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0" windowWidth="16380" windowHeight="8190" tabRatio="633"/>
  </bookViews>
  <sheets>
    <sheet name="Title" sheetId="62" r:id="rId1"/>
    <sheet name="Champions" sheetId="101" r:id="rId2"/>
    <sheet name="Contenders" sheetId="102" r:id="rId3"/>
    <sheet name="Challengers" sheetId="103" r:id="rId4"/>
    <sheet name="All CCC" sheetId="4" r:id="rId5"/>
    <sheet name="Historical" sheetId="12" r:id="rId6"/>
    <sheet name="WatchList" sheetId="5" r:id="rId7"/>
    <sheet name="Changes" sheetId="6" r:id="rId8"/>
    <sheet name="Summary" sheetId="7" r:id="rId9"/>
    <sheet name="Revisions" sheetId="8" r:id="rId10"/>
    <sheet name="Notes" sheetId="9" r:id="rId11"/>
  </sheets>
  <definedNames>
    <definedName name="_xlnm._FilterDatabase" localSheetId="4" hidden="1">'All CCC'!$A$6:$BG$873</definedName>
    <definedName name="_xlnm._FilterDatabase" localSheetId="3" hidden="1">Challengers!$A$6:$BH$6</definedName>
    <definedName name="_xlnm._FilterDatabase" localSheetId="1" hidden="1">Champions!$A$6:$BG$6</definedName>
    <definedName name="_xlnm._FilterDatabase" localSheetId="7" hidden="1">Changes!$A$7:$P$7</definedName>
    <definedName name="_xlnm._FilterDatabase" localSheetId="2" hidden="1">Contenders!$A$6:$BH$6</definedName>
    <definedName name="_xlnm._FilterDatabase" localSheetId="5" hidden="1">Historical!$A$6:$AV$6</definedName>
    <definedName name="_xlnm._FilterDatabase" localSheetId="10" hidden="1">Notes!$A$185:$F$185</definedName>
    <definedName name="ChampsData" localSheetId="3">#REF!</definedName>
    <definedName name="ChampsData" localSheetId="1">#REF!</definedName>
    <definedName name="ChampsData" localSheetId="2">#REF!</definedName>
    <definedName name="ChampsData" localSheetId="6">WatchList!$A$6:$B$20</definedName>
    <definedName name="ChampsData">#REF!</definedName>
    <definedName name="ContendersData" localSheetId="3">#REF!</definedName>
    <definedName name="ContendersData" localSheetId="1">#REF!</definedName>
    <definedName name="ContendersData" localSheetId="2">#REF!</definedName>
    <definedName name="ContendersData">#REF!</definedName>
    <definedName name="CzallengersData" localSheetId="3">#REF!</definedName>
    <definedName name="CzallengersData" localSheetId="1">#REF!</definedName>
    <definedName name="CzallengersData" localSheetId="2">#REF!</definedName>
    <definedName name="CzallengersData">#REF!</definedName>
    <definedName name="DataAll" localSheetId="3">Challengers!$A$7:$BC$318</definedName>
    <definedName name="DataAll" localSheetId="1">Champions!$A$7:$BC$146</definedName>
    <definedName name="DataAll" localSheetId="2">Contenders!$A$7:$BC$300</definedName>
    <definedName name="DataAll" localSheetId="5">Historical!$A$7:$AV$754</definedName>
    <definedName name="DataAll">'All CCC'!$A$7:$BC$752</definedName>
    <definedName name="Deletions">Changes!$A$8:$I$665</definedName>
    <definedName name="FrozenAngels">Notes!$A$231:$J$266</definedName>
    <definedName name="NearChallengers">Notes!$A$186:$F$214</definedName>
    <definedName name="_xlnm.Print_Area" localSheetId="7">Changes!$A$1:$I$845</definedName>
    <definedName name="_xlnm.Print_Area" localSheetId="10">Notes!$A$1:$K$266</definedName>
    <definedName name="_xlnm.Print_Area" localSheetId="9">Revisions!$B$3:$K$248</definedName>
    <definedName name="_xlnm.Print_Area" localSheetId="8">Summary!$A$1:$AX$161</definedName>
    <definedName name="_xlnm.Print_Area" localSheetId="6">WatchList!#REF!</definedName>
    <definedName name="_xlnm.Print_Titles" localSheetId="4">('All CCC'!$A:$B,'All CCC'!$1:$6)</definedName>
    <definedName name="_xlnm.Print_Titles" localSheetId="3">(Challengers!$A:$B,Challengers!$1:$6)</definedName>
    <definedName name="_xlnm.Print_Titles" localSheetId="1">(Champions!$A:$B,Champions!$1:$6)</definedName>
    <definedName name="_xlnm.Print_Titles" localSheetId="2">(Contenders!$A:$B,Contenders!$1:$6)</definedName>
    <definedName name="_xlnm.Print_Titles" localSheetId="5">(Historical!$A:$B,Historical!$1:$6)</definedName>
    <definedName name="_xlnm.Print_Titles" localSheetId="9">Revisions!$1:$2</definedName>
    <definedName name="_xlnm.Print_Titles" localSheetId="8">Summary!$1:$3</definedName>
    <definedName name="_xlnm.Print_Titles" localSheetId="6">(WatchList!$A:$B,WatchList!$3:$5)</definedName>
    <definedName name="WatchList">WatchList!$A$6:$B$20</definedName>
  </definedNames>
  <calcPr calcId="145621"/>
</workbook>
</file>

<file path=xl/calcChain.xml><?xml version="1.0" encoding="utf-8"?>
<calcChain xmlns="http://schemas.openxmlformats.org/spreadsheetml/2006/main">
  <c r="BG454" i="103" l="1"/>
  <c r="BE454" i="103"/>
  <c r="BC454" i="103"/>
  <c r="BB454" i="103"/>
  <c r="BA454" i="103"/>
  <c r="AZ454" i="103"/>
  <c r="AY454" i="103"/>
  <c r="AN454" i="103"/>
  <c r="AM454" i="103"/>
  <c r="AL454" i="103"/>
  <c r="AK454" i="103"/>
  <c r="AJ454" i="103"/>
  <c r="AI454" i="103"/>
  <c r="AH454" i="103"/>
  <c r="AG454" i="103"/>
  <c r="AF454" i="103"/>
  <c r="AE454" i="103"/>
  <c r="AD454" i="103"/>
  <c r="AC454" i="103"/>
  <c r="O454" i="103"/>
  <c r="K454" i="103"/>
  <c r="I454" i="103"/>
  <c r="E454" i="103"/>
  <c r="B454" i="103"/>
  <c r="BG453" i="103"/>
  <c r="BE453" i="103"/>
  <c r="BC453" i="103"/>
  <c r="BB453" i="103"/>
  <c r="BA453" i="103"/>
  <c r="AZ453" i="103"/>
  <c r="AY453" i="103"/>
  <c r="AN453" i="103"/>
  <c r="AM453" i="103"/>
  <c r="AL453" i="103"/>
  <c r="AK453" i="103"/>
  <c r="AJ453" i="103"/>
  <c r="AI453" i="103"/>
  <c r="AH453" i="103"/>
  <c r="AG453" i="103"/>
  <c r="AF453" i="103"/>
  <c r="AE453" i="103"/>
  <c r="AD453" i="103"/>
  <c r="AC453" i="103"/>
  <c r="O453" i="103"/>
  <c r="K453" i="103"/>
  <c r="I453" i="103"/>
  <c r="E453" i="103"/>
  <c r="B453" i="103"/>
  <c r="BG452" i="103"/>
  <c r="BE452" i="103"/>
  <c r="BC452" i="103"/>
  <c r="BB452" i="103"/>
  <c r="BA452" i="103"/>
  <c r="AZ452" i="103"/>
  <c r="AY452" i="103"/>
  <c r="AN452" i="103"/>
  <c r="AM452" i="103"/>
  <c r="AL452" i="103"/>
  <c r="AK452" i="103"/>
  <c r="AJ452" i="103"/>
  <c r="AI452" i="103"/>
  <c r="AH452" i="103"/>
  <c r="AG452" i="103"/>
  <c r="AF452" i="103"/>
  <c r="AE452" i="103"/>
  <c r="AD452" i="103"/>
  <c r="AC452" i="103"/>
  <c r="O452" i="103"/>
  <c r="K452" i="103"/>
  <c r="I452" i="103"/>
  <c r="E452" i="103"/>
  <c r="B452" i="103"/>
  <c r="BG451" i="103"/>
  <c r="BE451" i="103"/>
  <c r="BC451" i="103"/>
  <c r="BB451" i="103"/>
  <c r="BA451" i="103"/>
  <c r="AZ451" i="103"/>
  <c r="AY451" i="103"/>
  <c r="AN451" i="103"/>
  <c r="AM451" i="103"/>
  <c r="AL451" i="103"/>
  <c r="AK451" i="103"/>
  <c r="AJ451" i="103"/>
  <c r="AI451" i="103"/>
  <c r="AH451" i="103"/>
  <c r="AG451" i="103"/>
  <c r="AF451" i="103"/>
  <c r="AE451" i="103"/>
  <c r="AD451" i="103"/>
  <c r="AC451" i="103"/>
  <c r="O451" i="103"/>
  <c r="K451" i="103"/>
  <c r="I451" i="103"/>
  <c r="E451" i="103"/>
  <c r="B451" i="103"/>
  <c r="BG450" i="103"/>
  <c r="BE450" i="103"/>
  <c r="BC450" i="103"/>
  <c r="BB450" i="103"/>
  <c r="BA450" i="103"/>
  <c r="AZ450" i="103"/>
  <c r="AY450" i="103"/>
  <c r="AN450" i="103"/>
  <c r="AM450" i="103"/>
  <c r="AL450" i="103"/>
  <c r="AK450" i="103"/>
  <c r="AJ450" i="103"/>
  <c r="AI450" i="103"/>
  <c r="AH450" i="103"/>
  <c r="AG450" i="103"/>
  <c r="AF450" i="103"/>
  <c r="AE450" i="103"/>
  <c r="AD450" i="103"/>
  <c r="AC450" i="103"/>
  <c r="O450" i="103"/>
  <c r="K450" i="103"/>
  <c r="I450" i="103"/>
  <c r="E450" i="103"/>
  <c r="B450" i="103"/>
  <c r="BG449" i="103"/>
  <c r="BE449" i="103"/>
  <c r="BC449" i="103"/>
  <c r="BB449" i="103"/>
  <c r="BA449" i="103"/>
  <c r="AZ449" i="103"/>
  <c r="AY449" i="103"/>
  <c r="AN449" i="103"/>
  <c r="AM449" i="103"/>
  <c r="AL449" i="103"/>
  <c r="AK449" i="103"/>
  <c r="AJ449" i="103"/>
  <c r="AI449" i="103"/>
  <c r="AH449" i="103"/>
  <c r="AG449" i="103"/>
  <c r="AF449" i="103"/>
  <c r="AE449" i="103"/>
  <c r="AD449" i="103"/>
  <c r="AC449" i="103"/>
  <c r="O449" i="103"/>
  <c r="K449" i="103"/>
  <c r="I449" i="103"/>
  <c r="E449" i="103"/>
  <c r="B449" i="103"/>
  <c r="BG448" i="103"/>
  <c r="BE448" i="103"/>
  <c r="BC448" i="103"/>
  <c r="BB448" i="103"/>
  <c r="BA448" i="103"/>
  <c r="AZ448" i="103"/>
  <c r="AY448" i="103"/>
  <c r="AN448" i="103"/>
  <c r="AM448" i="103"/>
  <c r="AL448" i="103"/>
  <c r="AK448" i="103"/>
  <c r="AJ448" i="103"/>
  <c r="AI448" i="103"/>
  <c r="AH448" i="103"/>
  <c r="AG448" i="103"/>
  <c r="AF448" i="103"/>
  <c r="AE448" i="103"/>
  <c r="AD448" i="103"/>
  <c r="AC448" i="103"/>
  <c r="O448" i="103"/>
  <c r="K448" i="103"/>
  <c r="I448" i="103"/>
  <c r="E448" i="103"/>
  <c r="B448" i="103"/>
  <c r="BG447" i="103"/>
  <c r="BE447" i="103"/>
  <c r="BC447" i="103"/>
  <c r="BB447" i="103"/>
  <c r="BA447" i="103"/>
  <c r="AZ447" i="103"/>
  <c r="AY447" i="103"/>
  <c r="AN447" i="103"/>
  <c r="AM447" i="103"/>
  <c r="AL447" i="103"/>
  <c r="AK447" i="103"/>
  <c r="AJ447" i="103"/>
  <c r="AI447" i="103"/>
  <c r="AH447" i="103"/>
  <c r="AG447" i="103"/>
  <c r="AF447" i="103"/>
  <c r="AE447" i="103"/>
  <c r="AD447" i="103"/>
  <c r="AC447" i="103"/>
  <c r="O447" i="103"/>
  <c r="K447" i="103"/>
  <c r="I447" i="103"/>
  <c r="E447" i="103"/>
  <c r="B447" i="103"/>
  <c r="BG446" i="103"/>
  <c r="BE446" i="103"/>
  <c r="BC446" i="103"/>
  <c r="BB446" i="103"/>
  <c r="BA446" i="103"/>
  <c r="AZ446" i="103"/>
  <c r="AY446" i="103"/>
  <c r="AN446" i="103"/>
  <c r="AM446" i="103"/>
  <c r="AL446" i="103"/>
  <c r="AK446" i="103"/>
  <c r="AJ446" i="103"/>
  <c r="AI446" i="103"/>
  <c r="AH446" i="103"/>
  <c r="AG446" i="103"/>
  <c r="AF446" i="103"/>
  <c r="AE446" i="103"/>
  <c r="AD446" i="103"/>
  <c r="AC446" i="103"/>
  <c r="O446" i="103"/>
  <c r="K446" i="103"/>
  <c r="I446" i="103"/>
  <c r="E446" i="103"/>
  <c r="B446" i="103"/>
  <c r="BG445" i="103"/>
  <c r="BE445" i="103"/>
  <c r="BC445" i="103"/>
  <c r="BB445" i="103"/>
  <c r="BA445" i="103"/>
  <c r="AZ445" i="103"/>
  <c r="AY445" i="103"/>
  <c r="AN445" i="103"/>
  <c r="AM445" i="103"/>
  <c r="AL445" i="103"/>
  <c r="AK445" i="103"/>
  <c r="AJ445" i="103"/>
  <c r="AI445" i="103"/>
  <c r="AH445" i="103"/>
  <c r="AG445" i="103"/>
  <c r="AF445" i="103"/>
  <c r="AE445" i="103"/>
  <c r="AD445" i="103"/>
  <c r="AC445" i="103"/>
  <c r="O445" i="103"/>
  <c r="K445" i="103"/>
  <c r="I445" i="103"/>
  <c r="E445" i="103"/>
  <c r="B445" i="103"/>
  <c r="BG444" i="103"/>
  <c r="BE444" i="103"/>
  <c r="BC444" i="103"/>
  <c r="BB444" i="103"/>
  <c r="BA444" i="103"/>
  <c r="AZ444" i="103"/>
  <c r="AY444" i="103"/>
  <c r="AN444" i="103"/>
  <c r="AM444" i="103"/>
  <c r="AL444" i="103"/>
  <c r="AK444" i="103"/>
  <c r="AJ444" i="103"/>
  <c r="AI444" i="103"/>
  <c r="AH444" i="103"/>
  <c r="AG444" i="103"/>
  <c r="AF444" i="103"/>
  <c r="AE444" i="103"/>
  <c r="AD444" i="103"/>
  <c r="AC444" i="103"/>
  <c r="O444" i="103"/>
  <c r="K444" i="103"/>
  <c r="I444" i="103"/>
  <c r="E444" i="103"/>
  <c r="B444" i="103"/>
  <c r="BG441" i="103"/>
  <c r="BE441" i="103"/>
  <c r="BC441" i="103"/>
  <c r="BB441" i="103"/>
  <c r="BA441" i="103"/>
  <c r="AZ441" i="103"/>
  <c r="AY441" i="103"/>
  <c r="AN441" i="103"/>
  <c r="AM441" i="103"/>
  <c r="AL441" i="103"/>
  <c r="AK441" i="103"/>
  <c r="AJ441" i="103"/>
  <c r="AI441" i="103"/>
  <c r="AH441" i="103"/>
  <c r="AG441" i="103"/>
  <c r="AF441" i="103"/>
  <c r="AE441" i="103"/>
  <c r="AD441" i="103"/>
  <c r="AC441" i="103"/>
  <c r="O441" i="103"/>
  <c r="K441" i="103"/>
  <c r="I441" i="103"/>
  <c r="E441" i="103"/>
  <c r="B441" i="103"/>
  <c r="BF439" i="103"/>
  <c r="AR439" i="103"/>
  <c r="AQ439" i="103"/>
  <c r="AA439" i="103"/>
  <c r="V439" i="103"/>
  <c r="U439" i="103"/>
  <c r="T439" i="103"/>
  <c r="S439" i="103"/>
  <c r="R439" i="103"/>
  <c r="M439" i="103"/>
  <c r="J439" i="103" s="1"/>
  <c r="BF438" i="103"/>
  <c r="AR438" i="103"/>
  <c r="AS438" i="103" s="1"/>
  <c r="AQ438" i="103"/>
  <c r="AA438" i="103"/>
  <c r="V438" i="103"/>
  <c r="U438" i="103"/>
  <c r="X438" i="103" s="1"/>
  <c r="T438" i="103"/>
  <c r="S438" i="103"/>
  <c r="R438" i="103"/>
  <c r="M438" i="103"/>
  <c r="Z438" i="103" s="1"/>
  <c r="BF437" i="103"/>
  <c r="AR437" i="103"/>
  <c r="AS437" i="103" s="1"/>
  <c r="AT437" i="103" s="1"/>
  <c r="AU437" i="103" s="1"/>
  <c r="AV437" i="103" s="1"/>
  <c r="AQ437" i="103"/>
  <c r="AA437" i="103"/>
  <c r="V437" i="103"/>
  <c r="U437" i="103"/>
  <c r="X437" i="103" s="1"/>
  <c r="T437" i="103"/>
  <c r="S437" i="103"/>
  <c r="R437" i="103"/>
  <c r="M437" i="103"/>
  <c r="Z437" i="103" s="1"/>
  <c r="BF436" i="103"/>
  <c r="AR436" i="103"/>
  <c r="AQ436" i="103"/>
  <c r="AA436" i="103"/>
  <c r="V436" i="103"/>
  <c r="U436" i="103"/>
  <c r="AP436" i="103" s="1"/>
  <c r="T436" i="103"/>
  <c r="S436" i="103"/>
  <c r="R436" i="103"/>
  <c r="M436" i="103"/>
  <c r="Z436" i="103" s="1"/>
  <c r="BF435" i="103"/>
  <c r="AR435" i="103"/>
  <c r="AQ435" i="103"/>
  <c r="AA435" i="103"/>
  <c r="V435" i="103"/>
  <c r="U435" i="103"/>
  <c r="AP435" i="103" s="1"/>
  <c r="T435" i="103"/>
  <c r="S435" i="103"/>
  <c r="R435" i="103"/>
  <c r="M435" i="103"/>
  <c r="J435" i="103" s="1"/>
  <c r="BF434" i="103"/>
  <c r="AR434" i="103"/>
  <c r="AQ434" i="103"/>
  <c r="AA434" i="103"/>
  <c r="V434" i="103"/>
  <c r="U434" i="103"/>
  <c r="AO434" i="103" s="1"/>
  <c r="T434" i="103"/>
  <c r="S434" i="103"/>
  <c r="R434" i="103"/>
  <c r="M434" i="103"/>
  <c r="Z434" i="103" s="1"/>
  <c r="BF433" i="103"/>
  <c r="AR433" i="103"/>
  <c r="AS433" i="103" s="1"/>
  <c r="AT433" i="103" s="1"/>
  <c r="AU433" i="103" s="1"/>
  <c r="AV433" i="103" s="1"/>
  <c r="AQ433" i="103"/>
  <c r="AA433" i="103"/>
  <c r="V433" i="103"/>
  <c r="U433" i="103"/>
  <c r="X433" i="103" s="1"/>
  <c r="T433" i="103"/>
  <c r="S433" i="103"/>
  <c r="R433" i="103"/>
  <c r="M433" i="103"/>
  <c r="Z433" i="103" s="1"/>
  <c r="BF432" i="103"/>
  <c r="AR432" i="103"/>
  <c r="AQ432" i="103"/>
  <c r="AA432" i="103"/>
  <c r="V432" i="103"/>
  <c r="U432" i="103"/>
  <c r="AP432" i="103" s="1"/>
  <c r="T432" i="103"/>
  <c r="S432" i="103"/>
  <c r="R432" i="103"/>
  <c r="M432" i="103"/>
  <c r="Z432" i="103" s="1"/>
  <c r="BF431" i="103"/>
  <c r="AR431" i="103"/>
  <c r="AQ431" i="103"/>
  <c r="AA431" i="103"/>
  <c r="V431" i="103"/>
  <c r="U431" i="103"/>
  <c r="AP431" i="103" s="1"/>
  <c r="T431" i="103"/>
  <c r="S431" i="103"/>
  <c r="R431" i="103"/>
  <c r="M431" i="103"/>
  <c r="J431" i="103" s="1"/>
  <c r="BF430" i="103"/>
  <c r="AR430" i="103"/>
  <c r="AQ430" i="103"/>
  <c r="AA430" i="103"/>
  <c r="V430" i="103"/>
  <c r="U430" i="103"/>
  <c r="X430" i="103" s="1"/>
  <c r="T430" i="103"/>
  <c r="S430" i="103"/>
  <c r="R430" i="103"/>
  <c r="M430" i="103"/>
  <c r="Z430" i="103" s="1"/>
  <c r="BF429" i="103"/>
  <c r="AR429" i="103"/>
  <c r="AS429" i="103" s="1"/>
  <c r="AT429" i="103" s="1"/>
  <c r="AU429" i="103" s="1"/>
  <c r="AV429" i="103" s="1"/>
  <c r="AQ429" i="103"/>
  <c r="AA429" i="103"/>
  <c r="V429" i="103"/>
  <c r="U429" i="103"/>
  <c r="AP429" i="103" s="1"/>
  <c r="T429" i="103"/>
  <c r="S429" i="103"/>
  <c r="R429" i="103"/>
  <c r="M429" i="103"/>
  <c r="Z429" i="103" s="1"/>
  <c r="BF428" i="103"/>
  <c r="AR428" i="103"/>
  <c r="AQ428" i="103"/>
  <c r="AA428" i="103"/>
  <c r="V428" i="103"/>
  <c r="U428" i="103"/>
  <c r="T428" i="103"/>
  <c r="S428" i="103"/>
  <c r="R428" i="103"/>
  <c r="M428" i="103"/>
  <c r="Z428" i="103" s="1"/>
  <c r="BF427" i="103"/>
  <c r="AR427" i="103"/>
  <c r="AQ427" i="103"/>
  <c r="AA427" i="103"/>
  <c r="V427" i="103"/>
  <c r="U427" i="103"/>
  <c r="AP427" i="103" s="1"/>
  <c r="T427" i="103"/>
  <c r="S427" i="103"/>
  <c r="R427" i="103"/>
  <c r="M427" i="103"/>
  <c r="J427" i="103" s="1"/>
  <c r="BF426" i="103"/>
  <c r="AR426" i="103"/>
  <c r="AQ426" i="103"/>
  <c r="AA426" i="103"/>
  <c r="Z426" i="103"/>
  <c r="V426" i="103"/>
  <c r="U426" i="103"/>
  <c r="AO426" i="103" s="1"/>
  <c r="T426" i="103"/>
  <c r="S426" i="103"/>
  <c r="R426" i="103"/>
  <c r="M426" i="103"/>
  <c r="J426" i="103" s="1"/>
  <c r="BF425" i="103"/>
  <c r="AR425" i="103"/>
  <c r="AS425" i="103" s="1"/>
  <c r="AT425" i="103" s="1"/>
  <c r="AU425" i="103" s="1"/>
  <c r="AV425" i="103" s="1"/>
  <c r="AQ425" i="103"/>
  <c r="AA425" i="103"/>
  <c r="V425" i="103"/>
  <c r="U425" i="103"/>
  <c r="W425" i="103" s="1"/>
  <c r="T425" i="103"/>
  <c r="S425" i="103"/>
  <c r="R425" i="103"/>
  <c r="M425" i="103"/>
  <c r="Z425" i="103" s="1"/>
  <c r="BF424" i="103"/>
  <c r="AR424" i="103"/>
  <c r="AQ424" i="103"/>
  <c r="AA424" i="103"/>
  <c r="V424" i="103"/>
  <c r="U424" i="103"/>
  <c r="T424" i="103"/>
  <c r="S424" i="103"/>
  <c r="R424" i="103"/>
  <c r="M424" i="103"/>
  <c r="Z424" i="103" s="1"/>
  <c r="BF423" i="103"/>
  <c r="AR423" i="103"/>
  <c r="AQ423" i="103"/>
  <c r="AA423" i="103"/>
  <c r="V423" i="103"/>
  <c r="U423" i="103"/>
  <c r="AP423" i="103" s="1"/>
  <c r="T423" i="103"/>
  <c r="S423" i="103"/>
  <c r="R423" i="103"/>
  <c r="M423" i="103"/>
  <c r="J423" i="103" s="1"/>
  <c r="BF422" i="103"/>
  <c r="AR422" i="103"/>
  <c r="AS422" i="103" s="1"/>
  <c r="AQ422" i="103"/>
  <c r="AA422" i="103"/>
  <c r="V422" i="103"/>
  <c r="U422" i="103"/>
  <c r="T422" i="103"/>
  <c r="S422" i="103"/>
  <c r="R422" i="103"/>
  <c r="M422" i="103"/>
  <c r="Z422" i="103" s="1"/>
  <c r="BF421" i="103"/>
  <c r="AR421" i="103"/>
  <c r="AS421" i="103" s="1"/>
  <c r="AT421" i="103" s="1"/>
  <c r="AU421" i="103" s="1"/>
  <c r="AV421" i="103" s="1"/>
  <c r="AQ421" i="103"/>
  <c r="AA421" i="103"/>
  <c r="V421" i="103"/>
  <c r="U421" i="103"/>
  <c r="X421" i="103" s="1"/>
  <c r="T421" i="103"/>
  <c r="S421" i="103"/>
  <c r="R421" i="103"/>
  <c r="M421" i="103"/>
  <c r="Z421" i="103" s="1"/>
  <c r="BF420" i="103"/>
  <c r="AR420" i="103"/>
  <c r="AQ420" i="103"/>
  <c r="AA420" i="103"/>
  <c r="V420" i="103"/>
  <c r="U420" i="103"/>
  <c r="AP420" i="103" s="1"/>
  <c r="T420" i="103"/>
  <c r="S420" i="103"/>
  <c r="R420" i="103"/>
  <c r="M420" i="103"/>
  <c r="Z420" i="103" s="1"/>
  <c r="BF419" i="103"/>
  <c r="AR419" i="103"/>
  <c r="AQ419" i="103"/>
  <c r="AA419" i="103"/>
  <c r="V419" i="103"/>
  <c r="U419" i="103"/>
  <c r="T419" i="103"/>
  <c r="S419" i="103"/>
  <c r="R419" i="103"/>
  <c r="M419" i="103"/>
  <c r="J419" i="103" s="1"/>
  <c r="BF418" i="103"/>
  <c r="AR418" i="103"/>
  <c r="AQ418" i="103"/>
  <c r="AA418" i="103"/>
  <c r="V418" i="103"/>
  <c r="U418" i="103"/>
  <c r="X418" i="103" s="1"/>
  <c r="T418" i="103"/>
  <c r="S418" i="103"/>
  <c r="R418" i="103"/>
  <c r="M418" i="103"/>
  <c r="Z418" i="103" s="1"/>
  <c r="BF417" i="103"/>
  <c r="AR417" i="103"/>
  <c r="AQ417" i="103"/>
  <c r="AA417" i="103"/>
  <c r="V417" i="103"/>
  <c r="U417" i="103"/>
  <c r="W417" i="103" s="1"/>
  <c r="T417" i="103"/>
  <c r="S417" i="103"/>
  <c r="R417" i="103"/>
  <c r="M417" i="103"/>
  <c r="Z417" i="103" s="1"/>
  <c r="BF416" i="103"/>
  <c r="AR416" i="103"/>
  <c r="AS416" i="103" s="1"/>
  <c r="AT416" i="103" s="1"/>
  <c r="AU416" i="103" s="1"/>
  <c r="AV416" i="103" s="1"/>
  <c r="AQ416" i="103"/>
  <c r="AA416" i="103"/>
  <c r="V416" i="103"/>
  <c r="U416" i="103"/>
  <c r="AP416" i="103" s="1"/>
  <c r="T416" i="103"/>
  <c r="S416" i="103"/>
  <c r="R416" i="103"/>
  <c r="M416" i="103"/>
  <c r="Z416" i="103" s="1"/>
  <c r="BF415" i="103"/>
  <c r="AR415" i="103"/>
  <c r="AS415" i="103" s="1"/>
  <c r="AT415" i="103" s="1"/>
  <c r="AU415" i="103" s="1"/>
  <c r="AV415" i="103" s="1"/>
  <c r="AQ415" i="103"/>
  <c r="AA415" i="103"/>
  <c r="V415" i="103"/>
  <c r="U415" i="103"/>
  <c r="AO415" i="103" s="1"/>
  <c r="T415" i="103"/>
  <c r="S415" i="103"/>
  <c r="R415" i="103"/>
  <c r="M415" i="103"/>
  <c r="Z415" i="103" s="1"/>
  <c r="BF414" i="103"/>
  <c r="AR414" i="103"/>
  <c r="AS414" i="103" s="1"/>
  <c r="AT414" i="103" s="1"/>
  <c r="AU414" i="103" s="1"/>
  <c r="AV414" i="103" s="1"/>
  <c r="AQ414" i="103"/>
  <c r="AA414" i="103"/>
  <c r="V414" i="103"/>
  <c r="W414" i="103" s="1"/>
  <c r="U414" i="103"/>
  <c r="AP414" i="103" s="1"/>
  <c r="T414" i="103"/>
  <c r="S414" i="103"/>
  <c r="R414" i="103"/>
  <c r="M414" i="103"/>
  <c r="J414" i="103" s="1"/>
  <c r="BF413" i="103"/>
  <c r="AR413" i="103"/>
  <c r="AQ413" i="103"/>
  <c r="AA413" i="103"/>
  <c r="V413" i="103"/>
  <c r="U413" i="103"/>
  <c r="AO413" i="103" s="1"/>
  <c r="T413" i="103"/>
  <c r="S413" i="103"/>
  <c r="R413" i="103"/>
  <c r="M413" i="103"/>
  <c r="Z413" i="103" s="1"/>
  <c r="BF412" i="103"/>
  <c r="AR412" i="103"/>
  <c r="AQ412" i="103"/>
  <c r="AA412" i="103"/>
  <c r="V412" i="103"/>
  <c r="U412" i="103"/>
  <c r="AP412" i="103" s="1"/>
  <c r="T412" i="103"/>
  <c r="S412" i="103"/>
  <c r="R412" i="103"/>
  <c r="M412" i="103"/>
  <c r="Z412" i="103" s="1"/>
  <c r="BF411" i="103"/>
  <c r="AR411" i="103"/>
  <c r="AS411" i="103" s="1"/>
  <c r="AQ411" i="103"/>
  <c r="AA411" i="103"/>
  <c r="V411" i="103"/>
  <c r="U411" i="103"/>
  <c r="X411" i="103" s="1"/>
  <c r="T411" i="103"/>
  <c r="S411" i="103"/>
  <c r="R411" i="103"/>
  <c r="M411" i="103"/>
  <c r="Z411" i="103" s="1"/>
  <c r="BF410" i="103"/>
  <c r="AR410" i="103"/>
  <c r="AS410" i="103" s="1"/>
  <c r="AT410" i="103" s="1"/>
  <c r="AU410" i="103" s="1"/>
  <c r="AV410" i="103" s="1"/>
  <c r="AQ410" i="103"/>
  <c r="AA410" i="103"/>
  <c r="V410" i="103"/>
  <c r="U410" i="103"/>
  <c r="AP410" i="103" s="1"/>
  <c r="T410" i="103"/>
  <c r="S410" i="103"/>
  <c r="R410" i="103"/>
  <c r="M410" i="103"/>
  <c r="J410" i="103" s="1"/>
  <c r="BF409" i="103"/>
  <c r="AR409" i="103"/>
  <c r="AQ409" i="103"/>
  <c r="AA409" i="103"/>
  <c r="V409" i="103"/>
  <c r="U409" i="103"/>
  <c r="T409" i="103"/>
  <c r="S409" i="103"/>
  <c r="R409" i="103"/>
  <c r="M409" i="103"/>
  <c r="Z409" i="103" s="1"/>
  <c r="BF408" i="103"/>
  <c r="AR408" i="103"/>
  <c r="AQ408" i="103"/>
  <c r="AA408" i="103"/>
  <c r="V408" i="103"/>
  <c r="U408" i="103"/>
  <c r="T408" i="103"/>
  <c r="S408" i="103"/>
  <c r="R408" i="103"/>
  <c r="M408" i="103"/>
  <c r="Z408" i="103" s="1"/>
  <c r="BF407" i="103"/>
  <c r="AS407" i="103"/>
  <c r="AT407" i="103" s="1"/>
  <c r="AU407" i="103" s="1"/>
  <c r="AV407" i="103" s="1"/>
  <c r="AR407" i="103"/>
  <c r="AQ407" i="103"/>
  <c r="AA407" i="103"/>
  <c r="V407" i="103"/>
  <c r="U407" i="103"/>
  <c r="T407" i="103"/>
  <c r="S407" i="103"/>
  <c r="R407" i="103"/>
  <c r="M407" i="103"/>
  <c r="Z407" i="103" s="1"/>
  <c r="BF406" i="103"/>
  <c r="AR406" i="103"/>
  <c r="AS406" i="103" s="1"/>
  <c r="AT406" i="103" s="1"/>
  <c r="AU406" i="103" s="1"/>
  <c r="AV406" i="103" s="1"/>
  <c r="AQ406" i="103"/>
  <c r="AA406" i="103"/>
  <c r="V406" i="103"/>
  <c r="U406" i="103"/>
  <c r="AP406" i="103" s="1"/>
  <c r="T406" i="103"/>
  <c r="S406" i="103"/>
  <c r="R406" i="103"/>
  <c r="M406" i="103"/>
  <c r="Z406" i="103" s="1"/>
  <c r="BF405" i="103"/>
  <c r="AR405" i="103"/>
  <c r="AQ405" i="103"/>
  <c r="AA405" i="103"/>
  <c r="V405" i="103"/>
  <c r="U405" i="103"/>
  <c r="T405" i="103"/>
  <c r="S405" i="103"/>
  <c r="R405" i="103"/>
  <c r="M405" i="103"/>
  <c r="Z405" i="103" s="1"/>
  <c r="BF404" i="103"/>
  <c r="AR404" i="103"/>
  <c r="AQ404" i="103"/>
  <c r="AA404" i="103"/>
  <c r="V404" i="103"/>
  <c r="U404" i="103"/>
  <c r="T404" i="103"/>
  <c r="S404" i="103"/>
  <c r="R404" i="103"/>
  <c r="M404" i="103"/>
  <c r="Z404" i="103" s="1"/>
  <c r="BF403" i="103"/>
  <c r="AR403" i="103"/>
  <c r="AS403" i="103" s="1"/>
  <c r="AT403" i="103" s="1"/>
  <c r="AU403" i="103" s="1"/>
  <c r="AV403" i="103" s="1"/>
  <c r="AQ403" i="103"/>
  <c r="AA403" i="103"/>
  <c r="X403" i="103"/>
  <c r="V403" i="103"/>
  <c r="U403" i="103"/>
  <c r="AP403" i="103" s="1"/>
  <c r="T403" i="103"/>
  <c r="S403" i="103"/>
  <c r="R403" i="103"/>
  <c r="M403" i="103"/>
  <c r="Z403" i="103" s="1"/>
  <c r="BF402" i="103"/>
  <c r="AR402" i="103"/>
  <c r="AS402" i="103" s="1"/>
  <c r="AT402" i="103" s="1"/>
  <c r="AU402" i="103" s="1"/>
  <c r="AV402" i="103" s="1"/>
  <c r="AQ402" i="103"/>
  <c r="AA402" i="103"/>
  <c r="V402" i="103"/>
  <c r="W402" i="103" s="1"/>
  <c r="U402" i="103"/>
  <c r="T402" i="103"/>
  <c r="S402" i="103"/>
  <c r="R402" i="103"/>
  <c r="M402" i="103"/>
  <c r="Z402" i="103" s="1"/>
  <c r="BF401" i="103"/>
  <c r="AR401" i="103"/>
  <c r="AQ401" i="103"/>
  <c r="AA401" i="103"/>
  <c r="V401" i="103"/>
  <c r="U401" i="103"/>
  <c r="T401" i="103"/>
  <c r="S401" i="103"/>
  <c r="R401" i="103"/>
  <c r="M401" i="103"/>
  <c r="Z401" i="103" s="1"/>
  <c r="BF400" i="103"/>
  <c r="AR400" i="103"/>
  <c r="AQ400" i="103"/>
  <c r="AA400" i="103"/>
  <c r="V400" i="103"/>
  <c r="U400" i="103"/>
  <c r="AP400" i="103" s="1"/>
  <c r="T400" i="103"/>
  <c r="S400" i="103"/>
  <c r="R400" i="103"/>
  <c r="M400" i="103"/>
  <c r="Z400" i="103" s="1"/>
  <c r="BF399" i="103"/>
  <c r="AR399" i="103"/>
  <c r="AS399" i="103" s="1"/>
  <c r="AT399" i="103" s="1"/>
  <c r="AU399" i="103" s="1"/>
  <c r="AV399" i="103" s="1"/>
  <c r="AQ399" i="103"/>
  <c r="AA399" i="103"/>
  <c r="V399" i="103"/>
  <c r="W399" i="103" s="1"/>
  <c r="U399" i="103"/>
  <c r="X399" i="103" s="1"/>
  <c r="T399" i="103"/>
  <c r="S399" i="103"/>
  <c r="R399" i="103"/>
  <c r="M399" i="103"/>
  <c r="Z399" i="103" s="1"/>
  <c r="BF398" i="103"/>
  <c r="AR398" i="103"/>
  <c r="AS398" i="103" s="1"/>
  <c r="AT398" i="103" s="1"/>
  <c r="AU398" i="103" s="1"/>
  <c r="AV398" i="103" s="1"/>
  <c r="AQ398" i="103"/>
  <c r="AA398" i="103"/>
  <c r="V398" i="103"/>
  <c r="U398" i="103"/>
  <c r="T398" i="103"/>
  <c r="S398" i="103"/>
  <c r="R398" i="103"/>
  <c r="M398" i="103"/>
  <c r="J398" i="103" s="1"/>
  <c r="BF397" i="103"/>
  <c r="AR397" i="103"/>
  <c r="AQ397" i="103"/>
  <c r="AA397" i="103"/>
  <c r="V397" i="103"/>
  <c r="U397" i="103"/>
  <c r="AO397" i="103" s="1"/>
  <c r="T397" i="103"/>
  <c r="S397" i="103"/>
  <c r="R397" i="103"/>
  <c r="M397" i="103"/>
  <c r="Z397" i="103" s="1"/>
  <c r="BF396" i="103"/>
  <c r="AR396" i="103"/>
  <c r="AQ396" i="103"/>
  <c r="AA396" i="103"/>
  <c r="V396" i="103"/>
  <c r="U396" i="103"/>
  <c r="T396" i="103"/>
  <c r="S396" i="103"/>
  <c r="R396" i="103"/>
  <c r="M396" i="103"/>
  <c r="Z396" i="103" s="1"/>
  <c r="BF395" i="103"/>
  <c r="AR395" i="103"/>
  <c r="AS395" i="103" s="1"/>
  <c r="AT395" i="103" s="1"/>
  <c r="AU395" i="103" s="1"/>
  <c r="AV395" i="103" s="1"/>
  <c r="AQ395" i="103"/>
  <c r="AA395" i="103"/>
  <c r="V395" i="103"/>
  <c r="U395" i="103"/>
  <c r="AO395" i="103" s="1"/>
  <c r="T395" i="103"/>
  <c r="S395" i="103"/>
  <c r="R395" i="103"/>
  <c r="M395" i="103"/>
  <c r="Z395" i="103" s="1"/>
  <c r="BF394" i="103"/>
  <c r="AR394" i="103"/>
  <c r="AS394" i="103" s="1"/>
  <c r="AT394" i="103" s="1"/>
  <c r="AU394" i="103" s="1"/>
  <c r="AV394" i="103" s="1"/>
  <c r="AQ394" i="103"/>
  <c r="AA394" i="103"/>
  <c r="V394" i="103"/>
  <c r="U394" i="103"/>
  <c r="AP394" i="103" s="1"/>
  <c r="T394" i="103"/>
  <c r="S394" i="103"/>
  <c r="R394" i="103"/>
  <c r="M394" i="103"/>
  <c r="J394" i="103" s="1"/>
  <c r="BF393" i="103"/>
  <c r="AR393" i="103"/>
  <c r="AQ393" i="103"/>
  <c r="AA393" i="103"/>
  <c r="V393" i="103"/>
  <c r="U393" i="103"/>
  <c r="T393" i="103"/>
  <c r="S393" i="103"/>
  <c r="R393" i="103"/>
  <c r="M393" i="103"/>
  <c r="Z393" i="103" s="1"/>
  <c r="BF392" i="103"/>
  <c r="AR392" i="103"/>
  <c r="AQ392" i="103"/>
  <c r="AA392" i="103"/>
  <c r="V392" i="103"/>
  <c r="U392" i="103"/>
  <c r="AP392" i="103" s="1"/>
  <c r="T392" i="103"/>
  <c r="S392" i="103"/>
  <c r="R392" i="103"/>
  <c r="M392" i="103"/>
  <c r="Z392" i="103" s="1"/>
  <c r="BF391" i="103"/>
  <c r="AR391" i="103"/>
  <c r="AS391" i="103" s="1"/>
  <c r="AT391" i="103" s="1"/>
  <c r="AU391" i="103" s="1"/>
  <c r="AV391" i="103" s="1"/>
  <c r="AQ391" i="103"/>
  <c r="AA391" i="103"/>
  <c r="V391" i="103"/>
  <c r="U391" i="103"/>
  <c r="X391" i="103" s="1"/>
  <c r="T391" i="103"/>
  <c r="S391" i="103"/>
  <c r="R391" i="103"/>
  <c r="M391" i="103"/>
  <c r="Z391" i="103" s="1"/>
  <c r="BF390" i="103"/>
  <c r="AS390" i="103"/>
  <c r="AT390" i="103" s="1"/>
  <c r="AU390" i="103" s="1"/>
  <c r="AV390" i="103" s="1"/>
  <c r="AR390" i="103"/>
  <c r="AQ390" i="103"/>
  <c r="AA390" i="103"/>
  <c r="V390" i="103"/>
  <c r="U390" i="103"/>
  <c r="T390" i="103"/>
  <c r="S390" i="103"/>
  <c r="R390" i="103"/>
  <c r="M390" i="103"/>
  <c r="J390" i="103" s="1"/>
  <c r="BF389" i="103"/>
  <c r="AR389" i="103"/>
  <c r="AQ389" i="103"/>
  <c r="AA389" i="103"/>
  <c r="V389" i="103"/>
  <c r="U389" i="103"/>
  <c r="X389" i="103" s="1"/>
  <c r="T389" i="103"/>
  <c r="S389" i="103"/>
  <c r="R389" i="103"/>
  <c r="M389" i="103"/>
  <c r="J389" i="103" s="1"/>
  <c r="BF388" i="103"/>
  <c r="AR388" i="103"/>
  <c r="AS388" i="103" s="1"/>
  <c r="AT388" i="103" s="1"/>
  <c r="AU388" i="103" s="1"/>
  <c r="AV388" i="103" s="1"/>
  <c r="AQ388" i="103"/>
  <c r="AA388" i="103"/>
  <c r="V388" i="103"/>
  <c r="U388" i="103"/>
  <c r="T388" i="103"/>
  <c r="S388" i="103"/>
  <c r="R388" i="103"/>
  <c r="M388" i="103"/>
  <c r="Z388" i="103" s="1"/>
  <c r="BF387" i="103"/>
  <c r="AR387" i="103"/>
  <c r="AQ387" i="103"/>
  <c r="AA387" i="103"/>
  <c r="V387" i="103"/>
  <c r="U387" i="103"/>
  <c r="T387" i="103"/>
  <c r="S387" i="103"/>
  <c r="R387" i="103"/>
  <c r="M387" i="103"/>
  <c r="Z387" i="103" s="1"/>
  <c r="BF386" i="103"/>
  <c r="AR386" i="103"/>
  <c r="AQ386" i="103"/>
  <c r="AA386" i="103"/>
  <c r="Z386" i="103"/>
  <c r="V386" i="103"/>
  <c r="U386" i="103"/>
  <c r="T386" i="103"/>
  <c r="S386" i="103"/>
  <c r="R386" i="103"/>
  <c r="M386" i="103"/>
  <c r="J386" i="103" s="1"/>
  <c r="BF385" i="103"/>
  <c r="AR385" i="103"/>
  <c r="AQ385" i="103"/>
  <c r="AA385" i="103"/>
  <c r="V385" i="103"/>
  <c r="U385" i="103"/>
  <c r="X385" i="103" s="1"/>
  <c r="T385" i="103"/>
  <c r="S385" i="103"/>
  <c r="R385" i="103"/>
  <c r="M385" i="103"/>
  <c r="Z385" i="103" s="1"/>
  <c r="BF384" i="103"/>
  <c r="AR384" i="103"/>
  <c r="AS384" i="103" s="1"/>
  <c r="AT384" i="103" s="1"/>
  <c r="AU384" i="103" s="1"/>
  <c r="AV384" i="103" s="1"/>
  <c r="AQ384" i="103"/>
  <c r="AA384" i="103"/>
  <c r="Z384" i="103"/>
  <c r="V384" i="103"/>
  <c r="U384" i="103"/>
  <c r="T384" i="103"/>
  <c r="S384" i="103"/>
  <c r="R384" i="103"/>
  <c r="M384" i="103"/>
  <c r="J384" i="103" s="1"/>
  <c r="BF383" i="103"/>
  <c r="AR383" i="103"/>
  <c r="AQ383" i="103"/>
  <c r="AA383" i="103"/>
  <c r="V383" i="103"/>
  <c r="U383" i="103"/>
  <c r="T383" i="103"/>
  <c r="S383" i="103"/>
  <c r="R383" i="103"/>
  <c r="M383" i="103"/>
  <c r="Z383" i="103" s="1"/>
  <c r="BF382" i="103"/>
  <c r="AR382" i="103"/>
  <c r="AQ382" i="103"/>
  <c r="AA382" i="103"/>
  <c r="V382" i="103"/>
  <c r="U382" i="103"/>
  <c r="AP382" i="103" s="1"/>
  <c r="T382" i="103"/>
  <c r="S382" i="103"/>
  <c r="R382" i="103"/>
  <c r="M382" i="103"/>
  <c r="Z382" i="103" s="1"/>
  <c r="BF381" i="103"/>
  <c r="AR381" i="103"/>
  <c r="AQ381" i="103"/>
  <c r="AA381" i="103"/>
  <c r="V381" i="103"/>
  <c r="U381" i="103"/>
  <c r="X381" i="103" s="1"/>
  <c r="T381" i="103"/>
  <c r="S381" i="103"/>
  <c r="R381" i="103"/>
  <c r="M381" i="103"/>
  <c r="Z381" i="103" s="1"/>
  <c r="BF380" i="103"/>
  <c r="AR380" i="103"/>
  <c r="AS380" i="103" s="1"/>
  <c r="AT380" i="103" s="1"/>
  <c r="AU380" i="103" s="1"/>
  <c r="AV380" i="103" s="1"/>
  <c r="AQ380" i="103"/>
  <c r="AA380" i="103"/>
  <c r="V380" i="103"/>
  <c r="U380" i="103"/>
  <c r="T380" i="103"/>
  <c r="S380" i="103"/>
  <c r="R380" i="103"/>
  <c r="M380" i="103"/>
  <c r="J380" i="103" s="1"/>
  <c r="BF379" i="103"/>
  <c r="AR379" i="103"/>
  <c r="AQ379" i="103"/>
  <c r="AA379" i="103"/>
  <c r="V379" i="103"/>
  <c r="U379" i="103"/>
  <c r="T379" i="103"/>
  <c r="S379" i="103"/>
  <c r="R379" i="103"/>
  <c r="M379" i="103"/>
  <c r="Z379" i="103" s="1"/>
  <c r="BF378" i="103"/>
  <c r="AR378" i="103"/>
  <c r="AS378" i="103" s="1"/>
  <c r="AT378" i="103" s="1"/>
  <c r="AU378" i="103" s="1"/>
  <c r="AV378" i="103" s="1"/>
  <c r="AQ378" i="103"/>
  <c r="AA378" i="103"/>
  <c r="V378" i="103"/>
  <c r="U378" i="103"/>
  <c r="T378" i="103"/>
  <c r="S378" i="103"/>
  <c r="R378" i="103"/>
  <c r="M378" i="103"/>
  <c r="Z378" i="103" s="1"/>
  <c r="BF377" i="103"/>
  <c r="AR377" i="103"/>
  <c r="AQ377" i="103"/>
  <c r="AA377" i="103"/>
  <c r="V377" i="103"/>
  <c r="U377" i="103"/>
  <c r="T377" i="103"/>
  <c r="S377" i="103"/>
  <c r="R377" i="103"/>
  <c r="M377" i="103"/>
  <c r="Z377" i="103" s="1"/>
  <c r="BF376" i="103"/>
  <c r="AR376" i="103"/>
  <c r="AS376" i="103" s="1"/>
  <c r="AT376" i="103" s="1"/>
  <c r="AU376" i="103" s="1"/>
  <c r="AV376" i="103" s="1"/>
  <c r="AQ376" i="103"/>
  <c r="AA376" i="103"/>
  <c r="V376" i="103"/>
  <c r="U376" i="103"/>
  <c r="T376" i="103"/>
  <c r="S376" i="103"/>
  <c r="R376" i="103"/>
  <c r="M376" i="103"/>
  <c r="Z376" i="103" s="1"/>
  <c r="BF375" i="103"/>
  <c r="AR375" i="103"/>
  <c r="AQ375" i="103"/>
  <c r="AA375" i="103"/>
  <c r="V375" i="103"/>
  <c r="U375" i="103"/>
  <c r="T375" i="103"/>
  <c r="S375" i="103"/>
  <c r="R375" i="103"/>
  <c r="M375" i="103"/>
  <c r="Z375" i="103" s="1"/>
  <c r="BF374" i="103"/>
  <c r="AR374" i="103"/>
  <c r="AQ374" i="103"/>
  <c r="AA374" i="103"/>
  <c r="V374" i="103"/>
  <c r="U374" i="103"/>
  <c r="T374" i="103"/>
  <c r="S374" i="103"/>
  <c r="R374" i="103"/>
  <c r="M374" i="103"/>
  <c r="Z374" i="103" s="1"/>
  <c r="BF373" i="103"/>
  <c r="AR373" i="103"/>
  <c r="AQ373" i="103"/>
  <c r="AA373" i="103"/>
  <c r="V373" i="103"/>
  <c r="U373" i="103"/>
  <c r="X373" i="103" s="1"/>
  <c r="T373" i="103"/>
  <c r="S373" i="103"/>
  <c r="R373" i="103"/>
  <c r="M373" i="103"/>
  <c r="Z373" i="103" s="1"/>
  <c r="BF372" i="103"/>
  <c r="AR372" i="103"/>
  <c r="AS372" i="103" s="1"/>
  <c r="AT372" i="103" s="1"/>
  <c r="AU372" i="103" s="1"/>
  <c r="AV372" i="103" s="1"/>
  <c r="AQ372" i="103"/>
  <c r="AA372" i="103"/>
  <c r="V372" i="103"/>
  <c r="U372" i="103"/>
  <c r="T372" i="103"/>
  <c r="S372" i="103"/>
  <c r="R372" i="103"/>
  <c r="M372" i="103"/>
  <c r="J372" i="103" s="1"/>
  <c r="AO372" i="103" s="1"/>
  <c r="BF371" i="103"/>
  <c r="AR371" i="103"/>
  <c r="AQ371" i="103"/>
  <c r="AA371" i="103"/>
  <c r="V371" i="103"/>
  <c r="U371" i="103"/>
  <c r="AO371" i="103" s="1"/>
  <c r="T371" i="103"/>
  <c r="S371" i="103"/>
  <c r="R371" i="103"/>
  <c r="M371" i="103"/>
  <c r="Z371" i="103" s="1"/>
  <c r="BF370" i="103"/>
  <c r="AR370" i="103"/>
  <c r="AQ370" i="103"/>
  <c r="AA370" i="103"/>
  <c r="V370" i="103"/>
  <c r="U370" i="103"/>
  <c r="T370" i="103"/>
  <c r="S370" i="103"/>
  <c r="R370" i="103"/>
  <c r="M370" i="103"/>
  <c r="Z370" i="103" s="1"/>
  <c r="BF369" i="103"/>
  <c r="AR369" i="103"/>
  <c r="AQ369" i="103"/>
  <c r="AA369" i="103"/>
  <c r="V369" i="103"/>
  <c r="U369" i="103"/>
  <c r="AO369" i="103" s="1"/>
  <c r="T369" i="103"/>
  <c r="S369" i="103"/>
  <c r="R369" i="103"/>
  <c r="M369" i="103"/>
  <c r="Z369" i="103" s="1"/>
  <c r="BF368" i="103"/>
  <c r="AR368" i="103"/>
  <c r="AS368" i="103" s="1"/>
  <c r="AT368" i="103" s="1"/>
  <c r="AU368" i="103" s="1"/>
  <c r="AV368" i="103" s="1"/>
  <c r="AQ368" i="103"/>
  <c r="AA368" i="103"/>
  <c r="Z368" i="103"/>
  <c r="V368" i="103"/>
  <c r="U368" i="103"/>
  <c r="AO368" i="103" s="1"/>
  <c r="T368" i="103"/>
  <c r="S368" i="103"/>
  <c r="R368" i="103"/>
  <c r="M368" i="103"/>
  <c r="J368" i="103" s="1"/>
  <c r="BF367" i="103"/>
  <c r="AR367" i="103"/>
  <c r="AQ367" i="103"/>
  <c r="AA367" i="103"/>
  <c r="V367" i="103"/>
  <c r="U367" i="103"/>
  <c r="X367" i="103" s="1"/>
  <c r="T367" i="103"/>
  <c r="S367" i="103"/>
  <c r="R367" i="103"/>
  <c r="M367" i="103"/>
  <c r="Z367" i="103" s="1"/>
  <c r="BF366" i="103"/>
  <c r="AR366" i="103"/>
  <c r="AQ366" i="103"/>
  <c r="AA366" i="103"/>
  <c r="V366" i="103"/>
  <c r="U366" i="103"/>
  <c r="AP366" i="103" s="1"/>
  <c r="T366" i="103"/>
  <c r="S366" i="103"/>
  <c r="R366" i="103"/>
  <c r="M366" i="103"/>
  <c r="Z366" i="103" s="1"/>
  <c r="BF365" i="103"/>
  <c r="AR365" i="103"/>
  <c r="AQ365" i="103"/>
  <c r="AA365" i="103"/>
  <c r="V365" i="103"/>
  <c r="U365" i="103"/>
  <c r="T365" i="103"/>
  <c r="S365" i="103"/>
  <c r="R365" i="103"/>
  <c r="M365" i="103"/>
  <c r="Z365" i="103" s="1"/>
  <c r="BF364" i="103"/>
  <c r="AS364" i="103"/>
  <c r="AT364" i="103" s="1"/>
  <c r="AU364" i="103" s="1"/>
  <c r="AV364" i="103" s="1"/>
  <c r="AR364" i="103"/>
  <c r="AQ364" i="103"/>
  <c r="AA364" i="103"/>
  <c r="V364" i="103"/>
  <c r="U364" i="103"/>
  <c r="W364" i="103" s="1"/>
  <c r="T364" i="103"/>
  <c r="S364" i="103"/>
  <c r="R364" i="103"/>
  <c r="M364" i="103"/>
  <c r="J364" i="103" s="1"/>
  <c r="BF363" i="103"/>
  <c r="AR363" i="103"/>
  <c r="AQ363" i="103"/>
  <c r="AA363" i="103"/>
  <c r="X363" i="103"/>
  <c r="V363" i="103"/>
  <c r="U363" i="103"/>
  <c r="T363" i="103"/>
  <c r="S363" i="103"/>
  <c r="R363" i="103"/>
  <c r="M363" i="103"/>
  <c r="Z363" i="103" s="1"/>
  <c r="BF362" i="103"/>
  <c r="AR362" i="103"/>
  <c r="AS362" i="103" s="1"/>
  <c r="AT362" i="103" s="1"/>
  <c r="AU362" i="103" s="1"/>
  <c r="AV362" i="103" s="1"/>
  <c r="AQ362" i="103"/>
  <c r="AA362" i="103"/>
  <c r="V362" i="103"/>
  <c r="U362" i="103"/>
  <c r="T362" i="103"/>
  <c r="S362" i="103"/>
  <c r="R362" i="103"/>
  <c r="M362" i="103"/>
  <c r="Z362" i="103" s="1"/>
  <c r="BF361" i="103"/>
  <c r="AR361" i="103"/>
  <c r="AQ361" i="103"/>
  <c r="AA361" i="103"/>
  <c r="V361" i="103"/>
  <c r="U361" i="103"/>
  <c r="T361" i="103"/>
  <c r="S361" i="103"/>
  <c r="R361" i="103"/>
  <c r="M361" i="103"/>
  <c r="Z361" i="103" s="1"/>
  <c r="J361" i="103"/>
  <c r="AP361" i="103" s="1"/>
  <c r="BF360" i="103"/>
  <c r="AR360" i="103"/>
  <c r="AS360" i="103" s="1"/>
  <c r="AT360" i="103" s="1"/>
  <c r="AU360" i="103" s="1"/>
  <c r="AV360" i="103" s="1"/>
  <c r="AQ360" i="103"/>
  <c r="AA360" i="103"/>
  <c r="V360" i="103"/>
  <c r="W360" i="103" s="1"/>
  <c r="U360" i="103"/>
  <c r="AP360" i="103" s="1"/>
  <c r="T360" i="103"/>
  <c r="S360" i="103"/>
  <c r="R360" i="103"/>
  <c r="M360" i="103"/>
  <c r="J360" i="103" s="1"/>
  <c r="BF359" i="103"/>
  <c r="AR359" i="103"/>
  <c r="AQ359" i="103"/>
  <c r="AA359" i="103"/>
  <c r="V359" i="103"/>
  <c r="W359" i="103" s="1"/>
  <c r="U359" i="103"/>
  <c r="X359" i="103" s="1"/>
  <c r="T359" i="103"/>
  <c r="S359" i="103"/>
  <c r="R359" i="103"/>
  <c r="M359" i="103"/>
  <c r="Z359" i="103" s="1"/>
  <c r="BF358" i="103"/>
  <c r="AR358" i="103"/>
  <c r="AQ358" i="103"/>
  <c r="AA358" i="103"/>
  <c r="V358" i="103"/>
  <c r="U358" i="103"/>
  <c r="AP358" i="103" s="1"/>
  <c r="T358" i="103"/>
  <c r="S358" i="103"/>
  <c r="R358" i="103"/>
  <c r="M358" i="103"/>
  <c r="Z358" i="103" s="1"/>
  <c r="BF357" i="103"/>
  <c r="AR357" i="103"/>
  <c r="AQ357" i="103"/>
  <c r="AA357" i="103"/>
  <c r="X357" i="103"/>
  <c r="V357" i="103"/>
  <c r="U357" i="103"/>
  <c r="AO357" i="103" s="1"/>
  <c r="T357" i="103"/>
  <c r="S357" i="103"/>
  <c r="R357" i="103"/>
  <c r="M357" i="103"/>
  <c r="Z357" i="103" s="1"/>
  <c r="J357" i="103"/>
  <c r="BF356" i="103"/>
  <c r="AR356" i="103"/>
  <c r="AS356" i="103" s="1"/>
  <c r="AT356" i="103" s="1"/>
  <c r="AU356" i="103" s="1"/>
  <c r="AV356" i="103" s="1"/>
  <c r="AQ356" i="103"/>
  <c r="AA356" i="103"/>
  <c r="V356" i="103"/>
  <c r="U356" i="103"/>
  <c r="T356" i="103"/>
  <c r="S356" i="103"/>
  <c r="R356" i="103"/>
  <c r="M356" i="103"/>
  <c r="J356" i="103" s="1"/>
  <c r="BF355" i="103"/>
  <c r="AR355" i="103"/>
  <c r="AQ355" i="103"/>
  <c r="AA355" i="103"/>
  <c r="V355" i="103"/>
  <c r="U355" i="103"/>
  <c r="X355" i="103" s="1"/>
  <c r="T355" i="103"/>
  <c r="S355" i="103"/>
  <c r="R355" i="103"/>
  <c r="M355" i="103"/>
  <c r="Z355" i="103" s="1"/>
  <c r="BF354" i="103"/>
  <c r="AR354" i="103"/>
  <c r="AS354" i="103" s="1"/>
  <c r="AT354" i="103" s="1"/>
  <c r="AU354" i="103" s="1"/>
  <c r="AV354" i="103" s="1"/>
  <c r="AQ354" i="103"/>
  <c r="AA354" i="103"/>
  <c r="V354" i="103"/>
  <c r="U354" i="103"/>
  <c r="T354" i="103"/>
  <c r="S354" i="103"/>
  <c r="R354" i="103"/>
  <c r="M354" i="103"/>
  <c r="Z354" i="103" s="1"/>
  <c r="BF353" i="103"/>
  <c r="AR353" i="103"/>
  <c r="AQ353" i="103"/>
  <c r="AA353" i="103"/>
  <c r="V353" i="103"/>
  <c r="U353" i="103"/>
  <c r="X353" i="103" s="1"/>
  <c r="T353" i="103"/>
  <c r="S353" i="103"/>
  <c r="R353" i="103"/>
  <c r="M353" i="103"/>
  <c r="Z353" i="103" s="1"/>
  <c r="BF352" i="103"/>
  <c r="AR352" i="103"/>
  <c r="AS352" i="103" s="1"/>
  <c r="AT352" i="103" s="1"/>
  <c r="AU352" i="103" s="1"/>
  <c r="AV352" i="103" s="1"/>
  <c r="AQ352" i="103"/>
  <c r="AA352" i="103"/>
  <c r="V352" i="103"/>
  <c r="U352" i="103"/>
  <c r="T352" i="103"/>
  <c r="S352" i="103"/>
  <c r="R352" i="103"/>
  <c r="M352" i="103"/>
  <c r="J352" i="103" s="1"/>
  <c r="BF351" i="103"/>
  <c r="AR351" i="103"/>
  <c r="AQ351" i="103"/>
  <c r="AA351" i="103"/>
  <c r="V351" i="103"/>
  <c r="U351" i="103"/>
  <c r="X351" i="103" s="1"/>
  <c r="T351" i="103"/>
  <c r="S351" i="103"/>
  <c r="R351" i="103"/>
  <c r="M351" i="103"/>
  <c r="Z351" i="103" s="1"/>
  <c r="BF350" i="103"/>
  <c r="AR350" i="103"/>
  <c r="AS350" i="103" s="1"/>
  <c r="AT350" i="103" s="1"/>
  <c r="AU350" i="103" s="1"/>
  <c r="AV350" i="103" s="1"/>
  <c r="AQ350" i="103"/>
  <c r="AA350" i="103"/>
  <c r="V350" i="103"/>
  <c r="U350" i="103"/>
  <c r="T350" i="103"/>
  <c r="S350" i="103"/>
  <c r="R350" i="103"/>
  <c r="M350" i="103"/>
  <c r="Z350" i="103" s="1"/>
  <c r="BF349" i="103"/>
  <c r="AR349" i="103"/>
  <c r="AQ349" i="103"/>
  <c r="AA349" i="103"/>
  <c r="V349" i="103"/>
  <c r="U349" i="103"/>
  <c r="X349" i="103" s="1"/>
  <c r="T349" i="103"/>
  <c r="S349" i="103"/>
  <c r="R349" i="103"/>
  <c r="M349" i="103"/>
  <c r="Z349" i="103" s="1"/>
  <c r="BF348" i="103"/>
  <c r="AR348" i="103"/>
  <c r="AS348" i="103" s="1"/>
  <c r="AT348" i="103" s="1"/>
  <c r="AU348" i="103" s="1"/>
  <c r="AV348" i="103" s="1"/>
  <c r="AQ348" i="103"/>
  <c r="AA348" i="103"/>
  <c r="Z348" i="103"/>
  <c r="V348" i="103"/>
  <c r="U348" i="103"/>
  <c r="T348" i="103"/>
  <c r="S348" i="103"/>
  <c r="R348" i="103"/>
  <c r="M348" i="103"/>
  <c r="J348" i="103" s="1"/>
  <c r="BF347" i="103"/>
  <c r="AR347" i="103"/>
  <c r="AQ347" i="103"/>
  <c r="AA347" i="103"/>
  <c r="V347" i="103"/>
  <c r="U347" i="103"/>
  <c r="X347" i="103" s="1"/>
  <c r="T347" i="103"/>
  <c r="S347" i="103"/>
  <c r="R347" i="103"/>
  <c r="M347" i="103"/>
  <c r="Z347" i="103" s="1"/>
  <c r="BF346" i="103"/>
  <c r="AR346" i="103"/>
  <c r="AS346" i="103" s="1"/>
  <c r="AT346" i="103" s="1"/>
  <c r="AU346" i="103" s="1"/>
  <c r="AV346" i="103" s="1"/>
  <c r="AQ346" i="103"/>
  <c r="AA346" i="103"/>
  <c r="V346" i="103"/>
  <c r="U346" i="103"/>
  <c r="AP346" i="103" s="1"/>
  <c r="T346" i="103"/>
  <c r="S346" i="103"/>
  <c r="R346" i="103"/>
  <c r="M346" i="103"/>
  <c r="Z346" i="103" s="1"/>
  <c r="BF345" i="103"/>
  <c r="AR345" i="103"/>
  <c r="AQ345" i="103"/>
  <c r="AA345" i="103"/>
  <c r="V345" i="103"/>
  <c r="U345" i="103"/>
  <c r="X345" i="103" s="1"/>
  <c r="T345" i="103"/>
  <c r="S345" i="103"/>
  <c r="R345" i="103"/>
  <c r="M345" i="103"/>
  <c r="Z345" i="103" s="1"/>
  <c r="BF344" i="103"/>
  <c r="AR344" i="103"/>
  <c r="AS344" i="103" s="1"/>
  <c r="AT344" i="103" s="1"/>
  <c r="AU344" i="103" s="1"/>
  <c r="AV344" i="103" s="1"/>
  <c r="AQ344" i="103"/>
  <c r="AA344" i="103"/>
  <c r="V344" i="103"/>
  <c r="U344" i="103"/>
  <c r="T344" i="103"/>
  <c r="S344" i="103"/>
  <c r="R344" i="103"/>
  <c r="M344" i="103"/>
  <c r="J344" i="103" s="1"/>
  <c r="BF343" i="103"/>
  <c r="AR343" i="103"/>
  <c r="AQ343" i="103"/>
  <c r="AA343" i="103"/>
  <c r="V343" i="103"/>
  <c r="U343" i="103"/>
  <c r="X343" i="103" s="1"/>
  <c r="T343" i="103"/>
  <c r="S343" i="103"/>
  <c r="R343" i="103"/>
  <c r="M343" i="103"/>
  <c r="Z343" i="103" s="1"/>
  <c r="J343" i="103"/>
  <c r="AP343" i="103" s="1"/>
  <c r="BF342" i="103"/>
  <c r="AR342" i="103"/>
  <c r="AS342" i="103" s="1"/>
  <c r="AT342" i="103" s="1"/>
  <c r="AU342" i="103" s="1"/>
  <c r="AV342" i="103" s="1"/>
  <c r="AQ342" i="103"/>
  <c r="AA342" i="103"/>
  <c r="V342" i="103"/>
  <c r="U342" i="103"/>
  <c r="T342" i="103"/>
  <c r="S342" i="103"/>
  <c r="R342" i="103"/>
  <c r="M342" i="103"/>
  <c r="J342" i="103" s="1"/>
  <c r="BF341" i="103"/>
  <c r="AR341" i="103"/>
  <c r="AQ341" i="103"/>
  <c r="AA341" i="103"/>
  <c r="V341" i="103"/>
  <c r="U341" i="103"/>
  <c r="X341" i="103" s="1"/>
  <c r="T341" i="103"/>
  <c r="S341" i="103"/>
  <c r="R341" i="103"/>
  <c r="M341" i="103"/>
  <c r="Z341" i="103" s="1"/>
  <c r="BF340" i="103"/>
  <c r="AR340" i="103"/>
  <c r="AS340" i="103" s="1"/>
  <c r="AT340" i="103" s="1"/>
  <c r="AQ340" i="103"/>
  <c r="AA340" i="103"/>
  <c r="V340" i="103"/>
  <c r="U340" i="103"/>
  <c r="T340" i="103"/>
  <c r="S340" i="103"/>
  <c r="R340" i="103"/>
  <c r="M340" i="103"/>
  <c r="Z340" i="103" s="1"/>
  <c r="BF339" i="103"/>
  <c r="AR339" i="103"/>
  <c r="AS339" i="103" s="1"/>
  <c r="AT339" i="103" s="1"/>
  <c r="AU339" i="103" s="1"/>
  <c r="AV339" i="103" s="1"/>
  <c r="AQ339" i="103"/>
  <c r="AA339" i="103"/>
  <c r="V339" i="103"/>
  <c r="U339" i="103"/>
  <c r="W339" i="103" s="1"/>
  <c r="T339" i="103"/>
  <c r="S339" i="103"/>
  <c r="R339" i="103"/>
  <c r="M339" i="103"/>
  <c r="Z339" i="103" s="1"/>
  <c r="BF338" i="103"/>
  <c r="AS338" i="103"/>
  <c r="AT338" i="103" s="1"/>
  <c r="AU338" i="103" s="1"/>
  <c r="AV338" i="103" s="1"/>
  <c r="AR338" i="103"/>
  <c r="AQ338" i="103"/>
  <c r="AA338" i="103"/>
  <c r="V338" i="103"/>
  <c r="W338" i="103" s="1"/>
  <c r="U338" i="103"/>
  <c r="T338" i="103"/>
  <c r="S338" i="103"/>
  <c r="R338" i="103"/>
  <c r="M338" i="103"/>
  <c r="Z338" i="103" s="1"/>
  <c r="BF337" i="103"/>
  <c r="AR337" i="103"/>
  <c r="AQ337" i="103"/>
  <c r="AA337" i="103"/>
  <c r="V337" i="103"/>
  <c r="U337" i="103"/>
  <c r="T337" i="103"/>
  <c r="S337" i="103"/>
  <c r="R337" i="103"/>
  <c r="M337" i="103"/>
  <c r="J337" i="103" s="1"/>
  <c r="BF336" i="103"/>
  <c r="AR336" i="103"/>
  <c r="AS336" i="103" s="1"/>
  <c r="AT336" i="103" s="1"/>
  <c r="AU336" i="103" s="1"/>
  <c r="AV336" i="103" s="1"/>
  <c r="AQ336" i="103"/>
  <c r="AA336" i="103"/>
  <c r="V336" i="103"/>
  <c r="U336" i="103"/>
  <c r="X336" i="103" s="1"/>
  <c r="T336" i="103"/>
  <c r="S336" i="103"/>
  <c r="R336" i="103"/>
  <c r="M336" i="103"/>
  <c r="Z336" i="103" s="1"/>
  <c r="J336" i="103"/>
  <c r="AP336" i="103" s="1"/>
  <c r="BF335" i="103"/>
  <c r="AR335" i="103"/>
  <c r="AS335" i="103" s="1"/>
  <c r="AT335" i="103" s="1"/>
  <c r="AU335" i="103" s="1"/>
  <c r="AV335" i="103" s="1"/>
  <c r="AQ335" i="103"/>
  <c r="AA335" i="103"/>
  <c r="X335" i="103"/>
  <c r="V335" i="103"/>
  <c r="W335" i="103" s="1"/>
  <c r="U335" i="103"/>
  <c r="T335" i="103"/>
  <c r="S335" i="103"/>
  <c r="R335" i="103"/>
  <c r="M335" i="103"/>
  <c r="Z335" i="103" s="1"/>
  <c r="J335" i="103"/>
  <c r="AP335" i="103" s="1"/>
  <c r="BF334" i="103"/>
  <c r="AR334" i="103"/>
  <c r="AQ334" i="103"/>
  <c r="AA334" i="103"/>
  <c r="V334" i="103"/>
  <c r="W334" i="103" s="1"/>
  <c r="U334" i="103"/>
  <c r="T334" i="103"/>
  <c r="S334" i="103"/>
  <c r="R334" i="103"/>
  <c r="M334" i="103"/>
  <c r="Z334" i="103" s="1"/>
  <c r="BF333" i="103"/>
  <c r="AR333" i="103"/>
  <c r="AQ333" i="103"/>
  <c r="AA333" i="103"/>
  <c r="V333" i="103"/>
  <c r="U333" i="103"/>
  <c r="AP333" i="103" s="1"/>
  <c r="T333" i="103"/>
  <c r="S333" i="103"/>
  <c r="R333" i="103"/>
  <c r="M333" i="103"/>
  <c r="J333" i="103" s="1"/>
  <c r="BF332" i="103"/>
  <c r="AR332" i="103"/>
  <c r="AS332" i="103" s="1"/>
  <c r="AQ332" i="103"/>
  <c r="AA332" i="103"/>
  <c r="V332" i="103"/>
  <c r="U332" i="103"/>
  <c r="T332" i="103"/>
  <c r="S332" i="103"/>
  <c r="R332" i="103"/>
  <c r="M332" i="103"/>
  <c r="Z332" i="103" s="1"/>
  <c r="BF331" i="103"/>
  <c r="AR331" i="103"/>
  <c r="AS331" i="103" s="1"/>
  <c r="AT331" i="103" s="1"/>
  <c r="AU331" i="103" s="1"/>
  <c r="AV331" i="103" s="1"/>
  <c r="AQ331" i="103"/>
  <c r="AA331" i="103"/>
  <c r="Z331" i="103"/>
  <c r="V331" i="103"/>
  <c r="W331" i="103" s="1"/>
  <c r="U331" i="103"/>
  <c r="AP331" i="103" s="1"/>
  <c r="T331" i="103"/>
  <c r="S331" i="103"/>
  <c r="R331" i="103"/>
  <c r="M331" i="103"/>
  <c r="J331" i="103" s="1"/>
  <c r="BF330" i="103"/>
  <c r="AR330" i="103"/>
  <c r="AQ330" i="103"/>
  <c r="AA330" i="103"/>
  <c r="V330" i="103"/>
  <c r="W330" i="103" s="1"/>
  <c r="U330" i="103"/>
  <c r="T330" i="103"/>
  <c r="S330" i="103"/>
  <c r="R330" i="103"/>
  <c r="M330" i="103"/>
  <c r="Z330" i="103" s="1"/>
  <c r="BF329" i="103"/>
  <c r="AR329" i="103"/>
  <c r="AQ329" i="103"/>
  <c r="AA329" i="103"/>
  <c r="V329" i="103"/>
  <c r="U329" i="103"/>
  <c r="T329" i="103"/>
  <c r="S329" i="103"/>
  <c r="R329" i="103"/>
  <c r="M329" i="103"/>
  <c r="J329" i="103" s="1"/>
  <c r="BF328" i="103"/>
  <c r="AR328" i="103"/>
  <c r="AS328" i="103" s="1"/>
  <c r="AT328" i="103" s="1"/>
  <c r="AU328" i="103" s="1"/>
  <c r="AV328" i="103" s="1"/>
  <c r="AQ328" i="103"/>
  <c r="AA328" i="103"/>
  <c r="X328" i="103"/>
  <c r="V328" i="103"/>
  <c r="U328" i="103"/>
  <c r="T328" i="103"/>
  <c r="S328" i="103"/>
  <c r="R328" i="103"/>
  <c r="M328" i="103"/>
  <c r="Z328" i="103" s="1"/>
  <c r="BF327" i="103"/>
  <c r="AR327" i="103"/>
  <c r="AS327" i="103" s="1"/>
  <c r="AT327" i="103" s="1"/>
  <c r="AU327" i="103" s="1"/>
  <c r="AV327" i="103" s="1"/>
  <c r="AQ327" i="103"/>
  <c r="AA327" i="103"/>
  <c r="Z327" i="103"/>
  <c r="V327" i="103"/>
  <c r="U327" i="103"/>
  <c r="AP327" i="103" s="1"/>
  <c r="T327" i="103"/>
  <c r="S327" i="103"/>
  <c r="R327" i="103"/>
  <c r="M327" i="103"/>
  <c r="J327" i="103" s="1"/>
  <c r="BF326" i="103"/>
  <c r="AR326" i="103"/>
  <c r="AQ326" i="103"/>
  <c r="AA326" i="103"/>
  <c r="V326" i="103"/>
  <c r="U326" i="103"/>
  <c r="AP326" i="103" s="1"/>
  <c r="T326" i="103"/>
  <c r="S326" i="103"/>
  <c r="R326" i="103"/>
  <c r="M326" i="103"/>
  <c r="Z326" i="103" s="1"/>
  <c r="BF325" i="103"/>
  <c r="AR325" i="103"/>
  <c r="AQ325" i="103"/>
  <c r="AA325" i="103"/>
  <c r="V325" i="103"/>
  <c r="U325" i="103"/>
  <c r="T325" i="103"/>
  <c r="S325" i="103"/>
  <c r="R325" i="103"/>
  <c r="M325" i="103"/>
  <c r="J325" i="103" s="1"/>
  <c r="BF324" i="103"/>
  <c r="AR324" i="103"/>
  <c r="AS324" i="103" s="1"/>
  <c r="AT324" i="103" s="1"/>
  <c r="AU324" i="103" s="1"/>
  <c r="AV324" i="103" s="1"/>
  <c r="AQ324" i="103"/>
  <c r="AA324" i="103"/>
  <c r="V324" i="103"/>
  <c r="U324" i="103"/>
  <c r="AO324" i="103" s="1"/>
  <c r="T324" i="103"/>
  <c r="S324" i="103"/>
  <c r="R324" i="103"/>
  <c r="M324" i="103"/>
  <c r="Z324" i="103" s="1"/>
  <c r="BF323" i="103"/>
  <c r="AS323" i="103"/>
  <c r="AT323" i="103" s="1"/>
  <c r="AU323" i="103" s="1"/>
  <c r="AV323" i="103" s="1"/>
  <c r="AR323" i="103"/>
  <c r="AQ323" i="103"/>
  <c r="AA323" i="103"/>
  <c r="V323" i="103"/>
  <c r="U323" i="103"/>
  <c r="X323" i="103" s="1"/>
  <c r="T323" i="103"/>
  <c r="S323" i="103"/>
  <c r="R323" i="103"/>
  <c r="M323" i="103"/>
  <c r="Z323" i="103" s="1"/>
  <c r="BF322" i="103"/>
  <c r="AR322" i="103"/>
  <c r="AQ322" i="103"/>
  <c r="AA322" i="103"/>
  <c r="V322" i="103"/>
  <c r="U322" i="103"/>
  <c r="T322" i="103"/>
  <c r="S322" i="103"/>
  <c r="R322" i="103"/>
  <c r="M322" i="103"/>
  <c r="Z322" i="103" s="1"/>
  <c r="BF321" i="103"/>
  <c r="AR321" i="103"/>
  <c r="AQ321" i="103"/>
  <c r="AA321" i="103"/>
  <c r="V321" i="103"/>
  <c r="U321" i="103"/>
  <c r="T321" i="103"/>
  <c r="S321" i="103"/>
  <c r="R321" i="103"/>
  <c r="M321" i="103"/>
  <c r="J321" i="103" s="1"/>
  <c r="BF320" i="103"/>
  <c r="AR320" i="103"/>
  <c r="AS320" i="103" s="1"/>
  <c r="AT320" i="103" s="1"/>
  <c r="AU320" i="103" s="1"/>
  <c r="AV320" i="103" s="1"/>
  <c r="AQ320" i="103"/>
  <c r="AA320" i="103"/>
  <c r="V320" i="103"/>
  <c r="U320" i="103"/>
  <c r="T320" i="103"/>
  <c r="S320" i="103"/>
  <c r="R320" i="103"/>
  <c r="M320" i="103"/>
  <c r="BF319" i="103"/>
  <c r="AR319" i="103"/>
  <c r="AS319" i="103" s="1"/>
  <c r="AT319" i="103" s="1"/>
  <c r="AU319" i="103" s="1"/>
  <c r="AV319" i="103" s="1"/>
  <c r="AQ319" i="103"/>
  <c r="AA319" i="103"/>
  <c r="V319" i="103"/>
  <c r="U319" i="103"/>
  <c r="T319" i="103"/>
  <c r="S319" i="103"/>
  <c r="R319" i="103"/>
  <c r="M319" i="103"/>
  <c r="BF318" i="103"/>
  <c r="AR318" i="103"/>
  <c r="AQ318" i="103"/>
  <c r="AA318" i="103"/>
  <c r="V318" i="103"/>
  <c r="U318" i="103"/>
  <c r="T318" i="103"/>
  <c r="S318" i="103"/>
  <c r="R318" i="103"/>
  <c r="M318" i="103"/>
  <c r="Z318" i="103" s="1"/>
  <c r="BF317" i="103"/>
  <c r="AR317" i="103"/>
  <c r="AQ317" i="103"/>
  <c r="AA317" i="103"/>
  <c r="V317" i="103"/>
  <c r="U317" i="103"/>
  <c r="AP317" i="103" s="1"/>
  <c r="T317" i="103"/>
  <c r="S317" i="103"/>
  <c r="R317" i="103"/>
  <c r="M317" i="103"/>
  <c r="J317" i="103" s="1"/>
  <c r="BF316" i="103"/>
  <c r="AR316" i="103"/>
  <c r="AS316" i="103" s="1"/>
  <c r="AQ316" i="103"/>
  <c r="AA316" i="103"/>
  <c r="X316" i="103"/>
  <c r="V316" i="103"/>
  <c r="U316" i="103"/>
  <c r="AO316" i="103" s="1"/>
  <c r="T316" i="103"/>
  <c r="S316" i="103"/>
  <c r="R316" i="103"/>
  <c r="M316" i="103"/>
  <c r="Z316" i="103" s="1"/>
  <c r="BF315" i="103"/>
  <c r="AR315" i="103"/>
  <c r="AS315" i="103" s="1"/>
  <c r="AT315" i="103" s="1"/>
  <c r="AU315" i="103" s="1"/>
  <c r="AV315" i="103" s="1"/>
  <c r="AQ315" i="103"/>
  <c r="AA315" i="103"/>
  <c r="V315" i="103"/>
  <c r="U315" i="103"/>
  <c r="X315" i="103" s="1"/>
  <c r="T315" i="103"/>
  <c r="S315" i="103"/>
  <c r="R315" i="103"/>
  <c r="M315" i="103"/>
  <c r="Z315" i="103" s="1"/>
  <c r="BF314" i="103"/>
  <c r="AR314" i="103"/>
  <c r="AQ314" i="103"/>
  <c r="AA314" i="103"/>
  <c r="V314" i="103"/>
  <c r="U314" i="103"/>
  <c r="T314" i="103"/>
  <c r="S314" i="103"/>
  <c r="R314" i="103"/>
  <c r="M314" i="103"/>
  <c r="Z314" i="103" s="1"/>
  <c r="BF313" i="103"/>
  <c r="AR313" i="103"/>
  <c r="AQ313" i="103"/>
  <c r="AA313" i="103"/>
  <c r="V313" i="103"/>
  <c r="U313" i="103"/>
  <c r="AP313" i="103" s="1"/>
  <c r="T313" i="103"/>
  <c r="S313" i="103"/>
  <c r="R313" i="103"/>
  <c r="M313" i="103"/>
  <c r="J313" i="103" s="1"/>
  <c r="BF312" i="103"/>
  <c r="AR312" i="103"/>
  <c r="AS312" i="103" s="1"/>
  <c r="AQ312" i="103"/>
  <c r="AA312" i="103"/>
  <c r="V312" i="103"/>
  <c r="U312" i="103"/>
  <c r="AP312" i="103" s="1"/>
  <c r="T312" i="103"/>
  <c r="S312" i="103"/>
  <c r="R312" i="103"/>
  <c r="M312" i="103"/>
  <c r="Z312" i="103" s="1"/>
  <c r="BF311" i="103"/>
  <c r="AR311" i="103"/>
  <c r="AS311" i="103" s="1"/>
  <c r="AT311" i="103" s="1"/>
  <c r="AU311" i="103" s="1"/>
  <c r="AV311" i="103" s="1"/>
  <c r="AQ311" i="103"/>
  <c r="AA311" i="103"/>
  <c r="V311" i="103"/>
  <c r="U311" i="103"/>
  <c r="X311" i="103" s="1"/>
  <c r="T311" i="103"/>
  <c r="S311" i="103"/>
  <c r="R311" i="103"/>
  <c r="M311" i="103"/>
  <c r="Z311" i="103" s="1"/>
  <c r="BF310" i="103"/>
  <c r="AR310" i="103"/>
  <c r="AQ310" i="103"/>
  <c r="AA310" i="103"/>
  <c r="V310" i="103"/>
  <c r="U310" i="103"/>
  <c r="T310" i="103"/>
  <c r="S310" i="103"/>
  <c r="R310" i="103"/>
  <c r="M310" i="103"/>
  <c r="Z310" i="103" s="1"/>
  <c r="BF309" i="103"/>
  <c r="AR309" i="103"/>
  <c r="AQ309" i="103"/>
  <c r="AA309" i="103"/>
  <c r="V309" i="103"/>
  <c r="U309" i="103"/>
  <c r="T309" i="103"/>
  <c r="S309" i="103"/>
  <c r="R309" i="103"/>
  <c r="M309" i="103"/>
  <c r="J309" i="103" s="1"/>
  <c r="BF308" i="103"/>
  <c r="AR308" i="103"/>
  <c r="AS308" i="103" s="1"/>
  <c r="AT308" i="103" s="1"/>
  <c r="AU308" i="103" s="1"/>
  <c r="AV308" i="103" s="1"/>
  <c r="AQ308" i="103"/>
  <c r="AA308" i="103"/>
  <c r="X308" i="103"/>
  <c r="V308" i="103"/>
  <c r="U308" i="103"/>
  <c r="T308" i="103"/>
  <c r="S308" i="103"/>
  <c r="R308" i="103"/>
  <c r="M308" i="103"/>
  <c r="BF307" i="103"/>
  <c r="AS307" i="103"/>
  <c r="AT307" i="103" s="1"/>
  <c r="AU307" i="103" s="1"/>
  <c r="AV307" i="103" s="1"/>
  <c r="AR307" i="103"/>
  <c r="AQ307" i="103"/>
  <c r="AA307" i="103"/>
  <c r="V307" i="103"/>
  <c r="U307" i="103"/>
  <c r="X307" i="103" s="1"/>
  <c r="T307" i="103"/>
  <c r="S307" i="103"/>
  <c r="R307" i="103"/>
  <c r="M307" i="103"/>
  <c r="BF306" i="103"/>
  <c r="AR306" i="103"/>
  <c r="AQ306" i="103"/>
  <c r="AA306" i="103"/>
  <c r="V306" i="103"/>
  <c r="U306" i="103"/>
  <c r="T306" i="103"/>
  <c r="S306" i="103"/>
  <c r="R306" i="103"/>
  <c r="M306" i="103"/>
  <c r="Z306" i="103" s="1"/>
  <c r="BF305" i="103"/>
  <c r="AR305" i="103"/>
  <c r="AQ305" i="103"/>
  <c r="AA305" i="103"/>
  <c r="V305" i="103"/>
  <c r="U305" i="103"/>
  <c r="T305" i="103"/>
  <c r="S305" i="103"/>
  <c r="R305" i="103"/>
  <c r="M305" i="103"/>
  <c r="J305" i="103" s="1"/>
  <c r="BF304" i="103"/>
  <c r="AR304" i="103"/>
  <c r="AS304" i="103" s="1"/>
  <c r="AQ304" i="103"/>
  <c r="AA304" i="103"/>
  <c r="V304" i="103"/>
  <c r="U304" i="103"/>
  <c r="X304" i="103" s="1"/>
  <c r="T304" i="103"/>
  <c r="S304" i="103"/>
  <c r="R304" i="103"/>
  <c r="M304" i="103"/>
  <c r="Z304" i="103" s="1"/>
  <c r="J304" i="103"/>
  <c r="AP304" i="103" s="1"/>
  <c r="BF303" i="103"/>
  <c r="AR303" i="103"/>
  <c r="AS303" i="103" s="1"/>
  <c r="AT303" i="103" s="1"/>
  <c r="AU303" i="103" s="1"/>
  <c r="AV303" i="103" s="1"/>
  <c r="AQ303" i="103"/>
  <c r="AA303" i="103"/>
  <c r="V303" i="103"/>
  <c r="U303" i="103"/>
  <c r="X303" i="103" s="1"/>
  <c r="T303" i="103"/>
  <c r="S303" i="103"/>
  <c r="R303" i="103"/>
  <c r="M303" i="103"/>
  <c r="Z303" i="103" s="1"/>
  <c r="J303" i="103"/>
  <c r="AP303" i="103" s="1"/>
  <c r="BF302" i="103"/>
  <c r="AR302" i="103"/>
  <c r="AQ302" i="103"/>
  <c r="AA302" i="103"/>
  <c r="V302" i="103"/>
  <c r="U302" i="103"/>
  <c r="T302" i="103"/>
  <c r="S302" i="103"/>
  <c r="R302" i="103"/>
  <c r="M302" i="103"/>
  <c r="Z302" i="103" s="1"/>
  <c r="BF301" i="103"/>
  <c r="AR301" i="103"/>
  <c r="AQ301" i="103"/>
  <c r="AA301" i="103"/>
  <c r="Z301" i="103"/>
  <c r="V301" i="103"/>
  <c r="U301" i="103"/>
  <c r="T301" i="103"/>
  <c r="S301" i="103"/>
  <c r="R301" i="103"/>
  <c r="M301" i="103"/>
  <c r="J301" i="103" s="1"/>
  <c r="BF300" i="103"/>
  <c r="AR300" i="103"/>
  <c r="AS300" i="103" s="1"/>
  <c r="AT300" i="103" s="1"/>
  <c r="AU300" i="103" s="1"/>
  <c r="AV300" i="103" s="1"/>
  <c r="AQ300" i="103"/>
  <c r="AA300" i="103"/>
  <c r="V300" i="103"/>
  <c r="U300" i="103"/>
  <c r="X300" i="103" s="1"/>
  <c r="T300" i="103"/>
  <c r="S300" i="103"/>
  <c r="R300" i="103"/>
  <c r="M300" i="103"/>
  <c r="Z300" i="103" s="1"/>
  <c r="BF299" i="103"/>
  <c r="AR299" i="103"/>
  <c r="AS299" i="103" s="1"/>
  <c r="AT299" i="103" s="1"/>
  <c r="AU299" i="103" s="1"/>
  <c r="AV299" i="103" s="1"/>
  <c r="AQ299" i="103"/>
  <c r="AA299" i="103"/>
  <c r="V299" i="103"/>
  <c r="U299" i="103"/>
  <c r="T299" i="103"/>
  <c r="S299" i="103"/>
  <c r="R299" i="103"/>
  <c r="M299" i="103"/>
  <c r="Z299" i="103" s="1"/>
  <c r="BF298" i="103"/>
  <c r="AR298" i="103"/>
  <c r="AQ298" i="103"/>
  <c r="AA298" i="103"/>
  <c r="V298" i="103"/>
  <c r="U298" i="103"/>
  <c r="T298" i="103"/>
  <c r="S298" i="103"/>
  <c r="R298" i="103"/>
  <c r="M298" i="103"/>
  <c r="Z298" i="103" s="1"/>
  <c r="BF297" i="103"/>
  <c r="AR297" i="103"/>
  <c r="AQ297" i="103"/>
  <c r="AA297" i="103"/>
  <c r="V297" i="103"/>
  <c r="U297" i="103"/>
  <c r="T297" i="103"/>
  <c r="S297" i="103"/>
  <c r="R297" i="103"/>
  <c r="M297" i="103"/>
  <c r="J297" i="103" s="1"/>
  <c r="BF296" i="103"/>
  <c r="AR296" i="103"/>
  <c r="AS296" i="103" s="1"/>
  <c r="AT296" i="103" s="1"/>
  <c r="AU296" i="103" s="1"/>
  <c r="AV296" i="103" s="1"/>
  <c r="AQ296" i="103"/>
  <c r="AA296" i="103"/>
  <c r="V296" i="103"/>
  <c r="U296" i="103"/>
  <c r="X296" i="103" s="1"/>
  <c r="T296" i="103"/>
  <c r="S296" i="103"/>
  <c r="R296" i="103"/>
  <c r="M296" i="103"/>
  <c r="Z296" i="103" s="1"/>
  <c r="BF295" i="103"/>
  <c r="AR295" i="103"/>
  <c r="AS295" i="103" s="1"/>
  <c r="AT295" i="103" s="1"/>
  <c r="AU295" i="103" s="1"/>
  <c r="AV295" i="103" s="1"/>
  <c r="AQ295" i="103"/>
  <c r="AA295" i="103"/>
  <c r="V295" i="103"/>
  <c r="U295" i="103"/>
  <c r="X295" i="103" s="1"/>
  <c r="T295" i="103"/>
  <c r="S295" i="103"/>
  <c r="R295" i="103"/>
  <c r="M295" i="103"/>
  <c r="Z295" i="103" s="1"/>
  <c r="BF294" i="103"/>
  <c r="AR294" i="103"/>
  <c r="AQ294" i="103"/>
  <c r="AA294" i="103"/>
  <c r="V294" i="103"/>
  <c r="U294" i="103"/>
  <c r="T294" i="103"/>
  <c r="S294" i="103"/>
  <c r="R294" i="103"/>
  <c r="M294" i="103"/>
  <c r="Z294" i="103" s="1"/>
  <c r="BF293" i="103"/>
  <c r="AR293" i="103"/>
  <c r="AQ293" i="103"/>
  <c r="AA293" i="103"/>
  <c r="V293" i="103"/>
  <c r="U293" i="103"/>
  <c r="T293" i="103"/>
  <c r="S293" i="103"/>
  <c r="R293" i="103"/>
  <c r="M293" i="103"/>
  <c r="J293" i="103" s="1"/>
  <c r="BF292" i="103"/>
  <c r="AR292" i="103"/>
  <c r="AS292" i="103" s="1"/>
  <c r="AT292" i="103" s="1"/>
  <c r="AU292" i="103" s="1"/>
  <c r="AV292" i="103" s="1"/>
  <c r="AQ292" i="103"/>
  <c r="AA292" i="103"/>
  <c r="V292" i="103"/>
  <c r="U292" i="103"/>
  <c r="X292" i="103" s="1"/>
  <c r="T292" i="103"/>
  <c r="S292" i="103"/>
  <c r="R292" i="103"/>
  <c r="M292" i="103"/>
  <c r="Z292" i="103" s="1"/>
  <c r="BF291" i="103"/>
  <c r="AR291" i="103"/>
  <c r="AS291" i="103" s="1"/>
  <c r="AT291" i="103" s="1"/>
  <c r="AU291" i="103" s="1"/>
  <c r="AV291" i="103" s="1"/>
  <c r="AQ291" i="103"/>
  <c r="AA291" i="103"/>
  <c r="Z291" i="103"/>
  <c r="V291" i="103"/>
  <c r="U291" i="103"/>
  <c r="X291" i="103" s="1"/>
  <c r="T291" i="103"/>
  <c r="S291" i="103"/>
  <c r="R291" i="103"/>
  <c r="M291" i="103"/>
  <c r="J291" i="103" s="1"/>
  <c r="AP291" i="103" s="1"/>
  <c r="BF290" i="103"/>
  <c r="AR290" i="103"/>
  <c r="AQ290" i="103"/>
  <c r="AA290" i="103"/>
  <c r="V290" i="103"/>
  <c r="U290" i="103"/>
  <c r="T290" i="103"/>
  <c r="S290" i="103"/>
  <c r="R290" i="103"/>
  <c r="M290" i="103"/>
  <c r="Z290" i="103" s="1"/>
  <c r="BF289" i="103"/>
  <c r="AR289" i="103"/>
  <c r="AQ289" i="103"/>
  <c r="AA289" i="103"/>
  <c r="V289" i="103"/>
  <c r="U289" i="103"/>
  <c r="T289" i="103"/>
  <c r="S289" i="103"/>
  <c r="R289" i="103"/>
  <c r="M289" i="103"/>
  <c r="J289" i="103" s="1"/>
  <c r="BF288" i="103"/>
  <c r="AR288" i="103"/>
  <c r="AS288" i="103" s="1"/>
  <c r="AT288" i="103" s="1"/>
  <c r="AU288" i="103" s="1"/>
  <c r="AV288" i="103" s="1"/>
  <c r="AQ288" i="103"/>
  <c r="AA288" i="103"/>
  <c r="V288" i="103"/>
  <c r="U288" i="103"/>
  <c r="X288" i="103" s="1"/>
  <c r="T288" i="103"/>
  <c r="S288" i="103"/>
  <c r="R288" i="103"/>
  <c r="M288" i="103"/>
  <c r="Z288" i="103" s="1"/>
  <c r="BF287" i="103"/>
  <c r="AR287" i="103"/>
  <c r="AS287" i="103" s="1"/>
  <c r="AT287" i="103" s="1"/>
  <c r="AU287" i="103" s="1"/>
  <c r="AV287" i="103" s="1"/>
  <c r="AQ287" i="103"/>
  <c r="AA287" i="103"/>
  <c r="V287" i="103"/>
  <c r="U287" i="103"/>
  <c r="X287" i="103" s="1"/>
  <c r="T287" i="103"/>
  <c r="S287" i="103"/>
  <c r="R287" i="103"/>
  <c r="M287" i="103"/>
  <c r="Z287" i="103" s="1"/>
  <c r="BF286" i="103"/>
  <c r="AR286" i="103"/>
  <c r="AS286" i="103" s="1"/>
  <c r="AQ286" i="103"/>
  <c r="AA286" i="103"/>
  <c r="V286" i="103"/>
  <c r="U286" i="103"/>
  <c r="T286" i="103"/>
  <c r="S286" i="103"/>
  <c r="R286" i="103"/>
  <c r="M286" i="103"/>
  <c r="Z286" i="103" s="1"/>
  <c r="J286" i="103"/>
  <c r="BF285" i="103"/>
  <c r="AR285" i="103"/>
  <c r="AQ285" i="103"/>
  <c r="AA285" i="103"/>
  <c r="V285" i="103"/>
  <c r="U285" i="103"/>
  <c r="T285" i="103"/>
  <c r="S285" i="103"/>
  <c r="R285" i="103"/>
  <c r="M285" i="103"/>
  <c r="Z285" i="103" s="1"/>
  <c r="BF284" i="103"/>
  <c r="AR284" i="103"/>
  <c r="AQ284" i="103"/>
  <c r="AA284" i="103"/>
  <c r="V284" i="103"/>
  <c r="U284" i="103"/>
  <c r="T284" i="103"/>
  <c r="S284" i="103"/>
  <c r="R284" i="103"/>
  <c r="M284" i="103"/>
  <c r="Z284" i="103" s="1"/>
  <c r="BF283" i="103"/>
  <c r="AR283" i="103"/>
  <c r="AQ283" i="103"/>
  <c r="AA283" i="103"/>
  <c r="V283" i="103"/>
  <c r="U283" i="103"/>
  <c r="X283" i="103" s="1"/>
  <c r="T283" i="103"/>
  <c r="S283" i="103"/>
  <c r="R283" i="103"/>
  <c r="M283" i="103"/>
  <c r="Z283" i="103" s="1"/>
  <c r="BF282" i="103"/>
  <c r="AR282" i="103"/>
  <c r="AS282" i="103" s="1"/>
  <c r="AQ282" i="103"/>
  <c r="AA282" i="103"/>
  <c r="V282" i="103"/>
  <c r="U282" i="103"/>
  <c r="W282" i="103" s="1"/>
  <c r="T282" i="103"/>
  <c r="S282" i="103"/>
  <c r="R282" i="103"/>
  <c r="M282" i="103"/>
  <c r="Z282" i="103" s="1"/>
  <c r="BF281" i="103"/>
  <c r="AR281" i="103"/>
  <c r="AQ281" i="103"/>
  <c r="AA281" i="103"/>
  <c r="V281" i="103"/>
  <c r="U281" i="103"/>
  <c r="T281" i="103"/>
  <c r="S281" i="103"/>
  <c r="R281" i="103"/>
  <c r="M281" i="103"/>
  <c r="Z281" i="103" s="1"/>
  <c r="BF280" i="103"/>
  <c r="AR280" i="103"/>
  <c r="AQ280" i="103"/>
  <c r="AA280" i="103"/>
  <c r="V280" i="103"/>
  <c r="U280" i="103"/>
  <c r="T280" i="103"/>
  <c r="S280" i="103"/>
  <c r="R280" i="103"/>
  <c r="M280" i="103"/>
  <c r="Z280" i="103" s="1"/>
  <c r="BF279" i="103"/>
  <c r="AR279" i="103"/>
  <c r="AS279" i="103" s="1"/>
  <c r="AQ279" i="103"/>
  <c r="AA279" i="103"/>
  <c r="X279" i="103"/>
  <c r="V279" i="103"/>
  <c r="U279" i="103"/>
  <c r="T279" i="103"/>
  <c r="S279" i="103"/>
  <c r="R279" i="103"/>
  <c r="M279" i="103"/>
  <c r="Z279" i="103" s="1"/>
  <c r="BF278" i="103"/>
  <c r="AR278" i="103"/>
  <c r="AS278" i="103" s="1"/>
  <c r="AQ278" i="103"/>
  <c r="AA278" i="103"/>
  <c r="V278" i="103"/>
  <c r="U278" i="103"/>
  <c r="T278" i="103"/>
  <c r="S278" i="103"/>
  <c r="R278" i="103"/>
  <c r="M278" i="103"/>
  <c r="Z278" i="103" s="1"/>
  <c r="BF277" i="103"/>
  <c r="AR277" i="103"/>
  <c r="AQ277" i="103"/>
  <c r="AA277" i="103"/>
  <c r="V277" i="103"/>
  <c r="U277" i="103"/>
  <c r="T277" i="103"/>
  <c r="S277" i="103"/>
  <c r="R277" i="103"/>
  <c r="M277" i="103"/>
  <c r="Z277" i="103" s="1"/>
  <c r="BF276" i="103"/>
  <c r="AR276" i="103"/>
  <c r="AQ276" i="103"/>
  <c r="AA276" i="103"/>
  <c r="V276" i="103"/>
  <c r="U276" i="103"/>
  <c r="T276" i="103"/>
  <c r="S276" i="103"/>
  <c r="R276" i="103"/>
  <c r="M276" i="103"/>
  <c r="Z276" i="103" s="1"/>
  <c r="BF275" i="103"/>
  <c r="AR275" i="103"/>
  <c r="AS275" i="103" s="1"/>
  <c r="AQ275" i="103"/>
  <c r="AA275" i="103"/>
  <c r="V275" i="103"/>
  <c r="U275" i="103"/>
  <c r="X275" i="103" s="1"/>
  <c r="T275" i="103"/>
  <c r="S275" i="103"/>
  <c r="R275" i="103"/>
  <c r="M275" i="103"/>
  <c r="Z275" i="103" s="1"/>
  <c r="BF274" i="103"/>
  <c r="AR274" i="103"/>
  <c r="AS274" i="103" s="1"/>
  <c r="AQ274" i="103"/>
  <c r="AA274" i="103"/>
  <c r="V274" i="103"/>
  <c r="U274" i="103"/>
  <c r="T274" i="103"/>
  <c r="S274" i="103"/>
  <c r="R274" i="103"/>
  <c r="M274" i="103"/>
  <c r="Z274" i="103" s="1"/>
  <c r="BF273" i="103"/>
  <c r="AR273" i="103"/>
  <c r="AQ273" i="103"/>
  <c r="AA273" i="103"/>
  <c r="V273" i="103"/>
  <c r="U273" i="103"/>
  <c r="T273" i="103"/>
  <c r="S273" i="103"/>
  <c r="R273" i="103"/>
  <c r="M273" i="103"/>
  <c r="Z273" i="103" s="1"/>
  <c r="BF272" i="103"/>
  <c r="AR272" i="103"/>
  <c r="AQ272" i="103"/>
  <c r="AA272" i="103"/>
  <c r="V272" i="103"/>
  <c r="U272" i="103"/>
  <c r="T272" i="103"/>
  <c r="S272" i="103"/>
  <c r="R272" i="103"/>
  <c r="M272" i="103"/>
  <c r="Z272" i="103" s="1"/>
  <c r="BF271" i="103"/>
  <c r="AR271" i="103"/>
  <c r="AS271" i="103" s="1"/>
  <c r="AQ271" i="103"/>
  <c r="AA271" i="103"/>
  <c r="X271" i="103"/>
  <c r="V271" i="103"/>
  <c r="U271" i="103"/>
  <c r="T271" i="103"/>
  <c r="S271" i="103"/>
  <c r="R271" i="103"/>
  <c r="M271" i="103"/>
  <c r="Z271" i="103" s="1"/>
  <c r="BF270" i="103"/>
  <c r="AR270" i="103"/>
  <c r="AS270" i="103" s="1"/>
  <c r="AQ270" i="103"/>
  <c r="AA270" i="103"/>
  <c r="V270" i="103"/>
  <c r="U270" i="103"/>
  <c r="W270" i="103" s="1"/>
  <c r="T270" i="103"/>
  <c r="S270" i="103"/>
  <c r="R270" i="103"/>
  <c r="M270" i="103"/>
  <c r="Z270" i="103" s="1"/>
  <c r="BF269" i="103"/>
  <c r="AR269" i="103"/>
  <c r="AQ269" i="103"/>
  <c r="AA269" i="103"/>
  <c r="V269" i="103"/>
  <c r="U269" i="103"/>
  <c r="T269" i="103"/>
  <c r="S269" i="103"/>
  <c r="R269" i="103"/>
  <c r="M269" i="103"/>
  <c r="Z269" i="103" s="1"/>
  <c r="BF268" i="103"/>
  <c r="AR268" i="103"/>
  <c r="AQ268" i="103"/>
  <c r="AA268" i="103"/>
  <c r="V268" i="103"/>
  <c r="U268" i="103"/>
  <c r="T268" i="103"/>
  <c r="S268" i="103"/>
  <c r="R268" i="103"/>
  <c r="M268" i="103"/>
  <c r="Z268" i="103" s="1"/>
  <c r="BF267" i="103"/>
  <c r="AR267" i="103"/>
  <c r="AS267" i="103" s="1"/>
  <c r="AQ267" i="103"/>
  <c r="AA267" i="103"/>
  <c r="Z267" i="103"/>
  <c r="V267" i="103"/>
  <c r="U267" i="103"/>
  <c r="T267" i="103"/>
  <c r="S267" i="103"/>
  <c r="R267" i="103"/>
  <c r="M267" i="103"/>
  <c r="J267" i="103" s="1"/>
  <c r="AP267" i="103" s="1"/>
  <c r="BF266" i="103"/>
  <c r="AR266" i="103"/>
  <c r="AS266" i="103" s="1"/>
  <c r="AQ266" i="103"/>
  <c r="AA266" i="103"/>
  <c r="V266" i="103"/>
  <c r="U266" i="103"/>
  <c r="X266" i="103" s="1"/>
  <c r="T266" i="103"/>
  <c r="S266" i="103"/>
  <c r="R266" i="103"/>
  <c r="M266" i="103"/>
  <c r="Z266" i="103" s="1"/>
  <c r="BF265" i="103"/>
  <c r="AR265" i="103"/>
  <c r="AQ265" i="103"/>
  <c r="AA265" i="103"/>
  <c r="V265" i="103"/>
  <c r="U265" i="103"/>
  <c r="T265" i="103"/>
  <c r="S265" i="103"/>
  <c r="R265" i="103"/>
  <c r="M265" i="103"/>
  <c r="Z265" i="103" s="1"/>
  <c r="BF264" i="103"/>
  <c r="AR264" i="103"/>
  <c r="AQ264" i="103"/>
  <c r="AA264" i="103"/>
  <c r="V264" i="103"/>
  <c r="U264" i="103"/>
  <c r="T264" i="103"/>
  <c r="S264" i="103"/>
  <c r="R264" i="103"/>
  <c r="M264" i="103"/>
  <c r="Z264" i="103" s="1"/>
  <c r="BF263" i="103"/>
  <c r="AR263" i="103"/>
  <c r="AS263" i="103" s="1"/>
  <c r="AQ263" i="103"/>
  <c r="AA263" i="103"/>
  <c r="V263" i="103"/>
  <c r="U263" i="103"/>
  <c r="X263" i="103" s="1"/>
  <c r="T263" i="103"/>
  <c r="S263" i="103"/>
  <c r="R263" i="103"/>
  <c r="M263" i="103"/>
  <c r="Z263" i="103" s="1"/>
  <c r="J263" i="103"/>
  <c r="AP263" i="103" s="1"/>
  <c r="BF262" i="103"/>
  <c r="AR262" i="103"/>
  <c r="AS262" i="103" s="1"/>
  <c r="AQ262" i="103"/>
  <c r="AA262" i="103"/>
  <c r="Z262" i="103"/>
  <c r="W262" i="103"/>
  <c r="V262" i="103"/>
  <c r="U262" i="103"/>
  <c r="X262" i="103" s="1"/>
  <c r="T262" i="103"/>
  <c r="S262" i="103"/>
  <c r="R262" i="103"/>
  <c r="M262" i="103"/>
  <c r="J262" i="103" s="1"/>
  <c r="AP262" i="103" s="1"/>
  <c r="BF261" i="103"/>
  <c r="AR261" i="103"/>
  <c r="AQ261" i="103"/>
  <c r="AA261" i="103"/>
  <c r="V261" i="103"/>
  <c r="U261" i="103"/>
  <c r="T261" i="103"/>
  <c r="S261" i="103"/>
  <c r="R261" i="103"/>
  <c r="M261" i="103"/>
  <c r="Z261" i="103" s="1"/>
  <c r="BF260" i="103"/>
  <c r="AR260" i="103"/>
  <c r="AQ260" i="103"/>
  <c r="AA260" i="103"/>
  <c r="V260" i="103"/>
  <c r="U260" i="103"/>
  <c r="T260" i="103"/>
  <c r="S260" i="103"/>
  <c r="R260" i="103"/>
  <c r="M260" i="103"/>
  <c r="Z260" i="103" s="1"/>
  <c r="BF259" i="103"/>
  <c r="AR259" i="103"/>
  <c r="AS259" i="103" s="1"/>
  <c r="AQ259" i="103"/>
  <c r="AA259" i="103"/>
  <c r="V259" i="103"/>
  <c r="U259" i="103"/>
  <c r="X259" i="103" s="1"/>
  <c r="T259" i="103"/>
  <c r="S259" i="103"/>
  <c r="R259" i="103"/>
  <c r="M259" i="103"/>
  <c r="Z259" i="103" s="1"/>
  <c r="BF258" i="103"/>
  <c r="AR258" i="103"/>
  <c r="AS258" i="103" s="1"/>
  <c r="AQ258" i="103"/>
  <c r="AA258" i="103"/>
  <c r="V258" i="103"/>
  <c r="U258" i="103"/>
  <c r="T258" i="103"/>
  <c r="S258" i="103"/>
  <c r="R258" i="103"/>
  <c r="M258" i="103"/>
  <c r="Z258" i="103" s="1"/>
  <c r="BF257" i="103"/>
  <c r="AR257" i="103"/>
  <c r="AQ257" i="103"/>
  <c r="AA257" i="103"/>
  <c r="V257" i="103"/>
  <c r="U257" i="103"/>
  <c r="T257" i="103"/>
  <c r="S257" i="103"/>
  <c r="R257" i="103"/>
  <c r="M257" i="103"/>
  <c r="Z257" i="103" s="1"/>
  <c r="BF256" i="103"/>
  <c r="AR256" i="103"/>
  <c r="AQ256" i="103"/>
  <c r="AA256" i="103"/>
  <c r="V256" i="103"/>
  <c r="U256" i="103"/>
  <c r="T256" i="103"/>
  <c r="S256" i="103"/>
  <c r="R256" i="103"/>
  <c r="M256" i="103"/>
  <c r="Z256" i="103" s="1"/>
  <c r="BF255" i="103"/>
  <c r="AS255" i="103"/>
  <c r="AR255" i="103"/>
  <c r="AQ255" i="103"/>
  <c r="AA255" i="103"/>
  <c r="V255" i="103"/>
  <c r="U255" i="103"/>
  <c r="X255" i="103" s="1"/>
  <c r="T255" i="103"/>
  <c r="S255" i="103"/>
  <c r="R255" i="103"/>
  <c r="M255" i="103"/>
  <c r="Z255" i="103" s="1"/>
  <c r="BF254" i="103"/>
  <c r="AR254" i="103"/>
  <c r="AS254" i="103" s="1"/>
  <c r="AQ254" i="103"/>
  <c r="AA254" i="103"/>
  <c r="Z254" i="103"/>
  <c r="V254" i="103"/>
  <c r="U254" i="103"/>
  <c r="T254" i="103"/>
  <c r="S254" i="103"/>
  <c r="R254" i="103"/>
  <c r="M254" i="103"/>
  <c r="J254" i="103" s="1"/>
  <c r="BF253" i="103"/>
  <c r="AR253" i="103"/>
  <c r="AQ253" i="103"/>
  <c r="AA253" i="103"/>
  <c r="V253" i="103"/>
  <c r="U253" i="103"/>
  <c r="T253" i="103"/>
  <c r="S253" i="103"/>
  <c r="R253" i="103"/>
  <c r="M253" i="103"/>
  <c r="Z253" i="103" s="1"/>
  <c r="BF252" i="103"/>
  <c r="AR252" i="103"/>
  <c r="AQ252" i="103"/>
  <c r="AA252" i="103"/>
  <c r="V252" i="103"/>
  <c r="U252" i="103"/>
  <c r="T252" i="103"/>
  <c r="S252" i="103"/>
  <c r="R252" i="103"/>
  <c r="M252" i="103"/>
  <c r="Z252" i="103" s="1"/>
  <c r="BF251" i="103"/>
  <c r="AT251" i="103"/>
  <c r="AU251" i="103" s="1"/>
  <c r="AV251" i="103" s="1"/>
  <c r="AR251" i="103"/>
  <c r="AS251" i="103" s="1"/>
  <c r="AQ251" i="103"/>
  <c r="AA251" i="103"/>
  <c r="V251" i="103"/>
  <c r="U251" i="103"/>
  <c r="T251" i="103"/>
  <c r="S251" i="103"/>
  <c r="R251" i="103"/>
  <c r="M251" i="103"/>
  <c r="BF250" i="103"/>
  <c r="AR250" i="103"/>
  <c r="AQ250" i="103"/>
  <c r="AA250" i="103"/>
  <c r="V250" i="103"/>
  <c r="U250" i="103"/>
  <c r="T250" i="103"/>
  <c r="S250" i="103"/>
  <c r="R250" i="103"/>
  <c r="M250" i="103"/>
  <c r="Z250" i="103" s="1"/>
  <c r="BF249" i="103"/>
  <c r="AR249" i="103"/>
  <c r="AQ249" i="103"/>
  <c r="AA249" i="103"/>
  <c r="Z249" i="103"/>
  <c r="V249" i="103"/>
  <c r="U249" i="103"/>
  <c r="T249" i="103"/>
  <c r="S249" i="103"/>
  <c r="R249" i="103"/>
  <c r="M249" i="103"/>
  <c r="J249" i="103" s="1"/>
  <c r="BF248" i="103"/>
  <c r="AR248" i="103"/>
  <c r="AQ248" i="103"/>
  <c r="AA248" i="103"/>
  <c r="V248" i="103"/>
  <c r="U248" i="103"/>
  <c r="T248" i="103"/>
  <c r="S248" i="103"/>
  <c r="R248" i="103"/>
  <c r="M248" i="103"/>
  <c r="Z248" i="103" s="1"/>
  <c r="BF247" i="103"/>
  <c r="AR247" i="103"/>
  <c r="AS247" i="103" s="1"/>
  <c r="AQ247" i="103"/>
  <c r="AA247" i="103"/>
  <c r="V247" i="103"/>
  <c r="U247" i="103"/>
  <c r="X247" i="103" s="1"/>
  <c r="T247" i="103"/>
  <c r="S247" i="103"/>
  <c r="R247" i="103"/>
  <c r="M247" i="103"/>
  <c r="Z247" i="103" s="1"/>
  <c r="BF246" i="103"/>
  <c r="AR246" i="103"/>
  <c r="AQ246" i="103"/>
  <c r="AA246" i="103"/>
  <c r="AO246" i="103" s="1"/>
  <c r="Z246" i="103"/>
  <c r="V246" i="103"/>
  <c r="W246" i="103" s="1"/>
  <c r="U246" i="103"/>
  <c r="T246" i="103"/>
  <c r="S246" i="103"/>
  <c r="R246" i="103"/>
  <c r="M246" i="103"/>
  <c r="J246" i="103" s="1"/>
  <c r="BF245" i="103"/>
  <c r="AR245" i="103"/>
  <c r="AQ245" i="103"/>
  <c r="AA245" i="103"/>
  <c r="V245" i="103"/>
  <c r="U245" i="103"/>
  <c r="T245" i="103"/>
  <c r="S245" i="103"/>
  <c r="R245" i="103"/>
  <c r="M245" i="103"/>
  <c r="Z245" i="103" s="1"/>
  <c r="BF244" i="103"/>
  <c r="AR244" i="103"/>
  <c r="AS244" i="103" s="1"/>
  <c r="AT244" i="103" s="1"/>
  <c r="AU244" i="103" s="1"/>
  <c r="AV244" i="103" s="1"/>
  <c r="AQ244" i="103"/>
  <c r="AA244" i="103"/>
  <c r="V244" i="103"/>
  <c r="U244" i="103"/>
  <c r="T244" i="103"/>
  <c r="S244" i="103"/>
  <c r="R244" i="103"/>
  <c r="M244" i="103"/>
  <c r="Z244" i="103" s="1"/>
  <c r="BF243" i="103"/>
  <c r="AR243" i="103"/>
  <c r="AS243" i="103" s="1"/>
  <c r="AQ243" i="103"/>
  <c r="AA243" i="103"/>
  <c r="V243" i="103"/>
  <c r="U243" i="103"/>
  <c r="X243" i="103" s="1"/>
  <c r="T243" i="103"/>
  <c r="S243" i="103"/>
  <c r="R243" i="103"/>
  <c r="M243" i="103"/>
  <c r="Z243" i="103" s="1"/>
  <c r="BF242" i="103"/>
  <c r="AR242" i="103"/>
  <c r="AQ242" i="103"/>
  <c r="AA242" i="103"/>
  <c r="V242" i="103"/>
  <c r="U242" i="103"/>
  <c r="T242" i="103"/>
  <c r="S242" i="103"/>
  <c r="R242" i="103"/>
  <c r="M242" i="103"/>
  <c r="Z242" i="103" s="1"/>
  <c r="BF241" i="103"/>
  <c r="AR241" i="103"/>
  <c r="AQ241" i="103"/>
  <c r="AA241" i="103"/>
  <c r="V241" i="103"/>
  <c r="U241" i="103"/>
  <c r="T241" i="103"/>
  <c r="S241" i="103"/>
  <c r="R241" i="103"/>
  <c r="M241" i="103"/>
  <c r="BF240" i="103"/>
  <c r="AS240" i="103"/>
  <c r="AT240" i="103" s="1"/>
  <c r="AU240" i="103" s="1"/>
  <c r="AV240" i="103" s="1"/>
  <c r="AR240" i="103"/>
  <c r="AQ240" i="103"/>
  <c r="AA240" i="103"/>
  <c r="V240" i="103"/>
  <c r="U240" i="103"/>
  <c r="T240" i="103"/>
  <c r="S240" i="103"/>
  <c r="R240" i="103"/>
  <c r="M240" i="103"/>
  <c r="Z240" i="103" s="1"/>
  <c r="BF239" i="103"/>
  <c r="AR239" i="103"/>
  <c r="AS239" i="103" s="1"/>
  <c r="AT239" i="103" s="1"/>
  <c r="AQ239" i="103"/>
  <c r="AA239" i="103"/>
  <c r="V239" i="103"/>
  <c r="U239" i="103"/>
  <c r="X239" i="103" s="1"/>
  <c r="T239" i="103"/>
  <c r="S239" i="103"/>
  <c r="R239" i="103"/>
  <c r="M239" i="103"/>
  <c r="Z239" i="103" s="1"/>
  <c r="BF238" i="103"/>
  <c r="AR238" i="103"/>
  <c r="AQ238" i="103"/>
  <c r="AA238" i="103"/>
  <c r="V238" i="103"/>
  <c r="U238" i="103"/>
  <c r="T238" i="103"/>
  <c r="S238" i="103"/>
  <c r="R238" i="103"/>
  <c r="M238" i="103"/>
  <c r="Z238" i="103" s="1"/>
  <c r="BF237" i="103"/>
  <c r="AR237" i="103"/>
  <c r="AQ237" i="103"/>
  <c r="AA237" i="103"/>
  <c r="V237" i="103"/>
  <c r="U237" i="103"/>
  <c r="T237" i="103"/>
  <c r="S237" i="103"/>
  <c r="R237" i="103"/>
  <c r="M237" i="103"/>
  <c r="Z237" i="103" s="1"/>
  <c r="BF236" i="103"/>
  <c r="AS236" i="103"/>
  <c r="AR236" i="103"/>
  <c r="AQ236" i="103"/>
  <c r="AA236" i="103"/>
  <c r="V236" i="103"/>
  <c r="U236" i="103"/>
  <c r="T236" i="103"/>
  <c r="S236" i="103"/>
  <c r="R236" i="103"/>
  <c r="M236" i="103"/>
  <c r="Z236" i="103" s="1"/>
  <c r="BF235" i="103"/>
  <c r="AR235" i="103"/>
  <c r="AQ235" i="103"/>
  <c r="AA235" i="103"/>
  <c r="V235" i="103"/>
  <c r="U235" i="103"/>
  <c r="T235" i="103"/>
  <c r="S235" i="103"/>
  <c r="R235" i="103"/>
  <c r="M235" i="103"/>
  <c r="Z235" i="103" s="1"/>
  <c r="BF234" i="103"/>
  <c r="AR234" i="103"/>
  <c r="AQ234" i="103"/>
  <c r="AA234" i="103"/>
  <c r="V234" i="103"/>
  <c r="U234" i="103"/>
  <c r="T234" i="103"/>
  <c r="S234" i="103"/>
  <c r="R234" i="103"/>
  <c r="M234" i="103"/>
  <c r="J234" i="103" s="1"/>
  <c r="BF233" i="103"/>
  <c r="AR233" i="103"/>
  <c r="AQ233" i="103"/>
  <c r="AA233" i="103"/>
  <c r="X233" i="103"/>
  <c r="V233" i="103"/>
  <c r="U233" i="103"/>
  <c r="T233" i="103"/>
  <c r="S233" i="103"/>
  <c r="R233" i="103"/>
  <c r="M233" i="103"/>
  <c r="Z233" i="103" s="1"/>
  <c r="BF232" i="103"/>
  <c r="AR232" i="103"/>
  <c r="AS232" i="103" s="1"/>
  <c r="AT232" i="103" s="1"/>
  <c r="AU232" i="103" s="1"/>
  <c r="AV232" i="103" s="1"/>
  <c r="AQ232" i="103"/>
  <c r="AA232" i="103"/>
  <c r="V232" i="103"/>
  <c r="U232" i="103"/>
  <c r="W232" i="103" s="1"/>
  <c r="T232" i="103"/>
  <c r="S232" i="103"/>
  <c r="R232" i="103"/>
  <c r="M232" i="103"/>
  <c r="Z232" i="103" s="1"/>
  <c r="BF231" i="103"/>
  <c r="AR231" i="103"/>
  <c r="AQ231" i="103"/>
  <c r="AA231" i="103"/>
  <c r="V231" i="103"/>
  <c r="U231" i="103"/>
  <c r="T231" i="103"/>
  <c r="S231" i="103"/>
  <c r="R231" i="103"/>
  <c r="M231" i="103"/>
  <c r="Z231" i="103" s="1"/>
  <c r="BF230" i="103"/>
  <c r="AR230" i="103"/>
  <c r="AQ230" i="103"/>
  <c r="AA230" i="103"/>
  <c r="V230" i="103"/>
  <c r="U230" i="103"/>
  <c r="T230" i="103"/>
  <c r="S230" i="103"/>
  <c r="R230" i="103"/>
  <c r="M230" i="103"/>
  <c r="J230" i="103" s="1"/>
  <c r="BF229" i="103"/>
  <c r="AR229" i="103"/>
  <c r="AQ229" i="103"/>
  <c r="AA229" i="103"/>
  <c r="V229" i="103"/>
  <c r="U229" i="103"/>
  <c r="X229" i="103" s="1"/>
  <c r="T229" i="103"/>
  <c r="S229" i="103"/>
  <c r="R229" i="103"/>
  <c r="M229" i="103"/>
  <c r="Z229" i="103" s="1"/>
  <c r="BF228" i="103"/>
  <c r="AR228" i="103"/>
  <c r="AS228" i="103" s="1"/>
  <c r="AT228" i="103" s="1"/>
  <c r="AU228" i="103" s="1"/>
  <c r="AV228" i="103" s="1"/>
  <c r="AQ228" i="103"/>
  <c r="AA228" i="103"/>
  <c r="V228" i="103"/>
  <c r="U228" i="103"/>
  <c r="T228" i="103"/>
  <c r="S228" i="103"/>
  <c r="R228" i="103"/>
  <c r="M228" i="103"/>
  <c r="Z228" i="103" s="1"/>
  <c r="BF227" i="103"/>
  <c r="AR227" i="103"/>
  <c r="AQ227" i="103"/>
  <c r="AA227" i="103"/>
  <c r="V227" i="103"/>
  <c r="U227" i="103"/>
  <c r="T227" i="103"/>
  <c r="S227" i="103"/>
  <c r="R227" i="103"/>
  <c r="M227" i="103"/>
  <c r="Z227" i="103" s="1"/>
  <c r="BF226" i="103"/>
  <c r="AR226" i="103"/>
  <c r="AQ226" i="103"/>
  <c r="AA226" i="103"/>
  <c r="V226" i="103"/>
  <c r="U226" i="103"/>
  <c r="T226" i="103"/>
  <c r="S226" i="103"/>
  <c r="R226" i="103"/>
  <c r="M226" i="103"/>
  <c r="J226" i="103" s="1"/>
  <c r="BF225" i="103"/>
  <c r="AR225" i="103"/>
  <c r="AQ225" i="103"/>
  <c r="AA225" i="103"/>
  <c r="V225" i="103"/>
  <c r="U225" i="103"/>
  <c r="X225" i="103" s="1"/>
  <c r="T225" i="103"/>
  <c r="S225" i="103"/>
  <c r="R225" i="103"/>
  <c r="M225" i="103"/>
  <c r="Z225" i="103" s="1"/>
  <c r="BF224" i="103"/>
  <c r="AR224" i="103"/>
  <c r="AS224" i="103" s="1"/>
  <c r="AT224" i="103" s="1"/>
  <c r="AU224" i="103" s="1"/>
  <c r="AV224" i="103" s="1"/>
  <c r="AQ224" i="103"/>
  <c r="AA224" i="103"/>
  <c r="V224" i="103"/>
  <c r="U224" i="103"/>
  <c r="T224" i="103"/>
  <c r="S224" i="103"/>
  <c r="R224" i="103"/>
  <c r="M224" i="103"/>
  <c r="Z224" i="103" s="1"/>
  <c r="BF223" i="103"/>
  <c r="AR223" i="103"/>
  <c r="AQ223" i="103"/>
  <c r="AA223" i="103"/>
  <c r="V223" i="103"/>
  <c r="U223" i="103"/>
  <c r="T223" i="103"/>
  <c r="S223" i="103"/>
  <c r="R223" i="103"/>
  <c r="M223" i="103"/>
  <c r="Z223" i="103" s="1"/>
  <c r="BF222" i="103"/>
  <c r="AR222" i="103"/>
  <c r="AQ222" i="103"/>
  <c r="AA222" i="103"/>
  <c r="V222" i="103"/>
  <c r="U222" i="103"/>
  <c r="T222" i="103"/>
  <c r="S222" i="103"/>
  <c r="R222" i="103"/>
  <c r="M222" i="103"/>
  <c r="J222" i="103" s="1"/>
  <c r="BF221" i="103"/>
  <c r="AR221" i="103"/>
  <c r="AQ221" i="103"/>
  <c r="AA221" i="103"/>
  <c r="V221" i="103"/>
  <c r="U221" i="103"/>
  <c r="T221" i="103"/>
  <c r="S221" i="103"/>
  <c r="R221" i="103"/>
  <c r="M221" i="103"/>
  <c r="Z221" i="103" s="1"/>
  <c r="BF220" i="103"/>
  <c r="AR220" i="103"/>
  <c r="AS220" i="103" s="1"/>
  <c r="AT220" i="103" s="1"/>
  <c r="AU220" i="103" s="1"/>
  <c r="AV220" i="103" s="1"/>
  <c r="AQ220" i="103"/>
  <c r="AA220" i="103"/>
  <c r="V220" i="103"/>
  <c r="U220" i="103"/>
  <c r="T220" i="103"/>
  <c r="S220" i="103"/>
  <c r="R220" i="103"/>
  <c r="M220" i="103"/>
  <c r="Z220" i="103" s="1"/>
  <c r="J220" i="103"/>
  <c r="BF219" i="103"/>
  <c r="AR219" i="103"/>
  <c r="AQ219" i="103"/>
  <c r="AA219" i="103"/>
  <c r="V219" i="103"/>
  <c r="U219" i="103"/>
  <c r="T219" i="103"/>
  <c r="S219" i="103"/>
  <c r="R219" i="103"/>
  <c r="M219" i="103"/>
  <c r="Z219" i="103" s="1"/>
  <c r="BF218" i="103"/>
  <c r="AR218" i="103"/>
  <c r="AQ218" i="103"/>
  <c r="AA218" i="103"/>
  <c r="Z218" i="103"/>
  <c r="V218" i="103"/>
  <c r="U218" i="103"/>
  <c r="T218" i="103"/>
  <c r="S218" i="103"/>
  <c r="R218" i="103"/>
  <c r="M218" i="103"/>
  <c r="J218" i="103" s="1"/>
  <c r="BF217" i="103"/>
  <c r="AR217" i="103"/>
  <c r="AS217" i="103" s="1"/>
  <c r="AQ217" i="103"/>
  <c r="AA217" i="103"/>
  <c r="V217" i="103"/>
  <c r="U217" i="103"/>
  <c r="X217" i="103" s="1"/>
  <c r="T217" i="103"/>
  <c r="S217" i="103"/>
  <c r="R217" i="103"/>
  <c r="M217" i="103"/>
  <c r="Z217" i="103" s="1"/>
  <c r="BF216" i="103"/>
  <c r="AR216" i="103"/>
  <c r="AS216" i="103" s="1"/>
  <c r="AT216" i="103" s="1"/>
  <c r="AU216" i="103" s="1"/>
  <c r="AV216" i="103" s="1"/>
  <c r="AQ216" i="103"/>
  <c r="AA216" i="103"/>
  <c r="V216" i="103"/>
  <c r="U216" i="103"/>
  <c r="T216" i="103"/>
  <c r="S216" i="103"/>
  <c r="R216" i="103"/>
  <c r="M216" i="103"/>
  <c r="Z216" i="103" s="1"/>
  <c r="BF215" i="103"/>
  <c r="AR215" i="103"/>
  <c r="AQ215" i="103"/>
  <c r="AA215" i="103"/>
  <c r="Z215" i="103"/>
  <c r="V215" i="103"/>
  <c r="U215" i="103"/>
  <c r="T215" i="103"/>
  <c r="S215" i="103"/>
  <c r="R215" i="103"/>
  <c r="M215" i="103"/>
  <c r="J215" i="103" s="1"/>
  <c r="BF214" i="103"/>
  <c r="AR214" i="103"/>
  <c r="AQ214" i="103"/>
  <c r="AA214" i="103"/>
  <c r="V214" i="103"/>
  <c r="U214" i="103"/>
  <c r="T214" i="103"/>
  <c r="S214" i="103"/>
  <c r="R214" i="103"/>
  <c r="M214" i="103"/>
  <c r="J214" i="103" s="1"/>
  <c r="BF213" i="103"/>
  <c r="AR213" i="103"/>
  <c r="AS213" i="103" s="1"/>
  <c r="AQ213" i="103"/>
  <c r="AA213" i="103"/>
  <c r="V213" i="103"/>
  <c r="U213" i="103"/>
  <c r="T213" i="103"/>
  <c r="S213" i="103"/>
  <c r="R213" i="103"/>
  <c r="M213" i="103"/>
  <c r="Z213" i="103" s="1"/>
  <c r="BF212" i="103"/>
  <c r="AR212" i="103"/>
  <c r="AS212" i="103" s="1"/>
  <c r="AQ212" i="103"/>
  <c r="AA212" i="103"/>
  <c r="V212" i="103"/>
  <c r="U212" i="103"/>
  <c r="X212" i="103" s="1"/>
  <c r="T212" i="103"/>
  <c r="S212" i="103"/>
  <c r="R212" i="103"/>
  <c r="M212" i="103"/>
  <c r="BF211" i="103"/>
  <c r="AR211" i="103"/>
  <c r="AS211" i="103" s="1"/>
  <c r="AT211" i="103" s="1"/>
  <c r="AU211" i="103" s="1"/>
  <c r="AV211" i="103" s="1"/>
  <c r="AQ211" i="103"/>
  <c r="AA211" i="103"/>
  <c r="V211" i="103"/>
  <c r="U211" i="103"/>
  <c r="W211" i="103" s="1"/>
  <c r="T211" i="103"/>
  <c r="S211" i="103"/>
  <c r="R211" i="103"/>
  <c r="M211" i="103"/>
  <c r="Z211" i="103" s="1"/>
  <c r="BF210" i="103"/>
  <c r="AR210" i="103"/>
  <c r="AQ210" i="103"/>
  <c r="AA210" i="103"/>
  <c r="Z210" i="103"/>
  <c r="V210" i="103"/>
  <c r="U210" i="103"/>
  <c r="T210" i="103"/>
  <c r="S210" i="103"/>
  <c r="R210" i="103"/>
  <c r="M210" i="103"/>
  <c r="J210" i="103" s="1"/>
  <c r="BF209" i="103"/>
  <c r="AR209" i="103"/>
  <c r="AS209" i="103" s="1"/>
  <c r="AQ209" i="103"/>
  <c r="AA209" i="103"/>
  <c r="V209" i="103"/>
  <c r="U209" i="103"/>
  <c r="T209" i="103"/>
  <c r="S209" i="103"/>
  <c r="R209" i="103"/>
  <c r="M209" i="103"/>
  <c r="Z209" i="103" s="1"/>
  <c r="BF208" i="103"/>
  <c r="AR208" i="103"/>
  <c r="AS208" i="103" s="1"/>
  <c r="AT208" i="103" s="1"/>
  <c r="AU208" i="103" s="1"/>
  <c r="AV208" i="103" s="1"/>
  <c r="AQ208" i="103"/>
  <c r="AA208" i="103"/>
  <c r="V208" i="103"/>
  <c r="U208" i="103"/>
  <c r="X208" i="103" s="1"/>
  <c r="T208" i="103"/>
  <c r="S208" i="103"/>
  <c r="R208" i="103"/>
  <c r="M208" i="103"/>
  <c r="Z208" i="103" s="1"/>
  <c r="BF207" i="103"/>
  <c r="AS207" i="103"/>
  <c r="AT207" i="103" s="1"/>
  <c r="AU207" i="103" s="1"/>
  <c r="AV207" i="103" s="1"/>
  <c r="AR207" i="103"/>
  <c r="AQ207" i="103"/>
  <c r="AA207" i="103"/>
  <c r="V207" i="103"/>
  <c r="U207" i="103"/>
  <c r="T207" i="103"/>
  <c r="S207" i="103"/>
  <c r="R207" i="103"/>
  <c r="M207" i="103"/>
  <c r="Z207" i="103" s="1"/>
  <c r="J207" i="103"/>
  <c r="BF206" i="103"/>
  <c r="AR206" i="103"/>
  <c r="AQ206" i="103"/>
  <c r="AA206" i="103"/>
  <c r="V206" i="103"/>
  <c r="U206" i="103"/>
  <c r="T206" i="103"/>
  <c r="S206" i="103"/>
  <c r="R206" i="103"/>
  <c r="M206" i="103"/>
  <c r="J206" i="103" s="1"/>
  <c r="BF205" i="103"/>
  <c r="AR205" i="103"/>
  <c r="AQ205" i="103"/>
  <c r="AA205" i="103"/>
  <c r="V205" i="103"/>
  <c r="U205" i="103"/>
  <c r="T205" i="103"/>
  <c r="S205" i="103"/>
  <c r="R205" i="103"/>
  <c r="M205" i="103"/>
  <c r="Z205" i="103" s="1"/>
  <c r="BF204" i="103"/>
  <c r="AR204" i="103"/>
  <c r="AQ204" i="103"/>
  <c r="AA204" i="103"/>
  <c r="V204" i="103"/>
  <c r="U204" i="103"/>
  <c r="T204" i="103"/>
  <c r="S204" i="103"/>
  <c r="R204" i="103"/>
  <c r="M204" i="103"/>
  <c r="BF203" i="103"/>
  <c r="AR203" i="103"/>
  <c r="AS203" i="103" s="1"/>
  <c r="AT203" i="103" s="1"/>
  <c r="AU203" i="103" s="1"/>
  <c r="AV203" i="103" s="1"/>
  <c r="AQ203" i="103"/>
  <c r="AA203" i="103"/>
  <c r="V203" i="103"/>
  <c r="U203" i="103"/>
  <c r="T203" i="103"/>
  <c r="S203" i="103"/>
  <c r="R203" i="103"/>
  <c r="M203" i="103"/>
  <c r="Z203" i="103" s="1"/>
  <c r="J203" i="103"/>
  <c r="BF202" i="103"/>
  <c r="AR202" i="103"/>
  <c r="AQ202" i="103"/>
  <c r="AA202" i="103"/>
  <c r="V202" i="103"/>
  <c r="U202" i="103"/>
  <c r="T202" i="103"/>
  <c r="S202" i="103"/>
  <c r="R202" i="103"/>
  <c r="M202" i="103"/>
  <c r="Z202" i="103" s="1"/>
  <c r="J202" i="103"/>
  <c r="BF201" i="103"/>
  <c r="AR201" i="103"/>
  <c r="AQ201" i="103"/>
  <c r="AA201" i="103"/>
  <c r="V201" i="103"/>
  <c r="U201" i="103"/>
  <c r="T201" i="103"/>
  <c r="S201" i="103"/>
  <c r="R201" i="103"/>
  <c r="M201" i="103"/>
  <c r="Z201" i="103" s="1"/>
  <c r="BF200" i="103"/>
  <c r="AR200" i="103"/>
  <c r="AQ200" i="103"/>
  <c r="AA200" i="103"/>
  <c r="Z200" i="103"/>
  <c r="V200" i="103"/>
  <c r="U200" i="103"/>
  <c r="T200" i="103"/>
  <c r="S200" i="103"/>
  <c r="R200" i="103"/>
  <c r="M200" i="103"/>
  <c r="J200" i="103" s="1"/>
  <c r="AP200" i="103" s="1"/>
  <c r="BF199" i="103"/>
  <c r="AR199" i="103"/>
  <c r="AS199" i="103" s="1"/>
  <c r="AT199" i="103" s="1"/>
  <c r="AU199" i="103" s="1"/>
  <c r="AV199" i="103" s="1"/>
  <c r="AQ199" i="103"/>
  <c r="AA199" i="103"/>
  <c r="Z199" i="103"/>
  <c r="V199" i="103"/>
  <c r="U199" i="103"/>
  <c r="T199" i="103"/>
  <c r="S199" i="103"/>
  <c r="R199" i="103"/>
  <c r="M199" i="103"/>
  <c r="J199" i="103" s="1"/>
  <c r="BF198" i="103"/>
  <c r="AR198" i="103"/>
  <c r="AQ198" i="103"/>
  <c r="AA198" i="103"/>
  <c r="V198" i="103"/>
  <c r="U198" i="103"/>
  <c r="T198" i="103"/>
  <c r="S198" i="103"/>
  <c r="R198" i="103"/>
  <c r="M198" i="103"/>
  <c r="J198" i="103" s="1"/>
  <c r="BF197" i="103"/>
  <c r="AR197" i="103"/>
  <c r="AQ197" i="103"/>
  <c r="AA197" i="103"/>
  <c r="V197" i="103"/>
  <c r="U197" i="103"/>
  <c r="T197" i="103"/>
  <c r="S197" i="103"/>
  <c r="R197" i="103"/>
  <c r="M197" i="103"/>
  <c r="J197" i="103" s="1"/>
  <c r="BF196" i="103"/>
  <c r="AR196" i="103"/>
  <c r="AQ196" i="103"/>
  <c r="AA196" i="103"/>
  <c r="V196" i="103"/>
  <c r="U196" i="103"/>
  <c r="X196" i="103" s="1"/>
  <c r="T196" i="103"/>
  <c r="S196" i="103"/>
  <c r="R196" i="103"/>
  <c r="M196" i="103"/>
  <c r="BF195" i="103"/>
  <c r="AR195" i="103"/>
  <c r="AS195" i="103" s="1"/>
  <c r="AT195" i="103" s="1"/>
  <c r="AU195" i="103" s="1"/>
  <c r="AV195" i="103" s="1"/>
  <c r="AQ195" i="103"/>
  <c r="AA195" i="103"/>
  <c r="V195" i="103"/>
  <c r="U195" i="103"/>
  <c r="T195" i="103"/>
  <c r="S195" i="103"/>
  <c r="R195" i="103"/>
  <c r="M195" i="103"/>
  <c r="Z195" i="103" s="1"/>
  <c r="BF194" i="103"/>
  <c r="AR194" i="103"/>
  <c r="AQ194" i="103"/>
  <c r="AA194" i="103"/>
  <c r="V194" i="103"/>
  <c r="U194" i="103"/>
  <c r="T194" i="103"/>
  <c r="S194" i="103"/>
  <c r="R194" i="103"/>
  <c r="M194" i="103"/>
  <c r="J194" i="103" s="1"/>
  <c r="BF193" i="103"/>
  <c r="AR193" i="103"/>
  <c r="AQ193" i="103"/>
  <c r="AA193" i="103"/>
  <c r="V193" i="103"/>
  <c r="U193" i="103"/>
  <c r="T193" i="103"/>
  <c r="S193" i="103"/>
  <c r="R193" i="103"/>
  <c r="M193" i="103"/>
  <c r="J193" i="103" s="1"/>
  <c r="BF192" i="103"/>
  <c r="AR192" i="103"/>
  <c r="AS192" i="103" s="1"/>
  <c r="AT192" i="103" s="1"/>
  <c r="AU192" i="103" s="1"/>
  <c r="AV192" i="103" s="1"/>
  <c r="AQ192" i="103"/>
  <c r="AA192" i="103"/>
  <c r="V192" i="103"/>
  <c r="U192" i="103"/>
  <c r="X192" i="103" s="1"/>
  <c r="T192" i="103"/>
  <c r="S192" i="103"/>
  <c r="R192" i="103"/>
  <c r="M192" i="103"/>
  <c r="Z192" i="103" s="1"/>
  <c r="BF191" i="103"/>
  <c r="AR191" i="103"/>
  <c r="AS191" i="103" s="1"/>
  <c r="AQ191" i="103"/>
  <c r="AA191" i="103"/>
  <c r="V191" i="103"/>
  <c r="U191" i="103"/>
  <c r="W191" i="103" s="1"/>
  <c r="T191" i="103"/>
  <c r="S191" i="103"/>
  <c r="R191" i="103"/>
  <c r="M191" i="103"/>
  <c r="Z191" i="103" s="1"/>
  <c r="BF190" i="103"/>
  <c r="AR190" i="103"/>
  <c r="AQ190" i="103"/>
  <c r="AA190" i="103"/>
  <c r="V190" i="103"/>
  <c r="U190" i="103"/>
  <c r="T190" i="103"/>
  <c r="S190" i="103"/>
  <c r="R190" i="103"/>
  <c r="M190" i="103"/>
  <c r="J190" i="103" s="1"/>
  <c r="BF189" i="103"/>
  <c r="AR189" i="103"/>
  <c r="AQ189" i="103"/>
  <c r="AA189" i="103"/>
  <c r="V189" i="103"/>
  <c r="U189" i="103"/>
  <c r="T189" i="103"/>
  <c r="S189" i="103"/>
  <c r="R189" i="103"/>
  <c r="M189" i="103"/>
  <c r="J189" i="103" s="1"/>
  <c r="BF188" i="103"/>
  <c r="AR188" i="103"/>
  <c r="AQ188" i="103"/>
  <c r="AA188" i="103"/>
  <c r="V188" i="103"/>
  <c r="U188" i="103"/>
  <c r="X188" i="103" s="1"/>
  <c r="T188" i="103"/>
  <c r="S188" i="103"/>
  <c r="R188" i="103"/>
  <c r="M188" i="103"/>
  <c r="Z188" i="103" s="1"/>
  <c r="J188" i="103"/>
  <c r="AP188" i="103" s="1"/>
  <c r="BF187" i="103"/>
  <c r="AR187" i="103"/>
  <c r="AS187" i="103" s="1"/>
  <c r="AT187" i="103" s="1"/>
  <c r="AU187" i="103" s="1"/>
  <c r="AV187" i="103" s="1"/>
  <c r="AQ187" i="103"/>
  <c r="AA187" i="103"/>
  <c r="V187" i="103"/>
  <c r="U187" i="103"/>
  <c r="T187" i="103"/>
  <c r="S187" i="103"/>
  <c r="R187" i="103"/>
  <c r="M187" i="103"/>
  <c r="Z187" i="103" s="1"/>
  <c r="BF186" i="103"/>
  <c r="AR186" i="103"/>
  <c r="AQ186" i="103"/>
  <c r="AA186" i="103"/>
  <c r="V186" i="103"/>
  <c r="U186" i="103"/>
  <c r="T186" i="103"/>
  <c r="S186" i="103"/>
  <c r="R186" i="103"/>
  <c r="M186" i="103"/>
  <c r="Z186" i="103" s="1"/>
  <c r="BF185" i="103"/>
  <c r="AR185" i="103"/>
  <c r="AS185" i="103" s="1"/>
  <c r="AT185" i="103" s="1"/>
  <c r="AU185" i="103" s="1"/>
  <c r="AV185" i="103" s="1"/>
  <c r="AQ185" i="103"/>
  <c r="AA185" i="103"/>
  <c r="V185" i="103"/>
  <c r="U185" i="103"/>
  <c r="T185" i="103"/>
  <c r="S185" i="103"/>
  <c r="R185" i="103"/>
  <c r="M185" i="103"/>
  <c r="Z185" i="103" s="1"/>
  <c r="BF184" i="103"/>
  <c r="AR184" i="103"/>
  <c r="AQ184" i="103"/>
  <c r="AA184" i="103"/>
  <c r="V184" i="103"/>
  <c r="U184" i="103"/>
  <c r="X184" i="103" s="1"/>
  <c r="T184" i="103"/>
  <c r="S184" i="103"/>
  <c r="R184" i="103"/>
  <c r="M184" i="103"/>
  <c r="BF183" i="103"/>
  <c r="AR183" i="103"/>
  <c r="AS183" i="103" s="1"/>
  <c r="AT183" i="103" s="1"/>
  <c r="AU183" i="103" s="1"/>
  <c r="AV183" i="103" s="1"/>
  <c r="AQ183" i="103"/>
  <c r="AA183" i="103"/>
  <c r="V183" i="103"/>
  <c r="U183" i="103"/>
  <c r="T183" i="103"/>
  <c r="S183" i="103"/>
  <c r="R183" i="103"/>
  <c r="M183" i="103"/>
  <c r="J183" i="103" s="1"/>
  <c r="BF182" i="103"/>
  <c r="AR182" i="103"/>
  <c r="AQ182" i="103"/>
  <c r="AA182" i="103"/>
  <c r="V182" i="103"/>
  <c r="U182" i="103"/>
  <c r="X182" i="103" s="1"/>
  <c r="T182" i="103"/>
  <c r="S182" i="103"/>
  <c r="R182" i="103"/>
  <c r="M182" i="103"/>
  <c r="Z182" i="103" s="1"/>
  <c r="BF181" i="103"/>
  <c r="AR181" i="103"/>
  <c r="AS181" i="103" s="1"/>
  <c r="AT181" i="103" s="1"/>
  <c r="AU181" i="103" s="1"/>
  <c r="AV181" i="103" s="1"/>
  <c r="AQ181" i="103"/>
  <c r="AA181" i="103"/>
  <c r="V181" i="103"/>
  <c r="U181" i="103"/>
  <c r="T181" i="103"/>
  <c r="S181" i="103"/>
  <c r="R181" i="103"/>
  <c r="M181" i="103"/>
  <c r="Z181" i="103" s="1"/>
  <c r="BF180" i="103"/>
  <c r="AR180" i="103"/>
  <c r="AQ180" i="103"/>
  <c r="AA180" i="103"/>
  <c r="V180" i="103"/>
  <c r="U180" i="103"/>
  <c r="X180" i="103" s="1"/>
  <c r="T180" i="103"/>
  <c r="S180" i="103"/>
  <c r="R180" i="103"/>
  <c r="M180" i="103"/>
  <c r="Z180" i="103" s="1"/>
  <c r="J180" i="103"/>
  <c r="AP180" i="103" s="1"/>
  <c r="BF179" i="103"/>
  <c r="AR179" i="103"/>
  <c r="AQ179" i="103"/>
  <c r="AA179" i="103"/>
  <c r="V179" i="103"/>
  <c r="U179" i="103"/>
  <c r="T179" i="103"/>
  <c r="S179" i="103"/>
  <c r="R179" i="103"/>
  <c r="M179" i="103"/>
  <c r="J179" i="103" s="1"/>
  <c r="BF178" i="103"/>
  <c r="AR178" i="103"/>
  <c r="AQ178" i="103"/>
  <c r="AA178" i="103"/>
  <c r="X178" i="103"/>
  <c r="V178" i="103"/>
  <c r="U178" i="103"/>
  <c r="T178" i="103"/>
  <c r="S178" i="103"/>
  <c r="R178" i="103"/>
  <c r="M178" i="103"/>
  <c r="Z178" i="103" s="1"/>
  <c r="J178" i="103"/>
  <c r="AP178" i="103" s="1"/>
  <c r="BF177" i="103"/>
  <c r="AR177" i="103"/>
  <c r="AS177" i="103" s="1"/>
  <c r="AT177" i="103" s="1"/>
  <c r="AU177" i="103" s="1"/>
  <c r="AV177" i="103" s="1"/>
  <c r="AQ177" i="103"/>
  <c r="AA177" i="103"/>
  <c r="V177" i="103"/>
  <c r="U177" i="103"/>
  <c r="T177" i="103"/>
  <c r="S177" i="103"/>
  <c r="R177" i="103"/>
  <c r="M177" i="103"/>
  <c r="Z177" i="103" s="1"/>
  <c r="BF176" i="103"/>
  <c r="AR176" i="103"/>
  <c r="AQ176" i="103"/>
  <c r="AA176" i="103"/>
  <c r="Z176" i="103"/>
  <c r="V176" i="103"/>
  <c r="U176" i="103"/>
  <c r="X176" i="103" s="1"/>
  <c r="T176" i="103"/>
  <c r="S176" i="103"/>
  <c r="R176" i="103"/>
  <c r="M176" i="103"/>
  <c r="J176" i="103" s="1"/>
  <c r="AP176" i="103" s="1"/>
  <c r="BF175" i="103"/>
  <c r="AR175" i="103"/>
  <c r="AQ175" i="103"/>
  <c r="AA175" i="103"/>
  <c r="V175" i="103"/>
  <c r="U175" i="103"/>
  <c r="T175" i="103"/>
  <c r="S175" i="103"/>
  <c r="R175" i="103"/>
  <c r="M175" i="103"/>
  <c r="J175" i="103" s="1"/>
  <c r="BF174" i="103"/>
  <c r="AR174" i="103"/>
  <c r="AQ174" i="103"/>
  <c r="AA174" i="103"/>
  <c r="V174" i="103"/>
  <c r="U174" i="103"/>
  <c r="X174" i="103" s="1"/>
  <c r="T174" i="103"/>
  <c r="S174" i="103"/>
  <c r="R174" i="103"/>
  <c r="M174" i="103"/>
  <c r="Z174" i="103" s="1"/>
  <c r="BF173" i="103"/>
  <c r="AR173" i="103"/>
  <c r="AS173" i="103" s="1"/>
  <c r="AT173" i="103" s="1"/>
  <c r="AU173" i="103" s="1"/>
  <c r="AV173" i="103" s="1"/>
  <c r="AQ173" i="103"/>
  <c r="AA173" i="103"/>
  <c r="V173" i="103"/>
  <c r="U173" i="103"/>
  <c r="T173" i="103"/>
  <c r="S173" i="103"/>
  <c r="R173" i="103"/>
  <c r="M173" i="103"/>
  <c r="Z173" i="103" s="1"/>
  <c r="BF172" i="103"/>
  <c r="AR172" i="103"/>
  <c r="AQ172" i="103"/>
  <c r="AA172" i="103"/>
  <c r="V172" i="103"/>
  <c r="U172" i="103"/>
  <c r="X172" i="103" s="1"/>
  <c r="T172" i="103"/>
  <c r="S172" i="103"/>
  <c r="R172" i="103"/>
  <c r="M172" i="103"/>
  <c r="Z172" i="103" s="1"/>
  <c r="BF171" i="103"/>
  <c r="AR171" i="103"/>
  <c r="AQ171" i="103"/>
  <c r="AA171" i="103"/>
  <c r="V171" i="103"/>
  <c r="U171" i="103"/>
  <c r="T171" i="103"/>
  <c r="S171" i="103"/>
  <c r="R171" i="103"/>
  <c r="M171" i="103"/>
  <c r="J171" i="103" s="1"/>
  <c r="BF170" i="103"/>
  <c r="AR170" i="103"/>
  <c r="AQ170" i="103"/>
  <c r="AA170" i="103"/>
  <c r="V170" i="103"/>
  <c r="U170" i="103"/>
  <c r="X170" i="103" s="1"/>
  <c r="T170" i="103"/>
  <c r="S170" i="103"/>
  <c r="R170" i="103"/>
  <c r="M170" i="103"/>
  <c r="Z170" i="103" s="1"/>
  <c r="BF169" i="103"/>
  <c r="AR169" i="103"/>
  <c r="AS169" i="103" s="1"/>
  <c r="AT169" i="103" s="1"/>
  <c r="AU169" i="103" s="1"/>
  <c r="AV169" i="103" s="1"/>
  <c r="AQ169" i="103"/>
  <c r="AA169" i="103"/>
  <c r="V169" i="103"/>
  <c r="U169" i="103"/>
  <c r="W169" i="103" s="1"/>
  <c r="T169" i="103"/>
  <c r="S169" i="103"/>
  <c r="R169" i="103"/>
  <c r="M169" i="103"/>
  <c r="Z169" i="103" s="1"/>
  <c r="BF168" i="103"/>
  <c r="AR168" i="103"/>
  <c r="AQ168" i="103"/>
  <c r="AA168" i="103"/>
  <c r="V168" i="103"/>
  <c r="U168" i="103"/>
  <c r="X168" i="103" s="1"/>
  <c r="T168" i="103"/>
  <c r="S168" i="103"/>
  <c r="R168" i="103"/>
  <c r="M168" i="103"/>
  <c r="Z168" i="103" s="1"/>
  <c r="BF167" i="103"/>
  <c r="AR167" i="103"/>
  <c r="AQ167" i="103"/>
  <c r="AA167" i="103"/>
  <c r="V167" i="103"/>
  <c r="U167" i="103"/>
  <c r="T167" i="103"/>
  <c r="S167" i="103"/>
  <c r="R167" i="103"/>
  <c r="M167" i="103"/>
  <c r="J167" i="103" s="1"/>
  <c r="BF166" i="103"/>
  <c r="AR166" i="103"/>
  <c r="AQ166" i="103"/>
  <c r="AA166" i="103"/>
  <c r="V166" i="103"/>
  <c r="U166" i="103"/>
  <c r="X166" i="103" s="1"/>
  <c r="T166" i="103"/>
  <c r="S166" i="103"/>
  <c r="R166" i="103"/>
  <c r="M166" i="103"/>
  <c r="Z166" i="103" s="1"/>
  <c r="BF165" i="103"/>
  <c r="AR165" i="103"/>
  <c r="AS165" i="103" s="1"/>
  <c r="AT165" i="103" s="1"/>
  <c r="AU165" i="103" s="1"/>
  <c r="AV165" i="103" s="1"/>
  <c r="AQ165" i="103"/>
  <c r="AA165" i="103"/>
  <c r="Z165" i="103"/>
  <c r="V165" i="103"/>
  <c r="U165" i="103"/>
  <c r="T165" i="103"/>
  <c r="S165" i="103"/>
  <c r="R165" i="103"/>
  <c r="M165" i="103"/>
  <c r="J165" i="103" s="1"/>
  <c r="BF164" i="103"/>
  <c r="AR164" i="103"/>
  <c r="AQ164" i="103"/>
  <c r="AA164" i="103"/>
  <c r="V164" i="103"/>
  <c r="U164" i="103"/>
  <c r="X164" i="103" s="1"/>
  <c r="T164" i="103"/>
  <c r="S164" i="103"/>
  <c r="R164" i="103"/>
  <c r="M164" i="103"/>
  <c r="Z164" i="103" s="1"/>
  <c r="J164" i="103"/>
  <c r="AP164" i="103" s="1"/>
  <c r="BF163" i="103"/>
  <c r="AR163" i="103"/>
  <c r="AQ163" i="103"/>
  <c r="AA163" i="103"/>
  <c r="V163" i="103"/>
  <c r="U163" i="103"/>
  <c r="T163" i="103"/>
  <c r="S163" i="103"/>
  <c r="R163" i="103"/>
  <c r="M163" i="103"/>
  <c r="J163" i="103" s="1"/>
  <c r="BF162" i="103"/>
  <c r="AR162" i="103"/>
  <c r="AQ162" i="103"/>
  <c r="AA162" i="103"/>
  <c r="X162" i="103"/>
  <c r="V162" i="103"/>
  <c r="U162" i="103"/>
  <c r="T162" i="103"/>
  <c r="S162" i="103"/>
  <c r="R162" i="103"/>
  <c r="M162" i="103"/>
  <c r="Z162" i="103" s="1"/>
  <c r="J162" i="103"/>
  <c r="AP162" i="103" s="1"/>
  <c r="BF161" i="103"/>
  <c r="AR161" i="103"/>
  <c r="AS161" i="103" s="1"/>
  <c r="AT161" i="103" s="1"/>
  <c r="AU161" i="103" s="1"/>
  <c r="AV161" i="103" s="1"/>
  <c r="AQ161" i="103"/>
  <c r="AA161" i="103"/>
  <c r="Z161" i="103"/>
  <c r="V161" i="103"/>
  <c r="W161" i="103" s="1"/>
  <c r="U161" i="103"/>
  <c r="T161" i="103"/>
  <c r="S161" i="103"/>
  <c r="R161" i="103"/>
  <c r="M161" i="103"/>
  <c r="J161" i="103"/>
  <c r="BF160" i="103"/>
  <c r="AR160" i="103"/>
  <c r="AQ160" i="103"/>
  <c r="AA160" i="103"/>
  <c r="X160" i="103"/>
  <c r="V160" i="103"/>
  <c r="U160" i="103"/>
  <c r="T160" i="103"/>
  <c r="S160" i="103"/>
  <c r="R160" i="103"/>
  <c r="M160" i="103"/>
  <c r="Z160" i="103" s="1"/>
  <c r="BF159" i="103"/>
  <c r="AR159" i="103"/>
  <c r="AQ159" i="103"/>
  <c r="AA159" i="103"/>
  <c r="V159" i="103"/>
  <c r="U159" i="103"/>
  <c r="T159" i="103"/>
  <c r="S159" i="103"/>
  <c r="R159" i="103"/>
  <c r="M159" i="103"/>
  <c r="J159" i="103" s="1"/>
  <c r="BF158" i="103"/>
  <c r="AR158" i="103"/>
  <c r="AQ158" i="103"/>
  <c r="AA158" i="103"/>
  <c r="Z158" i="103"/>
  <c r="V158" i="103"/>
  <c r="U158" i="103"/>
  <c r="T158" i="103"/>
  <c r="S158" i="103"/>
  <c r="R158" i="103"/>
  <c r="M158" i="103"/>
  <c r="J158" i="103"/>
  <c r="AP158" i="103" s="1"/>
  <c r="BF157" i="103"/>
  <c r="AR157" i="103"/>
  <c r="AS157" i="103" s="1"/>
  <c r="AT157" i="103" s="1"/>
  <c r="AU157" i="103" s="1"/>
  <c r="AV157" i="103" s="1"/>
  <c r="AQ157" i="103"/>
  <c r="AA157" i="103"/>
  <c r="W157" i="103"/>
  <c r="V157" i="103"/>
  <c r="U157" i="103"/>
  <c r="T157" i="103"/>
  <c r="S157" i="103"/>
  <c r="R157" i="103"/>
  <c r="M157" i="103"/>
  <c r="Z157" i="103" s="1"/>
  <c r="BF156" i="103"/>
  <c r="AR156" i="103"/>
  <c r="AQ156" i="103"/>
  <c r="AA156" i="103"/>
  <c r="V156" i="103"/>
  <c r="U156" i="103"/>
  <c r="X156" i="103" s="1"/>
  <c r="T156" i="103"/>
  <c r="S156" i="103"/>
  <c r="R156" i="103"/>
  <c r="M156" i="103"/>
  <c r="Z156" i="103" s="1"/>
  <c r="BF155" i="103"/>
  <c r="AR155" i="103"/>
  <c r="AQ155" i="103"/>
  <c r="AA155" i="103"/>
  <c r="V155" i="103"/>
  <c r="U155" i="103"/>
  <c r="T155" i="103"/>
  <c r="S155" i="103"/>
  <c r="R155" i="103"/>
  <c r="M155" i="103"/>
  <c r="J155" i="103" s="1"/>
  <c r="BF154" i="103"/>
  <c r="AR154" i="103"/>
  <c r="AQ154" i="103"/>
  <c r="AA154" i="103"/>
  <c r="V154" i="103"/>
  <c r="U154" i="103"/>
  <c r="X154" i="103" s="1"/>
  <c r="T154" i="103"/>
  <c r="S154" i="103"/>
  <c r="R154" i="103"/>
  <c r="M154" i="103"/>
  <c r="Z154" i="103" s="1"/>
  <c r="BF153" i="103"/>
  <c r="AR153" i="103"/>
  <c r="AS153" i="103" s="1"/>
  <c r="AT153" i="103" s="1"/>
  <c r="AU153" i="103" s="1"/>
  <c r="AV153" i="103" s="1"/>
  <c r="AQ153" i="103"/>
  <c r="AA153" i="103"/>
  <c r="V153" i="103"/>
  <c r="U153" i="103"/>
  <c r="T153" i="103"/>
  <c r="S153" i="103"/>
  <c r="R153" i="103"/>
  <c r="M153" i="103"/>
  <c r="Z153" i="103" s="1"/>
  <c r="BF152" i="103"/>
  <c r="AR152" i="103"/>
  <c r="AQ152" i="103"/>
  <c r="AA152" i="103"/>
  <c r="V152" i="103"/>
  <c r="U152" i="103"/>
  <c r="X152" i="103" s="1"/>
  <c r="T152" i="103"/>
  <c r="S152" i="103"/>
  <c r="R152" i="103"/>
  <c r="M152" i="103"/>
  <c r="Z152" i="103" s="1"/>
  <c r="BF151" i="103"/>
  <c r="AR151" i="103"/>
  <c r="AQ151" i="103"/>
  <c r="AA151" i="103"/>
  <c r="V151" i="103"/>
  <c r="U151" i="103"/>
  <c r="T151" i="103"/>
  <c r="S151" i="103"/>
  <c r="R151" i="103"/>
  <c r="M151" i="103"/>
  <c r="J151" i="103" s="1"/>
  <c r="BF150" i="103"/>
  <c r="AR150" i="103"/>
  <c r="AQ150" i="103"/>
  <c r="AA150" i="103"/>
  <c r="V150" i="103"/>
  <c r="U150" i="103"/>
  <c r="X150" i="103" s="1"/>
  <c r="T150" i="103"/>
  <c r="S150" i="103"/>
  <c r="R150" i="103"/>
  <c r="M150" i="103"/>
  <c r="Z150" i="103" s="1"/>
  <c r="BF149" i="103"/>
  <c r="AR149" i="103"/>
  <c r="AS149" i="103" s="1"/>
  <c r="AT149" i="103" s="1"/>
  <c r="AU149" i="103" s="1"/>
  <c r="AV149" i="103" s="1"/>
  <c r="AQ149" i="103"/>
  <c r="AA149" i="103"/>
  <c r="V149" i="103"/>
  <c r="U149" i="103"/>
  <c r="W149" i="103" s="1"/>
  <c r="T149" i="103"/>
  <c r="S149" i="103"/>
  <c r="R149" i="103"/>
  <c r="M149" i="103"/>
  <c r="Z149" i="103" s="1"/>
  <c r="BF148" i="103"/>
  <c r="AR148" i="103"/>
  <c r="AQ148" i="103"/>
  <c r="AA148" i="103"/>
  <c r="V148" i="103"/>
  <c r="W148" i="103" s="1"/>
  <c r="U148" i="103"/>
  <c r="X148" i="103" s="1"/>
  <c r="T148" i="103"/>
  <c r="S148" i="103"/>
  <c r="R148" i="103"/>
  <c r="M148" i="103"/>
  <c r="Z148" i="103" s="1"/>
  <c r="J148" i="103"/>
  <c r="AP148" i="103" s="1"/>
  <c r="BF147" i="103"/>
  <c r="AR147" i="103"/>
  <c r="AQ147" i="103"/>
  <c r="AA147" i="103"/>
  <c r="V147" i="103"/>
  <c r="U147" i="103"/>
  <c r="T147" i="103"/>
  <c r="S147" i="103"/>
  <c r="R147" i="103"/>
  <c r="M147" i="103"/>
  <c r="J147" i="103" s="1"/>
  <c r="BF146" i="103"/>
  <c r="AR146" i="103"/>
  <c r="AQ146" i="103"/>
  <c r="AA146" i="103"/>
  <c r="V146" i="103"/>
  <c r="U146" i="103"/>
  <c r="X146" i="103" s="1"/>
  <c r="T146" i="103"/>
  <c r="S146" i="103"/>
  <c r="R146" i="103"/>
  <c r="M146" i="103"/>
  <c r="Z146" i="103" s="1"/>
  <c r="BF145" i="103"/>
  <c r="AR145" i="103"/>
  <c r="AS145" i="103" s="1"/>
  <c r="AT145" i="103" s="1"/>
  <c r="AU145" i="103" s="1"/>
  <c r="AV145" i="103" s="1"/>
  <c r="AQ145" i="103"/>
  <c r="AA145" i="103"/>
  <c r="V145" i="103"/>
  <c r="U145" i="103"/>
  <c r="T145" i="103"/>
  <c r="S145" i="103"/>
  <c r="R145" i="103"/>
  <c r="M145" i="103"/>
  <c r="Z145" i="103" s="1"/>
  <c r="BF144" i="103"/>
  <c r="AR144" i="103"/>
  <c r="AQ144" i="103"/>
  <c r="AA144" i="103"/>
  <c r="V144" i="103"/>
  <c r="U144" i="103"/>
  <c r="X144" i="103" s="1"/>
  <c r="T144" i="103"/>
  <c r="S144" i="103"/>
  <c r="R144" i="103"/>
  <c r="M144" i="103"/>
  <c r="Z144" i="103" s="1"/>
  <c r="BF143" i="103"/>
  <c r="AR143" i="103"/>
  <c r="AS143" i="103" s="1"/>
  <c r="AT143" i="103" s="1"/>
  <c r="AU143" i="103" s="1"/>
  <c r="AV143" i="103" s="1"/>
  <c r="AQ143" i="103"/>
  <c r="AA143" i="103"/>
  <c r="V143" i="103"/>
  <c r="U143" i="103"/>
  <c r="T143" i="103"/>
  <c r="S143" i="103"/>
  <c r="R143" i="103"/>
  <c r="M143" i="103"/>
  <c r="J143" i="103" s="1"/>
  <c r="BF142" i="103"/>
  <c r="AR142" i="103"/>
  <c r="AQ142" i="103"/>
  <c r="AA142" i="103"/>
  <c r="V142" i="103"/>
  <c r="U142" i="103"/>
  <c r="X142" i="103" s="1"/>
  <c r="T142" i="103"/>
  <c r="S142" i="103"/>
  <c r="R142" i="103"/>
  <c r="M142" i="103"/>
  <c r="Z142" i="103" s="1"/>
  <c r="BF141" i="103"/>
  <c r="AR141" i="103"/>
  <c r="AS141" i="103" s="1"/>
  <c r="AT141" i="103" s="1"/>
  <c r="AU141" i="103" s="1"/>
  <c r="AV141" i="103" s="1"/>
  <c r="AQ141" i="103"/>
  <c r="AA141" i="103"/>
  <c r="V141" i="103"/>
  <c r="U141" i="103"/>
  <c r="W141" i="103" s="1"/>
  <c r="T141" i="103"/>
  <c r="S141" i="103"/>
  <c r="R141" i="103"/>
  <c r="M141" i="103"/>
  <c r="Z141" i="103" s="1"/>
  <c r="BF140" i="103"/>
  <c r="AR140" i="103"/>
  <c r="AQ140" i="103"/>
  <c r="AA140" i="103"/>
  <c r="V140" i="103"/>
  <c r="U140" i="103"/>
  <c r="X140" i="103" s="1"/>
  <c r="T140" i="103"/>
  <c r="S140" i="103"/>
  <c r="R140" i="103"/>
  <c r="M140" i="103"/>
  <c r="Z140" i="103" s="1"/>
  <c r="BF139" i="103"/>
  <c r="AR139" i="103"/>
  <c r="AS139" i="103" s="1"/>
  <c r="AT139" i="103" s="1"/>
  <c r="AU139" i="103" s="1"/>
  <c r="AV139" i="103" s="1"/>
  <c r="AQ139" i="103"/>
  <c r="AA139" i="103"/>
  <c r="Z139" i="103"/>
  <c r="V139" i="103"/>
  <c r="U139" i="103"/>
  <c r="T139" i="103"/>
  <c r="S139" i="103"/>
  <c r="R139" i="103"/>
  <c r="M139" i="103"/>
  <c r="J139" i="103" s="1"/>
  <c r="BF138" i="103"/>
  <c r="AR138" i="103"/>
  <c r="AQ138" i="103"/>
  <c r="AA138" i="103"/>
  <c r="Z138" i="103"/>
  <c r="V138" i="103"/>
  <c r="U138" i="103"/>
  <c r="T138" i="103"/>
  <c r="S138" i="103"/>
  <c r="R138" i="103"/>
  <c r="M138" i="103"/>
  <c r="J138" i="103" s="1"/>
  <c r="AP138" i="103" s="1"/>
  <c r="BF137" i="103"/>
  <c r="AR137" i="103"/>
  <c r="AS137" i="103" s="1"/>
  <c r="AT137" i="103" s="1"/>
  <c r="AU137" i="103" s="1"/>
  <c r="AV137" i="103" s="1"/>
  <c r="AQ137" i="103"/>
  <c r="AA137" i="103"/>
  <c r="V137" i="103"/>
  <c r="U137" i="103"/>
  <c r="T137" i="103"/>
  <c r="S137" i="103"/>
  <c r="R137" i="103"/>
  <c r="M137" i="103"/>
  <c r="Z137" i="103" s="1"/>
  <c r="BF136" i="103"/>
  <c r="AR136" i="103"/>
  <c r="AQ136" i="103"/>
  <c r="AA136" i="103"/>
  <c r="V136" i="103"/>
  <c r="U136" i="103"/>
  <c r="X136" i="103" s="1"/>
  <c r="T136" i="103"/>
  <c r="S136" i="103"/>
  <c r="R136" i="103"/>
  <c r="M136" i="103"/>
  <c r="Z136" i="103" s="1"/>
  <c r="BF135" i="103"/>
  <c r="AR135" i="103"/>
  <c r="AS135" i="103" s="1"/>
  <c r="AT135" i="103" s="1"/>
  <c r="AU135" i="103" s="1"/>
  <c r="AV135" i="103" s="1"/>
  <c r="AQ135" i="103"/>
  <c r="AA135" i="103"/>
  <c r="V135" i="103"/>
  <c r="U135" i="103"/>
  <c r="T135" i="103"/>
  <c r="S135" i="103"/>
  <c r="R135" i="103"/>
  <c r="M135" i="103"/>
  <c r="J135" i="103" s="1"/>
  <c r="BF134" i="103"/>
  <c r="AR134" i="103"/>
  <c r="AQ134" i="103"/>
  <c r="AA134" i="103"/>
  <c r="X134" i="103"/>
  <c r="V134" i="103"/>
  <c r="U134" i="103"/>
  <c r="T134" i="103"/>
  <c r="S134" i="103"/>
  <c r="R134" i="103"/>
  <c r="M134" i="103"/>
  <c r="Z134" i="103" s="1"/>
  <c r="BF133" i="103"/>
  <c r="AR133" i="103"/>
  <c r="AS133" i="103" s="1"/>
  <c r="AT133" i="103" s="1"/>
  <c r="AU133" i="103" s="1"/>
  <c r="AV133" i="103" s="1"/>
  <c r="AQ133" i="103"/>
  <c r="AA133" i="103"/>
  <c r="V133" i="103"/>
  <c r="U133" i="103"/>
  <c r="W133" i="103" s="1"/>
  <c r="T133" i="103"/>
  <c r="S133" i="103"/>
  <c r="R133" i="103"/>
  <c r="M133" i="103"/>
  <c r="Z133" i="103" s="1"/>
  <c r="BF132" i="103"/>
  <c r="AR132" i="103"/>
  <c r="AQ132" i="103"/>
  <c r="AA132" i="103"/>
  <c r="V132" i="103"/>
  <c r="U132" i="103"/>
  <c r="X132" i="103" s="1"/>
  <c r="T132" i="103"/>
  <c r="S132" i="103"/>
  <c r="R132" i="103"/>
  <c r="M132" i="103"/>
  <c r="Z132" i="103" s="1"/>
  <c r="BF131" i="103"/>
  <c r="AR131" i="103"/>
  <c r="AS131" i="103" s="1"/>
  <c r="AT131" i="103" s="1"/>
  <c r="AU131" i="103" s="1"/>
  <c r="AV131" i="103" s="1"/>
  <c r="AQ131" i="103"/>
  <c r="AA131" i="103"/>
  <c r="V131" i="103"/>
  <c r="U131" i="103"/>
  <c r="T131" i="103"/>
  <c r="S131" i="103"/>
  <c r="R131" i="103"/>
  <c r="M131" i="103"/>
  <c r="J131" i="103" s="1"/>
  <c r="BF130" i="103"/>
  <c r="AR130" i="103"/>
  <c r="AQ130" i="103"/>
  <c r="AA130" i="103"/>
  <c r="V130" i="103"/>
  <c r="U130" i="103"/>
  <c r="X130" i="103" s="1"/>
  <c r="T130" i="103"/>
  <c r="S130" i="103"/>
  <c r="R130" i="103"/>
  <c r="M130" i="103"/>
  <c r="Z130" i="103" s="1"/>
  <c r="J130" i="103"/>
  <c r="AP130" i="103" s="1"/>
  <c r="BF129" i="103"/>
  <c r="AR129" i="103"/>
  <c r="AS129" i="103" s="1"/>
  <c r="AT129" i="103" s="1"/>
  <c r="AU129" i="103" s="1"/>
  <c r="AV129" i="103" s="1"/>
  <c r="AQ129" i="103"/>
  <c r="AA129" i="103"/>
  <c r="V129" i="103"/>
  <c r="U129" i="103"/>
  <c r="T129" i="103"/>
  <c r="S129" i="103"/>
  <c r="R129" i="103"/>
  <c r="M129" i="103"/>
  <c r="Z129" i="103" s="1"/>
  <c r="BF128" i="103"/>
  <c r="AR128" i="103"/>
  <c r="AQ128" i="103"/>
  <c r="AA128" i="103"/>
  <c r="V128" i="103"/>
  <c r="U128" i="103"/>
  <c r="X128" i="103" s="1"/>
  <c r="T128" i="103"/>
  <c r="S128" i="103"/>
  <c r="R128" i="103"/>
  <c r="M128" i="103"/>
  <c r="Z128" i="103" s="1"/>
  <c r="BF127" i="103"/>
  <c r="AR127" i="103"/>
  <c r="AS127" i="103" s="1"/>
  <c r="AT127" i="103" s="1"/>
  <c r="AU127" i="103" s="1"/>
  <c r="AV127" i="103" s="1"/>
  <c r="AQ127" i="103"/>
  <c r="AA127" i="103"/>
  <c r="V127" i="103"/>
  <c r="U127" i="103"/>
  <c r="T127" i="103"/>
  <c r="S127" i="103"/>
  <c r="R127" i="103"/>
  <c r="M127" i="103"/>
  <c r="J127" i="103" s="1"/>
  <c r="BF126" i="103"/>
  <c r="AR126" i="103"/>
  <c r="AQ126" i="103"/>
  <c r="AA126" i="103"/>
  <c r="V126" i="103"/>
  <c r="U126" i="103"/>
  <c r="X126" i="103" s="1"/>
  <c r="T126" i="103"/>
  <c r="S126" i="103"/>
  <c r="R126" i="103"/>
  <c r="M126" i="103"/>
  <c r="Z126" i="103" s="1"/>
  <c r="BF125" i="103"/>
  <c r="AR125" i="103"/>
  <c r="AS125" i="103" s="1"/>
  <c r="AT125" i="103" s="1"/>
  <c r="AU125" i="103" s="1"/>
  <c r="AV125" i="103" s="1"/>
  <c r="AQ125" i="103"/>
  <c r="AA125" i="103"/>
  <c r="Z125" i="103"/>
  <c r="V125" i="103"/>
  <c r="U125" i="103"/>
  <c r="T125" i="103"/>
  <c r="S125" i="103"/>
  <c r="R125" i="103"/>
  <c r="M125" i="103"/>
  <c r="J125" i="103" s="1"/>
  <c r="BF124" i="103"/>
  <c r="AR124" i="103"/>
  <c r="AQ124" i="103"/>
  <c r="AA124" i="103"/>
  <c r="V124" i="103"/>
  <c r="U124" i="103"/>
  <c r="T124" i="103"/>
  <c r="S124" i="103"/>
  <c r="R124" i="103"/>
  <c r="M124" i="103"/>
  <c r="Z124" i="103" s="1"/>
  <c r="BF123" i="103"/>
  <c r="AR123" i="103"/>
  <c r="AQ123" i="103"/>
  <c r="AA123" i="103"/>
  <c r="V123" i="103"/>
  <c r="U123" i="103"/>
  <c r="T123" i="103"/>
  <c r="S123" i="103"/>
  <c r="R123" i="103"/>
  <c r="M123" i="103"/>
  <c r="J123" i="103" s="1"/>
  <c r="BF122" i="103"/>
  <c r="AR122" i="103"/>
  <c r="AQ122" i="103"/>
  <c r="AA122" i="103"/>
  <c r="V122" i="103"/>
  <c r="U122" i="103"/>
  <c r="T122" i="103"/>
  <c r="S122" i="103"/>
  <c r="R122" i="103"/>
  <c r="M122" i="103"/>
  <c r="Z122" i="103" s="1"/>
  <c r="BF121" i="103"/>
  <c r="AR121" i="103"/>
  <c r="AS121" i="103" s="1"/>
  <c r="AT121" i="103" s="1"/>
  <c r="AU121" i="103" s="1"/>
  <c r="AV121" i="103" s="1"/>
  <c r="AQ121" i="103"/>
  <c r="AA121" i="103"/>
  <c r="Z121" i="103"/>
  <c r="V121" i="103"/>
  <c r="U121" i="103"/>
  <c r="T121" i="103"/>
  <c r="S121" i="103"/>
  <c r="R121" i="103"/>
  <c r="M121" i="103"/>
  <c r="J121" i="103" s="1"/>
  <c r="BF120" i="103"/>
  <c r="AR120" i="103"/>
  <c r="AQ120" i="103"/>
  <c r="AA120" i="103"/>
  <c r="V120" i="103"/>
  <c r="U120" i="103"/>
  <c r="X120" i="103" s="1"/>
  <c r="T120" i="103"/>
  <c r="S120" i="103"/>
  <c r="R120" i="103"/>
  <c r="M120" i="103"/>
  <c r="Z120" i="103" s="1"/>
  <c r="BF119" i="103"/>
  <c r="AR119" i="103"/>
  <c r="AQ119" i="103"/>
  <c r="AA119" i="103"/>
  <c r="V119" i="103"/>
  <c r="U119" i="103"/>
  <c r="T119" i="103"/>
  <c r="S119" i="103"/>
  <c r="R119" i="103"/>
  <c r="M119" i="103"/>
  <c r="J119" i="103" s="1"/>
  <c r="BF118" i="103"/>
  <c r="AR118" i="103"/>
  <c r="AQ118" i="103"/>
  <c r="AA118" i="103"/>
  <c r="V118" i="103"/>
  <c r="U118" i="103"/>
  <c r="T118" i="103"/>
  <c r="S118" i="103"/>
  <c r="R118" i="103"/>
  <c r="M118" i="103"/>
  <c r="Z118" i="103" s="1"/>
  <c r="BF117" i="103"/>
  <c r="AR117" i="103"/>
  <c r="AS117" i="103" s="1"/>
  <c r="AT117" i="103" s="1"/>
  <c r="AU117" i="103" s="1"/>
  <c r="AV117" i="103" s="1"/>
  <c r="AQ117" i="103"/>
  <c r="AA117" i="103"/>
  <c r="V117" i="103"/>
  <c r="U117" i="103"/>
  <c r="W117" i="103" s="1"/>
  <c r="T117" i="103"/>
  <c r="S117" i="103"/>
  <c r="R117" i="103"/>
  <c r="M117" i="103"/>
  <c r="Z117" i="103" s="1"/>
  <c r="BF116" i="103"/>
  <c r="AR116" i="103"/>
  <c r="AQ116" i="103"/>
  <c r="AA116" i="103"/>
  <c r="V116" i="103"/>
  <c r="U116" i="103"/>
  <c r="X116" i="103" s="1"/>
  <c r="T116" i="103"/>
  <c r="S116" i="103"/>
  <c r="R116" i="103"/>
  <c r="M116" i="103"/>
  <c r="Z116" i="103" s="1"/>
  <c r="BF115" i="103"/>
  <c r="AR115" i="103"/>
  <c r="AQ115" i="103"/>
  <c r="AA115" i="103"/>
  <c r="V115" i="103"/>
  <c r="U115" i="103"/>
  <c r="T115" i="103"/>
  <c r="S115" i="103"/>
  <c r="R115" i="103"/>
  <c r="M115" i="103"/>
  <c r="J115" i="103" s="1"/>
  <c r="BF114" i="103"/>
  <c r="AR114" i="103"/>
  <c r="AQ114" i="103"/>
  <c r="AA114" i="103"/>
  <c r="X114" i="103"/>
  <c r="V114" i="103"/>
  <c r="U114" i="103"/>
  <c r="T114" i="103"/>
  <c r="S114" i="103"/>
  <c r="R114" i="103"/>
  <c r="M114" i="103"/>
  <c r="Z114" i="103" s="1"/>
  <c r="BF113" i="103"/>
  <c r="AR113" i="103"/>
  <c r="AS113" i="103" s="1"/>
  <c r="AT113" i="103" s="1"/>
  <c r="AU113" i="103" s="1"/>
  <c r="AV113" i="103" s="1"/>
  <c r="AQ113" i="103"/>
  <c r="AA113" i="103"/>
  <c r="V113" i="103"/>
  <c r="U113" i="103"/>
  <c r="T113" i="103"/>
  <c r="S113" i="103"/>
  <c r="R113" i="103"/>
  <c r="M113" i="103"/>
  <c r="Z113" i="103" s="1"/>
  <c r="BF112" i="103"/>
  <c r="AR112" i="103"/>
  <c r="AQ112" i="103"/>
  <c r="AA112" i="103"/>
  <c r="V112" i="103"/>
  <c r="U112" i="103"/>
  <c r="T112" i="103"/>
  <c r="S112" i="103"/>
  <c r="R112" i="103"/>
  <c r="M112" i="103"/>
  <c r="Z112" i="103" s="1"/>
  <c r="J112" i="103"/>
  <c r="BF111" i="103"/>
  <c r="AR111" i="103"/>
  <c r="AQ111" i="103"/>
  <c r="AA111" i="103"/>
  <c r="V111" i="103"/>
  <c r="U111" i="103"/>
  <c r="T111" i="103"/>
  <c r="S111" i="103"/>
  <c r="R111" i="103"/>
  <c r="M111" i="103"/>
  <c r="J111" i="103" s="1"/>
  <c r="BF110" i="103"/>
  <c r="AR110" i="103"/>
  <c r="AQ110" i="103"/>
  <c r="AA110" i="103"/>
  <c r="V110" i="103"/>
  <c r="U110" i="103"/>
  <c r="X110" i="103" s="1"/>
  <c r="T110" i="103"/>
  <c r="S110" i="103"/>
  <c r="R110" i="103"/>
  <c r="M110" i="103"/>
  <c r="Z110" i="103" s="1"/>
  <c r="BF109" i="103"/>
  <c r="AR109" i="103"/>
  <c r="AS109" i="103" s="1"/>
  <c r="AT109" i="103" s="1"/>
  <c r="AU109" i="103" s="1"/>
  <c r="AV109" i="103" s="1"/>
  <c r="AQ109" i="103"/>
  <c r="AA109" i="103"/>
  <c r="V109" i="103"/>
  <c r="U109" i="103"/>
  <c r="X109" i="103" s="1"/>
  <c r="T109" i="103"/>
  <c r="S109" i="103"/>
  <c r="R109" i="103"/>
  <c r="M109" i="103"/>
  <c r="BF108" i="103"/>
  <c r="AR108" i="103"/>
  <c r="AQ108" i="103"/>
  <c r="AA108" i="103"/>
  <c r="V108" i="103"/>
  <c r="U108" i="103"/>
  <c r="T108" i="103"/>
  <c r="S108" i="103"/>
  <c r="R108" i="103"/>
  <c r="M108" i="103"/>
  <c r="BF107" i="103"/>
  <c r="AR107" i="103"/>
  <c r="AQ107" i="103"/>
  <c r="AA107" i="103"/>
  <c r="V107" i="103"/>
  <c r="U107" i="103"/>
  <c r="T107" i="103"/>
  <c r="S107" i="103"/>
  <c r="R107" i="103"/>
  <c r="M107" i="103"/>
  <c r="J107" i="103" s="1"/>
  <c r="BF106" i="103"/>
  <c r="AR106" i="103"/>
  <c r="AQ106" i="103"/>
  <c r="AA106" i="103"/>
  <c r="V106" i="103"/>
  <c r="U106" i="103"/>
  <c r="X106" i="103" s="1"/>
  <c r="T106" i="103"/>
  <c r="S106" i="103"/>
  <c r="R106" i="103"/>
  <c r="M106" i="103"/>
  <c r="Z106" i="103" s="1"/>
  <c r="BF105" i="103"/>
  <c r="AR105" i="103"/>
  <c r="AS105" i="103" s="1"/>
  <c r="AT105" i="103" s="1"/>
  <c r="AU105" i="103" s="1"/>
  <c r="AV105" i="103" s="1"/>
  <c r="AQ105" i="103"/>
  <c r="AA105" i="103"/>
  <c r="V105" i="103"/>
  <c r="U105" i="103"/>
  <c r="X105" i="103" s="1"/>
  <c r="T105" i="103"/>
  <c r="S105" i="103"/>
  <c r="R105" i="103"/>
  <c r="M105" i="103"/>
  <c r="Z105" i="103" s="1"/>
  <c r="J105" i="103"/>
  <c r="AP105" i="103" s="1"/>
  <c r="BF104" i="103"/>
  <c r="AR104" i="103"/>
  <c r="AQ104" i="103"/>
  <c r="AA104" i="103"/>
  <c r="V104" i="103"/>
  <c r="U104" i="103"/>
  <c r="T104" i="103"/>
  <c r="S104" i="103"/>
  <c r="R104" i="103"/>
  <c r="M104" i="103"/>
  <c r="Z104" i="103" s="1"/>
  <c r="J104" i="103"/>
  <c r="BF103" i="103"/>
  <c r="AR103" i="103"/>
  <c r="AQ103" i="103"/>
  <c r="AA103" i="103"/>
  <c r="V103" i="103"/>
  <c r="U103" i="103"/>
  <c r="T103" i="103"/>
  <c r="S103" i="103"/>
  <c r="R103" i="103"/>
  <c r="M103" i="103"/>
  <c r="J103" i="103" s="1"/>
  <c r="BF102" i="103"/>
  <c r="AR102" i="103"/>
  <c r="AQ102" i="103"/>
  <c r="AA102" i="103"/>
  <c r="Z102" i="103"/>
  <c r="V102" i="103"/>
  <c r="U102" i="103"/>
  <c r="X102" i="103" s="1"/>
  <c r="T102" i="103"/>
  <c r="S102" i="103"/>
  <c r="R102" i="103"/>
  <c r="M102" i="103"/>
  <c r="J102" i="103" s="1"/>
  <c r="BF101" i="103"/>
  <c r="AR101" i="103"/>
  <c r="AS101" i="103" s="1"/>
  <c r="AQ101" i="103"/>
  <c r="AA101" i="103"/>
  <c r="V101" i="103"/>
  <c r="U101" i="103"/>
  <c r="W101" i="103" s="1"/>
  <c r="T101" i="103"/>
  <c r="S101" i="103"/>
  <c r="R101" i="103"/>
  <c r="M101" i="103"/>
  <c r="Z101" i="103" s="1"/>
  <c r="BF100" i="103"/>
  <c r="AR100" i="103"/>
  <c r="AQ100" i="103"/>
  <c r="AA100" i="103"/>
  <c r="Z100" i="103"/>
  <c r="V100" i="103"/>
  <c r="U100" i="103"/>
  <c r="T100" i="103"/>
  <c r="S100" i="103"/>
  <c r="R100" i="103"/>
  <c r="M100" i="103"/>
  <c r="J100" i="103" s="1"/>
  <c r="BF99" i="103"/>
  <c r="AR99" i="103"/>
  <c r="AQ99" i="103"/>
  <c r="AA99" i="103"/>
  <c r="V99" i="103"/>
  <c r="U99" i="103"/>
  <c r="T99" i="103"/>
  <c r="S99" i="103"/>
  <c r="R99" i="103"/>
  <c r="M99" i="103"/>
  <c r="Z99" i="103" s="1"/>
  <c r="BF98" i="103"/>
  <c r="AR98" i="103"/>
  <c r="AQ98" i="103"/>
  <c r="AA98" i="103"/>
  <c r="V98" i="103"/>
  <c r="U98" i="103"/>
  <c r="T98" i="103"/>
  <c r="S98" i="103"/>
  <c r="R98" i="103"/>
  <c r="M98" i="103"/>
  <c r="Z98" i="103" s="1"/>
  <c r="BF97" i="103"/>
  <c r="AR97" i="103"/>
  <c r="AS97" i="103" s="1"/>
  <c r="AQ97" i="103"/>
  <c r="AA97" i="103"/>
  <c r="V97" i="103"/>
  <c r="U97" i="103"/>
  <c r="T97" i="103"/>
  <c r="S97" i="103"/>
  <c r="R97" i="103"/>
  <c r="M97" i="103"/>
  <c r="Z97" i="103" s="1"/>
  <c r="BF96" i="103"/>
  <c r="AR96" i="103"/>
  <c r="AQ96" i="103"/>
  <c r="AA96" i="103"/>
  <c r="V96" i="103"/>
  <c r="U96" i="103"/>
  <c r="T96" i="103"/>
  <c r="S96" i="103"/>
  <c r="R96" i="103"/>
  <c r="M96" i="103"/>
  <c r="Z96" i="103" s="1"/>
  <c r="BF95" i="103"/>
  <c r="AR95" i="103"/>
  <c r="AQ95" i="103"/>
  <c r="AA95" i="103"/>
  <c r="V95" i="103"/>
  <c r="U95" i="103"/>
  <c r="T95" i="103"/>
  <c r="S95" i="103"/>
  <c r="R95" i="103"/>
  <c r="M95" i="103"/>
  <c r="Z95" i="103" s="1"/>
  <c r="BF94" i="103"/>
  <c r="AR94" i="103"/>
  <c r="AQ94" i="103"/>
  <c r="AA94" i="103"/>
  <c r="V94" i="103"/>
  <c r="U94" i="103"/>
  <c r="T94" i="103"/>
  <c r="S94" i="103"/>
  <c r="R94" i="103"/>
  <c r="M94" i="103"/>
  <c r="Z94" i="103" s="1"/>
  <c r="BF93" i="103"/>
  <c r="AR93" i="103"/>
  <c r="AS93" i="103" s="1"/>
  <c r="AQ93" i="103"/>
  <c r="AA93" i="103"/>
  <c r="V93" i="103"/>
  <c r="U93" i="103"/>
  <c r="T93" i="103"/>
  <c r="S93" i="103"/>
  <c r="R93" i="103"/>
  <c r="M93" i="103"/>
  <c r="Z93" i="103" s="1"/>
  <c r="BF92" i="103"/>
  <c r="AR92" i="103"/>
  <c r="AQ92" i="103"/>
  <c r="AA92" i="103"/>
  <c r="Z92" i="103"/>
  <c r="V92" i="103"/>
  <c r="U92" i="103"/>
  <c r="T92" i="103"/>
  <c r="S92" i="103"/>
  <c r="R92" i="103"/>
  <c r="M92" i="103"/>
  <c r="J92" i="103" s="1"/>
  <c r="BF91" i="103"/>
  <c r="AR91" i="103"/>
  <c r="AS91" i="103" s="1"/>
  <c r="AT91" i="103" s="1"/>
  <c r="AU91" i="103" s="1"/>
  <c r="AV91" i="103" s="1"/>
  <c r="AQ91" i="103"/>
  <c r="AA91" i="103"/>
  <c r="V91" i="103"/>
  <c r="U91" i="103"/>
  <c r="T91" i="103"/>
  <c r="S91" i="103"/>
  <c r="R91" i="103"/>
  <c r="M91" i="103"/>
  <c r="Z91" i="103" s="1"/>
  <c r="BF90" i="103"/>
  <c r="AR90" i="103"/>
  <c r="AQ90" i="103"/>
  <c r="AA90" i="103"/>
  <c r="Z90" i="103"/>
  <c r="V90" i="103"/>
  <c r="U90" i="103"/>
  <c r="T90" i="103"/>
  <c r="S90" i="103"/>
  <c r="R90" i="103"/>
  <c r="M90" i="103"/>
  <c r="J90" i="103" s="1"/>
  <c r="BF89" i="103"/>
  <c r="AR89" i="103"/>
  <c r="AQ89" i="103"/>
  <c r="AA89" i="103"/>
  <c r="V89" i="103"/>
  <c r="U89" i="103"/>
  <c r="T89" i="103"/>
  <c r="S89" i="103"/>
  <c r="R89" i="103"/>
  <c r="M89" i="103"/>
  <c r="Z89" i="103" s="1"/>
  <c r="BF88" i="103"/>
  <c r="AR88" i="103"/>
  <c r="AQ88" i="103"/>
  <c r="AA88" i="103"/>
  <c r="V88" i="103"/>
  <c r="U88" i="103"/>
  <c r="T88" i="103"/>
  <c r="S88" i="103"/>
  <c r="R88" i="103"/>
  <c r="M88" i="103"/>
  <c r="Z88" i="103" s="1"/>
  <c r="J88" i="103"/>
  <c r="BF87" i="103"/>
  <c r="AR87" i="103"/>
  <c r="AS87" i="103" s="1"/>
  <c r="AT87" i="103" s="1"/>
  <c r="AU87" i="103" s="1"/>
  <c r="AV87" i="103" s="1"/>
  <c r="AQ87" i="103"/>
  <c r="AA87" i="103"/>
  <c r="V87" i="103"/>
  <c r="U87" i="103"/>
  <c r="T87" i="103"/>
  <c r="S87" i="103"/>
  <c r="R87" i="103"/>
  <c r="M87" i="103"/>
  <c r="BF86" i="103"/>
  <c r="AR86" i="103"/>
  <c r="AQ86" i="103"/>
  <c r="AA86" i="103"/>
  <c r="V86" i="103"/>
  <c r="U86" i="103"/>
  <c r="T86" i="103"/>
  <c r="S86" i="103"/>
  <c r="R86" i="103"/>
  <c r="M86" i="103"/>
  <c r="BF85" i="103"/>
  <c r="AR85" i="103"/>
  <c r="AQ85" i="103"/>
  <c r="AA85" i="103"/>
  <c r="V85" i="103"/>
  <c r="U85" i="103"/>
  <c r="T85" i="103"/>
  <c r="S85" i="103"/>
  <c r="R85" i="103"/>
  <c r="M85" i="103"/>
  <c r="Z85" i="103" s="1"/>
  <c r="BF84" i="103"/>
  <c r="AR84" i="103"/>
  <c r="AQ84" i="103"/>
  <c r="AA84" i="103"/>
  <c r="V84" i="103"/>
  <c r="U84" i="103"/>
  <c r="T84" i="103"/>
  <c r="S84" i="103"/>
  <c r="R84" i="103"/>
  <c r="M84" i="103"/>
  <c r="BF83" i="103"/>
  <c r="AR83" i="103"/>
  <c r="AS83" i="103" s="1"/>
  <c r="AT83" i="103" s="1"/>
  <c r="AU83" i="103" s="1"/>
  <c r="AV83" i="103" s="1"/>
  <c r="AQ83" i="103"/>
  <c r="AA83" i="103"/>
  <c r="V83" i="103"/>
  <c r="U83" i="103"/>
  <c r="T83" i="103"/>
  <c r="S83" i="103"/>
  <c r="R83" i="103"/>
  <c r="M83" i="103"/>
  <c r="BF82" i="103"/>
  <c r="AR82" i="103"/>
  <c r="AQ82" i="103"/>
  <c r="AA82" i="103"/>
  <c r="V82" i="103"/>
  <c r="U82" i="103"/>
  <c r="T82" i="103"/>
  <c r="S82" i="103"/>
  <c r="R82" i="103"/>
  <c r="M82" i="103"/>
  <c r="BF81" i="103"/>
  <c r="AR81" i="103"/>
  <c r="AQ81" i="103"/>
  <c r="AA81" i="103"/>
  <c r="V81" i="103"/>
  <c r="U81" i="103"/>
  <c r="T81" i="103"/>
  <c r="S81" i="103"/>
  <c r="R81" i="103"/>
  <c r="M81" i="103"/>
  <c r="Z81" i="103" s="1"/>
  <c r="BF80" i="103"/>
  <c r="AR80" i="103"/>
  <c r="AQ80" i="103"/>
  <c r="AA80" i="103"/>
  <c r="V80" i="103"/>
  <c r="U80" i="103"/>
  <c r="X80" i="103" s="1"/>
  <c r="T80" i="103"/>
  <c r="S80" i="103"/>
  <c r="R80" i="103"/>
  <c r="M80" i="103"/>
  <c r="BF79" i="103"/>
  <c r="AR79" i="103"/>
  <c r="AS79" i="103" s="1"/>
  <c r="AT79" i="103" s="1"/>
  <c r="AU79" i="103" s="1"/>
  <c r="AV79" i="103" s="1"/>
  <c r="AQ79" i="103"/>
  <c r="AA79" i="103"/>
  <c r="Z79" i="103"/>
  <c r="V79" i="103"/>
  <c r="U79" i="103"/>
  <c r="T79" i="103"/>
  <c r="S79" i="103"/>
  <c r="R79" i="103"/>
  <c r="M79" i="103"/>
  <c r="J79" i="103" s="1"/>
  <c r="BF78" i="103"/>
  <c r="AR78" i="103"/>
  <c r="AQ78" i="103"/>
  <c r="AA78" i="103"/>
  <c r="V78" i="103"/>
  <c r="U78" i="103"/>
  <c r="T78" i="103"/>
  <c r="S78" i="103"/>
  <c r="R78" i="103"/>
  <c r="M78" i="103"/>
  <c r="BF77" i="103"/>
  <c r="AR77" i="103"/>
  <c r="AQ77" i="103"/>
  <c r="AA77" i="103"/>
  <c r="V77" i="103"/>
  <c r="U77" i="103"/>
  <c r="T77" i="103"/>
  <c r="S77" i="103"/>
  <c r="R77" i="103"/>
  <c r="M77" i="103"/>
  <c r="Z77" i="103" s="1"/>
  <c r="BF76" i="103"/>
  <c r="AR76" i="103"/>
  <c r="AQ76" i="103"/>
  <c r="AA76" i="103"/>
  <c r="V76" i="103"/>
  <c r="U76" i="103"/>
  <c r="X76" i="103" s="1"/>
  <c r="T76" i="103"/>
  <c r="S76" i="103"/>
  <c r="R76" i="103"/>
  <c r="M76" i="103"/>
  <c r="BF75" i="103"/>
  <c r="AR75" i="103"/>
  <c r="AS75" i="103" s="1"/>
  <c r="AT75" i="103" s="1"/>
  <c r="AU75" i="103" s="1"/>
  <c r="AV75" i="103" s="1"/>
  <c r="AQ75" i="103"/>
  <c r="AA75" i="103"/>
  <c r="V75" i="103"/>
  <c r="U75" i="103"/>
  <c r="T75" i="103"/>
  <c r="S75" i="103"/>
  <c r="R75" i="103"/>
  <c r="M75" i="103"/>
  <c r="Z75" i="103" s="1"/>
  <c r="BF74" i="103"/>
  <c r="AR74" i="103"/>
  <c r="AQ74" i="103"/>
  <c r="AA74" i="103"/>
  <c r="V74" i="103"/>
  <c r="U74" i="103"/>
  <c r="X74" i="103" s="1"/>
  <c r="T74" i="103"/>
  <c r="S74" i="103"/>
  <c r="R74" i="103"/>
  <c r="M74" i="103"/>
  <c r="Z74" i="103" s="1"/>
  <c r="BF73" i="103"/>
  <c r="AR73" i="103"/>
  <c r="AQ73" i="103"/>
  <c r="AA73" i="103"/>
  <c r="V73" i="103"/>
  <c r="U73" i="103"/>
  <c r="T73" i="103"/>
  <c r="S73" i="103"/>
  <c r="R73" i="103"/>
  <c r="M73" i="103"/>
  <c r="Z73" i="103" s="1"/>
  <c r="BF72" i="103"/>
  <c r="AR72" i="103"/>
  <c r="AQ72" i="103"/>
  <c r="AA72" i="103"/>
  <c r="V72" i="103"/>
  <c r="U72" i="103"/>
  <c r="T72" i="103"/>
  <c r="S72" i="103"/>
  <c r="R72" i="103"/>
  <c r="M72" i="103"/>
  <c r="BF71" i="103"/>
  <c r="AR71" i="103"/>
  <c r="AS71" i="103" s="1"/>
  <c r="AT71" i="103" s="1"/>
  <c r="AU71" i="103" s="1"/>
  <c r="AV71" i="103" s="1"/>
  <c r="AQ71" i="103"/>
  <c r="AA71" i="103"/>
  <c r="V71" i="103"/>
  <c r="U71" i="103"/>
  <c r="T71" i="103"/>
  <c r="S71" i="103"/>
  <c r="R71" i="103"/>
  <c r="M71" i="103"/>
  <c r="BF70" i="103"/>
  <c r="AR70" i="103"/>
  <c r="AQ70" i="103"/>
  <c r="AA70" i="103"/>
  <c r="V70" i="103"/>
  <c r="U70" i="103"/>
  <c r="T70" i="103"/>
  <c r="S70" i="103"/>
  <c r="R70" i="103"/>
  <c r="M70" i="103"/>
  <c r="BF69" i="103"/>
  <c r="AR69" i="103"/>
  <c r="AQ69" i="103"/>
  <c r="AA69" i="103"/>
  <c r="V69" i="103"/>
  <c r="U69" i="103"/>
  <c r="T69" i="103"/>
  <c r="S69" i="103"/>
  <c r="R69" i="103"/>
  <c r="M69" i="103"/>
  <c r="Z69" i="103" s="1"/>
  <c r="BF68" i="103"/>
  <c r="AR68" i="103"/>
  <c r="AQ68" i="103"/>
  <c r="AA68" i="103"/>
  <c r="V68" i="103"/>
  <c r="U68" i="103"/>
  <c r="T68" i="103"/>
  <c r="S68" i="103"/>
  <c r="R68" i="103"/>
  <c r="M68" i="103"/>
  <c r="BF67" i="103"/>
  <c r="AR67" i="103"/>
  <c r="AS67" i="103" s="1"/>
  <c r="AT67" i="103" s="1"/>
  <c r="AU67" i="103" s="1"/>
  <c r="AV67" i="103" s="1"/>
  <c r="AQ67" i="103"/>
  <c r="AA67" i="103"/>
  <c r="V67" i="103"/>
  <c r="U67" i="103"/>
  <c r="X67" i="103" s="1"/>
  <c r="T67" i="103"/>
  <c r="S67" i="103"/>
  <c r="R67" i="103"/>
  <c r="M67" i="103"/>
  <c r="Z67" i="103" s="1"/>
  <c r="BF66" i="103"/>
  <c r="AR66" i="103"/>
  <c r="AQ66" i="103"/>
  <c r="AA66" i="103"/>
  <c r="V66" i="103"/>
  <c r="U66" i="103"/>
  <c r="T66" i="103"/>
  <c r="S66" i="103"/>
  <c r="R66" i="103"/>
  <c r="M66" i="103"/>
  <c r="Z66" i="103" s="1"/>
  <c r="J66" i="103"/>
  <c r="BF65" i="103"/>
  <c r="AR65" i="103"/>
  <c r="AQ65" i="103"/>
  <c r="AA65" i="103"/>
  <c r="V65" i="103"/>
  <c r="U65" i="103"/>
  <c r="T65" i="103"/>
  <c r="S65" i="103"/>
  <c r="R65" i="103"/>
  <c r="M65" i="103"/>
  <c r="Z65" i="103" s="1"/>
  <c r="BF64" i="103"/>
  <c r="AR64" i="103"/>
  <c r="AQ64" i="103"/>
  <c r="AA64" i="103"/>
  <c r="V64" i="103"/>
  <c r="U64" i="103"/>
  <c r="X64" i="103" s="1"/>
  <c r="T64" i="103"/>
  <c r="S64" i="103"/>
  <c r="R64" i="103"/>
  <c r="M64" i="103"/>
  <c r="BF63" i="103"/>
  <c r="AR63" i="103"/>
  <c r="AS63" i="103" s="1"/>
  <c r="AT63" i="103" s="1"/>
  <c r="AU63" i="103" s="1"/>
  <c r="AV63" i="103" s="1"/>
  <c r="AQ63" i="103"/>
  <c r="AA63" i="103"/>
  <c r="V63" i="103"/>
  <c r="U63" i="103"/>
  <c r="X63" i="103" s="1"/>
  <c r="T63" i="103"/>
  <c r="S63" i="103"/>
  <c r="R63" i="103"/>
  <c r="M63" i="103"/>
  <c r="Z63" i="103" s="1"/>
  <c r="J63" i="103"/>
  <c r="AP63" i="103" s="1"/>
  <c r="BF62" i="103"/>
  <c r="AR62" i="103"/>
  <c r="AQ62" i="103"/>
  <c r="AA62" i="103"/>
  <c r="V62" i="103"/>
  <c r="U62" i="103"/>
  <c r="X62" i="103" s="1"/>
  <c r="T62" i="103"/>
  <c r="S62" i="103"/>
  <c r="R62" i="103"/>
  <c r="M62" i="103"/>
  <c r="BF61" i="103"/>
  <c r="AR61" i="103"/>
  <c r="AQ61" i="103"/>
  <c r="AA61" i="103"/>
  <c r="V61" i="103"/>
  <c r="U61" i="103"/>
  <c r="T61" i="103"/>
  <c r="S61" i="103"/>
  <c r="R61" i="103"/>
  <c r="M61" i="103"/>
  <c r="Z61" i="103" s="1"/>
  <c r="BF60" i="103"/>
  <c r="AR60" i="103"/>
  <c r="AQ60" i="103"/>
  <c r="AA60" i="103"/>
  <c r="V60" i="103"/>
  <c r="U60" i="103"/>
  <c r="T60" i="103"/>
  <c r="S60" i="103"/>
  <c r="R60" i="103"/>
  <c r="M60" i="103"/>
  <c r="Z60" i="103" s="1"/>
  <c r="J60" i="103"/>
  <c r="BF59" i="103"/>
  <c r="AR59" i="103"/>
  <c r="AS59" i="103" s="1"/>
  <c r="AT59" i="103" s="1"/>
  <c r="AU59" i="103" s="1"/>
  <c r="AV59" i="103" s="1"/>
  <c r="AQ59" i="103"/>
  <c r="AA59" i="103"/>
  <c r="V59" i="103"/>
  <c r="U59" i="103"/>
  <c r="X59" i="103" s="1"/>
  <c r="T59" i="103"/>
  <c r="S59" i="103"/>
  <c r="R59" i="103"/>
  <c r="M59" i="103"/>
  <c r="BF58" i="103"/>
  <c r="AR58" i="103"/>
  <c r="AQ58" i="103"/>
  <c r="AA58" i="103"/>
  <c r="V58" i="103"/>
  <c r="U58" i="103"/>
  <c r="X58" i="103" s="1"/>
  <c r="T58" i="103"/>
  <c r="S58" i="103"/>
  <c r="R58" i="103"/>
  <c r="M58" i="103"/>
  <c r="Z58" i="103" s="1"/>
  <c r="J58" i="103"/>
  <c r="AP58" i="103" s="1"/>
  <c r="BF57" i="103"/>
  <c r="AR57" i="103"/>
  <c r="AQ57" i="103"/>
  <c r="AA57" i="103"/>
  <c r="V57" i="103"/>
  <c r="U57" i="103"/>
  <c r="T57" i="103"/>
  <c r="S57" i="103"/>
  <c r="R57" i="103"/>
  <c r="M57" i="103"/>
  <c r="Z57" i="103" s="1"/>
  <c r="BF56" i="103"/>
  <c r="AR56" i="103"/>
  <c r="AQ56" i="103"/>
  <c r="AA56" i="103"/>
  <c r="V56" i="103"/>
  <c r="U56" i="103"/>
  <c r="T56" i="103"/>
  <c r="S56" i="103"/>
  <c r="R56" i="103"/>
  <c r="M56" i="103"/>
  <c r="J56" i="103" s="1"/>
  <c r="BF55" i="103"/>
  <c r="AR55" i="103"/>
  <c r="AS55" i="103" s="1"/>
  <c r="AT55" i="103" s="1"/>
  <c r="AU55" i="103" s="1"/>
  <c r="AV55" i="103" s="1"/>
  <c r="AQ55" i="103"/>
  <c r="AA55" i="103"/>
  <c r="V55" i="103"/>
  <c r="U55" i="103"/>
  <c r="X55" i="103" s="1"/>
  <c r="T55" i="103"/>
  <c r="S55" i="103"/>
  <c r="R55" i="103"/>
  <c r="M55" i="103"/>
  <c r="BF54" i="103"/>
  <c r="AR54" i="103"/>
  <c r="AS54" i="103" s="1"/>
  <c r="AQ54" i="103"/>
  <c r="AA54" i="103"/>
  <c r="V54" i="103"/>
  <c r="U54" i="103"/>
  <c r="T54" i="103"/>
  <c r="S54" i="103"/>
  <c r="R54" i="103"/>
  <c r="M54" i="103"/>
  <c r="Z54" i="103" s="1"/>
  <c r="J54" i="103"/>
  <c r="BF53" i="103"/>
  <c r="AR53" i="103"/>
  <c r="AQ53" i="103"/>
  <c r="AA53" i="103"/>
  <c r="V53" i="103"/>
  <c r="U53" i="103"/>
  <c r="T53" i="103"/>
  <c r="S53" i="103"/>
  <c r="R53" i="103"/>
  <c r="M53" i="103"/>
  <c r="Z53" i="103" s="1"/>
  <c r="BF52" i="103"/>
  <c r="AR52" i="103"/>
  <c r="AQ52" i="103"/>
  <c r="AA52" i="103"/>
  <c r="V52" i="103"/>
  <c r="U52" i="103"/>
  <c r="T52" i="103"/>
  <c r="S52" i="103"/>
  <c r="R52" i="103"/>
  <c r="M52" i="103"/>
  <c r="J52" i="103" s="1"/>
  <c r="BF51" i="103"/>
  <c r="AS51" i="103"/>
  <c r="AT51" i="103" s="1"/>
  <c r="AU51" i="103" s="1"/>
  <c r="AV51" i="103" s="1"/>
  <c r="AR51" i="103"/>
  <c r="AQ51" i="103"/>
  <c r="AA51" i="103"/>
  <c r="W51" i="103"/>
  <c r="V51" i="103"/>
  <c r="U51" i="103"/>
  <c r="T51" i="103"/>
  <c r="S51" i="103"/>
  <c r="R51" i="103"/>
  <c r="M51" i="103"/>
  <c r="BF50" i="103"/>
  <c r="AR50" i="103"/>
  <c r="AS50" i="103" s="1"/>
  <c r="AT50" i="103" s="1"/>
  <c r="AU50" i="103" s="1"/>
  <c r="AV50" i="103" s="1"/>
  <c r="AQ50" i="103"/>
  <c r="AA50" i="103"/>
  <c r="V50" i="103"/>
  <c r="U50" i="103"/>
  <c r="T50" i="103"/>
  <c r="S50" i="103"/>
  <c r="R50" i="103"/>
  <c r="M50" i="103"/>
  <c r="Z50" i="103" s="1"/>
  <c r="BF49" i="103"/>
  <c r="AR49" i="103"/>
  <c r="AQ49" i="103"/>
  <c r="AA49" i="103"/>
  <c r="V49" i="103"/>
  <c r="U49" i="103"/>
  <c r="T49" i="103"/>
  <c r="S49" i="103"/>
  <c r="R49" i="103"/>
  <c r="M49" i="103"/>
  <c r="Z49" i="103" s="1"/>
  <c r="BF48" i="103"/>
  <c r="AR48" i="103"/>
  <c r="AQ48" i="103"/>
  <c r="AA48" i="103"/>
  <c r="V48" i="103"/>
  <c r="U48" i="103"/>
  <c r="T48" i="103"/>
  <c r="S48" i="103"/>
  <c r="R48" i="103"/>
  <c r="M48" i="103"/>
  <c r="BF47" i="103"/>
  <c r="AR47" i="103"/>
  <c r="AS47" i="103" s="1"/>
  <c r="AT47" i="103" s="1"/>
  <c r="AU47" i="103" s="1"/>
  <c r="AV47" i="103" s="1"/>
  <c r="AQ47" i="103"/>
  <c r="AA47" i="103"/>
  <c r="V47" i="103"/>
  <c r="W47" i="103" s="1"/>
  <c r="U47" i="103"/>
  <c r="T47" i="103"/>
  <c r="S47" i="103"/>
  <c r="R47" i="103"/>
  <c r="M47" i="103"/>
  <c r="BF46" i="103"/>
  <c r="AR46" i="103"/>
  <c r="AS46" i="103" s="1"/>
  <c r="AT46" i="103" s="1"/>
  <c r="AU46" i="103" s="1"/>
  <c r="AV46" i="103" s="1"/>
  <c r="AQ46" i="103"/>
  <c r="AA46" i="103"/>
  <c r="V46" i="103"/>
  <c r="U46" i="103"/>
  <c r="T46" i="103"/>
  <c r="S46" i="103"/>
  <c r="R46" i="103"/>
  <c r="M46" i="103"/>
  <c r="J46" i="103" s="1"/>
  <c r="BF45" i="103"/>
  <c r="AR45" i="103"/>
  <c r="AQ45" i="103"/>
  <c r="AA45" i="103"/>
  <c r="V45" i="103"/>
  <c r="U45" i="103"/>
  <c r="T45" i="103"/>
  <c r="S45" i="103"/>
  <c r="R45" i="103"/>
  <c r="M45" i="103"/>
  <c r="Z45" i="103" s="1"/>
  <c r="BF44" i="103"/>
  <c r="AR44" i="103"/>
  <c r="AQ44" i="103"/>
  <c r="AA44" i="103"/>
  <c r="V44" i="103"/>
  <c r="U44" i="103"/>
  <c r="T44" i="103"/>
  <c r="S44" i="103"/>
  <c r="R44" i="103"/>
  <c r="M44" i="103"/>
  <c r="J44" i="103" s="1"/>
  <c r="BF43" i="103"/>
  <c r="AR43" i="103"/>
  <c r="AS43" i="103" s="1"/>
  <c r="AT43" i="103" s="1"/>
  <c r="AU43" i="103" s="1"/>
  <c r="AV43" i="103" s="1"/>
  <c r="AQ43" i="103"/>
  <c r="AA43" i="103"/>
  <c r="X43" i="103"/>
  <c r="V43" i="103"/>
  <c r="U43" i="103"/>
  <c r="T43" i="103"/>
  <c r="S43" i="103"/>
  <c r="R43" i="103"/>
  <c r="M43" i="103"/>
  <c r="Z43" i="103" s="1"/>
  <c r="J43" i="103"/>
  <c r="BF42" i="103"/>
  <c r="AR42" i="103"/>
  <c r="AS42" i="103" s="1"/>
  <c r="AQ42" i="103"/>
  <c r="AA42" i="103"/>
  <c r="W42" i="103"/>
  <c r="V42" i="103"/>
  <c r="U42" i="103"/>
  <c r="T42" i="103"/>
  <c r="S42" i="103"/>
  <c r="R42" i="103"/>
  <c r="M42" i="103"/>
  <c r="J42" i="103" s="1"/>
  <c r="BF41" i="103"/>
  <c r="AR41" i="103"/>
  <c r="AQ41" i="103"/>
  <c r="AA41" i="103"/>
  <c r="V41" i="103"/>
  <c r="U41" i="103"/>
  <c r="T41" i="103"/>
  <c r="S41" i="103"/>
  <c r="R41" i="103"/>
  <c r="M41" i="103"/>
  <c r="Z41" i="103" s="1"/>
  <c r="BF40" i="103"/>
  <c r="AR40" i="103"/>
  <c r="AQ40" i="103"/>
  <c r="AA40" i="103"/>
  <c r="V40" i="103"/>
  <c r="U40" i="103"/>
  <c r="T40" i="103"/>
  <c r="S40" i="103"/>
  <c r="R40" i="103"/>
  <c r="M40" i="103"/>
  <c r="BF39" i="103"/>
  <c r="AR39" i="103"/>
  <c r="AS39" i="103" s="1"/>
  <c r="AT39" i="103" s="1"/>
  <c r="AU39" i="103" s="1"/>
  <c r="AV39" i="103" s="1"/>
  <c r="AQ39" i="103"/>
  <c r="AA39" i="103"/>
  <c r="V39" i="103"/>
  <c r="U39" i="103"/>
  <c r="X39" i="103" s="1"/>
  <c r="T39" i="103"/>
  <c r="S39" i="103"/>
  <c r="R39" i="103"/>
  <c r="M39" i="103"/>
  <c r="Z39" i="103" s="1"/>
  <c r="BF38" i="103"/>
  <c r="AR38" i="103"/>
  <c r="AS38" i="103" s="1"/>
  <c r="AT38" i="103" s="1"/>
  <c r="AU38" i="103" s="1"/>
  <c r="AV38" i="103" s="1"/>
  <c r="AQ38" i="103"/>
  <c r="AA38" i="103"/>
  <c r="V38" i="103"/>
  <c r="U38" i="103"/>
  <c r="T38" i="103"/>
  <c r="S38" i="103"/>
  <c r="R38" i="103"/>
  <c r="M38" i="103"/>
  <c r="J38" i="103" s="1"/>
  <c r="BF37" i="103"/>
  <c r="AR37" i="103"/>
  <c r="AQ37" i="103"/>
  <c r="AA37" i="103"/>
  <c r="V37" i="103"/>
  <c r="U37" i="103"/>
  <c r="T37" i="103"/>
  <c r="S37" i="103"/>
  <c r="R37" i="103"/>
  <c r="M37" i="103"/>
  <c r="Z37" i="103" s="1"/>
  <c r="BF36" i="103"/>
  <c r="AR36" i="103"/>
  <c r="AQ36" i="103"/>
  <c r="AA36" i="103"/>
  <c r="V36" i="103"/>
  <c r="U36" i="103"/>
  <c r="T36" i="103"/>
  <c r="S36" i="103"/>
  <c r="R36" i="103"/>
  <c r="M36" i="103"/>
  <c r="J36" i="103" s="1"/>
  <c r="BF35" i="103"/>
  <c r="AR35" i="103"/>
  <c r="AS35" i="103" s="1"/>
  <c r="AT35" i="103" s="1"/>
  <c r="AU35" i="103" s="1"/>
  <c r="AV35" i="103" s="1"/>
  <c r="AQ35" i="103"/>
  <c r="AA35" i="103"/>
  <c r="V35" i="103"/>
  <c r="U35" i="103"/>
  <c r="W35" i="103" s="1"/>
  <c r="T35" i="103"/>
  <c r="S35" i="103"/>
  <c r="R35" i="103"/>
  <c r="M35" i="103"/>
  <c r="Z35" i="103" s="1"/>
  <c r="BF34" i="103"/>
  <c r="AR34" i="103"/>
  <c r="AS34" i="103" s="1"/>
  <c r="AQ34" i="103"/>
  <c r="AA34" i="103"/>
  <c r="V34" i="103"/>
  <c r="U34" i="103"/>
  <c r="W34" i="103" s="1"/>
  <c r="T34" i="103"/>
  <c r="S34" i="103"/>
  <c r="R34" i="103"/>
  <c r="M34" i="103"/>
  <c r="J34" i="103" s="1"/>
  <c r="BF33" i="103"/>
  <c r="AR33" i="103"/>
  <c r="AQ33" i="103"/>
  <c r="AA33" i="103"/>
  <c r="V33" i="103"/>
  <c r="U33" i="103"/>
  <c r="T33" i="103"/>
  <c r="S33" i="103"/>
  <c r="R33" i="103"/>
  <c r="M33" i="103"/>
  <c r="Z33" i="103" s="1"/>
  <c r="BF32" i="103"/>
  <c r="AR32" i="103"/>
  <c r="AQ32" i="103"/>
  <c r="AA32" i="103"/>
  <c r="V32" i="103"/>
  <c r="U32" i="103"/>
  <c r="T32" i="103"/>
  <c r="S32" i="103"/>
  <c r="R32" i="103"/>
  <c r="M32" i="103"/>
  <c r="BF31" i="103"/>
  <c r="AR31" i="103"/>
  <c r="AS31" i="103" s="1"/>
  <c r="AT31" i="103" s="1"/>
  <c r="AU31" i="103" s="1"/>
  <c r="AV31" i="103" s="1"/>
  <c r="AQ31" i="103"/>
  <c r="AA31" i="103"/>
  <c r="V31" i="103"/>
  <c r="U31" i="103"/>
  <c r="X31" i="103" s="1"/>
  <c r="T31" i="103"/>
  <c r="S31" i="103"/>
  <c r="R31" i="103"/>
  <c r="M31" i="103"/>
  <c r="Z31" i="103" s="1"/>
  <c r="BF30" i="103"/>
  <c r="AR30" i="103"/>
  <c r="AS30" i="103" s="1"/>
  <c r="AT30" i="103" s="1"/>
  <c r="AU30" i="103" s="1"/>
  <c r="AV30" i="103" s="1"/>
  <c r="AQ30" i="103"/>
  <c r="AA30" i="103"/>
  <c r="Z30" i="103"/>
  <c r="V30" i="103"/>
  <c r="U30" i="103"/>
  <c r="W30" i="103" s="1"/>
  <c r="T30" i="103"/>
  <c r="S30" i="103"/>
  <c r="R30" i="103"/>
  <c r="M30" i="103"/>
  <c r="J30" i="103" s="1"/>
  <c r="BF29" i="103"/>
  <c r="AR29" i="103"/>
  <c r="AQ29" i="103"/>
  <c r="AA29" i="103"/>
  <c r="V29" i="103"/>
  <c r="U29" i="103"/>
  <c r="T29" i="103"/>
  <c r="S29" i="103"/>
  <c r="R29" i="103"/>
  <c r="M29" i="103"/>
  <c r="Z29" i="103" s="1"/>
  <c r="BF28" i="103"/>
  <c r="AR28" i="103"/>
  <c r="AQ28" i="103"/>
  <c r="AA28" i="103"/>
  <c r="V28" i="103"/>
  <c r="U28" i="103"/>
  <c r="T28" i="103"/>
  <c r="S28" i="103"/>
  <c r="R28" i="103"/>
  <c r="M28" i="103"/>
  <c r="J28" i="103" s="1"/>
  <c r="BF27" i="103"/>
  <c r="BF444" i="103" s="1"/>
  <c r="AR27" i="103"/>
  <c r="AS27" i="103" s="1"/>
  <c r="AT27" i="103" s="1"/>
  <c r="AU27" i="103" s="1"/>
  <c r="AV27" i="103" s="1"/>
  <c r="AQ27" i="103"/>
  <c r="AA27" i="103"/>
  <c r="AA444" i="103" s="1"/>
  <c r="V27" i="103"/>
  <c r="U27" i="103"/>
  <c r="X27" i="103" s="1"/>
  <c r="T27" i="103"/>
  <c r="T444" i="103" s="1"/>
  <c r="S27" i="103"/>
  <c r="S444" i="103" s="1"/>
  <c r="R27" i="103"/>
  <c r="M27" i="103"/>
  <c r="Z27" i="103" s="1"/>
  <c r="J27" i="103"/>
  <c r="BF26" i="103"/>
  <c r="AR26" i="103"/>
  <c r="AQ26" i="103"/>
  <c r="AA26" i="103"/>
  <c r="Z26" i="103"/>
  <c r="V26" i="103"/>
  <c r="U26" i="103"/>
  <c r="T26" i="103"/>
  <c r="S26" i="103"/>
  <c r="R26" i="103"/>
  <c r="M26" i="103"/>
  <c r="J26" i="103" s="1"/>
  <c r="BF25" i="103"/>
  <c r="AR25" i="103"/>
  <c r="AQ25" i="103"/>
  <c r="AA25" i="103"/>
  <c r="V25" i="103"/>
  <c r="U25" i="103"/>
  <c r="T25" i="103"/>
  <c r="S25" i="103"/>
  <c r="R25" i="103"/>
  <c r="M25" i="103"/>
  <c r="Z25" i="103" s="1"/>
  <c r="BF24" i="103"/>
  <c r="AR24" i="103"/>
  <c r="AQ24" i="103"/>
  <c r="AA24" i="103"/>
  <c r="V24" i="103"/>
  <c r="U24" i="103"/>
  <c r="T24" i="103"/>
  <c r="S24" i="103"/>
  <c r="R24" i="103"/>
  <c r="M24" i="103"/>
  <c r="J24" i="103" s="1"/>
  <c r="BF23" i="103"/>
  <c r="AR23" i="103"/>
  <c r="AS23" i="103" s="1"/>
  <c r="AT23" i="103" s="1"/>
  <c r="AU23" i="103" s="1"/>
  <c r="AV23" i="103" s="1"/>
  <c r="AQ23" i="103"/>
  <c r="AA23" i="103"/>
  <c r="V23" i="103"/>
  <c r="U23" i="103"/>
  <c r="X23" i="103" s="1"/>
  <c r="T23" i="103"/>
  <c r="S23" i="103"/>
  <c r="R23" i="103"/>
  <c r="M23" i="103"/>
  <c r="BF22" i="103"/>
  <c r="AR22" i="103"/>
  <c r="AR446" i="103" s="1"/>
  <c r="AQ22" i="103"/>
  <c r="AA22" i="103"/>
  <c r="AA446" i="103" s="1"/>
  <c r="V22" i="103"/>
  <c r="U22" i="103"/>
  <c r="W22" i="103" s="1"/>
  <c r="T22" i="103"/>
  <c r="S22" i="103"/>
  <c r="S446" i="103" s="1"/>
  <c r="R22" i="103"/>
  <c r="R446" i="103" s="1"/>
  <c r="M22" i="103"/>
  <c r="J22" i="103" s="1"/>
  <c r="BF21" i="103"/>
  <c r="AR21" i="103"/>
  <c r="AQ21" i="103"/>
  <c r="AA21" i="103"/>
  <c r="V21" i="103"/>
  <c r="U21" i="103"/>
  <c r="T21" i="103"/>
  <c r="S21" i="103"/>
  <c r="R21" i="103"/>
  <c r="M21" i="103"/>
  <c r="Z21" i="103" s="1"/>
  <c r="BF20" i="103"/>
  <c r="AR20" i="103"/>
  <c r="AQ20" i="103"/>
  <c r="AQ451" i="103" s="1"/>
  <c r="AA20" i="103"/>
  <c r="V20" i="103"/>
  <c r="U20" i="103"/>
  <c r="T20" i="103"/>
  <c r="T451" i="103" s="1"/>
  <c r="S20" i="103"/>
  <c r="S451" i="103" s="1"/>
  <c r="R20" i="103"/>
  <c r="M20" i="103"/>
  <c r="BF19" i="103"/>
  <c r="AR19" i="103"/>
  <c r="AS19" i="103" s="1"/>
  <c r="AT19" i="103" s="1"/>
  <c r="AU19" i="103" s="1"/>
  <c r="AV19" i="103" s="1"/>
  <c r="AQ19" i="103"/>
  <c r="AA19" i="103"/>
  <c r="X19" i="103"/>
  <c r="V19" i="103"/>
  <c r="U19" i="103"/>
  <c r="T19" i="103"/>
  <c r="S19" i="103"/>
  <c r="R19" i="103"/>
  <c r="M19" i="103"/>
  <c r="Z19" i="103" s="1"/>
  <c r="J19" i="103"/>
  <c r="AO19" i="103" s="1"/>
  <c r="BF18" i="103"/>
  <c r="AR18" i="103"/>
  <c r="AS18" i="103" s="1"/>
  <c r="AT18" i="103" s="1"/>
  <c r="AU18" i="103" s="1"/>
  <c r="AV18" i="103" s="1"/>
  <c r="AQ18" i="103"/>
  <c r="AA18" i="103"/>
  <c r="V18" i="103"/>
  <c r="U18" i="103"/>
  <c r="T18" i="103"/>
  <c r="S18" i="103"/>
  <c r="R18" i="103"/>
  <c r="M18" i="103"/>
  <c r="J18" i="103" s="1"/>
  <c r="BF17" i="103"/>
  <c r="BF452" i="103" s="1"/>
  <c r="AR17" i="103"/>
  <c r="AR452" i="103" s="1"/>
  <c r="AQ17" i="103"/>
  <c r="AQ452" i="103" s="1"/>
  <c r="AA17" i="103"/>
  <c r="AA452" i="103" s="1"/>
  <c r="V17" i="103"/>
  <c r="V452" i="103" s="1"/>
  <c r="U17" i="103"/>
  <c r="U452" i="103" s="1"/>
  <c r="T17" i="103"/>
  <c r="T452" i="103" s="1"/>
  <c r="S17" i="103"/>
  <c r="S452" i="103" s="1"/>
  <c r="R17" i="103"/>
  <c r="R452" i="103" s="1"/>
  <c r="M17" i="103"/>
  <c r="Z17" i="103" s="1"/>
  <c r="BF16" i="103"/>
  <c r="AR16" i="103"/>
  <c r="AQ16" i="103"/>
  <c r="AA16" i="103"/>
  <c r="V16" i="103"/>
  <c r="U16" i="103"/>
  <c r="U453" i="103" s="1"/>
  <c r="T16" i="103"/>
  <c r="S16" i="103"/>
  <c r="R16" i="103"/>
  <c r="M16" i="103"/>
  <c r="J16" i="103" s="1"/>
  <c r="BF15" i="103"/>
  <c r="AR15" i="103"/>
  <c r="AS15" i="103" s="1"/>
  <c r="AT15" i="103" s="1"/>
  <c r="AU15" i="103" s="1"/>
  <c r="AV15" i="103" s="1"/>
  <c r="AQ15" i="103"/>
  <c r="AA15" i="103"/>
  <c r="V15" i="103"/>
  <c r="U15" i="103"/>
  <c r="X15" i="103" s="1"/>
  <c r="T15" i="103"/>
  <c r="S15" i="103"/>
  <c r="R15" i="103"/>
  <c r="M15" i="103"/>
  <c r="Z15" i="103" s="1"/>
  <c r="J15" i="103"/>
  <c r="BF14" i="103"/>
  <c r="AR14" i="103"/>
  <c r="AS14" i="103" s="1"/>
  <c r="AQ14" i="103"/>
  <c r="AA14" i="103"/>
  <c r="Z14" i="103"/>
  <c r="V14" i="103"/>
  <c r="U14" i="103"/>
  <c r="W14" i="103" s="1"/>
  <c r="T14" i="103"/>
  <c r="S14" i="103"/>
  <c r="R14" i="103"/>
  <c r="M14" i="103"/>
  <c r="J14" i="103" s="1"/>
  <c r="BF13" i="103"/>
  <c r="AR13" i="103"/>
  <c r="AQ13" i="103"/>
  <c r="AA13" i="103"/>
  <c r="V13" i="103"/>
  <c r="U13" i="103"/>
  <c r="T13" i="103"/>
  <c r="S13" i="103"/>
  <c r="S450" i="103" s="1"/>
  <c r="R13" i="103"/>
  <c r="M13" i="103"/>
  <c r="Z13" i="103" s="1"/>
  <c r="BF12" i="103"/>
  <c r="AR12" i="103"/>
  <c r="AQ12" i="103"/>
  <c r="AA12" i="103"/>
  <c r="Z12" i="103"/>
  <c r="V12" i="103"/>
  <c r="U12" i="103"/>
  <c r="T12" i="103"/>
  <c r="S12" i="103"/>
  <c r="R12" i="103"/>
  <c r="M12" i="103"/>
  <c r="J12" i="103" s="1"/>
  <c r="BF11" i="103"/>
  <c r="AR11" i="103"/>
  <c r="AS11" i="103" s="1"/>
  <c r="AQ11" i="103"/>
  <c r="AA11" i="103"/>
  <c r="V11" i="103"/>
  <c r="U11" i="103"/>
  <c r="X11" i="103" s="1"/>
  <c r="T11" i="103"/>
  <c r="S11" i="103"/>
  <c r="R11" i="103"/>
  <c r="M11" i="103"/>
  <c r="Z11" i="103" s="1"/>
  <c r="BF10" i="103"/>
  <c r="AR10" i="103"/>
  <c r="AQ10" i="103"/>
  <c r="AA10" i="103"/>
  <c r="V10" i="103"/>
  <c r="W10" i="103" s="1"/>
  <c r="U10" i="103"/>
  <c r="T10" i="103"/>
  <c r="S10" i="103"/>
  <c r="R10" i="103"/>
  <c r="R448" i="103" s="1"/>
  <c r="M10" i="103"/>
  <c r="J10" i="103" s="1"/>
  <c r="BF9" i="103"/>
  <c r="AR9" i="103"/>
  <c r="AQ9" i="103"/>
  <c r="AA9" i="103"/>
  <c r="V9" i="103"/>
  <c r="U9" i="103"/>
  <c r="T9" i="103"/>
  <c r="S9" i="103"/>
  <c r="R9" i="103"/>
  <c r="M9" i="103"/>
  <c r="Z9" i="103" s="1"/>
  <c r="BF8" i="103"/>
  <c r="AR8" i="103"/>
  <c r="AQ8" i="103"/>
  <c r="AA8" i="103"/>
  <c r="V8" i="103"/>
  <c r="U8" i="103"/>
  <c r="T8" i="103"/>
  <c r="S8" i="103"/>
  <c r="R8" i="103"/>
  <c r="M8" i="103"/>
  <c r="J8" i="103" s="1"/>
  <c r="BF7" i="103"/>
  <c r="BF449" i="103" s="1"/>
  <c r="AR7" i="103"/>
  <c r="AS7" i="103" s="1"/>
  <c r="AT7" i="103" s="1"/>
  <c r="AQ7" i="103"/>
  <c r="AQ449" i="103" s="1"/>
  <c r="AA7" i="103"/>
  <c r="AA449" i="103" s="1"/>
  <c r="V7" i="103"/>
  <c r="V449" i="103" s="1"/>
  <c r="U7" i="103"/>
  <c r="X7" i="103" s="1"/>
  <c r="T7" i="103"/>
  <c r="T449" i="103" s="1"/>
  <c r="S7" i="103"/>
  <c r="S449" i="103" s="1"/>
  <c r="R7" i="103"/>
  <c r="M7" i="103"/>
  <c r="J7" i="103" s="1"/>
  <c r="AQ444" i="103"/>
  <c r="BF447" i="103"/>
  <c r="AR447" i="103"/>
  <c r="AQ447" i="103"/>
  <c r="AA447" i="103"/>
  <c r="V447" i="103"/>
  <c r="U447" i="103"/>
  <c r="T447" i="103"/>
  <c r="S447" i="103"/>
  <c r="R447" i="103"/>
  <c r="M447" i="103"/>
  <c r="AA451" i="103"/>
  <c r="V453" i="103"/>
  <c r="R449" i="103"/>
  <c r="V448" i="103"/>
  <c r="V446" i="103"/>
  <c r="T446" i="103"/>
  <c r="AQ445" i="103"/>
  <c r="BG315" i="102"/>
  <c r="BE315" i="102"/>
  <c r="BC315" i="102"/>
  <c r="BB315" i="102"/>
  <c r="BA315" i="102"/>
  <c r="AZ315" i="102"/>
  <c r="AY315" i="102"/>
  <c r="AN315" i="102"/>
  <c r="AM315" i="102"/>
  <c r="AL315" i="102"/>
  <c r="AK315" i="102"/>
  <c r="AJ315" i="102"/>
  <c r="AI315" i="102"/>
  <c r="AH315" i="102"/>
  <c r="AG315" i="102"/>
  <c r="AF315" i="102"/>
  <c r="AE315" i="102"/>
  <c r="AD315" i="102"/>
  <c r="AC315" i="102"/>
  <c r="O315" i="102"/>
  <c r="K315" i="102"/>
  <c r="I315" i="102"/>
  <c r="E315" i="102"/>
  <c r="B315" i="102"/>
  <c r="BG314" i="102"/>
  <c r="BE314" i="102"/>
  <c r="BC314" i="102"/>
  <c r="BB314" i="102"/>
  <c r="BA314" i="102"/>
  <c r="AZ314" i="102"/>
  <c r="AY314" i="102"/>
  <c r="AN314" i="102"/>
  <c r="AM314" i="102"/>
  <c r="AL314" i="102"/>
  <c r="AK314" i="102"/>
  <c r="AJ314" i="102"/>
  <c r="AI314" i="102"/>
  <c r="AH314" i="102"/>
  <c r="AG314" i="102"/>
  <c r="AF314" i="102"/>
  <c r="AE314" i="102"/>
  <c r="AD314" i="102"/>
  <c r="AC314" i="102"/>
  <c r="O314" i="102"/>
  <c r="K314" i="102"/>
  <c r="I314" i="102"/>
  <c r="E314" i="102"/>
  <c r="B314" i="102"/>
  <c r="BG313" i="102"/>
  <c r="BE313" i="102"/>
  <c r="BC313" i="102"/>
  <c r="BB313" i="102"/>
  <c r="BA313" i="102"/>
  <c r="AZ313" i="102"/>
  <c r="AY313" i="102"/>
  <c r="AN313" i="102"/>
  <c r="AM313" i="102"/>
  <c r="AL313" i="102"/>
  <c r="AK313" i="102"/>
  <c r="AJ313" i="102"/>
  <c r="AI313" i="102"/>
  <c r="AH313" i="102"/>
  <c r="AG313" i="102"/>
  <c r="AF313" i="102"/>
  <c r="AE313" i="102"/>
  <c r="AD313" i="102"/>
  <c r="AC313" i="102"/>
  <c r="O313" i="102"/>
  <c r="K313" i="102"/>
  <c r="I313" i="102"/>
  <c r="E313" i="102"/>
  <c r="B313" i="102"/>
  <c r="BG312" i="102"/>
  <c r="BE312" i="102"/>
  <c r="BC312" i="102"/>
  <c r="BB312" i="102"/>
  <c r="BA312" i="102"/>
  <c r="AZ312" i="102"/>
  <c r="AY312" i="102"/>
  <c r="AN312" i="102"/>
  <c r="AM312" i="102"/>
  <c r="AL312" i="102"/>
  <c r="AK312" i="102"/>
  <c r="AJ312" i="102"/>
  <c r="AI312" i="102"/>
  <c r="AH312" i="102"/>
  <c r="AG312" i="102"/>
  <c r="AF312" i="102"/>
  <c r="AE312" i="102"/>
  <c r="AD312" i="102"/>
  <c r="AC312" i="102"/>
  <c r="O312" i="102"/>
  <c r="K312" i="102"/>
  <c r="I312" i="102"/>
  <c r="E312" i="102"/>
  <c r="B312" i="102"/>
  <c r="BG311" i="102"/>
  <c r="BE311" i="102"/>
  <c r="BC311" i="102"/>
  <c r="BB311" i="102"/>
  <c r="BA311" i="102"/>
  <c r="AZ311" i="102"/>
  <c r="AY311" i="102"/>
  <c r="AN311" i="102"/>
  <c r="AM311" i="102"/>
  <c r="AL311" i="102"/>
  <c r="AK311" i="102"/>
  <c r="AJ311" i="102"/>
  <c r="AI311" i="102"/>
  <c r="AH311" i="102"/>
  <c r="AG311" i="102"/>
  <c r="AF311" i="102"/>
  <c r="AE311" i="102"/>
  <c r="AD311" i="102"/>
  <c r="AC311" i="102"/>
  <c r="O311" i="102"/>
  <c r="K311" i="102"/>
  <c r="I311" i="102"/>
  <c r="E311" i="102"/>
  <c r="B311" i="102"/>
  <c r="BG310" i="102"/>
  <c r="BE310" i="102"/>
  <c r="BC310" i="102"/>
  <c r="BB310" i="102"/>
  <c r="BA310" i="102"/>
  <c r="AZ310" i="102"/>
  <c r="AY310" i="102"/>
  <c r="AN310" i="102"/>
  <c r="AM310" i="102"/>
  <c r="AL310" i="102"/>
  <c r="AK310" i="102"/>
  <c r="AJ310" i="102"/>
  <c r="AI310" i="102"/>
  <c r="AH310" i="102"/>
  <c r="AG310" i="102"/>
  <c r="AF310" i="102"/>
  <c r="AE310" i="102"/>
  <c r="AD310" i="102"/>
  <c r="AC310" i="102"/>
  <c r="O310" i="102"/>
  <c r="K310" i="102"/>
  <c r="I310" i="102"/>
  <c r="E310" i="102"/>
  <c r="B310" i="102"/>
  <c r="BG309" i="102"/>
  <c r="BE309" i="102"/>
  <c r="BC309" i="102"/>
  <c r="BB309" i="102"/>
  <c r="BA309" i="102"/>
  <c r="AZ309" i="102"/>
  <c r="AY309" i="102"/>
  <c r="AN309" i="102"/>
  <c r="AM309" i="102"/>
  <c r="AL309" i="102"/>
  <c r="AK309" i="102"/>
  <c r="AJ309" i="102"/>
  <c r="AI309" i="102"/>
  <c r="AH309" i="102"/>
  <c r="AG309" i="102"/>
  <c r="AF309" i="102"/>
  <c r="AE309" i="102"/>
  <c r="AD309" i="102"/>
  <c r="AC309" i="102"/>
  <c r="O309" i="102"/>
  <c r="K309" i="102"/>
  <c r="I309" i="102"/>
  <c r="E309" i="102"/>
  <c r="B309" i="102"/>
  <c r="BG308" i="102"/>
  <c r="BE308" i="102"/>
  <c r="BC308" i="102"/>
  <c r="BB308" i="102"/>
  <c r="BA308" i="102"/>
  <c r="AZ308" i="102"/>
  <c r="AY308" i="102"/>
  <c r="AN308" i="102"/>
  <c r="AM308" i="102"/>
  <c r="AL308" i="102"/>
  <c r="AK308" i="102"/>
  <c r="AJ308" i="102"/>
  <c r="AI308" i="102"/>
  <c r="AH308" i="102"/>
  <c r="AG308" i="102"/>
  <c r="AF308" i="102"/>
  <c r="AE308" i="102"/>
  <c r="AD308" i="102"/>
  <c r="AC308" i="102"/>
  <c r="O308" i="102"/>
  <c r="K308" i="102"/>
  <c r="I308" i="102"/>
  <c r="E308" i="102"/>
  <c r="B308" i="102"/>
  <c r="BG307" i="102"/>
  <c r="BE307" i="102"/>
  <c r="BC307" i="102"/>
  <c r="BB307" i="102"/>
  <c r="BA307" i="102"/>
  <c r="AZ307" i="102"/>
  <c r="AY307" i="102"/>
  <c r="AN307" i="102"/>
  <c r="AM307" i="102"/>
  <c r="AL307" i="102"/>
  <c r="AK307" i="102"/>
  <c r="AJ307" i="102"/>
  <c r="AI307" i="102"/>
  <c r="AH307" i="102"/>
  <c r="AG307" i="102"/>
  <c r="AF307" i="102"/>
  <c r="AE307" i="102"/>
  <c r="AD307" i="102"/>
  <c r="AC307" i="102"/>
  <c r="O307" i="102"/>
  <c r="K307" i="102"/>
  <c r="I307" i="102"/>
  <c r="E307" i="102"/>
  <c r="B307" i="102"/>
  <c r="BG306" i="102"/>
  <c r="BE306" i="102"/>
  <c r="BC306" i="102"/>
  <c r="BB306" i="102"/>
  <c r="BA306" i="102"/>
  <c r="AZ306" i="102"/>
  <c r="AY306" i="102"/>
  <c r="AN306" i="102"/>
  <c r="AM306" i="102"/>
  <c r="AL306" i="102"/>
  <c r="AK306" i="102"/>
  <c r="AJ306" i="102"/>
  <c r="AI306" i="102"/>
  <c r="AH306" i="102"/>
  <c r="AG306" i="102"/>
  <c r="AF306" i="102"/>
  <c r="AE306" i="102"/>
  <c r="AD306" i="102"/>
  <c r="AC306" i="102"/>
  <c r="O306" i="102"/>
  <c r="K306" i="102"/>
  <c r="I306" i="102"/>
  <c r="E306" i="102"/>
  <c r="B306" i="102"/>
  <c r="BG305" i="102"/>
  <c r="BE305" i="102"/>
  <c r="BC305" i="102"/>
  <c r="BB305" i="102"/>
  <c r="BA305" i="102"/>
  <c r="AZ305" i="102"/>
  <c r="AY305" i="102"/>
  <c r="AN305" i="102"/>
  <c r="AM305" i="102"/>
  <c r="AL305" i="102"/>
  <c r="AK305" i="102"/>
  <c r="AJ305" i="102"/>
  <c r="AI305" i="102"/>
  <c r="AH305" i="102"/>
  <c r="AG305" i="102"/>
  <c r="AF305" i="102"/>
  <c r="AE305" i="102"/>
  <c r="AD305" i="102"/>
  <c r="AC305" i="102"/>
  <c r="O305" i="102"/>
  <c r="K305" i="102"/>
  <c r="I305" i="102"/>
  <c r="E305" i="102"/>
  <c r="B305" i="102"/>
  <c r="BG302" i="102"/>
  <c r="BE302" i="102"/>
  <c r="BC302" i="102"/>
  <c r="BB302" i="102"/>
  <c r="BA302" i="102"/>
  <c r="AZ302" i="102"/>
  <c r="AY302" i="102"/>
  <c r="AN302" i="102"/>
  <c r="AM302" i="102"/>
  <c r="AL302" i="102"/>
  <c r="AK302" i="102"/>
  <c r="AJ302" i="102"/>
  <c r="AI302" i="102"/>
  <c r="AH302" i="102"/>
  <c r="AG302" i="102"/>
  <c r="AF302" i="102"/>
  <c r="AE302" i="102"/>
  <c r="AD302" i="102"/>
  <c r="AC302" i="102"/>
  <c r="O302" i="102"/>
  <c r="K302" i="102"/>
  <c r="I302" i="102"/>
  <c r="E302" i="102"/>
  <c r="B302" i="102"/>
  <c r="BF299" i="102"/>
  <c r="AR299" i="102"/>
  <c r="AQ299" i="102"/>
  <c r="AA299" i="102"/>
  <c r="V299" i="102"/>
  <c r="U299" i="102"/>
  <c r="T299" i="102"/>
  <c r="S299" i="102"/>
  <c r="R299" i="102"/>
  <c r="M299" i="102"/>
  <c r="J299" i="102" s="1"/>
  <c r="BF296" i="102"/>
  <c r="AR296" i="102"/>
  <c r="AS296" i="102" s="1"/>
  <c r="AT296" i="102" s="1"/>
  <c r="AU296" i="102" s="1"/>
  <c r="AV296" i="102" s="1"/>
  <c r="AQ296" i="102"/>
  <c r="AA296" i="102"/>
  <c r="V296" i="102"/>
  <c r="U296" i="102"/>
  <c r="X296" i="102" s="1"/>
  <c r="T296" i="102"/>
  <c r="S296" i="102"/>
  <c r="R296" i="102"/>
  <c r="M296" i="102"/>
  <c r="Z296" i="102" s="1"/>
  <c r="BF289" i="102"/>
  <c r="AR289" i="102"/>
  <c r="AS289" i="102" s="1"/>
  <c r="AT289" i="102" s="1"/>
  <c r="AU289" i="102" s="1"/>
  <c r="AV289" i="102" s="1"/>
  <c r="AQ289" i="102"/>
  <c r="AA289" i="102"/>
  <c r="V289" i="102"/>
  <c r="U289" i="102"/>
  <c r="X289" i="102" s="1"/>
  <c r="T289" i="102"/>
  <c r="S289" i="102"/>
  <c r="R289" i="102"/>
  <c r="M289" i="102"/>
  <c r="Z289" i="102" s="1"/>
  <c r="BF288" i="102"/>
  <c r="AR288" i="102"/>
  <c r="AQ288" i="102"/>
  <c r="AA288" i="102"/>
  <c r="V288" i="102"/>
  <c r="U288" i="102"/>
  <c r="T288" i="102"/>
  <c r="S288" i="102"/>
  <c r="R288" i="102"/>
  <c r="M288" i="102"/>
  <c r="Z288" i="102" s="1"/>
  <c r="BF285" i="102"/>
  <c r="AR285" i="102"/>
  <c r="AQ285" i="102"/>
  <c r="AA285" i="102"/>
  <c r="V285" i="102"/>
  <c r="U285" i="102"/>
  <c r="T285" i="102"/>
  <c r="S285" i="102"/>
  <c r="R285" i="102"/>
  <c r="M285" i="102"/>
  <c r="J285" i="102" s="1"/>
  <c r="BF284" i="102"/>
  <c r="AR284" i="102"/>
  <c r="AS284" i="102" s="1"/>
  <c r="AQ284" i="102"/>
  <c r="AA284" i="102"/>
  <c r="V284" i="102"/>
  <c r="U284" i="102"/>
  <c r="X284" i="102" s="1"/>
  <c r="T284" i="102"/>
  <c r="S284" i="102"/>
  <c r="R284" i="102"/>
  <c r="M284" i="102"/>
  <c r="Z284" i="102" s="1"/>
  <c r="BF281" i="102"/>
  <c r="AR281" i="102"/>
  <c r="AS281" i="102" s="1"/>
  <c r="AT281" i="102" s="1"/>
  <c r="AU281" i="102" s="1"/>
  <c r="AV281" i="102" s="1"/>
  <c r="AQ281" i="102"/>
  <c r="AA281" i="102"/>
  <c r="V281" i="102"/>
  <c r="U281" i="102"/>
  <c r="X281" i="102" s="1"/>
  <c r="T281" i="102"/>
  <c r="S281" i="102"/>
  <c r="R281" i="102"/>
  <c r="M281" i="102"/>
  <c r="Z281" i="102" s="1"/>
  <c r="BF274" i="102"/>
  <c r="AR274" i="102"/>
  <c r="AQ274" i="102"/>
  <c r="AA274" i="102"/>
  <c r="V274" i="102"/>
  <c r="U274" i="102"/>
  <c r="T274" i="102"/>
  <c r="S274" i="102"/>
  <c r="R274" i="102"/>
  <c r="M274" i="102"/>
  <c r="Z274" i="102" s="1"/>
  <c r="BF273" i="102"/>
  <c r="AR273" i="102"/>
  <c r="AQ273" i="102"/>
  <c r="AA273" i="102"/>
  <c r="V273" i="102"/>
  <c r="U273" i="102"/>
  <c r="T273" i="102"/>
  <c r="S273" i="102"/>
  <c r="R273" i="102"/>
  <c r="M273" i="102"/>
  <c r="J273" i="102" s="1"/>
  <c r="BF270" i="102"/>
  <c r="AR270" i="102"/>
  <c r="AS270" i="102" s="1"/>
  <c r="AT270" i="102" s="1"/>
  <c r="AU270" i="102" s="1"/>
  <c r="AV270" i="102" s="1"/>
  <c r="AQ270" i="102"/>
  <c r="AA270" i="102"/>
  <c r="V270" i="102"/>
  <c r="U270" i="102"/>
  <c r="X270" i="102" s="1"/>
  <c r="T270" i="102"/>
  <c r="S270" i="102"/>
  <c r="R270" i="102"/>
  <c r="M270" i="102"/>
  <c r="Z270" i="102" s="1"/>
  <c r="BF268" i="102"/>
  <c r="AR268" i="102"/>
  <c r="AS268" i="102" s="1"/>
  <c r="AT268" i="102" s="1"/>
  <c r="AU268" i="102" s="1"/>
  <c r="AV268" i="102" s="1"/>
  <c r="AQ268" i="102"/>
  <c r="AA268" i="102"/>
  <c r="V268" i="102"/>
  <c r="U268" i="102"/>
  <c r="T268" i="102"/>
  <c r="S268" i="102"/>
  <c r="R268" i="102"/>
  <c r="M268" i="102"/>
  <c r="Z268" i="102" s="1"/>
  <c r="BF263" i="102"/>
  <c r="AR263" i="102"/>
  <c r="AQ263" i="102"/>
  <c r="AA263" i="102"/>
  <c r="V263" i="102"/>
  <c r="U263" i="102"/>
  <c r="T263" i="102"/>
  <c r="S263" i="102"/>
  <c r="R263" i="102"/>
  <c r="M263" i="102"/>
  <c r="Z263" i="102" s="1"/>
  <c r="BF261" i="102"/>
  <c r="AR261" i="102"/>
  <c r="AQ261" i="102"/>
  <c r="AA261" i="102"/>
  <c r="V261" i="102"/>
  <c r="U261" i="102"/>
  <c r="T261" i="102"/>
  <c r="S261" i="102"/>
  <c r="R261" i="102"/>
  <c r="M261" i="102"/>
  <c r="J261" i="102" s="1"/>
  <c r="BF260" i="102"/>
  <c r="AR260" i="102"/>
  <c r="AS260" i="102" s="1"/>
  <c r="AQ260" i="102"/>
  <c r="AA260" i="102"/>
  <c r="V260" i="102"/>
  <c r="U260" i="102"/>
  <c r="T260" i="102"/>
  <c r="S260" i="102"/>
  <c r="R260" i="102"/>
  <c r="M260" i="102"/>
  <c r="Z260" i="102" s="1"/>
  <c r="BF259" i="102"/>
  <c r="AR259" i="102"/>
  <c r="AS259" i="102" s="1"/>
  <c r="AT259" i="102" s="1"/>
  <c r="AU259" i="102" s="1"/>
  <c r="AV259" i="102" s="1"/>
  <c r="AQ259" i="102"/>
  <c r="AA259" i="102"/>
  <c r="V259" i="102"/>
  <c r="U259" i="102"/>
  <c r="T259" i="102"/>
  <c r="S259" i="102"/>
  <c r="R259" i="102"/>
  <c r="M259" i="102"/>
  <c r="Z259" i="102" s="1"/>
  <c r="BF255" i="102"/>
  <c r="AR255" i="102"/>
  <c r="AQ255" i="102"/>
  <c r="AA255" i="102"/>
  <c r="V255" i="102"/>
  <c r="U255" i="102"/>
  <c r="T255" i="102"/>
  <c r="S255" i="102"/>
  <c r="R255" i="102"/>
  <c r="M255" i="102"/>
  <c r="Z255" i="102" s="1"/>
  <c r="BF252" i="102"/>
  <c r="AR252" i="102"/>
  <c r="AQ252" i="102"/>
  <c r="AA252" i="102"/>
  <c r="V252" i="102"/>
  <c r="U252" i="102"/>
  <c r="T252" i="102"/>
  <c r="S252" i="102"/>
  <c r="R252" i="102"/>
  <c r="M252" i="102"/>
  <c r="J252" i="102" s="1"/>
  <c r="BF250" i="102"/>
  <c r="AR250" i="102"/>
  <c r="AS250" i="102" s="1"/>
  <c r="AT250" i="102" s="1"/>
  <c r="AU250" i="102" s="1"/>
  <c r="AV250" i="102" s="1"/>
  <c r="AQ250" i="102"/>
  <c r="AA250" i="102"/>
  <c r="V250" i="102"/>
  <c r="U250" i="102"/>
  <c r="X250" i="102" s="1"/>
  <c r="T250" i="102"/>
  <c r="S250" i="102"/>
  <c r="R250" i="102"/>
  <c r="M250" i="102"/>
  <c r="Z250" i="102" s="1"/>
  <c r="BF248" i="102"/>
  <c r="AR248" i="102"/>
  <c r="AS248" i="102" s="1"/>
  <c r="AT248" i="102" s="1"/>
  <c r="AU248" i="102" s="1"/>
  <c r="AV248" i="102" s="1"/>
  <c r="AQ248" i="102"/>
  <c r="AA248" i="102"/>
  <c r="V248" i="102"/>
  <c r="U248" i="102"/>
  <c r="T248" i="102"/>
  <c r="S248" i="102"/>
  <c r="R248" i="102"/>
  <c r="M248" i="102"/>
  <c r="Z248" i="102" s="1"/>
  <c r="BF244" i="102"/>
  <c r="AR244" i="102"/>
  <c r="AQ244" i="102"/>
  <c r="AA244" i="102"/>
  <c r="V244" i="102"/>
  <c r="U244" i="102"/>
  <c r="T244" i="102"/>
  <c r="S244" i="102"/>
  <c r="R244" i="102"/>
  <c r="M244" i="102"/>
  <c r="Z244" i="102" s="1"/>
  <c r="BF240" i="102"/>
  <c r="AR240" i="102"/>
  <c r="AQ240" i="102"/>
  <c r="AA240" i="102"/>
  <c r="V240" i="102"/>
  <c r="U240" i="102"/>
  <c r="T240" i="102"/>
  <c r="S240" i="102"/>
  <c r="R240" i="102"/>
  <c r="M240" i="102"/>
  <c r="J240" i="102" s="1"/>
  <c r="BF233" i="102"/>
  <c r="AR233" i="102"/>
  <c r="AS233" i="102" s="1"/>
  <c r="AQ233" i="102"/>
  <c r="AA233" i="102"/>
  <c r="V233" i="102"/>
  <c r="U233" i="102"/>
  <c r="X233" i="102" s="1"/>
  <c r="T233" i="102"/>
  <c r="S233" i="102"/>
  <c r="R233" i="102"/>
  <c r="M233" i="102"/>
  <c r="Z233" i="102" s="1"/>
  <c r="BF221" i="102"/>
  <c r="AR221" i="102"/>
  <c r="AS221" i="102" s="1"/>
  <c r="AT221" i="102" s="1"/>
  <c r="AU221" i="102" s="1"/>
  <c r="AV221" i="102" s="1"/>
  <c r="AQ221" i="102"/>
  <c r="AA221" i="102"/>
  <c r="V221" i="102"/>
  <c r="U221" i="102"/>
  <c r="T221" i="102"/>
  <c r="S221" i="102"/>
  <c r="R221" i="102"/>
  <c r="M221" i="102"/>
  <c r="Z221" i="102" s="1"/>
  <c r="BF220" i="102"/>
  <c r="AR220" i="102"/>
  <c r="AQ220" i="102"/>
  <c r="AA220" i="102"/>
  <c r="Z220" i="102"/>
  <c r="V220" i="102"/>
  <c r="U220" i="102"/>
  <c r="T220" i="102"/>
  <c r="S220" i="102"/>
  <c r="R220" i="102"/>
  <c r="M220" i="102"/>
  <c r="J220" i="102" s="1"/>
  <c r="BF216" i="102"/>
  <c r="AR216" i="102"/>
  <c r="AQ216" i="102"/>
  <c r="AA216" i="102"/>
  <c r="V216" i="102"/>
  <c r="U216" i="102"/>
  <c r="T216" i="102"/>
  <c r="S216" i="102"/>
  <c r="R216" i="102"/>
  <c r="M216" i="102"/>
  <c r="J216" i="102" s="1"/>
  <c r="BF213" i="102"/>
  <c r="AR213" i="102"/>
  <c r="AS213" i="102" s="1"/>
  <c r="AQ213" i="102"/>
  <c r="AA213" i="102"/>
  <c r="V213" i="102"/>
  <c r="U213" i="102"/>
  <c r="T213" i="102"/>
  <c r="S213" i="102"/>
  <c r="R213" i="102"/>
  <c r="M213" i="102"/>
  <c r="Z213" i="102" s="1"/>
  <c r="BF209" i="102"/>
  <c r="AR209" i="102"/>
  <c r="AS209" i="102" s="1"/>
  <c r="AT209" i="102" s="1"/>
  <c r="AU209" i="102" s="1"/>
  <c r="AV209" i="102" s="1"/>
  <c r="AQ209" i="102"/>
  <c r="AA209" i="102"/>
  <c r="V209" i="102"/>
  <c r="U209" i="102"/>
  <c r="T209" i="102"/>
  <c r="S209" i="102"/>
  <c r="R209" i="102"/>
  <c r="M209" i="102"/>
  <c r="Z209" i="102" s="1"/>
  <c r="BF200" i="102"/>
  <c r="AR200" i="102"/>
  <c r="AQ200" i="102"/>
  <c r="AA200" i="102"/>
  <c r="V200" i="102"/>
  <c r="U200" i="102"/>
  <c r="T200" i="102"/>
  <c r="S200" i="102"/>
  <c r="R200" i="102"/>
  <c r="M200" i="102"/>
  <c r="Z200" i="102" s="1"/>
  <c r="BF199" i="102"/>
  <c r="AR199" i="102"/>
  <c r="AQ199" i="102"/>
  <c r="AA199" i="102"/>
  <c r="V199" i="102"/>
  <c r="U199" i="102"/>
  <c r="T199" i="102"/>
  <c r="S199" i="102"/>
  <c r="R199" i="102"/>
  <c r="M199" i="102"/>
  <c r="J199" i="102" s="1"/>
  <c r="BF198" i="102"/>
  <c r="AR198" i="102"/>
  <c r="AS198" i="102" s="1"/>
  <c r="AT198" i="102" s="1"/>
  <c r="AU198" i="102" s="1"/>
  <c r="AV198" i="102" s="1"/>
  <c r="AQ198" i="102"/>
  <c r="AA198" i="102"/>
  <c r="V198" i="102"/>
  <c r="U198" i="102"/>
  <c r="X198" i="102" s="1"/>
  <c r="T198" i="102"/>
  <c r="S198" i="102"/>
  <c r="R198" i="102"/>
  <c r="M198" i="102"/>
  <c r="Z198" i="102" s="1"/>
  <c r="BF187" i="102"/>
  <c r="AR187" i="102"/>
  <c r="AS187" i="102" s="1"/>
  <c r="AT187" i="102" s="1"/>
  <c r="AU187" i="102" s="1"/>
  <c r="AV187" i="102" s="1"/>
  <c r="AQ187" i="102"/>
  <c r="AA187" i="102"/>
  <c r="V187" i="102"/>
  <c r="U187" i="102"/>
  <c r="X187" i="102" s="1"/>
  <c r="T187" i="102"/>
  <c r="S187" i="102"/>
  <c r="R187" i="102"/>
  <c r="M187" i="102"/>
  <c r="Z187" i="102" s="1"/>
  <c r="BF185" i="102"/>
  <c r="AR185" i="102"/>
  <c r="AQ185" i="102"/>
  <c r="AA185" i="102"/>
  <c r="V185" i="102"/>
  <c r="U185" i="102"/>
  <c r="T185" i="102"/>
  <c r="S185" i="102"/>
  <c r="R185" i="102"/>
  <c r="M185" i="102"/>
  <c r="Z185" i="102" s="1"/>
  <c r="BF184" i="102"/>
  <c r="AR184" i="102"/>
  <c r="AQ184" i="102"/>
  <c r="AA184" i="102"/>
  <c r="V184" i="102"/>
  <c r="U184" i="102"/>
  <c r="T184" i="102"/>
  <c r="S184" i="102"/>
  <c r="R184" i="102"/>
  <c r="M184" i="102"/>
  <c r="J184" i="102" s="1"/>
  <c r="BF183" i="102"/>
  <c r="AR183" i="102"/>
  <c r="AS183" i="102" s="1"/>
  <c r="AQ183" i="102"/>
  <c r="AA183" i="102"/>
  <c r="V183" i="102"/>
  <c r="U183" i="102"/>
  <c r="X183" i="102" s="1"/>
  <c r="T183" i="102"/>
  <c r="S183" i="102"/>
  <c r="R183" i="102"/>
  <c r="M183" i="102"/>
  <c r="Z183" i="102" s="1"/>
  <c r="BF180" i="102"/>
  <c r="AR180" i="102"/>
  <c r="AS180" i="102" s="1"/>
  <c r="AT180" i="102" s="1"/>
  <c r="AU180" i="102" s="1"/>
  <c r="AV180" i="102" s="1"/>
  <c r="AQ180" i="102"/>
  <c r="AA180" i="102"/>
  <c r="V180" i="102"/>
  <c r="U180" i="102"/>
  <c r="X180" i="102" s="1"/>
  <c r="T180" i="102"/>
  <c r="S180" i="102"/>
  <c r="R180" i="102"/>
  <c r="M180" i="102"/>
  <c r="Z180" i="102" s="1"/>
  <c r="BF174" i="102"/>
  <c r="AR174" i="102"/>
  <c r="AQ174" i="102"/>
  <c r="AA174" i="102"/>
  <c r="V174" i="102"/>
  <c r="U174" i="102"/>
  <c r="T174" i="102"/>
  <c r="S174" i="102"/>
  <c r="R174" i="102"/>
  <c r="M174" i="102"/>
  <c r="Z174" i="102" s="1"/>
  <c r="BF173" i="102"/>
  <c r="AR173" i="102"/>
  <c r="AQ173" i="102"/>
  <c r="AA173" i="102"/>
  <c r="V173" i="102"/>
  <c r="U173" i="102"/>
  <c r="T173" i="102"/>
  <c r="S173" i="102"/>
  <c r="R173" i="102"/>
  <c r="M173" i="102"/>
  <c r="J173" i="102" s="1"/>
  <c r="BF172" i="102"/>
  <c r="AR172" i="102"/>
  <c r="AS172" i="102" s="1"/>
  <c r="AT172" i="102" s="1"/>
  <c r="AU172" i="102" s="1"/>
  <c r="AV172" i="102" s="1"/>
  <c r="AQ172" i="102"/>
  <c r="AA172" i="102"/>
  <c r="V172" i="102"/>
  <c r="U172" i="102"/>
  <c r="X172" i="102" s="1"/>
  <c r="T172" i="102"/>
  <c r="S172" i="102"/>
  <c r="R172" i="102"/>
  <c r="M172" i="102"/>
  <c r="Z172" i="102" s="1"/>
  <c r="BF167" i="102"/>
  <c r="AR167" i="102"/>
  <c r="AS167" i="102" s="1"/>
  <c r="AT167" i="102" s="1"/>
  <c r="AU167" i="102" s="1"/>
  <c r="AV167" i="102" s="1"/>
  <c r="AQ167" i="102"/>
  <c r="AA167" i="102"/>
  <c r="V167" i="102"/>
  <c r="U167" i="102"/>
  <c r="X167" i="102" s="1"/>
  <c r="T167" i="102"/>
  <c r="S167" i="102"/>
  <c r="R167" i="102"/>
  <c r="M167" i="102"/>
  <c r="Z167" i="102" s="1"/>
  <c r="BF164" i="102"/>
  <c r="AR164" i="102"/>
  <c r="AQ164" i="102"/>
  <c r="AA164" i="102"/>
  <c r="V164" i="102"/>
  <c r="U164" i="102"/>
  <c r="T164" i="102"/>
  <c r="S164" i="102"/>
  <c r="R164" i="102"/>
  <c r="M164" i="102"/>
  <c r="Z164" i="102" s="1"/>
  <c r="BF163" i="102"/>
  <c r="AR163" i="102"/>
  <c r="AQ163" i="102"/>
  <c r="AA163" i="102"/>
  <c r="V163" i="102"/>
  <c r="U163" i="102"/>
  <c r="T163" i="102"/>
  <c r="S163" i="102"/>
  <c r="R163" i="102"/>
  <c r="M163" i="102"/>
  <c r="J163" i="102" s="1"/>
  <c r="BF161" i="102"/>
  <c r="AR161" i="102"/>
  <c r="AS161" i="102" s="1"/>
  <c r="AQ161" i="102"/>
  <c r="AA161" i="102"/>
  <c r="V161" i="102"/>
  <c r="U161" i="102"/>
  <c r="T161" i="102"/>
  <c r="S161" i="102"/>
  <c r="R161" i="102"/>
  <c r="M161" i="102"/>
  <c r="Z161" i="102" s="1"/>
  <c r="BF160" i="102"/>
  <c r="AR160" i="102"/>
  <c r="AS160" i="102" s="1"/>
  <c r="AT160" i="102" s="1"/>
  <c r="AU160" i="102" s="1"/>
  <c r="AV160" i="102" s="1"/>
  <c r="AQ160" i="102"/>
  <c r="AA160" i="102"/>
  <c r="V160" i="102"/>
  <c r="U160" i="102"/>
  <c r="T160" i="102"/>
  <c r="S160" i="102"/>
  <c r="R160" i="102"/>
  <c r="M160" i="102"/>
  <c r="Z160" i="102" s="1"/>
  <c r="BF157" i="102"/>
  <c r="AR157" i="102"/>
  <c r="AQ157" i="102"/>
  <c r="AA157" i="102"/>
  <c r="V157" i="102"/>
  <c r="U157" i="102"/>
  <c r="T157" i="102"/>
  <c r="S157" i="102"/>
  <c r="R157" i="102"/>
  <c r="M157" i="102"/>
  <c r="Z157" i="102" s="1"/>
  <c r="BF155" i="102"/>
  <c r="AR155" i="102"/>
  <c r="AQ155" i="102"/>
  <c r="AA155" i="102"/>
  <c r="V155" i="102"/>
  <c r="U155" i="102"/>
  <c r="T155" i="102"/>
  <c r="S155" i="102"/>
  <c r="R155" i="102"/>
  <c r="M155" i="102"/>
  <c r="J155" i="102" s="1"/>
  <c r="BF153" i="102"/>
  <c r="AR153" i="102"/>
  <c r="AS153" i="102" s="1"/>
  <c r="AT153" i="102" s="1"/>
  <c r="AU153" i="102" s="1"/>
  <c r="AV153" i="102" s="1"/>
  <c r="AQ153" i="102"/>
  <c r="AA153" i="102"/>
  <c r="V153" i="102"/>
  <c r="U153" i="102"/>
  <c r="X153" i="102" s="1"/>
  <c r="T153" i="102"/>
  <c r="S153" i="102"/>
  <c r="R153" i="102"/>
  <c r="M153" i="102"/>
  <c r="Z153" i="102" s="1"/>
  <c r="BF149" i="102"/>
  <c r="AR149" i="102"/>
  <c r="AS149" i="102" s="1"/>
  <c r="AT149" i="102" s="1"/>
  <c r="AU149" i="102" s="1"/>
  <c r="AV149" i="102" s="1"/>
  <c r="AQ149" i="102"/>
  <c r="AA149" i="102"/>
  <c r="V149" i="102"/>
  <c r="U149" i="102"/>
  <c r="T149" i="102"/>
  <c r="S149" i="102"/>
  <c r="R149" i="102"/>
  <c r="M149" i="102"/>
  <c r="Z149" i="102" s="1"/>
  <c r="BF147" i="102"/>
  <c r="AR147" i="102"/>
  <c r="AQ147" i="102"/>
  <c r="AA147" i="102"/>
  <c r="V147" i="102"/>
  <c r="U147" i="102"/>
  <c r="T147" i="102"/>
  <c r="S147" i="102"/>
  <c r="R147" i="102"/>
  <c r="M147" i="102"/>
  <c r="Z147" i="102" s="1"/>
  <c r="BF145" i="102"/>
  <c r="AR145" i="102"/>
  <c r="AQ145" i="102"/>
  <c r="AA145" i="102"/>
  <c r="V145" i="102"/>
  <c r="U145" i="102"/>
  <c r="T145" i="102"/>
  <c r="S145" i="102"/>
  <c r="R145" i="102"/>
  <c r="M145" i="102"/>
  <c r="J145" i="102" s="1"/>
  <c r="BF143" i="102"/>
  <c r="AR143" i="102"/>
  <c r="AS143" i="102" s="1"/>
  <c r="AQ143" i="102"/>
  <c r="AA143" i="102"/>
  <c r="V143" i="102"/>
  <c r="U143" i="102"/>
  <c r="X143" i="102" s="1"/>
  <c r="T143" i="102"/>
  <c r="S143" i="102"/>
  <c r="R143" i="102"/>
  <c r="M143" i="102"/>
  <c r="Z143" i="102" s="1"/>
  <c r="BF142" i="102"/>
  <c r="AR142" i="102"/>
  <c r="AS142" i="102" s="1"/>
  <c r="AT142" i="102" s="1"/>
  <c r="AU142" i="102" s="1"/>
  <c r="AV142" i="102" s="1"/>
  <c r="AQ142" i="102"/>
  <c r="AA142" i="102"/>
  <c r="V142" i="102"/>
  <c r="U142" i="102"/>
  <c r="T142" i="102"/>
  <c r="S142" i="102"/>
  <c r="R142" i="102"/>
  <c r="M142" i="102"/>
  <c r="Z142" i="102" s="1"/>
  <c r="BF139" i="102"/>
  <c r="AR139" i="102"/>
  <c r="AQ139" i="102"/>
  <c r="AA139" i="102"/>
  <c r="V139" i="102"/>
  <c r="U139" i="102"/>
  <c r="T139" i="102"/>
  <c r="S139" i="102"/>
  <c r="R139" i="102"/>
  <c r="M139" i="102"/>
  <c r="Z139" i="102" s="1"/>
  <c r="BF138" i="102"/>
  <c r="AR138" i="102"/>
  <c r="AQ138" i="102"/>
  <c r="AA138" i="102"/>
  <c r="V138" i="102"/>
  <c r="U138" i="102"/>
  <c r="T138" i="102"/>
  <c r="S138" i="102"/>
  <c r="R138" i="102"/>
  <c r="M138" i="102"/>
  <c r="J138" i="102" s="1"/>
  <c r="BF137" i="102"/>
  <c r="AR137" i="102"/>
  <c r="AS137" i="102" s="1"/>
  <c r="AT137" i="102" s="1"/>
  <c r="AU137" i="102" s="1"/>
  <c r="AV137" i="102" s="1"/>
  <c r="AQ137" i="102"/>
  <c r="AA137" i="102"/>
  <c r="V137" i="102"/>
  <c r="U137" i="102"/>
  <c r="T137" i="102"/>
  <c r="S137" i="102"/>
  <c r="R137" i="102"/>
  <c r="M137" i="102"/>
  <c r="Z137" i="102" s="1"/>
  <c r="BF135" i="102"/>
  <c r="AR135" i="102"/>
  <c r="AS135" i="102" s="1"/>
  <c r="AT135" i="102" s="1"/>
  <c r="AU135" i="102" s="1"/>
  <c r="AV135" i="102" s="1"/>
  <c r="AQ135" i="102"/>
  <c r="AA135" i="102"/>
  <c r="V135" i="102"/>
  <c r="U135" i="102"/>
  <c r="X135" i="102" s="1"/>
  <c r="T135" i="102"/>
  <c r="S135" i="102"/>
  <c r="R135" i="102"/>
  <c r="M135" i="102"/>
  <c r="Z135" i="102" s="1"/>
  <c r="BF134" i="102"/>
  <c r="AR134" i="102"/>
  <c r="AQ134" i="102"/>
  <c r="AA134" i="102"/>
  <c r="V134" i="102"/>
  <c r="U134" i="102"/>
  <c r="T134" i="102"/>
  <c r="S134" i="102"/>
  <c r="R134" i="102"/>
  <c r="M134" i="102"/>
  <c r="Z134" i="102" s="1"/>
  <c r="BF133" i="102"/>
  <c r="AR133" i="102"/>
  <c r="AQ133" i="102"/>
  <c r="AA133" i="102"/>
  <c r="V133" i="102"/>
  <c r="U133" i="102"/>
  <c r="T133" i="102"/>
  <c r="S133" i="102"/>
  <c r="R133" i="102"/>
  <c r="M133" i="102"/>
  <c r="J133" i="102" s="1"/>
  <c r="BF131" i="102"/>
  <c r="AR131" i="102"/>
  <c r="AS131" i="102" s="1"/>
  <c r="AT131" i="102" s="1"/>
  <c r="AU131" i="102" s="1"/>
  <c r="AV131" i="102" s="1"/>
  <c r="AQ131" i="102"/>
  <c r="AA131" i="102"/>
  <c r="V131" i="102"/>
  <c r="U131" i="102"/>
  <c r="X131" i="102" s="1"/>
  <c r="T131" i="102"/>
  <c r="S131" i="102"/>
  <c r="R131" i="102"/>
  <c r="M131" i="102"/>
  <c r="Z131" i="102" s="1"/>
  <c r="BF130" i="102"/>
  <c r="AR130" i="102"/>
  <c r="AQ130" i="102"/>
  <c r="AA130" i="102"/>
  <c r="V130" i="102"/>
  <c r="U130" i="102"/>
  <c r="X130" i="102" s="1"/>
  <c r="T130" i="102"/>
  <c r="S130" i="102"/>
  <c r="R130" i="102"/>
  <c r="M130" i="102"/>
  <c r="Z130" i="102" s="1"/>
  <c r="BF129" i="102"/>
  <c r="AR129" i="102"/>
  <c r="AQ129" i="102"/>
  <c r="AA129" i="102"/>
  <c r="V129" i="102"/>
  <c r="U129" i="102"/>
  <c r="T129" i="102"/>
  <c r="S129" i="102"/>
  <c r="R129" i="102"/>
  <c r="M129" i="102"/>
  <c r="Z129" i="102" s="1"/>
  <c r="BF126" i="102"/>
  <c r="AR126" i="102"/>
  <c r="AQ126" i="102"/>
  <c r="AA126" i="102"/>
  <c r="V126" i="102"/>
  <c r="U126" i="102"/>
  <c r="T126" i="102"/>
  <c r="S126" i="102"/>
  <c r="R126" i="102"/>
  <c r="M126" i="102"/>
  <c r="J126" i="102" s="1"/>
  <c r="BF118" i="102"/>
  <c r="AR118" i="102"/>
  <c r="AS118" i="102" s="1"/>
  <c r="AT118" i="102" s="1"/>
  <c r="AU118" i="102" s="1"/>
  <c r="AV118" i="102" s="1"/>
  <c r="AQ118" i="102"/>
  <c r="AA118" i="102"/>
  <c r="V118" i="102"/>
  <c r="U118" i="102"/>
  <c r="T118" i="102"/>
  <c r="S118" i="102"/>
  <c r="R118" i="102"/>
  <c r="M118" i="102"/>
  <c r="BF116" i="102"/>
  <c r="AR116" i="102"/>
  <c r="AS116" i="102" s="1"/>
  <c r="AT116" i="102" s="1"/>
  <c r="AU116" i="102" s="1"/>
  <c r="AV116" i="102" s="1"/>
  <c r="AQ116" i="102"/>
  <c r="AA116" i="102"/>
  <c r="V116" i="102"/>
  <c r="U116" i="102"/>
  <c r="X116" i="102" s="1"/>
  <c r="T116" i="102"/>
  <c r="S116" i="102"/>
  <c r="R116" i="102"/>
  <c r="M116" i="102"/>
  <c r="Z116" i="102" s="1"/>
  <c r="BF114" i="102"/>
  <c r="AR114" i="102"/>
  <c r="AQ114" i="102"/>
  <c r="AA114" i="102"/>
  <c r="V114" i="102"/>
  <c r="U114" i="102"/>
  <c r="T114" i="102"/>
  <c r="S114" i="102"/>
  <c r="R114" i="102"/>
  <c r="M114" i="102"/>
  <c r="Z114" i="102" s="1"/>
  <c r="BF109" i="102"/>
  <c r="AR109" i="102"/>
  <c r="AQ109" i="102"/>
  <c r="AA109" i="102"/>
  <c r="V109" i="102"/>
  <c r="U109" i="102"/>
  <c r="T109" i="102"/>
  <c r="S109" i="102"/>
  <c r="R109" i="102"/>
  <c r="M109" i="102"/>
  <c r="J109" i="102" s="1"/>
  <c r="BF108" i="102"/>
  <c r="AR108" i="102"/>
  <c r="AS108" i="102" s="1"/>
  <c r="AT108" i="102" s="1"/>
  <c r="AU108" i="102" s="1"/>
  <c r="AV108" i="102" s="1"/>
  <c r="AQ108" i="102"/>
  <c r="AA108" i="102"/>
  <c r="V108" i="102"/>
  <c r="U108" i="102"/>
  <c r="X108" i="102" s="1"/>
  <c r="T108" i="102"/>
  <c r="S108" i="102"/>
  <c r="R108" i="102"/>
  <c r="M108" i="102"/>
  <c r="BF101" i="102"/>
  <c r="AR101" i="102"/>
  <c r="AS101" i="102" s="1"/>
  <c r="AT101" i="102" s="1"/>
  <c r="AU101" i="102" s="1"/>
  <c r="AV101" i="102" s="1"/>
  <c r="AQ101" i="102"/>
  <c r="AA101" i="102"/>
  <c r="V101" i="102"/>
  <c r="U101" i="102"/>
  <c r="X101" i="102" s="1"/>
  <c r="T101" i="102"/>
  <c r="S101" i="102"/>
  <c r="R101" i="102"/>
  <c r="M101" i="102"/>
  <c r="Z101" i="102" s="1"/>
  <c r="BF96" i="102"/>
  <c r="AR96" i="102"/>
  <c r="AS96" i="102" s="1"/>
  <c r="AT96" i="102" s="1"/>
  <c r="AU96" i="102" s="1"/>
  <c r="AV96" i="102" s="1"/>
  <c r="AQ96" i="102"/>
  <c r="AA96" i="102"/>
  <c r="V96" i="102"/>
  <c r="U96" i="102"/>
  <c r="T96" i="102"/>
  <c r="S96" i="102"/>
  <c r="R96" i="102"/>
  <c r="M96" i="102"/>
  <c r="BF92" i="102"/>
  <c r="AR92" i="102"/>
  <c r="AQ92" i="102"/>
  <c r="AA92" i="102"/>
  <c r="V92" i="102"/>
  <c r="U92" i="102"/>
  <c r="X92" i="102" s="1"/>
  <c r="T92" i="102"/>
  <c r="S92" i="102"/>
  <c r="R92" i="102"/>
  <c r="M92" i="102"/>
  <c r="Z92" i="102" s="1"/>
  <c r="BF91" i="102"/>
  <c r="AR91" i="102"/>
  <c r="AS91" i="102" s="1"/>
  <c r="AT91" i="102" s="1"/>
  <c r="AU91" i="102" s="1"/>
  <c r="AV91" i="102" s="1"/>
  <c r="AQ91" i="102"/>
  <c r="AA91" i="102"/>
  <c r="V91" i="102"/>
  <c r="U91" i="102"/>
  <c r="T91" i="102"/>
  <c r="S91" i="102"/>
  <c r="R91" i="102"/>
  <c r="M91" i="102"/>
  <c r="BF89" i="102"/>
  <c r="AR89" i="102"/>
  <c r="AS89" i="102" s="1"/>
  <c r="AT89" i="102" s="1"/>
  <c r="AU89" i="102" s="1"/>
  <c r="AV89" i="102" s="1"/>
  <c r="AQ89" i="102"/>
  <c r="AA89" i="102"/>
  <c r="V89" i="102"/>
  <c r="U89" i="102"/>
  <c r="X89" i="102" s="1"/>
  <c r="T89" i="102"/>
  <c r="S89" i="102"/>
  <c r="R89" i="102"/>
  <c r="M89" i="102"/>
  <c r="Z89" i="102" s="1"/>
  <c r="BF81" i="102"/>
  <c r="AR81" i="102"/>
  <c r="AS81" i="102" s="1"/>
  <c r="AT81" i="102" s="1"/>
  <c r="AU81" i="102" s="1"/>
  <c r="AV81" i="102" s="1"/>
  <c r="AQ81" i="102"/>
  <c r="AA81" i="102"/>
  <c r="V81" i="102"/>
  <c r="U81" i="102"/>
  <c r="T81" i="102"/>
  <c r="S81" i="102"/>
  <c r="R81" i="102"/>
  <c r="M81" i="102"/>
  <c r="J81" i="102" s="1"/>
  <c r="BF78" i="102"/>
  <c r="AR78" i="102"/>
  <c r="AQ78" i="102"/>
  <c r="AA78" i="102"/>
  <c r="V78" i="102"/>
  <c r="U78" i="102"/>
  <c r="T78" i="102"/>
  <c r="S78" i="102"/>
  <c r="R78" i="102"/>
  <c r="M78" i="102"/>
  <c r="Z78" i="102" s="1"/>
  <c r="BF76" i="102"/>
  <c r="AR76" i="102"/>
  <c r="AS76" i="102" s="1"/>
  <c r="AT76" i="102" s="1"/>
  <c r="AU76" i="102" s="1"/>
  <c r="AV76" i="102" s="1"/>
  <c r="AQ76" i="102"/>
  <c r="AA76" i="102"/>
  <c r="V76" i="102"/>
  <c r="U76" i="102"/>
  <c r="T76" i="102"/>
  <c r="S76" i="102"/>
  <c r="R76" i="102"/>
  <c r="M76" i="102"/>
  <c r="Z76" i="102" s="1"/>
  <c r="BF75" i="102"/>
  <c r="AR75" i="102"/>
  <c r="AS75" i="102" s="1"/>
  <c r="AT75" i="102" s="1"/>
  <c r="AU75" i="102" s="1"/>
  <c r="AV75" i="102" s="1"/>
  <c r="AQ75" i="102"/>
  <c r="AA75" i="102"/>
  <c r="V75" i="102"/>
  <c r="U75" i="102"/>
  <c r="X75" i="102" s="1"/>
  <c r="T75" i="102"/>
  <c r="S75" i="102"/>
  <c r="R75" i="102"/>
  <c r="M75" i="102"/>
  <c r="BF72" i="102"/>
  <c r="AR72" i="102"/>
  <c r="AS72" i="102" s="1"/>
  <c r="AT72" i="102" s="1"/>
  <c r="AU72" i="102" s="1"/>
  <c r="AV72" i="102" s="1"/>
  <c r="AQ72" i="102"/>
  <c r="AA72" i="102"/>
  <c r="V72" i="102"/>
  <c r="U72" i="102"/>
  <c r="T72" i="102"/>
  <c r="S72" i="102"/>
  <c r="R72" i="102"/>
  <c r="M72" i="102"/>
  <c r="J72" i="102" s="1"/>
  <c r="BF66" i="102"/>
  <c r="AR66" i="102"/>
  <c r="AQ66" i="102"/>
  <c r="AA66" i="102"/>
  <c r="V66" i="102"/>
  <c r="U66" i="102"/>
  <c r="T66" i="102"/>
  <c r="S66" i="102"/>
  <c r="R66" i="102"/>
  <c r="M66" i="102"/>
  <c r="Z66" i="102" s="1"/>
  <c r="BF58" i="102"/>
  <c r="AR58" i="102"/>
  <c r="AS58" i="102" s="1"/>
  <c r="AT58" i="102" s="1"/>
  <c r="AU58" i="102" s="1"/>
  <c r="AV58" i="102" s="1"/>
  <c r="AQ58" i="102"/>
  <c r="AA58" i="102"/>
  <c r="V58" i="102"/>
  <c r="U58" i="102"/>
  <c r="T58" i="102"/>
  <c r="S58" i="102"/>
  <c r="R58" i="102"/>
  <c r="M58" i="102"/>
  <c r="Z58" i="102" s="1"/>
  <c r="BF55" i="102"/>
  <c r="AR55" i="102"/>
  <c r="AS55" i="102" s="1"/>
  <c r="AT55" i="102" s="1"/>
  <c r="AU55" i="102" s="1"/>
  <c r="AV55" i="102" s="1"/>
  <c r="AQ55" i="102"/>
  <c r="AA55" i="102"/>
  <c r="V55" i="102"/>
  <c r="U55" i="102"/>
  <c r="X55" i="102" s="1"/>
  <c r="T55" i="102"/>
  <c r="S55" i="102"/>
  <c r="R55" i="102"/>
  <c r="M55" i="102"/>
  <c r="BF36" i="102"/>
  <c r="AR36" i="102"/>
  <c r="AS36" i="102" s="1"/>
  <c r="AT36" i="102" s="1"/>
  <c r="AU36" i="102" s="1"/>
  <c r="AV36" i="102" s="1"/>
  <c r="AQ36" i="102"/>
  <c r="AA36" i="102"/>
  <c r="V36" i="102"/>
  <c r="U36" i="102"/>
  <c r="T36" i="102"/>
  <c r="S36" i="102"/>
  <c r="R36" i="102"/>
  <c r="M36" i="102"/>
  <c r="J36" i="102" s="1"/>
  <c r="BF31" i="102"/>
  <c r="AR31" i="102"/>
  <c r="AQ31" i="102"/>
  <c r="AA31" i="102"/>
  <c r="V31" i="102"/>
  <c r="U31" i="102"/>
  <c r="T31" i="102"/>
  <c r="S31" i="102"/>
  <c r="R31" i="102"/>
  <c r="M31" i="102"/>
  <c r="BF30" i="102"/>
  <c r="AR30" i="102"/>
  <c r="AS30" i="102" s="1"/>
  <c r="AT30" i="102" s="1"/>
  <c r="AU30" i="102" s="1"/>
  <c r="AV30" i="102" s="1"/>
  <c r="AQ30" i="102"/>
  <c r="AA30" i="102"/>
  <c r="V30" i="102"/>
  <c r="U30" i="102"/>
  <c r="T30" i="102"/>
  <c r="S30" i="102"/>
  <c r="R30" i="102"/>
  <c r="M30" i="102"/>
  <c r="BF29" i="102"/>
  <c r="AR29" i="102"/>
  <c r="AQ29" i="102"/>
  <c r="AA29" i="102"/>
  <c r="V29" i="102"/>
  <c r="U29" i="102"/>
  <c r="X29" i="102" s="1"/>
  <c r="T29" i="102"/>
  <c r="S29" i="102"/>
  <c r="R29" i="102"/>
  <c r="M29" i="102"/>
  <c r="Z29" i="102" s="1"/>
  <c r="BF28" i="102"/>
  <c r="AR28" i="102"/>
  <c r="AQ28" i="102"/>
  <c r="AA28" i="102"/>
  <c r="V28" i="102"/>
  <c r="U28" i="102"/>
  <c r="T28" i="102"/>
  <c r="S28" i="102"/>
  <c r="R28" i="102"/>
  <c r="M28" i="102"/>
  <c r="J28" i="102" s="1"/>
  <c r="BF26" i="102"/>
  <c r="AR26" i="102"/>
  <c r="AQ26" i="102"/>
  <c r="AA26" i="102"/>
  <c r="V26" i="102"/>
  <c r="U26" i="102"/>
  <c r="X26" i="102" s="1"/>
  <c r="T26" i="102"/>
  <c r="S26" i="102"/>
  <c r="R26" i="102"/>
  <c r="M26" i="102"/>
  <c r="Z26" i="102" s="1"/>
  <c r="BF25" i="102"/>
  <c r="AR25" i="102"/>
  <c r="AS25" i="102" s="1"/>
  <c r="AT25" i="102" s="1"/>
  <c r="AU25" i="102" s="1"/>
  <c r="AV25" i="102" s="1"/>
  <c r="AQ25" i="102"/>
  <c r="AA25" i="102"/>
  <c r="V25" i="102"/>
  <c r="U25" i="102"/>
  <c r="X25" i="102" s="1"/>
  <c r="T25" i="102"/>
  <c r="S25" i="102"/>
  <c r="R25" i="102"/>
  <c r="M25" i="102"/>
  <c r="Z25" i="102" s="1"/>
  <c r="BF22" i="102"/>
  <c r="AR22" i="102"/>
  <c r="AQ22" i="102"/>
  <c r="AA22" i="102"/>
  <c r="V22" i="102"/>
  <c r="U22" i="102"/>
  <c r="X22" i="102" s="1"/>
  <c r="T22" i="102"/>
  <c r="S22" i="102"/>
  <c r="R22" i="102"/>
  <c r="M22" i="102"/>
  <c r="Z22" i="102" s="1"/>
  <c r="BF21" i="102"/>
  <c r="AR21" i="102"/>
  <c r="AQ21" i="102"/>
  <c r="AA21" i="102"/>
  <c r="V21" i="102"/>
  <c r="U21" i="102"/>
  <c r="T21" i="102"/>
  <c r="S21" i="102"/>
  <c r="R21" i="102"/>
  <c r="M21" i="102"/>
  <c r="J21" i="102" s="1"/>
  <c r="BF20" i="102"/>
  <c r="AR20" i="102"/>
  <c r="AQ20" i="102"/>
  <c r="AA20" i="102"/>
  <c r="V20" i="102"/>
  <c r="U20" i="102"/>
  <c r="X20" i="102" s="1"/>
  <c r="T20" i="102"/>
  <c r="S20" i="102"/>
  <c r="R20" i="102"/>
  <c r="M20" i="102"/>
  <c r="Z20" i="102" s="1"/>
  <c r="BF19" i="102"/>
  <c r="AR19" i="102"/>
  <c r="AS19" i="102" s="1"/>
  <c r="AT19" i="102" s="1"/>
  <c r="AU19" i="102" s="1"/>
  <c r="AV19" i="102" s="1"/>
  <c r="AQ19" i="102"/>
  <c r="AA19" i="102"/>
  <c r="V19" i="102"/>
  <c r="U19" i="102"/>
  <c r="T19" i="102"/>
  <c r="S19" i="102"/>
  <c r="R19" i="102"/>
  <c r="M19" i="102"/>
  <c r="Z19" i="102" s="1"/>
  <c r="BF18" i="102"/>
  <c r="AR18" i="102"/>
  <c r="AQ18" i="102"/>
  <c r="AA18" i="102"/>
  <c r="V18" i="102"/>
  <c r="U18" i="102"/>
  <c r="X18" i="102" s="1"/>
  <c r="T18" i="102"/>
  <c r="S18" i="102"/>
  <c r="R18" i="102"/>
  <c r="M18" i="102"/>
  <c r="Z18" i="102" s="1"/>
  <c r="BF16" i="102"/>
  <c r="AR16" i="102"/>
  <c r="AQ16" i="102"/>
  <c r="AA16" i="102"/>
  <c r="V16" i="102"/>
  <c r="U16" i="102"/>
  <c r="T16" i="102"/>
  <c r="S16" i="102"/>
  <c r="R16" i="102"/>
  <c r="M16" i="102"/>
  <c r="J16" i="102" s="1"/>
  <c r="BF13" i="102"/>
  <c r="AR13" i="102"/>
  <c r="AQ13" i="102"/>
  <c r="AA13" i="102"/>
  <c r="V13" i="102"/>
  <c r="U13" i="102"/>
  <c r="T13" i="102"/>
  <c r="S13" i="102"/>
  <c r="R13" i="102"/>
  <c r="M13" i="102"/>
  <c r="Z13" i="102" s="1"/>
  <c r="BF294" i="102"/>
  <c r="AR294" i="102"/>
  <c r="AS294" i="102" s="1"/>
  <c r="AT294" i="102" s="1"/>
  <c r="AU294" i="102" s="1"/>
  <c r="AV294" i="102" s="1"/>
  <c r="AQ294" i="102"/>
  <c r="AA294" i="102"/>
  <c r="V294" i="102"/>
  <c r="U294" i="102"/>
  <c r="T294" i="102"/>
  <c r="S294" i="102"/>
  <c r="R294" i="102"/>
  <c r="M294" i="102"/>
  <c r="BF286" i="102"/>
  <c r="AR286" i="102"/>
  <c r="AQ286" i="102"/>
  <c r="AA286" i="102"/>
  <c r="V286" i="102"/>
  <c r="U286" i="102"/>
  <c r="T286" i="102"/>
  <c r="S286" i="102"/>
  <c r="R286" i="102"/>
  <c r="M286" i="102"/>
  <c r="Z286" i="102" s="1"/>
  <c r="BF277" i="102"/>
  <c r="AR277" i="102"/>
  <c r="AQ277" i="102"/>
  <c r="AA277" i="102"/>
  <c r="V277" i="102"/>
  <c r="U277" i="102"/>
  <c r="T277" i="102"/>
  <c r="S277" i="102"/>
  <c r="R277" i="102"/>
  <c r="M277" i="102"/>
  <c r="J277" i="102" s="1"/>
  <c r="BF275" i="102"/>
  <c r="AR275" i="102"/>
  <c r="AQ275" i="102"/>
  <c r="AA275" i="102"/>
  <c r="V275" i="102"/>
  <c r="U275" i="102"/>
  <c r="T275" i="102"/>
  <c r="S275" i="102"/>
  <c r="R275" i="102"/>
  <c r="M275" i="102"/>
  <c r="Z275" i="102" s="1"/>
  <c r="BF271" i="102"/>
  <c r="AR271" i="102"/>
  <c r="AS271" i="102" s="1"/>
  <c r="AT271" i="102" s="1"/>
  <c r="AU271" i="102" s="1"/>
  <c r="AV271" i="102" s="1"/>
  <c r="AQ271" i="102"/>
  <c r="AA271" i="102"/>
  <c r="V271" i="102"/>
  <c r="U271" i="102"/>
  <c r="T271" i="102"/>
  <c r="S271" i="102"/>
  <c r="R271" i="102"/>
  <c r="M271" i="102"/>
  <c r="Z271" i="102" s="1"/>
  <c r="BF249" i="102"/>
  <c r="AR249" i="102"/>
  <c r="AQ249" i="102"/>
  <c r="AA249" i="102"/>
  <c r="V249" i="102"/>
  <c r="U249" i="102"/>
  <c r="T249" i="102"/>
  <c r="S249" i="102"/>
  <c r="R249" i="102"/>
  <c r="M249" i="102"/>
  <c r="Z249" i="102" s="1"/>
  <c r="BF239" i="102"/>
  <c r="AR239" i="102"/>
  <c r="AQ239" i="102"/>
  <c r="AA239" i="102"/>
  <c r="V239" i="102"/>
  <c r="U239" i="102"/>
  <c r="T239" i="102"/>
  <c r="S239" i="102"/>
  <c r="R239" i="102"/>
  <c r="M239" i="102"/>
  <c r="J239" i="102" s="1"/>
  <c r="BF234" i="102"/>
  <c r="AR234" i="102"/>
  <c r="AQ234" i="102"/>
  <c r="AA234" i="102"/>
  <c r="V234" i="102"/>
  <c r="U234" i="102"/>
  <c r="T234" i="102"/>
  <c r="S234" i="102"/>
  <c r="R234" i="102"/>
  <c r="M234" i="102"/>
  <c r="Z234" i="102" s="1"/>
  <c r="BF225" i="102"/>
  <c r="AR225" i="102"/>
  <c r="AQ225" i="102"/>
  <c r="AA225" i="102"/>
  <c r="V225" i="102"/>
  <c r="U225" i="102"/>
  <c r="T225" i="102"/>
  <c r="S225" i="102"/>
  <c r="R225" i="102"/>
  <c r="M225" i="102"/>
  <c r="Z225" i="102" s="1"/>
  <c r="BF218" i="102"/>
  <c r="AR218" i="102"/>
  <c r="AQ218" i="102"/>
  <c r="AA218" i="102"/>
  <c r="V218" i="102"/>
  <c r="U218" i="102"/>
  <c r="T218" i="102"/>
  <c r="S218" i="102"/>
  <c r="R218" i="102"/>
  <c r="M218" i="102"/>
  <c r="BF215" i="102"/>
  <c r="AR215" i="102"/>
  <c r="AQ215" i="102"/>
  <c r="AA215" i="102"/>
  <c r="V215" i="102"/>
  <c r="U215" i="102"/>
  <c r="T215" i="102"/>
  <c r="S215" i="102"/>
  <c r="R215" i="102"/>
  <c r="M215" i="102"/>
  <c r="J215" i="102" s="1"/>
  <c r="BF210" i="102"/>
  <c r="AR210" i="102"/>
  <c r="AQ210" i="102"/>
  <c r="AA210" i="102"/>
  <c r="V210" i="102"/>
  <c r="U210" i="102"/>
  <c r="T210" i="102"/>
  <c r="S210" i="102"/>
  <c r="R210" i="102"/>
  <c r="M210" i="102"/>
  <c r="Z210" i="102" s="1"/>
  <c r="BF202" i="102"/>
  <c r="AR202" i="102"/>
  <c r="AS202" i="102" s="1"/>
  <c r="AT202" i="102" s="1"/>
  <c r="AU202" i="102" s="1"/>
  <c r="AV202" i="102" s="1"/>
  <c r="AQ202" i="102"/>
  <c r="AA202" i="102"/>
  <c r="V202" i="102"/>
  <c r="U202" i="102"/>
  <c r="T202" i="102"/>
  <c r="S202" i="102"/>
  <c r="R202" i="102"/>
  <c r="M202" i="102"/>
  <c r="Z202" i="102" s="1"/>
  <c r="BF178" i="102"/>
  <c r="AR178" i="102"/>
  <c r="AQ178" i="102"/>
  <c r="AA178" i="102"/>
  <c r="V178" i="102"/>
  <c r="U178" i="102"/>
  <c r="T178" i="102"/>
  <c r="S178" i="102"/>
  <c r="R178" i="102"/>
  <c r="M178" i="102"/>
  <c r="BF177" i="102"/>
  <c r="AR177" i="102"/>
  <c r="AQ177" i="102"/>
  <c r="AA177" i="102"/>
  <c r="V177" i="102"/>
  <c r="U177" i="102"/>
  <c r="T177" i="102"/>
  <c r="S177" i="102"/>
  <c r="R177" i="102"/>
  <c r="M177" i="102"/>
  <c r="J177" i="102" s="1"/>
  <c r="BF165" i="102"/>
  <c r="AR165" i="102"/>
  <c r="AQ165" i="102"/>
  <c r="AA165" i="102"/>
  <c r="Z165" i="102"/>
  <c r="V165" i="102"/>
  <c r="U165" i="102"/>
  <c r="T165" i="102"/>
  <c r="S165" i="102"/>
  <c r="R165" i="102"/>
  <c r="M165" i="102"/>
  <c r="J165" i="102" s="1"/>
  <c r="BF146" i="102"/>
  <c r="AR146" i="102"/>
  <c r="AS146" i="102" s="1"/>
  <c r="AT146" i="102" s="1"/>
  <c r="AU146" i="102" s="1"/>
  <c r="AV146" i="102" s="1"/>
  <c r="AQ146" i="102"/>
  <c r="AA146" i="102"/>
  <c r="V146" i="102"/>
  <c r="U146" i="102"/>
  <c r="T146" i="102"/>
  <c r="S146" i="102"/>
  <c r="R146" i="102"/>
  <c r="M146" i="102"/>
  <c r="Z146" i="102" s="1"/>
  <c r="BF122" i="102"/>
  <c r="AR122" i="102"/>
  <c r="AQ122" i="102"/>
  <c r="AA122" i="102"/>
  <c r="V122" i="102"/>
  <c r="U122" i="102"/>
  <c r="X122" i="102" s="1"/>
  <c r="T122" i="102"/>
  <c r="S122" i="102"/>
  <c r="R122" i="102"/>
  <c r="M122" i="102"/>
  <c r="Z122" i="102" s="1"/>
  <c r="BF119" i="102"/>
  <c r="AR119" i="102"/>
  <c r="AQ119" i="102"/>
  <c r="AA119" i="102"/>
  <c r="V119" i="102"/>
  <c r="U119" i="102"/>
  <c r="T119" i="102"/>
  <c r="S119" i="102"/>
  <c r="R119" i="102"/>
  <c r="M119" i="102"/>
  <c r="J119" i="102" s="1"/>
  <c r="BF107" i="102"/>
  <c r="AR107" i="102"/>
  <c r="AQ107" i="102"/>
  <c r="AA107" i="102"/>
  <c r="V107" i="102"/>
  <c r="U107" i="102"/>
  <c r="T107" i="102"/>
  <c r="S107" i="102"/>
  <c r="R107" i="102"/>
  <c r="M107" i="102"/>
  <c r="Z107" i="102" s="1"/>
  <c r="BF102" i="102"/>
  <c r="AR102" i="102"/>
  <c r="AS102" i="102" s="1"/>
  <c r="AT102" i="102" s="1"/>
  <c r="AU102" i="102" s="1"/>
  <c r="AV102" i="102" s="1"/>
  <c r="AQ102" i="102"/>
  <c r="AA102" i="102"/>
  <c r="V102" i="102"/>
  <c r="U102" i="102"/>
  <c r="T102" i="102"/>
  <c r="S102" i="102"/>
  <c r="R102" i="102"/>
  <c r="M102" i="102"/>
  <c r="Z102" i="102" s="1"/>
  <c r="BF98" i="102"/>
  <c r="AR98" i="102"/>
  <c r="AQ98" i="102"/>
  <c r="AA98" i="102"/>
  <c r="V98" i="102"/>
  <c r="U98" i="102"/>
  <c r="X98" i="102" s="1"/>
  <c r="T98" i="102"/>
  <c r="S98" i="102"/>
  <c r="R98" i="102"/>
  <c r="M98" i="102"/>
  <c r="Z98" i="102" s="1"/>
  <c r="BF85" i="102"/>
  <c r="AR85" i="102"/>
  <c r="AQ85" i="102"/>
  <c r="AA85" i="102"/>
  <c r="V85" i="102"/>
  <c r="U85" i="102"/>
  <c r="T85" i="102"/>
  <c r="S85" i="102"/>
  <c r="R85" i="102"/>
  <c r="M85" i="102"/>
  <c r="J85" i="102" s="1"/>
  <c r="BF70" i="102"/>
  <c r="AR70" i="102"/>
  <c r="AQ70" i="102"/>
  <c r="AA70" i="102"/>
  <c r="V70" i="102"/>
  <c r="U70" i="102"/>
  <c r="T70" i="102"/>
  <c r="S70" i="102"/>
  <c r="R70" i="102"/>
  <c r="M70" i="102"/>
  <c r="Z70" i="102" s="1"/>
  <c r="BF65" i="102"/>
  <c r="AR65" i="102"/>
  <c r="AS65" i="102" s="1"/>
  <c r="AQ65" i="102"/>
  <c r="AA65" i="102"/>
  <c r="V65" i="102"/>
  <c r="U65" i="102"/>
  <c r="T65" i="102"/>
  <c r="S65" i="102"/>
  <c r="R65" i="102"/>
  <c r="M65" i="102"/>
  <c r="Z65" i="102" s="1"/>
  <c r="BF63" i="102"/>
  <c r="AR63" i="102"/>
  <c r="AQ63" i="102"/>
  <c r="AA63" i="102"/>
  <c r="V63" i="102"/>
  <c r="U63" i="102"/>
  <c r="X63" i="102" s="1"/>
  <c r="T63" i="102"/>
  <c r="S63" i="102"/>
  <c r="R63" i="102"/>
  <c r="M63" i="102"/>
  <c r="BF62" i="102"/>
  <c r="AR62" i="102"/>
  <c r="AQ62" i="102"/>
  <c r="AA62" i="102"/>
  <c r="Z62" i="102"/>
  <c r="V62" i="102"/>
  <c r="U62" i="102"/>
  <c r="T62" i="102"/>
  <c r="S62" i="102"/>
  <c r="R62" i="102"/>
  <c r="M62" i="102"/>
  <c r="J62" i="102" s="1"/>
  <c r="BF60" i="102"/>
  <c r="AR60" i="102"/>
  <c r="AQ60" i="102"/>
  <c r="AA60" i="102"/>
  <c r="V60" i="102"/>
  <c r="U60" i="102"/>
  <c r="T60" i="102"/>
  <c r="S60" i="102"/>
  <c r="R60" i="102"/>
  <c r="M60" i="102"/>
  <c r="BF48" i="102"/>
  <c r="AR48" i="102"/>
  <c r="AS48" i="102" s="1"/>
  <c r="AT48" i="102" s="1"/>
  <c r="AU48" i="102" s="1"/>
  <c r="AV48" i="102" s="1"/>
  <c r="AQ48" i="102"/>
  <c r="AA48" i="102"/>
  <c r="V48" i="102"/>
  <c r="U48" i="102"/>
  <c r="T48" i="102"/>
  <c r="S48" i="102"/>
  <c r="R48" i="102"/>
  <c r="M48" i="102"/>
  <c r="Z48" i="102" s="1"/>
  <c r="BF46" i="102"/>
  <c r="AR46" i="102"/>
  <c r="AQ46" i="102"/>
  <c r="AA46" i="102"/>
  <c r="V46" i="102"/>
  <c r="U46" i="102"/>
  <c r="X46" i="102" s="1"/>
  <c r="T46" i="102"/>
  <c r="S46" i="102"/>
  <c r="R46" i="102"/>
  <c r="M46" i="102"/>
  <c r="Z46" i="102" s="1"/>
  <c r="BF41" i="102"/>
  <c r="AR41" i="102"/>
  <c r="AS41" i="102" s="1"/>
  <c r="AT41" i="102" s="1"/>
  <c r="AU41" i="102" s="1"/>
  <c r="AV41" i="102" s="1"/>
  <c r="AQ41" i="102"/>
  <c r="AA41" i="102"/>
  <c r="Z41" i="102"/>
  <c r="V41" i="102"/>
  <c r="U41" i="102"/>
  <c r="T41" i="102"/>
  <c r="S41" i="102"/>
  <c r="R41" i="102"/>
  <c r="M41" i="102"/>
  <c r="J41" i="102" s="1"/>
  <c r="BF40" i="102"/>
  <c r="AR40" i="102"/>
  <c r="AQ40" i="102"/>
  <c r="AA40" i="102"/>
  <c r="V40" i="102"/>
  <c r="U40" i="102"/>
  <c r="T40" i="102"/>
  <c r="S40" i="102"/>
  <c r="R40" i="102"/>
  <c r="M40" i="102"/>
  <c r="Z40" i="102" s="1"/>
  <c r="BF33" i="102"/>
  <c r="AR33" i="102"/>
  <c r="AS33" i="102" s="1"/>
  <c r="AT33" i="102" s="1"/>
  <c r="AU33" i="102" s="1"/>
  <c r="AV33" i="102" s="1"/>
  <c r="AQ33" i="102"/>
  <c r="AA33" i="102"/>
  <c r="V33" i="102"/>
  <c r="U33" i="102"/>
  <c r="T33" i="102"/>
  <c r="S33" i="102"/>
  <c r="R33" i="102"/>
  <c r="M33" i="102"/>
  <c r="Z33" i="102" s="1"/>
  <c r="BF15" i="102"/>
  <c r="AR15" i="102"/>
  <c r="AQ15" i="102"/>
  <c r="AA15" i="102"/>
  <c r="V15" i="102"/>
  <c r="U15" i="102"/>
  <c r="X15" i="102" s="1"/>
  <c r="T15" i="102"/>
  <c r="S15" i="102"/>
  <c r="R15" i="102"/>
  <c r="M15" i="102"/>
  <c r="Z15" i="102" s="1"/>
  <c r="BF279" i="102"/>
  <c r="AR279" i="102"/>
  <c r="AQ279" i="102"/>
  <c r="AA279" i="102"/>
  <c r="V279" i="102"/>
  <c r="U279" i="102"/>
  <c r="T279" i="102"/>
  <c r="S279" i="102"/>
  <c r="R279" i="102"/>
  <c r="M279" i="102"/>
  <c r="J279" i="102" s="1"/>
  <c r="BF228" i="102"/>
  <c r="AR228" i="102"/>
  <c r="AQ228" i="102"/>
  <c r="AA228" i="102"/>
  <c r="Z228" i="102"/>
  <c r="V228" i="102"/>
  <c r="U228" i="102"/>
  <c r="T228" i="102"/>
  <c r="S228" i="102"/>
  <c r="R228" i="102"/>
  <c r="M228" i="102"/>
  <c r="J228" i="102" s="1"/>
  <c r="BF226" i="102"/>
  <c r="AR226" i="102"/>
  <c r="AS226" i="102" s="1"/>
  <c r="AT226" i="102" s="1"/>
  <c r="AU226" i="102" s="1"/>
  <c r="AV226" i="102" s="1"/>
  <c r="AQ226" i="102"/>
  <c r="AA226" i="102"/>
  <c r="V226" i="102"/>
  <c r="U226" i="102"/>
  <c r="T226" i="102"/>
  <c r="S226" i="102"/>
  <c r="R226" i="102"/>
  <c r="M226" i="102"/>
  <c r="Z226" i="102" s="1"/>
  <c r="BF219" i="102"/>
  <c r="AR219" i="102"/>
  <c r="AQ219" i="102"/>
  <c r="AA219" i="102"/>
  <c r="V219" i="102"/>
  <c r="U219" i="102"/>
  <c r="T219" i="102"/>
  <c r="S219" i="102"/>
  <c r="R219" i="102"/>
  <c r="M219" i="102"/>
  <c r="BF217" i="102"/>
  <c r="AR217" i="102"/>
  <c r="AQ217" i="102"/>
  <c r="AA217" i="102"/>
  <c r="V217" i="102"/>
  <c r="U217" i="102"/>
  <c r="T217" i="102"/>
  <c r="S217" i="102"/>
  <c r="R217" i="102"/>
  <c r="M217" i="102"/>
  <c r="J217" i="102" s="1"/>
  <c r="BF179" i="102"/>
  <c r="AR179" i="102"/>
  <c r="AQ179" i="102"/>
  <c r="AA179" i="102"/>
  <c r="V179" i="102"/>
  <c r="U179" i="102"/>
  <c r="T179" i="102"/>
  <c r="S179" i="102"/>
  <c r="R179" i="102"/>
  <c r="M179" i="102"/>
  <c r="Z179" i="102" s="1"/>
  <c r="BF176" i="102"/>
  <c r="AR176" i="102"/>
  <c r="AS176" i="102" s="1"/>
  <c r="AQ176" i="102"/>
  <c r="AA176" i="102"/>
  <c r="Z176" i="102"/>
  <c r="V176" i="102"/>
  <c r="U176" i="102"/>
  <c r="T176" i="102"/>
  <c r="S176" i="102"/>
  <c r="R176" i="102"/>
  <c r="M176" i="102"/>
  <c r="J176" i="102" s="1"/>
  <c r="BF159" i="102"/>
  <c r="AR159" i="102"/>
  <c r="AQ159" i="102"/>
  <c r="AA159" i="102"/>
  <c r="V159" i="102"/>
  <c r="U159" i="102"/>
  <c r="X159" i="102" s="1"/>
  <c r="T159" i="102"/>
  <c r="S159" i="102"/>
  <c r="R159" i="102"/>
  <c r="M159" i="102"/>
  <c r="Z159" i="102" s="1"/>
  <c r="BF156" i="102"/>
  <c r="AR156" i="102"/>
  <c r="AQ156" i="102"/>
  <c r="AA156" i="102"/>
  <c r="V156" i="102"/>
  <c r="U156" i="102"/>
  <c r="T156" i="102"/>
  <c r="S156" i="102"/>
  <c r="R156" i="102"/>
  <c r="M156" i="102"/>
  <c r="J156" i="102" s="1"/>
  <c r="BF136" i="102"/>
  <c r="AR136" i="102"/>
  <c r="AQ136" i="102"/>
  <c r="AA136" i="102"/>
  <c r="V136" i="102"/>
  <c r="U136" i="102"/>
  <c r="T136" i="102"/>
  <c r="S136" i="102"/>
  <c r="R136" i="102"/>
  <c r="M136" i="102"/>
  <c r="Z136" i="102" s="1"/>
  <c r="BF113" i="102"/>
  <c r="AR113" i="102"/>
  <c r="AS113" i="102" s="1"/>
  <c r="AT113" i="102" s="1"/>
  <c r="AU113" i="102" s="1"/>
  <c r="AV113" i="102" s="1"/>
  <c r="AQ113" i="102"/>
  <c r="AA113" i="102"/>
  <c r="V113" i="102"/>
  <c r="U113" i="102"/>
  <c r="T113" i="102"/>
  <c r="S113" i="102"/>
  <c r="R113" i="102"/>
  <c r="M113" i="102"/>
  <c r="Z113" i="102" s="1"/>
  <c r="BF37" i="102"/>
  <c r="AR37" i="102"/>
  <c r="AS37" i="102" s="1"/>
  <c r="AQ37" i="102"/>
  <c r="AA37" i="102"/>
  <c r="V37" i="102"/>
  <c r="U37" i="102"/>
  <c r="X37" i="102" s="1"/>
  <c r="T37" i="102"/>
  <c r="S37" i="102"/>
  <c r="R37" i="102"/>
  <c r="M37" i="102"/>
  <c r="Z37" i="102" s="1"/>
  <c r="BF276" i="102"/>
  <c r="AR276" i="102"/>
  <c r="AQ276" i="102"/>
  <c r="AA276" i="102"/>
  <c r="V276" i="102"/>
  <c r="U276" i="102"/>
  <c r="T276" i="102"/>
  <c r="S276" i="102"/>
  <c r="R276" i="102"/>
  <c r="M276" i="102"/>
  <c r="J276" i="102" s="1"/>
  <c r="BF257" i="102"/>
  <c r="AR257" i="102"/>
  <c r="AQ257" i="102"/>
  <c r="AA257" i="102"/>
  <c r="V257" i="102"/>
  <c r="U257" i="102"/>
  <c r="T257" i="102"/>
  <c r="S257" i="102"/>
  <c r="R257" i="102"/>
  <c r="M257" i="102"/>
  <c r="Z257" i="102" s="1"/>
  <c r="BF206" i="102"/>
  <c r="AR206" i="102"/>
  <c r="AS206" i="102" s="1"/>
  <c r="AT206" i="102" s="1"/>
  <c r="AU206" i="102" s="1"/>
  <c r="AV206" i="102" s="1"/>
  <c r="AQ206" i="102"/>
  <c r="AA206" i="102"/>
  <c r="V206" i="102"/>
  <c r="U206" i="102"/>
  <c r="T206" i="102"/>
  <c r="S206" i="102"/>
  <c r="R206" i="102"/>
  <c r="M206" i="102"/>
  <c r="Z206" i="102" s="1"/>
  <c r="BF128" i="102"/>
  <c r="AR128" i="102"/>
  <c r="AS128" i="102" s="1"/>
  <c r="AT128" i="102" s="1"/>
  <c r="AU128" i="102" s="1"/>
  <c r="AV128" i="102" s="1"/>
  <c r="AQ128" i="102"/>
  <c r="AA128" i="102"/>
  <c r="V128" i="102"/>
  <c r="U128" i="102"/>
  <c r="X128" i="102" s="1"/>
  <c r="T128" i="102"/>
  <c r="S128" i="102"/>
  <c r="R128" i="102"/>
  <c r="M128" i="102"/>
  <c r="BF127" i="102"/>
  <c r="AR127" i="102"/>
  <c r="AQ127" i="102"/>
  <c r="AA127" i="102"/>
  <c r="V127" i="102"/>
  <c r="U127" i="102"/>
  <c r="T127" i="102"/>
  <c r="S127" i="102"/>
  <c r="R127" i="102"/>
  <c r="M127" i="102"/>
  <c r="J127" i="102" s="1"/>
  <c r="BF124" i="102"/>
  <c r="AR124" i="102"/>
  <c r="AQ124" i="102"/>
  <c r="AA124" i="102"/>
  <c r="V124" i="102"/>
  <c r="U124" i="102"/>
  <c r="T124" i="102"/>
  <c r="S124" i="102"/>
  <c r="R124" i="102"/>
  <c r="M124" i="102"/>
  <c r="Z124" i="102" s="1"/>
  <c r="BF106" i="102"/>
  <c r="AR106" i="102"/>
  <c r="AS106" i="102" s="1"/>
  <c r="AQ106" i="102"/>
  <c r="AA106" i="102"/>
  <c r="Z106" i="102"/>
  <c r="V106" i="102"/>
  <c r="U106" i="102"/>
  <c r="T106" i="102"/>
  <c r="S106" i="102"/>
  <c r="R106" i="102"/>
  <c r="M106" i="102"/>
  <c r="J106" i="102" s="1"/>
  <c r="BF99" i="102"/>
  <c r="AR99" i="102"/>
  <c r="AS99" i="102" s="1"/>
  <c r="AT99" i="102" s="1"/>
  <c r="AU99" i="102" s="1"/>
  <c r="AV99" i="102" s="1"/>
  <c r="AQ99" i="102"/>
  <c r="AA99" i="102"/>
  <c r="V99" i="102"/>
  <c r="U99" i="102"/>
  <c r="X99" i="102" s="1"/>
  <c r="T99" i="102"/>
  <c r="S99" i="102"/>
  <c r="R99" i="102"/>
  <c r="M99" i="102"/>
  <c r="BF94" i="102"/>
  <c r="AR94" i="102"/>
  <c r="AQ94" i="102"/>
  <c r="AA94" i="102"/>
  <c r="V94" i="102"/>
  <c r="U94" i="102"/>
  <c r="T94" i="102"/>
  <c r="S94" i="102"/>
  <c r="R94" i="102"/>
  <c r="M94" i="102"/>
  <c r="J94" i="102" s="1"/>
  <c r="BF64" i="102"/>
  <c r="AR64" i="102"/>
  <c r="AQ64" i="102"/>
  <c r="AA64" i="102"/>
  <c r="V64" i="102"/>
  <c r="U64" i="102"/>
  <c r="T64" i="102"/>
  <c r="S64" i="102"/>
  <c r="R64" i="102"/>
  <c r="M64" i="102"/>
  <c r="Z64" i="102" s="1"/>
  <c r="BF50" i="102"/>
  <c r="AR50" i="102"/>
  <c r="AS50" i="102" s="1"/>
  <c r="AT50" i="102" s="1"/>
  <c r="AU50" i="102" s="1"/>
  <c r="AV50" i="102" s="1"/>
  <c r="AQ50" i="102"/>
  <c r="AA50" i="102"/>
  <c r="V50" i="102"/>
  <c r="U50" i="102"/>
  <c r="T50" i="102"/>
  <c r="S50" i="102"/>
  <c r="R50" i="102"/>
  <c r="M50" i="102"/>
  <c r="Z50" i="102" s="1"/>
  <c r="BF44" i="102"/>
  <c r="AR44" i="102"/>
  <c r="AS44" i="102" s="1"/>
  <c r="AT44" i="102" s="1"/>
  <c r="AU44" i="102" s="1"/>
  <c r="AV44" i="102" s="1"/>
  <c r="AQ44" i="102"/>
  <c r="AA44" i="102"/>
  <c r="V44" i="102"/>
  <c r="U44" i="102"/>
  <c r="T44" i="102"/>
  <c r="S44" i="102"/>
  <c r="R44" i="102"/>
  <c r="M44" i="102"/>
  <c r="BF295" i="102"/>
  <c r="AR295" i="102"/>
  <c r="AQ295" i="102"/>
  <c r="AA295" i="102"/>
  <c r="V295" i="102"/>
  <c r="U295" i="102"/>
  <c r="T295" i="102"/>
  <c r="S295" i="102"/>
  <c r="R295" i="102"/>
  <c r="M295" i="102"/>
  <c r="J295" i="102" s="1"/>
  <c r="BF258" i="102"/>
  <c r="AR258" i="102"/>
  <c r="AQ258" i="102"/>
  <c r="AA258" i="102"/>
  <c r="V258" i="102"/>
  <c r="U258" i="102"/>
  <c r="T258" i="102"/>
  <c r="S258" i="102"/>
  <c r="R258" i="102"/>
  <c r="M258" i="102"/>
  <c r="Z258" i="102" s="1"/>
  <c r="BF222" i="102"/>
  <c r="AR222" i="102"/>
  <c r="AS222" i="102" s="1"/>
  <c r="AQ222" i="102"/>
  <c r="AA222" i="102"/>
  <c r="V222" i="102"/>
  <c r="U222" i="102"/>
  <c r="T222" i="102"/>
  <c r="S222" i="102"/>
  <c r="R222" i="102"/>
  <c r="M222" i="102"/>
  <c r="Z222" i="102" s="1"/>
  <c r="BF191" i="102"/>
  <c r="AR191" i="102"/>
  <c r="AS191" i="102" s="1"/>
  <c r="AQ191" i="102"/>
  <c r="AA191" i="102"/>
  <c r="V191" i="102"/>
  <c r="U191" i="102"/>
  <c r="X191" i="102" s="1"/>
  <c r="T191" i="102"/>
  <c r="S191" i="102"/>
  <c r="R191" i="102"/>
  <c r="M191" i="102"/>
  <c r="Z191" i="102" s="1"/>
  <c r="BF154" i="102"/>
  <c r="AR154" i="102"/>
  <c r="AQ154" i="102"/>
  <c r="AA154" i="102"/>
  <c r="V154" i="102"/>
  <c r="U154" i="102"/>
  <c r="T154" i="102"/>
  <c r="S154" i="102"/>
  <c r="R154" i="102"/>
  <c r="M154" i="102"/>
  <c r="J154" i="102" s="1"/>
  <c r="BF117" i="102"/>
  <c r="AR117" i="102"/>
  <c r="AQ117" i="102"/>
  <c r="AA117" i="102"/>
  <c r="V117" i="102"/>
  <c r="U117" i="102"/>
  <c r="T117" i="102"/>
  <c r="S117" i="102"/>
  <c r="R117" i="102"/>
  <c r="M117" i="102"/>
  <c r="Z117" i="102" s="1"/>
  <c r="BF68" i="102"/>
  <c r="AR68" i="102"/>
  <c r="AS68" i="102" s="1"/>
  <c r="AT68" i="102" s="1"/>
  <c r="AU68" i="102" s="1"/>
  <c r="AV68" i="102" s="1"/>
  <c r="AQ68" i="102"/>
  <c r="AA68" i="102"/>
  <c r="V68" i="102"/>
  <c r="U68" i="102"/>
  <c r="T68" i="102"/>
  <c r="S68" i="102"/>
  <c r="R68" i="102"/>
  <c r="M68" i="102"/>
  <c r="Z68" i="102" s="1"/>
  <c r="BF67" i="102"/>
  <c r="AR67" i="102"/>
  <c r="AS67" i="102" s="1"/>
  <c r="AT67" i="102" s="1"/>
  <c r="AU67" i="102" s="1"/>
  <c r="AV67" i="102" s="1"/>
  <c r="AQ67" i="102"/>
  <c r="AA67" i="102"/>
  <c r="V67" i="102"/>
  <c r="U67" i="102"/>
  <c r="T67" i="102"/>
  <c r="S67" i="102"/>
  <c r="R67" i="102"/>
  <c r="M67" i="102"/>
  <c r="BF23" i="102"/>
  <c r="AR23" i="102"/>
  <c r="AQ23" i="102"/>
  <c r="AA23" i="102"/>
  <c r="V23" i="102"/>
  <c r="U23" i="102"/>
  <c r="T23" i="102"/>
  <c r="S23" i="102"/>
  <c r="R23" i="102"/>
  <c r="M23" i="102"/>
  <c r="J23" i="102" s="1"/>
  <c r="BF14" i="102"/>
  <c r="AR14" i="102"/>
  <c r="AQ14" i="102"/>
  <c r="AA14" i="102"/>
  <c r="V14" i="102"/>
  <c r="U14" i="102"/>
  <c r="T14" i="102"/>
  <c r="S14" i="102"/>
  <c r="R14" i="102"/>
  <c r="M14" i="102"/>
  <c r="Z14" i="102" s="1"/>
  <c r="BF283" i="102"/>
  <c r="AR283" i="102"/>
  <c r="AS283" i="102" s="1"/>
  <c r="AQ283" i="102"/>
  <c r="AA283" i="102"/>
  <c r="V283" i="102"/>
  <c r="U283" i="102"/>
  <c r="T283" i="102"/>
  <c r="S283" i="102"/>
  <c r="R283" i="102"/>
  <c r="M283" i="102"/>
  <c r="Z283" i="102" s="1"/>
  <c r="BF269" i="102"/>
  <c r="AR269" i="102"/>
  <c r="AS269" i="102" s="1"/>
  <c r="AT269" i="102" s="1"/>
  <c r="AU269" i="102" s="1"/>
  <c r="AV269" i="102" s="1"/>
  <c r="AQ269" i="102"/>
  <c r="AA269" i="102"/>
  <c r="V269" i="102"/>
  <c r="U269" i="102"/>
  <c r="T269" i="102"/>
  <c r="S269" i="102"/>
  <c r="R269" i="102"/>
  <c r="M269" i="102"/>
  <c r="Z269" i="102" s="1"/>
  <c r="BF267" i="102"/>
  <c r="AR267" i="102"/>
  <c r="AQ267" i="102"/>
  <c r="AA267" i="102"/>
  <c r="V267" i="102"/>
  <c r="U267" i="102"/>
  <c r="T267" i="102"/>
  <c r="S267" i="102"/>
  <c r="R267" i="102"/>
  <c r="M267" i="102"/>
  <c r="J267" i="102" s="1"/>
  <c r="BF262" i="102"/>
  <c r="AR262" i="102"/>
  <c r="AQ262" i="102"/>
  <c r="AA262" i="102"/>
  <c r="V262" i="102"/>
  <c r="U262" i="102"/>
  <c r="T262" i="102"/>
  <c r="S262" i="102"/>
  <c r="R262" i="102"/>
  <c r="M262" i="102"/>
  <c r="Z262" i="102" s="1"/>
  <c r="BF256" i="102"/>
  <c r="AR256" i="102"/>
  <c r="AS256" i="102" s="1"/>
  <c r="AT256" i="102" s="1"/>
  <c r="AU256" i="102" s="1"/>
  <c r="AV256" i="102" s="1"/>
  <c r="AQ256" i="102"/>
  <c r="AA256" i="102"/>
  <c r="V256" i="102"/>
  <c r="U256" i="102"/>
  <c r="T256" i="102"/>
  <c r="S256" i="102"/>
  <c r="R256" i="102"/>
  <c r="M256" i="102"/>
  <c r="Z256" i="102" s="1"/>
  <c r="BF243" i="102"/>
  <c r="AR243" i="102"/>
  <c r="AQ243" i="102"/>
  <c r="AA243" i="102"/>
  <c r="V243" i="102"/>
  <c r="U243" i="102"/>
  <c r="T243" i="102"/>
  <c r="S243" i="102"/>
  <c r="R243" i="102"/>
  <c r="M243" i="102"/>
  <c r="Z243" i="102" s="1"/>
  <c r="BF231" i="102"/>
  <c r="AR231" i="102"/>
  <c r="AQ231" i="102"/>
  <c r="AA231" i="102"/>
  <c r="V231" i="102"/>
  <c r="U231" i="102"/>
  <c r="T231" i="102"/>
  <c r="S231" i="102"/>
  <c r="R231" i="102"/>
  <c r="M231" i="102"/>
  <c r="BF229" i="102"/>
  <c r="AR229" i="102"/>
  <c r="AS229" i="102" s="1"/>
  <c r="AQ229" i="102"/>
  <c r="AA229" i="102"/>
  <c r="V229" i="102"/>
  <c r="U229" i="102"/>
  <c r="T229" i="102"/>
  <c r="S229" i="102"/>
  <c r="R229" i="102"/>
  <c r="M229" i="102"/>
  <c r="Z229" i="102" s="1"/>
  <c r="BF182" i="102"/>
  <c r="AR182" i="102"/>
  <c r="AQ182" i="102"/>
  <c r="AA182" i="102"/>
  <c r="V182" i="102"/>
  <c r="U182" i="102"/>
  <c r="T182" i="102"/>
  <c r="S182" i="102"/>
  <c r="R182" i="102"/>
  <c r="M182" i="102"/>
  <c r="Z182" i="102" s="1"/>
  <c r="BF170" i="102"/>
  <c r="AR170" i="102"/>
  <c r="AQ170" i="102"/>
  <c r="AA170" i="102"/>
  <c r="V170" i="102"/>
  <c r="U170" i="102"/>
  <c r="T170" i="102"/>
  <c r="S170" i="102"/>
  <c r="R170" i="102"/>
  <c r="M170" i="102"/>
  <c r="Z170" i="102" s="1"/>
  <c r="BF148" i="102"/>
  <c r="AR148" i="102"/>
  <c r="AQ148" i="102"/>
  <c r="AA148" i="102"/>
  <c r="Z148" i="102"/>
  <c r="V148" i="102"/>
  <c r="U148" i="102"/>
  <c r="T148" i="102"/>
  <c r="S148" i="102"/>
  <c r="R148" i="102"/>
  <c r="M148" i="102"/>
  <c r="J148" i="102" s="1"/>
  <c r="BF132" i="102"/>
  <c r="AR132" i="102"/>
  <c r="AS132" i="102" s="1"/>
  <c r="AT132" i="102" s="1"/>
  <c r="AU132" i="102" s="1"/>
  <c r="AV132" i="102" s="1"/>
  <c r="AQ132" i="102"/>
  <c r="AA132" i="102"/>
  <c r="Z132" i="102"/>
  <c r="V132" i="102"/>
  <c r="U132" i="102"/>
  <c r="X132" i="102" s="1"/>
  <c r="T132" i="102"/>
  <c r="S132" i="102"/>
  <c r="R132" i="102"/>
  <c r="M132" i="102"/>
  <c r="J132" i="102" s="1"/>
  <c r="AP132" i="102" s="1"/>
  <c r="BF125" i="102"/>
  <c r="AR125" i="102"/>
  <c r="AQ125" i="102"/>
  <c r="AA125" i="102"/>
  <c r="V125" i="102"/>
  <c r="U125" i="102"/>
  <c r="T125" i="102"/>
  <c r="S125" i="102"/>
  <c r="R125" i="102"/>
  <c r="M125" i="102"/>
  <c r="Z125" i="102" s="1"/>
  <c r="BF100" i="102"/>
  <c r="AR100" i="102"/>
  <c r="AQ100" i="102"/>
  <c r="AA100" i="102"/>
  <c r="V100" i="102"/>
  <c r="U100" i="102"/>
  <c r="T100" i="102"/>
  <c r="S100" i="102"/>
  <c r="R100" i="102"/>
  <c r="M100" i="102"/>
  <c r="J100" i="102" s="1"/>
  <c r="BF86" i="102"/>
  <c r="AR86" i="102"/>
  <c r="AQ86" i="102"/>
  <c r="AA86" i="102"/>
  <c r="V86" i="102"/>
  <c r="U86" i="102"/>
  <c r="X86" i="102" s="1"/>
  <c r="T86" i="102"/>
  <c r="S86" i="102"/>
  <c r="R86" i="102"/>
  <c r="M86" i="102"/>
  <c r="Z86" i="102" s="1"/>
  <c r="BF84" i="102"/>
  <c r="AR84" i="102"/>
  <c r="AQ84" i="102"/>
  <c r="AA84" i="102"/>
  <c r="V84" i="102"/>
  <c r="U84" i="102"/>
  <c r="T84" i="102"/>
  <c r="S84" i="102"/>
  <c r="R84" i="102"/>
  <c r="M84" i="102"/>
  <c r="J84" i="102" s="1"/>
  <c r="BF71" i="102"/>
  <c r="AR71" i="102"/>
  <c r="AS71" i="102" s="1"/>
  <c r="AQ71" i="102"/>
  <c r="AA71" i="102"/>
  <c r="V71" i="102"/>
  <c r="U71" i="102"/>
  <c r="T71" i="102"/>
  <c r="S71" i="102"/>
  <c r="R71" i="102"/>
  <c r="M71" i="102"/>
  <c r="BF69" i="102"/>
  <c r="AR69" i="102"/>
  <c r="AQ69" i="102"/>
  <c r="AA69" i="102"/>
  <c r="V69" i="102"/>
  <c r="U69" i="102"/>
  <c r="X69" i="102" s="1"/>
  <c r="T69" i="102"/>
  <c r="S69" i="102"/>
  <c r="R69" i="102"/>
  <c r="M69" i="102"/>
  <c r="Z69" i="102" s="1"/>
  <c r="BF49" i="102"/>
  <c r="AR49" i="102"/>
  <c r="AQ49" i="102"/>
  <c r="AA49" i="102"/>
  <c r="V49" i="102"/>
  <c r="U49" i="102"/>
  <c r="T49" i="102"/>
  <c r="S49" i="102"/>
  <c r="R49" i="102"/>
  <c r="M49" i="102"/>
  <c r="Z49" i="102" s="1"/>
  <c r="BF24" i="102"/>
  <c r="AR24" i="102"/>
  <c r="AQ24" i="102"/>
  <c r="AA24" i="102"/>
  <c r="V24" i="102"/>
  <c r="U24" i="102"/>
  <c r="T24" i="102"/>
  <c r="S24" i="102"/>
  <c r="R24" i="102"/>
  <c r="M24" i="102"/>
  <c r="J24" i="102" s="1"/>
  <c r="BF9" i="102"/>
  <c r="AR9" i="102"/>
  <c r="AS9" i="102" s="1"/>
  <c r="AQ9" i="102"/>
  <c r="AA9" i="102"/>
  <c r="V9" i="102"/>
  <c r="U9" i="102"/>
  <c r="X9" i="102" s="1"/>
  <c r="T9" i="102"/>
  <c r="S9" i="102"/>
  <c r="R9" i="102"/>
  <c r="M9" i="102"/>
  <c r="Z9" i="102" s="1"/>
  <c r="BF290" i="102"/>
  <c r="AR290" i="102"/>
  <c r="AQ290" i="102"/>
  <c r="AA290" i="102"/>
  <c r="V290" i="102"/>
  <c r="U290" i="102"/>
  <c r="T290" i="102"/>
  <c r="S290" i="102"/>
  <c r="R290" i="102"/>
  <c r="M290" i="102"/>
  <c r="Z290" i="102" s="1"/>
  <c r="BF282" i="102"/>
  <c r="AR282" i="102"/>
  <c r="AQ282" i="102"/>
  <c r="AA282" i="102"/>
  <c r="V282" i="102"/>
  <c r="U282" i="102"/>
  <c r="T282" i="102"/>
  <c r="S282" i="102"/>
  <c r="R282" i="102"/>
  <c r="M282" i="102"/>
  <c r="Z282" i="102" s="1"/>
  <c r="BF272" i="102"/>
  <c r="AR272" i="102"/>
  <c r="AQ272" i="102"/>
  <c r="AA272" i="102"/>
  <c r="V272" i="102"/>
  <c r="U272" i="102"/>
  <c r="T272" i="102"/>
  <c r="S272" i="102"/>
  <c r="R272" i="102"/>
  <c r="M272" i="102"/>
  <c r="J272" i="102" s="1"/>
  <c r="BF247" i="102"/>
  <c r="AR247" i="102"/>
  <c r="AS247" i="102" s="1"/>
  <c r="AT247" i="102" s="1"/>
  <c r="AU247" i="102" s="1"/>
  <c r="AV247" i="102" s="1"/>
  <c r="AQ247" i="102"/>
  <c r="AA247" i="102"/>
  <c r="V247" i="102"/>
  <c r="U247" i="102"/>
  <c r="T247" i="102"/>
  <c r="S247" i="102"/>
  <c r="R247" i="102"/>
  <c r="M247" i="102"/>
  <c r="Z247" i="102" s="1"/>
  <c r="BF235" i="102"/>
  <c r="AR235" i="102"/>
  <c r="AQ235" i="102"/>
  <c r="AA235" i="102"/>
  <c r="V235" i="102"/>
  <c r="U235" i="102"/>
  <c r="T235" i="102"/>
  <c r="S235" i="102"/>
  <c r="R235" i="102"/>
  <c r="M235" i="102"/>
  <c r="Z235" i="102" s="1"/>
  <c r="BF211" i="102"/>
  <c r="AR211" i="102"/>
  <c r="AQ211" i="102"/>
  <c r="AA211" i="102"/>
  <c r="V211" i="102"/>
  <c r="U211" i="102"/>
  <c r="T211" i="102"/>
  <c r="S211" i="102"/>
  <c r="R211" i="102"/>
  <c r="M211" i="102"/>
  <c r="Z211" i="102" s="1"/>
  <c r="BF203" i="102"/>
  <c r="AR203" i="102"/>
  <c r="AQ203" i="102"/>
  <c r="AA203" i="102"/>
  <c r="V203" i="102"/>
  <c r="U203" i="102"/>
  <c r="T203" i="102"/>
  <c r="S203" i="102"/>
  <c r="R203" i="102"/>
  <c r="M203" i="102"/>
  <c r="J203" i="102" s="1"/>
  <c r="BF197" i="102"/>
  <c r="AR197" i="102"/>
  <c r="AS197" i="102" s="1"/>
  <c r="AT197" i="102" s="1"/>
  <c r="AU197" i="102" s="1"/>
  <c r="AV197" i="102" s="1"/>
  <c r="AQ197" i="102"/>
  <c r="AA197" i="102"/>
  <c r="V197" i="102"/>
  <c r="U197" i="102"/>
  <c r="T197" i="102"/>
  <c r="S197" i="102"/>
  <c r="R197" i="102"/>
  <c r="M197" i="102"/>
  <c r="Z197" i="102" s="1"/>
  <c r="BF192" i="102"/>
  <c r="AR192" i="102"/>
  <c r="AQ192" i="102"/>
  <c r="AA192" i="102"/>
  <c r="V192" i="102"/>
  <c r="U192" i="102"/>
  <c r="T192" i="102"/>
  <c r="S192" i="102"/>
  <c r="R192" i="102"/>
  <c r="M192" i="102"/>
  <c r="Z192" i="102" s="1"/>
  <c r="BF152" i="102"/>
  <c r="AR152" i="102"/>
  <c r="AQ152" i="102"/>
  <c r="AA152" i="102"/>
  <c r="V152" i="102"/>
  <c r="U152" i="102"/>
  <c r="T152" i="102"/>
  <c r="S152" i="102"/>
  <c r="R152" i="102"/>
  <c r="M152" i="102"/>
  <c r="Z152" i="102" s="1"/>
  <c r="BF151" i="102"/>
  <c r="AR151" i="102"/>
  <c r="AQ151" i="102"/>
  <c r="AA151" i="102"/>
  <c r="V151" i="102"/>
  <c r="U151" i="102"/>
  <c r="T151" i="102"/>
  <c r="S151" i="102"/>
  <c r="R151" i="102"/>
  <c r="M151" i="102"/>
  <c r="J151" i="102" s="1"/>
  <c r="BF140" i="102"/>
  <c r="AR140" i="102"/>
  <c r="AS140" i="102" s="1"/>
  <c r="AT140" i="102" s="1"/>
  <c r="AU140" i="102" s="1"/>
  <c r="AV140" i="102" s="1"/>
  <c r="AQ140" i="102"/>
  <c r="AA140" i="102"/>
  <c r="V140" i="102"/>
  <c r="U140" i="102"/>
  <c r="T140" i="102"/>
  <c r="S140" i="102"/>
  <c r="R140" i="102"/>
  <c r="M140" i="102"/>
  <c r="Z140" i="102" s="1"/>
  <c r="BF120" i="102"/>
  <c r="AR120" i="102"/>
  <c r="AQ120" i="102"/>
  <c r="AA120" i="102"/>
  <c r="V120" i="102"/>
  <c r="U120" i="102"/>
  <c r="X120" i="102" s="1"/>
  <c r="T120" i="102"/>
  <c r="S120" i="102"/>
  <c r="R120" i="102"/>
  <c r="M120" i="102"/>
  <c r="Z120" i="102" s="1"/>
  <c r="BF112" i="102"/>
  <c r="AR112" i="102"/>
  <c r="AQ112" i="102"/>
  <c r="AA112" i="102"/>
  <c r="V112" i="102"/>
  <c r="U112" i="102"/>
  <c r="T112" i="102"/>
  <c r="S112" i="102"/>
  <c r="R112" i="102"/>
  <c r="M112" i="102"/>
  <c r="Z112" i="102" s="1"/>
  <c r="BF90" i="102"/>
  <c r="AR90" i="102"/>
  <c r="AQ90" i="102"/>
  <c r="AA90" i="102"/>
  <c r="V90" i="102"/>
  <c r="U90" i="102"/>
  <c r="T90" i="102"/>
  <c r="S90" i="102"/>
  <c r="R90" i="102"/>
  <c r="M90" i="102"/>
  <c r="J90" i="102" s="1"/>
  <c r="BF77" i="102"/>
  <c r="AR77" i="102"/>
  <c r="AS77" i="102" s="1"/>
  <c r="AT77" i="102" s="1"/>
  <c r="AU77" i="102" s="1"/>
  <c r="AV77" i="102" s="1"/>
  <c r="AQ77" i="102"/>
  <c r="AA77" i="102"/>
  <c r="V77" i="102"/>
  <c r="U77" i="102"/>
  <c r="T77" i="102"/>
  <c r="S77" i="102"/>
  <c r="R77" i="102"/>
  <c r="M77" i="102"/>
  <c r="Z77" i="102" s="1"/>
  <c r="BF74" i="102"/>
  <c r="AR74" i="102"/>
  <c r="AQ74" i="102"/>
  <c r="AA74" i="102"/>
  <c r="V74" i="102"/>
  <c r="U74" i="102"/>
  <c r="X74" i="102" s="1"/>
  <c r="T74" i="102"/>
  <c r="S74" i="102"/>
  <c r="R74" i="102"/>
  <c r="M74" i="102"/>
  <c r="BF73" i="102"/>
  <c r="AR73" i="102"/>
  <c r="AQ73" i="102"/>
  <c r="AA73" i="102"/>
  <c r="V73" i="102"/>
  <c r="U73" i="102"/>
  <c r="T73" i="102"/>
  <c r="S73" i="102"/>
  <c r="R73" i="102"/>
  <c r="M73" i="102"/>
  <c r="Z73" i="102" s="1"/>
  <c r="BF47" i="102"/>
  <c r="AR47" i="102"/>
  <c r="AQ47" i="102"/>
  <c r="AA47" i="102"/>
  <c r="V47" i="102"/>
  <c r="U47" i="102"/>
  <c r="T47" i="102"/>
  <c r="S47" i="102"/>
  <c r="R47" i="102"/>
  <c r="M47" i="102"/>
  <c r="J47" i="102" s="1"/>
  <c r="BF43" i="102"/>
  <c r="AR43" i="102"/>
  <c r="AS43" i="102" s="1"/>
  <c r="AT43" i="102" s="1"/>
  <c r="AU43" i="102" s="1"/>
  <c r="AV43" i="102" s="1"/>
  <c r="AQ43" i="102"/>
  <c r="AA43" i="102"/>
  <c r="V43" i="102"/>
  <c r="U43" i="102"/>
  <c r="T43" i="102"/>
  <c r="S43" i="102"/>
  <c r="R43" i="102"/>
  <c r="M43" i="102"/>
  <c r="BF17" i="102"/>
  <c r="AR17" i="102"/>
  <c r="AQ17" i="102"/>
  <c r="AA17" i="102"/>
  <c r="V17" i="102"/>
  <c r="U17" i="102"/>
  <c r="X17" i="102" s="1"/>
  <c r="T17" i="102"/>
  <c r="S17" i="102"/>
  <c r="R17" i="102"/>
  <c r="M17" i="102"/>
  <c r="Z17" i="102" s="1"/>
  <c r="BF10" i="102"/>
  <c r="AR10" i="102"/>
  <c r="AQ10" i="102"/>
  <c r="AA10" i="102"/>
  <c r="V10" i="102"/>
  <c r="U10" i="102"/>
  <c r="T10" i="102"/>
  <c r="S10" i="102"/>
  <c r="R10" i="102"/>
  <c r="M10" i="102"/>
  <c r="Z10" i="102" s="1"/>
  <c r="BF8" i="102"/>
  <c r="AR8" i="102"/>
  <c r="AQ8" i="102"/>
  <c r="AA8" i="102"/>
  <c r="V8" i="102"/>
  <c r="U8" i="102"/>
  <c r="T8" i="102"/>
  <c r="S8" i="102"/>
  <c r="R8" i="102"/>
  <c r="M8" i="102"/>
  <c r="J8" i="102" s="1"/>
  <c r="BF298" i="102"/>
  <c r="AR298" i="102"/>
  <c r="AS298" i="102" s="1"/>
  <c r="AQ298" i="102"/>
  <c r="AA298" i="102"/>
  <c r="V298" i="102"/>
  <c r="U298" i="102"/>
  <c r="T298" i="102"/>
  <c r="S298" i="102"/>
  <c r="R298" i="102"/>
  <c r="M298" i="102"/>
  <c r="Z298" i="102" s="1"/>
  <c r="BF297" i="102"/>
  <c r="AR297" i="102"/>
  <c r="AQ297" i="102"/>
  <c r="AA297" i="102"/>
  <c r="V297" i="102"/>
  <c r="U297" i="102"/>
  <c r="T297" i="102"/>
  <c r="S297" i="102"/>
  <c r="R297" i="102"/>
  <c r="M297" i="102"/>
  <c r="Z297" i="102" s="1"/>
  <c r="BF291" i="102"/>
  <c r="AR291" i="102"/>
  <c r="AQ291" i="102"/>
  <c r="AA291" i="102"/>
  <c r="V291" i="102"/>
  <c r="U291" i="102"/>
  <c r="T291" i="102"/>
  <c r="S291" i="102"/>
  <c r="R291" i="102"/>
  <c r="M291" i="102"/>
  <c r="Z291" i="102" s="1"/>
  <c r="BF287" i="102"/>
  <c r="AR287" i="102"/>
  <c r="AQ287" i="102"/>
  <c r="AA287" i="102"/>
  <c r="V287" i="102"/>
  <c r="U287" i="102"/>
  <c r="T287" i="102"/>
  <c r="S287" i="102"/>
  <c r="R287" i="102"/>
  <c r="M287" i="102"/>
  <c r="J287" i="102" s="1"/>
  <c r="BF278" i="102"/>
  <c r="AR278" i="102"/>
  <c r="AS278" i="102" s="1"/>
  <c r="AQ278" i="102"/>
  <c r="AA278" i="102"/>
  <c r="V278" i="102"/>
  <c r="U278" i="102"/>
  <c r="T278" i="102"/>
  <c r="S278" i="102"/>
  <c r="R278" i="102"/>
  <c r="M278" i="102"/>
  <c r="Z278" i="102" s="1"/>
  <c r="BF265" i="102"/>
  <c r="AR265" i="102"/>
  <c r="AQ265" i="102"/>
  <c r="AA265" i="102"/>
  <c r="V265" i="102"/>
  <c r="U265" i="102"/>
  <c r="T265" i="102"/>
  <c r="S265" i="102"/>
  <c r="R265" i="102"/>
  <c r="M265" i="102"/>
  <c r="Z265" i="102" s="1"/>
  <c r="BF254" i="102"/>
  <c r="AR254" i="102"/>
  <c r="AQ254" i="102"/>
  <c r="AA254" i="102"/>
  <c r="V254" i="102"/>
  <c r="U254" i="102"/>
  <c r="T254" i="102"/>
  <c r="S254" i="102"/>
  <c r="R254" i="102"/>
  <c r="M254" i="102"/>
  <c r="Z254" i="102" s="1"/>
  <c r="BF253" i="102"/>
  <c r="AR253" i="102"/>
  <c r="AQ253" i="102"/>
  <c r="AA253" i="102"/>
  <c r="V253" i="102"/>
  <c r="U253" i="102"/>
  <c r="T253" i="102"/>
  <c r="S253" i="102"/>
  <c r="R253" i="102"/>
  <c r="M253" i="102"/>
  <c r="J253" i="102" s="1"/>
  <c r="BF242" i="102"/>
  <c r="AR242" i="102"/>
  <c r="AS242" i="102" s="1"/>
  <c r="AT242" i="102" s="1"/>
  <c r="AU242" i="102" s="1"/>
  <c r="AV242" i="102" s="1"/>
  <c r="AQ242" i="102"/>
  <c r="AA242" i="102"/>
  <c r="V242" i="102"/>
  <c r="U242" i="102"/>
  <c r="T242" i="102"/>
  <c r="S242" i="102"/>
  <c r="R242" i="102"/>
  <c r="M242" i="102"/>
  <c r="Z242" i="102" s="1"/>
  <c r="BF237" i="102"/>
  <c r="AR237" i="102"/>
  <c r="AQ237" i="102"/>
  <c r="AA237" i="102"/>
  <c r="V237" i="102"/>
  <c r="U237" i="102"/>
  <c r="X237" i="102" s="1"/>
  <c r="T237" i="102"/>
  <c r="S237" i="102"/>
  <c r="R237" i="102"/>
  <c r="M237" i="102"/>
  <c r="Z237" i="102" s="1"/>
  <c r="BF227" i="102"/>
  <c r="AR227" i="102"/>
  <c r="AQ227" i="102"/>
  <c r="AA227" i="102"/>
  <c r="V227" i="102"/>
  <c r="U227" i="102"/>
  <c r="T227" i="102"/>
  <c r="S227" i="102"/>
  <c r="R227" i="102"/>
  <c r="M227" i="102"/>
  <c r="Z227" i="102" s="1"/>
  <c r="BF207" i="102"/>
  <c r="AR207" i="102"/>
  <c r="AQ207" i="102"/>
  <c r="AA207" i="102"/>
  <c r="V207" i="102"/>
  <c r="U207" i="102"/>
  <c r="T207" i="102"/>
  <c r="S207" i="102"/>
  <c r="R207" i="102"/>
  <c r="M207" i="102"/>
  <c r="J207" i="102" s="1"/>
  <c r="BF205" i="102"/>
  <c r="AR205" i="102"/>
  <c r="AS205" i="102" s="1"/>
  <c r="AT205" i="102" s="1"/>
  <c r="AU205" i="102" s="1"/>
  <c r="AV205" i="102" s="1"/>
  <c r="AQ205" i="102"/>
  <c r="AA205" i="102"/>
  <c r="V205" i="102"/>
  <c r="U205" i="102"/>
  <c r="T205" i="102"/>
  <c r="S205" i="102"/>
  <c r="R205" i="102"/>
  <c r="M205" i="102"/>
  <c r="Z205" i="102" s="1"/>
  <c r="BF188" i="102"/>
  <c r="AR188" i="102"/>
  <c r="AQ188" i="102"/>
  <c r="AA188" i="102"/>
  <c r="V188" i="102"/>
  <c r="U188" i="102"/>
  <c r="T188" i="102"/>
  <c r="S188" i="102"/>
  <c r="R188" i="102"/>
  <c r="M188" i="102"/>
  <c r="Z188" i="102" s="1"/>
  <c r="BF169" i="102"/>
  <c r="AR169" i="102"/>
  <c r="AQ169" i="102"/>
  <c r="AA169" i="102"/>
  <c r="V169" i="102"/>
  <c r="U169" i="102"/>
  <c r="T169" i="102"/>
  <c r="S169" i="102"/>
  <c r="R169" i="102"/>
  <c r="M169" i="102"/>
  <c r="Z169" i="102" s="1"/>
  <c r="BF168" i="102"/>
  <c r="AR168" i="102"/>
  <c r="AQ168" i="102"/>
  <c r="AA168" i="102"/>
  <c r="V168" i="102"/>
  <c r="U168" i="102"/>
  <c r="X168" i="102" s="1"/>
  <c r="T168" i="102"/>
  <c r="S168" i="102"/>
  <c r="R168" i="102"/>
  <c r="M168" i="102"/>
  <c r="Z168" i="102" s="1"/>
  <c r="BF166" i="102"/>
  <c r="AR166" i="102"/>
  <c r="AS166" i="102" s="1"/>
  <c r="AQ166" i="102"/>
  <c r="AA166" i="102"/>
  <c r="V166" i="102"/>
  <c r="U166" i="102"/>
  <c r="T166" i="102"/>
  <c r="S166" i="102"/>
  <c r="R166" i="102"/>
  <c r="M166" i="102"/>
  <c r="Z166" i="102" s="1"/>
  <c r="BF158" i="102"/>
  <c r="AR158" i="102"/>
  <c r="AQ158" i="102"/>
  <c r="AA158" i="102"/>
  <c r="V158" i="102"/>
  <c r="U158" i="102"/>
  <c r="T158" i="102"/>
  <c r="S158" i="102"/>
  <c r="R158" i="102"/>
  <c r="M158" i="102"/>
  <c r="Z158" i="102" s="1"/>
  <c r="BF150" i="102"/>
  <c r="AR150" i="102"/>
  <c r="AQ150" i="102"/>
  <c r="AA150" i="102"/>
  <c r="V150" i="102"/>
  <c r="U150" i="102"/>
  <c r="T150" i="102"/>
  <c r="S150" i="102"/>
  <c r="R150" i="102"/>
  <c r="M150" i="102"/>
  <c r="Z150" i="102" s="1"/>
  <c r="BF144" i="102"/>
  <c r="AR144" i="102"/>
  <c r="AS144" i="102" s="1"/>
  <c r="AT144" i="102" s="1"/>
  <c r="AU144" i="102" s="1"/>
  <c r="AV144" i="102" s="1"/>
  <c r="AQ144" i="102"/>
  <c r="AA144" i="102"/>
  <c r="V144" i="102"/>
  <c r="U144" i="102"/>
  <c r="X144" i="102" s="1"/>
  <c r="T144" i="102"/>
  <c r="S144" i="102"/>
  <c r="R144" i="102"/>
  <c r="M144" i="102"/>
  <c r="Z144" i="102" s="1"/>
  <c r="BF88" i="102"/>
  <c r="AR88" i="102"/>
  <c r="AQ88" i="102"/>
  <c r="AA88" i="102"/>
  <c r="Z88" i="102"/>
  <c r="V88" i="102"/>
  <c r="U88" i="102"/>
  <c r="T88" i="102"/>
  <c r="S88" i="102"/>
  <c r="R88" i="102"/>
  <c r="M88" i="102"/>
  <c r="J88" i="102" s="1"/>
  <c r="BF83" i="102"/>
  <c r="AR83" i="102"/>
  <c r="AQ83" i="102"/>
  <c r="AA83" i="102"/>
  <c r="V83" i="102"/>
  <c r="U83" i="102"/>
  <c r="T83" i="102"/>
  <c r="S83" i="102"/>
  <c r="R83" i="102"/>
  <c r="M83" i="102"/>
  <c r="Z83" i="102" s="1"/>
  <c r="BF82" i="102"/>
  <c r="AR82" i="102"/>
  <c r="AS82" i="102" s="1"/>
  <c r="AT82" i="102" s="1"/>
  <c r="AU82" i="102" s="1"/>
  <c r="AV82" i="102" s="1"/>
  <c r="AQ82" i="102"/>
  <c r="AA82" i="102"/>
  <c r="V82" i="102"/>
  <c r="U82" i="102"/>
  <c r="T82" i="102"/>
  <c r="S82" i="102"/>
  <c r="R82" i="102"/>
  <c r="M82" i="102"/>
  <c r="BF80" i="102"/>
  <c r="AR80" i="102"/>
  <c r="AS80" i="102" s="1"/>
  <c r="AT80" i="102" s="1"/>
  <c r="AU80" i="102" s="1"/>
  <c r="AV80" i="102" s="1"/>
  <c r="AQ80" i="102"/>
  <c r="AA80" i="102"/>
  <c r="V80" i="102"/>
  <c r="U80" i="102"/>
  <c r="T80" i="102"/>
  <c r="S80" i="102"/>
  <c r="R80" i="102"/>
  <c r="M80" i="102"/>
  <c r="BF56" i="102"/>
  <c r="AR56" i="102"/>
  <c r="AQ56" i="102"/>
  <c r="AA56" i="102"/>
  <c r="V56" i="102"/>
  <c r="U56" i="102"/>
  <c r="T56" i="102"/>
  <c r="S56" i="102"/>
  <c r="R56" i="102"/>
  <c r="M56" i="102"/>
  <c r="Z56" i="102" s="1"/>
  <c r="BF39" i="102"/>
  <c r="AR39" i="102"/>
  <c r="AQ39" i="102"/>
  <c r="AA39" i="102"/>
  <c r="V39" i="102"/>
  <c r="U39" i="102"/>
  <c r="T39" i="102"/>
  <c r="S39" i="102"/>
  <c r="R39" i="102"/>
  <c r="M39" i="102"/>
  <c r="Z39" i="102" s="1"/>
  <c r="BF32" i="102"/>
  <c r="AR32" i="102"/>
  <c r="AS32" i="102" s="1"/>
  <c r="AT32" i="102" s="1"/>
  <c r="AU32" i="102" s="1"/>
  <c r="AV32" i="102" s="1"/>
  <c r="AQ32" i="102"/>
  <c r="AA32" i="102"/>
  <c r="V32" i="102"/>
  <c r="U32" i="102"/>
  <c r="X32" i="102" s="1"/>
  <c r="T32" i="102"/>
  <c r="S32" i="102"/>
  <c r="R32" i="102"/>
  <c r="M32" i="102"/>
  <c r="Z32" i="102" s="1"/>
  <c r="BF12" i="102"/>
  <c r="AR12" i="102"/>
  <c r="AS12" i="102" s="1"/>
  <c r="AT12" i="102" s="1"/>
  <c r="AU12" i="102" s="1"/>
  <c r="AV12" i="102" s="1"/>
  <c r="AQ12" i="102"/>
  <c r="AA12" i="102"/>
  <c r="V12" i="102"/>
  <c r="U12" i="102"/>
  <c r="X12" i="102" s="1"/>
  <c r="T12" i="102"/>
  <c r="S12" i="102"/>
  <c r="R12" i="102"/>
  <c r="M12" i="102"/>
  <c r="Z12" i="102" s="1"/>
  <c r="BF7" i="102"/>
  <c r="AR7" i="102"/>
  <c r="AQ7" i="102"/>
  <c r="AA7" i="102"/>
  <c r="V7" i="102"/>
  <c r="U7" i="102"/>
  <c r="T7" i="102"/>
  <c r="S7" i="102"/>
  <c r="R7" i="102"/>
  <c r="M7" i="102"/>
  <c r="Z7" i="102" s="1"/>
  <c r="BF293" i="102"/>
  <c r="AR293" i="102"/>
  <c r="AQ293" i="102"/>
  <c r="AA293" i="102"/>
  <c r="V293" i="102"/>
  <c r="U293" i="102"/>
  <c r="T293" i="102"/>
  <c r="S293" i="102"/>
  <c r="R293" i="102"/>
  <c r="M293" i="102"/>
  <c r="Z293" i="102" s="1"/>
  <c r="BF264" i="102"/>
  <c r="AR264" i="102"/>
  <c r="AQ264" i="102"/>
  <c r="AA264" i="102"/>
  <c r="Z264" i="102"/>
  <c r="V264" i="102"/>
  <c r="U264" i="102"/>
  <c r="T264" i="102"/>
  <c r="S264" i="102"/>
  <c r="R264" i="102"/>
  <c r="M264" i="102"/>
  <c r="J264" i="102" s="1"/>
  <c r="AP264" i="102" s="1"/>
  <c r="BF241" i="102"/>
  <c r="AR241" i="102"/>
  <c r="AS241" i="102" s="1"/>
  <c r="AT241" i="102" s="1"/>
  <c r="AU241" i="102" s="1"/>
  <c r="AV241" i="102" s="1"/>
  <c r="AQ241" i="102"/>
  <c r="AA241" i="102"/>
  <c r="V241" i="102"/>
  <c r="U241" i="102"/>
  <c r="X241" i="102" s="1"/>
  <c r="T241" i="102"/>
  <c r="S241" i="102"/>
  <c r="R241" i="102"/>
  <c r="M241" i="102"/>
  <c r="Z241" i="102" s="1"/>
  <c r="BF224" i="102"/>
  <c r="AR224" i="102"/>
  <c r="AQ224" i="102"/>
  <c r="AA224" i="102"/>
  <c r="V224" i="102"/>
  <c r="U224" i="102"/>
  <c r="T224" i="102"/>
  <c r="S224" i="102"/>
  <c r="R224" i="102"/>
  <c r="M224" i="102"/>
  <c r="Z224" i="102" s="1"/>
  <c r="BF208" i="102"/>
  <c r="AR208" i="102"/>
  <c r="AQ208" i="102"/>
  <c r="AA208" i="102"/>
  <c r="V208" i="102"/>
  <c r="U208" i="102"/>
  <c r="T208" i="102"/>
  <c r="S208" i="102"/>
  <c r="R208" i="102"/>
  <c r="M208" i="102"/>
  <c r="Z208" i="102" s="1"/>
  <c r="BF195" i="102"/>
  <c r="AR195" i="102"/>
  <c r="AS195" i="102" s="1"/>
  <c r="AQ195" i="102"/>
  <c r="AA195" i="102"/>
  <c r="V195" i="102"/>
  <c r="U195" i="102"/>
  <c r="X195" i="102" s="1"/>
  <c r="T195" i="102"/>
  <c r="S195" i="102"/>
  <c r="R195" i="102"/>
  <c r="M195" i="102"/>
  <c r="Z195" i="102" s="1"/>
  <c r="BF193" i="102"/>
  <c r="AR193" i="102"/>
  <c r="AS193" i="102" s="1"/>
  <c r="AT193" i="102" s="1"/>
  <c r="AU193" i="102" s="1"/>
  <c r="AV193" i="102" s="1"/>
  <c r="AQ193" i="102"/>
  <c r="AQ314" i="102" s="1"/>
  <c r="AA193" i="102"/>
  <c r="V193" i="102"/>
  <c r="U193" i="102"/>
  <c r="X193" i="102" s="1"/>
  <c r="T193" i="102"/>
  <c r="S193" i="102"/>
  <c r="R193" i="102"/>
  <c r="M193" i="102"/>
  <c r="Z193" i="102" s="1"/>
  <c r="BF190" i="102"/>
  <c r="AR190" i="102"/>
  <c r="AQ190" i="102"/>
  <c r="AA190" i="102"/>
  <c r="Z190" i="102"/>
  <c r="V190" i="102"/>
  <c r="U190" i="102"/>
  <c r="T190" i="102"/>
  <c r="S190" i="102"/>
  <c r="R190" i="102"/>
  <c r="M190" i="102"/>
  <c r="J190" i="102" s="1"/>
  <c r="BF189" i="102"/>
  <c r="AR189" i="102"/>
  <c r="AQ189" i="102"/>
  <c r="AA189" i="102"/>
  <c r="V189" i="102"/>
  <c r="U189" i="102"/>
  <c r="T189" i="102"/>
  <c r="S189" i="102"/>
  <c r="R189" i="102"/>
  <c r="M189" i="102"/>
  <c r="Z189" i="102" s="1"/>
  <c r="BF186" i="102"/>
  <c r="AR186" i="102"/>
  <c r="AS186" i="102" s="1"/>
  <c r="AT186" i="102" s="1"/>
  <c r="AU186" i="102" s="1"/>
  <c r="AV186" i="102" s="1"/>
  <c r="AQ186" i="102"/>
  <c r="AA186" i="102"/>
  <c r="V186" i="102"/>
  <c r="U186" i="102"/>
  <c r="T186" i="102"/>
  <c r="S186" i="102"/>
  <c r="R186" i="102"/>
  <c r="M186" i="102"/>
  <c r="BF162" i="102"/>
  <c r="AR162" i="102"/>
  <c r="AS162" i="102" s="1"/>
  <c r="AT162" i="102" s="1"/>
  <c r="AU162" i="102" s="1"/>
  <c r="AV162" i="102" s="1"/>
  <c r="AQ162" i="102"/>
  <c r="AA162" i="102"/>
  <c r="V162" i="102"/>
  <c r="U162" i="102"/>
  <c r="T162" i="102"/>
  <c r="S162" i="102"/>
  <c r="R162" i="102"/>
  <c r="M162" i="102"/>
  <c r="BF123" i="102"/>
  <c r="AR123" i="102"/>
  <c r="AQ123" i="102"/>
  <c r="AA123" i="102"/>
  <c r="V123" i="102"/>
  <c r="U123" i="102"/>
  <c r="T123" i="102"/>
  <c r="S123" i="102"/>
  <c r="R123" i="102"/>
  <c r="M123" i="102"/>
  <c r="Z123" i="102" s="1"/>
  <c r="BF121" i="102"/>
  <c r="AR121" i="102"/>
  <c r="AQ121" i="102"/>
  <c r="AA121" i="102"/>
  <c r="V121" i="102"/>
  <c r="U121" i="102"/>
  <c r="T121" i="102"/>
  <c r="S121" i="102"/>
  <c r="R121" i="102"/>
  <c r="M121" i="102"/>
  <c r="Z121" i="102" s="1"/>
  <c r="BF111" i="102"/>
  <c r="AR111" i="102"/>
  <c r="AS111" i="102" s="1"/>
  <c r="AT111" i="102" s="1"/>
  <c r="AU111" i="102" s="1"/>
  <c r="AV111" i="102" s="1"/>
  <c r="AQ111" i="102"/>
  <c r="AA111" i="102"/>
  <c r="V111" i="102"/>
  <c r="U111" i="102"/>
  <c r="X111" i="102" s="1"/>
  <c r="T111" i="102"/>
  <c r="S111" i="102"/>
  <c r="R111" i="102"/>
  <c r="M111" i="102"/>
  <c r="Z111" i="102" s="1"/>
  <c r="BF105" i="102"/>
  <c r="AR105" i="102"/>
  <c r="AS105" i="102" s="1"/>
  <c r="AT105" i="102" s="1"/>
  <c r="AU105" i="102" s="1"/>
  <c r="AV105" i="102" s="1"/>
  <c r="AQ105" i="102"/>
  <c r="AA105" i="102"/>
  <c r="V105" i="102"/>
  <c r="U105" i="102"/>
  <c r="X105" i="102" s="1"/>
  <c r="T105" i="102"/>
  <c r="S105" i="102"/>
  <c r="R105" i="102"/>
  <c r="M105" i="102"/>
  <c r="Z105" i="102" s="1"/>
  <c r="BF52" i="102"/>
  <c r="AR52" i="102"/>
  <c r="AQ52" i="102"/>
  <c r="AA52" i="102"/>
  <c r="V52" i="102"/>
  <c r="U52" i="102"/>
  <c r="T52" i="102"/>
  <c r="S52" i="102"/>
  <c r="R52" i="102"/>
  <c r="M52" i="102"/>
  <c r="Z52" i="102" s="1"/>
  <c r="BF38" i="102"/>
  <c r="AR38" i="102"/>
  <c r="AQ38" i="102"/>
  <c r="AA38" i="102"/>
  <c r="V38" i="102"/>
  <c r="U38" i="102"/>
  <c r="T38" i="102"/>
  <c r="S38" i="102"/>
  <c r="R38" i="102"/>
  <c r="M38" i="102"/>
  <c r="Z38" i="102" s="1"/>
  <c r="BF35" i="102"/>
  <c r="AR35" i="102"/>
  <c r="AS35" i="102" s="1"/>
  <c r="AQ35" i="102"/>
  <c r="AA35" i="102"/>
  <c r="V35" i="102"/>
  <c r="U35" i="102"/>
  <c r="X35" i="102" s="1"/>
  <c r="T35" i="102"/>
  <c r="S35" i="102"/>
  <c r="R35" i="102"/>
  <c r="M35" i="102"/>
  <c r="Z35" i="102" s="1"/>
  <c r="BF27" i="102"/>
  <c r="AR27" i="102"/>
  <c r="AS27" i="102" s="1"/>
  <c r="AT27" i="102" s="1"/>
  <c r="AU27" i="102" s="1"/>
  <c r="AV27" i="102" s="1"/>
  <c r="AQ27" i="102"/>
  <c r="AA27" i="102"/>
  <c r="V27" i="102"/>
  <c r="U27" i="102"/>
  <c r="X27" i="102" s="1"/>
  <c r="T27" i="102"/>
  <c r="S27" i="102"/>
  <c r="R27" i="102"/>
  <c r="M27" i="102"/>
  <c r="Z27" i="102" s="1"/>
  <c r="BF11" i="102"/>
  <c r="AR11" i="102"/>
  <c r="AQ11" i="102"/>
  <c r="AA11" i="102"/>
  <c r="V11" i="102"/>
  <c r="U11" i="102"/>
  <c r="T11" i="102"/>
  <c r="S11" i="102"/>
  <c r="R11" i="102"/>
  <c r="M11" i="102"/>
  <c r="Z11" i="102" s="1"/>
  <c r="BF251" i="102"/>
  <c r="AR251" i="102"/>
  <c r="AQ251" i="102"/>
  <c r="AA251" i="102"/>
  <c r="V251" i="102"/>
  <c r="U251" i="102"/>
  <c r="T251" i="102"/>
  <c r="S251" i="102"/>
  <c r="R251" i="102"/>
  <c r="M251" i="102"/>
  <c r="Z251" i="102" s="1"/>
  <c r="BF236" i="102"/>
  <c r="AR236" i="102"/>
  <c r="AS236" i="102" s="1"/>
  <c r="AT236" i="102" s="1"/>
  <c r="AU236" i="102" s="1"/>
  <c r="AV236" i="102" s="1"/>
  <c r="AQ236" i="102"/>
  <c r="AA236" i="102"/>
  <c r="AA313" i="102" s="1"/>
  <c r="V236" i="102"/>
  <c r="U236" i="102"/>
  <c r="X236" i="102" s="1"/>
  <c r="T236" i="102"/>
  <c r="S236" i="102"/>
  <c r="S313" i="102" s="1"/>
  <c r="R236" i="102"/>
  <c r="M236" i="102"/>
  <c r="Z236" i="102" s="1"/>
  <c r="J236" i="102"/>
  <c r="AP236" i="102" s="1"/>
  <c r="BF230" i="102"/>
  <c r="AR230" i="102"/>
  <c r="AS230" i="102" s="1"/>
  <c r="AT230" i="102" s="1"/>
  <c r="AU230" i="102" s="1"/>
  <c r="AV230" i="102" s="1"/>
  <c r="AQ230" i="102"/>
  <c r="AA230" i="102"/>
  <c r="V230" i="102"/>
  <c r="U230" i="102"/>
  <c r="T230" i="102"/>
  <c r="S230" i="102"/>
  <c r="R230" i="102"/>
  <c r="M230" i="102"/>
  <c r="Z230" i="102" s="1"/>
  <c r="BF223" i="102"/>
  <c r="AR223" i="102"/>
  <c r="AQ223" i="102"/>
  <c r="AA223" i="102"/>
  <c r="V223" i="102"/>
  <c r="U223" i="102"/>
  <c r="T223" i="102"/>
  <c r="S223" i="102"/>
  <c r="R223" i="102"/>
  <c r="M223" i="102"/>
  <c r="Z223" i="102" s="1"/>
  <c r="BF175" i="102"/>
  <c r="AR175" i="102"/>
  <c r="AQ175" i="102"/>
  <c r="AA175" i="102"/>
  <c r="V175" i="102"/>
  <c r="U175" i="102"/>
  <c r="T175" i="102"/>
  <c r="S175" i="102"/>
  <c r="R175" i="102"/>
  <c r="M175" i="102"/>
  <c r="Z175" i="102" s="1"/>
  <c r="BF42" i="102"/>
  <c r="AR42" i="102"/>
  <c r="AS42" i="102" s="1"/>
  <c r="AT42" i="102" s="1"/>
  <c r="AU42" i="102" s="1"/>
  <c r="AV42" i="102" s="1"/>
  <c r="AQ42" i="102"/>
  <c r="AA42" i="102"/>
  <c r="Z42" i="102"/>
  <c r="V42" i="102"/>
  <c r="U42" i="102"/>
  <c r="T42" i="102"/>
  <c r="S42" i="102"/>
  <c r="R42" i="102"/>
  <c r="M42" i="102"/>
  <c r="J42" i="102" s="1"/>
  <c r="BF34" i="102"/>
  <c r="AR34" i="102"/>
  <c r="AS34" i="102" s="1"/>
  <c r="AT34" i="102" s="1"/>
  <c r="AU34" i="102" s="1"/>
  <c r="AV34" i="102" s="1"/>
  <c r="AQ34" i="102"/>
  <c r="AA34" i="102"/>
  <c r="V34" i="102"/>
  <c r="U34" i="102"/>
  <c r="T34" i="102"/>
  <c r="S34" i="102"/>
  <c r="R34" i="102"/>
  <c r="M34" i="102"/>
  <c r="BF280" i="102"/>
  <c r="AR280" i="102"/>
  <c r="AQ280" i="102"/>
  <c r="AA280" i="102"/>
  <c r="V280" i="102"/>
  <c r="U280" i="102"/>
  <c r="T280" i="102"/>
  <c r="S280" i="102"/>
  <c r="R280" i="102"/>
  <c r="M280" i="102"/>
  <c r="Z280" i="102" s="1"/>
  <c r="BF201" i="102"/>
  <c r="AR201" i="102"/>
  <c r="AQ201" i="102"/>
  <c r="AA201" i="102"/>
  <c r="V201" i="102"/>
  <c r="U201" i="102"/>
  <c r="T201" i="102"/>
  <c r="S201" i="102"/>
  <c r="R201" i="102"/>
  <c r="M201" i="102"/>
  <c r="Z201" i="102" s="1"/>
  <c r="BF196" i="102"/>
  <c r="AR196" i="102"/>
  <c r="AS196" i="102" s="1"/>
  <c r="AQ196" i="102"/>
  <c r="AA196" i="102"/>
  <c r="X196" i="102"/>
  <c r="V196" i="102"/>
  <c r="U196" i="102"/>
  <c r="T196" i="102"/>
  <c r="S196" i="102"/>
  <c r="R196" i="102"/>
  <c r="M196" i="102"/>
  <c r="BF181" i="102"/>
  <c r="AR181" i="102"/>
  <c r="AS181" i="102" s="1"/>
  <c r="AT181" i="102" s="1"/>
  <c r="AU181" i="102" s="1"/>
  <c r="AV181" i="102" s="1"/>
  <c r="AQ181" i="102"/>
  <c r="AA181" i="102"/>
  <c r="V181" i="102"/>
  <c r="U181" i="102"/>
  <c r="X181" i="102" s="1"/>
  <c r="T181" i="102"/>
  <c r="S181" i="102"/>
  <c r="R181" i="102"/>
  <c r="M181" i="102"/>
  <c r="BF171" i="102"/>
  <c r="AR171" i="102"/>
  <c r="AQ171" i="102"/>
  <c r="AA171" i="102"/>
  <c r="Z171" i="102"/>
  <c r="V171" i="102"/>
  <c r="U171" i="102"/>
  <c r="T171" i="102"/>
  <c r="S171" i="102"/>
  <c r="R171" i="102"/>
  <c r="M171" i="102"/>
  <c r="J171" i="102" s="1"/>
  <c r="BF87" i="102"/>
  <c r="AR87" i="102"/>
  <c r="AQ87" i="102"/>
  <c r="AA87" i="102"/>
  <c r="V87" i="102"/>
  <c r="U87" i="102"/>
  <c r="T87" i="102"/>
  <c r="S87" i="102"/>
  <c r="R87" i="102"/>
  <c r="M87" i="102"/>
  <c r="Z87" i="102" s="1"/>
  <c r="BF53" i="102"/>
  <c r="AR53" i="102"/>
  <c r="AS53" i="102" s="1"/>
  <c r="AQ53" i="102"/>
  <c r="AA53" i="102"/>
  <c r="V53" i="102"/>
  <c r="U53" i="102"/>
  <c r="X53" i="102" s="1"/>
  <c r="T53" i="102"/>
  <c r="S53" i="102"/>
  <c r="R53" i="102"/>
  <c r="M53" i="102"/>
  <c r="Z53" i="102" s="1"/>
  <c r="BF45" i="102"/>
  <c r="AR45" i="102"/>
  <c r="AS45" i="102" s="1"/>
  <c r="AT45" i="102" s="1"/>
  <c r="AU45" i="102" s="1"/>
  <c r="AV45" i="102" s="1"/>
  <c r="AQ45" i="102"/>
  <c r="AA45" i="102"/>
  <c r="Z45" i="102"/>
  <c r="V45" i="102"/>
  <c r="U45" i="102"/>
  <c r="X45" i="102" s="1"/>
  <c r="T45" i="102"/>
  <c r="S45" i="102"/>
  <c r="R45" i="102"/>
  <c r="M45" i="102"/>
  <c r="J45" i="102" s="1"/>
  <c r="BF245" i="102"/>
  <c r="AR245" i="102"/>
  <c r="AQ245" i="102"/>
  <c r="AA245" i="102"/>
  <c r="V245" i="102"/>
  <c r="U245" i="102"/>
  <c r="T245" i="102"/>
  <c r="S245" i="102"/>
  <c r="R245" i="102"/>
  <c r="M245" i="102"/>
  <c r="Z245" i="102" s="1"/>
  <c r="BF104" i="102"/>
  <c r="AR104" i="102"/>
  <c r="AQ104" i="102"/>
  <c r="AA104" i="102"/>
  <c r="V104" i="102"/>
  <c r="U104" i="102"/>
  <c r="T104" i="102"/>
  <c r="S104" i="102"/>
  <c r="R104" i="102"/>
  <c r="M104" i="102"/>
  <c r="Z104" i="102" s="1"/>
  <c r="BF103" i="102"/>
  <c r="AR103" i="102"/>
  <c r="AS103" i="102" s="1"/>
  <c r="AQ103" i="102"/>
  <c r="AA103" i="102"/>
  <c r="V103" i="102"/>
  <c r="U103" i="102"/>
  <c r="T103" i="102"/>
  <c r="S103" i="102"/>
  <c r="R103" i="102"/>
  <c r="M103" i="102"/>
  <c r="Z103" i="102" s="1"/>
  <c r="BF79" i="102"/>
  <c r="AR79" i="102"/>
  <c r="AS79" i="102" s="1"/>
  <c r="AT79" i="102" s="1"/>
  <c r="AU79" i="102" s="1"/>
  <c r="AV79" i="102" s="1"/>
  <c r="AQ79" i="102"/>
  <c r="AA79" i="102"/>
  <c r="Z79" i="102"/>
  <c r="V79" i="102"/>
  <c r="U79" i="102"/>
  <c r="X79" i="102" s="1"/>
  <c r="T79" i="102"/>
  <c r="S79" i="102"/>
  <c r="R79" i="102"/>
  <c r="M79" i="102"/>
  <c r="J79" i="102" s="1"/>
  <c r="BF300" i="102"/>
  <c r="AR300" i="102"/>
  <c r="AQ300" i="102"/>
  <c r="AA300" i="102"/>
  <c r="V300" i="102"/>
  <c r="U300" i="102"/>
  <c r="T300" i="102"/>
  <c r="S300" i="102"/>
  <c r="R300" i="102"/>
  <c r="M300" i="102"/>
  <c r="Z300" i="102" s="1"/>
  <c r="BF246" i="102"/>
  <c r="AR246" i="102"/>
  <c r="AQ246" i="102"/>
  <c r="AA246" i="102"/>
  <c r="V246" i="102"/>
  <c r="U246" i="102"/>
  <c r="T246" i="102"/>
  <c r="S246" i="102"/>
  <c r="R246" i="102"/>
  <c r="M246" i="102"/>
  <c r="BF232" i="102"/>
  <c r="AR232" i="102"/>
  <c r="AS232" i="102" s="1"/>
  <c r="AT232" i="102" s="1"/>
  <c r="AU232" i="102" s="1"/>
  <c r="AV232" i="102" s="1"/>
  <c r="AQ232" i="102"/>
  <c r="AA232" i="102"/>
  <c r="V232" i="102"/>
  <c r="U232" i="102"/>
  <c r="X232" i="102" s="1"/>
  <c r="T232" i="102"/>
  <c r="S232" i="102"/>
  <c r="R232" i="102"/>
  <c r="M232" i="102"/>
  <c r="Z232" i="102" s="1"/>
  <c r="BF214" i="102"/>
  <c r="AR214" i="102"/>
  <c r="AS214" i="102" s="1"/>
  <c r="AT214" i="102" s="1"/>
  <c r="AU214" i="102" s="1"/>
  <c r="AV214" i="102" s="1"/>
  <c r="AQ214" i="102"/>
  <c r="AA214" i="102"/>
  <c r="V214" i="102"/>
  <c r="U214" i="102"/>
  <c r="X214" i="102" s="1"/>
  <c r="T214" i="102"/>
  <c r="S214" i="102"/>
  <c r="R214" i="102"/>
  <c r="M214" i="102"/>
  <c r="Z214" i="102" s="1"/>
  <c r="BF204" i="102"/>
  <c r="AR204" i="102"/>
  <c r="AQ204" i="102"/>
  <c r="AA204" i="102"/>
  <c r="V204" i="102"/>
  <c r="U204" i="102"/>
  <c r="T204" i="102"/>
  <c r="S204" i="102"/>
  <c r="R204" i="102"/>
  <c r="M204" i="102"/>
  <c r="Z204" i="102" s="1"/>
  <c r="BF97" i="102"/>
  <c r="AR97" i="102"/>
  <c r="AQ97" i="102"/>
  <c r="AA97" i="102"/>
  <c r="V97" i="102"/>
  <c r="U97" i="102"/>
  <c r="T97" i="102"/>
  <c r="S97" i="102"/>
  <c r="R97" i="102"/>
  <c r="M97" i="102"/>
  <c r="J97" i="102" s="1"/>
  <c r="BF61" i="102"/>
  <c r="AR61" i="102"/>
  <c r="AS61" i="102" s="1"/>
  <c r="AT61" i="102" s="1"/>
  <c r="AU61" i="102" s="1"/>
  <c r="AV61" i="102" s="1"/>
  <c r="AQ61" i="102"/>
  <c r="AA61" i="102"/>
  <c r="V61" i="102"/>
  <c r="U61" i="102"/>
  <c r="T61" i="102"/>
  <c r="S61" i="102"/>
  <c r="R61" i="102"/>
  <c r="M61" i="102"/>
  <c r="BF57" i="102"/>
  <c r="AR57" i="102"/>
  <c r="AS57" i="102" s="1"/>
  <c r="AT57" i="102" s="1"/>
  <c r="AU57" i="102" s="1"/>
  <c r="AV57" i="102" s="1"/>
  <c r="AQ57" i="102"/>
  <c r="AA57" i="102"/>
  <c r="Z57" i="102"/>
  <c r="V57" i="102"/>
  <c r="U57" i="102"/>
  <c r="T57" i="102"/>
  <c r="S57" i="102"/>
  <c r="R57" i="102"/>
  <c r="M57" i="102"/>
  <c r="J57" i="102" s="1"/>
  <c r="BF54" i="102"/>
  <c r="AR54" i="102"/>
  <c r="AQ54" i="102"/>
  <c r="AA54" i="102"/>
  <c r="V54" i="102"/>
  <c r="U54" i="102"/>
  <c r="T54" i="102"/>
  <c r="S54" i="102"/>
  <c r="R54" i="102"/>
  <c r="M54" i="102"/>
  <c r="Z54" i="102" s="1"/>
  <c r="BF292" i="102"/>
  <c r="BF314" i="102" s="1"/>
  <c r="AR292" i="102"/>
  <c r="AR314" i="102" s="1"/>
  <c r="AQ292" i="102"/>
  <c r="AA292" i="102"/>
  <c r="AA314" i="102" s="1"/>
  <c r="V292" i="102"/>
  <c r="U292" i="102"/>
  <c r="U314" i="102" s="1"/>
  <c r="T292" i="102"/>
  <c r="S292" i="102"/>
  <c r="S314" i="102" s="1"/>
  <c r="R292" i="102"/>
  <c r="R314" i="102" s="1"/>
  <c r="M292" i="102"/>
  <c r="BF266" i="102"/>
  <c r="BF306" i="102" s="1"/>
  <c r="AR266" i="102"/>
  <c r="AQ266" i="102"/>
  <c r="AA266" i="102"/>
  <c r="AA306" i="102" s="1"/>
  <c r="V266" i="102"/>
  <c r="V306" i="102" s="1"/>
  <c r="U266" i="102"/>
  <c r="X266" i="102" s="1"/>
  <c r="T266" i="102"/>
  <c r="S266" i="102"/>
  <c r="S306" i="102" s="1"/>
  <c r="R266" i="102"/>
  <c r="R306" i="102" s="1"/>
  <c r="M266" i="102"/>
  <c r="Z266" i="102" s="1"/>
  <c r="BF115" i="102"/>
  <c r="AR115" i="102"/>
  <c r="AQ115" i="102"/>
  <c r="AA115" i="102"/>
  <c r="V115" i="102"/>
  <c r="U115" i="102"/>
  <c r="X115" i="102" s="1"/>
  <c r="T115" i="102"/>
  <c r="S115" i="102"/>
  <c r="R115" i="102"/>
  <c r="M115" i="102"/>
  <c r="Z115" i="102" s="1"/>
  <c r="BF95" i="102"/>
  <c r="AR95" i="102"/>
  <c r="AQ95" i="102"/>
  <c r="AA95" i="102"/>
  <c r="V95" i="102"/>
  <c r="U95" i="102"/>
  <c r="X95" i="102" s="1"/>
  <c r="T95" i="102"/>
  <c r="S95" i="102"/>
  <c r="R95" i="102"/>
  <c r="M95" i="102"/>
  <c r="Z95" i="102" s="1"/>
  <c r="J95" i="102"/>
  <c r="AP95" i="102" s="1"/>
  <c r="BF51" i="102"/>
  <c r="BF310" i="102" s="1"/>
  <c r="AR51" i="102"/>
  <c r="AR310" i="102" s="1"/>
  <c r="AQ51" i="102"/>
  <c r="AQ310" i="102" s="1"/>
  <c r="AA51" i="102"/>
  <c r="AA310" i="102" s="1"/>
  <c r="Z51" i="102"/>
  <c r="V51" i="102"/>
  <c r="V310" i="102" s="1"/>
  <c r="U51" i="102"/>
  <c r="T51" i="102"/>
  <c r="S51" i="102"/>
  <c r="S310" i="102" s="1"/>
  <c r="R51" i="102"/>
  <c r="R310" i="102" s="1"/>
  <c r="M51" i="102"/>
  <c r="BF238" i="102"/>
  <c r="AR238" i="102"/>
  <c r="AQ238" i="102"/>
  <c r="AA238" i="102"/>
  <c r="V238" i="102"/>
  <c r="U238" i="102"/>
  <c r="X238" i="102" s="1"/>
  <c r="T238" i="102"/>
  <c r="S238" i="102"/>
  <c r="R238" i="102"/>
  <c r="M238" i="102"/>
  <c r="Z238" i="102" s="1"/>
  <c r="BF212" i="102"/>
  <c r="AR212" i="102"/>
  <c r="AS212" i="102" s="1"/>
  <c r="AT212" i="102" s="1"/>
  <c r="AU212" i="102" s="1"/>
  <c r="AQ212" i="102"/>
  <c r="AA212" i="102"/>
  <c r="V212" i="102"/>
  <c r="U212" i="102"/>
  <c r="X212" i="102" s="1"/>
  <c r="T212" i="102"/>
  <c r="S212" i="102"/>
  <c r="R212" i="102"/>
  <c r="M212" i="102"/>
  <c r="BF194" i="102"/>
  <c r="AR194" i="102"/>
  <c r="AS194" i="102" s="1"/>
  <c r="AT194" i="102" s="1"/>
  <c r="AU194" i="102" s="1"/>
  <c r="AV194" i="102" s="1"/>
  <c r="AQ194" i="102"/>
  <c r="AA194" i="102"/>
  <c r="V194" i="102"/>
  <c r="U194" i="102"/>
  <c r="X194" i="102" s="1"/>
  <c r="T194" i="102"/>
  <c r="S194" i="102"/>
  <c r="R194" i="102"/>
  <c r="M194" i="102"/>
  <c r="Z194" i="102" s="1"/>
  <c r="BF141" i="102"/>
  <c r="AR141" i="102"/>
  <c r="AS141" i="102" s="1"/>
  <c r="AT141" i="102" s="1"/>
  <c r="AU141" i="102" s="1"/>
  <c r="AV141" i="102" s="1"/>
  <c r="AQ141" i="102"/>
  <c r="AA141" i="102"/>
  <c r="AA312" i="102" s="1"/>
  <c r="V141" i="102"/>
  <c r="V312" i="102" s="1"/>
  <c r="U141" i="102"/>
  <c r="X141" i="102" s="1"/>
  <c r="T141" i="102"/>
  <c r="S141" i="102"/>
  <c r="S312" i="102" s="1"/>
  <c r="R141" i="102"/>
  <c r="M141" i="102"/>
  <c r="Z141" i="102" s="1"/>
  <c r="BF110" i="102"/>
  <c r="AR110" i="102"/>
  <c r="AQ110" i="102"/>
  <c r="AA110" i="102"/>
  <c r="V110" i="102"/>
  <c r="U110" i="102"/>
  <c r="X110" i="102" s="1"/>
  <c r="T110" i="102"/>
  <c r="S110" i="102"/>
  <c r="R110" i="102"/>
  <c r="M110" i="102"/>
  <c r="BF93" i="102"/>
  <c r="BF308" i="102" s="1"/>
  <c r="AR93" i="102"/>
  <c r="AS93" i="102" s="1"/>
  <c r="AT93" i="102" s="1"/>
  <c r="AU93" i="102" s="1"/>
  <c r="AV93" i="102" s="1"/>
  <c r="AQ93" i="102"/>
  <c r="AA93" i="102"/>
  <c r="V93" i="102"/>
  <c r="U93" i="102"/>
  <c r="T93" i="102"/>
  <c r="S93" i="102"/>
  <c r="R93" i="102"/>
  <c r="M93" i="102"/>
  <c r="Z93" i="102" s="1"/>
  <c r="BF59" i="102"/>
  <c r="AR59" i="102"/>
  <c r="AQ59" i="102"/>
  <c r="AA59" i="102"/>
  <c r="V59" i="102"/>
  <c r="U59" i="102"/>
  <c r="X59" i="102" s="1"/>
  <c r="T59" i="102"/>
  <c r="T307" i="102" s="1"/>
  <c r="S59" i="102"/>
  <c r="R59" i="102"/>
  <c r="M59" i="102"/>
  <c r="J59" i="102" s="1"/>
  <c r="BF305" i="102"/>
  <c r="AR305" i="102"/>
  <c r="AQ305" i="102"/>
  <c r="AA305" i="102"/>
  <c r="V305" i="102"/>
  <c r="U305" i="102"/>
  <c r="T305" i="102"/>
  <c r="S305" i="102"/>
  <c r="R305" i="102"/>
  <c r="M305" i="102"/>
  <c r="BF313" i="102"/>
  <c r="AR313" i="102"/>
  <c r="AQ313" i="102"/>
  <c r="V313" i="102"/>
  <c r="U313" i="102"/>
  <c r="T313" i="102"/>
  <c r="R313" i="102"/>
  <c r="M313" i="102"/>
  <c r="V314" i="102"/>
  <c r="AR306" i="102"/>
  <c r="BG161" i="101"/>
  <c r="BE161" i="101"/>
  <c r="BC161" i="101"/>
  <c r="BB161" i="101"/>
  <c r="BA161" i="101"/>
  <c r="AZ161" i="101"/>
  <c r="AY161" i="101"/>
  <c r="AN161" i="101"/>
  <c r="AM161" i="101"/>
  <c r="AL161" i="101"/>
  <c r="AK161" i="101"/>
  <c r="AJ161" i="101"/>
  <c r="AI161" i="101"/>
  <c r="AH161" i="101"/>
  <c r="AG161" i="101"/>
  <c r="AF161" i="101"/>
  <c r="AE161" i="101"/>
  <c r="AD161" i="101"/>
  <c r="AC161" i="101"/>
  <c r="O161" i="101"/>
  <c r="K161" i="101"/>
  <c r="I161" i="101"/>
  <c r="E161" i="101"/>
  <c r="B161" i="101"/>
  <c r="BG160" i="101"/>
  <c r="BE160" i="101"/>
  <c r="BC160" i="101"/>
  <c r="BB160" i="101"/>
  <c r="BA160" i="101"/>
  <c r="AZ160" i="101"/>
  <c r="AY160" i="101"/>
  <c r="AN160" i="101"/>
  <c r="AM160" i="101"/>
  <c r="AL160" i="101"/>
  <c r="AK160" i="101"/>
  <c r="AJ160" i="101"/>
  <c r="AI160" i="101"/>
  <c r="AH160" i="101"/>
  <c r="AG160" i="101"/>
  <c r="AF160" i="101"/>
  <c r="AE160" i="101"/>
  <c r="AD160" i="101"/>
  <c r="AC160" i="101"/>
  <c r="O160" i="101"/>
  <c r="K160" i="101"/>
  <c r="I160" i="101"/>
  <c r="E160" i="101"/>
  <c r="B160" i="101"/>
  <c r="BG159" i="101"/>
  <c r="BE159" i="101"/>
  <c r="BC159" i="101"/>
  <c r="BB159" i="101"/>
  <c r="BA159" i="101"/>
  <c r="AZ159" i="101"/>
  <c r="AY159" i="101"/>
  <c r="AN159" i="101"/>
  <c r="AM159" i="101"/>
  <c r="AL159" i="101"/>
  <c r="AK159" i="101"/>
  <c r="AJ159" i="101"/>
  <c r="AI159" i="101"/>
  <c r="AH159" i="101"/>
  <c r="AG159" i="101"/>
  <c r="AF159" i="101"/>
  <c r="AE159" i="101"/>
  <c r="AD159" i="101"/>
  <c r="AC159" i="101"/>
  <c r="O159" i="101"/>
  <c r="K159" i="101"/>
  <c r="I159" i="101"/>
  <c r="E159" i="101"/>
  <c r="B159" i="101"/>
  <c r="BG158" i="101"/>
  <c r="BE158" i="101"/>
  <c r="BC158" i="101"/>
  <c r="BB158" i="101"/>
  <c r="BA158" i="101"/>
  <c r="AZ158" i="101"/>
  <c r="AY158" i="101"/>
  <c r="AN158" i="101"/>
  <c r="AM158" i="101"/>
  <c r="AL158" i="101"/>
  <c r="AK158" i="101"/>
  <c r="AJ158" i="101"/>
  <c r="AI158" i="101"/>
  <c r="AH158" i="101"/>
  <c r="AG158" i="101"/>
  <c r="AF158" i="101"/>
  <c r="AE158" i="101"/>
  <c r="AD158" i="101"/>
  <c r="AC158" i="101"/>
  <c r="O158" i="101"/>
  <c r="K158" i="101"/>
  <c r="I158" i="101"/>
  <c r="E158" i="101"/>
  <c r="B158" i="101"/>
  <c r="BG157" i="101"/>
  <c r="BE157" i="101"/>
  <c r="BC157" i="101"/>
  <c r="BB157" i="101"/>
  <c r="BA157" i="101"/>
  <c r="AZ157" i="101"/>
  <c r="AY157" i="101"/>
  <c r="AN157" i="101"/>
  <c r="AM157" i="101"/>
  <c r="AL157" i="101"/>
  <c r="AK157" i="101"/>
  <c r="AJ157" i="101"/>
  <c r="AI157" i="101"/>
  <c r="AH157" i="101"/>
  <c r="AG157" i="101"/>
  <c r="AF157" i="101"/>
  <c r="AE157" i="101"/>
  <c r="AD157" i="101"/>
  <c r="AC157" i="101"/>
  <c r="O157" i="101"/>
  <c r="K157" i="101"/>
  <c r="I157" i="101"/>
  <c r="E157" i="101"/>
  <c r="B157" i="101"/>
  <c r="BG156" i="101"/>
  <c r="BE156" i="101"/>
  <c r="BC156" i="101"/>
  <c r="BB156" i="101"/>
  <c r="BA156" i="101"/>
  <c r="AZ156" i="101"/>
  <c r="AY156" i="101"/>
  <c r="AN156" i="101"/>
  <c r="AM156" i="101"/>
  <c r="AL156" i="101"/>
  <c r="AK156" i="101"/>
  <c r="AJ156" i="101"/>
  <c r="AI156" i="101"/>
  <c r="AH156" i="101"/>
  <c r="AG156" i="101"/>
  <c r="AF156" i="101"/>
  <c r="AE156" i="101"/>
  <c r="AD156" i="101"/>
  <c r="AC156" i="101"/>
  <c r="O156" i="101"/>
  <c r="K156" i="101"/>
  <c r="I156" i="101"/>
  <c r="E156" i="101"/>
  <c r="B156" i="101"/>
  <c r="BG155" i="101"/>
  <c r="BE155" i="101"/>
  <c r="BC155" i="101"/>
  <c r="BB155" i="101"/>
  <c r="BA155" i="101"/>
  <c r="AZ155" i="101"/>
  <c r="AY155" i="101"/>
  <c r="AN155" i="101"/>
  <c r="AM155" i="101"/>
  <c r="AL155" i="101"/>
  <c r="AK155" i="101"/>
  <c r="AJ155" i="101"/>
  <c r="AI155" i="101"/>
  <c r="AH155" i="101"/>
  <c r="AG155" i="101"/>
  <c r="AF155" i="101"/>
  <c r="AE155" i="101"/>
  <c r="AD155" i="101"/>
  <c r="AC155" i="101"/>
  <c r="O155" i="101"/>
  <c r="K155" i="101"/>
  <c r="I155" i="101"/>
  <c r="E155" i="101"/>
  <c r="B155" i="101"/>
  <c r="BG154" i="101"/>
  <c r="BE154" i="101"/>
  <c r="BC154" i="101"/>
  <c r="BB154" i="101"/>
  <c r="BA154" i="101"/>
  <c r="AZ154" i="101"/>
  <c r="AY154" i="101"/>
  <c r="AN154" i="101"/>
  <c r="AM154" i="101"/>
  <c r="AL154" i="101"/>
  <c r="AK154" i="101"/>
  <c r="AJ154" i="101"/>
  <c r="AI154" i="101"/>
  <c r="AH154" i="101"/>
  <c r="AG154" i="101"/>
  <c r="AF154" i="101"/>
  <c r="AE154" i="101"/>
  <c r="AD154" i="101"/>
  <c r="AC154" i="101"/>
  <c r="O154" i="101"/>
  <c r="K154" i="101"/>
  <c r="I154" i="101"/>
  <c r="E154" i="101"/>
  <c r="B154" i="101"/>
  <c r="BG153" i="101"/>
  <c r="BE153" i="101"/>
  <c r="BC153" i="101"/>
  <c r="BB153" i="101"/>
  <c r="BA153" i="101"/>
  <c r="AZ153" i="101"/>
  <c r="AY153" i="101"/>
  <c r="AN153" i="101"/>
  <c r="AM153" i="101"/>
  <c r="AL153" i="101"/>
  <c r="AK153" i="101"/>
  <c r="AJ153" i="101"/>
  <c r="AI153" i="101"/>
  <c r="AH153" i="101"/>
  <c r="AG153" i="101"/>
  <c r="AF153" i="101"/>
  <c r="AE153" i="101"/>
  <c r="AD153" i="101"/>
  <c r="AC153" i="101"/>
  <c r="O153" i="101"/>
  <c r="K153" i="101"/>
  <c r="I153" i="101"/>
  <c r="E153" i="101"/>
  <c r="B153" i="101"/>
  <c r="BG152" i="101"/>
  <c r="BE152" i="101"/>
  <c r="BC152" i="101"/>
  <c r="BB152" i="101"/>
  <c r="BA152" i="101"/>
  <c r="AZ152" i="101"/>
  <c r="AY152" i="101"/>
  <c r="AN152" i="101"/>
  <c r="AM152" i="101"/>
  <c r="AL152" i="101"/>
  <c r="AK152" i="101"/>
  <c r="AJ152" i="101"/>
  <c r="AI152" i="101"/>
  <c r="AH152" i="101"/>
  <c r="AG152" i="101"/>
  <c r="AF152" i="101"/>
  <c r="AE152" i="101"/>
  <c r="AD152" i="101"/>
  <c r="AC152" i="101"/>
  <c r="O152" i="101"/>
  <c r="K152" i="101"/>
  <c r="I152" i="101"/>
  <c r="E152" i="101"/>
  <c r="B152" i="101"/>
  <c r="BG151" i="101"/>
  <c r="BE151" i="101"/>
  <c r="BC151" i="101"/>
  <c r="BB151" i="101"/>
  <c r="BA151" i="101"/>
  <c r="AZ151" i="101"/>
  <c r="AY151" i="101"/>
  <c r="AN151" i="101"/>
  <c r="AM151" i="101"/>
  <c r="AL151" i="101"/>
  <c r="AK151" i="101"/>
  <c r="AJ151" i="101"/>
  <c r="AI151" i="101"/>
  <c r="AH151" i="101"/>
  <c r="AG151" i="101"/>
  <c r="AF151" i="101"/>
  <c r="AE151" i="101"/>
  <c r="AD151" i="101"/>
  <c r="AC151" i="101"/>
  <c r="O151" i="101"/>
  <c r="K151" i="101"/>
  <c r="I151" i="101"/>
  <c r="E151" i="101"/>
  <c r="B151" i="101"/>
  <c r="BG148" i="101"/>
  <c r="BE148" i="101"/>
  <c r="BC148" i="101"/>
  <c r="BB148" i="101"/>
  <c r="BA148" i="101"/>
  <c r="AZ148" i="101"/>
  <c r="AY148" i="101"/>
  <c r="AN148" i="101"/>
  <c r="AM148" i="101"/>
  <c r="AL148" i="101"/>
  <c r="AK148" i="101"/>
  <c r="AJ148" i="101"/>
  <c r="AI148" i="101"/>
  <c r="AH148" i="101"/>
  <c r="AG148" i="101"/>
  <c r="AF148" i="101"/>
  <c r="AE148" i="101"/>
  <c r="AD148" i="101"/>
  <c r="AC148" i="101"/>
  <c r="O148" i="101"/>
  <c r="K148" i="101"/>
  <c r="I148" i="101"/>
  <c r="E148" i="101"/>
  <c r="B148" i="101"/>
  <c r="BF110" i="101"/>
  <c r="AR110" i="101"/>
  <c r="AQ110" i="101"/>
  <c r="AA110" i="101"/>
  <c r="V110" i="101"/>
  <c r="U110" i="101"/>
  <c r="X110" i="101" s="1"/>
  <c r="T110" i="101"/>
  <c r="S110" i="101"/>
  <c r="R110" i="101"/>
  <c r="M110" i="101"/>
  <c r="Z110" i="101" s="1"/>
  <c r="BF108" i="101"/>
  <c r="AR108" i="101"/>
  <c r="AS108" i="101" s="1"/>
  <c r="AT108" i="101" s="1"/>
  <c r="AU108" i="101" s="1"/>
  <c r="AV108" i="101" s="1"/>
  <c r="AQ108" i="101"/>
  <c r="AA108" i="101"/>
  <c r="V108" i="101"/>
  <c r="U108" i="101"/>
  <c r="T108" i="101"/>
  <c r="S108" i="101"/>
  <c r="R108" i="101"/>
  <c r="M108" i="101"/>
  <c r="J108" i="101" s="1"/>
  <c r="BF102" i="101"/>
  <c r="AR102" i="101"/>
  <c r="AQ102" i="101"/>
  <c r="AA102" i="101"/>
  <c r="V102" i="101"/>
  <c r="U102" i="101"/>
  <c r="X102" i="101" s="1"/>
  <c r="T102" i="101"/>
  <c r="S102" i="101"/>
  <c r="R102" i="101"/>
  <c r="M102" i="101"/>
  <c r="Z102" i="101" s="1"/>
  <c r="BF92" i="101"/>
  <c r="AR92" i="101"/>
  <c r="AQ92" i="101"/>
  <c r="AA92" i="101"/>
  <c r="Z92" i="101"/>
  <c r="V92" i="101"/>
  <c r="U92" i="101"/>
  <c r="T92" i="101"/>
  <c r="S92" i="101"/>
  <c r="R92" i="101"/>
  <c r="M92" i="101"/>
  <c r="J92" i="101" s="1"/>
  <c r="BF75" i="101"/>
  <c r="AR75" i="101"/>
  <c r="AQ75" i="101"/>
  <c r="AA75" i="101"/>
  <c r="Z75" i="101"/>
  <c r="V75" i="101"/>
  <c r="U75" i="101"/>
  <c r="X75" i="101" s="1"/>
  <c r="T75" i="101"/>
  <c r="S75" i="101"/>
  <c r="R75" i="101"/>
  <c r="M75" i="101"/>
  <c r="J75" i="101" s="1"/>
  <c r="AP75" i="101" s="1"/>
  <c r="BF71" i="101"/>
  <c r="AR71" i="101"/>
  <c r="AS71" i="101" s="1"/>
  <c r="AT71" i="101" s="1"/>
  <c r="AU71" i="101" s="1"/>
  <c r="AV71" i="101" s="1"/>
  <c r="AQ71" i="101"/>
  <c r="AA71" i="101"/>
  <c r="V71" i="101"/>
  <c r="U71" i="101"/>
  <c r="T71" i="101"/>
  <c r="S71" i="101"/>
  <c r="R71" i="101"/>
  <c r="M71" i="101"/>
  <c r="J71" i="101" s="1"/>
  <c r="BF53" i="101"/>
  <c r="AR53" i="101"/>
  <c r="AQ53" i="101"/>
  <c r="AA53" i="101"/>
  <c r="V53" i="101"/>
  <c r="U53" i="101"/>
  <c r="X53" i="101" s="1"/>
  <c r="T53" i="101"/>
  <c r="S53" i="101"/>
  <c r="R53" i="101"/>
  <c r="M53" i="101"/>
  <c r="Z53" i="101" s="1"/>
  <c r="BF35" i="101"/>
  <c r="AR35" i="101"/>
  <c r="AS35" i="101" s="1"/>
  <c r="AT35" i="101" s="1"/>
  <c r="AU35" i="101" s="1"/>
  <c r="AV35" i="101" s="1"/>
  <c r="AQ35" i="101"/>
  <c r="AA35" i="101"/>
  <c r="V35" i="101"/>
  <c r="U35" i="101"/>
  <c r="T35" i="101"/>
  <c r="S35" i="101"/>
  <c r="R35" i="101"/>
  <c r="M35" i="101"/>
  <c r="Z35" i="101" s="1"/>
  <c r="BF11" i="101"/>
  <c r="AR11" i="101"/>
  <c r="AS11" i="101" s="1"/>
  <c r="AT11" i="101" s="1"/>
  <c r="AU11" i="101" s="1"/>
  <c r="AV11" i="101" s="1"/>
  <c r="AQ11" i="101"/>
  <c r="AA11" i="101"/>
  <c r="V11" i="101"/>
  <c r="U11" i="101"/>
  <c r="X11" i="101" s="1"/>
  <c r="T11" i="101"/>
  <c r="S11" i="101"/>
  <c r="R11" i="101"/>
  <c r="M11" i="101"/>
  <c r="BF137" i="101"/>
  <c r="AR137" i="101"/>
  <c r="AS137" i="101" s="1"/>
  <c r="AT137" i="101" s="1"/>
  <c r="AU137" i="101" s="1"/>
  <c r="AV137" i="101" s="1"/>
  <c r="AQ137" i="101"/>
  <c r="AA137" i="101"/>
  <c r="V137" i="101"/>
  <c r="U137" i="101"/>
  <c r="W137" i="101" s="1"/>
  <c r="T137" i="101"/>
  <c r="S137" i="101"/>
  <c r="R137" i="101"/>
  <c r="M137" i="101"/>
  <c r="J137" i="101" s="1"/>
  <c r="BF132" i="101"/>
  <c r="AR132" i="101"/>
  <c r="AQ132" i="101"/>
  <c r="AA132" i="101"/>
  <c r="V132" i="101"/>
  <c r="U132" i="101"/>
  <c r="X132" i="101" s="1"/>
  <c r="T132" i="101"/>
  <c r="S132" i="101"/>
  <c r="R132" i="101"/>
  <c r="M132" i="101"/>
  <c r="Z132" i="101" s="1"/>
  <c r="BF105" i="101"/>
  <c r="AR105" i="101"/>
  <c r="AS105" i="101" s="1"/>
  <c r="AQ105" i="101"/>
  <c r="AA105" i="101"/>
  <c r="Z105" i="101"/>
  <c r="V105" i="101"/>
  <c r="U105" i="101"/>
  <c r="T105" i="101"/>
  <c r="S105" i="101"/>
  <c r="R105" i="101"/>
  <c r="M105" i="101"/>
  <c r="J105" i="101" s="1"/>
  <c r="BF90" i="101"/>
  <c r="AR90" i="101"/>
  <c r="AS90" i="101" s="1"/>
  <c r="AT90" i="101" s="1"/>
  <c r="AU90" i="101" s="1"/>
  <c r="AV90" i="101" s="1"/>
  <c r="AQ90" i="101"/>
  <c r="AA90" i="101"/>
  <c r="V90" i="101"/>
  <c r="U90" i="101"/>
  <c r="X90" i="101" s="1"/>
  <c r="T90" i="101"/>
  <c r="S90" i="101"/>
  <c r="R90" i="101"/>
  <c r="M90" i="101"/>
  <c r="Z90" i="101" s="1"/>
  <c r="BF67" i="101"/>
  <c r="AR67" i="101"/>
  <c r="AS67" i="101" s="1"/>
  <c r="AT67" i="101" s="1"/>
  <c r="AU67" i="101" s="1"/>
  <c r="AV67" i="101" s="1"/>
  <c r="AQ67" i="101"/>
  <c r="AA67" i="101"/>
  <c r="V67" i="101"/>
  <c r="U67" i="101"/>
  <c r="T67" i="101"/>
  <c r="S67" i="101"/>
  <c r="R67" i="101"/>
  <c r="M67" i="101"/>
  <c r="Z67" i="101" s="1"/>
  <c r="BF51" i="101"/>
  <c r="AR51" i="101"/>
  <c r="AQ51" i="101"/>
  <c r="AA51" i="101"/>
  <c r="V51" i="101"/>
  <c r="U51" i="101"/>
  <c r="X51" i="101" s="1"/>
  <c r="T51" i="101"/>
  <c r="S51" i="101"/>
  <c r="R51" i="101"/>
  <c r="M51" i="101"/>
  <c r="Z51" i="101" s="1"/>
  <c r="BF45" i="101"/>
  <c r="AR45" i="101"/>
  <c r="AQ45" i="101"/>
  <c r="AA45" i="101"/>
  <c r="V45" i="101"/>
  <c r="U45" i="101"/>
  <c r="T45" i="101"/>
  <c r="S45" i="101"/>
  <c r="R45" i="101"/>
  <c r="M45" i="101"/>
  <c r="J45" i="101" s="1"/>
  <c r="BF31" i="101"/>
  <c r="AR31" i="101"/>
  <c r="AQ31" i="101"/>
  <c r="AA31" i="101"/>
  <c r="V31" i="101"/>
  <c r="U31" i="101"/>
  <c r="T31" i="101"/>
  <c r="S31" i="101"/>
  <c r="R31" i="101"/>
  <c r="M31" i="101"/>
  <c r="Z31" i="101" s="1"/>
  <c r="BF28" i="101"/>
  <c r="AR28" i="101"/>
  <c r="AS28" i="101" s="1"/>
  <c r="AT28" i="101" s="1"/>
  <c r="AU28" i="101" s="1"/>
  <c r="AV28" i="101" s="1"/>
  <c r="AQ28" i="101"/>
  <c r="AA28" i="101"/>
  <c r="V28" i="101"/>
  <c r="U28" i="101"/>
  <c r="T28" i="101"/>
  <c r="S28" i="101"/>
  <c r="R28" i="101"/>
  <c r="M28" i="101"/>
  <c r="Z28" i="101" s="1"/>
  <c r="BF27" i="101"/>
  <c r="AR27" i="101"/>
  <c r="AQ27" i="101"/>
  <c r="AA27" i="101"/>
  <c r="V27" i="101"/>
  <c r="U27" i="101"/>
  <c r="X27" i="101" s="1"/>
  <c r="T27" i="101"/>
  <c r="S27" i="101"/>
  <c r="R27" i="101"/>
  <c r="M27" i="101"/>
  <c r="BF26" i="101"/>
  <c r="AR26" i="101"/>
  <c r="AQ26" i="101"/>
  <c r="AA26" i="101"/>
  <c r="V26" i="101"/>
  <c r="U26" i="101"/>
  <c r="T26" i="101"/>
  <c r="S26" i="101"/>
  <c r="R26" i="101"/>
  <c r="M26" i="101"/>
  <c r="J26" i="101" s="1"/>
  <c r="BF19" i="101"/>
  <c r="AR19" i="101"/>
  <c r="AQ19" i="101"/>
  <c r="AA19" i="101"/>
  <c r="V19" i="101"/>
  <c r="U19" i="101"/>
  <c r="T19" i="101"/>
  <c r="S19" i="101"/>
  <c r="R19" i="101"/>
  <c r="M19" i="101"/>
  <c r="Z19" i="101" s="1"/>
  <c r="BF17" i="101"/>
  <c r="AR17" i="101"/>
  <c r="AS17" i="101" s="1"/>
  <c r="AQ17" i="101"/>
  <c r="AA17" i="101"/>
  <c r="V17" i="101"/>
  <c r="U17" i="101"/>
  <c r="T17" i="101"/>
  <c r="S17" i="101"/>
  <c r="R17" i="101"/>
  <c r="M17" i="101"/>
  <c r="Z17" i="101" s="1"/>
  <c r="BF14" i="101"/>
  <c r="AR14" i="101"/>
  <c r="AQ14" i="101"/>
  <c r="AA14" i="101"/>
  <c r="V14" i="101"/>
  <c r="U14" i="101"/>
  <c r="X14" i="101" s="1"/>
  <c r="T14" i="101"/>
  <c r="S14" i="101"/>
  <c r="R14" i="101"/>
  <c r="M14" i="101"/>
  <c r="Z14" i="101" s="1"/>
  <c r="BF12" i="101"/>
  <c r="AR12" i="101"/>
  <c r="AQ12" i="101"/>
  <c r="AA12" i="101"/>
  <c r="V12" i="101"/>
  <c r="U12" i="101"/>
  <c r="T12" i="101"/>
  <c r="S12" i="101"/>
  <c r="R12" i="101"/>
  <c r="M12" i="101"/>
  <c r="J12" i="101" s="1"/>
  <c r="BF145" i="101"/>
  <c r="AR145" i="101"/>
  <c r="AQ145" i="101"/>
  <c r="AA145" i="101"/>
  <c r="V145" i="101"/>
  <c r="U145" i="101"/>
  <c r="T145" i="101"/>
  <c r="S145" i="101"/>
  <c r="R145" i="101"/>
  <c r="M145" i="101"/>
  <c r="Z145" i="101" s="1"/>
  <c r="BF144" i="101"/>
  <c r="AR144" i="101"/>
  <c r="AS144" i="101" s="1"/>
  <c r="AQ144" i="101"/>
  <c r="AA144" i="101"/>
  <c r="V144" i="101"/>
  <c r="U144" i="101"/>
  <c r="T144" i="101"/>
  <c r="S144" i="101"/>
  <c r="R144" i="101"/>
  <c r="M144" i="101"/>
  <c r="Z144" i="101" s="1"/>
  <c r="BF129" i="101"/>
  <c r="AR129" i="101"/>
  <c r="AQ129" i="101"/>
  <c r="AA129" i="101"/>
  <c r="V129" i="101"/>
  <c r="U129" i="101"/>
  <c r="X129" i="101" s="1"/>
  <c r="T129" i="101"/>
  <c r="S129" i="101"/>
  <c r="R129" i="101"/>
  <c r="M129" i="101"/>
  <c r="Z129" i="101" s="1"/>
  <c r="BF120" i="101"/>
  <c r="AR120" i="101"/>
  <c r="AQ120" i="101"/>
  <c r="AA120" i="101"/>
  <c r="V120" i="101"/>
  <c r="U120" i="101"/>
  <c r="T120" i="101"/>
  <c r="S120" i="101"/>
  <c r="R120" i="101"/>
  <c r="M120" i="101"/>
  <c r="J120" i="101" s="1"/>
  <c r="BF115" i="101"/>
  <c r="AR115" i="101"/>
  <c r="AQ115" i="101"/>
  <c r="AA115" i="101"/>
  <c r="V115" i="101"/>
  <c r="U115" i="101"/>
  <c r="T115" i="101"/>
  <c r="S115" i="101"/>
  <c r="R115" i="101"/>
  <c r="M115" i="101"/>
  <c r="Z115" i="101" s="1"/>
  <c r="BF107" i="101"/>
  <c r="AR107" i="101"/>
  <c r="AS107" i="101" s="1"/>
  <c r="AT107" i="101" s="1"/>
  <c r="AU107" i="101" s="1"/>
  <c r="AV107" i="101" s="1"/>
  <c r="AQ107" i="101"/>
  <c r="AA107" i="101"/>
  <c r="V107" i="101"/>
  <c r="U107" i="101"/>
  <c r="T107" i="101"/>
  <c r="S107" i="101"/>
  <c r="R107" i="101"/>
  <c r="M107" i="101"/>
  <c r="Z107" i="101" s="1"/>
  <c r="BF98" i="101"/>
  <c r="AR98" i="101"/>
  <c r="AQ98" i="101"/>
  <c r="AA98" i="101"/>
  <c r="V98" i="101"/>
  <c r="U98" i="101"/>
  <c r="X98" i="101" s="1"/>
  <c r="T98" i="101"/>
  <c r="S98" i="101"/>
  <c r="R98" i="101"/>
  <c r="M98" i="101"/>
  <c r="Z98" i="101" s="1"/>
  <c r="BF96" i="101"/>
  <c r="AR96" i="101"/>
  <c r="AS96" i="101" s="1"/>
  <c r="AT96" i="101" s="1"/>
  <c r="AU96" i="101" s="1"/>
  <c r="AV96" i="101" s="1"/>
  <c r="AQ96" i="101"/>
  <c r="AA96" i="101"/>
  <c r="V96" i="101"/>
  <c r="U96" i="101"/>
  <c r="W96" i="101" s="1"/>
  <c r="T96" i="101"/>
  <c r="S96" i="101"/>
  <c r="R96" i="101"/>
  <c r="M96" i="101"/>
  <c r="J96" i="101" s="1"/>
  <c r="BF78" i="101"/>
  <c r="AR78" i="101"/>
  <c r="AQ78" i="101"/>
  <c r="AA78" i="101"/>
  <c r="V78" i="101"/>
  <c r="U78" i="101"/>
  <c r="T78" i="101"/>
  <c r="S78" i="101"/>
  <c r="R78" i="101"/>
  <c r="M78" i="101"/>
  <c r="BF73" i="101"/>
  <c r="AR73" i="101"/>
  <c r="AS73" i="101" s="1"/>
  <c r="AT73" i="101" s="1"/>
  <c r="AU73" i="101" s="1"/>
  <c r="AV73" i="101" s="1"/>
  <c r="AQ73" i="101"/>
  <c r="AA73" i="101"/>
  <c r="V73" i="101"/>
  <c r="U73" i="101"/>
  <c r="T73" i="101"/>
  <c r="S73" i="101"/>
  <c r="R73" i="101"/>
  <c r="M73" i="101"/>
  <c r="Z73" i="101" s="1"/>
  <c r="BF24" i="101"/>
  <c r="AR24" i="101"/>
  <c r="AQ24" i="101"/>
  <c r="AA24" i="101"/>
  <c r="V24" i="101"/>
  <c r="U24" i="101"/>
  <c r="X24" i="101" s="1"/>
  <c r="T24" i="101"/>
  <c r="S24" i="101"/>
  <c r="R24" i="101"/>
  <c r="M24" i="101"/>
  <c r="Z24" i="101" s="1"/>
  <c r="BF15" i="101"/>
  <c r="AR15" i="101"/>
  <c r="AS15" i="101" s="1"/>
  <c r="AT15" i="101" s="1"/>
  <c r="AU15" i="101" s="1"/>
  <c r="AV15" i="101" s="1"/>
  <c r="AQ15" i="101"/>
  <c r="AA15" i="101"/>
  <c r="V15" i="101"/>
  <c r="U15" i="101"/>
  <c r="T15" i="101"/>
  <c r="S15" i="101"/>
  <c r="R15" i="101"/>
  <c r="M15" i="101"/>
  <c r="J15" i="101" s="1"/>
  <c r="BF140" i="101"/>
  <c r="AR140" i="101"/>
  <c r="AQ140" i="101"/>
  <c r="AA140" i="101"/>
  <c r="V140" i="101"/>
  <c r="U140" i="101"/>
  <c r="T140" i="101"/>
  <c r="S140" i="101"/>
  <c r="R140" i="101"/>
  <c r="M140" i="101"/>
  <c r="Z140" i="101" s="1"/>
  <c r="BF136" i="101"/>
  <c r="AR136" i="101"/>
  <c r="AS136" i="101" s="1"/>
  <c r="AT136" i="101" s="1"/>
  <c r="AU136" i="101" s="1"/>
  <c r="AV136" i="101" s="1"/>
  <c r="AQ136" i="101"/>
  <c r="AA136" i="101"/>
  <c r="V136" i="101"/>
  <c r="U136" i="101"/>
  <c r="T136" i="101"/>
  <c r="S136" i="101"/>
  <c r="R136" i="101"/>
  <c r="M136" i="101"/>
  <c r="Z136" i="101" s="1"/>
  <c r="BF82" i="101"/>
  <c r="AR82" i="101"/>
  <c r="AQ82" i="101"/>
  <c r="AA82" i="101"/>
  <c r="V82" i="101"/>
  <c r="U82" i="101"/>
  <c r="T82" i="101"/>
  <c r="S82" i="101"/>
  <c r="R82" i="101"/>
  <c r="M82" i="101"/>
  <c r="BF80" i="101"/>
  <c r="AR80" i="101"/>
  <c r="AS80" i="101" s="1"/>
  <c r="AT80" i="101" s="1"/>
  <c r="AU80" i="101" s="1"/>
  <c r="AV80" i="101" s="1"/>
  <c r="AQ80" i="101"/>
  <c r="AA80" i="101"/>
  <c r="V80" i="101"/>
  <c r="U80" i="101"/>
  <c r="T80" i="101"/>
  <c r="S80" i="101"/>
  <c r="R80" i="101"/>
  <c r="M80" i="101"/>
  <c r="J80" i="101" s="1"/>
  <c r="AO80" i="101" s="1"/>
  <c r="BF58" i="101"/>
  <c r="AR58" i="101"/>
  <c r="AQ58" i="101"/>
  <c r="AA58" i="101"/>
  <c r="V58" i="101"/>
  <c r="U58" i="101"/>
  <c r="X58" i="101" s="1"/>
  <c r="T58" i="101"/>
  <c r="S58" i="101"/>
  <c r="R58" i="101"/>
  <c r="M58" i="101"/>
  <c r="Z58" i="101" s="1"/>
  <c r="BF54" i="101"/>
  <c r="AR54" i="101"/>
  <c r="AS54" i="101" s="1"/>
  <c r="AT54" i="101" s="1"/>
  <c r="AU54" i="101" s="1"/>
  <c r="AV54" i="101" s="1"/>
  <c r="AQ54" i="101"/>
  <c r="AA54" i="101"/>
  <c r="V54" i="101"/>
  <c r="U54" i="101"/>
  <c r="T54" i="101"/>
  <c r="S54" i="101"/>
  <c r="R54" i="101"/>
  <c r="M54" i="101"/>
  <c r="Z54" i="101" s="1"/>
  <c r="BF46" i="101"/>
  <c r="AR46" i="101"/>
  <c r="AQ46" i="101"/>
  <c r="AA46" i="101"/>
  <c r="V46" i="101"/>
  <c r="U46" i="101"/>
  <c r="X46" i="101" s="1"/>
  <c r="T46" i="101"/>
  <c r="S46" i="101"/>
  <c r="R46" i="101"/>
  <c r="M46" i="101"/>
  <c r="Z46" i="101" s="1"/>
  <c r="BF36" i="101"/>
  <c r="AR36" i="101"/>
  <c r="AS36" i="101" s="1"/>
  <c r="AT36" i="101" s="1"/>
  <c r="AU36" i="101" s="1"/>
  <c r="AV36" i="101" s="1"/>
  <c r="AQ36" i="101"/>
  <c r="AA36" i="101"/>
  <c r="Z36" i="101"/>
  <c r="V36" i="101"/>
  <c r="U36" i="101"/>
  <c r="T36" i="101"/>
  <c r="S36" i="101"/>
  <c r="R36" i="101"/>
  <c r="M36" i="101"/>
  <c r="J36" i="101" s="1"/>
  <c r="BF30" i="101"/>
  <c r="AR30" i="101"/>
  <c r="AQ30" i="101"/>
  <c r="AA30" i="101"/>
  <c r="V30" i="101"/>
  <c r="U30" i="101"/>
  <c r="X30" i="101" s="1"/>
  <c r="T30" i="101"/>
  <c r="S30" i="101"/>
  <c r="R30" i="101"/>
  <c r="M30" i="101"/>
  <c r="Z30" i="101" s="1"/>
  <c r="BF112" i="101"/>
  <c r="AR112" i="101"/>
  <c r="AS112" i="101" s="1"/>
  <c r="AT112" i="101" s="1"/>
  <c r="AU112" i="101" s="1"/>
  <c r="AV112" i="101" s="1"/>
  <c r="AQ112" i="101"/>
  <c r="AA112" i="101"/>
  <c r="V112" i="101"/>
  <c r="U112" i="101"/>
  <c r="T112" i="101"/>
  <c r="S112" i="101"/>
  <c r="R112" i="101"/>
  <c r="M112" i="101"/>
  <c r="Z112" i="101" s="1"/>
  <c r="BF131" i="101"/>
  <c r="AR131" i="101"/>
  <c r="AQ131" i="101"/>
  <c r="AA131" i="101"/>
  <c r="Z131" i="101"/>
  <c r="V131" i="101"/>
  <c r="U131" i="101"/>
  <c r="T131" i="101"/>
  <c r="S131" i="101"/>
  <c r="R131" i="101"/>
  <c r="M131" i="101"/>
  <c r="J131" i="101" s="1"/>
  <c r="AP131" i="101" s="1"/>
  <c r="BF93" i="101"/>
  <c r="AR93" i="101"/>
  <c r="AS93" i="101" s="1"/>
  <c r="AT93" i="101" s="1"/>
  <c r="AU93" i="101" s="1"/>
  <c r="AV93" i="101" s="1"/>
  <c r="AQ93" i="101"/>
  <c r="AA93" i="101"/>
  <c r="V93" i="101"/>
  <c r="U93" i="101"/>
  <c r="T93" i="101"/>
  <c r="S93" i="101"/>
  <c r="R93" i="101"/>
  <c r="M93" i="101"/>
  <c r="J93" i="101" s="1"/>
  <c r="BF65" i="101"/>
  <c r="AR65" i="101"/>
  <c r="AQ65" i="101"/>
  <c r="AA65" i="101"/>
  <c r="V65" i="101"/>
  <c r="U65" i="101"/>
  <c r="X65" i="101" s="1"/>
  <c r="T65" i="101"/>
  <c r="S65" i="101"/>
  <c r="R65" i="101"/>
  <c r="M65" i="101"/>
  <c r="Z65" i="101" s="1"/>
  <c r="BF50" i="101"/>
  <c r="AR50" i="101"/>
  <c r="AS50" i="101" s="1"/>
  <c r="AT50" i="101" s="1"/>
  <c r="AU50" i="101" s="1"/>
  <c r="AV50" i="101" s="1"/>
  <c r="AQ50" i="101"/>
  <c r="AA50" i="101"/>
  <c r="V50" i="101"/>
  <c r="U50" i="101"/>
  <c r="T50" i="101"/>
  <c r="S50" i="101"/>
  <c r="R50" i="101"/>
  <c r="M50" i="101"/>
  <c r="Z50" i="101" s="1"/>
  <c r="BF125" i="101"/>
  <c r="AR125" i="101"/>
  <c r="AQ125" i="101"/>
  <c r="AA125" i="101"/>
  <c r="V125" i="101"/>
  <c r="U125" i="101"/>
  <c r="T125" i="101"/>
  <c r="S125" i="101"/>
  <c r="R125" i="101"/>
  <c r="M125" i="101"/>
  <c r="BF134" i="101"/>
  <c r="AR134" i="101"/>
  <c r="AS134" i="101" s="1"/>
  <c r="AT134" i="101" s="1"/>
  <c r="AU134" i="101" s="1"/>
  <c r="AV134" i="101" s="1"/>
  <c r="AQ134" i="101"/>
  <c r="AA134" i="101"/>
  <c r="V134" i="101"/>
  <c r="U134" i="101"/>
  <c r="T134" i="101"/>
  <c r="S134" i="101"/>
  <c r="R134" i="101"/>
  <c r="M134" i="101"/>
  <c r="J134" i="101" s="1"/>
  <c r="BF118" i="101"/>
  <c r="AR118" i="101"/>
  <c r="AQ118" i="101"/>
  <c r="AA118" i="101"/>
  <c r="V118" i="101"/>
  <c r="U118" i="101"/>
  <c r="X118" i="101" s="1"/>
  <c r="T118" i="101"/>
  <c r="S118" i="101"/>
  <c r="R118" i="101"/>
  <c r="M118" i="101"/>
  <c r="Z118" i="101" s="1"/>
  <c r="BF126" i="101"/>
  <c r="AR126" i="101"/>
  <c r="AS126" i="101" s="1"/>
  <c r="AT126" i="101" s="1"/>
  <c r="AU126" i="101" s="1"/>
  <c r="AV126" i="101" s="1"/>
  <c r="AQ126" i="101"/>
  <c r="AA126" i="101"/>
  <c r="V126" i="101"/>
  <c r="U126" i="101"/>
  <c r="T126" i="101"/>
  <c r="S126" i="101"/>
  <c r="R126" i="101"/>
  <c r="M126" i="101"/>
  <c r="Z126" i="101" s="1"/>
  <c r="BF83" i="101"/>
  <c r="AR83" i="101"/>
  <c r="AQ83" i="101"/>
  <c r="AA83" i="101"/>
  <c r="V83" i="101"/>
  <c r="U83" i="101"/>
  <c r="X83" i="101" s="1"/>
  <c r="T83" i="101"/>
  <c r="S83" i="101"/>
  <c r="R83" i="101"/>
  <c r="M83" i="101"/>
  <c r="Z83" i="101" s="1"/>
  <c r="BF77" i="101"/>
  <c r="AR77" i="101"/>
  <c r="AS77" i="101" s="1"/>
  <c r="AT77" i="101" s="1"/>
  <c r="AU77" i="101" s="1"/>
  <c r="AV77" i="101" s="1"/>
  <c r="AQ77" i="101"/>
  <c r="AA77" i="101"/>
  <c r="V77" i="101"/>
  <c r="U77" i="101"/>
  <c r="T77" i="101"/>
  <c r="S77" i="101"/>
  <c r="R77" i="101"/>
  <c r="M77" i="101"/>
  <c r="J77" i="101" s="1"/>
  <c r="BF48" i="101"/>
  <c r="AR48" i="101"/>
  <c r="AQ48" i="101"/>
  <c r="AA48" i="101"/>
  <c r="Z48" i="101"/>
  <c r="V48" i="101"/>
  <c r="U48" i="101"/>
  <c r="T48" i="101"/>
  <c r="S48" i="101"/>
  <c r="R48" i="101"/>
  <c r="M48" i="101"/>
  <c r="J48" i="101" s="1"/>
  <c r="AP48" i="101" s="1"/>
  <c r="BF43" i="101"/>
  <c r="AR43" i="101"/>
  <c r="AS43" i="101" s="1"/>
  <c r="AT43" i="101" s="1"/>
  <c r="AU43" i="101" s="1"/>
  <c r="AV43" i="101" s="1"/>
  <c r="AQ43" i="101"/>
  <c r="AA43" i="101"/>
  <c r="V43" i="101"/>
  <c r="U43" i="101"/>
  <c r="T43" i="101"/>
  <c r="S43" i="101"/>
  <c r="R43" i="101"/>
  <c r="M43" i="101"/>
  <c r="Z43" i="101" s="1"/>
  <c r="BF41" i="101"/>
  <c r="AR41" i="101"/>
  <c r="AQ41" i="101"/>
  <c r="AA41" i="101"/>
  <c r="V41" i="101"/>
  <c r="U41" i="101"/>
  <c r="X41" i="101" s="1"/>
  <c r="T41" i="101"/>
  <c r="S41" i="101"/>
  <c r="R41" i="101"/>
  <c r="M41" i="101"/>
  <c r="Z41" i="101" s="1"/>
  <c r="BF135" i="101"/>
  <c r="AR135" i="101"/>
  <c r="AS135" i="101" s="1"/>
  <c r="AT135" i="101" s="1"/>
  <c r="AU135" i="101" s="1"/>
  <c r="AV135" i="101" s="1"/>
  <c r="AQ135" i="101"/>
  <c r="AA135" i="101"/>
  <c r="V135" i="101"/>
  <c r="U135" i="101"/>
  <c r="T135" i="101"/>
  <c r="S135" i="101"/>
  <c r="R135" i="101"/>
  <c r="M135" i="101"/>
  <c r="J135" i="101" s="1"/>
  <c r="BF130" i="101"/>
  <c r="AR130" i="101"/>
  <c r="AQ130" i="101"/>
  <c r="AA130" i="101"/>
  <c r="V130" i="101"/>
  <c r="U130" i="101"/>
  <c r="T130" i="101"/>
  <c r="S130" i="101"/>
  <c r="R130" i="101"/>
  <c r="M130" i="101"/>
  <c r="Z130" i="101" s="1"/>
  <c r="BF88" i="101"/>
  <c r="AR88" i="101"/>
  <c r="AS88" i="101" s="1"/>
  <c r="AT88" i="101" s="1"/>
  <c r="AU88" i="101" s="1"/>
  <c r="AV88" i="101" s="1"/>
  <c r="AQ88" i="101"/>
  <c r="AA88" i="101"/>
  <c r="V88" i="101"/>
  <c r="U88" i="101"/>
  <c r="T88" i="101"/>
  <c r="S88" i="101"/>
  <c r="R88" i="101"/>
  <c r="M88" i="101"/>
  <c r="Z88" i="101" s="1"/>
  <c r="BF25" i="101"/>
  <c r="AR25" i="101"/>
  <c r="AQ25" i="101"/>
  <c r="AA25" i="101"/>
  <c r="V25" i="101"/>
  <c r="U25" i="101"/>
  <c r="X25" i="101" s="1"/>
  <c r="T25" i="101"/>
  <c r="S25" i="101"/>
  <c r="R25" i="101"/>
  <c r="M25" i="101"/>
  <c r="BF122" i="101"/>
  <c r="AR122" i="101"/>
  <c r="AS122" i="101" s="1"/>
  <c r="AT122" i="101" s="1"/>
  <c r="AU122" i="101" s="1"/>
  <c r="AV122" i="101" s="1"/>
  <c r="AQ122" i="101"/>
  <c r="AA122" i="101"/>
  <c r="V122" i="101"/>
  <c r="U122" i="101"/>
  <c r="T122" i="101"/>
  <c r="S122" i="101"/>
  <c r="R122" i="101"/>
  <c r="M122" i="101"/>
  <c r="J122" i="101" s="1"/>
  <c r="BF22" i="101"/>
  <c r="AR22" i="101"/>
  <c r="AQ22" i="101"/>
  <c r="AA22" i="101"/>
  <c r="V22" i="101"/>
  <c r="U22" i="101"/>
  <c r="X22" i="101" s="1"/>
  <c r="T22" i="101"/>
  <c r="S22" i="101"/>
  <c r="R22" i="101"/>
  <c r="M22" i="101"/>
  <c r="Z22" i="101" s="1"/>
  <c r="BF16" i="101"/>
  <c r="AR16" i="101"/>
  <c r="AS16" i="101" s="1"/>
  <c r="AT16" i="101" s="1"/>
  <c r="AU16" i="101" s="1"/>
  <c r="AV16" i="101" s="1"/>
  <c r="AQ16" i="101"/>
  <c r="AA16" i="101"/>
  <c r="V16" i="101"/>
  <c r="U16" i="101"/>
  <c r="T16" i="101"/>
  <c r="S16" i="101"/>
  <c r="R16" i="101"/>
  <c r="M16" i="101"/>
  <c r="Z16" i="101" s="1"/>
  <c r="BF146" i="101"/>
  <c r="AR146" i="101"/>
  <c r="AQ146" i="101"/>
  <c r="AA146" i="101"/>
  <c r="V146" i="101"/>
  <c r="U146" i="101"/>
  <c r="T146" i="101"/>
  <c r="S146" i="101"/>
  <c r="R146" i="101"/>
  <c r="M146" i="101"/>
  <c r="Z146" i="101" s="1"/>
  <c r="BF116" i="101"/>
  <c r="AR116" i="101"/>
  <c r="AS116" i="101" s="1"/>
  <c r="AT116" i="101" s="1"/>
  <c r="AU116" i="101" s="1"/>
  <c r="AV116" i="101" s="1"/>
  <c r="AQ116" i="101"/>
  <c r="AA116" i="101"/>
  <c r="V116" i="101"/>
  <c r="U116" i="101"/>
  <c r="T116" i="101"/>
  <c r="S116" i="101"/>
  <c r="R116" i="101"/>
  <c r="M116" i="101"/>
  <c r="J116" i="101" s="1"/>
  <c r="BF39" i="101"/>
  <c r="AR39" i="101"/>
  <c r="AQ39" i="101"/>
  <c r="AA39" i="101"/>
  <c r="V39" i="101"/>
  <c r="U39" i="101"/>
  <c r="X39" i="101" s="1"/>
  <c r="T39" i="101"/>
  <c r="S39" i="101"/>
  <c r="R39" i="101"/>
  <c r="M39" i="101"/>
  <c r="Z39" i="101" s="1"/>
  <c r="BF142" i="101"/>
  <c r="AR142" i="101"/>
  <c r="AS142" i="101" s="1"/>
  <c r="AT142" i="101" s="1"/>
  <c r="AU142" i="101" s="1"/>
  <c r="AV142" i="101" s="1"/>
  <c r="AQ142" i="101"/>
  <c r="AA142" i="101"/>
  <c r="V142" i="101"/>
  <c r="U142" i="101"/>
  <c r="T142" i="101"/>
  <c r="S142" i="101"/>
  <c r="R142" i="101"/>
  <c r="M142" i="101"/>
  <c r="Z142" i="101" s="1"/>
  <c r="BF97" i="101"/>
  <c r="AR97" i="101"/>
  <c r="AQ97" i="101"/>
  <c r="AA97" i="101"/>
  <c r="V97" i="101"/>
  <c r="U97" i="101"/>
  <c r="X97" i="101" s="1"/>
  <c r="T97" i="101"/>
  <c r="S97" i="101"/>
  <c r="R97" i="101"/>
  <c r="M97" i="101"/>
  <c r="Z97" i="101" s="1"/>
  <c r="BF13" i="101"/>
  <c r="AR13" i="101"/>
  <c r="AS13" i="101" s="1"/>
  <c r="AT13" i="101" s="1"/>
  <c r="AU13" i="101" s="1"/>
  <c r="AV13" i="101" s="1"/>
  <c r="AQ13" i="101"/>
  <c r="AA13" i="101"/>
  <c r="V13" i="101"/>
  <c r="U13" i="101"/>
  <c r="T13" i="101"/>
  <c r="S13" i="101"/>
  <c r="R13" i="101"/>
  <c r="M13" i="101"/>
  <c r="J13" i="101" s="1"/>
  <c r="BF10" i="101"/>
  <c r="AR10" i="101"/>
  <c r="AQ10" i="101"/>
  <c r="AA10" i="101"/>
  <c r="V10" i="101"/>
  <c r="U10" i="101"/>
  <c r="T10" i="101"/>
  <c r="S10" i="101"/>
  <c r="R10" i="101"/>
  <c r="M10" i="101"/>
  <c r="BF52" i="101"/>
  <c r="AR52" i="101"/>
  <c r="AS52" i="101" s="1"/>
  <c r="AT52" i="101" s="1"/>
  <c r="AU52" i="101" s="1"/>
  <c r="AV52" i="101" s="1"/>
  <c r="AQ52" i="101"/>
  <c r="AA52" i="101"/>
  <c r="V52" i="101"/>
  <c r="U52" i="101"/>
  <c r="T52" i="101"/>
  <c r="S52" i="101"/>
  <c r="R52" i="101"/>
  <c r="M52" i="101"/>
  <c r="Z52" i="101" s="1"/>
  <c r="BF40" i="101"/>
  <c r="AR40" i="101"/>
  <c r="AQ40" i="101"/>
  <c r="AA40" i="101"/>
  <c r="V40" i="101"/>
  <c r="U40" i="101"/>
  <c r="X40" i="101" s="1"/>
  <c r="T40" i="101"/>
  <c r="S40" i="101"/>
  <c r="R40" i="101"/>
  <c r="M40" i="101"/>
  <c r="Z40" i="101" s="1"/>
  <c r="BF21" i="101"/>
  <c r="AR21" i="101"/>
  <c r="AS21" i="101" s="1"/>
  <c r="AT21" i="101" s="1"/>
  <c r="AU21" i="101" s="1"/>
  <c r="AV21" i="101" s="1"/>
  <c r="AQ21" i="101"/>
  <c r="AA21" i="101"/>
  <c r="V21" i="101"/>
  <c r="U21" i="101"/>
  <c r="T21" i="101"/>
  <c r="S21" i="101"/>
  <c r="R21" i="101"/>
  <c r="M21" i="101"/>
  <c r="J21" i="101" s="1"/>
  <c r="BF113" i="101"/>
  <c r="AR113" i="101"/>
  <c r="AQ113" i="101"/>
  <c r="AA113" i="101"/>
  <c r="V113" i="101"/>
  <c r="U113" i="101"/>
  <c r="T113" i="101"/>
  <c r="S113" i="101"/>
  <c r="R113" i="101"/>
  <c r="M113" i="101"/>
  <c r="Z113" i="101" s="1"/>
  <c r="BF79" i="101"/>
  <c r="AR79" i="101"/>
  <c r="AS79" i="101" s="1"/>
  <c r="AT79" i="101" s="1"/>
  <c r="AU79" i="101" s="1"/>
  <c r="AV79" i="101" s="1"/>
  <c r="AQ79" i="101"/>
  <c r="AA79" i="101"/>
  <c r="V79" i="101"/>
  <c r="U79" i="101"/>
  <c r="T79" i="101"/>
  <c r="S79" i="101"/>
  <c r="R79" i="101"/>
  <c r="M79" i="101"/>
  <c r="Z79" i="101" s="1"/>
  <c r="BF34" i="101"/>
  <c r="AR34" i="101"/>
  <c r="AQ34" i="101"/>
  <c r="AA34" i="101"/>
  <c r="V34" i="101"/>
  <c r="U34" i="101"/>
  <c r="X34" i="101" s="1"/>
  <c r="T34" i="101"/>
  <c r="S34" i="101"/>
  <c r="R34" i="101"/>
  <c r="M34" i="101"/>
  <c r="Z34" i="101" s="1"/>
  <c r="BF37" i="101"/>
  <c r="AR37" i="101"/>
  <c r="AS37" i="101" s="1"/>
  <c r="AT37" i="101" s="1"/>
  <c r="AU37" i="101" s="1"/>
  <c r="AV37" i="101" s="1"/>
  <c r="AQ37" i="101"/>
  <c r="AA37" i="101"/>
  <c r="V37" i="101"/>
  <c r="U37" i="101"/>
  <c r="T37" i="101"/>
  <c r="S37" i="101"/>
  <c r="R37" i="101"/>
  <c r="M37" i="101"/>
  <c r="J37" i="101" s="1"/>
  <c r="BF141" i="101"/>
  <c r="AR141" i="101"/>
  <c r="AQ141" i="101"/>
  <c r="AA141" i="101"/>
  <c r="V141" i="101"/>
  <c r="U141" i="101"/>
  <c r="T141" i="101"/>
  <c r="S141" i="101"/>
  <c r="R141" i="101"/>
  <c r="M141" i="101"/>
  <c r="BF106" i="101"/>
  <c r="AR106" i="101"/>
  <c r="AS106" i="101" s="1"/>
  <c r="AT106" i="101" s="1"/>
  <c r="AU106" i="101" s="1"/>
  <c r="AV106" i="101" s="1"/>
  <c r="AQ106" i="101"/>
  <c r="AA106" i="101"/>
  <c r="V106" i="101"/>
  <c r="U106" i="101"/>
  <c r="T106" i="101"/>
  <c r="S106" i="101"/>
  <c r="R106" i="101"/>
  <c r="M106" i="101"/>
  <c r="Z106" i="101" s="1"/>
  <c r="BF103" i="101"/>
  <c r="AR103" i="101"/>
  <c r="AQ103" i="101"/>
  <c r="AA103" i="101"/>
  <c r="V103" i="101"/>
  <c r="U103" i="101"/>
  <c r="X103" i="101" s="1"/>
  <c r="T103" i="101"/>
  <c r="S103" i="101"/>
  <c r="R103" i="101"/>
  <c r="M103" i="101"/>
  <c r="Z103" i="101" s="1"/>
  <c r="BF81" i="101"/>
  <c r="AR81" i="101"/>
  <c r="AS81" i="101" s="1"/>
  <c r="AT81" i="101" s="1"/>
  <c r="AU81" i="101" s="1"/>
  <c r="AV81" i="101" s="1"/>
  <c r="AQ81" i="101"/>
  <c r="AA81" i="101"/>
  <c r="V81" i="101"/>
  <c r="U81" i="101"/>
  <c r="T81" i="101"/>
  <c r="S81" i="101"/>
  <c r="R81" i="101"/>
  <c r="M81" i="101"/>
  <c r="J81" i="101" s="1"/>
  <c r="BF76" i="101"/>
  <c r="AR76" i="101"/>
  <c r="AQ76" i="101"/>
  <c r="AA76" i="101"/>
  <c r="V76" i="101"/>
  <c r="U76" i="101"/>
  <c r="T76" i="101"/>
  <c r="S76" i="101"/>
  <c r="R76" i="101"/>
  <c r="M76" i="101"/>
  <c r="Z76" i="101" s="1"/>
  <c r="BF9" i="101"/>
  <c r="AR9" i="101"/>
  <c r="AS9" i="101" s="1"/>
  <c r="AT9" i="101" s="1"/>
  <c r="AU9" i="101" s="1"/>
  <c r="AV9" i="101" s="1"/>
  <c r="AQ9" i="101"/>
  <c r="AA9" i="101"/>
  <c r="V9" i="101"/>
  <c r="U9" i="101"/>
  <c r="T9" i="101"/>
  <c r="S9" i="101"/>
  <c r="R9" i="101"/>
  <c r="M9" i="101"/>
  <c r="Z9" i="101" s="1"/>
  <c r="BF133" i="101"/>
  <c r="AR133" i="101"/>
  <c r="AQ133" i="101"/>
  <c r="AA133" i="101"/>
  <c r="V133" i="101"/>
  <c r="U133" i="101"/>
  <c r="T133" i="101"/>
  <c r="S133" i="101"/>
  <c r="R133" i="101"/>
  <c r="M133" i="101"/>
  <c r="BF123" i="101"/>
  <c r="BF151" i="101" s="1"/>
  <c r="AR123" i="101"/>
  <c r="AR151" i="101" s="1"/>
  <c r="AQ123" i="101"/>
  <c r="AA123" i="101"/>
  <c r="AA151" i="101" s="1"/>
  <c r="V123" i="101"/>
  <c r="V151" i="101" s="1"/>
  <c r="U123" i="101"/>
  <c r="T123" i="101"/>
  <c r="T151" i="101" s="1"/>
  <c r="S123" i="101"/>
  <c r="R123" i="101"/>
  <c r="R151" i="101" s="1"/>
  <c r="M123" i="101"/>
  <c r="BF64" i="101"/>
  <c r="AR64" i="101"/>
  <c r="AQ64" i="101"/>
  <c r="AA64" i="101"/>
  <c r="V64" i="101"/>
  <c r="U64" i="101"/>
  <c r="X64" i="101" s="1"/>
  <c r="T64" i="101"/>
  <c r="S64" i="101"/>
  <c r="R64" i="101"/>
  <c r="M64" i="101"/>
  <c r="Z64" i="101" s="1"/>
  <c r="BF8" i="101"/>
  <c r="AR8" i="101"/>
  <c r="AS8" i="101" s="1"/>
  <c r="AT8" i="101" s="1"/>
  <c r="AU8" i="101" s="1"/>
  <c r="AV8" i="101" s="1"/>
  <c r="AQ8" i="101"/>
  <c r="AA8" i="101"/>
  <c r="V8" i="101"/>
  <c r="U8" i="101"/>
  <c r="T8" i="101"/>
  <c r="S8" i="101"/>
  <c r="R8" i="101"/>
  <c r="M8" i="101"/>
  <c r="Z8" i="101" s="1"/>
  <c r="BF109" i="101"/>
  <c r="AR109" i="101"/>
  <c r="AQ109" i="101"/>
  <c r="AA109" i="101"/>
  <c r="V109" i="101"/>
  <c r="U109" i="101"/>
  <c r="X109" i="101" s="1"/>
  <c r="T109" i="101"/>
  <c r="S109" i="101"/>
  <c r="R109" i="101"/>
  <c r="M109" i="101"/>
  <c r="Z109" i="101" s="1"/>
  <c r="BF47" i="101"/>
  <c r="AR47" i="101"/>
  <c r="AS47" i="101" s="1"/>
  <c r="AT47" i="101" s="1"/>
  <c r="AU47" i="101" s="1"/>
  <c r="AV47" i="101" s="1"/>
  <c r="AQ47" i="101"/>
  <c r="AA47" i="101"/>
  <c r="V47" i="101"/>
  <c r="U47" i="101"/>
  <c r="T47" i="101"/>
  <c r="S47" i="101"/>
  <c r="R47" i="101"/>
  <c r="M47" i="101"/>
  <c r="J47" i="101" s="1"/>
  <c r="BF143" i="101"/>
  <c r="AR143" i="101"/>
  <c r="AQ143" i="101"/>
  <c r="AA143" i="101"/>
  <c r="V143" i="101"/>
  <c r="U143" i="101"/>
  <c r="T143" i="101"/>
  <c r="S143" i="101"/>
  <c r="R143" i="101"/>
  <c r="M143" i="101"/>
  <c r="Z143" i="101" s="1"/>
  <c r="BF139" i="101"/>
  <c r="AR139" i="101"/>
  <c r="AS139" i="101" s="1"/>
  <c r="AT139" i="101" s="1"/>
  <c r="AU139" i="101" s="1"/>
  <c r="AV139" i="101" s="1"/>
  <c r="AQ139" i="101"/>
  <c r="AA139" i="101"/>
  <c r="V139" i="101"/>
  <c r="U139" i="101"/>
  <c r="T139" i="101"/>
  <c r="S139" i="101"/>
  <c r="R139" i="101"/>
  <c r="M139" i="101"/>
  <c r="Z139" i="101" s="1"/>
  <c r="BF117" i="101"/>
  <c r="AR117" i="101"/>
  <c r="AQ117" i="101"/>
  <c r="AA117" i="101"/>
  <c r="V117" i="101"/>
  <c r="U117" i="101"/>
  <c r="X117" i="101" s="1"/>
  <c r="T117" i="101"/>
  <c r="S117" i="101"/>
  <c r="R117" i="101"/>
  <c r="M117" i="101"/>
  <c r="Z117" i="101" s="1"/>
  <c r="BF99" i="101"/>
  <c r="AR99" i="101"/>
  <c r="AS99" i="101" s="1"/>
  <c r="AT99" i="101" s="1"/>
  <c r="AU99" i="101" s="1"/>
  <c r="AV99" i="101" s="1"/>
  <c r="AQ99" i="101"/>
  <c r="AA99" i="101"/>
  <c r="V99" i="101"/>
  <c r="U99" i="101"/>
  <c r="T99" i="101"/>
  <c r="S99" i="101"/>
  <c r="R99" i="101"/>
  <c r="M99" i="101"/>
  <c r="J99" i="101" s="1"/>
  <c r="BF94" i="101"/>
  <c r="AR94" i="101"/>
  <c r="AQ94" i="101"/>
  <c r="AA94" i="101"/>
  <c r="V94" i="101"/>
  <c r="U94" i="101"/>
  <c r="T94" i="101"/>
  <c r="S94" i="101"/>
  <c r="R94" i="101"/>
  <c r="M94" i="101"/>
  <c r="BF87" i="101"/>
  <c r="AR87" i="101"/>
  <c r="AS87" i="101" s="1"/>
  <c r="AT87" i="101" s="1"/>
  <c r="AU87" i="101" s="1"/>
  <c r="AV87" i="101" s="1"/>
  <c r="AQ87" i="101"/>
  <c r="AA87" i="101"/>
  <c r="V87" i="101"/>
  <c r="U87" i="101"/>
  <c r="T87" i="101"/>
  <c r="S87" i="101"/>
  <c r="R87" i="101"/>
  <c r="M87" i="101"/>
  <c r="Z87" i="101" s="1"/>
  <c r="BF62" i="101"/>
  <c r="AR62" i="101"/>
  <c r="AR154" i="101" s="1"/>
  <c r="AQ62" i="101"/>
  <c r="AQ154" i="101" s="1"/>
  <c r="AA62" i="101"/>
  <c r="Z62" i="101"/>
  <c r="V62" i="101"/>
  <c r="V154" i="101" s="1"/>
  <c r="U62" i="101"/>
  <c r="X62" i="101" s="1"/>
  <c r="T62" i="101"/>
  <c r="S62" i="101"/>
  <c r="S154" i="101" s="1"/>
  <c r="R62" i="101"/>
  <c r="R154" i="101" s="1"/>
  <c r="M62" i="101"/>
  <c r="J62" i="101" s="1"/>
  <c r="BF60" i="101"/>
  <c r="AR60" i="101"/>
  <c r="AS60" i="101" s="1"/>
  <c r="AT60" i="101" s="1"/>
  <c r="AU60" i="101" s="1"/>
  <c r="AV60" i="101" s="1"/>
  <c r="AQ60" i="101"/>
  <c r="AA60" i="101"/>
  <c r="V60" i="101"/>
  <c r="U60" i="101"/>
  <c r="T60" i="101"/>
  <c r="S60" i="101"/>
  <c r="R60" i="101"/>
  <c r="M60" i="101"/>
  <c r="J60" i="101" s="1"/>
  <c r="BF138" i="101"/>
  <c r="AR138" i="101"/>
  <c r="AQ138" i="101"/>
  <c r="AA138" i="101"/>
  <c r="V138" i="101"/>
  <c r="U138" i="101"/>
  <c r="T138" i="101"/>
  <c r="S138" i="101"/>
  <c r="R138" i="101"/>
  <c r="M138" i="101"/>
  <c r="Z138" i="101" s="1"/>
  <c r="BF127" i="101"/>
  <c r="AR127" i="101"/>
  <c r="AS127" i="101" s="1"/>
  <c r="AT127" i="101" s="1"/>
  <c r="AU127" i="101" s="1"/>
  <c r="AV127" i="101" s="1"/>
  <c r="AQ127" i="101"/>
  <c r="AA127" i="101"/>
  <c r="V127" i="101"/>
  <c r="U127" i="101"/>
  <c r="T127" i="101"/>
  <c r="S127" i="101"/>
  <c r="R127" i="101"/>
  <c r="M127" i="101"/>
  <c r="Z127" i="101" s="1"/>
  <c r="BF104" i="101"/>
  <c r="AR104" i="101"/>
  <c r="AQ104" i="101"/>
  <c r="AA104" i="101"/>
  <c r="V104" i="101"/>
  <c r="U104" i="101"/>
  <c r="T104" i="101"/>
  <c r="S104" i="101"/>
  <c r="R104" i="101"/>
  <c r="M104" i="101"/>
  <c r="BF86" i="101"/>
  <c r="AR86" i="101"/>
  <c r="AS86" i="101" s="1"/>
  <c r="AT86" i="101" s="1"/>
  <c r="AU86" i="101" s="1"/>
  <c r="AV86" i="101" s="1"/>
  <c r="AQ86" i="101"/>
  <c r="AA86" i="101"/>
  <c r="V86" i="101"/>
  <c r="U86" i="101"/>
  <c r="T86" i="101"/>
  <c r="S86" i="101"/>
  <c r="R86" i="101"/>
  <c r="M86" i="101"/>
  <c r="J86" i="101" s="1"/>
  <c r="BF72" i="101"/>
  <c r="AR72" i="101"/>
  <c r="AQ72" i="101"/>
  <c r="AA72" i="101"/>
  <c r="V72" i="101"/>
  <c r="U72" i="101"/>
  <c r="X72" i="101" s="1"/>
  <c r="T72" i="101"/>
  <c r="S72" i="101"/>
  <c r="R72" i="101"/>
  <c r="M72" i="101"/>
  <c r="Z72" i="101" s="1"/>
  <c r="J72" i="101"/>
  <c r="AP72" i="101" s="1"/>
  <c r="BF68" i="101"/>
  <c r="AR68" i="101"/>
  <c r="AS68" i="101" s="1"/>
  <c r="AT68" i="101" s="1"/>
  <c r="AU68" i="101" s="1"/>
  <c r="AV68" i="101" s="1"/>
  <c r="AQ68" i="101"/>
  <c r="AA68" i="101"/>
  <c r="V68" i="101"/>
  <c r="U68" i="101"/>
  <c r="T68" i="101"/>
  <c r="S68" i="101"/>
  <c r="R68" i="101"/>
  <c r="M68" i="101"/>
  <c r="Z68" i="101" s="1"/>
  <c r="BF61" i="101"/>
  <c r="AR61" i="101"/>
  <c r="AQ61" i="101"/>
  <c r="AA61" i="101"/>
  <c r="V61" i="101"/>
  <c r="U61" i="101"/>
  <c r="X61" i="101" s="1"/>
  <c r="T61" i="101"/>
  <c r="S61" i="101"/>
  <c r="R61" i="101"/>
  <c r="M61" i="101"/>
  <c r="BF38" i="101"/>
  <c r="BF158" i="101" s="1"/>
  <c r="AR38" i="101"/>
  <c r="AS38" i="101" s="1"/>
  <c r="AQ38" i="101"/>
  <c r="AQ158" i="101" s="1"/>
  <c r="AA38" i="101"/>
  <c r="V38" i="101"/>
  <c r="V158" i="101" s="1"/>
  <c r="U38" i="101"/>
  <c r="T38" i="101"/>
  <c r="T158" i="101" s="1"/>
  <c r="S38" i="101"/>
  <c r="S158" i="101" s="1"/>
  <c r="R38" i="101"/>
  <c r="R158" i="101" s="1"/>
  <c r="M38" i="101"/>
  <c r="BF20" i="101"/>
  <c r="AR20" i="101"/>
  <c r="AQ20" i="101"/>
  <c r="AA20" i="101"/>
  <c r="V20" i="101"/>
  <c r="U20" i="101"/>
  <c r="X20" i="101" s="1"/>
  <c r="T20" i="101"/>
  <c r="S20" i="101"/>
  <c r="R20" i="101"/>
  <c r="M20" i="101"/>
  <c r="Z20" i="101" s="1"/>
  <c r="BF91" i="101"/>
  <c r="AR91" i="101"/>
  <c r="AS91" i="101" s="1"/>
  <c r="AT91" i="101" s="1"/>
  <c r="AU91" i="101" s="1"/>
  <c r="AV91" i="101" s="1"/>
  <c r="AQ91" i="101"/>
  <c r="AA91" i="101"/>
  <c r="V91" i="101"/>
  <c r="U91" i="101"/>
  <c r="T91" i="101"/>
  <c r="S91" i="101"/>
  <c r="R91" i="101"/>
  <c r="M91" i="101"/>
  <c r="Z91" i="101" s="1"/>
  <c r="BF23" i="101"/>
  <c r="AR23" i="101"/>
  <c r="AQ23" i="101"/>
  <c r="AA23" i="101"/>
  <c r="V23" i="101"/>
  <c r="U23" i="101"/>
  <c r="X23" i="101" s="1"/>
  <c r="T23" i="101"/>
  <c r="S23" i="101"/>
  <c r="R23" i="101"/>
  <c r="M23" i="101"/>
  <c r="Z23" i="101" s="1"/>
  <c r="BF121" i="101"/>
  <c r="AR121" i="101"/>
  <c r="AS121" i="101" s="1"/>
  <c r="AT121" i="101" s="1"/>
  <c r="AU121" i="101" s="1"/>
  <c r="AV121" i="101" s="1"/>
  <c r="AQ121" i="101"/>
  <c r="AA121" i="101"/>
  <c r="V121" i="101"/>
  <c r="U121" i="101"/>
  <c r="T121" i="101"/>
  <c r="S121" i="101"/>
  <c r="R121" i="101"/>
  <c r="M121" i="101"/>
  <c r="J121" i="101" s="1"/>
  <c r="BF85" i="101"/>
  <c r="AR85" i="101"/>
  <c r="AQ85" i="101"/>
  <c r="AA85" i="101"/>
  <c r="Z85" i="101"/>
  <c r="V85" i="101"/>
  <c r="U85" i="101"/>
  <c r="T85" i="101"/>
  <c r="S85" i="101"/>
  <c r="R85" i="101"/>
  <c r="M85" i="101"/>
  <c r="J85" i="101" s="1"/>
  <c r="AP85" i="101" s="1"/>
  <c r="BF57" i="101"/>
  <c r="AR57" i="101"/>
  <c r="AS57" i="101" s="1"/>
  <c r="AT57" i="101" s="1"/>
  <c r="AU57" i="101" s="1"/>
  <c r="AV57" i="101" s="1"/>
  <c r="AQ57" i="101"/>
  <c r="AA57" i="101"/>
  <c r="V57" i="101"/>
  <c r="U57" i="101"/>
  <c r="T57" i="101"/>
  <c r="S57" i="101"/>
  <c r="R57" i="101"/>
  <c r="M57" i="101"/>
  <c r="Z57" i="101" s="1"/>
  <c r="BF128" i="101"/>
  <c r="AR128" i="101"/>
  <c r="AQ128" i="101"/>
  <c r="AA128" i="101"/>
  <c r="V128" i="101"/>
  <c r="U128" i="101"/>
  <c r="X128" i="101" s="1"/>
  <c r="T128" i="101"/>
  <c r="S128" i="101"/>
  <c r="R128" i="101"/>
  <c r="M128" i="101"/>
  <c r="Z128" i="101" s="1"/>
  <c r="BF124" i="101"/>
  <c r="AR124" i="101"/>
  <c r="AS124" i="101" s="1"/>
  <c r="AT124" i="101" s="1"/>
  <c r="AU124" i="101" s="1"/>
  <c r="AV124" i="101" s="1"/>
  <c r="AQ124" i="101"/>
  <c r="AA124" i="101"/>
  <c r="V124" i="101"/>
  <c r="U124" i="101"/>
  <c r="T124" i="101"/>
  <c r="S124" i="101"/>
  <c r="R124" i="101"/>
  <c r="M124" i="101"/>
  <c r="J124" i="101" s="1"/>
  <c r="BF119" i="101"/>
  <c r="AR119" i="101"/>
  <c r="AQ119" i="101"/>
  <c r="AA119" i="101"/>
  <c r="V119" i="101"/>
  <c r="U119" i="101"/>
  <c r="X119" i="101" s="1"/>
  <c r="T119" i="101"/>
  <c r="S119" i="101"/>
  <c r="R119" i="101"/>
  <c r="M119" i="101"/>
  <c r="BF111" i="101"/>
  <c r="AR111" i="101"/>
  <c r="AQ111" i="101"/>
  <c r="AA111" i="101"/>
  <c r="AA159" i="101" s="1"/>
  <c r="V111" i="101"/>
  <c r="U111" i="101"/>
  <c r="U159" i="101" s="1"/>
  <c r="T111" i="101"/>
  <c r="S111" i="101"/>
  <c r="S159" i="101" s="1"/>
  <c r="R111" i="101"/>
  <c r="M111" i="101"/>
  <c r="M159" i="101" s="1"/>
  <c r="BF56" i="101"/>
  <c r="BF160" i="101" s="1"/>
  <c r="AR56" i="101"/>
  <c r="AQ56" i="101"/>
  <c r="AQ160" i="101" s="1"/>
  <c r="AA56" i="101"/>
  <c r="AA160" i="101" s="1"/>
  <c r="V56" i="101"/>
  <c r="U56" i="101"/>
  <c r="U160" i="101" s="1"/>
  <c r="T56" i="101"/>
  <c r="T160" i="101" s="1"/>
  <c r="S56" i="101"/>
  <c r="S160" i="101" s="1"/>
  <c r="R56" i="101"/>
  <c r="M56" i="101"/>
  <c r="M160" i="101" s="1"/>
  <c r="BF29" i="101"/>
  <c r="AR29" i="101"/>
  <c r="AS29" i="101" s="1"/>
  <c r="AT29" i="101" s="1"/>
  <c r="AU29" i="101" s="1"/>
  <c r="AV29" i="101" s="1"/>
  <c r="AQ29" i="101"/>
  <c r="AA29" i="101"/>
  <c r="V29" i="101"/>
  <c r="U29" i="101"/>
  <c r="T29" i="101"/>
  <c r="S29" i="101"/>
  <c r="R29" i="101"/>
  <c r="M29" i="101"/>
  <c r="J29" i="101" s="1"/>
  <c r="BF114" i="101"/>
  <c r="AR114" i="101"/>
  <c r="AQ114" i="101"/>
  <c r="AA114" i="101"/>
  <c r="V114" i="101"/>
  <c r="U114" i="101"/>
  <c r="T114" i="101"/>
  <c r="S114" i="101"/>
  <c r="R114" i="101"/>
  <c r="M114" i="101"/>
  <c r="Z114" i="101" s="1"/>
  <c r="BF63" i="101"/>
  <c r="AR63" i="101"/>
  <c r="AS63" i="101" s="1"/>
  <c r="AT63" i="101" s="1"/>
  <c r="AU63" i="101" s="1"/>
  <c r="AV63" i="101" s="1"/>
  <c r="AQ63" i="101"/>
  <c r="AA63" i="101"/>
  <c r="V63" i="101"/>
  <c r="U63" i="101"/>
  <c r="T63" i="101"/>
  <c r="S63" i="101"/>
  <c r="R63" i="101"/>
  <c r="M63" i="101"/>
  <c r="Z63" i="101" s="1"/>
  <c r="BF42" i="101"/>
  <c r="AR42" i="101"/>
  <c r="AQ42" i="101"/>
  <c r="AA42" i="101"/>
  <c r="V42" i="101"/>
  <c r="U42" i="101"/>
  <c r="X42" i="101" s="1"/>
  <c r="T42" i="101"/>
  <c r="S42" i="101"/>
  <c r="R42" i="101"/>
  <c r="M42" i="101"/>
  <c r="Z42" i="101" s="1"/>
  <c r="BF7" i="101"/>
  <c r="AR7" i="101"/>
  <c r="AS7" i="101" s="1"/>
  <c r="AT7" i="101" s="1"/>
  <c r="AU7" i="101" s="1"/>
  <c r="AV7" i="101" s="1"/>
  <c r="AQ7" i="101"/>
  <c r="AA7" i="101"/>
  <c r="V7" i="101"/>
  <c r="U7" i="101"/>
  <c r="T7" i="101"/>
  <c r="S7" i="101"/>
  <c r="R7" i="101"/>
  <c r="M7" i="101"/>
  <c r="J7" i="101" s="1"/>
  <c r="BF89" i="101"/>
  <c r="AR89" i="101"/>
  <c r="AQ89" i="101"/>
  <c r="AA89" i="101"/>
  <c r="V89" i="101"/>
  <c r="U89" i="101"/>
  <c r="X89" i="101" s="1"/>
  <c r="T89" i="101"/>
  <c r="S89" i="101"/>
  <c r="R89" i="101"/>
  <c r="M89" i="101"/>
  <c r="Z89" i="101" s="1"/>
  <c r="BF33" i="101"/>
  <c r="AR33" i="101"/>
  <c r="AS33" i="101" s="1"/>
  <c r="AT33" i="101" s="1"/>
  <c r="AU33" i="101" s="1"/>
  <c r="AV33" i="101" s="1"/>
  <c r="AQ33" i="101"/>
  <c r="AA33" i="101"/>
  <c r="V33" i="101"/>
  <c r="U33" i="101"/>
  <c r="T33" i="101"/>
  <c r="S33" i="101"/>
  <c r="R33" i="101"/>
  <c r="M33" i="101"/>
  <c r="Z33" i="101" s="1"/>
  <c r="BF74" i="101"/>
  <c r="AR74" i="101"/>
  <c r="AQ74" i="101"/>
  <c r="AA74" i="101"/>
  <c r="V74" i="101"/>
  <c r="U74" i="101"/>
  <c r="T74" i="101"/>
  <c r="S74" i="101"/>
  <c r="R74" i="101"/>
  <c r="M74" i="101"/>
  <c r="Z74" i="101" s="1"/>
  <c r="BF70" i="101"/>
  <c r="AR70" i="101"/>
  <c r="AS70" i="101" s="1"/>
  <c r="AT70" i="101" s="1"/>
  <c r="AU70" i="101" s="1"/>
  <c r="AV70" i="101" s="1"/>
  <c r="AQ70" i="101"/>
  <c r="AA70" i="101"/>
  <c r="V70" i="101"/>
  <c r="U70" i="101"/>
  <c r="T70" i="101"/>
  <c r="S70" i="101"/>
  <c r="R70" i="101"/>
  <c r="M70" i="101"/>
  <c r="J70" i="101" s="1"/>
  <c r="BF66" i="101"/>
  <c r="BF156" i="101" s="1"/>
  <c r="AR66" i="101"/>
  <c r="AR156" i="101" s="1"/>
  <c r="AQ66" i="101"/>
  <c r="AQ156" i="101" s="1"/>
  <c r="AA66" i="101"/>
  <c r="AA156" i="101" s="1"/>
  <c r="V66" i="101"/>
  <c r="V156" i="101" s="1"/>
  <c r="U66" i="101"/>
  <c r="U156" i="101" s="1"/>
  <c r="T66" i="101"/>
  <c r="T156" i="101" s="1"/>
  <c r="S66" i="101"/>
  <c r="S156" i="101" s="1"/>
  <c r="R66" i="101"/>
  <c r="R156" i="101" s="1"/>
  <c r="M66" i="101"/>
  <c r="M156" i="101" s="1"/>
  <c r="BF55" i="101"/>
  <c r="AR55" i="101"/>
  <c r="AS55" i="101" s="1"/>
  <c r="AT55" i="101" s="1"/>
  <c r="AU55" i="101" s="1"/>
  <c r="AV55" i="101" s="1"/>
  <c r="AQ55" i="101"/>
  <c r="AA55" i="101"/>
  <c r="Z55" i="101"/>
  <c r="V55" i="101"/>
  <c r="U55" i="101"/>
  <c r="T55" i="101"/>
  <c r="S55" i="101"/>
  <c r="R55" i="101"/>
  <c r="M55" i="101"/>
  <c r="J55" i="101" s="1"/>
  <c r="BF69" i="101"/>
  <c r="AR69" i="101"/>
  <c r="AQ69" i="101"/>
  <c r="AA69" i="101"/>
  <c r="V69" i="101"/>
  <c r="U69" i="101"/>
  <c r="X69" i="101" s="1"/>
  <c r="T69" i="101"/>
  <c r="S69" i="101"/>
  <c r="R69" i="101"/>
  <c r="M69" i="101"/>
  <c r="Z69" i="101" s="1"/>
  <c r="BF32" i="101"/>
  <c r="AR32" i="101"/>
  <c r="AQ32" i="101"/>
  <c r="AA32" i="101"/>
  <c r="V32" i="101"/>
  <c r="U32" i="101"/>
  <c r="T32" i="101"/>
  <c r="S32" i="101"/>
  <c r="R32" i="101"/>
  <c r="M32" i="101"/>
  <c r="BF84" i="101"/>
  <c r="AR84" i="101"/>
  <c r="AQ84" i="101"/>
  <c r="AA84" i="101"/>
  <c r="V84" i="101"/>
  <c r="U84" i="101"/>
  <c r="X84" i="101" s="1"/>
  <c r="T84" i="101"/>
  <c r="S84" i="101"/>
  <c r="R84" i="101"/>
  <c r="M84" i="101"/>
  <c r="Z84" i="101" s="1"/>
  <c r="BF101" i="101"/>
  <c r="AR101" i="101"/>
  <c r="AS101" i="101" s="1"/>
  <c r="AT101" i="101" s="1"/>
  <c r="AU101" i="101" s="1"/>
  <c r="AV101" i="101" s="1"/>
  <c r="AQ101" i="101"/>
  <c r="AA101" i="101"/>
  <c r="V101" i="101"/>
  <c r="U101" i="101"/>
  <c r="T101" i="101"/>
  <c r="S101" i="101"/>
  <c r="R101" i="101"/>
  <c r="M101" i="101"/>
  <c r="Z101" i="101" s="1"/>
  <c r="BF100" i="101"/>
  <c r="AR100" i="101"/>
  <c r="AQ100" i="101"/>
  <c r="AA100" i="101"/>
  <c r="V100" i="101"/>
  <c r="U100" i="101"/>
  <c r="X100" i="101" s="1"/>
  <c r="T100" i="101"/>
  <c r="S100" i="101"/>
  <c r="R100" i="101"/>
  <c r="M100" i="101"/>
  <c r="J100" i="101" s="1"/>
  <c r="BF49" i="101"/>
  <c r="AR49" i="101"/>
  <c r="AS49" i="101" s="1"/>
  <c r="AT49" i="101" s="1"/>
  <c r="AU49" i="101" s="1"/>
  <c r="AV49" i="101" s="1"/>
  <c r="AQ49" i="101"/>
  <c r="AA49" i="101"/>
  <c r="V49" i="101"/>
  <c r="U49" i="101"/>
  <c r="T49" i="101"/>
  <c r="S49" i="101"/>
  <c r="R49" i="101"/>
  <c r="M49" i="101"/>
  <c r="J49" i="101" s="1"/>
  <c r="BF95" i="101"/>
  <c r="AR95" i="101"/>
  <c r="AQ95" i="101"/>
  <c r="AA95" i="101"/>
  <c r="V95" i="101"/>
  <c r="U95" i="101"/>
  <c r="X95" i="101" s="1"/>
  <c r="T95" i="101"/>
  <c r="S95" i="101"/>
  <c r="R95" i="101"/>
  <c r="M95" i="101"/>
  <c r="Z95" i="101" s="1"/>
  <c r="BF59" i="101"/>
  <c r="AR59" i="101"/>
  <c r="AR152" i="101" s="1"/>
  <c r="AQ59" i="101"/>
  <c r="AQ152" i="101" s="1"/>
  <c r="AA59" i="101"/>
  <c r="AA152" i="101" s="1"/>
  <c r="V59" i="101"/>
  <c r="U59" i="101"/>
  <c r="U152" i="101" s="1"/>
  <c r="T59" i="101"/>
  <c r="T152" i="101" s="1"/>
  <c r="S59" i="101"/>
  <c r="S152" i="101" s="1"/>
  <c r="R59" i="101"/>
  <c r="M59" i="101"/>
  <c r="M152" i="101" s="1"/>
  <c r="BF44" i="101"/>
  <c r="AR44" i="101"/>
  <c r="AQ44" i="101"/>
  <c r="AA44" i="101"/>
  <c r="V44" i="101"/>
  <c r="U44" i="101"/>
  <c r="T44" i="101"/>
  <c r="S44" i="101"/>
  <c r="R44" i="101"/>
  <c r="M44" i="101"/>
  <c r="J44" i="101" s="1"/>
  <c r="BF18" i="101"/>
  <c r="AR18" i="101"/>
  <c r="AS18" i="101" s="1"/>
  <c r="AQ18" i="101"/>
  <c r="AA18" i="101"/>
  <c r="V18" i="101"/>
  <c r="U18" i="101"/>
  <c r="T18" i="101"/>
  <c r="S18" i="101"/>
  <c r="R18" i="101"/>
  <c r="M18" i="101"/>
  <c r="Z18" i="101" s="1"/>
  <c r="J312" i="103" l="1"/>
  <c r="J315" i="103"/>
  <c r="AP315" i="103" s="1"/>
  <c r="W340" i="103"/>
  <c r="J351" i="103"/>
  <c r="AP351" i="103" s="1"/>
  <c r="J359" i="103"/>
  <c r="AP359" i="103" s="1"/>
  <c r="W384" i="103"/>
  <c r="W395" i="103"/>
  <c r="AO399" i="103"/>
  <c r="AO403" i="103"/>
  <c r="W407" i="103"/>
  <c r="AO433" i="103"/>
  <c r="J436" i="103"/>
  <c r="AO436" i="103"/>
  <c r="R453" i="103"/>
  <c r="AO27" i="103"/>
  <c r="AO138" i="103"/>
  <c r="W156" i="103"/>
  <c r="AO199" i="103"/>
  <c r="AO220" i="103"/>
  <c r="AO267" i="103"/>
  <c r="W274" i="103"/>
  <c r="W278" i="103"/>
  <c r="W344" i="103"/>
  <c r="W372" i="103"/>
  <c r="W376" i="103"/>
  <c r="J406" i="103"/>
  <c r="J415" i="103"/>
  <c r="AO432" i="103"/>
  <c r="T453" i="103"/>
  <c r="AQ453" i="103"/>
  <c r="S453" i="103"/>
  <c r="AO26" i="103"/>
  <c r="S445" i="103"/>
  <c r="AA445" i="103"/>
  <c r="M451" i="103"/>
  <c r="U451" i="103"/>
  <c r="AR451" i="103"/>
  <c r="W66" i="103"/>
  <c r="W112" i="103"/>
  <c r="W164" i="103"/>
  <c r="W180" i="103"/>
  <c r="W203" i="103"/>
  <c r="W315" i="103"/>
  <c r="AP395" i="103"/>
  <c r="W11" i="103"/>
  <c r="BF453" i="103"/>
  <c r="W19" i="103"/>
  <c r="J31" i="103"/>
  <c r="AO31" i="103" s="1"/>
  <c r="J50" i="103"/>
  <c r="W55" i="103"/>
  <c r="J67" i="103"/>
  <c r="AP67" i="103" s="1"/>
  <c r="J74" i="103"/>
  <c r="AP74" i="103" s="1"/>
  <c r="W104" i="103"/>
  <c r="J106" i="103"/>
  <c r="AP106" i="103" s="1"/>
  <c r="J113" i="103"/>
  <c r="W121" i="103"/>
  <c r="J156" i="103"/>
  <c r="AP156" i="103" s="1"/>
  <c r="AO161" i="103"/>
  <c r="W181" i="103"/>
  <c r="W188" i="103"/>
  <c r="W220" i="103"/>
  <c r="W266" i="103"/>
  <c r="W286" i="103"/>
  <c r="J295" i="103"/>
  <c r="AP295" i="103" s="1"/>
  <c r="W303" i="103"/>
  <c r="W314" i="103"/>
  <c r="W326" i="103"/>
  <c r="J328" i="103"/>
  <c r="AP328" i="103" s="1"/>
  <c r="J332" i="103"/>
  <c r="AP332" i="103" s="1"/>
  <c r="W352" i="103"/>
  <c r="J377" i="103"/>
  <c r="AP377" i="103" s="1"/>
  <c r="J385" i="103"/>
  <c r="AP385" i="103" s="1"/>
  <c r="W390" i="103"/>
  <c r="J403" i="103"/>
  <c r="W432" i="103"/>
  <c r="J69" i="101"/>
  <c r="AP69" i="101" s="1"/>
  <c r="J20" i="101"/>
  <c r="AP20" i="101" s="1"/>
  <c r="J146" i="101"/>
  <c r="AP146" i="101" s="1"/>
  <c r="AO77" i="101"/>
  <c r="J77" i="102"/>
  <c r="AP57" i="102"/>
  <c r="R311" i="102"/>
  <c r="J89" i="102"/>
  <c r="AP89" i="102" s="1"/>
  <c r="AP42" i="102"/>
  <c r="AO57" i="102"/>
  <c r="U310" i="102"/>
  <c r="J271" i="102"/>
  <c r="J234" i="102"/>
  <c r="J275" i="102"/>
  <c r="T308" i="102"/>
  <c r="AQ308" i="102"/>
  <c r="X57" i="102"/>
  <c r="AA311" i="102"/>
  <c r="W224" i="102"/>
  <c r="J46" i="102"/>
  <c r="W89" i="102"/>
  <c r="J135" i="102"/>
  <c r="U312" i="102"/>
  <c r="J214" i="102"/>
  <c r="AP214" i="102" s="1"/>
  <c r="AA307" i="102"/>
  <c r="AO88" i="102"/>
  <c r="J120" i="102"/>
  <c r="AP120" i="102" s="1"/>
  <c r="W229" i="102"/>
  <c r="W19" i="102"/>
  <c r="AP135" i="102"/>
  <c r="W221" i="102"/>
  <c r="T310" i="102"/>
  <c r="AP46" i="102"/>
  <c r="W125" i="102"/>
  <c r="AO85" i="101"/>
  <c r="W122" i="101"/>
  <c r="J65" i="101"/>
  <c r="AP65" i="101" s="1"/>
  <c r="AO116" i="101"/>
  <c r="W93" i="101"/>
  <c r="J24" i="101"/>
  <c r="AP24" i="101" s="1"/>
  <c r="J66" i="101"/>
  <c r="AP66" i="101" s="1"/>
  <c r="W81" i="101"/>
  <c r="AO71" i="101"/>
  <c r="BF152" i="101"/>
  <c r="J103" i="101"/>
  <c r="AP103" i="101" s="1"/>
  <c r="W92" i="101"/>
  <c r="J114" i="101"/>
  <c r="AP114" i="101" s="1"/>
  <c r="AR445" i="103"/>
  <c r="T450" i="103"/>
  <c r="AP27" i="103"/>
  <c r="U444" i="103"/>
  <c r="AS22" i="103"/>
  <c r="BF445" i="103"/>
  <c r="R444" i="103"/>
  <c r="W27" i="103"/>
  <c r="R445" i="103"/>
  <c r="M444" i="103"/>
  <c r="W7" i="103"/>
  <c r="AA453" i="103"/>
  <c r="AR448" i="103"/>
  <c r="W15" i="103"/>
  <c r="W18" i="103"/>
  <c r="R451" i="103"/>
  <c r="V451" i="103"/>
  <c r="BF451" i="103"/>
  <c r="Z24" i="103"/>
  <c r="X35" i="103"/>
  <c r="J39" i="103"/>
  <c r="AO39" i="103" s="1"/>
  <c r="T445" i="103"/>
  <c r="W46" i="103"/>
  <c r="AW46" i="103"/>
  <c r="AX46" i="103" s="1"/>
  <c r="W54" i="103"/>
  <c r="Z64" i="103"/>
  <c r="J64" i="103"/>
  <c r="AP64" i="103" s="1"/>
  <c r="W71" i="103"/>
  <c r="AO109" i="103"/>
  <c r="Z109" i="103"/>
  <c r="J109" i="103"/>
  <c r="AP109" i="103" s="1"/>
  <c r="M445" i="103"/>
  <c r="AO14" i="103"/>
  <c r="AO79" i="103"/>
  <c r="Z108" i="103"/>
  <c r="J108" i="103"/>
  <c r="AO108" i="103" s="1"/>
  <c r="AT191" i="103"/>
  <c r="AU191" i="103" s="1"/>
  <c r="AV191" i="103" s="1"/>
  <c r="AP7" i="103"/>
  <c r="S448" i="103"/>
  <c r="AA448" i="103"/>
  <c r="W38" i="103"/>
  <c r="V445" i="103"/>
  <c r="W58" i="103"/>
  <c r="W59" i="103"/>
  <c r="Z68" i="103"/>
  <c r="J68" i="103"/>
  <c r="Z84" i="103"/>
  <c r="J84" i="103"/>
  <c r="AP84" i="103" s="1"/>
  <c r="AO58" i="103"/>
  <c r="W63" i="103"/>
  <c r="J91" i="103"/>
  <c r="AP91" i="103" s="1"/>
  <c r="J94" i="103"/>
  <c r="W108" i="103"/>
  <c r="J110" i="103"/>
  <c r="AP110" i="103" s="1"/>
  <c r="W128" i="103"/>
  <c r="J136" i="103"/>
  <c r="AP136" i="103" s="1"/>
  <c r="J144" i="103"/>
  <c r="AP144" i="103" s="1"/>
  <c r="J146" i="103"/>
  <c r="AP146" i="103" s="1"/>
  <c r="W152" i="103"/>
  <c r="W153" i="103"/>
  <c r="W165" i="103"/>
  <c r="W173" i="103"/>
  <c r="W177" i="103"/>
  <c r="Z189" i="103"/>
  <c r="J195" i="103"/>
  <c r="AP195" i="103" s="1"/>
  <c r="J217" i="103"/>
  <c r="AP217" i="103" s="1"/>
  <c r="J225" i="103"/>
  <c r="AP225" i="103" s="1"/>
  <c r="J233" i="103"/>
  <c r="AP233" i="103" s="1"/>
  <c r="J235" i="103"/>
  <c r="AP235" i="103" s="1"/>
  <c r="W236" i="103"/>
  <c r="W242" i="103"/>
  <c r="W243" i="103"/>
  <c r="W247" i="103"/>
  <c r="W255" i="103"/>
  <c r="W258" i="103"/>
  <c r="X267" i="103"/>
  <c r="J271" i="103"/>
  <c r="AP271" i="103" s="1"/>
  <c r="J279" i="103"/>
  <c r="AP279" i="103" s="1"/>
  <c r="W291" i="103"/>
  <c r="W310" i="103"/>
  <c r="J316" i="103"/>
  <c r="J324" i="103"/>
  <c r="AO331" i="103"/>
  <c r="J353" i="103"/>
  <c r="AP353" i="103" s="1"/>
  <c r="AO356" i="103"/>
  <c r="W356" i="103"/>
  <c r="W388" i="103"/>
  <c r="J395" i="103"/>
  <c r="X395" i="103"/>
  <c r="W398" i="103"/>
  <c r="AP399" i="103"/>
  <c r="J407" i="103"/>
  <c r="AP407" i="103" s="1"/>
  <c r="J411" i="103"/>
  <c r="J417" i="103"/>
  <c r="AP417" i="103" s="1"/>
  <c r="X417" i="103"/>
  <c r="AO420" i="103"/>
  <c r="AO421" i="103"/>
  <c r="J425" i="103"/>
  <c r="AP425" i="103" s="1"/>
  <c r="J429" i="103"/>
  <c r="X429" i="103"/>
  <c r="J437" i="103"/>
  <c r="AP437" i="103" s="1"/>
  <c r="X339" i="103"/>
  <c r="X369" i="103"/>
  <c r="X371" i="103"/>
  <c r="Z389" i="103"/>
  <c r="AP421" i="103"/>
  <c r="AO437" i="103"/>
  <c r="W105" i="103"/>
  <c r="AO105" i="103"/>
  <c r="J128" i="103"/>
  <c r="AP128" i="103" s="1"/>
  <c r="W129" i="103"/>
  <c r="W136" i="103"/>
  <c r="W137" i="103"/>
  <c r="W144" i="103"/>
  <c r="W145" i="103"/>
  <c r="J150" i="103"/>
  <c r="AP150" i="103" s="1"/>
  <c r="J152" i="103"/>
  <c r="AP152" i="103" s="1"/>
  <c r="J154" i="103"/>
  <c r="AP154" i="103" s="1"/>
  <c r="AO158" i="103"/>
  <c r="J169" i="103"/>
  <c r="J182" i="103"/>
  <c r="AP182" i="103" s="1"/>
  <c r="J186" i="103"/>
  <c r="AP186" i="103" s="1"/>
  <c r="W187" i="103"/>
  <c r="W195" i="103"/>
  <c r="J229" i="103"/>
  <c r="AP229" i="103" s="1"/>
  <c r="J239" i="103"/>
  <c r="AP239" i="103" s="1"/>
  <c r="J243" i="103"/>
  <c r="AP243" i="103" s="1"/>
  <c r="J255" i="103"/>
  <c r="AP255" i="103" s="1"/>
  <c r="J258" i="103"/>
  <c r="AO258" i="103" s="1"/>
  <c r="J259" i="103"/>
  <c r="AP259" i="103" s="1"/>
  <c r="AO262" i="103"/>
  <c r="J275" i="103"/>
  <c r="AP275" i="103" s="1"/>
  <c r="J283" i="103"/>
  <c r="AP283" i="103" s="1"/>
  <c r="J287" i="103"/>
  <c r="AO291" i="103"/>
  <c r="W295" i="103"/>
  <c r="J296" i="103"/>
  <c r="AP296" i="103" s="1"/>
  <c r="J311" i="103"/>
  <c r="AP311" i="103" s="1"/>
  <c r="J339" i="103"/>
  <c r="AO339" i="103" s="1"/>
  <c r="W348" i="103"/>
  <c r="J363" i="103"/>
  <c r="AP363" i="103" s="1"/>
  <c r="J369" i="103"/>
  <c r="J371" i="103"/>
  <c r="J373" i="103"/>
  <c r="AP373" i="103" s="1"/>
  <c r="J375" i="103"/>
  <c r="J376" i="103"/>
  <c r="J379" i="103"/>
  <c r="AO379" i="103" s="1"/>
  <c r="AO380" i="103"/>
  <c r="W380" i="103"/>
  <c r="AO384" i="103"/>
  <c r="W394" i="103"/>
  <c r="W403" i="103"/>
  <c r="W406" i="103"/>
  <c r="W410" i="103"/>
  <c r="W416" i="103"/>
  <c r="W420" i="103"/>
  <c r="W421" i="103"/>
  <c r="W428" i="103"/>
  <c r="AO429" i="103"/>
  <c r="J438" i="103"/>
  <c r="AP438" i="103" s="1"/>
  <c r="W368" i="103"/>
  <c r="X407" i="103"/>
  <c r="Z419" i="103"/>
  <c r="X425" i="103"/>
  <c r="W429" i="103"/>
  <c r="W437" i="103"/>
  <c r="AT11" i="103"/>
  <c r="AU11" i="103" s="1"/>
  <c r="AV11" i="103" s="1"/>
  <c r="AR444" i="103"/>
  <c r="AP19" i="103"/>
  <c r="M449" i="103"/>
  <c r="U449" i="103"/>
  <c r="AR449" i="103"/>
  <c r="M452" i="103"/>
  <c r="V444" i="103"/>
  <c r="Z8" i="103"/>
  <c r="AS8" i="103"/>
  <c r="AT8" i="103" s="1"/>
  <c r="AU8" i="103" s="1"/>
  <c r="AV8" i="103" s="1"/>
  <c r="AO10" i="103"/>
  <c r="AO18" i="103"/>
  <c r="AO22" i="103"/>
  <c r="AS26" i="103"/>
  <c r="AT26" i="103" s="1"/>
  <c r="AU26" i="103" s="1"/>
  <c r="AV26" i="103" s="1"/>
  <c r="W31" i="103"/>
  <c r="AP31" i="103"/>
  <c r="W43" i="103"/>
  <c r="Z47" i="103"/>
  <c r="J47" i="103"/>
  <c r="AO47" i="103" s="1"/>
  <c r="X47" i="103"/>
  <c r="W50" i="103"/>
  <c r="Z51" i="103"/>
  <c r="J51" i="103"/>
  <c r="AO51" i="103" s="1"/>
  <c r="X51" i="103"/>
  <c r="Z55" i="103"/>
  <c r="J55" i="103"/>
  <c r="AP55" i="103" s="1"/>
  <c r="W67" i="103"/>
  <c r="AO67" i="103"/>
  <c r="Z70" i="103"/>
  <c r="J70" i="103"/>
  <c r="AP70" i="103" s="1"/>
  <c r="Z72" i="103"/>
  <c r="J72" i="103"/>
  <c r="AP72" i="103" s="1"/>
  <c r="AP90" i="103"/>
  <c r="W113" i="103"/>
  <c r="Z23" i="103"/>
  <c r="J23" i="103"/>
  <c r="Z78" i="103"/>
  <c r="J78" i="103"/>
  <c r="AP78" i="103" s="1"/>
  <c r="Z83" i="103"/>
  <c r="J83" i="103"/>
  <c r="AP83" i="103"/>
  <c r="AO30" i="103"/>
  <c r="M453" i="103"/>
  <c r="AR453" i="103"/>
  <c r="AS10" i="103"/>
  <c r="AT10" i="103" s="1"/>
  <c r="AU10" i="103" s="1"/>
  <c r="AV10" i="103" s="1"/>
  <c r="J11" i="103"/>
  <c r="AO11" i="103" s="1"/>
  <c r="J35" i="103"/>
  <c r="AO35" i="103" s="1"/>
  <c r="W39" i="103"/>
  <c r="AP39" i="103"/>
  <c r="Z62" i="103"/>
  <c r="J62" i="103"/>
  <c r="AP62" i="103" s="1"/>
  <c r="Z76" i="103"/>
  <c r="J76" i="103"/>
  <c r="AP76" i="103" s="1"/>
  <c r="Z82" i="103"/>
  <c r="J82" i="103"/>
  <c r="AP82" i="103" s="1"/>
  <c r="Z87" i="103"/>
  <c r="J87" i="103"/>
  <c r="AP87" i="103" s="1"/>
  <c r="U445" i="103"/>
  <c r="Z16" i="103"/>
  <c r="W23" i="103"/>
  <c r="W26" i="103"/>
  <c r="AW27" i="103"/>
  <c r="AX27" i="103" s="1"/>
  <c r="Z36" i="103"/>
  <c r="Z44" i="103"/>
  <c r="Z59" i="103"/>
  <c r="J59" i="103"/>
  <c r="AP59" i="103" s="1"/>
  <c r="AO63" i="103"/>
  <c r="Z71" i="103"/>
  <c r="J71" i="103"/>
  <c r="AO71" i="103" s="1"/>
  <c r="X78" i="103"/>
  <c r="W79" i="103"/>
  <c r="Z80" i="103"/>
  <c r="J80" i="103"/>
  <c r="AP80" i="103" s="1"/>
  <c r="Z86" i="103"/>
  <c r="J86" i="103"/>
  <c r="AP86" i="103" s="1"/>
  <c r="W109" i="103"/>
  <c r="AO136" i="103"/>
  <c r="AO152" i="103"/>
  <c r="AO164" i="103"/>
  <c r="AO176" i="103"/>
  <c r="Z184" i="103"/>
  <c r="J184" i="103"/>
  <c r="AP184" i="103" s="1"/>
  <c r="AW199" i="103"/>
  <c r="AX199" i="103" s="1"/>
  <c r="Z251" i="103"/>
  <c r="J251" i="103"/>
  <c r="AP251" i="103" s="1"/>
  <c r="X251" i="103"/>
  <c r="W251" i="103"/>
  <c r="AW251" i="103"/>
  <c r="AX251" i="103" s="1"/>
  <c r="AT259" i="103"/>
  <c r="AU259" i="103" s="1"/>
  <c r="AV259" i="103" s="1"/>
  <c r="AT263" i="103"/>
  <c r="AU263" i="103" s="1"/>
  <c r="AV263" i="103" s="1"/>
  <c r="AT267" i="103"/>
  <c r="AU267" i="103" s="1"/>
  <c r="AV267" i="103" s="1"/>
  <c r="AT275" i="103"/>
  <c r="AU275" i="103" s="1"/>
  <c r="AV275" i="103" s="1"/>
  <c r="AO34" i="103"/>
  <c r="AO38" i="103"/>
  <c r="AO42" i="103"/>
  <c r="AO46" i="103"/>
  <c r="AP54" i="103"/>
  <c r="AO54" i="103"/>
  <c r="Z56" i="103"/>
  <c r="AO66" i="103"/>
  <c r="W82" i="103"/>
  <c r="AP88" i="103"/>
  <c r="J96" i="103"/>
  <c r="AP96" i="103" s="1"/>
  <c r="J98" i="103"/>
  <c r="AP98" i="103" s="1"/>
  <c r="AP100" i="103"/>
  <c r="J101" i="103"/>
  <c r="AO101" i="103" s="1"/>
  <c r="AO104" i="103"/>
  <c r="AO112" i="103"/>
  <c r="J114" i="103"/>
  <c r="AP114" i="103" s="1"/>
  <c r="J116" i="103"/>
  <c r="AP116" i="103" s="1"/>
  <c r="W120" i="103"/>
  <c r="AO121" i="103"/>
  <c r="J126" i="103"/>
  <c r="AP126" i="103" s="1"/>
  <c r="AO130" i="103"/>
  <c r="J132" i="103"/>
  <c r="AP132" i="103" s="1"/>
  <c r="X138" i="103"/>
  <c r="J140" i="103"/>
  <c r="AP140" i="103" s="1"/>
  <c r="X158" i="103"/>
  <c r="W160" i="103"/>
  <c r="AP161" i="103"/>
  <c r="AO162" i="103"/>
  <c r="J166" i="103"/>
  <c r="AP166" i="103" s="1"/>
  <c r="J168" i="103"/>
  <c r="AP168" i="103" s="1"/>
  <c r="J170" i="103"/>
  <c r="AP170" i="103" s="1"/>
  <c r="J172" i="103"/>
  <c r="AP172" i="103" s="1"/>
  <c r="W176" i="103"/>
  <c r="J177" i="103"/>
  <c r="AP177" i="103" s="1"/>
  <c r="AO178" i="103"/>
  <c r="J192" i="103"/>
  <c r="AO192" i="103" s="1"/>
  <c r="W199" i="103"/>
  <c r="W207" i="103"/>
  <c r="AT217" i="103"/>
  <c r="AU217" i="103" s="1"/>
  <c r="AV217" i="103" s="1"/>
  <c r="W224" i="103"/>
  <c r="AW243" i="103"/>
  <c r="AX243" i="103" s="1"/>
  <c r="AT243" i="103"/>
  <c r="AU243" i="103" s="1"/>
  <c r="AV243" i="103" s="1"/>
  <c r="AP92" i="103"/>
  <c r="AP101" i="103"/>
  <c r="X118" i="103"/>
  <c r="X122" i="103"/>
  <c r="X124" i="103"/>
  <c r="AO128" i="103"/>
  <c r="AO148" i="103"/>
  <c r="AO156" i="103"/>
  <c r="AP165" i="103"/>
  <c r="AO170" i="103"/>
  <c r="AO177" i="103"/>
  <c r="AT209" i="103"/>
  <c r="AU209" i="103" s="1"/>
  <c r="AV209" i="103" s="1"/>
  <c r="Z212" i="103"/>
  <c r="J212" i="103"/>
  <c r="AP212" i="103" s="1"/>
  <c r="AW271" i="103"/>
  <c r="AX271" i="103" s="1"/>
  <c r="AT271" i="103"/>
  <c r="AU271" i="103" s="1"/>
  <c r="AV271" i="103" s="1"/>
  <c r="AT279" i="103"/>
  <c r="AU279" i="103" s="1"/>
  <c r="AV279" i="103" s="1"/>
  <c r="AW316" i="103"/>
  <c r="AX316" i="103" s="1"/>
  <c r="AT316" i="103"/>
  <c r="AU316" i="103" s="1"/>
  <c r="AV316" i="103" s="1"/>
  <c r="AP50" i="103"/>
  <c r="AO50" i="103"/>
  <c r="AP60" i="103"/>
  <c r="W62" i="103"/>
  <c r="AO64" i="103"/>
  <c r="AP66" i="103"/>
  <c r="AP68" i="103"/>
  <c r="W70" i="103"/>
  <c r="AO74" i="103"/>
  <c r="AP94" i="103"/>
  <c r="AP104" i="103"/>
  <c r="AO110" i="103"/>
  <c r="AP112" i="103"/>
  <c r="AP113" i="103"/>
  <c r="AO113" i="103"/>
  <c r="W116" i="103"/>
  <c r="J118" i="103"/>
  <c r="AP118" i="103" s="1"/>
  <c r="J120" i="103"/>
  <c r="AP120" i="103" s="1"/>
  <c r="J122" i="103"/>
  <c r="AP122" i="103" s="1"/>
  <c r="J124" i="103"/>
  <c r="AP124" i="103" s="1"/>
  <c r="W132" i="103"/>
  <c r="J134" i="103"/>
  <c r="AP134" i="103" s="1"/>
  <c r="W140" i="103"/>
  <c r="J142" i="103"/>
  <c r="AP142" i="103" s="1"/>
  <c r="AO146" i="103"/>
  <c r="AO154" i="103"/>
  <c r="J157" i="103"/>
  <c r="AP157" i="103" s="1"/>
  <c r="J160" i="103"/>
  <c r="AP160" i="103" s="1"/>
  <c r="AO165" i="103"/>
  <c r="W168" i="103"/>
  <c r="AP169" i="103"/>
  <c r="AO169" i="103"/>
  <c r="W172" i="103"/>
  <c r="J174" i="103"/>
  <c r="AP174" i="103" s="1"/>
  <c r="AO180" i="103"/>
  <c r="W192" i="103"/>
  <c r="Z196" i="103"/>
  <c r="J196" i="103"/>
  <c r="AP196" i="103" s="1"/>
  <c r="AO200" i="103"/>
  <c r="X200" i="103"/>
  <c r="Z204" i="103"/>
  <c r="J204" i="103"/>
  <c r="AP204" i="103" s="1"/>
  <c r="X204" i="103"/>
  <c r="AT213" i="103"/>
  <c r="AU213" i="103" s="1"/>
  <c r="AV213" i="103" s="1"/>
  <c r="W228" i="103"/>
  <c r="AS238" i="103"/>
  <c r="AT238" i="103" s="1"/>
  <c r="AU238" i="103" s="1"/>
  <c r="AV238" i="103" s="1"/>
  <c r="W239" i="103"/>
  <c r="AT247" i="103"/>
  <c r="AU247" i="103" s="1"/>
  <c r="AV247" i="103" s="1"/>
  <c r="AT304" i="103"/>
  <c r="AU304" i="103" s="1"/>
  <c r="AV304" i="103" s="1"/>
  <c r="AP286" i="103"/>
  <c r="AO286" i="103"/>
  <c r="AO295" i="103"/>
  <c r="AW295" i="103"/>
  <c r="AX295" i="103" s="1"/>
  <c r="AO296" i="103"/>
  <c r="W299" i="103"/>
  <c r="AO312" i="103"/>
  <c r="X312" i="103"/>
  <c r="AO315" i="103"/>
  <c r="W318" i="103"/>
  <c r="AO182" i="103"/>
  <c r="AO195" i="103"/>
  <c r="AP202" i="103"/>
  <c r="AP203" i="103"/>
  <c r="AO203" i="103"/>
  <c r="J208" i="103"/>
  <c r="AP208" i="103" s="1"/>
  <c r="W212" i="103"/>
  <c r="AP220" i="103"/>
  <c r="J221" i="103"/>
  <c r="AO221" i="103" s="1"/>
  <c r="AO233" i="103"/>
  <c r="W238" i="103"/>
  <c r="J247" i="103"/>
  <c r="AP247" i="103" s="1"/>
  <c r="W250" i="103"/>
  <c r="AT255" i="103"/>
  <c r="AU255" i="103" s="1"/>
  <c r="AV255" i="103" s="1"/>
  <c r="AO259" i="103"/>
  <c r="J270" i="103"/>
  <c r="AO271" i="103"/>
  <c r="J274" i="103"/>
  <c r="AP274" i="103" s="1"/>
  <c r="AO275" i="103"/>
  <c r="J278" i="103"/>
  <c r="AO279" i="103"/>
  <c r="J282" i="103"/>
  <c r="AP282" i="103" s="1"/>
  <c r="AO283" i="103"/>
  <c r="J292" i="103"/>
  <c r="AP292" i="103" s="1"/>
  <c r="J299" i="103"/>
  <c r="AP299" i="103" s="1"/>
  <c r="X299" i="103"/>
  <c r="J300" i="103"/>
  <c r="AP300" i="103" s="1"/>
  <c r="AO303" i="103"/>
  <c r="W306" i="103"/>
  <c r="W307" i="103"/>
  <c r="Z308" i="103"/>
  <c r="J308" i="103"/>
  <c r="AP308" i="103" s="1"/>
  <c r="W311" i="103"/>
  <c r="AO311" i="103"/>
  <c r="AT411" i="103"/>
  <c r="AU411" i="103" s="1"/>
  <c r="AV411" i="103" s="1"/>
  <c r="AP254" i="103"/>
  <c r="AO254" i="103"/>
  <c r="AP270" i="103"/>
  <c r="AO270" i="103"/>
  <c r="AO274" i="103"/>
  <c r="AP278" i="103"/>
  <c r="AO278" i="103"/>
  <c r="AO282" i="103"/>
  <c r="Z319" i="103"/>
  <c r="J319" i="103"/>
  <c r="AP319" i="103" s="1"/>
  <c r="X319" i="103"/>
  <c r="W319" i="103"/>
  <c r="AT332" i="103"/>
  <c r="AU332" i="103" s="1"/>
  <c r="AV332" i="103" s="1"/>
  <c r="AP199" i="103"/>
  <c r="AP207" i="103"/>
  <c r="AO207" i="103"/>
  <c r="AT212" i="103"/>
  <c r="AU212" i="103" s="1"/>
  <c r="AV212" i="103" s="1"/>
  <c r="W216" i="103"/>
  <c r="AO217" i="103"/>
  <c r="W254" i="103"/>
  <c r="AP258" i="103"/>
  <c r="AO263" i="103"/>
  <c r="J266" i="103"/>
  <c r="AP266" i="103" s="1"/>
  <c r="AP287" i="103"/>
  <c r="Z307" i="103"/>
  <c r="J307" i="103"/>
  <c r="AP307" i="103" s="1"/>
  <c r="AT312" i="103"/>
  <c r="AU312" i="103" s="1"/>
  <c r="AV312" i="103" s="1"/>
  <c r="Z320" i="103"/>
  <c r="J320" i="103"/>
  <c r="AP320" i="103" s="1"/>
  <c r="X320" i="103"/>
  <c r="AT422" i="103"/>
  <c r="AU422" i="103" s="1"/>
  <c r="AV422" i="103" s="1"/>
  <c r="AP324" i="103"/>
  <c r="AO332" i="103"/>
  <c r="AO344" i="103"/>
  <c r="W347" i="103"/>
  <c r="AO348" i="103"/>
  <c r="AO352" i="103"/>
  <c r="W355" i="103"/>
  <c r="AO367" i="103"/>
  <c r="AP434" i="103"/>
  <c r="AO304" i="103"/>
  <c r="AP316" i="103"/>
  <c r="W322" i="103"/>
  <c r="AO326" i="103"/>
  <c r="W327" i="103"/>
  <c r="AO327" i="103"/>
  <c r="AO328" i="103"/>
  <c r="X331" i="103"/>
  <c r="AO336" i="103"/>
  <c r="AP339" i="103"/>
  <c r="J341" i="103"/>
  <c r="AP341" i="103" s="1"/>
  <c r="W343" i="103"/>
  <c r="J345" i="103"/>
  <c r="AP345" i="103" s="1"/>
  <c r="W351" i="103"/>
  <c r="AP357" i="103"/>
  <c r="AO359" i="103"/>
  <c r="AO361" i="103"/>
  <c r="AO363" i="103"/>
  <c r="W367" i="103"/>
  <c r="AP367" i="103"/>
  <c r="AO377" i="103"/>
  <c r="AO391" i="103"/>
  <c r="AO398" i="103"/>
  <c r="AO411" i="103"/>
  <c r="AS417" i="103"/>
  <c r="AT417" i="103" s="1"/>
  <c r="AU417" i="103" s="1"/>
  <c r="AV417" i="103" s="1"/>
  <c r="W433" i="103"/>
  <c r="AP433" i="103"/>
  <c r="AT438" i="103"/>
  <c r="AU438" i="103" s="1"/>
  <c r="AV438" i="103" s="1"/>
  <c r="W323" i="103"/>
  <c r="X324" i="103"/>
  <c r="X327" i="103"/>
  <c r="X332" i="103"/>
  <c r="AO335" i="103"/>
  <c r="AW338" i="103"/>
  <c r="AX338" i="103" s="1"/>
  <c r="J347" i="103"/>
  <c r="AP347" i="103" s="1"/>
  <c r="J349" i="103"/>
  <c r="AP349" i="103" s="1"/>
  <c r="AO353" i="103"/>
  <c r="J355" i="103"/>
  <c r="AP355" i="103" s="1"/>
  <c r="AO360" i="103"/>
  <c r="AO364" i="103"/>
  <c r="X365" i="103"/>
  <c r="AP369" i="103"/>
  <c r="AO375" i="103"/>
  <c r="AP376" i="103"/>
  <c r="AO376" i="103"/>
  <c r="J381" i="103"/>
  <c r="AP381" i="103" s="1"/>
  <c r="AP384" i="103"/>
  <c r="AO385" i="103"/>
  <c r="J387" i="103"/>
  <c r="AO387" i="103" s="1"/>
  <c r="J388" i="103"/>
  <c r="AO388" i="103" s="1"/>
  <c r="AO390" i="103"/>
  <c r="W391" i="103"/>
  <c r="AP391" i="103"/>
  <c r="J399" i="103"/>
  <c r="J402" i="103"/>
  <c r="AP402" i="103" s="1"/>
  <c r="AO406" i="103"/>
  <c r="AO410" i="103"/>
  <c r="W411" i="103"/>
  <c r="AP411" i="103"/>
  <c r="AO414" i="103"/>
  <c r="W415" i="103"/>
  <c r="J416" i="103"/>
  <c r="AO416" i="103"/>
  <c r="J418" i="103"/>
  <c r="J421" i="103"/>
  <c r="X422" i="103"/>
  <c r="W424" i="103"/>
  <c r="AO425" i="103"/>
  <c r="AP426" i="103"/>
  <c r="J430" i="103"/>
  <c r="AP430" i="103" s="1"/>
  <c r="J433" i="103"/>
  <c r="X434" i="103"/>
  <c r="W436" i="103"/>
  <c r="AO438" i="103"/>
  <c r="J323" i="103"/>
  <c r="AP323" i="103" s="1"/>
  <c r="AW324" i="103"/>
  <c r="AX324" i="103" s="1"/>
  <c r="AO343" i="103"/>
  <c r="AO349" i="103"/>
  <c r="AO351" i="103"/>
  <c r="X361" i="103"/>
  <c r="W363" i="103"/>
  <c r="J365" i="103"/>
  <c r="AP365" i="103" s="1"/>
  <c r="J367" i="103"/>
  <c r="AP371" i="103"/>
  <c r="X377" i="103"/>
  <c r="AO381" i="103"/>
  <c r="J391" i="103"/>
  <c r="AO394" i="103"/>
  <c r="AW395" i="103"/>
  <c r="AX395" i="103" s="1"/>
  <c r="AO402" i="103"/>
  <c r="J422" i="103"/>
  <c r="AP422" i="103" s="1"/>
  <c r="X426" i="103"/>
  <c r="J434" i="103"/>
  <c r="R307" i="102"/>
  <c r="V307" i="102"/>
  <c r="BF307" i="102"/>
  <c r="S308" i="102"/>
  <c r="AA308" i="102"/>
  <c r="J116" i="102"/>
  <c r="AP116" i="102" s="1"/>
  <c r="W160" i="102"/>
  <c r="AR311" i="102"/>
  <c r="M306" i="102"/>
  <c r="S307" i="102"/>
  <c r="R312" i="102"/>
  <c r="BF312" i="102"/>
  <c r="T314" i="102"/>
  <c r="V311" i="102"/>
  <c r="W230" i="102"/>
  <c r="R308" i="102"/>
  <c r="M307" i="102"/>
  <c r="U307" i="102"/>
  <c r="AR307" i="102"/>
  <c r="T312" i="102"/>
  <c r="W114" i="102"/>
  <c r="W116" i="102"/>
  <c r="J229" i="102"/>
  <c r="W130" i="102"/>
  <c r="W142" i="102"/>
  <c r="AQ309" i="102"/>
  <c r="AP45" i="102"/>
  <c r="U306" i="102"/>
  <c r="U309" i="102"/>
  <c r="AQ307" i="102"/>
  <c r="BF309" i="102"/>
  <c r="W95" i="102"/>
  <c r="AP79" i="102"/>
  <c r="X230" i="102"/>
  <c r="W120" i="102"/>
  <c r="W98" i="102"/>
  <c r="Z72" i="102"/>
  <c r="W180" i="102"/>
  <c r="AS115" i="102"/>
  <c r="AT115" i="102" s="1"/>
  <c r="AU115" i="102" s="1"/>
  <c r="AV115" i="102" s="1"/>
  <c r="AR312" i="102"/>
  <c r="U308" i="102"/>
  <c r="AO79" i="102"/>
  <c r="AQ312" i="102"/>
  <c r="AQ311" i="102"/>
  <c r="T306" i="102"/>
  <c r="AQ306" i="102"/>
  <c r="W54" i="102"/>
  <c r="W204" i="102"/>
  <c r="W79" i="102"/>
  <c r="J230" i="102"/>
  <c r="W88" i="102"/>
  <c r="W166" i="102"/>
  <c r="W17" i="102"/>
  <c r="W46" i="102"/>
  <c r="J25" i="102"/>
  <c r="AP25" i="102" s="1"/>
  <c r="J76" i="102"/>
  <c r="AP76" i="102" s="1"/>
  <c r="W81" i="102"/>
  <c r="J180" i="102"/>
  <c r="AP180" i="102" s="1"/>
  <c r="W187" i="102"/>
  <c r="J248" i="102"/>
  <c r="AP248" i="102" s="1"/>
  <c r="J250" i="102"/>
  <c r="AP250" i="102" s="1"/>
  <c r="T309" i="102"/>
  <c r="M312" i="102"/>
  <c r="BF311" i="102"/>
  <c r="W223" i="102"/>
  <c r="AO264" i="102"/>
  <c r="W7" i="102"/>
  <c r="AO229" i="102"/>
  <c r="W128" i="102"/>
  <c r="AO165" i="102"/>
  <c r="W25" i="102"/>
  <c r="W75" i="102"/>
  <c r="AW101" i="102"/>
  <c r="AX101" i="102" s="1"/>
  <c r="J198" i="102"/>
  <c r="AP198" i="102" s="1"/>
  <c r="AO220" i="102"/>
  <c r="W259" i="102"/>
  <c r="J268" i="102"/>
  <c r="AP268" i="102" s="1"/>
  <c r="Z212" i="102"/>
  <c r="J212" i="102"/>
  <c r="AP212" i="102" s="1"/>
  <c r="W115" i="102"/>
  <c r="M311" i="102"/>
  <c r="M309" i="102"/>
  <c r="V308" i="102"/>
  <c r="J51" i="102"/>
  <c r="M310" i="102"/>
  <c r="J292" i="102"/>
  <c r="M314" i="102"/>
  <c r="U311" i="102"/>
  <c r="Z110" i="102"/>
  <c r="J110" i="102"/>
  <c r="AP110" i="102" s="1"/>
  <c r="Z61" i="102"/>
  <c r="J61" i="102"/>
  <c r="AP61" i="102" s="1"/>
  <c r="W193" i="102"/>
  <c r="W132" i="102"/>
  <c r="AO25" i="102"/>
  <c r="Z81" i="102"/>
  <c r="AO116" i="102"/>
  <c r="X149" i="102"/>
  <c r="J172" i="102"/>
  <c r="AP172" i="102" s="1"/>
  <c r="J183" i="102"/>
  <c r="AP183" i="102" s="1"/>
  <c r="J187" i="102"/>
  <c r="AP187" i="102" s="1"/>
  <c r="X248" i="102"/>
  <c r="J270" i="102"/>
  <c r="AP270" i="102" s="1"/>
  <c r="J284" i="102"/>
  <c r="AP284" i="102" s="1"/>
  <c r="J289" i="102"/>
  <c r="AP289" i="102" s="1"/>
  <c r="W171" i="102"/>
  <c r="W181" i="102"/>
  <c r="AO190" i="102"/>
  <c r="W69" i="102"/>
  <c r="J37" i="102"/>
  <c r="AP37" i="102" s="1"/>
  <c r="J159" i="102"/>
  <c r="AP159" i="102" s="1"/>
  <c r="AO228" i="102"/>
  <c r="J20" i="102"/>
  <c r="AP20" i="102" s="1"/>
  <c r="J22" i="102"/>
  <c r="AP22" i="102" s="1"/>
  <c r="J26" i="102"/>
  <c r="AP26" i="102" s="1"/>
  <c r="J29" i="102"/>
  <c r="AP29" i="102" s="1"/>
  <c r="J101" i="102"/>
  <c r="AP101" i="102" s="1"/>
  <c r="J131" i="102"/>
  <c r="J143" i="102"/>
  <c r="AP143" i="102" s="1"/>
  <c r="J149" i="102"/>
  <c r="AP149" i="102" s="1"/>
  <c r="W209" i="102"/>
  <c r="J233" i="102"/>
  <c r="AP233" i="102" s="1"/>
  <c r="W281" i="102"/>
  <c r="W185" i="102"/>
  <c r="X268" i="102"/>
  <c r="J281" i="102"/>
  <c r="AP281" i="102" s="1"/>
  <c r="W289" i="102"/>
  <c r="J296" i="102"/>
  <c r="AP296" i="102" s="1"/>
  <c r="AW57" i="102"/>
  <c r="AX57" i="102" s="1"/>
  <c r="W214" i="102"/>
  <c r="J232" i="102"/>
  <c r="AP232" i="102" s="1"/>
  <c r="J103" i="102"/>
  <c r="AP103" i="102" s="1"/>
  <c r="W245" i="102"/>
  <c r="AO171" i="102"/>
  <c r="W11" i="102"/>
  <c r="W27" i="102"/>
  <c r="W52" i="102"/>
  <c r="W190" i="102"/>
  <c r="W144" i="102"/>
  <c r="AO132" i="102"/>
  <c r="W191" i="102"/>
  <c r="W37" i="102"/>
  <c r="W63" i="102"/>
  <c r="J19" i="102"/>
  <c r="AP19" i="102" s="1"/>
  <c r="X19" i="102"/>
  <c r="W29" i="102"/>
  <c r="W58" i="102"/>
  <c r="W101" i="102"/>
  <c r="J130" i="102"/>
  <c r="AP130" i="102" s="1"/>
  <c r="J142" i="102"/>
  <c r="AP142" i="102" s="1"/>
  <c r="X142" i="102"/>
  <c r="W147" i="102"/>
  <c r="W149" i="102"/>
  <c r="J153" i="102"/>
  <c r="AP153" i="102" s="1"/>
  <c r="J167" i="102"/>
  <c r="AP167" i="102" s="1"/>
  <c r="AO180" i="102"/>
  <c r="J221" i="102"/>
  <c r="AP221" i="102" s="1"/>
  <c r="X221" i="102"/>
  <c r="W248" i="102"/>
  <c r="AT196" i="102"/>
  <c r="AU196" i="102" s="1"/>
  <c r="AV196" i="102" s="1"/>
  <c r="AT103" i="102"/>
  <c r="AU103" i="102" s="1"/>
  <c r="AV103" i="102" s="1"/>
  <c r="M308" i="102"/>
  <c r="AR308" i="102"/>
  <c r="W141" i="102"/>
  <c r="J238" i="102"/>
  <c r="AP238" i="102" s="1"/>
  <c r="W57" i="102"/>
  <c r="AO61" i="102"/>
  <c r="W300" i="102"/>
  <c r="AO45" i="102"/>
  <c r="W45" i="102"/>
  <c r="Z181" i="102"/>
  <c r="J181" i="102"/>
  <c r="AP181" i="102" s="1"/>
  <c r="AT35" i="102"/>
  <c r="AU35" i="102" s="1"/>
  <c r="AV35" i="102" s="1"/>
  <c r="Z80" i="102"/>
  <c r="J80" i="102"/>
  <c r="AP80" i="102" s="1"/>
  <c r="X80" i="102"/>
  <c r="W80" i="102"/>
  <c r="Z82" i="102"/>
  <c r="J82" i="102"/>
  <c r="AP82" i="102" s="1"/>
  <c r="X82" i="102"/>
  <c r="AT278" i="102"/>
  <c r="AU278" i="102" s="1"/>
  <c r="AV278" i="102" s="1"/>
  <c r="AT222" i="102"/>
  <c r="AU222" i="102" s="1"/>
  <c r="AV222" i="102" s="1"/>
  <c r="W194" i="102"/>
  <c r="AO95" i="102"/>
  <c r="Z34" i="102"/>
  <c r="J34" i="102"/>
  <c r="AP34" i="102" s="1"/>
  <c r="X34" i="102"/>
  <c r="W34" i="102"/>
  <c r="AT298" i="102"/>
  <c r="AU298" i="102" s="1"/>
  <c r="AV298" i="102" s="1"/>
  <c r="Z43" i="102"/>
  <c r="J43" i="102"/>
  <c r="AO43" i="102" s="1"/>
  <c r="AO120" i="102"/>
  <c r="Z231" i="102"/>
  <c r="J231" i="102"/>
  <c r="AP231" i="102" s="1"/>
  <c r="AT191" i="102"/>
  <c r="AU191" i="102" s="1"/>
  <c r="AV191" i="102" s="1"/>
  <c r="AW191" i="102" s="1"/>
  <c r="AX191" i="102" s="1"/>
  <c r="Z44" i="102"/>
  <c r="J44" i="102"/>
  <c r="AP44" i="102" s="1"/>
  <c r="X44" i="102"/>
  <c r="W44" i="102"/>
  <c r="J194" i="102"/>
  <c r="AP194" i="102" s="1"/>
  <c r="AO212" i="102"/>
  <c r="J115" i="102"/>
  <c r="AP115" i="102" s="1"/>
  <c r="J266" i="102"/>
  <c r="AP266" i="102" s="1"/>
  <c r="X61" i="102"/>
  <c r="X103" i="102"/>
  <c r="J53" i="102"/>
  <c r="AP53" i="102" s="1"/>
  <c r="AT53" i="102"/>
  <c r="AU53" i="102" s="1"/>
  <c r="AV53" i="102" s="1"/>
  <c r="Z196" i="102"/>
  <c r="J196" i="102"/>
  <c r="AP196" i="102" s="1"/>
  <c r="AO42" i="102"/>
  <c r="X42" i="102"/>
  <c r="AP230" i="102"/>
  <c r="AO230" i="102"/>
  <c r="AT195" i="102"/>
  <c r="AU195" i="102" s="1"/>
  <c r="AV195" i="102" s="1"/>
  <c r="Z74" i="102"/>
  <c r="J74" i="102"/>
  <c r="AP74" i="102" s="1"/>
  <c r="AT9" i="102"/>
  <c r="AU9" i="102" s="1"/>
  <c r="AV9" i="102" s="1"/>
  <c r="Z71" i="102"/>
  <c r="J71" i="102"/>
  <c r="AO71" i="102" s="1"/>
  <c r="AT71" i="102"/>
  <c r="AU71" i="102" s="1"/>
  <c r="AV71" i="102" s="1"/>
  <c r="AT283" i="102"/>
  <c r="AU283" i="102" s="1"/>
  <c r="AV283" i="102" s="1"/>
  <c r="AT37" i="102"/>
  <c r="AU37" i="102" s="1"/>
  <c r="AV37" i="102" s="1"/>
  <c r="AO214" i="102"/>
  <c r="W280" i="102"/>
  <c r="Z162" i="102"/>
  <c r="J162" i="102"/>
  <c r="AP162" i="102" s="1"/>
  <c r="X162" i="102"/>
  <c r="W162" i="102"/>
  <c r="Z186" i="102"/>
  <c r="J186" i="102"/>
  <c r="AP186" i="102" s="1"/>
  <c r="X186" i="102"/>
  <c r="Z67" i="102"/>
  <c r="J67" i="102"/>
  <c r="AP67" i="102" s="1"/>
  <c r="X67" i="102"/>
  <c r="W67" i="102"/>
  <c r="AT106" i="102"/>
  <c r="AU106" i="102" s="1"/>
  <c r="AV106" i="102" s="1"/>
  <c r="Z60" i="102"/>
  <c r="J60" i="102"/>
  <c r="AO60" i="102" s="1"/>
  <c r="X13" i="102"/>
  <c r="AO22" i="102"/>
  <c r="Z55" i="102"/>
  <c r="J55" i="102"/>
  <c r="AP55" i="102" s="1"/>
  <c r="X137" i="102"/>
  <c r="AT213" i="102"/>
  <c r="AU213" i="102" s="1"/>
  <c r="AV213" i="102" s="1"/>
  <c r="AO236" i="102"/>
  <c r="J27" i="102"/>
  <c r="J35" i="102"/>
  <c r="AP35" i="102" s="1"/>
  <c r="W105" i="102"/>
  <c r="W123" i="102"/>
  <c r="J193" i="102"/>
  <c r="J195" i="102"/>
  <c r="AP195" i="102" s="1"/>
  <c r="W241" i="102"/>
  <c r="X264" i="102"/>
  <c r="W12" i="102"/>
  <c r="W56" i="102"/>
  <c r="J144" i="102"/>
  <c r="J150" i="102"/>
  <c r="AP150" i="102" s="1"/>
  <c r="J168" i="102"/>
  <c r="AP168" i="102" s="1"/>
  <c r="J188" i="102"/>
  <c r="AP188" i="102" s="1"/>
  <c r="J237" i="102"/>
  <c r="AP237" i="102" s="1"/>
  <c r="W74" i="102"/>
  <c r="AO77" i="102"/>
  <c r="J140" i="102"/>
  <c r="AO140" i="102" s="1"/>
  <c r="J192" i="102"/>
  <c r="AP192" i="102" s="1"/>
  <c r="J197" i="102"/>
  <c r="AO197" i="102" s="1"/>
  <c r="J235" i="102"/>
  <c r="AP235" i="102" s="1"/>
  <c r="J247" i="102"/>
  <c r="AP247" i="102" s="1"/>
  <c r="J290" i="102"/>
  <c r="AP290" i="102" s="1"/>
  <c r="J9" i="102"/>
  <c r="AP9" i="102" s="1"/>
  <c r="W23" i="102"/>
  <c r="Z99" i="102"/>
  <c r="J99" i="102"/>
  <c r="AP99" i="102" s="1"/>
  <c r="AO159" i="102"/>
  <c r="AT176" i="102"/>
  <c r="AU176" i="102" s="1"/>
  <c r="AV176" i="102" s="1"/>
  <c r="W15" i="102"/>
  <c r="AT65" i="102"/>
  <c r="AU65" i="102" s="1"/>
  <c r="AV65" i="102" s="1"/>
  <c r="J122" i="102"/>
  <c r="AP122" i="102" s="1"/>
  <c r="Z218" i="102"/>
  <c r="J218" i="102"/>
  <c r="AP218" i="102" s="1"/>
  <c r="Z30" i="102"/>
  <c r="J30" i="102"/>
  <c r="W30" i="102"/>
  <c r="X30" i="102"/>
  <c r="W55" i="102"/>
  <c r="Z75" i="102"/>
  <c r="J75" i="102"/>
  <c r="AP75" i="102" s="1"/>
  <c r="AO76" i="102"/>
  <c r="X76" i="102"/>
  <c r="AW76" i="102"/>
  <c r="AX76" i="102" s="1"/>
  <c r="Z91" i="102"/>
  <c r="J91" i="102"/>
  <c r="AP91" i="102" s="1"/>
  <c r="X91" i="102"/>
  <c r="Z118" i="102"/>
  <c r="J118" i="102"/>
  <c r="AP118" i="102" s="1"/>
  <c r="X118" i="102"/>
  <c r="AO130" i="102"/>
  <c r="AT161" i="102"/>
  <c r="AU161" i="102" s="1"/>
  <c r="AV161" i="102" s="1"/>
  <c r="AT260" i="102"/>
  <c r="AU260" i="102" s="1"/>
  <c r="AV260" i="102" s="1"/>
  <c r="AW42" i="102"/>
  <c r="AX42" i="102" s="1"/>
  <c r="J105" i="102"/>
  <c r="J111" i="102"/>
  <c r="AP111" i="102" s="1"/>
  <c r="AW186" i="102"/>
  <c r="AX186" i="102" s="1"/>
  <c r="J241" i="102"/>
  <c r="J12" i="102"/>
  <c r="J32" i="102"/>
  <c r="AP32" i="102" s="1"/>
  <c r="AW82" i="102"/>
  <c r="AX82" i="102" s="1"/>
  <c r="AW205" i="102"/>
  <c r="AX205" i="102" s="1"/>
  <c r="J265" i="102"/>
  <c r="AP265" i="102" s="1"/>
  <c r="J278" i="102"/>
  <c r="AO278" i="102" s="1"/>
  <c r="J297" i="102"/>
  <c r="AP297" i="102" s="1"/>
  <c r="J298" i="102"/>
  <c r="AO298" i="102" s="1"/>
  <c r="J17" i="102"/>
  <c r="AP17" i="102" s="1"/>
  <c r="AW77" i="102"/>
  <c r="AX77" i="102" s="1"/>
  <c r="J69" i="102"/>
  <c r="AP69" i="102" s="1"/>
  <c r="AP229" i="102"/>
  <c r="J269" i="102"/>
  <c r="AP269" i="102" s="1"/>
  <c r="AO23" i="102"/>
  <c r="J68" i="102"/>
  <c r="AP68" i="102" s="1"/>
  <c r="J191" i="102"/>
  <c r="AP191" i="102" s="1"/>
  <c r="AW50" i="102"/>
  <c r="AX50" i="102" s="1"/>
  <c r="W99" i="102"/>
  <c r="J98" i="102"/>
  <c r="AP98" i="102" s="1"/>
  <c r="Z178" i="102"/>
  <c r="J178" i="102"/>
  <c r="AP178" i="102" s="1"/>
  <c r="AW202" i="102"/>
  <c r="AX202" i="102" s="1"/>
  <c r="AP271" i="102"/>
  <c r="J18" i="102"/>
  <c r="AP18" i="102" s="1"/>
  <c r="Z31" i="102"/>
  <c r="J31" i="102"/>
  <c r="AP31" i="102" s="1"/>
  <c r="X31" i="102"/>
  <c r="X58" i="102"/>
  <c r="AW58" i="102"/>
  <c r="AX58" i="102" s="1"/>
  <c r="Z108" i="102"/>
  <c r="J108" i="102"/>
  <c r="AP108" i="102" s="1"/>
  <c r="AW116" i="102"/>
  <c r="AX116" i="102" s="1"/>
  <c r="AO135" i="102"/>
  <c r="W135" i="102"/>
  <c r="AW242" i="102"/>
  <c r="AX242" i="102" s="1"/>
  <c r="Z128" i="102"/>
  <c r="J128" i="102"/>
  <c r="AP128" i="102" s="1"/>
  <c r="Z219" i="102"/>
  <c r="J219" i="102"/>
  <c r="AP219" i="102" s="1"/>
  <c r="AW226" i="102"/>
  <c r="AX226" i="102" s="1"/>
  <c r="J15" i="102"/>
  <c r="AP15" i="102" s="1"/>
  <c r="J40" i="102"/>
  <c r="AO40" i="102" s="1"/>
  <c r="AO46" i="102"/>
  <c r="Z63" i="102"/>
  <c r="J63" i="102"/>
  <c r="AP63" i="102" s="1"/>
  <c r="Z294" i="102"/>
  <c r="J294" i="102"/>
  <c r="AP294" i="102" s="1"/>
  <c r="J13" i="102"/>
  <c r="AP13" i="102" s="1"/>
  <c r="J58" i="102"/>
  <c r="AP58" i="102" s="1"/>
  <c r="AS130" i="102"/>
  <c r="AT130" i="102" s="1"/>
  <c r="AU130" i="102" s="1"/>
  <c r="AV130" i="102" s="1"/>
  <c r="J137" i="102"/>
  <c r="AP137" i="102" s="1"/>
  <c r="W159" i="102"/>
  <c r="AO234" i="102"/>
  <c r="W22" i="102"/>
  <c r="AO26" i="102"/>
  <c r="W72" i="102"/>
  <c r="W96" i="102"/>
  <c r="W129" i="102"/>
  <c r="AO131" i="102"/>
  <c r="AP131" i="102"/>
  <c r="W139" i="102"/>
  <c r="AO153" i="102"/>
  <c r="J160" i="102"/>
  <c r="AP160" i="102" s="1"/>
  <c r="X160" i="102"/>
  <c r="J161" i="102"/>
  <c r="AP161" i="102" s="1"/>
  <c r="W167" i="102"/>
  <c r="W174" i="102"/>
  <c r="AO198" i="102"/>
  <c r="J209" i="102"/>
  <c r="AP209" i="102" s="1"/>
  <c r="X209" i="102"/>
  <c r="J213" i="102"/>
  <c r="AP213" i="102" s="1"/>
  <c r="J259" i="102"/>
  <c r="AP259" i="102" s="1"/>
  <c r="X259" i="102"/>
  <c r="J260" i="102"/>
  <c r="AP260" i="102" s="1"/>
  <c r="W268" i="102"/>
  <c r="AO296" i="102"/>
  <c r="AT143" i="102"/>
  <c r="AU143" i="102" s="1"/>
  <c r="AV143" i="102" s="1"/>
  <c r="W157" i="102"/>
  <c r="AO172" i="102"/>
  <c r="AT183" i="102"/>
  <c r="AU183" i="102" s="1"/>
  <c r="AV183" i="102" s="1"/>
  <c r="W200" i="102"/>
  <c r="AT233" i="102"/>
  <c r="AU233" i="102" s="1"/>
  <c r="AV233" i="102" s="1"/>
  <c r="AO259" i="102"/>
  <c r="AO270" i="102"/>
  <c r="AT284" i="102"/>
  <c r="AU284" i="102" s="1"/>
  <c r="AV284" i="102" s="1"/>
  <c r="Z305" i="102"/>
  <c r="AO275" i="102"/>
  <c r="W18" i="102"/>
  <c r="AO20" i="102"/>
  <c r="AO89" i="102"/>
  <c r="W134" i="102"/>
  <c r="AO143" i="102"/>
  <c r="X161" i="102"/>
  <c r="W164" i="102"/>
  <c r="AO183" i="102"/>
  <c r="X213" i="102"/>
  <c r="W220" i="102"/>
  <c r="AO233" i="102"/>
  <c r="X260" i="102"/>
  <c r="S155" i="101"/>
  <c r="J39" i="101"/>
  <c r="AP39" i="101" s="1"/>
  <c r="AO48" i="101"/>
  <c r="W80" i="101"/>
  <c r="X85" i="101"/>
  <c r="AO122" i="101"/>
  <c r="AO135" i="101"/>
  <c r="AO96" i="101"/>
  <c r="R152" i="101"/>
  <c r="V152" i="101"/>
  <c r="AS59" i="101"/>
  <c r="AT59" i="101" s="1"/>
  <c r="R153" i="101"/>
  <c r="V153" i="101"/>
  <c r="M155" i="101"/>
  <c r="U155" i="101"/>
  <c r="AR155" i="101"/>
  <c r="J42" i="101"/>
  <c r="AP42" i="101" s="1"/>
  <c r="W63" i="101"/>
  <c r="J138" i="101"/>
  <c r="AP138" i="101" s="1"/>
  <c r="J64" i="101"/>
  <c r="AP64" i="101" s="1"/>
  <c r="J34" i="101"/>
  <c r="AP34" i="101" s="1"/>
  <c r="J118" i="101"/>
  <c r="AP118" i="101" s="1"/>
  <c r="J30" i="101"/>
  <c r="AP30" i="101" s="1"/>
  <c r="AO36" i="101"/>
  <c r="J51" i="101"/>
  <c r="AP51" i="101" s="1"/>
  <c r="W128" i="101"/>
  <c r="W23" i="101"/>
  <c r="W117" i="101"/>
  <c r="W21" i="101"/>
  <c r="W40" i="101"/>
  <c r="AO131" i="101"/>
  <c r="W14" i="101"/>
  <c r="W71" i="101"/>
  <c r="AO75" i="101"/>
  <c r="W110" i="101"/>
  <c r="W69" i="101"/>
  <c r="AS123" i="101"/>
  <c r="W34" i="101"/>
  <c r="AO13" i="101"/>
  <c r="W13" i="101"/>
  <c r="W36" i="101"/>
  <c r="J46" i="101"/>
  <c r="AP46" i="101" s="1"/>
  <c r="J140" i="101"/>
  <c r="AP140" i="101" s="1"/>
  <c r="W90" i="101"/>
  <c r="AO92" i="101"/>
  <c r="AR153" i="101"/>
  <c r="W33" i="101"/>
  <c r="X56" i="101"/>
  <c r="J128" i="101"/>
  <c r="AP128" i="101" s="1"/>
  <c r="J23" i="101"/>
  <c r="AP23" i="101" s="1"/>
  <c r="J117" i="101"/>
  <c r="AP117" i="101" s="1"/>
  <c r="J76" i="101"/>
  <c r="AP76" i="101" s="1"/>
  <c r="J40" i="101"/>
  <c r="AP40" i="101" s="1"/>
  <c r="J130" i="101"/>
  <c r="W135" i="101"/>
  <c r="W77" i="101"/>
  <c r="W15" i="101"/>
  <c r="W24" i="101"/>
  <c r="J115" i="101"/>
  <c r="AP115" i="101" s="1"/>
  <c r="J14" i="101"/>
  <c r="AP14" i="101" s="1"/>
  <c r="W51" i="101"/>
  <c r="J102" i="101"/>
  <c r="J110" i="101"/>
  <c r="AP110" i="101" s="1"/>
  <c r="AO44" i="101"/>
  <c r="Z104" i="101"/>
  <c r="J104" i="101"/>
  <c r="AP104" i="101" s="1"/>
  <c r="X104" i="101"/>
  <c r="Z141" i="101"/>
  <c r="J141" i="101"/>
  <c r="AO141" i="101" s="1"/>
  <c r="Z125" i="101"/>
  <c r="J125" i="101"/>
  <c r="AP125" i="101" s="1"/>
  <c r="X125" i="101"/>
  <c r="Z27" i="101"/>
  <c r="J27" i="101"/>
  <c r="AP27" i="101" s="1"/>
  <c r="AS92" i="101"/>
  <c r="AT92" i="101" s="1"/>
  <c r="AU92" i="101" s="1"/>
  <c r="AV92" i="101" s="1"/>
  <c r="AO69" i="101"/>
  <c r="R157" i="101"/>
  <c r="V157" i="101"/>
  <c r="AR157" i="101"/>
  <c r="J95" i="101"/>
  <c r="AP95" i="101" s="1"/>
  <c r="S153" i="101"/>
  <c r="BF153" i="101"/>
  <c r="R155" i="101"/>
  <c r="V155" i="101"/>
  <c r="AS32" i="101"/>
  <c r="X66" i="101"/>
  <c r="J89" i="101"/>
  <c r="AP89" i="101" s="1"/>
  <c r="AO114" i="101"/>
  <c r="J56" i="101"/>
  <c r="T159" i="101"/>
  <c r="W57" i="101"/>
  <c r="W91" i="101"/>
  <c r="Z61" i="101"/>
  <c r="J61" i="101"/>
  <c r="AP61" i="101" s="1"/>
  <c r="Z10" i="101"/>
  <c r="J10" i="101"/>
  <c r="AP10" i="101" s="1"/>
  <c r="X10" i="101"/>
  <c r="AT144" i="101"/>
  <c r="AU144" i="101" s="1"/>
  <c r="AV144" i="101" s="1"/>
  <c r="AT105" i="101"/>
  <c r="AU105" i="101" s="1"/>
  <c r="AV105" i="101" s="1"/>
  <c r="W59" i="101"/>
  <c r="T153" i="101"/>
  <c r="AA153" i="101"/>
  <c r="AA155" i="101"/>
  <c r="BF155" i="101"/>
  <c r="X74" i="101"/>
  <c r="AR159" i="101"/>
  <c r="AS111" i="101"/>
  <c r="AT111" i="101" s="1"/>
  <c r="Z119" i="101"/>
  <c r="J119" i="101"/>
  <c r="AP119" i="101" s="1"/>
  <c r="Z82" i="101"/>
  <c r="J82" i="101"/>
  <c r="AP82" i="101" s="1"/>
  <c r="X82" i="101"/>
  <c r="Z11" i="101"/>
  <c r="J11" i="101"/>
  <c r="AW35" i="101"/>
  <c r="AX35" i="101" s="1"/>
  <c r="X44" i="101"/>
  <c r="T157" i="101"/>
  <c r="AA157" i="101"/>
  <c r="M153" i="101"/>
  <c r="U153" i="101"/>
  <c r="AQ153" i="101"/>
  <c r="J84" i="101"/>
  <c r="AP84" i="101" s="1"/>
  <c r="AQ155" i="101"/>
  <c r="J74" i="101"/>
  <c r="AP74" i="101" s="1"/>
  <c r="X114" i="101"/>
  <c r="AW111" i="101"/>
  <c r="Z94" i="101"/>
  <c r="J94" i="101"/>
  <c r="AP94" i="101" s="1"/>
  <c r="X94" i="101"/>
  <c r="Z133" i="101"/>
  <c r="J133" i="101"/>
  <c r="AP133" i="101" s="1"/>
  <c r="X133" i="101"/>
  <c r="W37" i="101"/>
  <c r="W116" i="101"/>
  <c r="Z25" i="101"/>
  <c r="J25" i="101"/>
  <c r="AP25" i="101" s="1"/>
  <c r="Z78" i="101"/>
  <c r="J78" i="101"/>
  <c r="AP78" i="101" s="1"/>
  <c r="X78" i="101"/>
  <c r="AT17" i="101"/>
  <c r="AU17" i="101" s="1"/>
  <c r="AV17" i="101" s="1"/>
  <c r="AO108" i="101"/>
  <c r="R160" i="101"/>
  <c r="V160" i="101"/>
  <c r="AR160" i="101"/>
  <c r="R159" i="101"/>
  <c r="V159" i="101"/>
  <c r="AO20" i="101"/>
  <c r="M158" i="101"/>
  <c r="U158" i="101"/>
  <c r="AR158" i="101"/>
  <c r="AO61" i="101"/>
  <c r="AO138" i="101"/>
  <c r="T154" i="101"/>
  <c r="BF154" i="101"/>
  <c r="J143" i="101"/>
  <c r="AP143" i="101" s="1"/>
  <c r="J109" i="101"/>
  <c r="AP109" i="101" s="1"/>
  <c r="S151" i="101"/>
  <c r="AO81" i="101"/>
  <c r="J113" i="101"/>
  <c r="AO113" i="101" s="1"/>
  <c r="AO21" i="101"/>
  <c r="J97" i="101"/>
  <c r="AP97" i="101" s="1"/>
  <c r="AO97" i="101"/>
  <c r="AO146" i="101"/>
  <c r="J22" i="101"/>
  <c r="AP22" i="101" s="1"/>
  <c r="W25" i="101"/>
  <c r="AO130" i="101"/>
  <c r="J41" i="101"/>
  <c r="AP41" i="101" s="1"/>
  <c r="X48" i="101"/>
  <c r="J83" i="101"/>
  <c r="AP83" i="101" s="1"/>
  <c r="AO93" i="101"/>
  <c r="X131" i="101"/>
  <c r="AO46" i="101"/>
  <c r="J58" i="101"/>
  <c r="AP58" i="101" s="1"/>
  <c r="AO140" i="101"/>
  <c r="AO15" i="101"/>
  <c r="J98" i="101"/>
  <c r="AP98" i="101" s="1"/>
  <c r="J129" i="101"/>
  <c r="AP129" i="101" s="1"/>
  <c r="W27" i="101"/>
  <c r="W11" i="101"/>
  <c r="W75" i="101"/>
  <c r="M154" i="101"/>
  <c r="U154" i="101"/>
  <c r="AA154" i="101"/>
  <c r="AQ151" i="101"/>
  <c r="AO83" i="101"/>
  <c r="AO24" i="101"/>
  <c r="AO51" i="101"/>
  <c r="AP105" i="101"/>
  <c r="AQ159" i="101"/>
  <c r="BF159" i="101"/>
  <c r="AA158" i="101"/>
  <c r="W61" i="101"/>
  <c r="AO72" i="101"/>
  <c r="X138" i="101"/>
  <c r="W109" i="101"/>
  <c r="M151" i="101"/>
  <c r="U151" i="101"/>
  <c r="X76" i="101"/>
  <c r="AO37" i="101"/>
  <c r="W97" i="101"/>
  <c r="AO39" i="101"/>
  <c r="X146" i="101"/>
  <c r="W41" i="101"/>
  <c r="AO118" i="101"/>
  <c r="X140" i="101"/>
  <c r="AO27" i="101"/>
  <c r="AO102" i="101"/>
  <c r="AP102" i="101"/>
  <c r="M454" i="103"/>
  <c r="M441" i="103"/>
  <c r="U454" i="103"/>
  <c r="U441" i="103"/>
  <c r="AQ454" i="103"/>
  <c r="AQ441" i="103"/>
  <c r="BF454" i="103"/>
  <c r="BF441" i="103"/>
  <c r="R450" i="103"/>
  <c r="V450" i="103"/>
  <c r="AA450" i="103"/>
  <c r="AR450" i="103"/>
  <c r="M448" i="103"/>
  <c r="U448" i="103"/>
  <c r="AQ448" i="103"/>
  <c r="BF448" i="103"/>
  <c r="R454" i="103"/>
  <c r="R441" i="103"/>
  <c r="V454" i="103"/>
  <c r="V441" i="103"/>
  <c r="AA454" i="103"/>
  <c r="AA441" i="103"/>
  <c r="AR454" i="103"/>
  <c r="AR441" i="103"/>
  <c r="S454" i="103"/>
  <c r="S441" i="103"/>
  <c r="T454" i="103"/>
  <c r="T441" i="103"/>
  <c r="M450" i="103"/>
  <c r="U450" i="103"/>
  <c r="AQ450" i="103"/>
  <c r="BF450" i="103"/>
  <c r="M446" i="103"/>
  <c r="U446" i="103"/>
  <c r="AQ446" i="103"/>
  <c r="BF446" i="103"/>
  <c r="T448" i="103"/>
  <c r="J20" i="103"/>
  <c r="Z20" i="103"/>
  <c r="AP20" i="103"/>
  <c r="X20" i="103"/>
  <c r="AO20" i="103"/>
  <c r="W20" i="103"/>
  <c r="AT22" i="103"/>
  <c r="AU22" i="103" s="1"/>
  <c r="AV22" i="103" s="1"/>
  <c r="AO43" i="103"/>
  <c r="AP43" i="103"/>
  <c r="J48" i="103"/>
  <c r="AP48" i="103" s="1"/>
  <c r="Z48" i="103"/>
  <c r="X48" i="103"/>
  <c r="W48" i="103"/>
  <c r="AO55" i="103"/>
  <c r="AO15" i="103"/>
  <c r="AP15" i="103"/>
  <c r="J40" i="103"/>
  <c r="AP40" i="103" s="1"/>
  <c r="Z40" i="103"/>
  <c r="X40" i="103"/>
  <c r="W40" i="103"/>
  <c r="AT42" i="103"/>
  <c r="AU42" i="103" s="1"/>
  <c r="AV42" i="103" s="1"/>
  <c r="AT54" i="103"/>
  <c r="AU54" i="103" s="1"/>
  <c r="AV54" i="103" s="1"/>
  <c r="AP14" i="103"/>
  <c r="AT14" i="103"/>
  <c r="AU14" i="103" s="1"/>
  <c r="AV14" i="103" s="1"/>
  <c r="AS53" i="103"/>
  <c r="AT53" i="103" s="1"/>
  <c r="AU53" i="103" s="1"/>
  <c r="AV53" i="103" s="1"/>
  <c r="AS13" i="103"/>
  <c r="AT13" i="103" s="1"/>
  <c r="AU13" i="103" s="1"/>
  <c r="AV13" i="103" s="1"/>
  <c r="AO23" i="103"/>
  <c r="AP23" i="103"/>
  <c r="J32" i="103"/>
  <c r="Z32" i="103"/>
  <c r="X32" i="103"/>
  <c r="AO32" i="103"/>
  <c r="W32" i="103"/>
  <c r="AT34" i="103"/>
  <c r="AU34" i="103" s="1"/>
  <c r="AV34" i="103" s="1"/>
  <c r="AS9" i="103"/>
  <c r="AT9" i="103" s="1"/>
  <c r="AU9" i="103" s="1"/>
  <c r="AV9" i="103" s="1"/>
  <c r="AP10" i="103"/>
  <c r="AP16" i="103"/>
  <c r="X16" i="103"/>
  <c r="AO16" i="103"/>
  <c r="W16" i="103"/>
  <c r="AP24" i="103"/>
  <c r="X24" i="103"/>
  <c r="AO24" i="103"/>
  <c r="W24" i="103"/>
  <c r="AS29" i="103"/>
  <c r="AT29" i="103" s="1"/>
  <c r="AU29" i="103" s="1"/>
  <c r="AV29" i="103" s="1"/>
  <c r="AP30" i="103"/>
  <c r="AP36" i="103"/>
  <c r="X36" i="103"/>
  <c r="AO36" i="103"/>
  <c r="W36" i="103"/>
  <c r="AP44" i="103"/>
  <c r="X44" i="103"/>
  <c r="AO44" i="103"/>
  <c r="W44" i="103"/>
  <c r="AW50" i="103"/>
  <c r="AX50" i="103" s="1"/>
  <c r="AW51" i="103"/>
  <c r="AX51" i="103" s="1"/>
  <c r="AP56" i="103"/>
  <c r="X56" i="103"/>
  <c r="AO56" i="103"/>
  <c r="W56" i="103"/>
  <c r="AU7" i="103"/>
  <c r="AP8" i="103"/>
  <c r="X8" i="103"/>
  <c r="AO8" i="103"/>
  <c r="W8" i="103"/>
  <c r="AP11" i="103"/>
  <c r="AP12" i="103"/>
  <c r="X12" i="103"/>
  <c r="AO12" i="103"/>
  <c r="W12" i="103"/>
  <c r="AS17" i="103"/>
  <c r="AP18" i="103"/>
  <c r="AW18" i="103"/>
  <c r="AX18" i="103" s="1"/>
  <c r="AW19" i="103"/>
  <c r="AX19" i="103" s="1"/>
  <c r="AS25" i="103"/>
  <c r="AT25" i="103" s="1"/>
  <c r="AU25" i="103" s="1"/>
  <c r="AV25" i="103" s="1"/>
  <c r="AP26" i="103"/>
  <c r="Z28" i="103"/>
  <c r="AW30" i="103"/>
  <c r="AX30" i="103" s="1"/>
  <c r="AW31" i="103"/>
  <c r="AX31" i="103" s="1"/>
  <c r="AS37" i="103"/>
  <c r="AT37" i="103" s="1"/>
  <c r="AU37" i="103" s="1"/>
  <c r="AV37" i="103" s="1"/>
  <c r="AP38" i="103"/>
  <c r="AW38" i="103"/>
  <c r="AX38" i="103" s="1"/>
  <c r="AW39" i="103"/>
  <c r="AX39" i="103" s="1"/>
  <c r="AS45" i="103"/>
  <c r="AT45" i="103" s="1"/>
  <c r="AU45" i="103" s="1"/>
  <c r="AV45" i="103" s="1"/>
  <c r="AP46" i="103"/>
  <c r="AW47" i="103"/>
  <c r="AX47" i="103" s="1"/>
  <c r="AP52" i="103"/>
  <c r="X52" i="103"/>
  <c r="AO52" i="103"/>
  <c r="W52" i="103"/>
  <c r="AS57" i="103"/>
  <c r="AT57" i="103" s="1"/>
  <c r="AU57" i="103" s="1"/>
  <c r="AV57" i="103" s="1"/>
  <c r="AO7" i="103"/>
  <c r="AW15" i="103"/>
  <c r="AX15" i="103" s="1"/>
  <c r="AS21" i="103"/>
  <c r="AT21" i="103" s="1"/>
  <c r="AU21" i="103" s="1"/>
  <c r="AV21" i="103" s="1"/>
  <c r="AP22" i="103"/>
  <c r="AW23" i="103"/>
  <c r="AX23" i="103" s="1"/>
  <c r="AP28" i="103"/>
  <c r="X28" i="103"/>
  <c r="AO28" i="103"/>
  <c r="W28" i="103"/>
  <c r="AS33" i="103"/>
  <c r="AT33" i="103" s="1"/>
  <c r="AU33" i="103" s="1"/>
  <c r="AV33" i="103" s="1"/>
  <c r="AP34" i="103"/>
  <c r="AW35" i="103"/>
  <c r="AX35" i="103" s="1"/>
  <c r="AS41" i="103"/>
  <c r="AT41" i="103" s="1"/>
  <c r="AU41" i="103" s="1"/>
  <c r="AV41" i="103" s="1"/>
  <c r="AP42" i="103"/>
  <c r="AW43" i="103"/>
  <c r="AX43" i="103" s="1"/>
  <c r="AS49" i="103"/>
  <c r="AT49" i="103" s="1"/>
  <c r="AU49" i="103" s="1"/>
  <c r="AV49" i="103" s="1"/>
  <c r="Z52" i="103"/>
  <c r="AW55" i="103"/>
  <c r="AX55" i="103" s="1"/>
  <c r="AP79" i="103"/>
  <c r="J9" i="103"/>
  <c r="AO9" i="103" s="1"/>
  <c r="X9" i="103"/>
  <c r="Z10" i="103"/>
  <c r="AS12" i="103"/>
  <c r="AT12" i="103" s="1"/>
  <c r="AU12" i="103" s="1"/>
  <c r="AV12" i="103" s="1"/>
  <c r="J13" i="103"/>
  <c r="AO13" i="103" s="1"/>
  <c r="X13" i="103"/>
  <c r="AS16" i="103"/>
  <c r="AT16" i="103" s="1"/>
  <c r="AU16" i="103" s="1"/>
  <c r="AV16" i="103" s="1"/>
  <c r="J17" i="103"/>
  <c r="AO17" i="103" s="1"/>
  <c r="X17" i="103"/>
  <c r="Z18" i="103"/>
  <c r="AS20" i="103"/>
  <c r="AT20" i="103" s="1"/>
  <c r="AU20" i="103" s="1"/>
  <c r="AV20" i="103" s="1"/>
  <c r="J21" i="103"/>
  <c r="AO21" i="103" s="1"/>
  <c r="X21" i="103"/>
  <c r="Z22" i="103"/>
  <c r="AS24" i="103"/>
  <c r="AT24" i="103" s="1"/>
  <c r="AU24" i="103" s="1"/>
  <c r="AV24" i="103" s="1"/>
  <c r="J25" i="103"/>
  <c r="AO25" i="103" s="1"/>
  <c r="X25" i="103"/>
  <c r="AS28" i="103"/>
  <c r="AT28" i="103" s="1"/>
  <c r="AU28" i="103" s="1"/>
  <c r="AV28" i="103" s="1"/>
  <c r="J29" i="103"/>
  <c r="AO29" i="103" s="1"/>
  <c r="X29" i="103"/>
  <c r="AS32" i="103"/>
  <c r="AT32" i="103" s="1"/>
  <c r="AU32" i="103" s="1"/>
  <c r="AV32" i="103" s="1"/>
  <c r="J33" i="103"/>
  <c r="AO33" i="103" s="1"/>
  <c r="X33" i="103"/>
  <c r="Z34" i="103"/>
  <c r="AS36" i="103"/>
  <c r="AT36" i="103" s="1"/>
  <c r="AU36" i="103" s="1"/>
  <c r="AV36" i="103" s="1"/>
  <c r="J37" i="103"/>
  <c r="AO37" i="103" s="1"/>
  <c r="X37" i="103"/>
  <c r="Z38" i="103"/>
  <c r="AS40" i="103"/>
  <c r="AT40" i="103" s="1"/>
  <c r="AU40" i="103" s="1"/>
  <c r="AV40" i="103" s="1"/>
  <c r="J41" i="103"/>
  <c r="AO41" i="103" s="1"/>
  <c r="X41" i="103"/>
  <c r="Z42" i="103"/>
  <c r="AS44" i="103"/>
  <c r="AT44" i="103" s="1"/>
  <c r="AU44" i="103" s="1"/>
  <c r="AV44" i="103" s="1"/>
  <c r="J45" i="103"/>
  <c r="AO45" i="103" s="1"/>
  <c r="X45" i="103"/>
  <c r="Z46" i="103"/>
  <c r="AS48" i="103"/>
  <c r="AT48" i="103" s="1"/>
  <c r="AU48" i="103" s="1"/>
  <c r="AV48" i="103" s="1"/>
  <c r="J49" i="103"/>
  <c r="AO49" i="103" s="1"/>
  <c r="X49" i="103"/>
  <c r="AS52" i="103"/>
  <c r="AT52" i="103" s="1"/>
  <c r="AU52" i="103" s="1"/>
  <c r="AV52" i="103" s="1"/>
  <c r="J53" i="103"/>
  <c r="AO53" i="103" s="1"/>
  <c r="X53" i="103"/>
  <c r="AS56" i="103"/>
  <c r="AT56" i="103" s="1"/>
  <c r="AU56" i="103" s="1"/>
  <c r="AV56" i="103" s="1"/>
  <c r="J57" i="103"/>
  <c r="AO57" i="103" s="1"/>
  <c r="X57" i="103"/>
  <c r="W60" i="103"/>
  <c r="AO60" i="103"/>
  <c r="AS60" i="103"/>
  <c r="AT60" i="103" s="1"/>
  <c r="AU60" i="103" s="1"/>
  <c r="AV60" i="103" s="1"/>
  <c r="J61" i="103"/>
  <c r="AO61" i="103" s="1"/>
  <c r="X61" i="103"/>
  <c r="W64" i="103"/>
  <c r="AS64" i="103"/>
  <c r="AT64" i="103" s="1"/>
  <c r="AU64" i="103" s="1"/>
  <c r="AV64" i="103" s="1"/>
  <c r="J65" i="103"/>
  <c r="AO65" i="103" s="1"/>
  <c r="X65" i="103"/>
  <c r="W68" i="103"/>
  <c r="AO68" i="103"/>
  <c r="AS68" i="103"/>
  <c r="AT68" i="103" s="1"/>
  <c r="AU68" i="103" s="1"/>
  <c r="AV68" i="103" s="1"/>
  <c r="J69" i="103"/>
  <c r="AO69" i="103" s="1"/>
  <c r="X69" i="103"/>
  <c r="W72" i="103"/>
  <c r="AO72" i="103"/>
  <c r="AS72" i="103"/>
  <c r="AT72" i="103" s="1"/>
  <c r="AU72" i="103" s="1"/>
  <c r="AV72" i="103" s="1"/>
  <c r="J73" i="103"/>
  <c r="AO73" i="103" s="1"/>
  <c r="X73" i="103"/>
  <c r="W76" i="103"/>
  <c r="AS76" i="103"/>
  <c r="AT76" i="103" s="1"/>
  <c r="AU76" i="103" s="1"/>
  <c r="AV76" i="103" s="1"/>
  <c r="J77" i="103"/>
  <c r="AP77" i="103" s="1"/>
  <c r="X77" i="103"/>
  <c r="W80" i="103"/>
  <c r="AS80" i="103"/>
  <c r="AT80" i="103" s="1"/>
  <c r="AU80" i="103" s="1"/>
  <c r="AV80" i="103" s="1"/>
  <c r="J81" i="103"/>
  <c r="AO81" i="103" s="1"/>
  <c r="X81" i="103"/>
  <c r="W84" i="103"/>
  <c r="AO84" i="103"/>
  <c r="AS84" i="103"/>
  <c r="AT84" i="103" s="1"/>
  <c r="AU84" i="103" s="1"/>
  <c r="AV84" i="103" s="1"/>
  <c r="J85" i="103"/>
  <c r="AP85" i="103" s="1"/>
  <c r="X85" i="103"/>
  <c r="W88" i="103"/>
  <c r="AO88" i="103"/>
  <c r="AS88" i="103"/>
  <c r="AT88" i="103" s="1"/>
  <c r="AU88" i="103" s="1"/>
  <c r="AV88" i="103" s="1"/>
  <c r="J89" i="103"/>
  <c r="AO89" i="103" s="1"/>
  <c r="X89" i="103"/>
  <c r="W92" i="103"/>
  <c r="AO92" i="103"/>
  <c r="AS92" i="103"/>
  <c r="AT92" i="103" s="1"/>
  <c r="AU92" i="103" s="1"/>
  <c r="AV92" i="103" s="1"/>
  <c r="J93" i="103"/>
  <c r="AO93" i="103" s="1"/>
  <c r="X93" i="103"/>
  <c r="AT93" i="103"/>
  <c r="AU93" i="103" s="1"/>
  <c r="AV93" i="103" s="1"/>
  <c r="W96" i="103"/>
  <c r="AS96" i="103"/>
  <c r="AT96" i="103" s="1"/>
  <c r="AU96" i="103" s="1"/>
  <c r="AV96" i="103" s="1"/>
  <c r="J97" i="103"/>
  <c r="AO97" i="103" s="1"/>
  <c r="X97" i="103"/>
  <c r="AP97" i="103"/>
  <c r="AT97" i="103"/>
  <c r="AU97" i="103" s="1"/>
  <c r="AV97" i="103" s="1"/>
  <c r="W100" i="103"/>
  <c r="AO100" i="103"/>
  <c r="AS100" i="103"/>
  <c r="AT100" i="103" s="1"/>
  <c r="AU100" i="103" s="1"/>
  <c r="AV100" i="103" s="1"/>
  <c r="X101" i="103"/>
  <c r="AT101" i="103"/>
  <c r="AU101" i="103" s="1"/>
  <c r="AV101" i="103" s="1"/>
  <c r="AP102" i="103"/>
  <c r="AP103" i="103"/>
  <c r="X103" i="103"/>
  <c r="AO103" i="103"/>
  <c r="W103" i="103"/>
  <c r="AP131" i="103"/>
  <c r="AP151" i="103"/>
  <c r="AP163" i="103"/>
  <c r="AP179" i="103"/>
  <c r="AO59" i="103"/>
  <c r="AW59" i="103"/>
  <c r="AX59" i="103" s="1"/>
  <c r="X60" i="103"/>
  <c r="AW63" i="103"/>
  <c r="AX63" i="103" s="1"/>
  <c r="AW67" i="103"/>
  <c r="AX67" i="103" s="1"/>
  <c r="X68" i="103"/>
  <c r="AW71" i="103"/>
  <c r="AX71" i="103" s="1"/>
  <c r="X72" i="103"/>
  <c r="W75" i="103"/>
  <c r="AW75" i="103"/>
  <c r="AX75" i="103" s="1"/>
  <c r="AW79" i="103"/>
  <c r="AX79" i="103" s="1"/>
  <c r="W83" i="103"/>
  <c r="AO83" i="103"/>
  <c r="AW83" i="103"/>
  <c r="AX83" i="103" s="1"/>
  <c r="X84" i="103"/>
  <c r="W87" i="103"/>
  <c r="AO87" i="103"/>
  <c r="AW87" i="103"/>
  <c r="AX87" i="103" s="1"/>
  <c r="X88" i="103"/>
  <c r="W91" i="103"/>
  <c r="AW91" i="103"/>
  <c r="AX91" i="103" s="1"/>
  <c r="X92" i="103"/>
  <c r="W95" i="103"/>
  <c r="AS95" i="103"/>
  <c r="AT95" i="103" s="1"/>
  <c r="AU95" i="103" s="1"/>
  <c r="AV95" i="103" s="1"/>
  <c r="X96" i="103"/>
  <c r="W99" i="103"/>
  <c r="AS99" i="103"/>
  <c r="AT99" i="103" s="1"/>
  <c r="AU99" i="103" s="1"/>
  <c r="AV99" i="103" s="1"/>
  <c r="X100" i="103"/>
  <c r="AP115" i="103"/>
  <c r="AP127" i="103"/>
  <c r="AP167" i="103"/>
  <c r="AP171" i="103"/>
  <c r="AS58" i="103"/>
  <c r="AT58" i="103" s="1"/>
  <c r="AU58" i="103" s="1"/>
  <c r="AV58" i="103" s="1"/>
  <c r="AS62" i="103"/>
  <c r="AT62" i="103" s="1"/>
  <c r="AU62" i="103" s="1"/>
  <c r="AV62" i="103" s="1"/>
  <c r="AS66" i="103"/>
  <c r="AT66" i="103" s="1"/>
  <c r="AU66" i="103" s="1"/>
  <c r="AV66" i="103" s="1"/>
  <c r="AS70" i="103"/>
  <c r="AT70" i="103" s="1"/>
  <c r="AU70" i="103" s="1"/>
  <c r="AV70" i="103" s="1"/>
  <c r="X71" i="103"/>
  <c r="W74" i="103"/>
  <c r="AS74" i="103"/>
  <c r="AT74" i="103" s="1"/>
  <c r="AU74" i="103" s="1"/>
  <c r="AV74" i="103" s="1"/>
  <c r="J75" i="103"/>
  <c r="AP75" i="103" s="1"/>
  <c r="X75" i="103"/>
  <c r="W78" i="103"/>
  <c r="AS78" i="103"/>
  <c r="AT78" i="103" s="1"/>
  <c r="AU78" i="103" s="1"/>
  <c r="AV78" i="103" s="1"/>
  <c r="X79" i="103"/>
  <c r="AS82" i="103"/>
  <c r="AT82" i="103" s="1"/>
  <c r="AU82" i="103" s="1"/>
  <c r="AV82" i="103" s="1"/>
  <c r="X83" i="103"/>
  <c r="W86" i="103"/>
  <c r="AO86" i="103"/>
  <c r="AS86" i="103"/>
  <c r="AT86" i="103" s="1"/>
  <c r="AU86" i="103" s="1"/>
  <c r="AV86" i="103" s="1"/>
  <c r="X87" i="103"/>
  <c r="W90" i="103"/>
  <c r="AO90" i="103"/>
  <c r="AS90" i="103"/>
  <c r="AT90" i="103" s="1"/>
  <c r="AU90" i="103" s="1"/>
  <c r="AV90" i="103" s="1"/>
  <c r="X91" i="103"/>
  <c r="W94" i="103"/>
  <c r="AO94" i="103"/>
  <c r="AS94" i="103"/>
  <c r="AT94" i="103" s="1"/>
  <c r="AU94" i="103" s="1"/>
  <c r="AV94" i="103" s="1"/>
  <c r="J95" i="103"/>
  <c r="AP95" i="103" s="1"/>
  <c r="X95" i="103"/>
  <c r="W98" i="103"/>
  <c r="AO98" i="103"/>
  <c r="AS98" i="103"/>
  <c r="AT98" i="103" s="1"/>
  <c r="AU98" i="103" s="1"/>
  <c r="AV98" i="103" s="1"/>
  <c r="J99" i="103"/>
  <c r="AP99" i="103" s="1"/>
  <c r="X99" i="103"/>
  <c r="Z103" i="103"/>
  <c r="AS104" i="103"/>
  <c r="AT104" i="103" s="1"/>
  <c r="AU104" i="103" s="1"/>
  <c r="AV104" i="103" s="1"/>
  <c r="AP107" i="103"/>
  <c r="AP111" i="103"/>
  <c r="AP147" i="103"/>
  <c r="AP155" i="103"/>
  <c r="AP183" i="103"/>
  <c r="Z7" i="103"/>
  <c r="W9" i="103"/>
  <c r="X10" i="103"/>
  <c r="W13" i="103"/>
  <c r="X14" i="103"/>
  <c r="W17" i="103"/>
  <c r="X18" i="103"/>
  <c r="W21" i="103"/>
  <c r="X22" i="103"/>
  <c r="W25" i="103"/>
  <c r="X26" i="103"/>
  <c r="W29" i="103"/>
  <c r="X30" i="103"/>
  <c r="W33" i="103"/>
  <c r="X34" i="103"/>
  <c r="W37" i="103"/>
  <c r="X38" i="103"/>
  <c r="W41" i="103"/>
  <c r="X42" i="103"/>
  <c r="W45" i="103"/>
  <c r="X46" i="103"/>
  <c r="W49" i="103"/>
  <c r="X50" i="103"/>
  <c r="W53" i="103"/>
  <c r="X54" i="103"/>
  <c r="W57" i="103"/>
  <c r="W61" i="103"/>
  <c r="AS61" i="103"/>
  <c r="AT61" i="103" s="1"/>
  <c r="AU61" i="103" s="1"/>
  <c r="AV61" i="103" s="1"/>
  <c r="W65" i="103"/>
  <c r="AS65" i="103"/>
  <c r="AT65" i="103" s="1"/>
  <c r="AU65" i="103" s="1"/>
  <c r="AV65" i="103" s="1"/>
  <c r="X66" i="103"/>
  <c r="W69" i="103"/>
  <c r="AS69" i="103"/>
  <c r="AT69" i="103" s="1"/>
  <c r="AU69" i="103" s="1"/>
  <c r="AV69" i="103" s="1"/>
  <c r="X70" i="103"/>
  <c r="W73" i="103"/>
  <c r="AS73" i="103"/>
  <c r="AT73" i="103" s="1"/>
  <c r="AU73" i="103" s="1"/>
  <c r="AV73" i="103" s="1"/>
  <c r="W77" i="103"/>
  <c r="AS77" i="103"/>
  <c r="AT77" i="103" s="1"/>
  <c r="AU77" i="103" s="1"/>
  <c r="AV77" i="103" s="1"/>
  <c r="W81" i="103"/>
  <c r="AS81" i="103"/>
  <c r="AT81" i="103" s="1"/>
  <c r="AU81" i="103" s="1"/>
  <c r="AV81" i="103" s="1"/>
  <c r="X82" i="103"/>
  <c r="W85" i="103"/>
  <c r="AS85" i="103"/>
  <c r="AT85" i="103" s="1"/>
  <c r="AU85" i="103" s="1"/>
  <c r="AV85" i="103" s="1"/>
  <c r="X86" i="103"/>
  <c r="W89" i="103"/>
  <c r="AS89" i="103"/>
  <c r="AT89" i="103" s="1"/>
  <c r="AU89" i="103" s="1"/>
  <c r="AV89" i="103" s="1"/>
  <c r="X90" i="103"/>
  <c r="W93" i="103"/>
  <c r="X94" i="103"/>
  <c r="W97" i="103"/>
  <c r="X98" i="103"/>
  <c r="AO102" i="103"/>
  <c r="W102" i="103"/>
  <c r="AP119" i="103"/>
  <c r="AP121" i="103"/>
  <c r="AP123" i="103"/>
  <c r="AP125" i="103"/>
  <c r="AP135" i="103"/>
  <c r="AP139" i="103"/>
  <c r="AP143" i="103"/>
  <c r="AP159" i="103"/>
  <c r="AP175" i="103"/>
  <c r="AW105" i="103"/>
  <c r="AX105" i="103" s="1"/>
  <c r="Z107" i="103"/>
  <c r="AW109" i="103"/>
  <c r="AX109" i="103" s="1"/>
  <c r="Z111" i="103"/>
  <c r="AW113" i="103"/>
  <c r="AX113" i="103" s="1"/>
  <c r="Z115" i="103"/>
  <c r="AW117" i="103"/>
  <c r="AX117" i="103" s="1"/>
  <c r="Z119" i="103"/>
  <c r="AW121" i="103"/>
  <c r="AX121" i="103" s="1"/>
  <c r="Z123" i="103"/>
  <c r="W125" i="103"/>
  <c r="AO125" i="103"/>
  <c r="AW125" i="103"/>
  <c r="AX125" i="103" s="1"/>
  <c r="Z127" i="103"/>
  <c r="AW129" i="103"/>
  <c r="AX129" i="103" s="1"/>
  <c r="Z131" i="103"/>
  <c r="AW133" i="103"/>
  <c r="AX133" i="103" s="1"/>
  <c r="Z135" i="103"/>
  <c r="AW137" i="103"/>
  <c r="AX137" i="103" s="1"/>
  <c r="AW141" i="103"/>
  <c r="AX141" i="103" s="1"/>
  <c r="Z143" i="103"/>
  <c r="AW145" i="103"/>
  <c r="AX145" i="103" s="1"/>
  <c r="Z147" i="103"/>
  <c r="AW149" i="103"/>
  <c r="AX149" i="103" s="1"/>
  <c r="Z151" i="103"/>
  <c r="AW153" i="103"/>
  <c r="AX153" i="103" s="1"/>
  <c r="Z155" i="103"/>
  <c r="AW157" i="103"/>
  <c r="AX157" i="103" s="1"/>
  <c r="Z159" i="103"/>
  <c r="AW161" i="103"/>
  <c r="AX161" i="103" s="1"/>
  <c r="Z163" i="103"/>
  <c r="AW165" i="103"/>
  <c r="AX165" i="103" s="1"/>
  <c r="Z167" i="103"/>
  <c r="AW169" i="103"/>
  <c r="AX169" i="103" s="1"/>
  <c r="Z171" i="103"/>
  <c r="AW173" i="103"/>
  <c r="AX173" i="103" s="1"/>
  <c r="Z175" i="103"/>
  <c r="AW177" i="103"/>
  <c r="AX177" i="103" s="1"/>
  <c r="Z179" i="103"/>
  <c r="AW181" i="103"/>
  <c r="AX181" i="103" s="1"/>
  <c r="Z183" i="103"/>
  <c r="W185" i="103"/>
  <c r="AW185" i="103"/>
  <c r="AX185" i="103" s="1"/>
  <c r="AS186" i="103"/>
  <c r="AT186" i="103" s="1"/>
  <c r="AU186" i="103" s="1"/>
  <c r="AV186" i="103" s="1"/>
  <c r="AO188" i="103"/>
  <c r="AO189" i="103"/>
  <c r="W189" i="103"/>
  <c r="AP189" i="103"/>
  <c r="X189" i="103"/>
  <c r="AW192" i="103"/>
  <c r="AX192" i="103" s="1"/>
  <c r="Z197" i="103"/>
  <c r="AP206" i="103"/>
  <c r="AP214" i="103"/>
  <c r="AS108" i="103"/>
  <c r="AT108" i="103" s="1"/>
  <c r="AU108" i="103" s="1"/>
  <c r="AV108" i="103" s="1"/>
  <c r="AS112" i="103"/>
  <c r="AT112" i="103" s="1"/>
  <c r="AU112" i="103" s="1"/>
  <c r="AV112" i="103" s="1"/>
  <c r="X113" i="103"/>
  <c r="AS116" i="103"/>
  <c r="AT116" i="103" s="1"/>
  <c r="AU116" i="103" s="1"/>
  <c r="AV116" i="103" s="1"/>
  <c r="J117" i="103"/>
  <c r="AO117" i="103" s="1"/>
  <c r="X117" i="103"/>
  <c r="AS120" i="103"/>
  <c r="AT120" i="103" s="1"/>
  <c r="AU120" i="103" s="1"/>
  <c r="AV120" i="103" s="1"/>
  <c r="X121" i="103"/>
  <c r="W124" i="103"/>
  <c r="AS124" i="103"/>
  <c r="AT124" i="103" s="1"/>
  <c r="AU124" i="103" s="1"/>
  <c r="AV124" i="103" s="1"/>
  <c r="X125" i="103"/>
  <c r="AS128" i="103"/>
  <c r="AT128" i="103" s="1"/>
  <c r="AU128" i="103" s="1"/>
  <c r="AV128" i="103" s="1"/>
  <c r="J129" i="103"/>
  <c r="AO129" i="103" s="1"/>
  <c r="X129" i="103"/>
  <c r="AS132" i="103"/>
  <c r="AT132" i="103" s="1"/>
  <c r="AU132" i="103" s="1"/>
  <c r="AV132" i="103" s="1"/>
  <c r="J133" i="103"/>
  <c r="AO133" i="103" s="1"/>
  <c r="X133" i="103"/>
  <c r="AS136" i="103"/>
  <c r="AT136" i="103" s="1"/>
  <c r="AU136" i="103" s="1"/>
  <c r="AV136" i="103" s="1"/>
  <c r="J137" i="103"/>
  <c r="AO137" i="103" s="1"/>
  <c r="X137" i="103"/>
  <c r="AS140" i="103"/>
  <c r="AT140" i="103" s="1"/>
  <c r="AU140" i="103" s="1"/>
  <c r="AV140" i="103" s="1"/>
  <c r="J141" i="103"/>
  <c r="AO141" i="103" s="1"/>
  <c r="X141" i="103"/>
  <c r="AS144" i="103"/>
  <c r="AT144" i="103" s="1"/>
  <c r="AU144" i="103" s="1"/>
  <c r="AV144" i="103" s="1"/>
  <c r="J145" i="103"/>
  <c r="AO145" i="103" s="1"/>
  <c r="X145" i="103"/>
  <c r="AS148" i="103"/>
  <c r="AT148" i="103" s="1"/>
  <c r="AU148" i="103" s="1"/>
  <c r="AV148" i="103" s="1"/>
  <c r="J149" i="103"/>
  <c r="AO149" i="103" s="1"/>
  <c r="X149" i="103"/>
  <c r="AS152" i="103"/>
  <c r="AT152" i="103" s="1"/>
  <c r="AU152" i="103" s="1"/>
  <c r="AV152" i="103" s="1"/>
  <c r="J153" i="103"/>
  <c r="AO153" i="103" s="1"/>
  <c r="X153" i="103"/>
  <c r="AS156" i="103"/>
  <c r="AT156" i="103" s="1"/>
  <c r="AU156" i="103" s="1"/>
  <c r="AV156" i="103" s="1"/>
  <c r="X157" i="103"/>
  <c r="AS160" i="103"/>
  <c r="AT160" i="103" s="1"/>
  <c r="AU160" i="103" s="1"/>
  <c r="AV160" i="103" s="1"/>
  <c r="X161" i="103"/>
  <c r="AS164" i="103"/>
  <c r="AT164" i="103" s="1"/>
  <c r="AU164" i="103" s="1"/>
  <c r="AV164" i="103" s="1"/>
  <c r="X165" i="103"/>
  <c r="AS168" i="103"/>
  <c r="AT168" i="103" s="1"/>
  <c r="AU168" i="103" s="1"/>
  <c r="AV168" i="103" s="1"/>
  <c r="X169" i="103"/>
  <c r="AS172" i="103"/>
  <c r="AT172" i="103" s="1"/>
  <c r="AU172" i="103" s="1"/>
  <c r="AV172" i="103" s="1"/>
  <c r="J173" i="103"/>
  <c r="AO173" i="103" s="1"/>
  <c r="X173" i="103"/>
  <c r="AS176" i="103"/>
  <c r="AT176" i="103" s="1"/>
  <c r="AU176" i="103" s="1"/>
  <c r="AV176" i="103" s="1"/>
  <c r="X177" i="103"/>
  <c r="AS180" i="103"/>
  <c r="AT180" i="103" s="1"/>
  <c r="AU180" i="103" s="1"/>
  <c r="AV180" i="103" s="1"/>
  <c r="J181" i="103"/>
  <c r="AO181" i="103" s="1"/>
  <c r="X181" i="103"/>
  <c r="W184" i="103"/>
  <c r="AS184" i="103"/>
  <c r="AT184" i="103" s="1"/>
  <c r="AU184" i="103" s="1"/>
  <c r="AV184" i="103" s="1"/>
  <c r="J185" i="103"/>
  <c r="AO185" i="103" s="1"/>
  <c r="X185" i="103"/>
  <c r="AO186" i="103"/>
  <c r="W186" i="103"/>
  <c r="AW187" i="103"/>
  <c r="AX187" i="103" s="1"/>
  <c r="AP190" i="103"/>
  <c r="AS190" i="103"/>
  <c r="AT190" i="103" s="1"/>
  <c r="AU190" i="103" s="1"/>
  <c r="AV190" i="103" s="1"/>
  <c r="AO193" i="103"/>
  <c r="W193" i="103"/>
  <c r="AP193" i="103"/>
  <c r="X193" i="103"/>
  <c r="AW208" i="103"/>
  <c r="AX208" i="103" s="1"/>
  <c r="AS103" i="103"/>
  <c r="AT103" i="103" s="1"/>
  <c r="AU103" i="103" s="1"/>
  <c r="AV103" i="103" s="1"/>
  <c r="X104" i="103"/>
  <c r="W107" i="103"/>
  <c r="AO107" i="103"/>
  <c r="AS107" i="103"/>
  <c r="AT107" i="103" s="1"/>
  <c r="AU107" i="103" s="1"/>
  <c r="AV107" i="103" s="1"/>
  <c r="X108" i="103"/>
  <c r="W111" i="103"/>
  <c r="AO111" i="103"/>
  <c r="AS111" i="103"/>
  <c r="AT111" i="103" s="1"/>
  <c r="AU111" i="103" s="1"/>
  <c r="AV111" i="103" s="1"/>
  <c r="X112" i="103"/>
  <c r="W115" i="103"/>
  <c r="AO115" i="103"/>
  <c r="AS115" i="103"/>
  <c r="AT115" i="103" s="1"/>
  <c r="AU115" i="103" s="1"/>
  <c r="AV115" i="103" s="1"/>
  <c r="W119" i="103"/>
  <c r="AO119" i="103"/>
  <c r="AS119" i="103"/>
  <c r="AT119" i="103" s="1"/>
  <c r="AU119" i="103" s="1"/>
  <c r="AV119" i="103" s="1"/>
  <c r="W123" i="103"/>
  <c r="AO123" i="103"/>
  <c r="AS123" i="103"/>
  <c r="AT123" i="103" s="1"/>
  <c r="AU123" i="103" s="1"/>
  <c r="AV123" i="103" s="1"/>
  <c r="W127" i="103"/>
  <c r="AO127" i="103"/>
  <c r="AW127" i="103"/>
  <c r="AX127" i="103" s="1"/>
  <c r="W131" i="103"/>
  <c r="AO131" i="103"/>
  <c r="AW131" i="103"/>
  <c r="AX131" i="103" s="1"/>
  <c r="W135" i="103"/>
  <c r="AO135" i="103"/>
  <c r="AW135" i="103"/>
  <c r="AX135" i="103" s="1"/>
  <c r="W139" i="103"/>
  <c r="AO139" i="103"/>
  <c r="AW139" i="103"/>
  <c r="AX139" i="103" s="1"/>
  <c r="W143" i="103"/>
  <c r="AO143" i="103"/>
  <c r="AW143" i="103"/>
  <c r="AX143" i="103" s="1"/>
  <c r="W147" i="103"/>
  <c r="AO147" i="103"/>
  <c r="AS147" i="103"/>
  <c r="AT147" i="103" s="1"/>
  <c r="AU147" i="103" s="1"/>
  <c r="AV147" i="103" s="1"/>
  <c r="W151" i="103"/>
  <c r="AO151" i="103"/>
  <c r="AS151" i="103"/>
  <c r="AT151" i="103" s="1"/>
  <c r="AU151" i="103" s="1"/>
  <c r="AV151" i="103" s="1"/>
  <c r="W155" i="103"/>
  <c r="AO155" i="103"/>
  <c r="AS155" i="103"/>
  <c r="AT155" i="103" s="1"/>
  <c r="AU155" i="103" s="1"/>
  <c r="AV155" i="103" s="1"/>
  <c r="W159" i="103"/>
  <c r="AO159" i="103"/>
  <c r="AS159" i="103"/>
  <c r="AT159" i="103" s="1"/>
  <c r="AU159" i="103" s="1"/>
  <c r="AV159" i="103" s="1"/>
  <c r="W163" i="103"/>
  <c r="AO163" i="103"/>
  <c r="AS163" i="103"/>
  <c r="AT163" i="103" s="1"/>
  <c r="AU163" i="103" s="1"/>
  <c r="AV163" i="103" s="1"/>
  <c r="W167" i="103"/>
  <c r="AO167" i="103"/>
  <c r="AS167" i="103"/>
  <c r="AT167" i="103" s="1"/>
  <c r="AU167" i="103" s="1"/>
  <c r="AV167" i="103" s="1"/>
  <c r="W171" i="103"/>
  <c r="AO171" i="103"/>
  <c r="AS171" i="103"/>
  <c r="AT171" i="103" s="1"/>
  <c r="AU171" i="103" s="1"/>
  <c r="AV171" i="103" s="1"/>
  <c r="W175" i="103"/>
  <c r="AO175" i="103"/>
  <c r="AS175" i="103"/>
  <c r="AT175" i="103" s="1"/>
  <c r="AU175" i="103" s="1"/>
  <c r="AV175" i="103" s="1"/>
  <c r="W179" i="103"/>
  <c r="AO179" i="103"/>
  <c r="AS179" i="103"/>
  <c r="AT179" i="103" s="1"/>
  <c r="AU179" i="103" s="1"/>
  <c r="AV179" i="103" s="1"/>
  <c r="W183" i="103"/>
  <c r="AO183" i="103"/>
  <c r="AW183" i="103"/>
  <c r="AX183" i="103" s="1"/>
  <c r="AP194" i="103"/>
  <c r="AS194" i="103"/>
  <c r="AT194" i="103" s="1"/>
  <c r="AU194" i="103" s="1"/>
  <c r="AV194" i="103" s="1"/>
  <c r="AO197" i="103"/>
  <c r="W197" i="103"/>
  <c r="AP197" i="103"/>
  <c r="X197" i="103"/>
  <c r="AP218" i="103"/>
  <c r="AP222" i="103"/>
  <c r="AP226" i="103"/>
  <c r="AP230" i="103"/>
  <c r="AP234" i="103"/>
  <c r="AS102" i="103"/>
  <c r="AT102" i="103" s="1"/>
  <c r="AU102" i="103" s="1"/>
  <c r="AV102" i="103" s="1"/>
  <c r="W106" i="103"/>
  <c r="AS106" i="103"/>
  <c r="AT106" i="103" s="1"/>
  <c r="AU106" i="103" s="1"/>
  <c r="AV106" i="103" s="1"/>
  <c r="X107" i="103"/>
  <c r="W110" i="103"/>
  <c r="AS110" i="103"/>
  <c r="AT110" i="103" s="1"/>
  <c r="AU110" i="103" s="1"/>
  <c r="AV110" i="103" s="1"/>
  <c r="X111" i="103"/>
  <c r="W114" i="103"/>
  <c r="AS114" i="103"/>
  <c r="AT114" i="103" s="1"/>
  <c r="AU114" i="103" s="1"/>
  <c r="AV114" i="103" s="1"/>
  <c r="X115" i="103"/>
  <c r="W118" i="103"/>
  <c r="AS118" i="103"/>
  <c r="AT118" i="103" s="1"/>
  <c r="AU118" i="103" s="1"/>
  <c r="AV118" i="103" s="1"/>
  <c r="X119" i="103"/>
  <c r="W122" i="103"/>
  <c r="AS122" i="103"/>
  <c r="AT122" i="103" s="1"/>
  <c r="AU122" i="103" s="1"/>
  <c r="AV122" i="103" s="1"/>
  <c r="X123" i="103"/>
  <c r="W126" i="103"/>
  <c r="AS126" i="103"/>
  <c r="AT126" i="103" s="1"/>
  <c r="AU126" i="103" s="1"/>
  <c r="AV126" i="103" s="1"/>
  <c r="X127" i="103"/>
  <c r="W130" i="103"/>
  <c r="AS130" i="103"/>
  <c r="AT130" i="103" s="1"/>
  <c r="AU130" i="103" s="1"/>
  <c r="AV130" i="103" s="1"/>
  <c r="X131" i="103"/>
  <c r="W134" i="103"/>
  <c r="AS134" i="103"/>
  <c r="AT134" i="103" s="1"/>
  <c r="AU134" i="103" s="1"/>
  <c r="AV134" i="103" s="1"/>
  <c r="X135" i="103"/>
  <c r="W138" i="103"/>
  <c r="AS138" i="103"/>
  <c r="AT138" i="103" s="1"/>
  <c r="AU138" i="103" s="1"/>
  <c r="AV138" i="103" s="1"/>
  <c r="X139" i="103"/>
  <c r="W142" i="103"/>
  <c r="AS142" i="103"/>
  <c r="AT142" i="103" s="1"/>
  <c r="AU142" i="103" s="1"/>
  <c r="AV142" i="103" s="1"/>
  <c r="X143" i="103"/>
  <c r="W146" i="103"/>
  <c r="AS146" i="103"/>
  <c r="AT146" i="103" s="1"/>
  <c r="AU146" i="103" s="1"/>
  <c r="AV146" i="103" s="1"/>
  <c r="X147" i="103"/>
  <c r="W150" i="103"/>
  <c r="AS150" i="103"/>
  <c r="AT150" i="103" s="1"/>
  <c r="AU150" i="103" s="1"/>
  <c r="AV150" i="103" s="1"/>
  <c r="X151" i="103"/>
  <c r="W154" i="103"/>
  <c r="AS154" i="103"/>
  <c r="AT154" i="103" s="1"/>
  <c r="AU154" i="103" s="1"/>
  <c r="AV154" i="103" s="1"/>
  <c r="X155" i="103"/>
  <c r="W158" i="103"/>
  <c r="AS158" i="103"/>
  <c r="AT158" i="103" s="1"/>
  <c r="AU158" i="103" s="1"/>
  <c r="AV158" i="103" s="1"/>
  <c r="X159" i="103"/>
  <c r="W162" i="103"/>
  <c r="AS162" i="103"/>
  <c r="AT162" i="103" s="1"/>
  <c r="AU162" i="103" s="1"/>
  <c r="AV162" i="103" s="1"/>
  <c r="X163" i="103"/>
  <c r="W166" i="103"/>
  <c r="AS166" i="103"/>
  <c r="AT166" i="103" s="1"/>
  <c r="AU166" i="103" s="1"/>
  <c r="AV166" i="103" s="1"/>
  <c r="X167" i="103"/>
  <c r="W170" i="103"/>
  <c r="AS170" i="103"/>
  <c r="AT170" i="103" s="1"/>
  <c r="AU170" i="103" s="1"/>
  <c r="AV170" i="103" s="1"/>
  <c r="X171" i="103"/>
  <c r="W174" i="103"/>
  <c r="AS174" i="103"/>
  <c r="AT174" i="103" s="1"/>
  <c r="AU174" i="103" s="1"/>
  <c r="AV174" i="103" s="1"/>
  <c r="X175" i="103"/>
  <c r="W178" i="103"/>
  <c r="AS178" i="103"/>
  <c r="AT178" i="103" s="1"/>
  <c r="AU178" i="103" s="1"/>
  <c r="AV178" i="103" s="1"/>
  <c r="X179" i="103"/>
  <c r="W182" i="103"/>
  <c r="AS182" i="103"/>
  <c r="AT182" i="103" s="1"/>
  <c r="AU182" i="103" s="1"/>
  <c r="AV182" i="103" s="1"/>
  <c r="X183" i="103"/>
  <c r="X186" i="103"/>
  <c r="Z193" i="103"/>
  <c r="AW195" i="103"/>
  <c r="AX195" i="103" s="1"/>
  <c r="AP198" i="103"/>
  <c r="AS198" i="103"/>
  <c r="AT198" i="103" s="1"/>
  <c r="AU198" i="103" s="1"/>
  <c r="AV198" i="103" s="1"/>
  <c r="AP210" i="103"/>
  <c r="AP215" i="103"/>
  <c r="AU239" i="103"/>
  <c r="AV239" i="103" s="1"/>
  <c r="AS188" i="103"/>
  <c r="AT188" i="103" s="1"/>
  <c r="AU188" i="103" s="1"/>
  <c r="AV188" i="103" s="1"/>
  <c r="Z190" i="103"/>
  <c r="Z194" i="103"/>
  <c r="W196" i="103"/>
  <c r="AS196" i="103"/>
  <c r="AT196" i="103" s="1"/>
  <c r="AU196" i="103" s="1"/>
  <c r="AV196" i="103" s="1"/>
  <c r="Z198" i="103"/>
  <c r="W200" i="103"/>
  <c r="AS200" i="103"/>
  <c r="AT200" i="103" s="1"/>
  <c r="AU200" i="103" s="1"/>
  <c r="AV200" i="103" s="1"/>
  <c r="J201" i="103"/>
  <c r="AO201" i="103" s="1"/>
  <c r="X201" i="103"/>
  <c r="W204" i="103"/>
  <c r="AS204" i="103"/>
  <c r="AT204" i="103" s="1"/>
  <c r="AU204" i="103" s="1"/>
  <c r="AV204" i="103" s="1"/>
  <c r="J205" i="103"/>
  <c r="AP205" i="103" s="1"/>
  <c r="X205" i="103"/>
  <c r="Z206" i="103"/>
  <c r="W208" i="103"/>
  <c r="J209" i="103"/>
  <c r="AO209" i="103" s="1"/>
  <c r="X209" i="103"/>
  <c r="AO212" i="103"/>
  <c r="J213" i="103"/>
  <c r="AO213" i="103" s="1"/>
  <c r="X213" i="103"/>
  <c r="Z214" i="103"/>
  <c r="AW216" i="103"/>
  <c r="AX216" i="103" s="1"/>
  <c r="AW220" i="103"/>
  <c r="AX220" i="103" s="1"/>
  <c r="X221" i="103"/>
  <c r="AP221" i="103"/>
  <c r="Z222" i="103"/>
  <c r="AW224" i="103"/>
  <c r="AX224" i="103" s="1"/>
  <c r="Z226" i="103"/>
  <c r="AW228" i="103"/>
  <c r="AX228" i="103" s="1"/>
  <c r="Z230" i="103"/>
  <c r="AW232" i="103"/>
  <c r="AX232" i="103" s="1"/>
  <c r="Z234" i="103"/>
  <c r="W237" i="103"/>
  <c r="W240" i="103"/>
  <c r="AW240" i="103"/>
  <c r="AX240" i="103" s="1"/>
  <c r="AW203" i="103"/>
  <c r="AX203" i="103" s="1"/>
  <c r="AW207" i="103"/>
  <c r="AX207" i="103" s="1"/>
  <c r="AW211" i="103"/>
  <c r="AX211" i="103" s="1"/>
  <c r="W215" i="103"/>
  <c r="AO215" i="103"/>
  <c r="AS215" i="103"/>
  <c r="AT215" i="103" s="1"/>
  <c r="AU215" i="103" s="1"/>
  <c r="AV215" i="103" s="1"/>
  <c r="J216" i="103"/>
  <c r="AO216" i="103" s="1"/>
  <c r="X216" i="103"/>
  <c r="W219" i="103"/>
  <c r="AS219" i="103"/>
  <c r="AT219" i="103" s="1"/>
  <c r="AU219" i="103" s="1"/>
  <c r="AV219" i="103" s="1"/>
  <c r="X220" i="103"/>
  <c r="W223" i="103"/>
  <c r="AS223" i="103"/>
  <c r="AT223" i="103" s="1"/>
  <c r="AU223" i="103" s="1"/>
  <c r="AV223" i="103" s="1"/>
  <c r="J224" i="103"/>
  <c r="AO224" i="103" s="1"/>
  <c r="X224" i="103"/>
  <c r="W227" i="103"/>
  <c r="AS227" i="103"/>
  <c r="AT227" i="103" s="1"/>
  <c r="AU227" i="103" s="1"/>
  <c r="AV227" i="103" s="1"/>
  <c r="J228" i="103"/>
  <c r="AO228" i="103" s="1"/>
  <c r="X228" i="103"/>
  <c r="W231" i="103"/>
  <c r="AS231" i="103"/>
  <c r="AT231" i="103" s="1"/>
  <c r="AU231" i="103" s="1"/>
  <c r="AV231" i="103" s="1"/>
  <c r="J232" i="103"/>
  <c r="AO232" i="103" s="1"/>
  <c r="X232" i="103"/>
  <c r="W235" i="103"/>
  <c r="AS235" i="103"/>
  <c r="AT235" i="103" s="1"/>
  <c r="AU235" i="103" s="1"/>
  <c r="AV235" i="103" s="1"/>
  <c r="J236" i="103"/>
  <c r="AO236" i="103" s="1"/>
  <c r="X236" i="103"/>
  <c r="AT236" i="103"/>
  <c r="AU236" i="103" s="1"/>
  <c r="AV236" i="103" s="1"/>
  <c r="AO239" i="103"/>
  <c r="AP249" i="103"/>
  <c r="J187" i="103"/>
  <c r="AO187" i="103" s="1"/>
  <c r="X187" i="103"/>
  <c r="W190" i="103"/>
  <c r="AO190" i="103"/>
  <c r="J191" i="103"/>
  <c r="AO191" i="103" s="1"/>
  <c r="X191" i="103"/>
  <c r="W194" i="103"/>
  <c r="AO194" i="103"/>
  <c r="X195" i="103"/>
  <c r="W198" i="103"/>
  <c r="AO198" i="103"/>
  <c r="X199" i="103"/>
  <c r="W202" i="103"/>
  <c r="AO202" i="103"/>
  <c r="AS202" i="103"/>
  <c r="AT202" i="103" s="1"/>
  <c r="AU202" i="103" s="1"/>
  <c r="AV202" i="103" s="1"/>
  <c r="X203" i="103"/>
  <c r="W206" i="103"/>
  <c r="AO206" i="103"/>
  <c r="AS206" i="103"/>
  <c r="AT206" i="103" s="1"/>
  <c r="AU206" i="103" s="1"/>
  <c r="AV206" i="103" s="1"/>
  <c r="X207" i="103"/>
  <c r="W210" i="103"/>
  <c r="AO210" i="103"/>
  <c r="AS210" i="103"/>
  <c r="AT210" i="103" s="1"/>
  <c r="AU210" i="103" s="1"/>
  <c r="AV210" i="103" s="1"/>
  <c r="J211" i="103"/>
  <c r="AO211" i="103" s="1"/>
  <c r="X211" i="103"/>
  <c r="W214" i="103"/>
  <c r="AO214" i="103"/>
  <c r="AS214" i="103"/>
  <c r="AT214" i="103" s="1"/>
  <c r="AU214" i="103" s="1"/>
  <c r="AV214" i="103" s="1"/>
  <c r="X215" i="103"/>
  <c r="W218" i="103"/>
  <c r="AO218" i="103"/>
  <c r="AS218" i="103"/>
  <c r="AT218" i="103" s="1"/>
  <c r="AU218" i="103" s="1"/>
  <c r="AV218" i="103" s="1"/>
  <c r="J219" i="103"/>
  <c r="AP219" i="103" s="1"/>
  <c r="X219" i="103"/>
  <c r="W222" i="103"/>
  <c r="AO222" i="103"/>
  <c r="AS222" i="103"/>
  <c r="AT222" i="103" s="1"/>
  <c r="AU222" i="103" s="1"/>
  <c r="AV222" i="103" s="1"/>
  <c r="J223" i="103"/>
  <c r="AP223" i="103" s="1"/>
  <c r="X223" i="103"/>
  <c r="W226" i="103"/>
  <c r="AO226" i="103"/>
  <c r="AS226" i="103"/>
  <c r="AT226" i="103" s="1"/>
  <c r="AU226" i="103" s="1"/>
  <c r="AV226" i="103" s="1"/>
  <c r="J227" i="103"/>
  <c r="AP227" i="103" s="1"/>
  <c r="X227" i="103"/>
  <c r="W230" i="103"/>
  <c r="AO230" i="103"/>
  <c r="AS230" i="103"/>
  <c r="AT230" i="103" s="1"/>
  <c r="AU230" i="103" s="1"/>
  <c r="AV230" i="103" s="1"/>
  <c r="J231" i="103"/>
  <c r="AO231" i="103" s="1"/>
  <c r="X231" i="103"/>
  <c r="W234" i="103"/>
  <c r="AO234" i="103"/>
  <c r="AS234" i="103"/>
  <c r="AT234" i="103" s="1"/>
  <c r="AU234" i="103" s="1"/>
  <c r="AV234" i="103" s="1"/>
  <c r="X235" i="103"/>
  <c r="X237" i="103"/>
  <c r="AS237" i="103"/>
  <c r="AT237" i="103" s="1"/>
  <c r="AU237" i="103" s="1"/>
  <c r="AV237" i="103" s="1"/>
  <c r="X240" i="103"/>
  <c r="Z241" i="103"/>
  <c r="J241" i="103"/>
  <c r="AP241" i="103" s="1"/>
  <c r="AS241" i="103"/>
  <c r="AT241" i="103" s="1"/>
  <c r="AU241" i="103" s="1"/>
  <c r="AV241" i="103" s="1"/>
  <c r="AW244" i="103"/>
  <c r="AX244" i="103" s="1"/>
  <c r="AP246" i="103"/>
  <c r="AS189" i="103"/>
  <c r="AT189" i="103" s="1"/>
  <c r="AU189" i="103" s="1"/>
  <c r="AV189" i="103" s="1"/>
  <c r="X190" i="103"/>
  <c r="AS193" i="103"/>
  <c r="AT193" i="103" s="1"/>
  <c r="AU193" i="103" s="1"/>
  <c r="AV193" i="103" s="1"/>
  <c r="X194" i="103"/>
  <c r="AS197" i="103"/>
  <c r="AT197" i="103" s="1"/>
  <c r="AU197" i="103" s="1"/>
  <c r="AV197" i="103" s="1"/>
  <c r="X198" i="103"/>
  <c r="W201" i="103"/>
  <c r="AS201" i="103"/>
  <c r="AT201" i="103" s="1"/>
  <c r="AU201" i="103" s="1"/>
  <c r="AV201" i="103" s="1"/>
  <c r="X202" i="103"/>
  <c r="W205" i="103"/>
  <c r="AS205" i="103"/>
  <c r="AT205" i="103" s="1"/>
  <c r="AU205" i="103" s="1"/>
  <c r="AV205" i="103" s="1"/>
  <c r="X206" i="103"/>
  <c r="W209" i="103"/>
  <c r="X210" i="103"/>
  <c r="W213" i="103"/>
  <c r="X214" i="103"/>
  <c r="W217" i="103"/>
  <c r="X218" i="103"/>
  <c r="W221" i="103"/>
  <c r="AS221" i="103"/>
  <c r="AT221" i="103" s="1"/>
  <c r="AU221" i="103" s="1"/>
  <c r="AV221" i="103" s="1"/>
  <c r="X222" i="103"/>
  <c r="W225" i="103"/>
  <c r="AS225" i="103"/>
  <c r="AT225" i="103" s="1"/>
  <c r="AU225" i="103" s="1"/>
  <c r="AV225" i="103" s="1"/>
  <c r="X226" i="103"/>
  <c r="W229" i="103"/>
  <c r="AS229" i="103"/>
  <c r="AT229" i="103" s="1"/>
  <c r="AU229" i="103" s="1"/>
  <c r="AV229" i="103" s="1"/>
  <c r="X230" i="103"/>
  <c r="W233" i="103"/>
  <c r="AS233" i="103"/>
  <c r="AT233" i="103" s="1"/>
  <c r="AU233" i="103" s="1"/>
  <c r="AV233" i="103" s="1"/>
  <c r="X234" i="103"/>
  <c r="J237" i="103"/>
  <c r="AP237" i="103" s="1"/>
  <c r="J240" i="103"/>
  <c r="AO240" i="103" s="1"/>
  <c r="J238" i="103"/>
  <c r="AO238" i="103" s="1"/>
  <c r="X238" i="103"/>
  <c r="W241" i="103"/>
  <c r="J242" i="103"/>
  <c r="AO242" i="103" s="1"/>
  <c r="X242" i="103"/>
  <c r="W245" i="103"/>
  <c r="AS245" i="103"/>
  <c r="AT245" i="103" s="1"/>
  <c r="AU245" i="103" s="1"/>
  <c r="AV245" i="103" s="1"/>
  <c r="X246" i="103"/>
  <c r="W249" i="103"/>
  <c r="AO249" i="103"/>
  <c r="AS249" i="103"/>
  <c r="AT249" i="103" s="1"/>
  <c r="AU249" i="103" s="1"/>
  <c r="AV249" i="103" s="1"/>
  <c r="J250" i="103"/>
  <c r="AP250" i="103" s="1"/>
  <c r="X250" i="103"/>
  <c r="W253" i="103"/>
  <c r="AS253" i="103"/>
  <c r="AT253" i="103" s="1"/>
  <c r="AU253" i="103" s="1"/>
  <c r="AV253" i="103" s="1"/>
  <c r="X254" i="103"/>
  <c r="AT254" i="103"/>
  <c r="AU254" i="103" s="1"/>
  <c r="AV254" i="103" s="1"/>
  <c r="W257" i="103"/>
  <c r="AS257" i="103"/>
  <c r="AT257" i="103" s="1"/>
  <c r="AU257" i="103" s="1"/>
  <c r="AV257" i="103" s="1"/>
  <c r="X258" i="103"/>
  <c r="AT258" i="103"/>
  <c r="AU258" i="103" s="1"/>
  <c r="AV258" i="103" s="1"/>
  <c r="W261" i="103"/>
  <c r="AS261" i="103"/>
  <c r="AT261" i="103" s="1"/>
  <c r="AU261" i="103" s="1"/>
  <c r="AV261" i="103" s="1"/>
  <c r="AT262" i="103"/>
  <c r="AU262" i="103" s="1"/>
  <c r="AV262" i="103" s="1"/>
  <c r="W265" i="103"/>
  <c r="AS265" i="103"/>
  <c r="AT265" i="103" s="1"/>
  <c r="AU265" i="103" s="1"/>
  <c r="AV265" i="103" s="1"/>
  <c r="AT266" i="103"/>
  <c r="AU266" i="103" s="1"/>
  <c r="AV266" i="103" s="1"/>
  <c r="W269" i="103"/>
  <c r="AS269" i="103"/>
  <c r="AT269" i="103" s="1"/>
  <c r="AU269" i="103" s="1"/>
  <c r="AV269" i="103" s="1"/>
  <c r="X270" i="103"/>
  <c r="AT270" i="103"/>
  <c r="AU270" i="103" s="1"/>
  <c r="AV270" i="103" s="1"/>
  <c r="W273" i="103"/>
  <c r="AS273" i="103"/>
  <c r="AT273" i="103" s="1"/>
  <c r="AU273" i="103" s="1"/>
  <c r="AV273" i="103" s="1"/>
  <c r="X274" i="103"/>
  <c r="AT274" i="103"/>
  <c r="AU274" i="103" s="1"/>
  <c r="AV274" i="103" s="1"/>
  <c r="W277" i="103"/>
  <c r="AS277" i="103"/>
  <c r="AT277" i="103" s="1"/>
  <c r="AU277" i="103" s="1"/>
  <c r="AV277" i="103" s="1"/>
  <c r="X278" i="103"/>
  <c r="AT278" i="103"/>
  <c r="AU278" i="103" s="1"/>
  <c r="AV278" i="103" s="1"/>
  <c r="W281" i="103"/>
  <c r="AS281" i="103"/>
  <c r="AT281" i="103" s="1"/>
  <c r="AU281" i="103" s="1"/>
  <c r="AV281" i="103" s="1"/>
  <c r="X282" i="103"/>
  <c r="AT282" i="103"/>
  <c r="AU282" i="103" s="1"/>
  <c r="AV282" i="103" s="1"/>
  <c r="W285" i="103"/>
  <c r="AS285" i="103"/>
  <c r="AT285" i="103" s="1"/>
  <c r="AU285" i="103" s="1"/>
  <c r="AV285" i="103" s="1"/>
  <c r="X286" i="103"/>
  <c r="AT286" i="103"/>
  <c r="AU286" i="103" s="1"/>
  <c r="AV286" i="103" s="1"/>
  <c r="AW287" i="103"/>
  <c r="AX287" i="103" s="1"/>
  <c r="J288" i="103"/>
  <c r="AP288" i="103" s="1"/>
  <c r="AS290" i="103"/>
  <c r="AT290" i="103" s="1"/>
  <c r="AU290" i="103" s="1"/>
  <c r="AV290" i="103" s="1"/>
  <c r="AS294" i="103"/>
  <c r="AT294" i="103" s="1"/>
  <c r="AU294" i="103" s="1"/>
  <c r="AV294" i="103" s="1"/>
  <c r="Z297" i="103"/>
  <c r="AW300" i="103"/>
  <c r="AX300" i="103" s="1"/>
  <c r="AW308" i="103"/>
  <c r="AX308" i="103" s="1"/>
  <c r="AP309" i="103"/>
  <c r="X241" i="103"/>
  <c r="W244" i="103"/>
  <c r="J245" i="103"/>
  <c r="AP245" i="103" s="1"/>
  <c r="X245" i="103"/>
  <c r="W248" i="103"/>
  <c r="AS248" i="103"/>
  <c r="AT248" i="103" s="1"/>
  <c r="AU248" i="103" s="1"/>
  <c r="AV248" i="103" s="1"/>
  <c r="X249" i="103"/>
  <c r="W252" i="103"/>
  <c r="AS252" i="103"/>
  <c r="AT252" i="103" s="1"/>
  <c r="AU252" i="103" s="1"/>
  <c r="AV252" i="103" s="1"/>
  <c r="J253" i="103"/>
  <c r="AO253" i="103" s="1"/>
  <c r="X253" i="103"/>
  <c r="W256" i="103"/>
  <c r="AS256" i="103"/>
  <c r="AT256" i="103" s="1"/>
  <c r="AU256" i="103" s="1"/>
  <c r="AV256" i="103" s="1"/>
  <c r="J257" i="103"/>
  <c r="AO257" i="103" s="1"/>
  <c r="X257" i="103"/>
  <c r="W260" i="103"/>
  <c r="AS260" i="103"/>
  <c r="AT260" i="103" s="1"/>
  <c r="AU260" i="103" s="1"/>
  <c r="AV260" i="103" s="1"/>
  <c r="J261" i="103"/>
  <c r="AP261" i="103" s="1"/>
  <c r="X261" i="103"/>
  <c r="W264" i="103"/>
  <c r="AS264" i="103"/>
  <c r="AT264" i="103" s="1"/>
  <c r="AU264" i="103" s="1"/>
  <c r="AV264" i="103" s="1"/>
  <c r="J265" i="103"/>
  <c r="AP265" i="103" s="1"/>
  <c r="X265" i="103"/>
  <c r="W268" i="103"/>
  <c r="AS268" i="103"/>
  <c r="AT268" i="103" s="1"/>
  <c r="AU268" i="103" s="1"/>
  <c r="AV268" i="103" s="1"/>
  <c r="J269" i="103"/>
  <c r="AO269" i="103" s="1"/>
  <c r="X269" i="103"/>
  <c r="W272" i="103"/>
  <c r="AS272" i="103"/>
  <c r="AT272" i="103" s="1"/>
  <c r="AU272" i="103" s="1"/>
  <c r="AV272" i="103" s="1"/>
  <c r="J273" i="103"/>
  <c r="AP273" i="103" s="1"/>
  <c r="X273" i="103"/>
  <c r="W276" i="103"/>
  <c r="AS276" i="103"/>
  <c r="AT276" i="103" s="1"/>
  <c r="AU276" i="103" s="1"/>
  <c r="AV276" i="103" s="1"/>
  <c r="J277" i="103"/>
  <c r="AO277" i="103" s="1"/>
  <c r="X277" i="103"/>
  <c r="W280" i="103"/>
  <c r="AS280" i="103"/>
  <c r="AT280" i="103" s="1"/>
  <c r="AU280" i="103" s="1"/>
  <c r="AV280" i="103" s="1"/>
  <c r="J281" i="103"/>
  <c r="AP281" i="103" s="1"/>
  <c r="X281" i="103"/>
  <c r="W284" i="103"/>
  <c r="AS284" i="103"/>
  <c r="AT284" i="103" s="1"/>
  <c r="AU284" i="103" s="1"/>
  <c r="AV284" i="103" s="1"/>
  <c r="J285" i="103"/>
  <c r="AP285" i="103" s="1"/>
  <c r="X285" i="103"/>
  <c r="AO287" i="103"/>
  <c r="W288" i="103"/>
  <c r="AW288" i="103"/>
  <c r="AX288" i="103" s="1"/>
  <c r="Z289" i="103"/>
  <c r="Z293" i="103"/>
  <c r="AW296" i="103"/>
  <c r="AX296" i="103" s="1"/>
  <c r="AW299" i="103"/>
  <c r="AX299" i="103" s="1"/>
  <c r="AP301" i="103"/>
  <c r="AW320" i="103"/>
  <c r="AX320" i="103" s="1"/>
  <c r="AP321" i="103"/>
  <c r="J244" i="103"/>
  <c r="AP244" i="103" s="1"/>
  <c r="X244" i="103"/>
  <c r="AO247" i="103"/>
  <c r="J248" i="103"/>
  <c r="AP248" i="103" s="1"/>
  <c r="X248" i="103"/>
  <c r="AO251" i="103"/>
  <c r="J252" i="103"/>
  <c r="AP252" i="103" s="1"/>
  <c r="X252" i="103"/>
  <c r="AO255" i="103"/>
  <c r="J256" i="103"/>
  <c r="AP256" i="103" s="1"/>
  <c r="X256" i="103"/>
  <c r="W259" i="103"/>
  <c r="J260" i="103"/>
  <c r="AP260" i="103" s="1"/>
  <c r="X260" i="103"/>
  <c r="W263" i="103"/>
  <c r="J264" i="103"/>
  <c r="AO264" i="103" s="1"/>
  <c r="X264" i="103"/>
  <c r="W267" i="103"/>
  <c r="J268" i="103"/>
  <c r="AP268" i="103" s="1"/>
  <c r="X268" i="103"/>
  <c r="W271" i="103"/>
  <c r="J272" i="103"/>
  <c r="AP272" i="103" s="1"/>
  <c r="X272" i="103"/>
  <c r="W275" i="103"/>
  <c r="J276" i="103"/>
  <c r="AP276" i="103" s="1"/>
  <c r="X276" i="103"/>
  <c r="W279" i="103"/>
  <c r="J280" i="103"/>
  <c r="AO280" i="103" s="1"/>
  <c r="X280" i="103"/>
  <c r="W283" i="103"/>
  <c r="AS283" i="103"/>
  <c r="AT283" i="103" s="1"/>
  <c r="AU283" i="103" s="1"/>
  <c r="AV283" i="103" s="1"/>
  <c r="J284" i="103"/>
  <c r="AP284" i="103" s="1"/>
  <c r="X284" i="103"/>
  <c r="W287" i="103"/>
  <c r="AW292" i="103"/>
  <c r="AX292" i="103" s="1"/>
  <c r="AP297" i="103"/>
  <c r="X297" i="103"/>
  <c r="AO297" i="103"/>
  <c r="W297" i="103"/>
  <c r="AU340" i="103"/>
  <c r="AV340" i="103" s="1"/>
  <c r="AS242" i="103"/>
  <c r="AT242" i="103" s="1"/>
  <c r="AU242" i="103" s="1"/>
  <c r="AV242" i="103" s="1"/>
  <c r="AS246" i="103"/>
  <c r="AT246" i="103" s="1"/>
  <c r="AU246" i="103" s="1"/>
  <c r="AV246" i="103" s="1"/>
  <c r="AS250" i="103"/>
  <c r="AT250" i="103" s="1"/>
  <c r="AU250" i="103" s="1"/>
  <c r="AV250" i="103" s="1"/>
  <c r="AP289" i="103"/>
  <c r="X289" i="103"/>
  <c r="AO289" i="103"/>
  <c r="W289" i="103"/>
  <c r="AW291" i="103"/>
  <c r="AX291" i="103" s="1"/>
  <c r="AO292" i="103"/>
  <c r="AP293" i="103"/>
  <c r="X293" i="103"/>
  <c r="AO293" i="103"/>
  <c r="W293" i="103"/>
  <c r="AS298" i="103"/>
  <c r="AT298" i="103" s="1"/>
  <c r="AU298" i="103" s="1"/>
  <c r="AV298" i="103" s="1"/>
  <c r="AP305" i="103"/>
  <c r="AP325" i="103"/>
  <c r="AW328" i="103"/>
  <c r="AX328" i="103" s="1"/>
  <c r="AP329" i="103"/>
  <c r="AW336" i="103"/>
  <c r="AX336" i="103" s="1"/>
  <c r="AP337" i="103"/>
  <c r="AW339" i="103"/>
  <c r="AX339" i="103" s="1"/>
  <c r="AW303" i="103"/>
  <c r="AX303" i="103" s="1"/>
  <c r="Z305" i="103"/>
  <c r="AW307" i="103"/>
  <c r="AX307" i="103" s="1"/>
  <c r="Z309" i="103"/>
  <c r="AW311" i="103"/>
  <c r="AX311" i="103" s="1"/>
  <c r="Z313" i="103"/>
  <c r="AW315" i="103"/>
  <c r="AX315" i="103" s="1"/>
  <c r="Z317" i="103"/>
  <c r="AW319" i="103"/>
  <c r="AX319" i="103" s="1"/>
  <c r="Z321" i="103"/>
  <c r="AW323" i="103"/>
  <c r="AX323" i="103" s="1"/>
  <c r="Z325" i="103"/>
  <c r="AW327" i="103"/>
  <c r="AX327" i="103" s="1"/>
  <c r="Z329" i="103"/>
  <c r="AW331" i="103"/>
  <c r="AX331" i="103" s="1"/>
  <c r="Z333" i="103"/>
  <c r="AW335" i="103"/>
  <c r="AX335" i="103" s="1"/>
  <c r="Z337" i="103"/>
  <c r="AP344" i="103"/>
  <c r="AP352" i="103"/>
  <c r="AP372" i="103"/>
  <c r="W290" i="103"/>
  <c r="W294" i="103"/>
  <c r="W298" i="103"/>
  <c r="W302" i="103"/>
  <c r="AS302" i="103"/>
  <c r="AT302" i="103" s="1"/>
  <c r="AU302" i="103" s="1"/>
  <c r="AV302" i="103" s="1"/>
  <c r="AS306" i="103"/>
  <c r="AT306" i="103" s="1"/>
  <c r="AU306" i="103" s="1"/>
  <c r="AV306" i="103" s="1"/>
  <c r="AS310" i="103"/>
  <c r="AT310" i="103" s="1"/>
  <c r="AU310" i="103" s="1"/>
  <c r="AV310" i="103" s="1"/>
  <c r="AS314" i="103"/>
  <c r="AT314" i="103" s="1"/>
  <c r="AU314" i="103" s="1"/>
  <c r="AV314" i="103" s="1"/>
  <c r="AS318" i="103"/>
  <c r="AT318" i="103" s="1"/>
  <c r="AU318" i="103" s="1"/>
  <c r="AV318" i="103" s="1"/>
  <c r="AS322" i="103"/>
  <c r="AT322" i="103" s="1"/>
  <c r="AU322" i="103" s="1"/>
  <c r="AV322" i="103" s="1"/>
  <c r="AS326" i="103"/>
  <c r="AT326" i="103" s="1"/>
  <c r="AU326" i="103" s="1"/>
  <c r="AV326" i="103" s="1"/>
  <c r="AS330" i="103"/>
  <c r="AT330" i="103" s="1"/>
  <c r="AU330" i="103" s="1"/>
  <c r="AV330" i="103" s="1"/>
  <c r="AS334" i="103"/>
  <c r="AT334" i="103" s="1"/>
  <c r="AU334" i="103" s="1"/>
  <c r="AV334" i="103" s="1"/>
  <c r="AO341" i="103"/>
  <c r="AP342" i="103"/>
  <c r="X342" i="103"/>
  <c r="AO342" i="103"/>
  <c r="W342" i="103"/>
  <c r="AS343" i="103"/>
  <c r="AT343" i="103" s="1"/>
  <c r="AU343" i="103" s="1"/>
  <c r="AV343" i="103" s="1"/>
  <c r="AP380" i="103"/>
  <c r="AS289" i="103"/>
  <c r="AT289" i="103" s="1"/>
  <c r="AU289" i="103" s="1"/>
  <c r="AV289" i="103" s="1"/>
  <c r="J290" i="103"/>
  <c r="AP290" i="103" s="1"/>
  <c r="X290" i="103"/>
  <c r="AS293" i="103"/>
  <c r="AT293" i="103" s="1"/>
  <c r="AU293" i="103" s="1"/>
  <c r="AV293" i="103" s="1"/>
  <c r="J294" i="103"/>
  <c r="AP294" i="103" s="1"/>
  <c r="X294" i="103"/>
  <c r="AS297" i="103"/>
  <c r="AT297" i="103" s="1"/>
  <c r="AU297" i="103" s="1"/>
  <c r="AV297" i="103" s="1"/>
  <c r="J298" i="103"/>
  <c r="AP298" i="103" s="1"/>
  <c r="X298" i="103"/>
  <c r="W301" i="103"/>
  <c r="AO301" i="103"/>
  <c r="AS301" i="103"/>
  <c r="AT301" i="103" s="1"/>
  <c r="AU301" i="103" s="1"/>
  <c r="AV301" i="103" s="1"/>
  <c r="J302" i="103"/>
  <c r="AO302" i="103" s="1"/>
  <c r="X302" i="103"/>
  <c r="W305" i="103"/>
  <c r="AO305" i="103"/>
  <c r="AS305" i="103"/>
  <c r="AT305" i="103" s="1"/>
  <c r="AU305" i="103" s="1"/>
  <c r="AV305" i="103" s="1"/>
  <c r="J306" i="103"/>
  <c r="AO306" i="103" s="1"/>
  <c r="X306" i="103"/>
  <c r="W309" i="103"/>
  <c r="AO309" i="103"/>
  <c r="AS309" i="103"/>
  <c r="AT309" i="103" s="1"/>
  <c r="AU309" i="103" s="1"/>
  <c r="AV309" i="103" s="1"/>
  <c r="J310" i="103"/>
  <c r="AO310" i="103" s="1"/>
  <c r="X310" i="103"/>
  <c r="W313" i="103"/>
  <c r="AO313" i="103"/>
  <c r="AS313" i="103"/>
  <c r="AT313" i="103" s="1"/>
  <c r="AU313" i="103" s="1"/>
  <c r="AV313" i="103" s="1"/>
  <c r="J314" i="103"/>
  <c r="AO314" i="103" s="1"/>
  <c r="X314" i="103"/>
  <c r="W317" i="103"/>
  <c r="AO317" i="103"/>
  <c r="AS317" i="103"/>
  <c r="AT317" i="103" s="1"/>
  <c r="AU317" i="103" s="1"/>
  <c r="AV317" i="103" s="1"/>
  <c r="J318" i="103"/>
  <c r="AO318" i="103" s="1"/>
  <c r="X318" i="103"/>
  <c r="W321" i="103"/>
  <c r="AO321" i="103"/>
  <c r="AS321" i="103"/>
  <c r="AT321" i="103" s="1"/>
  <c r="AU321" i="103" s="1"/>
  <c r="AV321" i="103" s="1"/>
  <c r="J322" i="103"/>
  <c r="AO322" i="103" s="1"/>
  <c r="X322" i="103"/>
  <c r="W325" i="103"/>
  <c r="AO325" i="103"/>
  <c r="AS325" i="103"/>
  <c r="AT325" i="103" s="1"/>
  <c r="AU325" i="103" s="1"/>
  <c r="AV325" i="103" s="1"/>
  <c r="J326" i="103"/>
  <c r="X326" i="103"/>
  <c r="W329" i="103"/>
  <c r="AO329" i="103"/>
  <c r="AS329" i="103"/>
  <c r="AT329" i="103" s="1"/>
  <c r="AU329" i="103" s="1"/>
  <c r="AV329" i="103" s="1"/>
  <c r="J330" i="103"/>
  <c r="AO330" i="103" s="1"/>
  <c r="X330" i="103"/>
  <c r="W333" i="103"/>
  <c r="AO333" i="103"/>
  <c r="AS333" i="103"/>
  <c r="AT333" i="103" s="1"/>
  <c r="AU333" i="103" s="1"/>
  <c r="AV333" i="103" s="1"/>
  <c r="J334" i="103"/>
  <c r="AP334" i="103" s="1"/>
  <c r="X334" i="103"/>
  <c r="W337" i="103"/>
  <c r="AO337" i="103"/>
  <c r="AS337" i="103"/>
  <c r="AT337" i="103" s="1"/>
  <c r="AU337" i="103" s="1"/>
  <c r="AV337" i="103" s="1"/>
  <c r="J338" i="103"/>
  <c r="AO338" i="103" s="1"/>
  <c r="J340" i="103"/>
  <c r="AO340" i="103" s="1"/>
  <c r="X340" i="103"/>
  <c r="AP364" i="103"/>
  <c r="AP368" i="103"/>
  <c r="AP386" i="103"/>
  <c r="W292" i="103"/>
  <c r="W296" i="103"/>
  <c r="W300" i="103"/>
  <c r="X301" i="103"/>
  <c r="W304" i="103"/>
  <c r="X305" i="103"/>
  <c r="W308" i="103"/>
  <c r="X309" i="103"/>
  <c r="W312" i="103"/>
  <c r="X313" i="103"/>
  <c r="W316" i="103"/>
  <c r="X317" i="103"/>
  <c r="W320" i="103"/>
  <c r="X321" i="103"/>
  <c r="W324" i="103"/>
  <c r="X325" i="103"/>
  <c r="W328" i="103"/>
  <c r="X329" i="103"/>
  <c r="W332" i="103"/>
  <c r="X333" i="103"/>
  <c r="W336" i="103"/>
  <c r="X337" i="103"/>
  <c r="AP338" i="103"/>
  <c r="X338" i="103"/>
  <c r="AS341" i="103"/>
  <c r="AT341" i="103" s="1"/>
  <c r="AU341" i="103" s="1"/>
  <c r="AV341" i="103" s="1"/>
  <c r="Z342" i="103"/>
  <c r="AP348" i="103"/>
  <c r="AP356" i="103"/>
  <c r="AW342" i="103"/>
  <c r="AX342" i="103" s="1"/>
  <c r="Z344" i="103"/>
  <c r="W346" i="103"/>
  <c r="AO346" i="103"/>
  <c r="AW346" i="103"/>
  <c r="AX346" i="103" s="1"/>
  <c r="W350" i="103"/>
  <c r="AW350" i="103"/>
  <c r="AX350" i="103" s="1"/>
  <c r="Z352" i="103"/>
  <c r="W354" i="103"/>
  <c r="AW354" i="103"/>
  <c r="AX354" i="103" s="1"/>
  <c r="Z356" i="103"/>
  <c r="W358" i="103"/>
  <c r="AO358" i="103"/>
  <c r="AS358" i="103"/>
  <c r="AT358" i="103" s="1"/>
  <c r="AU358" i="103" s="1"/>
  <c r="AV358" i="103" s="1"/>
  <c r="Z360" i="103"/>
  <c r="W362" i="103"/>
  <c r="AW362" i="103"/>
  <c r="AX362" i="103" s="1"/>
  <c r="Z364" i="103"/>
  <c r="W366" i="103"/>
  <c r="AO366" i="103"/>
  <c r="AS366" i="103"/>
  <c r="AT366" i="103" s="1"/>
  <c r="AU366" i="103" s="1"/>
  <c r="AV366" i="103" s="1"/>
  <c r="W370" i="103"/>
  <c r="AS370" i="103"/>
  <c r="AT370" i="103" s="1"/>
  <c r="AU370" i="103" s="1"/>
  <c r="AV370" i="103" s="1"/>
  <c r="Z372" i="103"/>
  <c r="W374" i="103"/>
  <c r="AS374" i="103"/>
  <c r="AT374" i="103" s="1"/>
  <c r="AU374" i="103" s="1"/>
  <c r="AV374" i="103" s="1"/>
  <c r="X375" i="103"/>
  <c r="AP375" i="103"/>
  <c r="W378" i="103"/>
  <c r="AW378" i="103"/>
  <c r="AX378" i="103" s="1"/>
  <c r="X379" i="103"/>
  <c r="Z380" i="103"/>
  <c r="W382" i="103"/>
  <c r="AO382" i="103"/>
  <c r="AS382" i="103"/>
  <c r="AT382" i="103" s="1"/>
  <c r="AU382" i="103" s="1"/>
  <c r="AV382" i="103" s="1"/>
  <c r="J383" i="103"/>
  <c r="AP383" i="103" s="1"/>
  <c r="X383" i="103"/>
  <c r="W386" i="103"/>
  <c r="AO386" i="103"/>
  <c r="AS386" i="103"/>
  <c r="AT386" i="103" s="1"/>
  <c r="AU386" i="103" s="1"/>
  <c r="AV386" i="103" s="1"/>
  <c r="X387" i="103"/>
  <c r="AP387" i="103"/>
  <c r="AP389" i="103"/>
  <c r="AP390" i="103"/>
  <c r="AW390" i="103"/>
  <c r="AX390" i="103" s="1"/>
  <c r="AW399" i="103"/>
  <c r="AX399" i="103" s="1"/>
  <c r="AW407" i="103"/>
  <c r="AX407" i="103" s="1"/>
  <c r="W341" i="103"/>
  <c r="W345" i="103"/>
  <c r="AS345" i="103"/>
  <c r="AT345" i="103" s="1"/>
  <c r="AU345" i="103" s="1"/>
  <c r="AV345" i="103" s="1"/>
  <c r="J346" i="103"/>
  <c r="X346" i="103"/>
  <c r="W349" i="103"/>
  <c r="AS349" i="103"/>
  <c r="AT349" i="103" s="1"/>
  <c r="AU349" i="103" s="1"/>
  <c r="AV349" i="103" s="1"/>
  <c r="J350" i="103"/>
  <c r="AP350" i="103" s="1"/>
  <c r="X350" i="103"/>
  <c r="W353" i="103"/>
  <c r="AS353" i="103"/>
  <c r="AT353" i="103" s="1"/>
  <c r="AU353" i="103" s="1"/>
  <c r="AV353" i="103" s="1"/>
  <c r="J354" i="103"/>
  <c r="AP354" i="103" s="1"/>
  <c r="X354" i="103"/>
  <c r="W357" i="103"/>
  <c r="AS357" i="103"/>
  <c r="AT357" i="103" s="1"/>
  <c r="AU357" i="103" s="1"/>
  <c r="AV357" i="103" s="1"/>
  <c r="J358" i="103"/>
  <c r="X358" i="103"/>
  <c r="W361" i="103"/>
  <c r="AS361" i="103"/>
  <c r="AT361" i="103" s="1"/>
  <c r="AU361" i="103" s="1"/>
  <c r="AV361" i="103" s="1"/>
  <c r="J362" i="103"/>
  <c r="AO362" i="103" s="1"/>
  <c r="X362" i="103"/>
  <c r="W365" i="103"/>
  <c r="AS365" i="103"/>
  <c r="AT365" i="103" s="1"/>
  <c r="AU365" i="103" s="1"/>
  <c r="AV365" i="103" s="1"/>
  <c r="J366" i="103"/>
  <c r="X366" i="103"/>
  <c r="W369" i="103"/>
  <c r="AS369" i="103"/>
  <c r="AT369" i="103" s="1"/>
  <c r="AU369" i="103" s="1"/>
  <c r="AV369" i="103" s="1"/>
  <c r="J370" i="103"/>
  <c r="AP370" i="103" s="1"/>
  <c r="X370" i="103"/>
  <c r="W373" i="103"/>
  <c r="AS373" i="103"/>
  <c r="AT373" i="103" s="1"/>
  <c r="AU373" i="103" s="1"/>
  <c r="AV373" i="103" s="1"/>
  <c r="J374" i="103"/>
  <c r="AP374" i="103" s="1"/>
  <c r="X374" i="103"/>
  <c r="W377" i="103"/>
  <c r="AS377" i="103"/>
  <c r="AT377" i="103" s="1"/>
  <c r="AU377" i="103" s="1"/>
  <c r="AV377" i="103" s="1"/>
  <c r="J378" i="103"/>
  <c r="AP378" i="103" s="1"/>
  <c r="X378" i="103"/>
  <c r="W381" i="103"/>
  <c r="AS381" i="103"/>
  <c r="AT381" i="103" s="1"/>
  <c r="AU381" i="103" s="1"/>
  <c r="AV381" i="103" s="1"/>
  <c r="J382" i="103"/>
  <c r="X382" i="103"/>
  <c r="W385" i="103"/>
  <c r="AS385" i="103"/>
  <c r="AT385" i="103" s="1"/>
  <c r="AU385" i="103" s="1"/>
  <c r="AV385" i="103" s="1"/>
  <c r="X386" i="103"/>
  <c r="AW391" i="103"/>
  <c r="AX391" i="103" s="1"/>
  <c r="AP398" i="103"/>
  <c r="AW344" i="103"/>
  <c r="AX344" i="103" s="1"/>
  <c r="AW348" i="103"/>
  <c r="AX348" i="103" s="1"/>
  <c r="AW352" i="103"/>
  <c r="AX352" i="103" s="1"/>
  <c r="AW356" i="103"/>
  <c r="AX356" i="103" s="1"/>
  <c r="AW360" i="103"/>
  <c r="AX360" i="103" s="1"/>
  <c r="AW364" i="103"/>
  <c r="AX364" i="103" s="1"/>
  <c r="AW368" i="103"/>
  <c r="AX368" i="103" s="1"/>
  <c r="AW372" i="103"/>
  <c r="AX372" i="103" s="1"/>
  <c r="AW376" i="103"/>
  <c r="AX376" i="103" s="1"/>
  <c r="AW380" i="103"/>
  <c r="AX380" i="103" s="1"/>
  <c r="AW384" i="103"/>
  <c r="AX384" i="103" s="1"/>
  <c r="AW388" i="103"/>
  <c r="AX388" i="103" s="1"/>
  <c r="AS389" i="103"/>
  <c r="AT389" i="103" s="1"/>
  <c r="AU389" i="103" s="1"/>
  <c r="AV389" i="103" s="1"/>
  <c r="X344" i="103"/>
  <c r="AS347" i="103"/>
  <c r="AT347" i="103" s="1"/>
  <c r="AU347" i="103" s="1"/>
  <c r="AV347" i="103" s="1"/>
  <c r="X348" i="103"/>
  <c r="AS351" i="103"/>
  <c r="AT351" i="103" s="1"/>
  <c r="AU351" i="103" s="1"/>
  <c r="AV351" i="103" s="1"/>
  <c r="X352" i="103"/>
  <c r="AS355" i="103"/>
  <c r="AT355" i="103" s="1"/>
  <c r="AU355" i="103" s="1"/>
  <c r="AV355" i="103" s="1"/>
  <c r="X356" i="103"/>
  <c r="AS359" i="103"/>
  <c r="AT359" i="103" s="1"/>
  <c r="AU359" i="103" s="1"/>
  <c r="AV359" i="103" s="1"/>
  <c r="X360" i="103"/>
  <c r="AS363" i="103"/>
  <c r="AT363" i="103" s="1"/>
  <c r="AU363" i="103" s="1"/>
  <c r="AV363" i="103" s="1"/>
  <c r="X364" i="103"/>
  <c r="AS367" i="103"/>
  <c r="AT367" i="103" s="1"/>
  <c r="AU367" i="103" s="1"/>
  <c r="AV367" i="103" s="1"/>
  <c r="X368" i="103"/>
  <c r="W371" i="103"/>
  <c r="AS371" i="103"/>
  <c r="AT371" i="103" s="1"/>
  <c r="AU371" i="103" s="1"/>
  <c r="AV371" i="103" s="1"/>
  <c r="X372" i="103"/>
  <c r="W375" i="103"/>
  <c r="AS375" i="103"/>
  <c r="AT375" i="103" s="1"/>
  <c r="AU375" i="103" s="1"/>
  <c r="AV375" i="103" s="1"/>
  <c r="X376" i="103"/>
  <c r="W379" i="103"/>
  <c r="AS379" i="103"/>
  <c r="AT379" i="103" s="1"/>
  <c r="AU379" i="103" s="1"/>
  <c r="AV379" i="103" s="1"/>
  <c r="X380" i="103"/>
  <c r="W383" i="103"/>
  <c r="AS383" i="103"/>
  <c r="AT383" i="103" s="1"/>
  <c r="AU383" i="103" s="1"/>
  <c r="AV383" i="103" s="1"/>
  <c r="X384" i="103"/>
  <c r="W387" i="103"/>
  <c r="AS387" i="103"/>
  <c r="AT387" i="103" s="1"/>
  <c r="AU387" i="103" s="1"/>
  <c r="AV387" i="103" s="1"/>
  <c r="X388" i="103"/>
  <c r="AO389" i="103"/>
  <c r="W389" i="103"/>
  <c r="AW403" i="103"/>
  <c r="AX403" i="103" s="1"/>
  <c r="Z390" i="103"/>
  <c r="W392" i="103"/>
  <c r="AO392" i="103"/>
  <c r="AS392" i="103"/>
  <c r="AT392" i="103" s="1"/>
  <c r="AU392" i="103" s="1"/>
  <c r="AV392" i="103" s="1"/>
  <c r="J393" i="103"/>
  <c r="AO393" i="103" s="1"/>
  <c r="X393" i="103"/>
  <c r="Z394" i="103"/>
  <c r="W396" i="103"/>
  <c r="AS396" i="103"/>
  <c r="AT396" i="103" s="1"/>
  <c r="AU396" i="103" s="1"/>
  <c r="AV396" i="103" s="1"/>
  <c r="J397" i="103"/>
  <c r="X397" i="103"/>
  <c r="AP397" i="103"/>
  <c r="Z398" i="103"/>
  <c r="W400" i="103"/>
  <c r="AO400" i="103"/>
  <c r="AS400" i="103"/>
  <c r="AT400" i="103" s="1"/>
  <c r="AU400" i="103" s="1"/>
  <c r="AV400" i="103" s="1"/>
  <c r="J401" i="103"/>
  <c r="AP401" i="103" s="1"/>
  <c r="X401" i="103"/>
  <c r="W404" i="103"/>
  <c r="AS404" i="103"/>
  <c r="AT404" i="103" s="1"/>
  <c r="AU404" i="103" s="1"/>
  <c r="AV404" i="103" s="1"/>
  <c r="J405" i="103"/>
  <c r="AO405" i="103" s="1"/>
  <c r="X405" i="103"/>
  <c r="W408" i="103"/>
  <c r="AS408" i="103"/>
  <c r="AT408" i="103" s="1"/>
  <c r="AU408" i="103" s="1"/>
  <c r="AV408" i="103" s="1"/>
  <c r="J409" i="103"/>
  <c r="AP409" i="103" s="1"/>
  <c r="X409" i="103"/>
  <c r="Z410" i="103"/>
  <c r="W412" i="103"/>
  <c r="AO412" i="103"/>
  <c r="AS412" i="103"/>
  <c r="AT412" i="103" s="1"/>
  <c r="AU412" i="103" s="1"/>
  <c r="AV412" i="103" s="1"/>
  <c r="J413" i="103"/>
  <c r="X413" i="103"/>
  <c r="AP413" i="103"/>
  <c r="Z414" i="103"/>
  <c r="AO417" i="103"/>
  <c r="AP418" i="103"/>
  <c r="AP419" i="103"/>
  <c r="X419" i="103"/>
  <c r="AO419" i="103"/>
  <c r="W419" i="103"/>
  <c r="AP439" i="103"/>
  <c r="J392" i="103"/>
  <c r="X392" i="103"/>
  <c r="J396" i="103"/>
  <c r="AP396" i="103" s="1"/>
  <c r="X396" i="103"/>
  <c r="J400" i="103"/>
  <c r="X400" i="103"/>
  <c r="J404" i="103"/>
  <c r="AP404" i="103" s="1"/>
  <c r="X404" i="103"/>
  <c r="AO407" i="103"/>
  <c r="J408" i="103"/>
  <c r="AO408" i="103" s="1"/>
  <c r="X408" i="103"/>
  <c r="J412" i="103"/>
  <c r="X412" i="103"/>
  <c r="AW394" i="103"/>
  <c r="AX394" i="103" s="1"/>
  <c r="AW398" i="103"/>
  <c r="AX398" i="103" s="1"/>
  <c r="AW402" i="103"/>
  <c r="AX402" i="103" s="1"/>
  <c r="AW406" i="103"/>
  <c r="AX406" i="103" s="1"/>
  <c r="AW410" i="103"/>
  <c r="AX410" i="103" s="1"/>
  <c r="AW414" i="103"/>
  <c r="AX414" i="103" s="1"/>
  <c r="AW415" i="103"/>
  <c r="AX415" i="103" s="1"/>
  <c r="AS420" i="103"/>
  <c r="AT420" i="103" s="1"/>
  <c r="AU420" i="103" s="1"/>
  <c r="AV420" i="103" s="1"/>
  <c r="X390" i="103"/>
  <c r="W393" i="103"/>
  <c r="AS393" i="103"/>
  <c r="AT393" i="103" s="1"/>
  <c r="AU393" i="103" s="1"/>
  <c r="AV393" i="103" s="1"/>
  <c r="X394" i="103"/>
  <c r="W397" i="103"/>
  <c r="AS397" i="103"/>
  <c r="AT397" i="103" s="1"/>
  <c r="AU397" i="103" s="1"/>
  <c r="AV397" i="103" s="1"/>
  <c r="X398" i="103"/>
  <c r="W401" i="103"/>
  <c r="AS401" i="103"/>
  <c r="AT401" i="103" s="1"/>
  <c r="AU401" i="103" s="1"/>
  <c r="AV401" i="103" s="1"/>
  <c r="X402" i="103"/>
  <c r="W405" i="103"/>
  <c r="AS405" i="103"/>
  <c r="AT405" i="103" s="1"/>
  <c r="AU405" i="103" s="1"/>
  <c r="AV405" i="103" s="1"/>
  <c r="X406" i="103"/>
  <c r="W409" i="103"/>
  <c r="AS409" i="103"/>
  <c r="AT409" i="103" s="1"/>
  <c r="AU409" i="103" s="1"/>
  <c r="AV409" i="103" s="1"/>
  <c r="X410" i="103"/>
  <c r="W413" i="103"/>
  <c r="AS413" i="103"/>
  <c r="AT413" i="103" s="1"/>
  <c r="AU413" i="103" s="1"/>
  <c r="AV413" i="103" s="1"/>
  <c r="X414" i="103"/>
  <c r="AP415" i="103"/>
  <c r="X415" i="103"/>
  <c r="AW416" i="103"/>
  <c r="AX416" i="103" s="1"/>
  <c r="AO418" i="103"/>
  <c r="W418" i="103"/>
  <c r="AW421" i="103"/>
  <c r="AX421" i="103" s="1"/>
  <c r="Z423" i="103"/>
  <c r="AW425" i="103"/>
  <c r="AX425" i="103" s="1"/>
  <c r="Z427" i="103"/>
  <c r="AW429" i="103"/>
  <c r="AX429" i="103" s="1"/>
  <c r="Z431" i="103"/>
  <c r="AW433" i="103"/>
  <c r="AX433" i="103" s="1"/>
  <c r="Z435" i="103"/>
  <c r="AW437" i="103"/>
  <c r="AX437" i="103" s="1"/>
  <c r="Z439" i="103"/>
  <c r="AS424" i="103"/>
  <c r="AT424" i="103" s="1"/>
  <c r="AU424" i="103" s="1"/>
  <c r="AV424" i="103" s="1"/>
  <c r="AS428" i="103"/>
  <c r="AT428" i="103" s="1"/>
  <c r="AU428" i="103" s="1"/>
  <c r="AV428" i="103" s="1"/>
  <c r="AS432" i="103"/>
  <c r="AT432" i="103" s="1"/>
  <c r="AU432" i="103" s="1"/>
  <c r="AV432" i="103" s="1"/>
  <c r="AS436" i="103"/>
  <c r="AT436" i="103" s="1"/>
  <c r="AU436" i="103" s="1"/>
  <c r="AV436" i="103" s="1"/>
  <c r="X416" i="103"/>
  <c r="AS419" i="103"/>
  <c r="AT419" i="103" s="1"/>
  <c r="AU419" i="103" s="1"/>
  <c r="AV419" i="103" s="1"/>
  <c r="J420" i="103"/>
  <c r="X420" i="103"/>
  <c r="W423" i="103"/>
  <c r="AO423" i="103"/>
  <c r="AS423" i="103"/>
  <c r="AT423" i="103" s="1"/>
  <c r="AU423" i="103" s="1"/>
  <c r="AV423" i="103" s="1"/>
  <c r="J424" i="103"/>
  <c r="AO424" i="103" s="1"/>
  <c r="X424" i="103"/>
  <c r="W427" i="103"/>
  <c r="AO427" i="103"/>
  <c r="AS427" i="103"/>
  <c r="AT427" i="103" s="1"/>
  <c r="AU427" i="103" s="1"/>
  <c r="AV427" i="103" s="1"/>
  <c r="J428" i="103"/>
  <c r="AO428" i="103" s="1"/>
  <c r="X428" i="103"/>
  <c r="W431" i="103"/>
  <c r="AO431" i="103"/>
  <c r="AS431" i="103"/>
  <c r="AT431" i="103" s="1"/>
  <c r="AU431" i="103" s="1"/>
  <c r="AV431" i="103" s="1"/>
  <c r="J432" i="103"/>
  <c r="X432" i="103"/>
  <c r="W435" i="103"/>
  <c r="AO435" i="103"/>
  <c r="AS435" i="103"/>
  <c r="AT435" i="103" s="1"/>
  <c r="AU435" i="103" s="1"/>
  <c r="AV435" i="103" s="1"/>
  <c r="X436" i="103"/>
  <c r="W439" i="103"/>
  <c r="AO439" i="103"/>
  <c r="AS439" i="103"/>
  <c r="AT439" i="103" s="1"/>
  <c r="AU439" i="103" s="1"/>
  <c r="AV439" i="103" s="1"/>
  <c r="AS418" i="103"/>
  <c r="AT418" i="103" s="1"/>
  <c r="AU418" i="103" s="1"/>
  <c r="AV418" i="103" s="1"/>
  <c r="W422" i="103"/>
  <c r="X423" i="103"/>
  <c r="W426" i="103"/>
  <c r="AS426" i="103"/>
  <c r="AT426" i="103" s="1"/>
  <c r="AU426" i="103" s="1"/>
  <c r="AV426" i="103" s="1"/>
  <c r="X427" i="103"/>
  <c r="W430" i="103"/>
  <c r="AS430" i="103"/>
  <c r="AT430" i="103" s="1"/>
  <c r="AU430" i="103" s="1"/>
  <c r="AV430" i="103" s="1"/>
  <c r="X431" i="103"/>
  <c r="W434" i="103"/>
  <c r="AS434" i="103"/>
  <c r="AT434" i="103" s="1"/>
  <c r="AU434" i="103" s="1"/>
  <c r="AV434" i="103" s="1"/>
  <c r="X435" i="103"/>
  <c r="W438" i="103"/>
  <c r="X439" i="103"/>
  <c r="AV212" i="102"/>
  <c r="AW212" i="102" s="1"/>
  <c r="AX212" i="102" s="1"/>
  <c r="Z59" i="102"/>
  <c r="W110" i="102"/>
  <c r="AS110" i="102"/>
  <c r="AT110" i="102" s="1"/>
  <c r="AU110" i="102" s="1"/>
  <c r="AV110" i="102" s="1"/>
  <c r="J141" i="102"/>
  <c r="AO141" i="102" s="1"/>
  <c r="W212" i="102"/>
  <c r="AO238" i="102"/>
  <c r="AW115" i="102"/>
  <c r="AX115" i="102" s="1"/>
  <c r="AS54" i="102"/>
  <c r="AT54" i="102" s="1"/>
  <c r="AU54" i="102" s="1"/>
  <c r="AV54" i="102" s="1"/>
  <c r="AS204" i="102"/>
  <c r="AT204" i="102" s="1"/>
  <c r="AU204" i="102" s="1"/>
  <c r="AV204" i="102" s="1"/>
  <c r="AP253" i="102"/>
  <c r="AP287" i="102"/>
  <c r="AP8" i="102"/>
  <c r="AP24" i="102"/>
  <c r="M315" i="102"/>
  <c r="M302" i="102"/>
  <c r="R315" i="102"/>
  <c r="R302" i="102"/>
  <c r="V315" i="102"/>
  <c r="V302" i="102"/>
  <c r="AA315" i="102"/>
  <c r="AA302" i="102"/>
  <c r="AR315" i="102"/>
  <c r="AR302" i="102"/>
  <c r="S311" i="102"/>
  <c r="R309" i="102"/>
  <c r="V309" i="102"/>
  <c r="AA309" i="102"/>
  <c r="AR309" i="102"/>
  <c r="W93" i="102"/>
  <c r="AW93" i="102"/>
  <c r="AX93" i="102" s="1"/>
  <c r="AW141" i="102"/>
  <c r="AX141" i="102" s="1"/>
  <c r="AW194" i="102"/>
  <c r="AX194" i="102" s="1"/>
  <c r="Z292" i="102"/>
  <c r="Z97" i="102"/>
  <c r="AW232" i="102"/>
  <c r="AX232" i="102" s="1"/>
  <c r="AP171" i="102"/>
  <c r="AW111" i="102"/>
  <c r="AX111" i="102" s="1"/>
  <c r="AP190" i="102"/>
  <c r="AW32" i="102"/>
  <c r="AX32" i="102" s="1"/>
  <c r="AP88" i="102"/>
  <c r="AW43" i="102"/>
  <c r="AX43" i="102" s="1"/>
  <c r="AP47" i="102"/>
  <c r="AP84" i="102"/>
  <c r="T315" i="102"/>
  <c r="T302" i="102"/>
  <c r="U315" i="102"/>
  <c r="U302" i="102"/>
  <c r="AQ315" i="102"/>
  <c r="AQ302" i="102"/>
  <c r="BF315" i="102"/>
  <c r="BF302" i="102"/>
  <c r="S315" i="102"/>
  <c r="S302" i="102"/>
  <c r="T311" i="102"/>
  <c r="S309" i="102"/>
  <c r="W59" i="102"/>
  <c r="AO59" i="102"/>
  <c r="AS59" i="102"/>
  <c r="J93" i="102"/>
  <c r="AO93" i="102" s="1"/>
  <c r="X93" i="102"/>
  <c r="AS95" i="102"/>
  <c r="AT95" i="102" s="1"/>
  <c r="AU95" i="102" s="1"/>
  <c r="AV95" i="102" s="1"/>
  <c r="AW61" i="102"/>
  <c r="AX61" i="102" s="1"/>
  <c r="AW214" i="102"/>
  <c r="AX214" i="102" s="1"/>
  <c r="Z246" i="102"/>
  <c r="J246" i="102"/>
  <c r="AP246" i="102" s="1"/>
  <c r="AP90" i="102"/>
  <c r="AP59" i="102"/>
  <c r="AP51" i="102"/>
  <c r="X51" i="102"/>
  <c r="AO51" i="102"/>
  <c r="W51" i="102"/>
  <c r="AP292" i="102"/>
  <c r="X292" i="102"/>
  <c r="AO292" i="102"/>
  <c r="W292" i="102"/>
  <c r="AP97" i="102"/>
  <c r="X97" i="102"/>
  <c r="AO97" i="102"/>
  <c r="W97" i="102"/>
  <c r="AW236" i="102"/>
  <c r="AX236" i="102" s="1"/>
  <c r="AP207" i="102"/>
  <c r="AW140" i="102"/>
  <c r="AX140" i="102" s="1"/>
  <c r="AP151" i="102"/>
  <c r="AW197" i="102"/>
  <c r="AX197" i="102" s="1"/>
  <c r="AP203" i="102"/>
  <c r="AW247" i="102"/>
  <c r="AX247" i="102" s="1"/>
  <c r="AP272" i="102"/>
  <c r="AS51" i="102"/>
  <c r="AT51" i="102" s="1"/>
  <c r="AU51" i="102" s="1"/>
  <c r="AV51" i="102" s="1"/>
  <c r="AS292" i="102"/>
  <c r="AT292" i="102" s="1"/>
  <c r="AU292" i="102" s="1"/>
  <c r="AV292" i="102" s="1"/>
  <c r="J54" i="102"/>
  <c r="X54" i="102"/>
  <c r="AS97" i="102"/>
  <c r="AT97" i="102" s="1"/>
  <c r="AU97" i="102" s="1"/>
  <c r="AV97" i="102" s="1"/>
  <c r="J204" i="102"/>
  <c r="AO204" i="102" s="1"/>
  <c r="X204" i="102"/>
  <c r="W246" i="102"/>
  <c r="AO246" i="102"/>
  <c r="AS246" i="102"/>
  <c r="AT246" i="102" s="1"/>
  <c r="AU246" i="102" s="1"/>
  <c r="AV246" i="102" s="1"/>
  <c r="J300" i="102"/>
  <c r="AP300" i="102" s="1"/>
  <c r="X300" i="102"/>
  <c r="W104" i="102"/>
  <c r="AS104" i="102"/>
  <c r="AT104" i="102" s="1"/>
  <c r="AU104" i="102" s="1"/>
  <c r="AV104" i="102" s="1"/>
  <c r="J245" i="102"/>
  <c r="AP245" i="102" s="1"/>
  <c r="X245" i="102"/>
  <c r="W87" i="102"/>
  <c r="AS87" i="102"/>
  <c r="AT87" i="102" s="1"/>
  <c r="AU87" i="102" s="1"/>
  <c r="AV87" i="102" s="1"/>
  <c r="X171" i="102"/>
  <c r="W201" i="102"/>
  <c r="AS201" i="102"/>
  <c r="AT201" i="102" s="1"/>
  <c r="AU201" i="102" s="1"/>
  <c r="AV201" i="102" s="1"/>
  <c r="J280" i="102"/>
  <c r="AO280" i="102" s="1"/>
  <c r="X280" i="102"/>
  <c r="W175" i="102"/>
  <c r="AS175" i="102"/>
  <c r="AT175" i="102" s="1"/>
  <c r="AU175" i="102" s="1"/>
  <c r="AV175" i="102" s="1"/>
  <c r="J223" i="102"/>
  <c r="AO223" i="102" s="1"/>
  <c r="X223" i="102"/>
  <c r="W251" i="102"/>
  <c r="AS251" i="102"/>
  <c r="AT251" i="102" s="1"/>
  <c r="AU251" i="102" s="1"/>
  <c r="AV251" i="102" s="1"/>
  <c r="J11" i="102"/>
  <c r="AO11" i="102" s="1"/>
  <c r="X11" i="102"/>
  <c r="W38" i="102"/>
  <c r="AS38" i="102"/>
  <c r="AT38" i="102" s="1"/>
  <c r="AU38" i="102" s="1"/>
  <c r="AV38" i="102" s="1"/>
  <c r="J52" i="102"/>
  <c r="AO52" i="102" s="1"/>
  <c r="X52" i="102"/>
  <c r="W121" i="102"/>
  <c r="AS121" i="102"/>
  <c r="AT121" i="102" s="1"/>
  <c r="AU121" i="102" s="1"/>
  <c r="AV121" i="102" s="1"/>
  <c r="J123" i="102"/>
  <c r="AP123" i="102" s="1"/>
  <c r="X123" i="102"/>
  <c r="W189" i="102"/>
  <c r="AS189" i="102"/>
  <c r="AT189" i="102" s="1"/>
  <c r="AU189" i="102" s="1"/>
  <c r="AV189" i="102" s="1"/>
  <c r="X190" i="102"/>
  <c r="W208" i="102"/>
  <c r="AS208" i="102"/>
  <c r="AT208" i="102" s="1"/>
  <c r="AU208" i="102" s="1"/>
  <c r="AV208" i="102" s="1"/>
  <c r="J224" i="102"/>
  <c r="X224" i="102"/>
  <c r="W293" i="102"/>
  <c r="AS293" i="102"/>
  <c r="AT293" i="102" s="1"/>
  <c r="AU293" i="102" s="1"/>
  <c r="AV293" i="102" s="1"/>
  <c r="J7" i="102"/>
  <c r="AO7" i="102" s="1"/>
  <c r="X7" i="102"/>
  <c r="W39" i="102"/>
  <c r="AS39" i="102"/>
  <c r="AT39" i="102" s="1"/>
  <c r="AU39" i="102" s="1"/>
  <c r="AV39" i="102" s="1"/>
  <c r="J56" i="102"/>
  <c r="AO56" i="102" s="1"/>
  <c r="X56" i="102"/>
  <c r="W83" i="102"/>
  <c r="AS83" i="102"/>
  <c r="AT83" i="102" s="1"/>
  <c r="AU83" i="102" s="1"/>
  <c r="AV83" i="102" s="1"/>
  <c r="X88" i="102"/>
  <c r="W158" i="102"/>
  <c r="AS158" i="102"/>
  <c r="AT158" i="102" s="1"/>
  <c r="AU158" i="102" s="1"/>
  <c r="AV158" i="102" s="1"/>
  <c r="J166" i="102"/>
  <c r="AO166" i="102" s="1"/>
  <c r="X166" i="102"/>
  <c r="AT166" i="102"/>
  <c r="AU166" i="102" s="1"/>
  <c r="AV166" i="102" s="1"/>
  <c r="W188" i="102"/>
  <c r="AS188" i="102"/>
  <c r="AT188" i="102" s="1"/>
  <c r="AU188" i="102" s="1"/>
  <c r="AV188" i="102" s="1"/>
  <c r="J205" i="102"/>
  <c r="X205" i="102"/>
  <c r="Z207" i="102"/>
  <c r="W237" i="102"/>
  <c r="AS237" i="102"/>
  <c r="J242" i="102"/>
  <c r="AO242" i="102" s="1"/>
  <c r="X242" i="102"/>
  <c r="Z253" i="102"/>
  <c r="W265" i="102"/>
  <c r="AS265" i="102"/>
  <c r="AT265" i="102" s="1"/>
  <c r="AU265" i="102" s="1"/>
  <c r="AV265" i="102" s="1"/>
  <c r="X278" i="102"/>
  <c r="AP278" i="102"/>
  <c r="Z287" i="102"/>
  <c r="W297" i="102"/>
  <c r="AO297" i="102"/>
  <c r="AS297" i="102"/>
  <c r="AT297" i="102" s="1"/>
  <c r="AU297" i="102" s="1"/>
  <c r="AV297" i="102" s="1"/>
  <c r="X298" i="102"/>
  <c r="AP298" i="102"/>
  <c r="Z8" i="102"/>
  <c r="AS17" i="102"/>
  <c r="AT17" i="102" s="1"/>
  <c r="AU17" i="102" s="1"/>
  <c r="AV17" i="102" s="1"/>
  <c r="X43" i="102"/>
  <c r="AP43" i="102"/>
  <c r="Z47" i="102"/>
  <c r="AS74" i="102"/>
  <c r="AT74" i="102" s="1"/>
  <c r="AU74" i="102" s="1"/>
  <c r="AV74" i="102" s="1"/>
  <c r="X77" i="102"/>
  <c r="AP77" i="102"/>
  <c r="Z90" i="102"/>
  <c r="AS120" i="102"/>
  <c r="AT120" i="102" s="1"/>
  <c r="AU120" i="102" s="1"/>
  <c r="AV120" i="102" s="1"/>
  <c r="X140" i="102"/>
  <c r="Z151" i="102"/>
  <c r="W192" i="102"/>
  <c r="AS192" i="102"/>
  <c r="AT192" i="102" s="1"/>
  <c r="AU192" i="102" s="1"/>
  <c r="AV192" i="102" s="1"/>
  <c r="X197" i="102"/>
  <c r="AP197" i="102"/>
  <c r="Z203" i="102"/>
  <c r="W235" i="102"/>
  <c r="AO235" i="102"/>
  <c r="AS235" i="102"/>
  <c r="AT235" i="102" s="1"/>
  <c r="AU235" i="102" s="1"/>
  <c r="AV235" i="102" s="1"/>
  <c r="X247" i="102"/>
  <c r="Z272" i="102"/>
  <c r="W290" i="102"/>
  <c r="AS290" i="102"/>
  <c r="AT290" i="102" s="1"/>
  <c r="AU290" i="102" s="1"/>
  <c r="AV290" i="102" s="1"/>
  <c r="Z24" i="102"/>
  <c r="AS69" i="102"/>
  <c r="AT69" i="102" s="1"/>
  <c r="AU69" i="102" s="1"/>
  <c r="AV69" i="102" s="1"/>
  <c r="X71" i="102"/>
  <c r="AP71" i="102"/>
  <c r="Z84" i="102"/>
  <c r="AP100" i="102"/>
  <c r="X100" i="102"/>
  <c r="AO100" i="102"/>
  <c r="W100" i="102"/>
  <c r="AW269" i="102"/>
  <c r="AX269" i="102" s="1"/>
  <c r="AP23" i="102"/>
  <c r="AW68" i="102"/>
  <c r="AX68" i="102" s="1"/>
  <c r="AW44" i="102"/>
  <c r="AX44" i="102" s="1"/>
  <c r="AW206" i="102"/>
  <c r="AX206" i="102" s="1"/>
  <c r="AP276" i="102"/>
  <c r="AP62" i="102"/>
  <c r="AW146" i="102"/>
  <c r="AX146" i="102" s="1"/>
  <c r="AP28" i="102"/>
  <c r="W238" i="102"/>
  <c r="AS238" i="102"/>
  <c r="AT238" i="102" s="1"/>
  <c r="AU238" i="102" s="1"/>
  <c r="AV238" i="102" s="1"/>
  <c r="W266" i="102"/>
  <c r="AS266" i="102"/>
  <c r="AT266" i="102" s="1"/>
  <c r="AU266" i="102" s="1"/>
  <c r="AV266" i="102" s="1"/>
  <c r="W61" i="102"/>
  <c r="W232" i="102"/>
  <c r="X246" i="102"/>
  <c r="W103" i="102"/>
  <c r="J104" i="102"/>
  <c r="AP104" i="102" s="1"/>
  <c r="X104" i="102"/>
  <c r="W53" i="102"/>
  <c r="J87" i="102"/>
  <c r="AP87" i="102" s="1"/>
  <c r="X87" i="102"/>
  <c r="W196" i="102"/>
  <c r="J201" i="102"/>
  <c r="AP201" i="102" s="1"/>
  <c r="X201" i="102"/>
  <c r="W42" i="102"/>
  <c r="J175" i="102"/>
  <c r="AO175" i="102" s="1"/>
  <c r="X175" i="102"/>
  <c r="W236" i="102"/>
  <c r="J251" i="102"/>
  <c r="AO251" i="102" s="1"/>
  <c r="X251" i="102"/>
  <c r="W35" i="102"/>
  <c r="J38" i="102"/>
  <c r="AP38" i="102" s="1"/>
  <c r="X38" i="102"/>
  <c r="W111" i="102"/>
  <c r="J121" i="102"/>
  <c r="AP121" i="102" s="1"/>
  <c r="X121" i="102"/>
  <c r="W186" i="102"/>
  <c r="J189" i="102"/>
  <c r="AO189" i="102" s="1"/>
  <c r="X189" i="102"/>
  <c r="W195" i="102"/>
  <c r="J208" i="102"/>
  <c r="AO208" i="102" s="1"/>
  <c r="X208" i="102"/>
  <c r="W264" i="102"/>
  <c r="AS264" i="102"/>
  <c r="AT264" i="102" s="1"/>
  <c r="AU264" i="102" s="1"/>
  <c r="AV264" i="102" s="1"/>
  <c r="J293" i="102"/>
  <c r="AP293" i="102" s="1"/>
  <c r="X293" i="102"/>
  <c r="W32" i="102"/>
  <c r="J39" i="102"/>
  <c r="AP39" i="102" s="1"/>
  <c r="X39" i="102"/>
  <c r="W82" i="102"/>
  <c r="J83" i="102"/>
  <c r="AP83" i="102" s="1"/>
  <c r="X83" i="102"/>
  <c r="W150" i="102"/>
  <c r="AO150" i="102"/>
  <c r="AS150" i="102"/>
  <c r="AT150" i="102" s="1"/>
  <c r="AU150" i="102" s="1"/>
  <c r="AV150" i="102" s="1"/>
  <c r="J158" i="102"/>
  <c r="AP158" i="102" s="1"/>
  <c r="X158" i="102"/>
  <c r="W169" i="102"/>
  <c r="AS169" i="102"/>
  <c r="X188" i="102"/>
  <c r="W227" i="102"/>
  <c r="AS227" i="102"/>
  <c r="W254" i="102"/>
  <c r="AS254" i="102"/>
  <c r="AT254" i="102" s="1"/>
  <c r="AU254" i="102" s="1"/>
  <c r="AV254" i="102" s="1"/>
  <c r="X265" i="102"/>
  <c r="W291" i="102"/>
  <c r="AS291" i="102"/>
  <c r="AT291" i="102" s="1"/>
  <c r="AU291" i="102" s="1"/>
  <c r="AV291" i="102" s="1"/>
  <c r="X297" i="102"/>
  <c r="W10" i="102"/>
  <c r="AS10" i="102"/>
  <c r="AT10" i="102" s="1"/>
  <c r="AU10" i="102" s="1"/>
  <c r="AV10" i="102" s="1"/>
  <c r="W73" i="102"/>
  <c r="AS73" i="102"/>
  <c r="AT73" i="102" s="1"/>
  <c r="AU73" i="102" s="1"/>
  <c r="AV73" i="102" s="1"/>
  <c r="W112" i="102"/>
  <c r="AS112" i="102"/>
  <c r="AT112" i="102" s="1"/>
  <c r="AU112" i="102" s="1"/>
  <c r="AV112" i="102" s="1"/>
  <c r="W152" i="102"/>
  <c r="AS152" i="102"/>
  <c r="X192" i="102"/>
  <c r="W211" i="102"/>
  <c r="AS211" i="102"/>
  <c r="X235" i="102"/>
  <c r="W282" i="102"/>
  <c r="AS282" i="102"/>
  <c r="AT282" i="102" s="1"/>
  <c r="AU282" i="102" s="1"/>
  <c r="AV282" i="102" s="1"/>
  <c r="X290" i="102"/>
  <c r="W49" i="102"/>
  <c r="AS49" i="102"/>
  <c r="AT49" i="102" s="1"/>
  <c r="AU49" i="102" s="1"/>
  <c r="AV49" i="102" s="1"/>
  <c r="AS100" i="102"/>
  <c r="AT100" i="102" s="1"/>
  <c r="AU100" i="102" s="1"/>
  <c r="AV100" i="102" s="1"/>
  <c r="AS125" i="102"/>
  <c r="AT125" i="102" s="1"/>
  <c r="AU125" i="102" s="1"/>
  <c r="AV125" i="102" s="1"/>
  <c r="AP295" i="102"/>
  <c r="AP94" i="102"/>
  <c r="AP127" i="102"/>
  <c r="AP217" i="102"/>
  <c r="AP177" i="102"/>
  <c r="AP215" i="102"/>
  <c r="AP36" i="102"/>
  <c r="AW79" i="102"/>
  <c r="AX79" i="102" s="1"/>
  <c r="AW45" i="102"/>
  <c r="AX45" i="102" s="1"/>
  <c r="AW181" i="102"/>
  <c r="AX181" i="102" s="1"/>
  <c r="AW34" i="102"/>
  <c r="AX34" i="102" s="1"/>
  <c r="AW230" i="102"/>
  <c r="AX230" i="102" s="1"/>
  <c r="AW27" i="102"/>
  <c r="AX27" i="102" s="1"/>
  <c r="AW105" i="102"/>
  <c r="AX105" i="102" s="1"/>
  <c r="AW162" i="102"/>
  <c r="AX162" i="102" s="1"/>
  <c r="AW193" i="102"/>
  <c r="AX193" i="102" s="1"/>
  <c r="AW241" i="102"/>
  <c r="AX241" i="102" s="1"/>
  <c r="AW12" i="102"/>
  <c r="AX12" i="102" s="1"/>
  <c r="AW80" i="102"/>
  <c r="AX80" i="102" s="1"/>
  <c r="AW144" i="102"/>
  <c r="AX144" i="102" s="1"/>
  <c r="X150" i="102"/>
  <c r="W168" i="102"/>
  <c r="AS168" i="102"/>
  <c r="AT168" i="102" s="1"/>
  <c r="AU168" i="102" s="1"/>
  <c r="AV168" i="102" s="1"/>
  <c r="J169" i="102"/>
  <c r="AP169" i="102" s="1"/>
  <c r="X169" i="102"/>
  <c r="W207" i="102"/>
  <c r="AO207" i="102"/>
  <c r="AS207" i="102"/>
  <c r="AT207" i="102" s="1"/>
  <c r="AU207" i="102" s="1"/>
  <c r="AV207" i="102" s="1"/>
  <c r="J227" i="102"/>
  <c r="AO227" i="102" s="1"/>
  <c r="X227" i="102"/>
  <c r="W253" i="102"/>
  <c r="AO253" i="102"/>
  <c r="AS253" i="102"/>
  <c r="AT253" i="102" s="1"/>
  <c r="AU253" i="102" s="1"/>
  <c r="AV253" i="102" s="1"/>
  <c r="J254" i="102"/>
  <c r="AP254" i="102" s="1"/>
  <c r="X254" i="102"/>
  <c r="W287" i="102"/>
  <c r="AO287" i="102"/>
  <c r="AS287" i="102"/>
  <c r="AT287" i="102" s="1"/>
  <c r="AU287" i="102" s="1"/>
  <c r="AV287" i="102" s="1"/>
  <c r="J291" i="102"/>
  <c r="AO291" i="102" s="1"/>
  <c r="X291" i="102"/>
  <c r="W8" i="102"/>
  <c r="AO8" i="102"/>
  <c r="AS8" i="102"/>
  <c r="AT8" i="102" s="1"/>
  <c r="AU8" i="102" s="1"/>
  <c r="AV8" i="102" s="1"/>
  <c r="J10" i="102"/>
  <c r="AP10" i="102" s="1"/>
  <c r="X10" i="102"/>
  <c r="W47" i="102"/>
  <c r="AO47" i="102"/>
  <c r="AS47" i="102"/>
  <c r="AT47" i="102" s="1"/>
  <c r="AU47" i="102" s="1"/>
  <c r="AV47" i="102" s="1"/>
  <c r="J73" i="102"/>
  <c r="AO73" i="102" s="1"/>
  <c r="X73" i="102"/>
  <c r="W90" i="102"/>
  <c r="AO90" i="102"/>
  <c r="AS90" i="102"/>
  <c r="AT90" i="102" s="1"/>
  <c r="AU90" i="102" s="1"/>
  <c r="AV90" i="102" s="1"/>
  <c r="J112" i="102"/>
  <c r="AP112" i="102" s="1"/>
  <c r="X112" i="102"/>
  <c r="W151" i="102"/>
  <c r="AO151" i="102"/>
  <c r="AS151" i="102"/>
  <c r="AT151" i="102" s="1"/>
  <c r="AU151" i="102" s="1"/>
  <c r="AV151" i="102" s="1"/>
  <c r="J152" i="102"/>
  <c r="AP152" i="102" s="1"/>
  <c r="X152" i="102"/>
  <c r="W203" i="102"/>
  <c r="AO203" i="102"/>
  <c r="AS203" i="102"/>
  <c r="AT203" i="102" s="1"/>
  <c r="AU203" i="102" s="1"/>
  <c r="AV203" i="102" s="1"/>
  <c r="J211" i="102"/>
  <c r="AP211" i="102" s="1"/>
  <c r="X211" i="102"/>
  <c r="W272" i="102"/>
  <c r="AO272" i="102"/>
  <c r="AS272" i="102"/>
  <c r="AT272" i="102" s="1"/>
  <c r="AU272" i="102" s="1"/>
  <c r="AV272" i="102" s="1"/>
  <c r="J282" i="102"/>
  <c r="AO282" i="102" s="1"/>
  <c r="X282" i="102"/>
  <c r="W24" i="102"/>
  <c r="AO24" i="102"/>
  <c r="AS24" i="102"/>
  <c r="AT24" i="102" s="1"/>
  <c r="AU24" i="102" s="1"/>
  <c r="AV24" i="102" s="1"/>
  <c r="J49" i="102"/>
  <c r="AP49" i="102" s="1"/>
  <c r="X49" i="102"/>
  <c r="W84" i="102"/>
  <c r="AO84" i="102"/>
  <c r="AS84" i="102"/>
  <c r="AT84" i="102" s="1"/>
  <c r="AU84" i="102" s="1"/>
  <c r="AV84" i="102" s="1"/>
  <c r="J86" i="102"/>
  <c r="AP86" i="102" s="1"/>
  <c r="Z100" i="102"/>
  <c r="AP279" i="102"/>
  <c r="AP41" i="102"/>
  <c r="AP85" i="102"/>
  <c r="AP277" i="102"/>
  <c r="AP16" i="102"/>
  <c r="AS300" i="102"/>
  <c r="AT300" i="102" s="1"/>
  <c r="AU300" i="102" s="1"/>
  <c r="AV300" i="102" s="1"/>
  <c r="AS245" i="102"/>
  <c r="AT245" i="102" s="1"/>
  <c r="AU245" i="102" s="1"/>
  <c r="AV245" i="102" s="1"/>
  <c r="AS171" i="102"/>
  <c r="AT171" i="102" s="1"/>
  <c r="AU171" i="102" s="1"/>
  <c r="AV171" i="102" s="1"/>
  <c r="AS280" i="102"/>
  <c r="AT280" i="102" s="1"/>
  <c r="AU280" i="102" s="1"/>
  <c r="AV280" i="102" s="1"/>
  <c r="AS223" i="102"/>
  <c r="AT223" i="102" s="1"/>
  <c r="AU223" i="102" s="1"/>
  <c r="AV223" i="102" s="1"/>
  <c r="AS11" i="102"/>
  <c r="AT11" i="102" s="1"/>
  <c r="AU11" i="102" s="1"/>
  <c r="AV11" i="102" s="1"/>
  <c r="AS52" i="102"/>
  <c r="AT52" i="102" s="1"/>
  <c r="AU52" i="102" s="1"/>
  <c r="AV52" i="102" s="1"/>
  <c r="AS123" i="102"/>
  <c r="AT123" i="102" s="1"/>
  <c r="AU123" i="102" s="1"/>
  <c r="AV123" i="102" s="1"/>
  <c r="AS190" i="102"/>
  <c r="AT190" i="102" s="1"/>
  <c r="AU190" i="102" s="1"/>
  <c r="AV190" i="102" s="1"/>
  <c r="AS224" i="102"/>
  <c r="AT224" i="102" s="1"/>
  <c r="AU224" i="102" s="1"/>
  <c r="AV224" i="102" s="1"/>
  <c r="AS7" i="102"/>
  <c r="AT7" i="102" s="1"/>
  <c r="AU7" i="102" s="1"/>
  <c r="AV7" i="102" s="1"/>
  <c r="AS56" i="102"/>
  <c r="AT56" i="102" s="1"/>
  <c r="AU56" i="102" s="1"/>
  <c r="AV56" i="102" s="1"/>
  <c r="AS88" i="102"/>
  <c r="AT88" i="102" s="1"/>
  <c r="AU88" i="102" s="1"/>
  <c r="AV88" i="102" s="1"/>
  <c r="W205" i="102"/>
  <c r="X207" i="102"/>
  <c r="W242" i="102"/>
  <c r="X253" i="102"/>
  <c r="W278" i="102"/>
  <c r="X287" i="102"/>
  <c r="W298" i="102"/>
  <c r="X8" i="102"/>
  <c r="W43" i="102"/>
  <c r="X47" i="102"/>
  <c r="W77" i="102"/>
  <c r="X90" i="102"/>
  <c r="W140" i="102"/>
  <c r="X151" i="102"/>
  <c r="W197" i="102"/>
  <c r="X203" i="102"/>
  <c r="W247" i="102"/>
  <c r="X272" i="102"/>
  <c r="W9" i="102"/>
  <c r="X24" i="102"/>
  <c r="W71" i="102"/>
  <c r="X84" i="102"/>
  <c r="W86" i="102"/>
  <c r="AW132" i="102"/>
  <c r="AX132" i="102" s="1"/>
  <c r="AP148" i="102"/>
  <c r="AW256" i="102"/>
  <c r="AX256" i="102" s="1"/>
  <c r="AP267" i="102"/>
  <c r="AP154" i="102"/>
  <c r="AW99" i="102"/>
  <c r="AX99" i="102" s="1"/>
  <c r="AP106" i="102"/>
  <c r="AW128" i="102"/>
  <c r="AX128" i="102" s="1"/>
  <c r="AW113" i="102"/>
  <c r="AX113" i="102" s="1"/>
  <c r="AP156" i="102"/>
  <c r="AP176" i="102"/>
  <c r="AW102" i="102"/>
  <c r="AX102" i="102" s="1"/>
  <c r="AP119" i="102"/>
  <c r="AP239" i="102"/>
  <c r="AP21" i="102"/>
  <c r="AW91" i="102"/>
  <c r="AX91" i="102" s="1"/>
  <c r="AW96" i="102"/>
  <c r="AX96" i="102" s="1"/>
  <c r="W182" i="102"/>
  <c r="AS182" i="102"/>
  <c r="AT182" i="102" s="1"/>
  <c r="AU182" i="102" s="1"/>
  <c r="AV182" i="102" s="1"/>
  <c r="X229" i="102"/>
  <c r="AT229" i="102"/>
  <c r="AU229" i="102" s="1"/>
  <c r="AV229" i="102" s="1"/>
  <c r="W256" i="102"/>
  <c r="J262" i="102"/>
  <c r="AO262" i="102" s="1"/>
  <c r="X262" i="102"/>
  <c r="Z267" i="102"/>
  <c r="W283" i="102"/>
  <c r="J14" i="102"/>
  <c r="AP14" i="102" s="1"/>
  <c r="X14" i="102"/>
  <c r="Z23" i="102"/>
  <c r="W68" i="102"/>
  <c r="J117" i="102"/>
  <c r="AO117" i="102" s="1"/>
  <c r="X117" i="102"/>
  <c r="Z154" i="102"/>
  <c r="W222" i="102"/>
  <c r="J258" i="102"/>
  <c r="AP258" i="102" s="1"/>
  <c r="X258" i="102"/>
  <c r="Z295" i="102"/>
  <c r="W50" i="102"/>
  <c r="J64" i="102"/>
  <c r="AP64" i="102" s="1"/>
  <c r="X64" i="102"/>
  <c r="Z94" i="102"/>
  <c r="W106" i="102"/>
  <c r="AO106" i="102"/>
  <c r="J124" i="102"/>
  <c r="AP124" i="102" s="1"/>
  <c r="X124" i="102"/>
  <c r="Z127" i="102"/>
  <c r="W206" i="102"/>
  <c r="J257" i="102"/>
  <c r="AO257" i="102" s="1"/>
  <c r="X257" i="102"/>
  <c r="Z276" i="102"/>
  <c r="W113" i="102"/>
  <c r="J136" i="102"/>
  <c r="AP136" i="102" s="1"/>
  <c r="X136" i="102"/>
  <c r="Z156" i="102"/>
  <c r="W176" i="102"/>
  <c r="AO176" i="102"/>
  <c r="J179" i="102"/>
  <c r="X179" i="102"/>
  <c r="Z217" i="102"/>
  <c r="W226" i="102"/>
  <c r="X228" i="102"/>
  <c r="AP228" i="102"/>
  <c r="Z279" i="102"/>
  <c r="W33" i="102"/>
  <c r="AW33" i="102"/>
  <c r="AX33" i="102" s="1"/>
  <c r="X40" i="102"/>
  <c r="AP40" i="102"/>
  <c r="W48" i="102"/>
  <c r="AW48" i="102"/>
  <c r="AX48" i="102" s="1"/>
  <c r="X60" i="102"/>
  <c r="AP60" i="102"/>
  <c r="W65" i="102"/>
  <c r="J70" i="102"/>
  <c r="AO70" i="102" s="1"/>
  <c r="X70" i="102"/>
  <c r="Z85" i="102"/>
  <c r="W102" i="102"/>
  <c r="J107" i="102"/>
  <c r="X107" i="102"/>
  <c r="Z119" i="102"/>
  <c r="W146" i="102"/>
  <c r="X165" i="102"/>
  <c r="AP165" i="102"/>
  <c r="Z177" i="102"/>
  <c r="W202" i="102"/>
  <c r="J210" i="102"/>
  <c r="X210" i="102"/>
  <c r="Z215" i="102"/>
  <c r="W225" i="102"/>
  <c r="AS225" i="102"/>
  <c r="AT225" i="102" s="1"/>
  <c r="AU225" i="102" s="1"/>
  <c r="AV225" i="102" s="1"/>
  <c r="X234" i="102"/>
  <c r="AP234" i="102"/>
  <c r="Z239" i="102"/>
  <c r="W271" i="102"/>
  <c r="AO271" i="102"/>
  <c r="AW271" i="102"/>
  <c r="AX271" i="102" s="1"/>
  <c r="X275" i="102"/>
  <c r="AP275" i="102"/>
  <c r="Z277" i="102"/>
  <c r="W294" i="102"/>
  <c r="AO294" i="102"/>
  <c r="AW294" i="102"/>
  <c r="AX294" i="102" s="1"/>
  <c r="Z16" i="102"/>
  <c r="AW19" i="102"/>
  <c r="AX19" i="102" s="1"/>
  <c r="Z21" i="102"/>
  <c r="AW25" i="102"/>
  <c r="AX25" i="102" s="1"/>
  <c r="Z28" i="102"/>
  <c r="AW30" i="102"/>
  <c r="AX30" i="102" s="1"/>
  <c r="Z36" i="102"/>
  <c r="AO58" i="102"/>
  <c r="W66" i="102"/>
  <c r="W76" i="102"/>
  <c r="W78" i="102"/>
  <c r="W91" i="102"/>
  <c r="W92" i="102"/>
  <c r="AO101" i="102"/>
  <c r="AW118" i="102"/>
  <c r="AX118" i="102" s="1"/>
  <c r="AP133" i="102"/>
  <c r="X133" i="102"/>
  <c r="AO133" i="102"/>
  <c r="W133" i="102"/>
  <c r="AW137" i="102"/>
  <c r="AX137" i="102" s="1"/>
  <c r="AP138" i="102"/>
  <c r="AW172" i="102"/>
  <c r="AX172" i="102" s="1"/>
  <c r="AP173" i="102"/>
  <c r="AW270" i="102"/>
  <c r="AX270" i="102" s="1"/>
  <c r="AP273" i="102"/>
  <c r="J125" i="102"/>
  <c r="AO125" i="102" s="1"/>
  <c r="X125" i="102"/>
  <c r="W170" i="102"/>
  <c r="AS170" i="102"/>
  <c r="AT170" i="102" s="1"/>
  <c r="AU170" i="102" s="1"/>
  <c r="AV170" i="102" s="1"/>
  <c r="J182" i="102"/>
  <c r="X182" i="102"/>
  <c r="W243" i="102"/>
  <c r="AS243" i="102"/>
  <c r="AT243" i="102" s="1"/>
  <c r="AU243" i="102" s="1"/>
  <c r="AV243" i="102" s="1"/>
  <c r="J256" i="102"/>
  <c r="AO256" i="102" s="1"/>
  <c r="X256" i="102"/>
  <c r="W269" i="102"/>
  <c r="AO269" i="102"/>
  <c r="J283" i="102"/>
  <c r="X283" i="102"/>
  <c r="AO67" i="102"/>
  <c r="AW67" i="102"/>
  <c r="AX67" i="102" s="1"/>
  <c r="X68" i="102"/>
  <c r="AO191" i="102"/>
  <c r="J222" i="102"/>
  <c r="AP222" i="102" s="1"/>
  <c r="X222" i="102"/>
  <c r="AO44" i="102"/>
  <c r="J50" i="102"/>
  <c r="AP50" i="102" s="1"/>
  <c r="X50" i="102"/>
  <c r="AO99" i="102"/>
  <c r="X106" i="102"/>
  <c r="AO128" i="102"/>
  <c r="J206" i="102"/>
  <c r="AO206" i="102" s="1"/>
  <c r="X206" i="102"/>
  <c r="AO37" i="102"/>
  <c r="J113" i="102"/>
  <c r="AP113" i="102" s="1"/>
  <c r="X113" i="102"/>
  <c r="AS159" i="102"/>
  <c r="AT159" i="102" s="1"/>
  <c r="AU159" i="102" s="1"/>
  <c r="AV159" i="102" s="1"/>
  <c r="X176" i="102"/>
  <c r="W219" i="102"/>
  <c r="AS219" i="102"/>
  <c r="J226" i="102"/>
  <c r="AP226" i="102" s="1"/>
  <c r="X226" i="102"/>
  <c r="AS15" i="102"/>
  <c r="AT15" i="102" s="1"/>
  <c r="AU15" i="102" s="1"/>
  <c r="AV15" i="102" s="1"/>
  <c r="J33" i="102"/>
  <c r="X33" i="102"/>
  <c r="AS46" i="102"/>
  <c r="AT46" i="102" s="1"/>
  <c r="AU46" i="102" s="1"/>
  <c r="AV46" i="102" s="1"/>
  <c r="J48" i="102"/>
  <c r="AP48" i="102" s="1"/>
  <c r="X48" i="102"/>
  <c r="AS63" i="102"/>
  <c r="AT63" i="102" s="1"/>
  <c r="AU63" i="102" s="1"/>
  <c r="AV63" i="102" s="1"/>
  <c r="J65" i="102"/>
  <c r="AP65" i="102" s="1"/>
  <c r="X65" i="102"/>
  <c r="AS98" i="102"/>
  <c r="AT98" i="102" s="1"/>
  <c r="AU98" i="102" s="1"/>
  <c r="AV98" i="102" s="1"/>
  <c r="J102" i="102"/>
  <c r="X102" i="102"/>
  <c r="W122" i="102"/>
  <c r="AS122" i="102"/>
  <c r="AT122" i="102" s="1"/>
  <c r="AU122" i="102" s="1"/>
  <c r="AV122" i="102" s="1"/>
  <c r="J146" i="102"/>
  <c r="AO146" i="102" s="1"/>
  <c r="X146" i="102"/>
  <c r="W178" i="102"/>
  <c r="AO178" i="102"/>
  <c r="AS178" i="102"/>
  <c r="AT178" i="102" s="1"/>
  <c r="AU178" i="102" s="1"/>
  <c r="AV178" i="102" s="1"/>
  <c r="J202" i="102"/>
  <c r="AP202" i="102" s="1"/>
  <c r="X202" i="102"/>
  <c r="W218" i="102"/>
  <c r="AO218" i="102"/>
  <c r="AS218" i="102"/>
  <c r="AT218" i="102" s="1"/>
  <c r="AU218" i="102" s="1"/>
  <c r="AV218" i="102" s="1"/>
  <c r="J225" i="102"/>
  <c r="AP225" i="102" s="1"/>
  <c r="X225" i="102"/>
  <c r="W249" i="102"/>
  <c r="AS249" i="102"/>
  <c r="AT249" i="102" s="1"/>
  <c r="AU249" i="102" s="1"/>
  <c r="AV249" i="102" s="1"/>
  <c r="X271" i="102"/>
  <c r="W286" i="102"/>
  <c r="AS286" i="102"/>
  <c r="AT286" i="102" s="1"/>
  <c r="AU286" i="102" s="1"/>
  <c r="AV286" i="102" s="1"/>
  <c r="X294" i="102"/>
  <c r="AS18" i="102"/>
  <c r="AT18" i="102" s="1"/>
  <c r="AU18" i="102" s="1"/>
  <c r="AV18" i="102" s="1"/>
  <c r="AS22" i="102"/>
  <c r="AT22" i="102" s="1"/>
  <c r="AU22" i="102" s="1"/>
  <c r="AV22" i="102" s="1"/>
  <c r="AS29" i="102"/>
  <c r="AT29" i="102" s="1"/>
  <c r="AU29" i="102" s="1"/>
  <c r="AV29" i="102" s="1"/>
  <c r="AW36" i="102"/>
  <c r="AX36" i="102" s="1"/>
  <c r="AW55" i="102"/>
  <c r="AX55" i="102" s="1"/>
  <c r="AW72" i="102"/>
  <c r="AX72" i="102" s="1"/>
  <c r="AW75" i="102"/>
  <c r="AX75" i="102" s="1"/>
  <c r="AW81" i="102"/>
  <c r="AX81" i="102" s="1"/>
  <c r="AW89" i="102"/>
  <c r="AX89" i="102" s="1"/>
  <c r="AP109" i="102"/>
  <c r="X109" i="102"/>
  <c r="AO109" i="102"/>
  <c r="W109" i="102"/>
  <c r="AP126" i="102"/>
  <c r="X126" i="102"/>
  <c r="AO126" i="102"/>
  <c r="W126" i="102"/>
  <c r="AS134" i="102"/>
  <c r="AT134" i="102" s="1"/>
  <c r="AU134" i="102" s="1"/>
  <c r="AV134" i="102" s="1"/>
  <c r="AP145" i="102"/>
  <c r="AP184" i="102"/>
  <c r="AP240" i="102"/>
  <c r="AP285" i="102"/>
  <c r="AS86" i="102"/>
  <c r="AT86" i="102" s="1"/>
  <c r="AU86" i="102" s="1"/>
  <c r="AV86" i="102" s="1"/>
  <c r="W148" i="102"/>
  <c r="AO148" i="102"/>
  <c r="AS148" i="102"/>
  <c r="AT148" i="102" s="1"/>
  <c r="AU148" i="102" s="1"/>
  <c r="AV148" i="102" s="1"/>
  <c r="J170" i="102"/>
  <c r="AO170" i="102" s="1"/>
  <c r="X170" i="102"/>
  <c r="W231" i="102"/>
  <c r="AO231" i="102"/>
  <c r="AS231" i="102"/>
  <c r="AT231" i="102" s="1"/>
  <c r="AU231" i="102" s="1"/>
  <c r="AV231" i="102" s="1"/>
  <c r="J243" i="102"/>
  <c r="AP243" i="102" s="1"/>
  <c r="X243" i="102"/>
  <c r="W267" i="102"/>
  <c r="AO267" i="102"/>
  <c r="AS267" i="102"/>
  <c r="AT267" i="102" s="1"/>
  <c r="AU267" i="102" s="1"/>
  <c r="AV267" i="102" s="1"/>
  <c r="X269" i="102"/>
  <c r="AS23" i="102"/>
  <c r="AT23" i="102" s="1"/>
  <c r="AU23" i="102" s="1"/>
  <c r="AV23" i="102" s="1"/>
  <c r="W154" i="102"/>
  <c r="AO154" i="102"/>
  <c r="AS154" i="102"/>
  <c r="AT154" i="102" s="1"/>
  <c r="AU154" i="102" s="1"/>
  <c r="AV154" i="102" s="1"/>
  <c r="W295" i="102"/>
  <c r="AO295" i="102"/>
  <c r="AS295" i="102"/>
  <c r="AT295" i="102" s="1"/>
  <c r="AU295" i="102" s="1"/>
  <c r="AV295" i="102" s="1"/>
  <c r="W94" i="102"/>
  <c r="AO94" i="102"/>
  <c r="AS94" i="102"/>
  <c r="AT94" i="102" s="1"/>
  <c r="AU94" i="102" s="1"/>
  <c r="AV94" i="102" s="1"/>
  <c r="W127" i="102"/>
  <c r="AO127" i="102"/>
  <c r="AS127" i="102"/>
  <c r="AT127" i="102" s="1"/>
  <c r="AU127" i="102" s="1"/>
  <c r="AV127" i="102" s="1"/>
  <c r="W276" i="102"/>
  <c r="AO276" i="102"/>
  <c r="AS276" i="102"/>
  <c r="AT276" i="102" s="1"/>
  <c r="AU276" i="102" s="1"/>
  <c r="AV276" i="102" s="1"/>
  <c r="W156" i="102"/>
  <c r="AO156" i="102"/>
  <c r="AS156" i="102"/>
  <c r="AT156" i="102" s="1"/>
  <c r="AU156" i="102" s="1"/>
  <c r="AV156" i="102" s="1"/>
  <c r="W217" i="102"/>
  <c r="AO217" i="102"/>
  <c r="AS217" i="102"/>
  <c r="AT217" i="102" s="1"/>
  <c r="AU217" i="102" s="1"/>
  <c r="AV217" i="102" s="1"/>
  <c r="X219" i="102"/>
  <c r="W279" i="102"/>
  <c r="AO279" i="102"/>
  <c r="AS279" i="102"/>
  <c r="AT279" i="102" s="1"/>
  <c r="AU279" i="102" s="1"/>
  <c r="AV279" i="102" s="1"/>
  <c r="W41" i="102"/>
  <c r="AO41" i="102"/>
  <c r="AW41" i="102"/>
  <c r="AX41" i="102" s="1"/>
  <c r="W62" i="102"/>
  <c r="AO62" i="102"/>
  <c r="AS62" i="102"/>
  <c r="AT62" i="102" s="1"/>
  <c r="AU62" i="102" s="1"/>
  <c r="AV62" i="102" s="1"/>
  <c r="W85" i="102"/>
  <c r="AO85" i="102"/>
  <c r="AS85" i="102"/>
  <c r="AT85" i="102" s="1"/>
  <c r="AU85" i="102" s="1"/>
  <c r="AV85" i="102" s="1"/>
  <c r="W119" i="102"/>
  <c r="AO119" i="102"/>
  <c r="AS119" i="102"/>
  <c r="AT119" i="102" s="1"/>
  <c r="AU119" i="102" s="1"/>
  <c r="AV119" i="102" s="1"/>
  <c r="W177" i="102"/>
  <c r="AO177" i="102"/>
  <c r="AS177" i="102"/>
  <c r="AT177" i="102" s="1"/>
  <c r="AU177" i="102" s="1"/>
  <c r="AV177" i="102" s="1"/>
  <c r="X178" i="102"/>
  <c r="W215" i="102"/>
  <c r="AO215" i="102"/>
  <c r="AS215" i="102"/>
  <c r="AT215" i="102" s="1"/>
  <c r="AU215" i="102" s="1"/>
  <c r="AV215" i="102" s="1"/>
  <c r="X218" i="102"/>
  <c r="W239" i="102"/>
  <c r="AO239" i="102"/>
  <c r="AS239" i="102"/>
  <c r="AT239" i="102" s="1"/>
  <c r="AU239" i="102" s="1"/>
  <c r="AV239" i="102" s="1"/>
  <c r="J249" i="102"/>
  <c r="X249" i="102"/>
  <c r="W277" i="102"/>
  <c r="AO277" i="102"/>
  <c r="AS277" i="102"/>
  <c r="AT277" i="102" s="1"/>
  <c r="AU277" i="102" s="1"/>
  <c r="AV277" i="102" s="1"/>
  <c r="J286" i="102"/>
  <c r="AP286" i="102" s="1"/>
  <c r="X286" i="102"/>
  <c r="W16" i="102"/>
  <c r="AO16" i="102"/>
  <c r="AS16" i="102"/>
  <c r="AT16" i="102" s="1"/>
  <c r="AU16" i="102" s="1"/>
  <c r="AV16" i="102" s="1"/>
  <c r="W21" i="102"/>
  <c r="AO21" i="102"/>
  <c r="AS21" i="102"/>
  <c r="AT21" i="102" s="1"/>
  <c r="AU21" i="102" s="1"/>
  <c r="AV21" i="102" s="1"/>
  <c r="W28" i="102"/>
  <c r="AO28" i="102"/>
  <c r="AS28" i="102"/>
  <c r="AT28" i="102" s="1"/>
  <c r="AU28" i="102" s="1"/>
  <c r="AV28" i="102" s="1"/>
  <c r="W36" i="102"/>
  <c r="AO36" i="102"/>
  <c r="X66" i="102"/>
  <c r="AP72" i="102"/>
  <c r="X72" i="102"/>
  <c r="X78" i="102"/>
  <c r="AP81" i="102"/>
  <c r="X81" i="102"/>
  <c r="Z96" i="102"/>
  <c r="J96" i="102"/>
  <c r="AO96" i="102" s="1"/>
  <c r="AS109" i="102"/>
  <c r="AT109" i="102" s="1"/>
  <c r="AU109" i="102" s="1"/>
  <c r="AV109" i="102" s="1"/>
  <c r="AS129" i="102"/>
  <c r="AT129" i="102" s="1"/>
  <c r="AU129" i="102" s="1"/>
  <c r="AV129" i="102" s="1"/>
  <c r="Z133" i="102"/>
  <c r="AW153" i="102"/>
  <c r="AX153" i="102" s="1"/>
  <c r="AP155" i="102"/>
  <c r="AW198" i="102"/>
  <c r="AX198" i="102" s="1"/>
  <c r="AP199" i="102"/>
  <c r="AP220" i="102"/>
  <c r="AW250" i="102"/>
  <c r="AX250" i="102" s="1"/>
  <c r="AP252" i="102"/>
  <c r="AW296" i="102"/>
  <c r="AX296" i="102" s="1"/>
  <c r="AP299" i="102"/>
  <c r="X148" i="102"/>
  <c r="X231" i="102"/>
  <c r="W262" i="102"/>
  <c r="AS262" i="102"/>
  <c r="AT262" i="102" s="1"/>
  <c r="AU262" i="102" s="1"/>
  <c r="AV262" i="102" s="1"/>
  <c r="X267" i="102"/>
  <c r="W14" i="102"/>
  <c r="AS14" i="102"/>
  <c r="AT14" i="102" s="1"/>
  <c r="AU14" i="102" s="1"/>
  <c r="AV14" i="102" s="1"/>
  <c r="X23" i="102"/>
  <c r="W117" i="102"/>
  <c r="AS117" i="102"/>
  <c r="AT117" i="102" s="1"/>
  <c r="AU117" i="102" s="1"/>
  <c r="AV117" i="102" s="1"/>
  <c r="X154" i="102"/>
  <c r="W258" i="102"/>
  <c r="AS258" i="102"/>
  <c r="AT258" i="102" s="1"/>
  <c r="AU258" i="102" s="1"/>
  <c r="AV258" i="102" s="1"/>
  <c r="X295" i="102"/>
  <c r="W64" i="102"/>
  <c r="AS64" i="102"/>
  <c r="AT64" i="102" s="1"/>
  <c r="AU64" i="102" s="1"/>
  <c r="AV64" i="102" s="1"/>
  <c r="X94" i="102"/>
  <c r="W124" i="102"/>
  <c r="AS124" i="102"/>
  <c r="AT124" i="102" s="1"/>
  <c r="AU124" i="102" s="1"/>
  <c r="AV124" i="102" s="1"/>
  <c r="X127" i="102"/>
  <c r="W257" i="102"/>
  <c r="AS257" i="102"/>
  <c r="AT257" i="102" s="1"/>
  <c r="AU257" i="102" s="1"/>
  <c r="AV257" i="102" s="1"/>
  <c r="X276" i="102"/>
  <c r="W136" i="102"/>
  <c r="AS136" i="102"/>
  <c r="AT136" i="102" s="1"/>
  <c r="AU136" i="102" s="1"/>
  <c r="AV136" i="102" s="1"/>
  <c r="X156" i="102"/>
  <c r="W179" i="102"/>
  <c r="AS179" i="102"/>
  <c r="AT179" i="102" s="1"/>
  <c r="AU179" i="102" s="1"/>
  <c r="AV179" i="102" s="1"/>
  <c r="X217" i="102"/>
  <c r="W228" i="102"/>
  <c r="AS228" i="102"/>
  <c r="AT228" i="102" s="1"/>
  <c r="AU228" i="102" s="1"/>
  <c r="AV228" i="102" s="1"/>
  <c r="X279" i="102"/>
  <c r="W40" i="102"/>
  <c r="AS40" i="102"/>
  <c r="AT40" i="102" s="1"/>
  <c r="AU40" i="102" s="1"/>
  <c r="AV40" i="102" s="1"/>
  <c r="X41" i="102"/>
  <c r="W60" i="102"/>
  <c r="AS60" i="102"/>
  <c r="AT60" i="102" s="1"/>
  <c r="AU60" i="102" s="1"/>
  <c r="AV60" i="102" s="1"/>
  <c r="X62" i="102"/>
  <c r="W70" i="102"/>
  <c r="AS70" i="102"/>
  <c r="AT70" i="102" s="1"/>
  <c r="AU70" i="102" s="1"/>
  <c r="AV70" i="102" s="1"/>
  <c r="X85" i="102"/>
  <c r="W107" i="102"/>
  <c r="AS107" i="102"/>
  <c r="AT107" i="102" s="1"/>
  <c r="AU107" i="102" s="1"/>
  <c r="AV107" i="102" s="1"/>
  <c r="X119" i="102"/>
  <c r="W165" i="102"/>
  <c r="AS165" i="102"/>
  <c r="AT165" i="102" s="1"/>
  <c r="AU165" i="102" s="1"/>
  <c r="AV165" i="102" s="1"/>
  <c r="X177" i="102"/>
  <c r="W210" i="102"/>
  <c r="AS210" i="102"/>
  <c r="AT210" i="102" s="1"/>
  <c r="AU210" i="102" s="1"/>
  <c r="AV210" i="102" s="1"/>
  <c r="X215" i="102"/>
  <c r="W234" i="102"/>
  <c r="AS234" i="102"/>
  <c r="AT234" i="102" s="1"/>
  <c r="AU234" i="102" s="1"/>
  <c r="AV234" i="102" s="1"/>
  <c r="X239" i="102"/>
  <c r="W275" i="102"/>
  <c r="AS275" i="102"/>
  <c r="AT275" i="102" s="1"/>
  <c r="AU275" i="102" s="1"/>
  <c r="AV275" i="102" s="1"/>
  <c r="X277" i="102"/>
  <c r="W13" i="102"/>
  <c r="AS13" i="102"/>
  <c r="AT13" i="102" s="1"/>
  <c r="AU13" i="102" s="1"/>
  <c r="AV13" i="102" s="1"/>
  <c r="X16" i="102"/>
  <c r="W20" i="102"/>
  <c r="AS20" i="102"/>
  <c r="AT20" i="102" s="1"/>
  <c r="AU20" i="102" s="1"/>
  <c r="AV20" i="102" s="1"/>
  <c r="X21" i="102"/>
  <c r="W26" i="102"/>
  <c r="AS26" i="102"/>
  <c r="AT26" i="102" s="1"/>
  <c r="AU26" i="102" s="1"/>
  <c r="AV26" i="102" s="1"/>
  <c r="X28" i="102"/>
  <c r="W31" i="102"/>
  <c r="AS31" i="102"/>
  <c r="AT31" i="102" s="1"/>
  <c r="AU31" i="102" s="1"/>
  <c r="AV31" i="102" s="1"/>
  <c r="X36" i="102"/>
  <c r="J66" i="102"/>
  <c r="AS66" i="102"/>
  <c r="AT66" i="102" s="1"/>
  <c r="AU66" i="102" s="1"/>
  <c r="AV66" i="102" s="1"/>
  <c r="AO72" i="102"/>
  <c r="J78" i="102"/>
  <c r="AP78" i="102" s="1"/>
  <c r="AS78" i="102"/>
  <c r="AT78" i="102" s="1"/>
  <c r="AU78" i="102" s="1"/>
  <c r="AV78" i="102" s="1"/>
  <c r="AO81" i="102"/>
  <c r="J92" i="102"/>
  <c r="AP92" i="102" s="1"/>
  <c r="AS92" i="102"/>
  <c r="AT92" i="102" s="1"/>
  <c r="AU92" i="102" s="1"/>
  <c r="AV92" i="102" s="1"/>
  <c r="AO108" i="102"/>
  <c r="W108" i="102"/>
  <c r="AW108" i="102"/>
  <c r="AX108" i="102" s="1"/>
  <c r="Z109" i="102"/>
  <c r="AS114" i="102"/>
  <c r="AT114" i="102" s="1"/>
  <c r="AU114" i="102" s="1"/>
  <c r="AV114" i="102" s="1"/>
  <c r="Z126" i="102"/>
  <c r="AW131" i="102"/>
  <c r="AX131" i="102" s="1"/>
  <c r="AP163" i="102"/>
  <c r="AP216" i="102"/>
  <c r="AP261" i="102"/>
  <c r="AW135" i="102"/>
  <c r="AX135" i="102" s="1"/>
  <c r="Z138" i="102"/>
  <c r="AW142" i="102"/>
  <c r="AX142" i="102" s="1"/>
  <c r="Z145" i="102"/>
  <c r="AW149" i="102"/>
  <c r="AX149" i="102" s="1"/>
  <c r="Z155" i="102"/>
  <c r="AW160" i="102"/>
  <c r="AX160" i="102" s="1"/>
  <c r="Z163" i="102"/>
  <c r="AW167" i="102"/>
  <c r="AX167" i="102" s="1"/>
  <c r="Z173" i="102"/>
  <c r="AW180" i="102"/>
  <c r="AX180" i="102" s="1"/>
  <c r="Z184" i="102"/>
  <c r="AW187" i="102"/>
  <c r="AX187" i="102" s="1"/>
  <c r="Z199" i="102"/>
  <c r="AW209" i="102"/>
  <c r="AX209" i="102" s="1"/>
  <c r="Z216" i="102"/>
  <c r="AW221" i="102"/>
  <c r="AX221" i="102" s="1"/>
  <c r="Z240" i="102"/>
  <c r="AW248" i="102"/>
  <c r="AX248" i="102" s="1"/>
  <c r="Z252" i="102"/>
  <c r="AW259" i="102"/>
  <c r="AX259" i="102" s="1"/>
  <c r="Z261" i="102"/>
  <c r="AW268" i="102"/>
  <c r="AX268" i="102" s="1"/>
  <c r="Z273" i="102"/>
  <c r="AW281" i="102"/>
  <c r="AX281" i="102" s="1"/>
  <c r="Z285" i="102"/>
  <c r="AW289" i="102"/>
  <c r="AX289" i="102" s="1"/>
  <c r="Z299" i="102"/>
  <c r="AS139" i="102"/>
  <c r="AT139" i="102" s="1"/>
  <c r="AU139" i="102" s="1"/>
  <c r="AV139" i="102" s="1"/>
  <c r="AS147" i="102"/>
  <c r="AT147" i="102" s="1"/>
  <c r="AU147" i="102" s="1"/>
  <c r="AV147" i="102" s="1"/>
  <c r="AS157" i="102"/>
  <c r="AT157" i="102" s="1"/>
  <c r="AU157" i="102" s="1"/>
  <c r="AV157" i="102" s="1"/>
  <c r="AS164" i="102"/>
  <c r="AT164" i="102" s="1"/>
  <c r="AU164" i="102" s="1"/>
  <c r="AV164" i="102" s="1"/>
  <c r="AS174" i="102"/>
  <c r="AT174" i="102" s="1"/>
  <c r="AU174" i="102" s="1"/>
  <c r="AV174" i="102" s="1"/>
  <c r="AS185" i="102"/>
  <c r="AT185" i="102" s="1"/>
  <c r="AU185" i="102" s="1"/>
  <c r="AV185" i="102" s="1"/>
  <c r="AS200" i="102"/>
  <c r="AT200" i="102" s="1"/>
  <c r="AU200" i="102" s="1"/>
  <c r="AV200" i="102" s="1"/>
  <c r="AS220" i="102"/>
  <c r="AT220" i="102" s="1"/>
  <c r="AU220" i="102" s="1"/>
  <c r="AV220" i="102" s="1"/>
  <c r="W244" i="102"/>
  <c r="AS244" i="102"/>
  <c r="AT244" i="102" s="1"/>
  <c r="AU244" i="102" s="1"/>
  <c r="AV244" i="102" s="1"/>
  <c r="W255" i="102"/>
  <c r="AS255" i="102"/>
  <c r="AT255" i="102" s="1"/>
  <c r="AU255" i="102" s="1"/>
  <c r="AV255" i="102" s="1"/>
  <c r="W263" i="102"/>
  <c r="AS263" i="102"/>
  <c r="AT263" i="102" s="1"/>
  <c r="AU263" i="102" s="1"/>
  <c r="AV263" i="102" s="1"/>
  <c r="W274" i="102"/>
  <c r="AS274" i="102"/>
  <c r="AT274" i="102" s="1"/>
  <c r="AU274" i="102" s="1"/>
  <c r="AV274" i="102" s="1"/>
  <c r="W288" i="102"/>
  <c r="AS288" i="102"/>
  <c r="AT288" i="102" s="1"/>
  <c r="AU288" i="102" s="1"/>
  <c r="AV288" i="102" s="1"/>
  <c r="X96" i="102"/>
  <c r="J114" i="102"/>
  <c r="AP114" i="102" s="1"/>
  <c r="X114" i="102"/>
  <c r="AS126" i="102"/>
  <c r="AT126" i="102" s="1"/>
  <c r="AU126" i="102" s="1"/>
  <c r="AV126" i="102" s="1"/>
  <c r="J129" i="102"/>
  <c r="AP129" i="102" s="1"/>
  <c r="X129" i="102"/>
  <c r="AS133" i="102"/>
  <c r="AT133" i="102" s="1"/>
  <c r="AU133" i="102" s="1"/>
  <c r="AV133" i="102" s="1"/>
  <c r="J134" i="102"/>
  <c r="AP134" i="102" s="1"/>
  <c r="X134" i="102"/>
  <c r="W138" i="102"/>
  <c r="AO138" i="102"/>
  <c r="AS138" i="102"/>
  <c r="AT138" i="102" s="1"/>
  <c r="AU138" i="102" s="1"/>
  <c r="AV138" i="102" s="1"/>
  <c r="J139" i="102"/>
  <c r="AO139" i="102" s="1"/>
  <c r="X139" i="102"/>
  <c r="W145" i="102"/>
  <c r="AO145" i="102"/>
  <c r="AS145" i="102"/>
  <c r="AT145" i="102" s="1"/>
  <c r="AU145" i="102" s="1"/>
  <c r="AV145" i="102" s="1"/>
  <c r="J147" i="102"/>
  <c r="AP147" i="102" s="1"/>
  <c r="X147" i="102"/>
  <c r="W155" i="102"/>
  <c r="AO155" i="102"/>
  <c r="AS155" i="102"/>
  <c r="AT155" i="102" s="1"/>
  <c r="AU155" i="102" s="1"/>
  <c r="AV155" i="102" s="1"/>
  <c r="J157" i="102"/>
  <c r="AP157" i="102" s="1"/>
  <c r="X157" i="102"/>
  <c r="W163" i="102"/>
  <c r="AO163" i="102"/>
  <c r="AS163" i="102"/>
  <c r="AT163" i="102" s="1"/>
  <c r="AU163" i="102" s="1"/>
  <c r="AV163" i="102" s="1"/>
  <c r="J164" i="102"/>
  <c r="AP164" i="102" s="1"/>
  <c r="X164" i="102"/>
  <c r="W173" i="102"/>
  <c r="AO173" i="102"/>
  <c r="AS173" i="102"/>
  <c r="AT173" i="102" s="1"/>
  <c r="AU173" i="102" s="1"/>
  <c r="AV173" i="102" s="1"/>
  <c r="J174" i="102"/>
  <c r="AO174" i="102" s="1"/>
  <c r="X174" i="102"/>
  <c r="W184" i="102"/>
  <c r="AO184" i="102"/>
  <c r="AS184" i="102"/>
  <c r="AT184" i="102" s="1"/>
  <c r="AU184" i="102" s="1"/>
  <c r="AV184" i="102" s="1"/>
  <c r="J185" i="102"/>
  <c r="AP185" i="102" s="1"/>
  <c r="X185" i="102"/>
  <c r="W199" i="102"/>
  <c r="AO199" i="102"/>
  <c r="AS199" i="102"/>
  <c r="AT199" i="102" s="1"/>
  <c r="AU199" i="102" s="1"/>
  <c r="AV199" i="102" s="1"/>
  <c r="J200" i="102"/>
  <c r="AO200" i="102" s="1"/>
  <c r="X200" i="102"/>
  <c r="W216" i="102"/>
  <c r="AO216" i="102"/>
  <c r="AS216" i="102"/>
  <c r="AT216" i="102" s="1"/>
  <c r="AU216" i="102" s="1"/>
  <c r="AV216" i="102" s="1"/>
  <c r="X220" i="102"/>
  <c r="W240" i="102"/>
  <c r="AO240" i="102"/>
  <c r="AS240" i="102"/>
  <c r="AT240" i="102" s="1"/>
  <c r="AU240" i="102" s="1"/>
  <c r="AV240" i="102" s="1"/>
  <c r="J244" i="102"/>
  <c r="AO244" i="102" s="1"/>
  <c r="X244" i="102"/>
  <c r="W252" i="102"/>
  <c r="AO252" i="102"/>
  <c r="AS252" i="102"/>
  <c r="AT252" i="102" s="1"/>
  <c r="AU252" i="102" s="1"/>
  <c r="AV252" i="102" s="1"/>
  <c r="J255" i="102"/>
  <c r="AP255" i="102" s="1"/>
  <c r="X255" i="102"/>
  <c r="W261" i="102"/>
  <c r="AO261" i="102"/>
  <c r="AS261" i="102"/>
  <c r="AT261" i="102" s="1"/>
  <c r="AU261" i="102" s="1"/>
  <c r="AV261" i="102" s="1"/>
  <c r="J263" i="102"/>
  <c r="AO263" i="102" s="1"/>
  <c r="X263" i="102"/>
  <c r="W273" i="102"/>
  <c r="AO273" i="102"/>
  <c r="AS273" i="102"/>
  <c r="AT273" i="102" s="1"/>
  <c r="AU273" i="102" s="1"/>
  <c r="AV273" i="102" s="1"/>
  <c r="J274" i="102"/>
  <c r="AP274" i="102" s="1"/>
  <c r="X274" i="102"/>
  <c r="W285" i="102"/>
  <c r="AO285" i="102"/>
  <c r="AS285" i="102"/>
  <c r="AT285" i="102" s="1"/>
  <c r="AU285" i="102" s="1"/>
  <c r="AV285" i="102" s="1"/>
  <c r="J288" i="102"/>
  <c r="AP288" i="102" s="1"/>
  <c r="X288" i="102"/>
  <c r="W299" i="102"/>
  <c r="AO299" i="102"/>
  <c r="AS299" i="102"/>
  <c r="AT299" i="102" s="1"/>
  <c r="AU299" i="102" s="1"/>
  <c r="AV299" i="102" s="1"/>
  <c r="W118" i="102"/>
  <c r="W131" i="102"/>
  <c r="W137" i="102"/>
  <c r="X138" i="102"/>
  <c r="W143" i="102"/>
  <c r="X145" i="102"/>
  <c r="W153" i="102"/>
  <c r="X155" i="102"/>
  <c r="W161" i="102"/>
  <c r="X163" i="102"/>
  <c r="W172" i="102"/>
  <c r="X173" i="102"/>
  <c r="W183" i="102"/>
  <c r="X184" i="102"/>
  <c r="W198" i="102"/>
  <c r="X199" i="102"/>
  <c r="W213" i="102"/>
  <c r="X216" i="102"/>
  <c r="W233" i="102"/>
  <c r="X240" i="102"/>
  <c r="W250" i="102"/>
  <c r="X252" i="102"/>
  <c r="W260" i="102"/>
  <c r="X261" i="102"/>
  <c r="W270" i="102"/>
  <c r="X273" i="102"/>
  <c r="W284" i="102"/>
  <c r="X285" i="102"/>
  <c r="W296" i="102"/>
  <c r="X299" i="102"/>
  <c r="AP86" i="101"/>
  <c r="AP37" i="101"/>
  <c r="AP116" i="101"/>
  <c r="AP134" i="101"/>
  <c r="AP12" i="101"/>
  <c r="AP45" i="101"/>
  <c r="AP29" i="101"/>
  <c r="AP49" i="101"/>
  <c r="AP7" i="101"/>
  <c r="AP99" i="101"/>
  <c r="AP13" i="101"/>
  <c r="AP135" i="101"/>
  <c r="AP77" i="101"/>
  <c r="AP96" i="101"/>
  <c r="AP26" i="101"/>
  <c r="AW67" i="101"/>
  <c r="AX67" i="101" s="1"/>
  <c r="AP55" i="101"/>
  <c r="AP70" i="101"/>
  <c r="AP60" i="101"/>
  <c r="AP47" i="101"/>
  <c r="AP81" i="101"/>
  <c r="AP21" i="101"/>
  <c r="AP93" i="101"/>
  <c r="AP36" i="101"/>
  <c r="AP15" i="101"/>
  <c r="AP124" i="101"/>
  <c r="AP121" i="101"/>
  <c r="AP122" i="101"/>
  <c r="AP80" i="101"/>
  <c r="AP120" i="101"/>
  <c r="AW11" i="101"/>
  <c r="AX11" i="101" s="1"/>
  <c r="W101" i="101"/>
  <c r="AW101" i="101"/>
  <c r="AX101" i="101" s="1"/>
  <c r="Z32" i="101"/>
  <c r="W55" i="101"/>
  <c r="AO55" i="101"/>
  <c r="AW55" i="101"/>
  <c r="AX55" i="101" s="1"/>
  <c r="Z70" i="101"/>
  <c r="AW33" i="101"/>
  <c r="AX33" i="101" s="1"/>
  <c r="Z7" i="101"/>
  <c r="AW63" i="101"/>
  <c r="AX63" i="101" s="1"/>
  <c r="Z29" i="101"/>
  <c r="W111" i="101"/>
  <c r="Z124" i="101"/>
  <c r="AW57" i="101"/>
  <c r="AX57" i="101" s="1"/>
  <c r="Z121" i="101"/>
  <c r="AW91" i="101"/>
  <c r="AX91" i="101" s="1"/>
  <c r="Z38" i="101"/>
  <c r="W68" i="101"/>
  <c r="AW68" i="101"/>
  <c r="AX68" i="101" s="1"/>
  <c r="Z86" i="101"/>
  <c r="W127" i="101"/>
  <c r="AW127" i="101"/>
  <c r="AX127" i="101" s="1"/>
  <c r="Z60" i="101"/>
  <c r="W87" i="101"/>
  <c r="AW87" i="101"/>
  <c r="AX87" i="101" s="1"/>
  <c r="Z99" i="101"/>
  <c r="W139" i="101"/>
  <c r="AW139" i="101"/>
  <c r="AX139" i="101" s="1"/>
  <c r="X143" i="101"/>
  <c r="Z47" i="101"/>
  <c r="W8" i="101"/>
  <c r="AW8" i="101"/>
  <c r="AX8" i="101" s="1"/>
  <c r="Z123" i="101"/>
  <c r="W9" i="101"/>
  <c r="AW9" i="101"/>
  <c r="AX9" i="101" s="1"/>
  <c r="Z81" i="101"/>
  <c r="W106" i="101"/>
  <c r="AW106" i="101"/>
  <c r="AX106" i="101" s="1"/>
  <c r="X141" i="101"/>
  <c r="AP141" i="101"/>
  <c r="Z37" i="101"/>
  <c r="W79" i="101"/>
  <c r="AW79" i="101"/>
  <c r="AX79" i="101" s="1"/>
  <c r="X113" i="101"/>
  <c r="Z21" i="101"/>
  <c r="W52" i="101"/>
  <c r="AW52" i="101"/>
  <c r="AX52" i="101" s="1"/>
  <c r="Z13" i="101"/>
  <c r="W142" i="101"/>
  <c r="AW142" i="101"/>
  <c r="AX142" i="101" s="1"/>
  <c r="Z116" i="101"/>
  <c r="W16" i="101"/>
  <c r="AW16" i="101"/>
  <c r="AX16" i="101" s="1"/>
  <c r="Z122" i="101"/>
  <c r="W88" i="101"/>
  <c r="AW88" i="101"/>
  <c r="AX88" i="101" s="1"/>
  <c r="X130" i="101"/>
  <c r="AP130" i="101"/>
  <c r="Z135" i="101"/>
  <c r="W43" i="101"/>
  <c r="AW43" i="101"/>
  <c r="AX43" i="101" s="1"/>
  <c r="Z77" i="101"/>
  <c r="W126" i="101"/>
  <c r="AW126" i="101"/>
  <c r="AX126" i="101" s="1"/>
  <c r="Z134" i="101"/>
  <c r="W50" i="101"/>
  <c r="AW50" i="101"/>
  <c r="AX50" i="101" s="1"/>
  <c r="Z93" i="101"/>
  <c r="W112" i="101"/>
  <c r="AW112" i="101"/>
  <c r="AX112" i="101" s="1"/>
  <c r="W54" i="101"/>
  <c r="AW54" i="101"/>
  <c r="AX54" i="101" s="1"/>
  <c r="Z80" i="101"/>
  <c r="W136" i="101"/>
  <c r="AW136" i="101"/>
  <c r="AX136" i="101" s="1"/>
  <c r="Z15" i="101"/>
  <c r="W73" i="101"/>
  <c r="AW73" i="101"/>
  <c r="AX73" i="101" s="1"/>
  <c r="Z96" i="101"/>
  <c r="W107" i="101"/>
  <c r="AW107" i="101"/>
  <c r="AX107" i="101" s="1"/>
  <c r="X115" i="101"/>
  <c r="Z120" i="101"/>
  <c r="W144" i="101"/>
  <c r="J145" i="101"/>
  <c r="AO145" i="101" s="1"/>
  <c r="X145" i="101"/>
  <c r="Z12" i="101"/>
  <c r="W17" i="101"/>
  <c r="J19" i="101"/>
  <c r="AO19" i="101" s="1"/>
  <c r="X19" i="101"/>
  <c r="Z26" i="101"/>
  <c r="W28" i="101"/>
  <c r="AW28" i="101"/>
  <c r="AX28" i="101" s="1"/>
  <c r="J31" i="101"/>
  <c r="AP31" i="101" s="1"/>
  <c r="X31" i="101"/>
  <c r="Z45" i="101"/>
  <c r="W67" i="101"/>
  <c r="J90" i="101"/>
  <c r="AP90" i="101" s="1"/>
  <c r="W105" i="101"/>
  <c r="AO105" i="101"/>
  <c r="W132" i="101"/>
  <c r="W35" i="101"/>
  <c r="AP71" i="101"/>
  <c r="X71" i="101"/>
  <c r="Z108" i="101"/>
  <c r="U161" i="101"/>
  <c r="U148" i="101"/>
  <c r="AQ161" i="101"/>
  <c r="AQ148" i="101"/>
  <c r="BF161" i="101"/>
  <c r="BF148" i="101"/>
  <c r="Z49" i="101"/>
  <c r="R161" i="101"/>
  <c r="R148" i="101"/>
  <c r="V161" i="101"/>
  <c r="V148" i="101"/>
  <c r="AA161" i="101"/>
  <c r="AA148" i="101"/>
  <c r="AR161" i="101"/>
  <c r="AR148" i="101"/>
  <c r="S157" i="101"/>
  <c r="W44" i="101"/>
  <c r="AS44" i="101"/>
  <c r="J59" i="101"/>
  <c r="AP59" i="101" s="1"/>
  <c r="X59" i="101"/>
  <c r="W100" i="101"/>
  <c r="AO100" i="101"/>
  <c r="AS100" i="101"/>
  <c r="J101" i="101"/>
  <c r="AP101" i="101" s="1"/>
  <c r="X101" i="101"/>
  <c r="AS69" i="101"/>
  <c r="AT69" i="101" s="1"/>
  <c r="AU69" i="101" s="1"/>
  <c r="AV69" i="101" s="1"/>
  <c r="X55" i="101"/>
  <c r="Z66" i="101"/>
  <c r="W74" i="101"/>
  <c r="AS74" i="101"/>
  <c r="AT74" i="101" s="1"/>
  <c r="AU74" i="101" s="1"/>
  <c r="AV74" i="101" s="1"/>
  <c r="J33" i="101"/>
  <c r="AO33" i="101" s="1"/>
  <c r="X33" i="101"/>
  <c r="W42" i="101"/>
  <c r="AS42" i="101"/>
  <c r="AT42" i="101" s="1"/>
  <c r="AU42" i="101" s="1"/>
  <c r="AV42" i="101" s="1"/>
  <c r="J63" i="101"/>
  <c r="AO63" i="101" s="1"/>
  <c r="X63" i="101"/>
  <c r="W56" i="101"/>
  <c r="AO56" i="101"/>
  <c r="AS56" i="101"/>
  <c r="J111" i="101"/>
  <c r="AP111" i="101" s="1"/>
  <c r="X111" i="101"/>
  <c r="AX111" i="101"/>
  <c r="AS128" i="101"/>
  <c r="AT128" i="101" s="1"/>
  <c r="AU128" i="101" s="1"/>
  <c r="AV128" i="101" s="1"/>
  <c r="J57" i="101"/>
  <c r="AO57" i="101" s="1"/>
  <c r="X57" i="101"/>
  <c r="AS23" i="101"/>
  <c r="AT23" i="101" s="1"/>
  <c r="AU23" i="101" s="1"/>
  <c r="AV23" i="101" s="1"/>
  <c r="J91" i="101"/>
  <c r="AO91" i="101" s="1"/>
  <c r="X91" i="101"/>
  <c r="AS61" i="101"/>
  <c r="AT61" i="101" s="1"/>
  <c r="AU61" i="101" s="1"/>
  <c r="AV61" i="101" s="1"/>
  <c r="J68" i="101"/>
  <c r="AP68" i="101" s="1"/>
  <c r="X68" i="101"/>
  <c r="W104" i="101"/>
  <c r="AS104" i="101"/>
  <c r="AT104" i="101" s="1"/>
  <c r="AU104" i="101" s="1"/>
  <c r="AV104" i="101" s="1"/>
  <c r="J127" i="101"/>
  <c r="AP127" i="101" s="1"/>
  <c r="X127" i="101"/>
  <c r="W62" i="101"/>
  <c r="AO62" i="101"/>
  <c r="AS62" i="101"/>
  <c r="J87" i="101"/>
  <c r="AP87" i="101" s="1"/>
  <c r="X87" i="101"/>
  <c r="AS117" i="101"/>
  <c r="AT117" i="101" s="1"/>
  <c r="AU117" i="101" s="1"/>
  <c r="AV117" i="101" s="1"/>
  <c r="J139" i="101"/>
  <c r="AP139" i="101" s="1"/>
  <c r="X139" i="101"/>
  <c r="AS109" i="101"/>
  <c r="AT109" i="101" s="1"/>
  <c r="AU109" i="101" s="1"/>
  <c r="AV109" i="101" s="1"/>
  <c r="J8" i="101"/>
  <c r="AP8" i="101" s="1"/>
  <c r="X8" i="101"/>
  <c r="W133" i="101"/>
  <c r="AS133" i="101"/>
  <c r="AT133" i="101" s="1"/>
  <c r="AU133" i="101" s="1"/>
  <c r="AV133" i="101" s="1"/>
  <c r="J9" i="101"/>
  <c r="AP9" i="101" s="1"/>
  <c r="X9" i="101"/>
  <c r="W103" i="101"/>
  <c r="AS103" i="101"/>
  <c r="AT103" i="101" s="1"/>
  <c r="AU103" i="101" s="1"/>
  <c r="AV103" i="101" s="1"/>
  <c r="J106" i="101"/>
  <c r="AO106" i="101" s="1"/>
  <c r="X106" i="101"/>
  <c r="AS34" i="101"/>
  <c r="AT34" i="101" s="1"/>
  <c r="AU34" i="101" s="1"/>
  <c r="AV34" i="101" s="1"/>
  <c r="J79" i="101"/>
  <c r="AP79" i="101" s="1"/>
  <c r="X79" i="101"/>
  <c r="AS40" i="101"/>
  <c r="AT40" i="101" s="1"/>
  <c r="AU40" i="101" s="1"/>
  <c r="AV40" i="101" s="1"/>
  <c r="J52" i="101"/>
  <c r="AP52" i="101" s="1"/>
  <c r="X52" i="101"/>
  <c r="AS97" i="101"/>
  <c r="AT97" i="101" s="1"/>
  <c r="AU97" i="101" s="1"/>
  <c r="AV97" i="101" s="1"/>
  <c r="J142" i="101"/>
  <c r="AP142" i="101" s="1"/>
  <c r="X142" i="101"/>
  <c r="W146" i="101"/>
  <c r="AS146" i="101"/>
  <c r="AT146" i="101" s="1"/>
  <c r="AU146" i="101" s="1"/>
  <c r="AV146" i="101" s="1"/>
  <c r="J16" i="101"/>
  <c r="AO16" i="101" s="1"/>
  <c r="X16" i="101"/>
  <c r="AS25" i="101"/>
  <c r="AT25" i="101" s="1"/>
  <c r="AU25" i="101" s="1"/>
  <c r="AV25" i="101" s="1"/>
  <c r="J88" i="101"/>
  <c r="AO88" i="101" s="1"/>
  <c r="X88" i="101"/>
  <c r="X154" i="101" s="1"/>
  <c r="AS41" i="101"/>
  <c r="AT41" i="101" s="1"/>
  <c r="AU41" i="101" s="1"/>
  <c r="AV41" i="101" s="1"/>
  <c r="J43" i="101"/>
  <c r="AP43" i="101" s="1"/>
  <c r="X43" i="101"/>
  <c r="W83" i="101"/>
  <c r="AS83" i="101"/>
  <c r="AT83" i="101" s="1"/>
  <c r="AU83" i="101" s="1"/>
  <c r="AV83" i="101" s="1"/>
  <c r="J126" i="101"/>
  <c r="AP126" i="101" s="1"/>
  <c r="X126" i="101"/>
  <c r="W125" i="101"/>
  <c r="AS125" i="101"/>
  <c r="AT125" i="101" s="1"/>
  <c r="AU125" i="101" s="1"/>
  <c r="AV125" i="101" s="1"/>
  <c r="J50" i="101"/>
  <c r="AP50" i="101" s="1"/>
  <c r="X50" i="101"/>
  <c r="W131" i="101"/>
  <c r="AS131" i="101"/>
  <c r="AT131" i="101" s="1"/>
  <c r="AU131" i="101" s="1"/>
  <c r="AV131" i="101" s="1"/>
  <c r="J112" i="101"/>
  <c r="AP112" i="101" s="1"/>
  <c r="X112" i="101"/>
  <c r="W46" i="101"/>
  <c r="AS46" i="101"/>
  <c r="AT46" i="101" s="1"/>
  <c r="AU46" i="101" s="1"/>
  <c r="AV46" i="101" s="1"/>
  <c r="J54" i="101"/>
  <c r="AP54" i="101" s="1"/>
  <c r="X54" i="101"/>
  <c r="W82" i="101"/>
  <c r="AS82" i="101"/>
  <c r="AT82" i="101" s="1"/>
  <c r="AU82" i="101" s="1"/>
  <c r="AV82" i="101" s="1"/>
  <c r="J136" i="101"/>
  <c r="AP136" i="101" s="1"/>
  <c r="X136" i="101"/>
  <c r="AS24" i="101"/>
  <c r="AT24" i="101" s="1"/>
  <c r="AU24" i="101" s="1"/>
  <c r="AV24" i="101" s="1"/>
  <c r="J73" i="101"/>
  <c r="AP73" i="101" s="1"/>
  <c r="X73" i="101"/>
  <c r="W98" i="101"/>
  <c r="AS98" i="101"/>
  <c r="AT98" i="101" s="1"/>
  <c r="AU98" i="101" s="1"/>
  <c r="AV98" i="101" s="1"/>
  <c r="J107" i="101"/>
  <c r="AO107" i="101" s="1"/>
  <c r="X107" i="101"/>
  <c r="W129" i="101"/>
  <c r="AS129" i="101"/>
  <c r="AT129" i="101" s="1"/>
  <c r="AU129" i="101" s="1"/>
  <c r="AV129" i="101" s="1"/>
  <c r="J144" i="101"/>
  <c r="AO144" i="101" s="1"/>
  <c r="X144" i="101"/>
  <c r="AS14" i="101"/>
  <c r="AT14" i="101" s="1"/>
  <c r="AU14" i="101" s="1"/>
  <c r="AV14" i="101" s="1"/>
  <c r="J17" i="101"/>
  <c r="AP17" i="101" s="1"/>
  <c r="X17" i="101"/>
  <c r="AS27" i="101"/>
  <c r="AT27" i="101" s="1"/>
  <c r="AU27" i="101" s="1"/>
  <c r="AV27" i="101" s="1"/>
  <c r="J28" i="101"/>
  <c r="AP28" i="101" s="1"/>
  <c r="X28" i="101"/>
  <c r="AS51" i="101"/>
  <c r="AT51" i="101" s="1"/>
  <c r="AU51" i="101" s="1"/>
  <c r="AV51" i="101" s="1"/>
  <c r="J67" i="101"/>
  <c r="AP67" i="101" s="1"/>
  <c r="X67" i="101"/>
  <c r="AW90" i="101"/>
  <c r="AX90" i="101" s="1"/>
  <c r="X105" i="101"/>
  <c r="Z137" i="101"/>
  <c r="AW137" i="101"/>
  <c r="AX137" i="101" s="1"/>
  <c r="J35" i="101"/>
  <c r="AP35" i="101" s="1"/>
  <c r="X35" i="101"/>
  <c r="AS75" i="101"/>
  <c r="AT75" i="101" s="1"/>
  <c r="AU75" i="101" s="1"/>
  <c r="AV75" i="101" s="1"/>
  <c r="AP108" i="101"/>
  <c r="X108" i="101"/>
  <c r="AS110" i="101"/>
  <c r="AT110" i="101" s="1"/>
  <c r="AU110" i="101" s="1"/>
  <c r="AV110" i="101" s="1"/>
  <c r="M161" i="101"/>
  <c r="M148" i="101"/>
  <c r="S161" i="101"/>
  <c r="S148" i="101"/>
  <c r="W18" i="101"/>
  <c r="Z59" i="101"/>
  <c r="W49" i="101"/>
  <c r="AO49" i="101"/>
  <c r="AW49" i="101"/>
  <c r="AX49" i="101" s="1"/>
  <c r="AP100" i="101"/>
  <c r="W32" i="101"/>
  <c r="W70" i="101"/>
  <c r="AO70" i="101"/>
  <c r="AW70" i="101"/>
  <c r="AX70" i="101" s="1"/>
  <c r="W7" i="101"/>
  <c r="AO7" i="101"/>
  <c r="AW7" i="101"/>
  <c r="AX7" i="101" s="1"/>
  <c r="W29" i="101"/>
  <c r="AO29" i="101"/>
  <c r="AW29" i="101"/>
  <c r="AX29" i="101" s="1"/>
  <c r="AP56" i="101"/>
  <c r="Z111" i="101"/>
  <c r="W124" i="101"/>
  <c r="AO124" i="101"/>
  <c r="AW124" i="101"/>
  <c r="AX124" i="101" s="1"/>
  <c r="W121" i="101"/>
  <c r="AO121" i="101"/>
  <c r="AW121" i="101"/>
  <c r="AX121" i="101" s="1"/>
  <c r="W38" i="101"/>
  <c r="W86" i="101"/>
  <c r="AO86" i="101"/>
  <c r="AW86" i="101"/>
  <c r="AX86" i="101" s="1"/>
  <c r="W60" i="101"/>
  <c r="AO60" i="101"/>
  <c r="AW60" i="101"/>
  <c r="AX60" i="101" s="1"/>
  <c r="AP62" i="101"/>
  <c r="W99" i="101"/>
  <c r="AO99" i="101"/>
  <c r="AW99" i="101"/>
  <c r="AX99" i="101" s="1"/>
  <c r="W47" i="101"/>
  <c r="AO47" i="101"/>
  <c r="AW47" i="101"/>
  <c r="AX47" i="101" s="1"/>
  <c r="W123" i="101"/>
  <c r="AW81" i="101"/>
  <c r="AX81" i="101" s="1"/>
  <c r="AW37" i="101"/>
  <c r="AX37" i="101" s="1"/>
  <c r="AW21" i="101"/>
  <c r="AX21" i="101" s="1"/>
  <c r="AW13" i="101"/>
  <c r="AX13" i="101" s="1"/>
  <c r="AW116" i="101"/>
  <c r="AX116" i="101" s="1"/>
  <c r="AW122" i="101"/>
  <c r="AX122" i="101" s="1"/>
  <c r="AW135" i="101"/>
  <c r="AX135" i="101" s="1"/>
  <c r="AW77" i="101"/>
  <c r="AX77" i="101" s="1"/>
  <c r="W134" i="101"/>
  <c r="AO134" i="101"/>
  <c r="AW134" i="101"/>
  <c r="AX134" i="101" s="1"/>
  <c r="AW93" i="101"/>
  <c r="AX93" i="101" s="1"/>
  <c r="AW36" i="101"/>
  <c r="AX36" i="101" s="1"/>
  <c r="AW80" i="101"/>
  <c r="AX80" i="101" s="1"/>
  <c r="AW15" i="101"/>
  <c r="AX15" i="101" s="1"/>
  <c r="AW96" i="101"/>
  <c r="AX96" i="101" s="1"/>
  <c r="W120" i="101"/>
  <c r="AO120" i="101"/>
  <c r="AS120" i="101"/>
  <c r="AT120" i="101" s="1"/>
  <c r="AU120" i="101" s="1"/>
  <c r="AV120" i="101" s="1"/>
  <c r="W12" i="101"/>
  <c r="AO12" i="101"/>
  <c r="AS12" i="101"/>
  <c r="AT12" i="101" s="1"/>
  <c r="AU12" i="101" s="1"/>
  <c r="AV12" i="101" s="1"/>
  <c r="W26" i="101"/>
  <c r="AO26" i="101"/>
  <c r="AS26" i="101"/>
  <c r="AT26" i="101" s="1"/>
  <c r="AU26" i="101" s="1"/>
  <c r="AV26" i="101" s="1"/>
  <c r="W45" i="101"/>
  <c r="AO45" i="101"/>
  <c r="AS45" i="101"/>
  <c r="AT45" i="101" s="1"/>
  <c r="AU45" i="101" s="1"/>
  <c r="AV45" i="101" s="1"/>
  <c r="AP137" i="101"/>
  <c r="X137" i="101"/>
  <c r="AS53" i="101"/>
  <c r="AT53" i="101" s="1"/>
  <c r="AU53" i="101" s="1"/>
  <c r="AV53" i="101" s="1"/>
  <c r="AW71" i="101"/>
  <c r="AX71" i="101" s="1"/>
  <c r="AP44" i="101"/>
  <c r="J18" i="101"/>
  <c r="T161" i="101"/>
  <c r="T148" i="101"/>
  <c r="X18" i="101"/>
  <c r="AT18" i="101"/>
  <c r="M157" i="101"/>
  <c r="U157" i="101"/>
  <c r="Z44" i="101"/>
  <c r="AQ157" i="101"/>
  <c r="BF157" i="101"/>
  <c r="W95" i="101"/>
  <c r="AS95" i="101"/>
  <c r="AT95" i="101" s="1"/>
  <c r="AU95" i="101" s="1"/>
  <c r="AV95" i="101" s="1"/>
  <c r="X49" i="101"/>
  <c r="Z100" i="101"/>
  <c r="W84" i="101"/>
  <c r="AS84" i="101"/>
  <c r="AT84" i="101" s="1"/>
  <c r="AU84" i="101" s="1"/>
  <c r="AV84" i="101" s="1"/>
  <c r="J32" i="101"/>
  <c r="AO32" i="101" s="1"/>
  <c r="T155" i="101"/>
  <c r="X32" i="101"/>
  <c r="AT32" i="101"/>
  <c r="W66" i="101"/>
  <c r="AO66" i="101"/>
  <c r="AS66" i="101"/>
  <c r="X70" i="101"/>
  <c r="W89" i="101"/>
  <c r="AS89" i="101"/>
  <c r="AT89" i="101" s="1"/>
  <c r="AU89" i="101" s="1"/>
  <c r="AV89" i="101" s="1"/>
  <c r="X7" i="101"/>
  <c r="W114" i="101"/>
  <c r="AS114" i="101"/>
  <c r="AT114" i="101" s="1"/>
  <c r="AU114" i="101" s="1"/>
  <c r="AV114" i="101" s="1"/>
  <c r="X29" i="101"/>
  <c r="Z56" i="101"/>
  <c r="W119" i="101"/>
  <c r="AS119" i="101"/>
  <c r="AT119" i="101" s="1"/>
  <c r="AU119" i="101" s="1"/>
  <c r="AV119" i="101" s="1"/>
  <c r="X124" i="101"/>
  <c r="W85" i="101"/>
  <c r="AS85" i="101"/>
  <c r="AT85" i="101" s="1"/>
  <c r="AU85" i="101" s="1"/>
  <c r="AV85" i="101" s="1"/>
  <c r="X121" i="101"/>
  <c r="W20" i="101"/>
  <c r="AS20" i="101"/>
  <c r="AT20" i="101" s="1"/>
  <c r="AU20" i="101" s="1"/>
  <c r="AV20" i="101" s="1"/>
  <c r="J38" i="101"/>
  <c r="X38" i="101"/>
  <c r="AT38" i="101"/>
  <c r="W72" i="101"/>
  <c r="AS72" i="101"/>
  <c r="AT72" i="101" s="1"/>
  <c r="AU72" i="101" s="1"/>
  <c r="AV72" i="101" s="1"/>
  <c r="X86" i="101"/>
  <c r="W138" i="101"/>
  <c r="AS138" i="101"/>
  <c r="AT138" i="101" s="1"/>
  <c r="AU138" i="101" s="1"/>
  <c r="AV138" i="101" s="1"/>
  <c r="X60" i="101"/>
  <c r="W94" i="101"/>
  <c r="AS94" i="101"/>
  <c r="AT94" i="101" s="1"/>
  <c r="AU94" i="101" s="1"/>
  <c r="AV94" i="101" s="1"/>
  <c r="X99" i="101"/>
  <c r="W143" i="101"/>
  <c r="AS143" i="101"/>
  <c r="AT143" i="101" s="1"/>
  <c r="AU143" i="101" s="1"/>
  <c r="AV143" i="101" s="1"/>
  <c r="X47" i="101"/>
  <c r="W64" i="101"/>
  <c r="AS64" i="101"/>
  <c r="AT64" i="101" s="1"/>
  <c r="AU64" i="101" s="1"/>
  <c r="AV64" i="101" s="1"/>
  <c r="J123" i="101"/>
  <c r="AP123" i="101" s="1"/>
  <c r="X123" i="101"/>
  <c r="AT123" i="101"/>
  <c r="W76" i="101"/>
  <c r="AS76" i="101"/>
  <c r="AT76" i="101" s="1"/>
  <c r="AU76" i="101" s="1"/>
  <c r="AV76" i="101" s="1"/>
  <c r="X81" i="101"/>
  <c r="W141" i="101"/>
  <c r="AS141" i="101"/>
  <c r="AT141" i="101" s="1"/>
  <c r="AU141" i="101" s="1"/>
  <c r="AV141" i="101" s="1"/>
  <c r="X37" i="101"/>
  <c r="W113" i="101"/>
  <c r="AS113" i="101"/>
  <c r="AT113" i="101" s="1"/>
  <c r="AU113" i="101" s="1"/>
  <c r="AV113" i="101" s="1"/>
  <c r="X21" i="101"/>
  <c r="W10" i="101"/>
  <c r="AS10" i="101"/>
  <c r="AT10" i="101" s="1"/>
  <c r="AU10" i="101" s="1"/>
  <c r="AV10" i="101" s="1"/>
  <c r="X13" i="101"/>
  <c r="W39" i="101"/>
  <c r="AS39" i="101"/>
  <c r="AT39" i="101" s="1"/>
  <c r="AU39" i="101" s="1"/>
  <c r="AV39" i="101" s="1"/>
  <c r="X116" i="101"/>
  <c r="W22" i="101"/>
  <c r="AS22" i="101"/>
  <c r="AT22" i="101" s="1"/>
  <c r="AU22" i="101" s="1"/>
  <c r="AV22" i="101" s="1"/>
  <c r="X122" i="101"/>
  <c r="W130" i="101"/>
  <c r="AS130" i="101"/>
  <c r="AT130" i="101" s="1"/>
  <c r="AU130" i="101" s="1"/>
  <c r="AV130" i="101" s="1"/>
  <c r="X135" i="101"/>
  <c r="W48" i="101"/>
  <c r="AS48" i="101"/>
  <c r="AT48" i="101" s="1"/>
  <c r="AU48" i="101" s="1"/>
  <c r="AV48" i="101" s="1"/>
  <c r="X77" i="101"/>
  <c r="W118" i="101"/>
  <c r="AS118" i="101"/>
  <c r="AT118" i="101" s="1"/>
  <c r="AU118" i="101" s="1"/>
  <c r="AV118" i="101" s="1"/>
  <c r="X134" i="101"/>
  <c r="W65" i="101"/>
  <c r="AS65" i="101"/>
  <c r="AT65" i="101" s="1"/>
  <c r="AU65" i="101" s="1"/>
  <c r="AV65" i="101" s="1"/>
  <c r="X93" i="101"/>
  <c r="W30" i="101"/>
  <c r="AS30" i="101"/>
  <c r="AT30" i="101" s="1"/>
  <c r="AU30" i="101" s="1"/>
  <c r="AV30" i="101" s="1"/>
  <c r="X36" i="101"/>
  <c r="W58" i="101"/>
  <c r="AS58" i="101"/>
  <c r="AT58" i="101" s="1"/>
  <c r="AU58" i="101" s="1"/>
  <c r="AV58" i="101" s="1"/>
  <c r="X80" i="101"/>
  <c r="W140" i="101"/>
  <c r="AS140" i="101"/>
  <c r="AT140" i="101" s="1"/>
  <c r="AU140" i="101" s="1"/>
  <c r="AV140" i="101" s="1"/>
  <c r="X15" i="101"/>
  <c r="W78" i="101"/>
  <c r="AS78" i="101"/>
  <c r="AT78" i="101" s="1"/>
  <c r="AU78" i="101" s="1"/>
  <c r="AV78" i="101" s="1"/>
  <c r="X96" i="101"/>
  <c r="W115" i="101"/>
  <c r="AS115" i="101"/>
  <c r="AT115" i="101" s="1"/>
  <c r="AU115" i="101" s="1"/>
  <c r="AV115" i="101" s="1"/>
  <c r="X120" i="101"/>
  <c r="W145" i="101"/>
  <c r="AS145" i="101"/>
  <c r="AT145" i="101" s="1"/>
  <c r="AU145" i="101" s="1"/>
  <c r="AV145" i="101" s="1"/>
  <c r="X12" i="101"/>
  <c r="W19" i="101"/>
  <c r="AS19" i="101"/>
  <c r="AT19" i="101" s="1"/>
  <c r="AU19" i="101" s="1"/>
  <c r="AV19" i="101" s="1"/>
  <c r="X26" i="101"/>
  <c r="W31" i="101"/>
  <c r="AS31" i="101"/>
  <c r="AT31" i="101" s="1"/>
  <c r="AU31" i="101" s="1"/>
  <c r="AV31" i="101" s="1"/>
  <c r="X45" i="101"/>
  <c r="J132" i="101"/>
  <c r="AP132" i="101" s="1"/>
  <c r="AS132" i="101"/>
  <c r="AT132" i="101" s="1"/>
  <c r="AU132" i="101" s="1"/>
  <c r="AV132" i="101" s="1"/>
  <c r="AO137" i="101"/>
  <c r="J53" i="101"/>
  <c r="AP53" i="101" s="1"/>
  <c r="Z71" i="101"/>
  <c r="AP92" i="101"/>
  <c r="X92" i="101"/>
  <c r="AS102" i="101"/>
  <c r="AT102" i="101" s="1"/>
  <c r="AU102" i="101" s="1"/>
  <c r="AV102" i="101" s="1"/>
  <c r="W108" i="101"/>
  <c r="AW108" i="101"/>
  <c r="AX108" i="101" s="1"/>
  <c r="Z154" i="101"/>
  <c r="W53" i="101"/>
  <c r="W102" i="101"/>
  <c r="Z343" i="12"/>
  <c r="AA343" i="12"/>
  <c r="AB343" i="12"/>
  <c r="AC343" i="12"/>
  <c r="AD343" i="12"/>
  <c r="AE343" i="12"/>
  <c r="AF343" i="12"/>
  <c r="AG343" i="12"/>
  <c r="AH343" i="12"/>
  <c r="AI343" i="12"/>
  <c r="AJ343" i="12"/>
  <c r="AK343" i="12"/>
  <c r="AL343" i="12"/>
  <c r="AM343" i="12"/>
  <c r="AN343" i="12"/>
  <c r="AO343" i="12"/>
  <c r="AP343" i="12"/>
  <c r="AQ343" i="12"/>
  <c r="AR343" i="12"/>
  <c r="AS343" i="12"/>
  <c r="AT343" i="12"/>
  <c r="Z437" i="12"/>
  <c r="AA437" i="12"/>
  <c r="AB437" i="12"/>
  <c r="AC437" i="12"/>
  <c r="AD437" i="12"/>
  <c r="AE437" i="12"/>
  <c r="AF437" i="12"/>
  <c r="AG437" i="12"/>
  <c r="AH437" i="12"/>
  <c r="AI437" i="12"/>
  <c r="AJ437" i="12"/>
  <c r="AK437" i="12"/>
  <c r="AL437" i="12"/>
  <c r="AM437" i="12"/>
  <c r="AN437" i="12"/>
  <c r="AO437" i="12"/>
  <c r="AP437" i="12"/>
  <c r="AQ437" i="12"/>
  <c r="AR437" i="12"/>
  <c r="AS437" i="12"/>
  <c r="AT437" i="12"/>
  <c r="Z531" i="12"/>
  <c r="AA531" i="12"/>
  <c r="AB531" i="12"/>
  <c r="AC531" i="12"/>
  <c r="AD531" i="12"/>
  <c r="AE531" i="12"/>
  <c r="AF531" i="12"/>
  <c r="AG531" i="12"/>
  <c r="AH531" i="12"/>
  <c r="AI531" i="12"/>
  <c r="AJ531" i="12"/>
  <c r="AK531" i="12"/>
  <c r="AL531" i="12"/>
  <c r="AM531" i="12"/>
  <c r="AN531" i="12"/>
  <c r="AO531" i="12"/>
  <c r="AP531" i="12"/>
  <c r="AQ531" i="12"/>
  <c r="AR531" i="12"/>
  <c r="AS531" i="12"/>
  <c r="AT531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Z386" i="12"/>
  <c r="AA386" i="12"/>
  <c r="AB386" i="12"/>
  <c r="AC386" i="12"/>
  <c r="AD386" i="12"/>
  <c r="AE386" i="12"/>
  <c r="AF386" i="12"/>
  <c r="AG386" i="12"/>
  <c r="AH386" i="12"/>
  <c r="AI386" i="12"/>
  <c r="AJ386" i="12"/>
  <c r="AK386" i="12"/>
  <c r="AL386" i="12"/>
  <c r="AM386" i="12"/>
  <c r="AN386" i="12"/>
  <c r="AO386" i="12"/>
  <c r="AP386" i="12"/>
  <c r="AQ386" i="12"/>
  <c r="AR386" i="12"/>
  <c r="AS386" i="12"/>
  <c r="AT386" i="12"/>
  <c r="BF437" i="4"/>
  <c r="BF531" i="4"/>
  <c r="BF284" i="4"/>
  <c r="BF386" i="4"/>
  <c r="BF343" i="4"/>
  <c r="AQ343" i="4"/>
  <c r="AR343" i="4"/>
  <c r="AS343" i="4" s="1"/>
  <c r="AT343" i="4" s="1"/>
  <c r="AU343" i="4" s="1"/>
  <c r="AV343" i="4" s="1"/>
  <c r="AQ437" i="4"/>
  <c r="AR437" i="4"/>
  <c r="AS437" i="4" s="1"/>
  <c r="AT437" i="4" s="1"/>
  <c r="AU437" i="4" s="1"/>
  <c r="AV437" i="4" s="1"/>
  <c r="AQ531" i="4"/>
  <c r="AR531" i="4"/>
  <c r="AS531" i="4" s="1"/>
  <c r="AT531" i="4" s="1"/>
  <c r="AU531" i="4" s="1"/>
  <c r="AV531" i="4" s="1"/>
  <c r="AQ284" i="4"/>
  <c r="AR284" i="4"/>
  <c r="AS284" i="4" s="1"/>
  <c r="AT284" i="4" s="1"/>
  <c r="AU284" i="4" s="1"/>
  <c r="AV284" i="4" s="1"/>
  <c r="AQ386" i="4"/>
  <c r="AR386" i="4"/>
  <c r="AS386" i="4" s="1"/>
  <c r="AT386" i="4" s="1"/>
  <c r="AU386" i="4" s="1"/>
  <c r="AV386" i="4" s="1"/>
  <c r="AA343" i="4"/>
  <c r="AA437" i="4"/>
  <c r="AA531" i="4"/>
  <c r="AA284" i="4"/>
  <c r="AA386" i="4"/>
  <c r="R343" i="4"/>
  <c r="S343" i="4"/>
  <c r="T343" i="4"/>
  <c r="U343" i="4"/>
  <c r="AP343" i="4" s="1"/>
  <c r="V343" i="4"/>
  <c r="R437" i="4"/>
  <c r="S437" i="4"/>
  <c r="T437" i="4"/>
  <c r="U437" i="4"/>
  <c r="V437" i="4"/>
  <c r="R531" i="4"/>
  <c r="S531" i="4"/>
  <c r="T531" i="4"/>
  <c r="U531" i="4"/>
  <c r="X531" i="4" s="1"/>
  <c r="V531" i="4"/>
  <c r="R284" i="4"/>
  <c r="S284" i="4"/>
  <c r="T284" i="4"/>
  <c r="U284" i="4"/>
  <c r="AP284" i="4" s="1"/>
  <c r="V284" i="4"/>
  <c r="R386" i="4"/>
  <c r="S386" i="4"/>
  <c r="T386" i="4"/>
  <c r="U386" i="4"/>
  <c r="V386" i="4"/>
  <c r="M343" i="4"/>
  <c r="J343" i="4" s="1"/>
  <c r="M437" i="4"/>
  <c r="Z437" i="4" s="1"/>
  <c r="M531" i="4"/>
  <c r="J531" i="4" s="1"/>
  <c r="M284" i="4"/>
  <c r="Z284" i="4" s="1"/>
  <c r="M386" i="4"/>
  <c r="J386" i="4" s="1"/>
  <c r="AW404" i="103" l="1"/>
  <c r="AX404" i="103" s="1"/>
  <c r="AO355" i="103"/>
  <c r="AO347" i="103"/>
  <c r="AO106" i="103"/>
  <c r="AO140" i="103"/>
  <c r="AW191" i="103"/>
  <c r="AX191" i="103" s="1"/>
  <c r="AO168" i="103"/>
  <c r="AO85" i="103"/>
  <c r="AW343" i="103"/>
  <c r="AX343" i="103" s="1"/>
  <c r="AW290" i="103"/>
  <c r="AX290" i="103" s="1"/>
  <c r="AW194" i="103"/>
  <c r="AX194" i="103" s="1"/>
  <c r="AW190" i="103"/>
  <c r="AX190" i="103" s="1"/>
  <c r="AO320" i="103"/>
  <c r="AO307" i="103"/>
  <c r="AO308" i="103"/>
  <c r="AO225" i="103"/>
  <c r="AO120" i="103"/>
  <c r="AP108" i="103"/>
  <c r="AW279" i="103"/>
  <c r="AX279" i="103" s="1"/>
  <c r="AO40" i="101"/>
  <c r="AO42" i="101"/>
  <c r="AO34" i="101"/>
  <c r="AO110" i="102"/>
  <c r="AO289" i="102"/>
  <c r="AO260" i="102"/>
  <c r="AO111" i="102"/>
  <c r="AO122" i="102"/>
  <c r="AO103" i="102"/>
  <c r="AP141" i="102"/>
  <c r="AO29" i="102"/>
  <c r="AO160" i="102"/>
  <c r="AO213" i="102"/>
  <c r="AO74" i="102"/>
  <c r="AO247" i="102"/>
  <c r="AO194" i="102"/>
  <c r="AO68" i="102"/>
  <c r="AO86" i="102"/>
  <c r="AP140" i="102"/>
  <c r="AO188" i="102"/>
  <c r="AO284" i="102"/>
  <c r="AO268" i="102"/>
  <c r="AO219" i="102"/>
  <c r="AO265" i="102"/>
  <c r="AO232" i="102"/>
  <c r="AO250" i="102"/>
  <c r="AO195" i="102"/>
  <c r="AO35" i="102"/>
  <c r="AW9" i="102"/>
  <c r="AX9" i="102" s="1"/>
  <c r="AW195" i="102"/>
  <c r="AX195" i="102" s="1"/>
  <c r="AO110" i="101"/>
  <c r="AO30" i="101"/>
  <c r="AO115" i="101"/>
  <c r="AO25" i="101"/>
  <c r="AO89" i="101"/>
  <c r="AO103" i="101"/>
  <c r="AO65" i="101"/>
  <c r="AO95" i="101"/>
  <c r="AO143" i="101"/>
  <c r="J153" i="101"/>
  <c r="AP113" i="101"/>
  <c r="X453" i="103"/>
  <c r="W450" i="103"/>
  <c r="W444" i="103"/>
  <c r="J445" i="103"/>
  <c r="W451" i="103"/>
  <c r="AP379" i="103"/>
  <c r="AO235" i="103"/>
  <c r="AP213" i="103"/>
  <c r="AP209" i="103"/>
  <c r="AO196" i="103"/>
  <c r="W446" i="103"/>
  <c r="X445" i="103"/>
  <c r="AO76" i="103"/>
  <c r="AP65" i="103"/>
  <c r="AP45" i="103"/>
  <c r="AW9" i="103"/>
  <c r="AX9" i="103" s="1"/>
  <c r="AW53" i="103"/>
  <c r="AX53" i="103" s="1"/>
  <c r="AO40" i="103"/>
  <c r="AO373" i="103"/>
  <c r="AO422" i="103"/>
  <c r="AO126" i="103"/>
  <c r="AO114" i="103"/>
  <c r="AO150" i="103"/>
  <c r="AO184" i="103"/>
  <c r="AO174" i="103"/>
  <c r="AO144" i="103"/>
  <c r="Z447" i="103"/>
  <c r="AP33" i="103"/>
  <c r="AP29" i="103"/>
  <c r="AP25" i="103"/>
  <c r="AP388" i="103"/>
  <c r="AO208" i="103"/>
  <c r="AW8" i="103"/>
  <c r="AX8" i="103" s="1"/>
  <c r="X447" i="103"/>
  <c r="AP93" i="103"/>
  <c r="X450" i="103"/>
  <c r="AP32" i="103"/>
  <c r="AP35" i="103"/>
  <c r="AP393" i="103"/>
  <c r="AO243" i="103"/>
  <c r="AO300" i="103"/>
  <c r="X446" i="103"/>
  <c r="AO91" i="103"/>
  <c r="AO96" i="103"/>
  <c r="AO444" i="103" s="1"/>
  <c r="AO323" i="103"/>
  <c r="AW438" i="103"/>
  <c r="AX438" i="103" s="1"/>
  <c r="AW312" i="103"/>
  <c r="AX312" i="103" s="1"/>
  <c r="AO229" i="103"/>
  <c r="AW238" i="103"/>
  <c r="AX238" i="103" s="1"/>
  <c r="AO204" i="103"/>
  <c r="AP192" i="103"/>
  <c r="AO157" i="103"/>
  <c r="AO122" i="103"/>
  <c r="AO80" i="103"/>
  <c r="AW417" i="103"/>
  <c r="AX417" i="103" s="1"/>
  <c r="AO134" i="103"/>
  <c r="AW48" i="103"/>
  <c r="AX48" i="103" s="1"/>
  <c r="AW41" i="103"/>
  <c r="AX41" i="103" s="1"/>
  <c r="AW32" i="103"/>
  <c r="AX32" i="103" s="1"/>
  <c r="AW21" i="103"/>
  <c r="AX21" i="103" s="1"/>
  <c r="AW45" i="103"/>
  <c r="AX45" i="103" s="1"/>
  <c r="AW332" i="103"/>
  <c r="AX332" i="103" s="1"/>
  <c r="AW411" i="103"/>
  <c r="AX411" i="103" s="1"/>
  <c r="AW304" i="103"/>
  <c r="AX304" i="103" s="1"/>
  <c r="AO160" i="103"/>
  <c r="AO82" i="103"/>
  <c r="AO132" i="103"/>
  <c r="AW267" i="103"/>
  <c r="AX267" i="103" s="1"/>
  <c r="AW259" i="103"/>
  <c r="AX259" i="103" s="1"/>
  <c r="AO124" i="103"/>
  <c r="AP71" i="103"/>
  <c r="AO78" i="103"/>
  <c r="AW26" i="103"/>
  <c r="AX26" i="103" s="1"/>
  <c r="AW294" i="103"/>
  <c r="AX294" i="103" s="1"/>
  <c r="AW428" i="103"/>
  <c r="AX428" i="103" s="1"/>
  <c r="AO241" i="103"/>
  <c r="AW241" i="103"/>
  <c r="AX241" i="103" s="1"/>
  <c r="AW186" i="103"/>
  <c r="AX186" i="103" s="1"/>
  <c r="AW104" i="103"/>
  <c r="AX104" i="103" s="1"/>
  <c r="AP73" i="103"/>
  <c r="AP21" i="103"/>
  <c r="AW36" i="103"/>
  <c r="AX36" i="103" s="1"/>
  <c r="AO345" i="103"/>
  <c r="AO365" i="103"/>
  <c r="AW212" i="103"/>
  <c r="AX212" i="103" s="1"/>
  <c r="AO266" i="103"/>
  <c r="AW255" i="103"/>
  <c r="AX255" i="103" s="1"/>
  <c r="AO299" i="103"/>
  <c r="AO452" i="103" s="1"/>
  <c r="AO62" i="103"/>
  <c r="AO142" i="103"/>
  <c r="AP405" i="103"/>
  <c r="AO288" i="103"/>
  <c r="AP238" i="103"/>
  <c r="AP57" i="103"/>
  <c r="AP53" i="103"/>
  <c r="AP49" i="103"/>
  <c r="AT17" i="103"/>
  <c r="AS452" i="103"/>
  <c r="AW14" i="103"/>
  <c r="AX14" i="103" s="1"/>
  <c r="AW42" i="103"/>
  <c r="AX42" i="103" s="1"/>
  <c r="AO48" i="103"/>
  <c r="AO430" i="103"/>
  <c r="AW422" i="103"/>
  <c r="AX422" i="103" s="1"/>
  <c r="AO319" i="103"/>
  <c r="AW247" i="103"/>
  <c r="AX247" i="103" s="1"/>
  <c r="AW213" i="103"/>
  <c r="AX213" i="103" s="1"/>
  <c r="AW209" i="103"/>
  <c r="AX209" i="103" s="1"/>
  <c r="AO166" i="103"/>
  <c r="AW217" i="103"/>
  <c r="AX217" i="103" s="1"/>
  <c r="AO172" i="103"/>
  <c r="AO116" i="103"/>
  <c r="AW275" i="103"/>
  <c r="AX275" i="103" s="1"/>
  <c r="AW263" i="103"/>
  <c r="AX263" i="103" s="1"/>
  <c r="AO118" i="103"/>
  <c r="AO70" i="103"/>
  <c r="AP51" i="103"/>
  <c r="AP47" i="103"/>
  <c r="AW10" i="103"/>
  <c r="AX10" i="103" s="1"/>
  <c r="AW11" i="103"/>
  <c r="AX11" i="103" s="1"/>
  <c r="AP96" i="102"/>
  <c r="AO152" i="102"/>
  <c r="AO9" i="102"/>
  <c r="AW109" i="102"/>
  <c r="AX109" i="102" s="1"/>
  <c r="AO82" i="102"/>
  <c r="AO181" i="102"/>
  <c r="AO308" i="102" s="1"/>
  <c r="AW52" i="102"/>
  <c r="AX52" i="102" s="1"/>
  <c r="AO17" i="102"/>
  <c r="AW103" i="102"/>
  <c r="AX103" i="102" s="1"/>
  <c r="AP206" i="102"/>
  <c r="AW154" i="102"/>
  <c r="AX154" i="102" s="1"/>
  <c r="AP170" i="102"/>
  <c r="AP251" i="102"/>
  <c r="AP11" i="102"/>
  <c r="AW10" i="102"/>
  <c r="AX10" i="102" s="1"/>
  <c r="AO69" i="102"/>
  <c r="AO237" i="102"/>
  <c r="AO281" i="102"/>
  <c r="AW164" i="102"/>
  <c r="AX164" i="102" s="1"/>
  <c r="AP117" i="102"/>
  <c r="AO293" i="102"/>
  <c r="AW49" i="102"/>
  <c r="AX49" i="102" s="1"/>
  <c r="AW278" i="102"/>
  <c r="AX278" i="102" s="1"/>
  <c r="AO248" i="102"/>
  <c r="AO255" i="102"/>
  <c r="AW200" i="102"/>
  <c r="AX200" i="102" s="1"/>
  <c r="AW134" i="102"/>
  <c r="AX134" i="102" s="1"/>
  <c r="AO226" i="102"/>
  <c r="AP257" i="102"/>
  <c r="AP262" i="102"/>
  <c r="AW85" i="102"/>
  <c r="AX85" i="102" s="1"/>
  <c r="X309" i="102"/>
  <c r="AW122" i="102"/>
  <c r="AX122" i="102" s="1"/>
  <c r="AW262" i="102"/>
  <c r="AX262" i="102" s="1"/>
  <c r="AW151" i="102"/>
  <c r="AX151" i="102" s="1"/>
  <c r="AP291" i="102"/>
  <c r="AO209" i="102"/>
  <c r="AO75" i="102"/>
  <c r="AW161" i="102"/>
  <c r="AX161" i="102" s="1"/>
  <c r="AW106" i="102"/>
  <c r="AX106" i="102" s="1"/>
  <c r="AO185" i="102"/>
  <c r="AO243" i="102"/>
  <c r="AW288" i="102"/>
  <c r="AX288" i="102" s="1"/>
  <c r="AP256" i="102"/>
  <c r="AO39" i="102"/>
  <c r="AW11" i="102"/>
  <c r="AX11" i="102" s="1"/>
  <c r="AW266" i="102"/>
  <c r="AX266" i="102" s="1"/>
  <c r="AO161" i="102"/>
  <c r="AW222" i="102"/>
  <c r="AX222" i="102" s="1"/>
  <c r="AO142" i="102"/>
  <c r="AO19" i="102"/>
  <c r="AO147" i="102"/>
  <c r="AO38" i="102"/>
  <c r="AW290" i="102"/>
  <c r="AX290" i="102" s="1"/>
  <c r="AW143" i="102"/>
  <c r="AX143" i="102" s="1"/>
  <c r="AW260" i="102"/>
  <c r="AX260" i="102" s="1"/>
  <c r="AO186" i="102"/>
  <c r="AO187" i="102"/>
  <c r="AW92" i="102"/>
  <c r="AX92" i="102" s="1"/>
  <c r="AW78" i="102"/>
  <c r="AX78" i="102" s="1"/>
  <c r="AW66" i="102"/>
  <c r="AX66" i="102" s="1"/>
  <c r="AP263" i="102"/>
  <c r="AW199" i="102"/>
  <c r="AX199" i="102" s="1"/>
  <c r="AW156" i="102"/>
  <c r="AX156" i="102" s="1"/>
  <c r="AW279" i="102"/>
  <c r="AX279" i="102" s="1"/>
  <c r="X302" i="102"/>
  <c r="AO115" i="102"/>
  <c r="AO221" i="102"/>
  <c r="AO167" i="102"/>
  <c r="AO149" i="102"/>
  <c r="AO66" i="102"/>
  <c r="AP66" i="102"/>
  <c r="AT152" i="102"/>
  <c r="AU152" i="102" s="1"/>
  <c r="AV152" i="102" s="1"/>
  <c r="X315" i="102"/>
  <c r="X310" i="102"/>
  <c r="AP249" i="102"/>
  <c r="AO249" i="102"/>
  <c r="AP102" i="102"/>
  <c r="AO102" i="102"/>
  <c r="J305" i="102"/>
  <c r="AO283" i="102"/>
  <c r="AW86" i="102"/>
  <c r="AX86" i="102" s="1"/>
  <c r="X313" i="102"/>
  <c r="AT211" i="102"/>
  <c r="AU211" i="102" s="1"/>
  <c r="AV211" i="102" s="1"/>
  <c r="AP54" i="102"/>
  <c r="AO54" i="102"/>
  <c r="AP33" i="102"/>
  <c r="AO33" i="102"/>
  <c r="AT219" i="102"/>
  <c r="AU219" i="102" s="1"/>
  <c r="AV219" i="102" s="1"/>
  <c r="AW219" i="102"/>
  <c r="AX219" i="102" s="1"/>
  <c r="AP182" i="102"/>
  <c r="AO182" i="102"/>
  <c r="AP210" i="102"/>
  <c r="AO210" i="102"/>
  <c r="AP107" i="102"/>
  <c r="AO107" i="102"/>
  <c r="AW243" i="102"/>
  <c r="AX243" i="102" s="1"/>
  <c r="AO64" i="102"/>
  <c r="AO305" i="102" s="1"/>
  <c r="AT169" i="102"/>
  <c r="AU169" i="102" s="1"/>
  <c r="AV169" i="102" s="1"/>
  <c r="X312" i="102"/>
  <c r="AW159" i="102"/>
  <c r="AX159" i="102" s="1"/>
  <c r="J310" i="102"/>
  <c r="AP179" i="102"/>
  <c r="AO179" i="102"/>
  <c r="AT227" i="102"/>
  <c r="AU227" i="102" s="1"/>
  <c r="AV227" i="102" s="1"/>
  <c r="AT237" i="102"/>
  <c r="AU237" i="102" s="1"/>
  <c r="AV237" i="102" s="1"/>
  <c r="AO205" i="102"/>
  <c r="AP205" i="102"/>
  <c r="AO15" i="102"/>
  <c r="AP241" i="102"/>
  <c r="AO241" i="102"/>
  <c r="AP105" i="102"/>
  <c r="AO105" i="102"/>
  <c r="AP30" i="102"/>
  <c r="AO30" i="102"/>
  <c r="AP144" i="102"/>
  <c r="AO144" i="102"/>
  <c r="AO13" i="102"/>
  <c r="AW53" i="102"/>
  <c r="AX53" i="102" s="1"/>
  <c r="AO114" i="102"/>
  <c r="AO222" i="102"/>
  <c r="AW182" i="102"/>
  <c r="AX182" i="102" s="1"/>
  <c r="AO104" i="102"/>
  <c r="AW265" i="102"/>
  <c r="AX265" i="102" s="1"/>
  <c r="AW7" i="102"/>
  <c r="AX7" i="102" s="1"/>
  <c r="AO266" i="102"/>
  <c r="AW233" i="102"/>
  <c r="AX233" i="102" s="1"/>
  <c r="AW130" i="102"/>
  <c r="AX130" i="102" s="1"/>
  <c r="AO31" i="102"/>
  <c r="AO118" i="102"/>
  <c r="AO91" i="102"/>
  <c r="AW213" i="102"/>
  <c r="AX213" i="102" s="1"/>
  <c r="AW65" i="102"/>
  <c r="AX65" i="102" s="1"/>
  <c r="AO162" i="102"/>
  <c r="AW283" i="102"/>
  <c r="AX283" i="102" s="1"/>
  <c r="AO196" i="102"/>
  <c r="AW35" i="102"/>
  <c r="AX35" i="102" s="1"/>
  <c r="AO34" i="102"/>
  <c r="AP139" i="102"/>
  <c r="AW129" i="102"/>
  <c r="AX129" i="102" s="1"/>
  <c r="AO286" i="102"/>
  <c r="X305" i="102"/>
  <c r="Z308" i="102"/>
  <c r="AW70" i="102"/>
  <c r="AX70" i="102" s="1"/>
  <c r="AW64" i="102"/>
  <c r="AX64" i="102" s="1"/>
  <c r="AW26" i="102"/>
  <c r="AX26" i="102" s="1"/>
  <c r="AO49" i="102"/>
  <c r="AO254" i="102"/>
  <c r="AO290" i="102"/>
  <c r="AO192" i="102"/>
  <c r="AP7" i="102"/>
  <c r="AW245" i="102"/>
  <c r="AX245" i="102" s="1"/>
  <c r="J302" i="102"/>
  <c r="AO55" i="102"/>
  <c r="AO63" i="102"/>
  <c r="AO18" i="102"/>
  <c r="AP193" i="102"/>
  <c r="AP314" i="102" s="1"/>
  <c r="AO193" i="102"/>
  <c r="AP27" i="102"/>
  <c r="AO27" i="102"/>
  <c r="AW176" i="102"/>
  <c r="AX176" i="102" s="1"/>
  <c r="W310" i="102"/>
  <c r="AW284" i="102"/>
  <c r="AX284" i="102" s="1"/>
  <c r="AW183" i="102"/>
  <c r="AX183" i="102" s="1"/>
  <c r="AO32" i="102"/>
  <c r="AO168" i="102"/>
  <c r="AP12" i="102"/>
  <c r="AO12" i="102"/>
  <c r="AO98" i="102"/>
  <c r="AO137" i="102"/>
  <c r="AO53" i="102"/>
  <c r="AW37" i="102"/>
  <c r="AX37" i="102" s="1"/>
  <c r="AW71" i="102"/>
  <c r="AX71" i="102" s="1"/>
  <c r="AW298" i="102"/>
  <c r="AX298" i="102" s="1"/>
  <c r="AO80" i="102"/>
  <c r="AW196" i="102"/>
  <c r="AX196" i="102" s="1"/>
  <c r="AO14" i="101"/>
  <c r="AO76" i="101"/>
  <c r="AO129" i="101"/>
  <c r="AO64" i="101"/>
  <c r="AO98" i="101"/>
  <c r="AS159" i="101"/>
  <c r="AO10" i="101"/>
  <c r="AO128" i="101"/>
  <c r="X160" i="101"/>
  <c r="AP19" i="101"/>
  <c r="AO41" i="101"/>
  <c r="AO154" i="101" s="1"/>
  <c r="AO78" i="101"/>
  <c r="AO133" i="101"/>
  <c r="AO94" i="101"/>
  <c r="AO82" i="101"/>
  <c r="AO119" i="101"/>
  <c r="AO117" i="101"/>
  <c r="AO109" i="101"/>
  <c r="AO23" i="101"/>
  <c r="X153" i="101"/>
  <c r="Z148" i="101"/>
  <c r="AO125" i="101"/>
  <c r="AW53" i="101"/>
  <c r="AX53" i="101" s="1"/>
  <c r="AO58" i="101"/>
  <c r="AW17" i="101"/>
  <c r="AX17" i="101" s="1"/>
  <c r="AP11" i="101"/>
  <c r="AO11" i="101"/>
  <c r="AW105" i="101"/>
  <c r="AX105" i="101" s="1"/>
  <c r="X156" i="101"/>
  <c r="Z161" i="101"/>
  <c r="AW144" i="101"/>
  <c r="AX144" i="101" s="1"/>
  <c r="AO74" i="101"/>
  <c r="AW102" i="101"/>
  <c r="AX102" i="101" s="1"/>
  <c r="X157" i="101"/>
  <c r="AW110" i="101"/>
  <c r="AX110" i="101" s="1"/>
  <c r="AW75" i="101"/>
  <c r="AX75" i="101" s="1"/>
  <c r="W152" i="101"/>
  <c r="AO22" i="101"/>
  <c r="AO84" i="101"/>
  <c r="AW92" i="101"/>
  <c r="AX92" i="101" s="1"/>
  <c r="AO104" i="101"/>
  <c r="AW431" i="103"/>
  <c r="AX431" i="103" s="1"/>
  <c r="AW434" i="103"/>
  <c r="AX434" i="103" s="1"/>
  <c r="AP424" i="103"/>
  <c r="AO404" i="103"/>
  <c r="AO409" i="103"/>
  <c r="AW401" i="103"/>
  <c r="AX401" i="103" s="1"/>
  <c r="AW397" i="103"/>
  <c r="AX397" i="103" s="1"/>
  <c r="AW408" i="103"/>
  <c r="AX408" i="103" s="1"/>
  <c r="AW387" i="103"/>
  <c r="AX387" i="103" s="1"/>
  <c r="AW373" i="103"/>
  <c r="AX373" i="103" s="1"/>
  <c r="AW363" i="103"/>
  <c r="AX363" i="103" s="1"/>
  <c r="AW353" i="103"/>
  <c r="AX353" i="103" s="1"/>
  <c r="AW383" i="103"/>
  <c r="AX383" i="103" s="1"/>
  <c r="AW375" i="103"/>
  <c r="AX375" i="103" s="1"/>
  <c r="AP362" i="103"/>
  <c r="AO298" i="103"/>
  <c r="AO290" i="103"/>
  <c r="AW369" i="103"/>
  <c r="AX369" i="103" s="1"/>
  <c r="AW349" i="103"/>
  <c r="AX349" i="103" s="1"/>
  <c r="AW318" i="103"/>
  <c r="AX318" i="103" s="1"/>
  <c r="AP310" i="103"/>
  <c r="AW298" i="103"/>
  <c r="AX298" i="103" s="1"/>
  <c r="AW340" i="103"/>
  <c r="AX340" i="103" s="1"/>
  <c r="AP330" i="103"/>
  <c r="AP306" i="103"/>
  <c r="AW321" i="103"/>
  <c r="AX321" i="103" s="1"/>
  <c r="AW314" i="103"/>
  <c r="AX314" i="103" s="1"/>
  <c r="AP302" i="103"/>
  <c r="AO276" i="103"/>
  <c r="AO260" i="103"/>
  <c r="AP322" i="103"/>
  <c r="AO273" i="103"/>
  <c r="AO245" i="103"/>
  <c r="AW283" i="103"/>
  <c r="AX283" i="103" s="1"/>
  <c r="AP277" i="103"/>
  <c r="AP269" i="103"/>
  <c r="AP253" i="103"/>
  <c r="AW282" i="103"/>
  <c r="AX282" i="103" s="1"/>
  <c r="AW264" i="103"/>
  <c r="AX264" i="103" s="1"/>
  <c r="AW249" i="103"/>
  <c r="AX249" i="103" s="1"/>
  <c r="AW265" i="103"/>
  <c r="AX265" i="103" s="1"/>
  <c r="AW250" i="103"/>
  <c r="AX250" i="103" s="1"/>
  <c r="AP240" i="103"/>
  <c r="AO227" i="103"/>
  <c r="AW280" i="103"/>
  <c r="AX280" i="103" s="1"/>
  <c r="AW272" i="103"/>
  <c r="AX272" i="103" s="1"/>
  <c r="AW262" i="103"/>
  <c r="AX262" i="103" s="1"/>
  <c r="AP257" i="103"/>
  <c r="AP444" i="103" s="1"/>
  <c r="AO237" i="103"/>
  <c r="AP201" i="103"/>
  <c r="AP447" i="103" s="1"/>
  <c r="AW225" i="103"/>
  <c r="AX225" i="103" s="1"/>
  <c r="AW200" i="103"/>
  <c r="AX200" i="103" s="1"/>
  <c r="AW197" i="103"/>
  <c r="AX197" i="103" s="1"/>
  <c r="AW188" i="103"/>
  <c r="AX188" i="103" s="1"/>
  <c r="AW234" i="103"/>
  <c r="AX234" i="103" s="1"/>
  <c r="AW226" i="103"/>
  <c r="AX226" i="103" s="1"/>
  <c r="AW219" i="103"/>
  <c r="AX219" i="103" s="1"/>
  <c r="AW202" i="103"/>
  <c r="AX202" i="103" s="1"/>
  <c r="AW231" i="103"/>
  <c r="AX231" i="103" s="1"/>
  <c r="AW223" i="103"/>
  <c r="AX223" i="103" s="1"/>
  <c r="AW205" i="103"/>
  <c r="AX205" i="103" s="1"/>
  <c r="AP232" i="103"/>
  <c r="AW214" i="103"/>
  <c r="AX214" i="103" s="1"/>
  <c r="AW175" i="103"/>
  <c r="AX175" i="103" s="1"/>
  <c r="AW156" i="103"/>
  <c r="AX156" i="103" s="1"/>
  <c r="AW119" i="103"/>
  <c r="AX119" i="103" s="1"/>
  <c r="AW170" i="103"/>
  <c r="AX170" i="103" s="1"/>
  <c r="AW140" i="103"/>
  <c r="AX140" i="103" s="1"/>
  <c r="AW116" i="103"/>
  <c r="AX116" i="103" s="1"/>
  <c r="AW180" i="103"/>
  <c r="AX180" i="103" s="1"/>
  <c r="AW171" i="103"/>
  <c r="AX171" i="103" s="1"/>
  <c r="AW164" i="103"/>
  <c r="AX164" i="103" s="1"/>
  <c r="AW144" i="103"/>
  <c r="AX144" i="103" s="1"/>
  <c r="AW130" i="103"/>
  <c r="AX130" i="103" s="1"/>
  <c r="AO99" i="103"/>
  <c r="AO95" i="103"/>
  <c r="AO448" i="103" s="1"/>
  <c r="AO75" i="103"/>
  <c r="AW179" i="103"/>
  <c r="AX179" i="103" s="1"/>
  <c r="AW151" i="103"/>
  <c r="AX151" i="103" s="1"/>
  <c r="AW138" i="103"/>
  <c r="AX138" i="103" s="1"/>
  <c r="AW124" i="103"/>
  <c r="AX124" i="103" s="1"/>
  <c r="AP89" i="103"/>
  <c r="AP81" i="103"/>
  <c r="AP61" i="103"/>
  <c r="AP41" i="103"/>
  <c r="AP17" i="103"/>
  <c r="AP13" i="103"/>
  <c r="AW86" i="103"/>
  <c r="AX86" i="103" s="1"/>
  <c r="AW81" i="103"/>
  <c r="AX81" i="103" s="1"/>
  <c r="AO77" i="103"/>
  <c r="AW58" i="103"/>
  <c r="AX58" i="103" s="1"/>
  <c r="AW49" i="103"/>
  <c r="AX49" i="103" s="1"/>
  <c r="AW40" i="103"/>
  <c r="AX40" i="103" s="1"/>
  <c r="AW33" i="103"/>
  <c r="AX33" i="103" s="1"/>
  <c r="AW20" i="103"/>
  <c r="AX20" i="103" s="1"/>
  <c r="AW97" i="103"/>
  <c r="AX97" i="103" s="1"/>
  <c r="AW61" i="103"/>
  <c r="AX61" i="103" s="1"/>
  <c r="AW37" i="103"/>
  <c r="AX37" i="103" s="1"/>
  <c r="AW25" i="103"/>
  <c r="AX25" i="103" s="1"/>
  <c r="AW84" i="103"/>
  <c r="AX84" i="103" s="1"/>
  <c r="AW29" i="103"/>
  <c r="AX29" i="103" s="1"/>
  <c r="AW52" i="103"/>
  <c r="AX52" i="103" s="1"/>
  <c r="AW13" i="103"/>
  <c r="AX13" i="103" s="1"/>
  <c r="AW66" i="103"/>
  <c r="AX66" i="103" s="1"/>
  <c r="AW60" i="103"/>
  <c r="AX60" i="103" s="1"/>
  <c r="X444" i="103"/>
  <c r="J451" i="103"/>
  <c r="J450" i="103"/>
  <c r="W454" i="103"/>
  <c r="W441" i="103"/>
  <c r="J453" i="103"/>
  <c r="AT446" i="103"/>
  <c r="Z444" i="103"/>
  <c r="Z451" i="103"/>
  <c r="Z454" i="103"/>
  <c r="Z441" i="103"/>
  <c r="AW427" i="103"/>
  <c r="AX427" i="103" s="1"/>
  <c r="AW420" i="103"/>
  <c r="AX420" i="103" s="1"/>
  <c r="AW419" i="103"/>
  <c r="AX419" i="103" s="1"/>
  <c r="AW430" i="103"/>
  <c r="AX430" i="103" s="1"/>
  <c r="AO396" i="103"/>
  <c r="AO401" i="103"/>
  <c r="AW392" i="103"/>
  <c r="AX392" i="103" s="1"/>
  <c r="AP408" i="103"/>
  <c r="AW393" i="103"/>
  <c r="AX393" i="103" s="1"/>
  <c r="AO378" i="103"/>
  <c r="AO354" i="103"/>
  <c r="AO350" i="103"/>
  <c r="AW386" i="103"/>
  <c r="AX386" i="103" s="1"/>
  <c r="AW370" i="103"/>
  <c r="AX370" i="103" s="1"/>
  <c r="AW359" i="103"/>
  <c r="AX359" i="103" s="1"/>
  <c r="AO383" i="103"/>
  <c r="AW374" i="103"/>
  <c r="AX374" i="103" s="1"/>
  <c r="AW361" i="103"/>
  <c r="AX361" i="103" s="1"/>
  <c r="AW351" i="103"/>
  <c r="AX351" i="103" s="1"/>
  <c r="AW366" i="103"/>
  <c r="AX366" i="103" s="1"/>
  <c r="AW347" i="103"/>
  <c r="AX347" i="103" s="1"/>
  <c r="AO334" i="103"/>
  <c r="AW326" i="103"/>
  <c r="AX326" i="103" s="1"/>
  <c r="AP318" i="103"/>
  <c r="AW305" i="103"/>
  <c r="AX305" i="103" s="1"/>
  <c r="AW301" i="103"/>
  <c r="AX301" i="103" s="1"/>
  <c r="AP314" i="103"/>
  <c r="AO272" i="103"/>
  <c r="AO256" i="103"/>
  <c r="AP340" i="103"/>
  <c r="AW317" i="103"/>
  <c r="AX317" i="103" s="1"/>
  <c r="AO285" i="103"/>
  <c r="AO265" i="103"/>
  <c r="AO261" i="103"/>
  <c r="AW281" i="103"/>
  <c r="AX281" i="103" s="1"/>
  <c r="AW273" i="103"/>
  <c r="AX273" i="103" s="1"/>
  <c r="AW261" i="103"/>
  <c r="AX261" i="103" s="1"/>
  <c r="AO250" i="103"/>
  <c r="AW278" i="103"/>
  <c r="AX278" i="103" s="1"/>
  <c r="AP264" i="103"/>
  <c r="AP452" i="103" s="1"/>
  <c r="AW248" i="103"/>
  <c r="AX248" i="103" s="1"/>
  <c r="AW242" i="103"/>
  <c r="AX242" i="103" s="1"/>
  <c r="AW285" i="103"/>
  <c r="AX285" i="103" s="1"/>
  <c r="AO223" i="103"/>
  <c r="AO219" i="103"/>
  <c r="AP280" i="103"/>
  <c r="AW260" i="103"/>
  <c r="AX260" i="103" s="1"/>
  <c r="AW252" i="103"/>
  <c r="AX252" i="103" s="1"/>
  <c r="AW236" i="103"/>
  <c r="AX236" i="103" s="1"/>
  <c r="AW221" i="103"/>
  <c r="AX221" i="103" s="1"/>
  <c r="AW201" i="103"/>
  <c r="AX201" i="103" s="1"/>
  <c r="AP231" i="103"/>
  <c r="AO205" i="103"/>
  <c r="AP187" i="103"/>
  <c r="AP228" i="103"/>
  <c r="AW154" i="103"/>
  <c r="AX154" i="103" s="1"/>
  <c r="AW123" i="103"/>
  <c r="AX123" i="103" s="1"/>
  <c r="AW168" i="103"/>
  <c r="AX168" i="103" s="1"/>
  <c r="AP149" i="103"/>
  <c r="AW132" i="103"/>
  <c r="AX132" i="103" s="1"/>
  <c r="AW114" i="103"/>
  <c r="AX114" i="103" s="1"/>
  <c r="AW108" i="103"/>
  <c r="AX108" i="103" s="1"/>
  <c r="AW178" i="103"/>
  <c r="AX178" i="103" s="1"/>
  <c r="AW162" i="103"/>
  <c r="AX162" i="103" s="1"/>
  <c r="AP141" i="103"/>
  <c r="AW103" i="103"/>
  <c r="AX103" i="103" s="1"/>
  <c r="AW160" i="103"/>
  <c r="AX160" i="103" s="1"/>
  <c r="AP137" i="103"/>
  <c r="AW122" i="103"/>
  <c r="AX122" i="103" s="1"/>
  <c r="AP69" i="103"/>
  <c r="AP37" i="103"/>
  <c r="AP9" i="103"/>
  <c r="AW101" i="103"/>
  <c r="AX101" i="103" s="1"/>
  <c r="AW85" i="103"/>
  <c r="AX85" i="103" s="1"/>
  <c r="AW74" i="103"/>
  <c r="AX74" i="103" s="1"/>
  <c r="AW96" i="103"/>
  <c r="AX96" i="103" s="1"/>
  <c r="AW70" i="103"/>
  <c r="AX70" i="103" s="1"/>
  <c r="AW56" i="103"/>
  <c r="AX56" i="103" s="1"/>
  <c r="AW16" i="103"/>
  <c r="AX16" i="103" s="1"/>
  <c r="AW80" i="103"/>
  <c r="AX80" i="103" s="1"/>
  <c r="AW34" i="103"/>
  <c r="AX34" i="103" s="1"/>
  <c r="AW94" i="103"/>
  <c r="AX94" i="103" s="1"/>
  <c r="AW73" i="103"/>
  <c r="AX73" i="103" s="1"/>
  <c r="AW65" i="103"/>
  <c r="AX65" i="103" s="1"/>
  <c r="AW54" i="103"/>
  <c r="AX54" i="103" s="1"/>
  <c r="AW22" i="103"/>
  <c r="AX22" i="103" s="1"/>
  <c r="AW12" i="103"/>
  <c r="AX12" i="103" s="1"/>
  <c r="J444" i="103"/>
  <c r="AT451" i="103"/>
  <c r="W449" i="103"/>
  <c r="J448" i="103"/>
  <c r="J447" i="103"/>
  <c r="AS451" i="103"/>
  <c r="Z452" i="103"/>
  <c r="AS448" i="103"/>
  <c r="AU445" i="103"/>
  <c r="AV445" i="103"/>
  <c r="AS447" i="103"/>
  <c r="AS453" i="103"/>
  <c r="AO446" i="103"/>
  <c r="X449" i="103"/>
  <c r="W445" i="103"/>
  <c r="AP428" i="103"/>
  <c r="AW418" i="103"/>
  <c r="AX418" i="103" s="1"/>
  <c r="AW435" i="103"/>
  <c r="AX435" i="103" s="1"/>
  <c r="AW396" i="103"/>
  <c r="AX396" i="103" s="1"/>
  <c r="AW405" i="103"/>
  <c r="AX405" i="103" s="1"/>
  <c r="AW389" i="103"/>
  <c r="AX389" i="103" s="1"/>
  <c r="AO374" i="103"/>
  <c r="AO447" i="103" s="1"/>
  <c r="AO370" i="103"/>
  <c r="AW385" i="103"/>
  <c r="AX385" i="103" s="1"/>
  <c r="AW357" i="103"/>
  <c r="AX357" i="103" s="1"/>
  <c r="AW341" i="103"/>
  <c r="AX341" i="103" s="1"/>
  <c r="AW379" i="103"/>
  <c r="AX379" i="103" s="1"/>
  <c r="AW358" i="103"/>
  <c r="AX358" i="103" s="1"/>
  <c r="AW371" i="103"/>
  <c r="AX371" i="103" s="1"/>
  <c r="AO294" i="103"/>
  <c r="AW381" i="103"/>
  <c r="AX381" i="103" s="1"/>
  <c r="AW355" i="103"/>
  <c r="AX355" i="103" s="1"/>
  <c r="AW337" i="103"/>
  <c r="AX337" i="103" s="1"/>
  <c r="AW329" i="103"/>
  <c r="AX329" i="103" s="1"/>
  <c r="AW325" i="103"/>
  <c r="AX325" i="103" s="1"/>
  <c r="AW297" i="103"/>
  <c r="AX297" i="103" s="1"/>
  <c r="AW333" i="103"/>
  <c r="AX333" i="103" s="1"/>
  <c r="AW313" i="103"/>
  <c r="AX313" i="103" s="1"/>
  <c r="AW334" i="103"/>
  <c r="AX334" i="103" s="1"/>
  <c r="AO284" i="103"/>
  <c r="AO268" i="103"/>
  <c r="AO252" i="103"/>
  <c r="AO248" i="103"/>
  <c r="AO244" i="103"/>
  <c r="AW309" i="103"/>
  <c r="AX309" i="103" s="1"/>
  <c r="AO281" i="103"/>
  <c r="AW246" i="103"/>
  <c r="AX246" i="103" s="1"/>
  <c r="AW284" i="103"/>
  <c r="AX284" i="103" s="1"/>
  <c r="AW274" i="103"/>
  <c r="AX274" i="103" s="1"/>
  <c r="AW258" i="103"/>
  <c r="AX258" i="103" s="1"/>
  <c r="AP242" i="103"/>
  <c r="AW237" i="103"/>
  <c r="AX237" i="103" s="1"/>
  <c r="AW256" i="103"/>
  <c r="AX256" i="103" s="1"/>
  <c r="AW276" i="103"/>
  <c r="AX276" i="103" s="1"/>
  <c r="AW268" i="103"/>
  <c r="AX268" i="103" s="1"/>
  <c r="AW233" i="103"/>
  <c r="AX233" i="103" s="1"/>
  <c r="AW218" i="103"/>
  <c r="AX218" i="103" s="1"/>
  <c r="AP211" i="103"/>
  <c r="AW198" i="103"/>
  <c r="AX198" i="103" s="1"/>
  <c r="AW230" i="103"/>
  <c r="AX230" i="103" s="1"/>
  <c r="AW222" i="103"/>
  <c r="AX222" i="103" s="1"/>
  <c r="AW193" i="103"/>
  <c r="AX193" i="103" s="1"/>
  <c r="AW227" i="103"/>
  <c r="AX227" i="103" s="1"/>
  <c r="AW196" i="103"/>
  <c r="AX196" i="103" s="1"/>
  <c r="AP224" i="103"/>
  <c r="AP449" i="103" s="1"/>
  <c r="AW210" i="103"/>
  <c r="AX210" i="103" s="1"/>
  <c r="AP185" i="103"/>
  <c r="AW159" i="103"/>
  <c r="AX159" i="103" s="1"/>
  <c r="AW148" i="103"/>
  <c r="AX148" i="103" s="1"/>
  <c r="AW110" i="103"/>
  <c r="AX110" i="103" s="1"/>
  <c r="AW166" i="103"/>
  <c r="AX166" i="103" s="1"/>
  <c r="AW147" i="103"/>
  <c r="AX147" i="103" s="1"/>
  <c r="AP129" i="103"/>
  <c r="AW112" i="103"/>
  <c r="AX112" i="103" s="1"/>
  <c r="AW107" i="103"/>
  <c r="AX107" i="103" s="1"/>
  <c r="AW176" i="103"/>
  <c r="AX176" i="103" s="1"/>
  <c r="AW167" i="103"/>
  <c r="AX167" i="103" s="1"/>
  <c r="AW152" i="103"/>
  <c r="AX152" i="103" s="1"/>
  <c r="AW136" i="103"/>
  <c r="AX136" i="103" s="1"/>
  <c r="AP117" i="103"/>
  <c r="AW184" i="103"/>
  <c r="AX184" i="103" s="1"/>
  <c r="AW174" i="103"/>
  <c r="AX174" i="103" s="1"/>
  <c r="AW158" i="103"/>
  <c r="AX158" i="103" s="1"/>
  <c r="AP145" i="103"/>
  <c r="AW134" i="103"/>
  <c r="AX134" i="103" s="1"/>
  <c r="AW120" i="103"/>
  <c r="AX120" i="103" s="1"/>
  <c r="AW89" i="103"/>
  <c r="AX89" i="103" s="1"/>
  <c r="AW72" i="103"/>
  <c r="AX72" i="103" s="1"/>
  <c r="AW100" i="103"/>
  <c r="AX100" i="103" s="1"/>
  <c r="AW95" i="103"/>
  <c r="AX95" i="103" s="1"/>
  <c r="AW69" i="103"/>
  <c r="AX69" i="103" s="1"/>
  <c r="AW24" i="103"/>
  <c r="AX24" i="103" s="1"/>
  <c r="AW90" i="103"/>
  <c r="AX90" i="103" s="1"/>
  <c r="AW78" i="103"/>
  <c r="AX78" i="103" s="1"/>
  <c r="AW28" i="103"/>
  <c r="AX28" i="103" s="1"/>
  <c r="AW93" i="103"/>
  <c r="AX93" i="103" s="1"/>
  <c r="AT444" i="103"/>
  <c r="Z453" i="103"/>
  <c r="Z446" i="103"/>
  <c r="Z450" i="103"/>
  <c r="X454" i="103"/>
  <c r="X441" i="103"/>
  <c r="J454" i="103"/>
  <c r="J441" i="103"/>
  <c r="AS454" i="103"/>
  <c r="AS441" i="103"/>
  <c r="AP451" i="103"/>
  <c r="AT450" i="103"/>
  <c r="X452" i="103"/>
  <c r="AO453" i="103"/>
  <c r="Z449" i="103"/>
  <c r="AT445" i="103"/>
  <c r="W452" i="103"/>
  <c r="J449" i="103"/>
  <c r="AW432" i="103"/>
  <c r="AX432" i="103" s="1"/>
  <c r="AW436" i="103"/>
  <c r="AX436" i="103" s="1"/>
  <c r="AW423" i="103"/>
  <c r="AX423" i="103" s="1"/>
  <c r="AW424" i="103"/>
  <c r="AX424" i="103" s="1"/>
  <c r="AW439" i="103"/>
  <c r="AX439" i="103" s="1"/>
  <c r="AW426" i="103"/>
  <c r="AX426" i="103" s="1"/>
  <c r="AW409" i="103"/>
  <c r="AX409" i="103" s="1"/>
  <c r="AW412" i="103"/>
  <c r="AX412" i="103" s="1"/>
  <c r="AW413" i="103"/>
  <c r="AX413" i="103" s="1"/>
  <c r="AW400" i="103"/>
  <c r="AX400" i="103" s="1"/>
  <c r="AW382" i="103"/>
  <c r="AX382" i="103" s="1"/>
  <c r="AW367" i="103"/>
  <c r="AX367" i="103" s="1"/>
  <c r="AW345" i="103"/>
  <c r="AX345" i="103" s="1"/>
  <c r="AW377" i="103"/>
  <c r="AX377" i="103" s="1"/>
  <c r="AW365" i="103"/>
  <c r="AX365" i="103" s="1"/>
  <c r="AW310" i="103"/>
  <c r="AX310" i="103" s="1"/>
  <c r="AW330" i="103"/>
  <c r="AX330" i="103" s="1"/>
  <c r="AW306" i="103"/>
  <c r="AX306" i="103" s="1"/>
  <c r="AW302" i="103"/>
  <c r="AX302" i="103" s="1"/>
  <c r="AW322" i="103"/>
  <c r="AX322" i="103" s="1"/>
  <c r="AW293" i="103"/>
  <c r="AX293" i="103" s="1"/>
  <c r="AW289" i="103"/>
  <c r="AX289" i="103" s="1"/>
  <c r="AW277" i="103"/>
  <c r="AX277" i="103" s="1"/>
  <c r="AW269" i="103"/>
  <c r="AX269" i="103" s="1"/>
  <c r="AW253" i="103"/>
  <c r="AX253" i="103" s="1"/>
  <c r="AW245" i="103"/>
  <c r="AX245" i="103" s="1"/>
  <c r="AW270" i="103"/>
  <c r="AX270" i="103" s="1"/>
  <c r="AW254" i="103"/>
  <c r="AX254" i="103" s="1"/>
  <c r="AW266" i="103"/>
  <c r="AX266" i="103" s="1"/>
  <c r="AW286" i="103"/>
  <c r="AX286" i="103" s="1"/>
  <c r="AW257" i="103"/>
  <c r="AX257" i="103" s="1"/>
  <c r="AW239" i="103"/>
  <c r="AX239" i="103" s="1"/>
  <c r="AW229" i="103"/>
  <c r="AX229" i="103" s="1"/>
  <c r="AP216" i="103"/>
  <c r="AW235" i="103"/>
  <c r="AX235" i="103" s="1"/>
  <c r="AW204" i="103"/>
  <c r="AX204" i="103" s="1"/>
  <c r="AP236" i="103"/>
  <c r="AP191" i="103"/>
  <c r="AW189" i="103"/>
  <c r="AX189" i="103" s="1"/>
  <c r="AW215" i="103"/>
  <c r="AX215" i="103" s="1"/>
  <c r="AW206" i="103"/>
  <c r="AX206" i="103" s="1"/>
  <c r="AW182" i="103"/>
  <c r="AX182" i="103" s="1"/>
  <c r="AW146" i="103"/>
  <c r="AX146" i="103" s="1"/>
  <c r="AW128" i="103"/>
  <c r="AX128" i="103" s="1"/>
  <c r="AW106" i="103"/>
  <c r="AX106" i="103" s="1"/>
  <c r="AW172" i="103"/>
  <c r="AX172" i="103" s="1"/>
  <c r="AW155" i="103"/>
  <c r="AX155" i="103" s="1"/>
  <c r="AW126" i="103"/>
  <c r="AX126" i="103" s="1"/>
  <c r="AW111" i="103"/>
  <c r="AX111" i="103" s="1"/>
  <c r="AW102" i="103"/>
  <c r="AX102" i="103" s="1"/>
  <c r="AP173" i="103"/>
  <c r="AW150" i="103"/>
  <c r="AX150" i="103" s="1"/>
  <c r="AP133" i="103"/>
  <c r="AW115" i="103"/>
  <c r="AX115" i="103" s="1"/>
  <c r="AP181" i="103"/>
  <c r="AW163" i="103"/>
  <c r="AX163" i="103" s="1"/>
  <c r="AP153" i="103"/>
  <c r="AW142" i="103"/>
  <c r="AX142" i="103" s="1"/>
  <c r="AW118" i="103"/>
  <c r="AX118" i="103" s="1"/>
  <c r="AW82" i="103"/>
  <c r="AX82" i="103" s="1"/>
  <c r="AW77" i="103"/>
  <c r="AX77" i="103" s="1"/>
  <c r="AW64" i="103"/>
  <c r="AX64" i="103" s="1"/>
  <c r="AW98" i="103"/>
  <c r="AX98" i="103" s="1"/>
  <c r="AW57" i="103"/>
  <c r="AX57" i="103" s="1"/>
  <c r="AW44" i="103"/>
  <c r="AX44" i="103" s="1"/>
  <c r="AV7" i="103"/>
  <c r="AW99" i="103"/>
  <c r="AX99" i="103" s="1"/>
  <c r="AW88" i="103"/>
  <c r="AX88" i="103" s="1"/>
  <c r="AW76" i="103"/>
  <c r="AX76" i="103" s="1"/>
  <c r="AW92" i="103"/>
  <c r="AX92" i="103" s="1"/>
  <c r="AW68" i="103"/>
  <c r="AX68" i="103" s="1"/>
  <c r="AW62" i="103"/>
  <c r="AX62" i="103" s="1"/>
  <c r="X451" i="103"/>
  <c r="AS449" i="103"/>
  <c r="X448" i="103"/>
  <c r="Z445" i="103"/>
  <c r="AS444" i="103"/>
  <c r="W448" i="103"/>
  <c r="J446" i="103"/>
  <c r="W447" i="103"/>
  <c r="J452" i="103"/>
  <c r="W453" i="103"/>
  <c r="AS446" i="103"/>
  <c r="AS450" i="103"/>
  <c r="Z448" i="103"/>
  <c r="AS445" i="103"/>
  <c r="AO274" i="102"/>
  <c r="AW274" i="102"/>
  <c r="AX274" i="102" s="1"/>
  <c r="AW220" i="102"/>
  <c r="AX220" i="102" s="1"/>
  <c r="AW174" i="102"/>
  <c r="AX174" i="102" s="1"/>
  <c r="AO157" i="102"/>
  <c r="AO306" i="102" s="1"/>
  <c r="AW263" i="102"/>
  <c r="AX263" i="102" s="1"/>
  <c r="AW155" i="102"/>
  <c r="AX155" i="102" s="1"/>
  <c r="AW126" i="102"/>
  <c r="AX126" i="102" s="1"/>
  <c r="AP200" i="102"/>
  <c r="AW157" i="102"/>
  <c r="AX157" i="102" s="1"/>
  <c r="AW133" i="102"/>
  <c r="AX133" i="102" s="1"/>
  <c r="AW273" i="102"/>
  <c r="AX273" i="102" s="1"/>
  <c r="AP244" i="102"/>
  <c r="AO129" i="102"/>
  <c r="AO92" i="102"/>
  <c r="AO225" i="102"/>
  <c r="AP70" i="102"/>
  <c r="AO48" i="102"/>
  <c r="AO50" i="102"/>
  <c r="AW13" i="102"/>
  <c r="AX13" i="102" s="1"/>
  <c r="AP146" i="102"/>
  <c r="AW98" i="102"/>
  <c r="AX98" i="102" s="1"/>
  <c r="AW15" i="102"/>
  <c r="AX15" i="102" s="1"/>
  <c r="AW267" i="102"/>
  <c r="AX267" i="102" s="1"/>
  <c r="AW179" i="102"/>
  <c r="AX179" i="102" s="1"/>
  <c r="AO124" i="102"/>
  <c r="AO258" i="102"/>
  <c r="AP125" i="102"/>
  <c r="AW178" i="102"/>
  <c r="AX178" i="102" s="1"/>
  <c r="AW62" i="102"/>
  <c r="AX62" i="102" s="1"/>
  <c r="AW217" i="102"/>
  <c r="AX217" i="102" s="1"/>
  <c r="AW127" i="102"/>
  <c r="AX127" i="102" s="1"/>
  <c r="AW295" i="102"/>
  <c r="AX295" i="102" s="1"/>
  <c r="AO14" i="102"/>
  <c r="AO112" i="102"/>
  <c r="AW28" i="102"/>
  <c r="AX28" i="102" s="1"/>
  <c r="AW234" i="102"/>
  <c r="AX234" i="102" s="1"/>
  <c r="AW136" i="102"/>
  <c r="AX136" i="102" s="1"/>
  <c r="AP283" i="102"/>
  <c r="AW231" i="102"/>
  <c r="AX231" i="102" s="1"/>
  <c r="AP242" i="102"/>
  <c r="AO158" i="102"/>
  <c r="AO83" i="102"/>
  <c r="AO121" i="102"/>
  <c r="AO201" i="102"/>
  <c r="AO87" i="102"/>
  <c r="AW203" i="102"/>
  <c r="AX203" i="102" s="1"/>
  <c r="AW297" i="102"/>
  <c r="AX297" i="102" s="1"/>
  <c r="AW254" i="102"/>
  <c r="AX254" i="102" s="1"/>
  <c r="AW224" i="102"/>
  <c r="AX224" i="102" s="1"/>
  <c r="AW251" i="102"/>
  <c r="AX251" i="102" s="1"/>
  <c r="AW280" i="102"/>
  <c r="AX280" i="102" s="1"/>
  <c r="AO300" i="102"/>
  <c r="Z311" i="102"/>
  <c r="AP282" i="102"/>
  <c r="AW192" i="102"/>
  <c r="AX192" i="102" s="1"/>
  <c r="AW90" i="102"/>
  <c r="AX90" i="102" s="1"/>
  <c r="AP227" i="102"/>
  <c r="AW166" i="102"/>
  <c r="AX166" i="102" s="1"/>
  <c r="AP189" i="102"/>
  <c r="AW175" i="102"/>
  <c r="AX175" i="102" s="1"/>
  <c r="AW95" i="102"/>
  <c r="AX95" i="102" s="1"/>
  <c r="J308" i="102"/>
  <c r="W312" i="102"/>
  <c r="J314" i="102"/>
  <c r="W309" i="102"/>
  <c r="J307" i="102"/>
  <c r="W306" i="102"/>
  <c r="Z315" i="102"/>
  <c r="Z302" i="102"/>
  <c r="J315" i="102"/>
  <c r="AW121" i="102"/>
  <c r="AX121" i="102" s="1"/>
  <c r="AW223" i="102"/>
  <c r="AX223" i="102" s="1"/>
  <c r="AO245" i="102"/>
  <c r="AS314" i="102"/>
  <c r="J306" i="102"/>
  <c r="W311" i="102"/>
  <c r="AW8" i="102"/>
  <c r="AX8" i="102" s="1"/>
  <c r="AW253" i="102"/>
  <c r="AX253" i="102" s="1"/>
  <c r="AP56" i="102"/>
  <c r="AP208" i="102"/>
  <c r="AP308" i="102" s="1"/>
  <c r="AW104" i="102"/>
  <c r="AX104" i="102" s="1"/>
  <c r="AP204" i="102"/>
  <c r="AW51" i="102"/>
  <c r="AX51" i="102" s="1"/>
  <c r="W313" i="102"/>
  <c r="AP93" i="102"/>
  <c r="AO288" i="102"/>
  <c r="AW216" i="102"/>
  <c r="AX216" i="102" s="1"/>
  <c r="AP174" i="102"/>
  <c r="AW139" i="102"/>
  <c r="AX139" i="102" s="1"/>
  <c r="AW299" i="102"/>
  <c r="AX299" i="102" s="1"/>
  <c r="AW285" i="102"/>
  <c r="AX285" i="102" s="1"/>
  <c r="AW240" i="102"/>
  <c r="AX240" i="102" s="1"/>
  <c r="AW184" i="102"/>
  <c r="AX184" i="102" s="1"/>
  <c r="AW185" i="102"/>
  <c r="AX185" i="102" s="1"/>
  <c r="AW138" i="102"/>
  <c r="AX138" i="102" s="1"/>
  <c r="AW21" i="102"/>
  <c r="AX21" i="102" s="1"/>
  <c r="AW275" i="102"/>
  <c r="AX275" i="102" s="1"/>
  <c r="AW119" i="102"/>
  <c r="AX119" i="102" s="1"/>
  <c r="AW228" i="102"/>
  <c r="AX228" i="102" s="1"/>
  <c r="AW170" i="102"/>
  <c r="AX170" i="102" s="1"/>
  <c r="AW277" i="102"/>
  <c r="AX277" i="102" s="1"/>
  <c r="AW210" i="102"/>
  <c r="AX210" i="102" s="1"/>
  <c r="AW29" i="102"/>
  <c r="AX29" i="102" s="1"/>
  <c r="AW218" i="102"/>
  <c r="AX218" i="102" s="1"/>
  <c r="AW177" i="102"/>
  <c r="AX177" i="102" s="1"/>
  <c r="AW60" i="102"/>
  <c r="AX60" i="102" s="1"/>
  <c r="AO211" i="102"/>
  <c r="AO169" i="102"/>
  <c r="AW225" i="102"/>
  <c r="AX225" i="102" s="1"/>
  <c r="AO136" i="102"/>
  <c r="AW229" i="102"/>
  <c r="AX229" i="102" s="1"/>
  <c r="AW272" i="102"/>
  <c r="AX272" i="102" s="1"/>
  <c r="AW291" i="102"/>
  <c r="AX291" i="102" s="1"/>
  <c r="AW168" i="102"/>
  <c r="AX168" i="102" s="1"/>
  <c r="AP224" i="102"/>
  <c r="AP310" i="102" s="1"/>
  <c r="AP280" i="102"/>
  <c r="AS310" i="102"/>
  <c r="AW125" i="102"/>
  <c r="AX125" i="102" s="1"/>
  <c r="AW235" i="102"/>
  <c r="AX235" i="102" s="1"/>
  <c r="AW188" i="102"/>
  <c r="AX188" i="102" s="1"/>
  <c r="AW150" i="102"/>
  <c r="AX150" i="102" s="1"/>
  <c r="AO123" i="102"/>
  <c r="AP175" i="102"/>
  <c r="AW246" i="102"/>
  <c r="AX246" i="102" s="1"/>
  <c r="AW238" i="102"/>
  <c r="AX238" i="102" s="1"/>
  <c r="AT59" i="102"/>
  <c r="W305" i="102"/>
  <c r="Z313" i="102"/>
  <c r="X311" i="102"/>
  <c r="AS302" i="102"/>
  <c r="W315" i="102"/>
  <c r="W302" i="102"/>
  <c r="AW84" i="102"/>
  <c r="AX84" i="102" s="1"/>
  <c r="AW74" i="102"/>
  <c r="AX74" i="102" s="1"/>
  <c r="AW39" i="102"/>
  <c r="AX39" i="102" s="1"/>
  <c r="AW264" i="102"/>
  <c r="AX264" i="102" s="1"/>
  <c r="AP223" i="102"/>
  <c r="AW300" i="102"/>
  <c r="AX300" i="102" s="1"/>
  <c r="W308" i="102"/>
  <c r="Z310" i="102"/>
  <c r="W307" i="102"/>
  <c r="AW73" i="102"/>
  <c r="AX73" i="102" s="1"/>
  <c r="AW293" i="102"/>
  <c r="AX293" i="102" s="1"/>
  <c r="AW123" i="102"/>
  <c r="AX123" i="102" s="1"/>
  <c r="AW97" i="102"/>
  <c r="AX97" i="102" s="1"/>
  <c r="AW292" i="102"/>
  <c r="AX292" i="102" s="1"/>
  <c r="Z309" i="102"/>
  <c r="AW110" i="102"/>
  <c r="AX110" i="102" s="1"/>
  <c r="AT310" i="102"/>
  <c r="AW261" i="102"/>
  <c r="AX261" i="102" s="1"/>
  <c r="AW163" i="102"/>
  <c r="AX163" i="102" s="1"/>
  <c r="AW252" i="102"/>
  <c r="AX252" i="102" s="1"/>
  <c r="AW145" i="102"/>
  <c r="AX145" i="102" s="1"/>
  <c r="AO164" i="102"/>
  <c r="AO202" i="102"/>
  <c r="AO113" i="102"/>
  <c r="AW239" i="102"/>
  <c r="AX239" i="102" s="1"/>
  <c r="AW31" i="102"/>
  <c r="AX31" i="102" s="1"/>
  <c r="AW215" i="102"/>
  <c r="AX215" i="102" s="1"/>
  <c r="AW46" i="102"/>
  <c r="AX46" i="102" s="1"/>
  <c r="AW257" i="102"/>
  <c r="AX257" i="102" s="1"/>
  <c r="AW94" i="102"/>
  <c r="AX94" i="102" s="1"/>
  <c r="AO10" i="102"/>
  <c r="AW22" i="102"/>
  <c r="AX22" i="102" s="1"/>
  <c r="AW107" i="102"/>
  <c r="AX107" i="102" s="1"/>
  <c r="AW276" i="102"/>
  <c r="AX276" i="102" s="1"/>
  <c r="AW23" i="102"/>
  <c r="AX23" i="102" s="1"/>
  <c r="AW148" i="102"/>
  <c r="AX148" i="102" s="1"/>
  <c r="J312" i="102"/>
  <c r="J309" i="102"/>
  <c r="AW88" i="102"/>
  <c r="AX88" i="102" s="1"/>
  <c r="AW190" i="102"/>
  <c r="AX190" i="102" s="1"/>
  <c r="AW171" i="102"/>
  <c r="AX171" i="102" s="1"/>
  <c r="AS312" i="102"/>
  <c r="AS309" i="102"/>
  <c r="AS306" i="102"/>
  <c r="AW47" i="102"/>
  <c r="AX47" i="102" s="1"/>
  <c r="AW158" i="102"/>
  <c r="AX158" i="102" s="1"/>
  <c r="AO224" i="102"/>
  <c r="J313" i="102"/>
  <c r="W314" i="102"/>
  <c r="AS311" i="102"/>
  <c r="AW69" i="102"/>
  <c r="AX69" i="102" s="1"/>
  <c r="AP73" i="102"/>
  <c r="AW287" i="102"/>
  <c r="AX287" i="102" s="1"/>
  <c r="AP166" i="102"/>
  <c r="AW201" i="102"/>
  <c r="AX201" i="102" s="1"/>
  <c r="AS313" i="102"/>
  <c r="AO134" i="102"/>
  <c r="AW114" i="102"/>
  <c r="AX114" i="102" s="1"/>
  <c r="AW255" i="102"/>
  <c r="AX255" i="102" s="1"/>
  <c r="AW244" i="102"/>
  <c r="AX244" i="102" s="1"/>
  <c r="AW173" i="102"/>
  <c r="AX173" i="102" s="1"/>
  <c r="AW147" i="102"/>
  <c r="AX147" i="102" s="1"/>
  <c r="AO78" i="102"/>
  <c r="AO65" i="102"/>
  <c r="AW18" i="102"/>
  <c r="AX18" i="102" s="1"/>
  <c r="AW40" i="102"/>
  <c r="AX40" i="102" s="1"/>
  <c r="AW16" i="102"/>
  <c r="AX16" i="102" s="1"/>
  <c r="AW249" i="102"/>
  <c r="AX249" i="102" s="1"/>
  <c r="AW165" i="102"/>
  <c r="AX165" i="102" s="1"/>
  <c r="AW63" i="102"/>
  <c r="AX63" i="102" s="1"/>
  <c r="AW124" i="102"/>
  <c r="AX124" i="102" s="1"/>
  <c r="AW258" i="102"/>
  <c r="AX258" i="102" s="1"/>
  <c r="AW286" i="102"/>
  <c r="AX286" i="102" s="1"/>
  <c r="AW14" i="102"/>
  <c r="AX14" i="102" s="1"/>
  <c r="AW100" i="102"/>
  <c r="AX100" i="102" s="1"/>
  <c r="AW20" i="102"/>
  <c r="AX20" i="102" s="1"/>
  <c r="AW117" i="102"/>
  <c r="AX117" i="102" s="1"/>
  <c r="AW207" i="102"/>
  <c r="AX207" i="102" s="1"/>
  <c r="AP52" i="102"/>
  <c r="Z314" i="102"/>
  <c r="Z307" i="102"/>
  <c r="AW282" i="102"/>
  <c r="AX282" i="102" s="1"/>
  <c r="AW120" i="102"/>
  <c r="AX120" i="102" s="1"/>
  <c r="AW83" i="102"/>
  <c r="AX83" i="102" s="1"/>
  <c r="AW189" i="102"/>
  <c r="AX189" i="102" s="1"/>
  <c r="AW87" i="102"/>
  <c r="AX87" i="102" s="1"/>
  <c r="AS305" i="102"/>
  <c r="X308" i="102"/>
  <c r="X314" i="102"/>
  <c r="X307" i="102"/>
  <c r="Z306" i="102"/>
  <c r="J311" i="102"/>
  <c r="AS315" i="102"/>
  <c r="AP315" i="102"/>
  <c r="AW112" i="102"/>
  <c r="AX112" i="102" s="1"/>
  <c r="AS308" i="102"/>
  <c r="AS307" i="102"/>
  <c r="X306" i="102"/>
  <c r="AW24" i="102"/>
  <c r="AX24" i="102" s="1"/>
  <c r="AW17" i="102"/>
  <c r="AX17" i="102" s="1"/>
  <c r="AW56" i="102"/>
  <c r="AX56" i="102" s="1"/>
  <c r="AW208" i="102"/>
  <c r="AX208" i="102" s="1"/>
  <c r="AW38" i="102"/>
  <c r="AX38" i="102" s="1"/>
  <c r="AW204" i="102"/>
  <c r="AX204" i="102" s="1"/>
  <c r="AW54" i="102"/>
  <c r="AX54" i="102" s="1"/>
  <c r="Z312" i="102"/>
  <c r="AP151" i="101"/>
  <c r="AP152" i="101"/>
  <c r="X158" i="101"/>
  <c r="X155" i="101"/>
  <c r="X161" i="101"/>
  <c r="X148" i="101"/>
  <c r="J161" i="101"/>
  <c r="J148" i="101"/>
  <c r="W151" i="101"/>
  <c r="AS155" i="101"/>
  <c r="AS148" i="101"/>
  <c r="W161" i="101"/>
  <c r="W148" i="101"/>
  <c r="W154" i="101"/>
  <c r="AS160" i="101"/>
  <c r="AT56" i="101"/>
  <c r="AT152" i="101"/>
  <c r="AU59" i="101"/>
  <c r="AO53" i="101"/>
  <c r="AO132" i="101"/>
  <c r="AO160" i="101" s="1"/>
  <c r="AO67" i="101"/>
  <c r="AP145" i="101"/>
  <c r="AO112" i="101"/>
  <c r="AO50" i="101"/>
  <c r="AO126" i="101"/>
  <c r="AO43" i="101"/>
  <c r="AO79" i="101"/>
  <c r="AO156" i="101" s="1"/>
  <c r="Z151" i="101"/>
  <c r="AO139" i="101"/>
  <c r="AO87" i="101"/>
  <c r="AO127" i="101"/>
  <c r="AO68" i="101"/>
  <c r="W159" i="101"/>
  <c r="J156" i="101"/>
  <c r="Z155" i="101"/>
  <c r="AP107" i="101"/>
  <c r="AW30" i="101"/>
  <c r="AX30" i="101" s="1"/>
  <c r="AW34" i="101"/>
  <c r="AX34" i="101" s="1"/>
  <c r="AW117" i="101"/>
  <c r="AX117" i="101" s="1"/>
  <c r="AW19" i="101"/>
  <c r="AX19" i="101" s="1"/>
  <c r="AW82" i="101"/>
  <c r="AX82" i="101" s="1"/>
  <c r="AW25" i="101"/>
  <c r="AX25" i="101" s="1"/>
  <c r="AP63" i="101"/>
  <c r="AW95" i="101"/>
  <c r="AX95" i="101" s="1"/>
  <c r="AW119" i="101"/>
  <c r="AX119" i="101" s="1"/>
  <c r="AW51" i="101"/>
  <c r="AX51" i="101" s="1"/>
  <c r="AW26" i="101"/>
  <c r="AX26" i="101" s="1"/>
  <c r="AW40" i="101"/>
  <c r="AX40" i="101" s="1"/>
  <c r="AW64" i="101"/>
  <c r="AX64" i="101" s="1"/>
  <c r="AW23" i="101"/>
  <c r="AX23" i="101" s="1"/>
  <c r="AW69" i="101"/>
  <c r="AX69" i="101" s="1"/>
  <c r="AW74" i="101"/>
  <c r="AX74" i="101" s="1"/>
  <c r="AW129" i="101"/>
  <c r="AX129" i="101" s="1"/>
  <c r="AW58" i="101"/>
  <c r="AX58" i="101" s="1"/>
  <c r="AW22" i="101"/>
  <c r="AX22" i="101" s="1"/>
  <c r="X151" i="101"/>
  <c r="J158" i="101"/>
  <c r="W156" i="101"/>
  <c r="Z153" i="101"/>
  <c r="AP157" i="101"/>
  <c r="J154" i="101"/>
  <c r="AS158" i="101"/>
  <c r="J160" i="101"/>
  <c r="Z152" i="101"/>
  <c r="X159" i="101"/>
  <c r="AS153" i="101"/>
  <c r="AT100" i="101"/>
  <c r="AS157" i="101"/>
  <c r="AT44" i="101"/>
  <c r="AO35" i="101"/>
  <c r="AO17" i="101"/>
  <c r="AO73" i="101"/>
  <c r="AO136" i="101"/>
  <c r="AO54" i="101"/>
  <c r="AS152" i="101"/>
  <c r="AP144" i="101"/>
  <c r="AW140" i="101"/>
  <c r="AX140" i="101" s="1"/>
  <c r="AW65" i="101"/>
  <c r="AX65" i="101" s="1"/>
  <c r="AW146" i="101"/>
  <c r="AX146" i="101" s="1"/>
  <c r="AW76" i="101"/>
  <c r="AX76" i="101" s="1"/>
  <c r="AW138" i="101"/>
  <c r="AX138" i="101" s="1"/>
  <c r="AW84" i="101"/>
  <c r="AX84" i="101" s="1"/>
  <c r="AW125" i="101"/>
  <c r="AX125" i="101" s="1"/>
  <c r="AP16" i="101"/>
  <c r="AW94" i="101"/>
  <c r="AX94" i="101" s="1"/>
  <c r="AW89" i="101"/>
  <c r="AX89" i="101" s="1"/>
  <c r="AW31" i="101"/>
  <c r="AX31" i="101" s="1"/>
  <c r="AP88" i="101"/>
  <c r="AP154" i="101" s="1"/>
  <c r="AW141" i="101"/>
  <c r="AX141" i="101" s="1"/>
  <c r="AW128" i="101"/>
  <c r="AX128" i="101" s="1"/>
  <c r="AW115" i="101"/>
  <c r="AX115" i="101" s="1"/>
  <c r="AP106" i="101"/>
  <c r="AW61" i="101"/>
  <c r="AX61" i="101" s="1"/>
  <c r="J151" i="101"/>
  <c r="AT158" i="101"/>
  <c r="AU38" i="101"/>
  <c r="Z160" i="101"/>
  <c r="AT155" i="101"/>
  <c r="AU32" i="101"/>
  <c r="J155" i="101"/>
  <c r="AT161" i="101"/>
  <c r="AU18" i="101"/>
  <c r="AS151" i="101"/>
  <c r="AO38" i="101"/>
  <c r="Z159" i="101"/>
  <c r="W155" i="101"/>
  <c r="J157" i="101"/>
  <c r="AS161" i="101"/>
  <c r="AS154" i="101"/>
  <c r="AT62" i="101"/>
  <c r="J159" i="101"/>
  <c r="W160" i="101"/>
  <c r="X152" i="101"/>
  <c r="W157" i="101"/>
  <c r="AO142" i="101"/>
  <c r="AO52" i="101"/>
  <c r="AO9" i="101"/>
  <c r="AO8" i="101"/>
  <c r="Z158" i="101"/>
  <c r="AP156" i="101"/>
  <c r="AO101" i="101"/>
  <c r="AW120" i="101"/>
  <c r="AX120" i="101" s="1"/>
  <c r="AW42" i="101"/>
  <c r="AX42" i="101" s="1"/>
  <c r="AW78" i="101"/>
  <c r="AX78" i="101" s="1"/>
  <c r="AW48" i="101"/>
  <c r="AX48" i="101" s="1"/>
  <c r="AW10" i="101"/>
  <c r="AX10" i="101" s="1"/>
  <c r="AW133" i="101"/>
  <c r="AX133" i="101" s="1"/>
  <c r="AO90" i="101"/>
  <c r="AO31" i="101"/>
  <c r="AW14" i="101"/>
  <c r="AX14" i="101" s="1"/>
  <c r="AW24" i="101"/>
  <c r="AX24" i="101" s="1"/>
  <c r="AW118" i="101"/>
  <c r="AX118" i="101" s="1"/>
  <c r="AW39" i="101"/>
  <c r="AX39" i="101" s="1"/>
  <c r="AW103" i="101"/>
  <c r="AX103" i="101" s="1"/>
  <c r="AW114" i="101"/>
  <c r="AX114" i="101" s="1"/>
  <c r="AW85" i="101"/>
  <c r="AX85" i="101" s="1"/>
  <c r="AW12" i="101"/>
  <c r="AX12" i="101" s="1"/>
  <c r="AW98" i="101"/>
  <c r="AX98" i="101" s="1"/>
  <c r="AW83" i="101"/>
  <c r="AX83" i="101" s="1"/>
  <c r="AW97" i="101"/>
  <c r="AX97" i="101" s="1"/>
  <c r="AW109" i="101"/>
  <c r="AX109" i="101" s="1"/>
  <c r="AP91" i="101"/>
  <c r="AW132" i="101"/>
  <c r="AX132" i="101" s="1"/>
  <c r="AT151" i="101"/>
  <c r="AU123" i="101"/>
  <c r="AP38" i="101"/>
  <c r="AP158" i="101" s="1"/>
  <c r="AS156" i="101"/>
  <c r="AT66" i="101"/>
  <c r="AP32" i="101"/>
  <c r="Z157" i="101"/>
  <c r="AP18" i="101"/>
  <c r="AO123" i="101"/>
  <c r="AO151" i="101" s="1"/>
  <c r="W158" i="101"/>
  <c r="AP160" i="101"/>
  <c r="AO18" i="101"/>
  <c r="AT159" i="101"/>
  <c r="AU111" i="101"/>
  <c r="Z156" i="101"/>
  <c r="W153" i="101"/>
  <c r="J152" i="101"/>
  <c r="AO59" i="101"/>
  <c r="AO28" i="101"/>
  <c r="AO111" i="101"/>
  <c r="AW46" i="101"/>
  <c r="AX46" i="101" s="1"/>
  <c r="AW113" i="101"/>
  <c r="AX113" i="101" s="1"/>
  <c r="AW143" i="101"/>
  <c r="AX143" i="101" s="1"/>
  <c r="AW20" i="101"/>
  <c r="AX20" i="101" s="1"/>
  <c r="AP33" i="101"/>
  <c r="AP153" i="101" s="1"/>
  <c r="AW27" i="101"/>
  <c r="AX27" i="101" s="1"/>
  <c r="AW131" i="101"/>
  <c r="AX131" i="101" s="1"/>
  <c r="AW130" i="101"/>
  <c r="AX130" i="101" s="1"/>
  <c r="AW104" i="101"/>
  <c r="AX104" i="101" s="1"/>
  <c r="AW145" i="101"/>
  <c r="AX145" i="101" s="1"/>
  <c r="AW72" i="101"/>
  <c r="AX72" i="101" s="1"/>
  <c r="AW45" i="101"/>
  <c r="AX45" i="101" s="1"/>
  <c r="AW41" i="101"/>
  <c r="AX41" i="101" s="1"/>
  <c r="AP57" i="101"/>
  <c r="AP159" i="101" s="1"/>
  <c r="J284" i="4"/>
  <c r="AV343" i="12"/>
  <c r="AU284" i="12"/>
  <c r="AV437" i="12"/>
  <c r="AU343" i="12"/>
  <c r="J437" i="4"/>
  <c r="Z531" i="4"/>
  <c r="Z386" i="4"/>
  <c r="Z343" i="4"/>
  <c r="AV284" i="12"/>
  <c r="AV386" i="12"/>
  <c r="AU386" i="12"/>
  <c r="AU437" i="12"/>
  <c r="AU531" i="12"/>
  <c r="AV531" i="12"/>
  <c r="W386" i="4"/>
  <c r="W284" i="4"/>
  <c r="W343" i="4"/>
  <c r="W437" i="4"/>
  <c r="X343" i="4"/>
  <c r="AO386" i="4"/>
  <c r="AO284" i="4"/>
  <c r="AO531" i="4"/>
  <c r="AO437" i="4"/>
  <c r="AO343" i="4"/>
  <c r="X437" i="4"/>
  <c r="X284" i="4"/>
  <c r="AP386" i="4"/>
  <c r="AP531" i="4"/>
  <c r="AP437" i="4"/>
  <c r="AW284" i="4"/>
  <c r="AX284" i="4" s="1"/>
  <c r="AW437" i="4"/>
  <c r="AX437" i="4" s="1"/>
  <c r="AW386" i="4"/>
  <c r="AX386" i="4" s="1"/>
  <c r="AW531" i="4"/>
  <c r="AX531" i="4" s="1"/>
  <c r="AW343" i="4"/>
  <c r="AX343" i="4" s="1"/>
  <c r="W531" i="4"/>
  <c r="X386" i="4"/>
  <c r="AP446" i="103" l="1"/>
  <c r="AP450" i="103"/>
  <c r="AO445" i="103"/>
  <c r="AP453" i="103"/>
  <c r="AO449" i="103"/>
  <c r="AO450" i="103"/>
  <c r="AP313" i="102"/>
  <c r="AP306" i="102"/>
  <c r="AO313" i="102"/>
  <c r="AO312" i="102"/>
  <c r="AX159" i="101"/>
  <c r="AP445" i="103"/>
  <c r="AU17" i="103"/>
  <c r="AT452" i="103"/>
  <c r="AO311" i="102"/>
  <c r="AP307" i="102"/>
  <c r="AP305" i="102"/>
  <c r="AT315" i="102"/>
  <c r="AO309" i="102"/>
  <c r="AU315" i="102"/>
  <c r="AX313" i="102"/>
  <c r="AP312" i="102"/>
  <c r="AO310" i="102"/>
  <c r="AW237" i="102"/>
  <c r="AX237" i="102" s="1"/>
  <c r="AW211" i="102"/>
  <c r="AX211" i="102" s="1"/>
  <c r="AW152" i="102"/>
  <c r="AX152" i="102" s="1"/>
  <c r="AW169" i="102"/>
  <c r="AX169" i="102" s="1"/>
  <c r="AW227" i="102"/>
  <c r="AX227" i="102" s="1"/>
  <c r="AW313" i="102"/>
  <c r="AP309" i="102"/>
  <c r="AO315" i="102"/>
  <c r="AW159" i="101"/>
  <c r="AO153" i="101"/>
  <c r="AO152" i="101"/>
  <c r="AO157" i="101"/>
  <c r="AO155" i="101"/>
  <c r="AT453" i="103"/>
  <c r="AP454" i="103"/>
  <c r="AO451" i="103"/>
  <c r="AU444" i="103"/>
  <c r="AV444" i="103"/>
  <c r="AT448" i="103"/>
  <c r="AU446" i="103"/>
  <c r="AV446" i="103"/>
  <c r="AP448" i="103"/>
  <c r="AP441" i="103"/>
  <c r="AT449" i="103"/>
  <c r="AT454" i="103"/>
  <c r="AT441" i="103"/>
  <c r="AO454" i="103"/>
  <c r="AO441" i="103"/>
  <c r="AW7" i="103"/>
  <c r="AU450" i="103"/>
  <c r="AT447" i="103"/>
  <c r="AU451" i="103"/>
  <c r="AV451" i="103"/>
  <c r="AT307" i="102"/>
  <c r="AT308" i="102"/>
  <c r="AP302" i="102"/>
  <c r="AT305" i="102"/>
  <c r="AO314" i="102"/>
  <c r="AU59" i="102"/>
  <c r="AV315" i="102"/>
  <c r="AP311" i="102"/>
  <c r="AT312" i="102"/>
  <c r="AO307" i="102"/>
  <c r="AO302" i="102"/>
  <c r="AT311" i="102"/>
  <c r="AT302" i="102"/>
  <c r="AT306" i="102"/>
  <c r="AT309" i="102"/>
  <c r="AT313" i="102"/>
  <c r="AT314" i="102"/>
  <c r="AU161" i="101"/>
  <c r="AV18" i="101"/>
  <c r="AU158" i="101"/>
  <c r="AV38" i="101"/>
  <c r="AV158" i="101" s="1"/>
  <c r="AT157" i="101"/>
  <c r="AU44" i="101"/>
  <c r="AT156" i="101"/>
  <c r="AU66" i="101"/>
  <c r="AP161" i="101"/>
  <c r="AP148" i="101"/>
  <c r="AT148" i="101"/>
  <c r="AU155" i="101"/>
  <c r="AV32" i="101"/>
  <c r="AT160" i="101"/>
  <c r="AU56" i="101"/>
  <c r="AT154" i="101"/>
  <c r="AU62" i="101"/>
  <c r="AT153" i="101"/>
  <c r="AU100" i="101"/>
  <c r="AO161" i="101"/>
  <c r="AO148" i="101"/>
  <c r="AU159" i="101"/>
  <c r="AV111" i="101"/>
  <c r="AV159" i="101" s="1"/>
  <c r="AO159" i="101"/>
  <c r="AP155" i="101"/>
  <c r="AU151" i="101"/>
  <c r="AV123" i="101"/>
  <c r="AV151" i="101" s="1"/>
  <c r="AO158" i="101"/>
  <c r="AU152" i="101"/>
  <c r="AV59" i="101"/>
  <c r="AW123" i="101"/>
  <c r="AW38" i="101" l="1"/>
  <c r="AV17" i="103"/>
  <c r="AW17" i="103" s="1"/>
  <c r="AU452" i="103"/>
  <c r="AU148" i="101"/>
  <c r="AW445" i="103"/>
  <c r="AX445" i="103"/>
  <c r="AU453" i="103"/>
  <c r="AW444" i="103"/>
  <c r="AX444" i="103"/>
  <c r="AX7" i="103"/>
  <c r="AU449" i="103"/>
  <c r="AV449" i="103"/>
  <c r="AU448" i="103"/>
  <c r="AV450" i="103"/>
  <c r="AU454" i="103"/>
  <c r="AU441" i="103"/>
  <c r="AU447" i="103"/>
  <c r="AU313" i="102"/>
  <c r="AV313" i="102"/>
  <c r="AU310" i="102"/>
  <c r="AU309" i="102"/>
  <c r="AU314" i="102"/>
  <c r="AV314" i="102"/>
  <c r="AU307" i="102"/>
  <c r="AU306" i="102"/>
  <c r="AU311" i="102"/>
  <c r="AU302" i="102"/>
  <c r="AU312" i="102"/>
  <c r="AW315" i="102"/>
  <c r="AV59" i="102"/>
  <c r="AV307" i="102" s="1"/>
  <c r="AU305" i="102"/>
  <c r="AV305" i="102"/>
  <c r="AU308" i="102"/>
  <c r="AV308" i="102"/>
  <c r="AV152" i="101"/>
  <c r="AW59" i="101"/>
  <c r="AW158" i="101"/>
  <c r="AX38" i="101"/>
  <c r="AX158" i="101" s="1"/>
  <c r="AU154" i="101"/>
  <c r="AV62" i="101"/>
  <c r="AU160" i="101"/>
  <c r="AV56" i="101"/>
  <c r="AU153" i="101"/>
  <c r="AV100" i="101"/>
  <c r="AV153" i="101" s="1"/>
  <c r="AU156" i="101"/>
  <c r="AV66" i="101"/>
  <c r="AW151" i="101"/>
  <c r="AX123" i="101"/>
  <c r="AX151" i="101" s="1"/>
  <c r="AV155" i="101"/>
  <c r="AW32" i="101"/>
  <c r="AU157" i="101"/>
  <c r="AV44" i="101"/>
  <c r="AV161" i="101"/>
  <c r="AW18" i="101"/>
  <c r="AX17" i="103" l="1"/>
  <c r="AX452" i="103" s="1"/>
  <c r="AW452" i="103"/>
  <c r="AV452" i="103"/>
  <c r="AW451" i="103"/>
  <c r="AX451" i="103"/>
  <c r="AV454" i="103"/>
  <c r="AV441" i="103"/>
  <c r="AW450" i="103"/>
  <c r="AX450" i="103"/>
  <c r="AW446" i="103"/>
  <c r="AV447" i="103"/>
  <c r="AV448" i="103"/>
  <c r="AV453" i="103"/>
  <c r="AW59" i="102"/>
  <c r="AV306" i="102"/>
  <c r="AV310" i="102"/>
  <c r="AV309" i="102"/>
  <c r="AX315" i="102"/>
  <c r="AV312" i="102"/>
  <c r="AV311" i="102"/>
  <c r="AV302" i="102"/>
  <c r="AW314" i="102"/>
  <c r="AX314" i="102"/>
  <c r="AV160" i="101"/>
  <c r="AW56" i="101"/>
  <c r="AW152" i="101"/>
  <c r="AX59" i="101"/>
  <c r="AX152" i="101" s="1"/>
  <c r="AV157" i="101"/>
  <c r="AW44" i="101"/>
  <c r="AV148" i="101"/>
  <c r="AV154" i="101"/>
  <c r="AW62" i="101"/>
  <c r="AW161" i="101"/>
  <c r="AX18" i="101"/>
  <c r="AW155" i="101"/>
  <c r="AX32" i="101"/>
  <c r="AX155" i="101" s="1"/>
  <c r="AV156" i="101"/>
  <c r="AW66" i="101"/>
  <c r="AW100" i="101"/>
  <c r="BF397" i="4"/>
  <c r="BF46" i="4"/>
  <c r="BF271" i="4"/>
  <c r="BF685" i="4"/>
  <c r="AQ685" i="4"/>
  <c r="AR685" i="4"/>
  <c r="AS685" i="4" s="1"/>
  <c r="AT685" i="4" s="1"/>
  <c r="AU685" i="4" s="1"/>
  <c r="AV685" i="4" s="1"/>
  <c r="AQ271" i="4"/>
  <c r="AR271" i="4"/>
  <c r="AS271" i="4" s="1"/>
  <c r="AT271" i="4" s="1"/>
  <c r="AU271" i="4" s="1"/>
  <c r="AV271" i="4" s="1"/>
  <c r="AQ46" i="4"/>
  <c r="AR46" i="4"/>
  <c r="AS46" i="4" s="1"/>
  <c r="AT46" i="4" s="1"/>
  <c r="AU46" i="4" s="1"/>
  <c r="AV46" i="4" s="1"/>
  <c r="AQ397" i="4"/>
  <c r="AR397" i="4"/>
  <c r="AS397" i="4" s="1"/>
  <c r="AT397" i="4" s="1"/>
  <c r="AU397" i="4" s="1"/>
  <c r="AV397" i="4" s="1"/>
  <c r="AA685" i="4"/>
  <c r="AA271" i="4"/>
  <c r="AA46" i="4"/>
  <c r="AA397" i="4"/>
  <c r="S685" i="4"/>
  <c r="T685" i="4"/>
  <c r="U685" i="4"/>
  <c r="V685" i="4"/>
  <c r="S271" i="4"/>
  <c r="T271" i="4"/>
  <c r="U271" i="4"/>
  <c r="V271" i="4"/>
  <c r="S46" i="4"/>
  <c r="T46" i="4"/>
  <c r="U46" i="4"/>
  <c r="AO46" i="4" s="1"/>
  <c r="V46" i="4"/>
  <c r="S397" i="4"/>
  <c r="T397" i="4"/>
  <c r="U397" i="4"/>
  <c r="X397" i="4" s="1"/>
  <c r="V397" i="4"/>
  <c r="AA685" i="12"/>
  <c r="AB685" i="12"/>
  <c r="AC685" i="12"/>
  <c r="AD685" i="12"/>
  <c r="AE685" i="12"/>
  <c r="AF685" i="12"/>
  <c r="AG685" i="12"/>
  <c r="AH685" i="12"/>
  <c r="AI685" i="12"/>
  <c r="AJ685" i="12"/>
  <c r="AK685" i="12"/>
  <c r="AL685" i="12"/>
  <c r="AM685" i="12"/>
  <c r="AN685" i="12"/>
  <c r="AO685" i="12"/>
  <c r="AP685" i="12"/>
  <c r="AQ685" i="12"/>
  <c r="AR685" i="12"/>
  <c r="AS685" i="12"/>
  <c r="AT685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A397" i="12"/>
  <c r="AB397" i="12"/>
  <c r="AC397" i="12"/>
  <c r="AD397" i="12"/>
  <c r="AE397" i="12"/>
  <c r="AF397" i="12"/>
  <c r="AG397" i="12"/>
  <c r="AH397" i="12"/>
  <c r="AI397" i="12"/>
  <c r="AJ397" i="12"/>
  <c r="AK397" i="12"/>
  <c r="AL397" i="12"/>
  <c r="AM397" i="12"/>
  <c r="AN397" i="12"/>
  <c r="AO397" i="12"/>
  <c r="AP397" i="12"/>
  <c r="AQ397" i="12"/>
  <c r="AR397" i="12"/>
  <c r="AS397" i="12"/>
  <c r="AT397" i="12"/>
  <c r="Z685" i="12"/>
  <c r="Z271" i="12"/>
  <c r="Z46" i="12"/>
  <c r="Z397" i="12"/>
  <c r="R685" i="4"/>
  <c r="R271" i="4"/>
  <c r="R46" i="4"/>
  <c r="R397" i="4"/>
  <c r="M685" i="4"/>
  <c r="Z685" i="4" s="1"/>
  <c r="M271" i="4"/>
  <c r="Z271" i="4" s="1"/>
  <c r="M46" i="4"/>
  <c r="Z46" i="4" s="1"/>
  <c r="M397" i="4"/>
  <c r="Z397" i="4" s="1"/>
  <c r="AW449" i="103" l="1"/>
  <c r="AX449" i="103"/>
  <c r="AW453" i="103"/>
  <c r="AX453" i="103"/>
  <c r="AW448" i="103"/>
  <c r="AX448" i="103"/>
  <c r="AW447" i="103"/>
  <c r="AX447" i="103"/>
  <c r="AX446" i="103"/>
  <c r="AW454" i="103"/>
  <c r="AW441" i="103"/>
  <c r="AW308" i="102"/>
  <c r="AX308" i="102"/>
  <c r="AW311" i="102"/>
  <c r="AW302" i="102"/>
  <c r="AW305" i="102"/>
  <c r="AX305" i="102"/>
  <c r="AW307" i="102"/>
  <c r="AW306" i="102"/>
  <c r="AX306" i="102"/>
  <c r="AW309" i="102"/>
  <c r="AX309" i="102"/>
  <c r="AW310" i="102"/>
  <c r="AX59" i="102"/>
  <c r="AW312" i="102"/>
  <c r="AX312" i="102"/>
  <c r="AW157" i="101"/>
  <c r="AX44" i="101"/>
  <c r="AX157" i="101" s="1"/>
  <c r="AW156" i="101"/>
  <c r="AX66" i="101"/>
  <c r="AX156" i="101" s="1"/>
  <c r="AX161" i="101"/>
  <c r="AW154" i="101"/>
  <c r="AX62" i="101"/>
  <c r="AX154" i="101" s="1"/>
  <c r="AW153" i="101"/>
  <c r="AX100" i="101"/>
  <c r="AX153" i="101" s="1"/>
  <c r="AW148" i="101"/>
  <c r="AW160" i="101"/>
  <c r="AX56" i="101"/>
  <c r="AX160" i="101" s="1"/>
  <c r="J46" i="4"/>
  <c r="W46" i="4"/>
  <c r="W685" i="4"/>
  <c r="J271" i="4"/>
  <c r="AO271" i="4" s="1"/>
  <c r="J397" i="4"/>
  <c r="AP397" i="4" s="1"/>
  <c r="J685" i="4"/>
  <c r="AO685" i="4" s="1"/>
  <c r="AV685" i="12"/>
  <c r="AU46" i="12"/>
  <c r="AU685" i="12"/>
  <c r="AV46" i="12"/>
  <c r="AU271" i="12"/>
  <c r="AV271" i="12"/>
  <c r="W271" i="4"/>
  <c r="AU397" i="12"/>
  <c r="AV397" i="12"/>
  <c r="X46" i="4"/>
  <c r="W397" i="4"/>
  <c r="X271" i="4"/>
  <c r="AP46" i="4"/>
  <c r="AP271" i="4"/>
  <c r="X685" i="4"/>
  <c r="AW397" i="4"/>
  <c r="AX397" i="4" s="1"/>
  <c r="AW271" i="4"/>
  <c r="AX271" i="4" s="1"/>
  <c r="AW46" i="4"/>
  <c r="AX46" i="4" s="1"/>
  <c r="AW685" i="4"/>
  <c r="AX685" i="4" s="1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7" i="4"/>
  <c r="S388" i="4"/>
  <c r="S389" i="4"/>
  <c r="S390" i="4"/>
  <c r="S391" i="4"/>
  <c r="S392" i="4"/>
  <c r="S393" i="4"/>
  <c r="S394" i="4"/>
  <c r="S395" i="4"/>
  <c r="S396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7" i="4"/>
  <c r="AX454" i="103" l="1"/>
  <c r="AX441" i="103"/>
  <c r="AX310" i="102"/>
  <c r="AX311" i="102"/>
  <c r="AX302" i="102"/>
  <c r="AX307" i="102"/>
  <c r="AX148" i="101"/>
  <c r="AO397" i="4"/>
  <c r="AP685" i="4"/>
  <c r="AR8" i="4" l="1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4" i="4"/>
  <c r="AR345" i="4"/>
  <c r="AR346" i="4"/>
  <c r="AR347" i="4"/>
  <c r="AR348" i="4"/>
  <c r="AR349" i="4"/>
  <c r="AR350" i="4"/>
  <c r="AR351" i="4"/>
  <c r="AR352" i="4"/>
  <c r="AR353" i="4"/>
  <c r="AR354" i="4"/>
  <c r="AR355" i="4"/>
  <c r="AR356" i="4"/>
  <c r="AR357" i="4"/>
  <c r="AR358" i="4"/>
  <c r="AR359" i="4"/>
  <c r="AR360" i="4"/>
  <c r="AR361" i="4"/>
  <c r="AR362" i="4"/>
  <c r="AR363" i="4"/>
  <c r="AR364" i="4"/>
  <c r="AR365" i="4"/>
  <c r="AR366" i="4"/>
  <c r="AR367" i="4"/>
  <c r="AR368" i="4"/>
  <c r="AR369" i="4"/>
  <c r="AR370" i="4"/>
  <c r="AR371" i="4"/>
  <c r="AR372" i="4"/>
  <c r="AR373" i="4"/>
  <c r="AR374" i="4"/>
  <c r="AR375" i="4"/>
  <c r="AR376" i="4"/>
  <c r="AR377" i="4"/>
  <c r="AR378" i="4"/>
  <c r="AR379" i="4"/>
  <c r="AR380" i="4"/>
  <c r="AR381" i="4"/>
  <c r="AR382" i="4"/>
  <c r="AR383" i="4"/>
  <c r="AR384" i="4"/>
  <c r="AR385" i="4"/>
  <c r="AR387" i="4"/>
  <c r="AR388" i="4"/>
  <c r="AR389" i="4"/>
  <c r="AR390" i="4"/>
  <c r="AR391" i="4"/>
  <c r="AR392" i="4"/>
  <c r="AR393" i="4"/>
  <c r="AR394" i="4"/>
  <c r="AR395" i="4"/>
  <c r="AR396" i="4"/>
  <c r="AR398" i="4"/>
  <c r="AR399" i="4"/>
  <c r="AR400" i="4"/>
  <c r="AR401" i="4"/>
  <c r="AR402" i="4"/>
  <c r="AR403" i="4"/>
  <c r="AR404" i="4"/>
  <c r="AR405" i="4"/>
  <c r="AR406" i="4"/>
  <c r="AR407" i="4"/>
  <c r="AR408" i="4"/>
  <c r="AR409" i="4"/>
  <c r="AR410" i="4"/>
  <c r="AR411" i="4"/>
  <c r="AR412" i="4"/>
  <c r="AR413" i="4"/>
  <c r="AR414" i="4"/>
  <c r="AR415" i="4"/>
  <c r="AR416" i="4"/>
  <c r="AR417" i="4"/>
  <c r="AR418" i="4"/>
  <c r="AR419" i="4"/>
  <c r="AR420" i="4"/>
  <c r="AR421" i="4"/>
  <c r="AR422" i="4"/>
  <c r="AR423" i="4"/>
  <c r="AR424" i="4"/>
  <c r="AR425" i="4"/>
  <c r="AR426" i="4"/>
  <c r="AR427" i="4"/>
  <c r="AR428" i="4"/>
  <c r="AR429" i="4"/>
  <c r="AR430" i="4"/>
  <c r="AR431" i="4"/>
  <c r="AR432" i="4"/>
  <c r="AR433" i="4"/>
  <c r="AR434" i="4"/>
  <c r="AR435" i="4"/>
  <c r="AR436" i="4"/>
  <c r="AR438" i="4"/>
  <c r="AR439" i="4"/>
  <c r="AR440" i="4"/>
  <c r="AR441" i="4"/>
  <c r="AR442" i="4"/>
  <c r="AR443" i="4"/>
  <c r="AR444" i="4"/>
  <c r="AR445" i="4"/>
  <c r="AR446" i="4"/>
  <c r="AR447" i="4"/>
  <c r="AR448" i="4"/>
  <c r="AR449" i="4"/>
  <c r="AR450" i="4"/>
  <c r="AR451" i="4"/>
  <c r="AR452" i="4"/>
  <c r="AR453" i="4"/>
  <c r="AR454" i="4"/>
  <c r="AR455" i="4"/>
  <c r="AR456" i="4"/>
  <c r="AR457" i="4"/>
  <c r="AR458" i="4"/>
  <c r="AR459" i="4"/>
  <c r="AR460" i="4"/>
  <c r="AR461" i="4"/>
  <c r="AR462" i="4"/>
  <c r="AR463" i="4"/>
  <c r="AR464" i="4"/>
  <c r="AR465" i="4"/>
  <c r="AR466" i="4"/>
  <c r="AR467" i="4"/>
  <c r="AR468" i="4"/>
  <c r="AR469" i="4"/>
  <c r="AR470" i="4"/>
  <c r="AR471" i="4"/>
  <c r="AR472" i="4"/>
  <c r="AR473" i="4"/>
  <c r="AR474" i="4"/>
  <c r="AR475" i="4"/>
  <c r="AR476" i="4"/>
  <c r="AR477" i="4"/>
  <c r="AR478" i="4"/>
  <c r="AR479" i="4"/>
  <c r="AR480" i="4"/>
  <c r="AR481" i="4"/>
  <c r="AR482" i="4"/>
  <c r="AR483" i="4"/>
  <c r="AR484" i="4"/>
  <c r="AR485" i="4"/>
  <c r="AR486" i="4"/>
  <c r="AR487" i="4"/>
  <c r="AR488" i="4"/>
  <c r="AR489" i="4"/>
  <c r="AR490" i="4"/>
  <c r="AR491" i="4"/>
  <c r="AR492" i="4"/>
  <c r="AR493" i="4"/>
  <c r="AR494" i="4"/>
  <c r="AR495" i="4"/>
  <c r="AR496" i="4"/>
  <c r="AR497" i="4"/>
  <c r="AR498" i="4"/>
  <c r="AR499" i="4"/>
  <c r="AR500" i="4"/>
  <c r="AR501" i="4"/>
  <c r="AR502" i="4"/>
  <c r="AR503" i="4"/>
  <c r="AR504" i="4"/>
  <c r="AR505" i="4"/>
  <c r="AR506" i="4"/>
  <c r="AR507" i="4"/>
  <c r="AR508" i="4"/>
  <c r="AR509" i="4"/>
  <c r="AR510" i="4"/>
  <c r="AR511" i="4"/>
  <c r="AR512" i="4"/>
  <c r="AR513" i="4"/>
  <c r="AR514" i="4"/>
  <c r="AR515" i="4"/>
  <c r="AR516" i="4"/>
  <c r="AR517" i="4"/>
  <c r="AR518" i="4"/>
  <c r="AR519" i="4"/>
  <c r="AR520" i="4"/>
  <c r="AR521" i="4"/>
  <c r="AR522" i="4"/>
  <c r="AR523" i="4"/>
  <c r="AR524" i="4"/>
  <c r="AR525" i="4"/>
  <c r="AR526" i="4"/>
  <c r="AR527" i="4"/>
  <c r="AR528" i="4"/>
  <c r="AR529" i="4"/>
  <c r="AR530" i="4"/>
  <c r="AR532" i="4"/>
  <c r="AR533" i="4"/>
  <c r="AR534" i="4"/>
  <c r="AR535" i="4"/>
  <c r="AR536" i="4"/>
  <c r="AR537" i="4"/>
  <c r="AR538" i="4"/>
  <c r="AR539" i="4"/>
  <c r="AR540" i="4"/>
  <c r="AR541" i="4"/>
  <c r="AR542" i="4"/>
  <c r="AR543" i="4"/>
  <c r="AR544" i="4"/>
  <c r="AR545" i="4"/>
  <c r="AR546" i="4"/>
  <c r="AR547" i="4"/>
  <c r="AR548" i="4"/>
  <c r="AR549" i="4"/>
  <c r="AR550" i="4"/>
  <c r="AR551" i="4"/>
  <c r="AR552" i="4"/>
  <c r="AR553" i="4"/>
  <c r="AR554" i="4"/>
  <c r="AR555" i="4"/>
  <c r="AR556" i="4"/>
  <c r="AR557" i="4"/>
  <c r="AR558" i="4"/>
  <c r="AR559" i="4"/>
  <c r="AR560" i="4"/>
  <c r="AR561" i="4"/>
  <c r="AR562" i="4"/>
  <c r="AR563" i="4"/>
  <c r="AR564" i="4"/>
  <c r="AR565" i="4"/>
  <c r="AR566" i="4"/>
  <c r="AR567" i="4"/>
  <c r="AR568" i="4"/>
  <c r="AR569" i="4"/>
  <c r="AR570" i="4"/>
  <c r="AR571" i="4"/>
  <c r="AR572" i="4"/>
  <c r="AR573" i="4"/>
  <c r="AR574" i="4"/>
  <c r="AR575" i="4"/>
  <c r="AR576" i="4"/>
  <c r="AR577" i="4"/>
  <c r="AR578" i="4"/>
  <c r="AR579" i="4"/>
  <c r="AR580" i="4"/>
  <c r="AR581" i="4"/>
  <c r="AR582" i="4"/>
  <c r="AR583" i="4"/>
  <c r="AR584" i="4"/>
  <c r="AR585" i="4"/>
  <c r="AR586" i="4"/>
  <c r="AR587" i="4"/>
  <c r="AR588" i="4"/>
  <c r="AR589" i="4"/>
  <c r="AR590" i="4"/>
  <c r="AR591" i="4"/>
  <c r="AR592" i="4"/>
  <c r="AR593" i="4"/>
  <c r="AR594" i="4"/>
  <c r="AR595" i="4"/>
  <c r="AR596" i="4"/>
  <c r="AR597" i="4"/>
  <c r="AR598" i="4"/>
  <c r="AR599" i="4"/>
  <c r="AR600" i="4"/>
  <c r="AR601" i="4"/>
  <c r="AR602" i="4"/>
  <c r="AR603" i="4"/>
  <c r="AR604" i="4"/>
  <c r="AR605" i="4"/>
  <c r="AR606" i="4"/>
  <c r="AR607" i="4"/>
  <c r="AR608" i="4"/>
  <c r="AR609" i="4"/>
  <c r="AR610" i="4"/>
  <c r="AR611" i="4"/>
  <c r="AR612" i="4"/>
  <c r="AR613" i="4"/>
  <c r="AR614" i="4"/>
  <c r="AR615" i="4"/>
  <c r="AR616" i="4"/>
  <c r="AR617" i="4"/>
  <c r="AR618" i="4"/>
  <c r="AR619" i="4"/>
  <c r="AR620" i="4"/>
  <c r="AR621" i="4"/>
  <c r="AR622" i="4"/>
  <c r="AR623" i="4"/>
  <c r="AR624" i="4"/>
  <c r="AR625" i="4"/>
  <c r="AR626" i="4"/>
  <c r="AR627" i="4"/>
  <c r="AR628" i="4"/>
  <c r="AR629" i="4"/>
  <c r="AR630" i="4"/>
  <c r="AR631" i="4"/>
  <c r="AR632" i="4"/>
  <c r="AR633" i="4"/>
  <c r="AR634" i="4"/>
  <c r="AR635" i="4"/>
  <c r="AR636" i="4"/>
  <c r="AR637" i="4"/>
  <c r="AR638" i="4"/>
  <c r="AR639" i="4"/>
  <c r="AR640" i="4"/>
  <c r="AR641" i="4"/>
  <c r="AR642" i="4"/>
  <c r="AR643" i="4"/>
  <c r="AR644" i="4"/>
  <c r="AR645" i="4"/>
  <c r="AR646" i="4"/>
  <c r="AR647" i="4"/>
  <c r="AR648" i="4"/>
  <c r="AR649" i="4"/>
  <c r="AR650" i="4"/>
  <c r="AR651" i="4"/>
  <c r="AR652" i="4"/>
  <c r="AR653" i="4"/>
  <c r="AR654" i="4"/>
  <c r="AR655" i="4"/>
  <c r="AR656" i="4"/>
  <c r="AR657" i="4"/>
  <c r="AR658" i="4"/>
  <c r="AR659" i="4"/>
  <c r="AR660" i="4"/>
  <c r="AR661" i="4"/>
  <c r="AR662" i="4"/>
  <c r="AR663" i="4"/>
  <c r="AR664" i="4"/>
  <c r="AR665" i="4"/>
  <c r="AR666" i="4"/>
  <c r="AR667" i="4"/>
  <c r="AR668" i="4"/>
  <c r="AR669" i="4"/>
  <c r="AR670" i="4"/>
  <c r="AR671" i="4"/>
  <c r="AR672" i="4"/>
  <c r="AR673" i="4"/>
  <c r="AR674" i="4"/>
  <c r="AR675" i="4"/>
  <c r="AR676" i="4"/>
  <c r="AR677" i="4"/>
  <c r="AR678" i="4"/>
  <c r="AR679" i="4"/>
  <c r="AR680" i="4"/>
  <c r="AR681" i="4"/>
  <c r="AR682" i="4"/>
  <c r="AR683" i="4"/>
  <c r="AR684" i="4"/>
  <c r="AR686" i="4"/>
  <c r="AR687" i="4"/>
  <c r="AR688" i="4"/>
  <c r="AR689" i="4"/>
  <c r="AR690" i="4"/>
  <c r="AR691" i="4"/>
  <c r="AR692" i="4"/>
  <c r="AR693" i="4"/>
  <c r="AR694" i="4"/>
  <c r="AR695" i="4"/>
  <c r="AR696" i="4"/>
  <c r="AR697" i="4"/>
  <c r="AR698" i="4"/>
  <c r="AR699" i="4"/>
  <c r="AR700" i="4"/>
  <c r="AR701" i="4"/>
  <c r="AR702" i="4"/>
  <c r="AR703" i="4"/>
  <c r="AR704" i="4"/>
  <c r="AR705" i="4"/>
  <c r="AR706" i="4"/>
  <c r="AR707" i="4"/>
  <c r="AR708" i="4"/>
  <c r="AR709" i="4"/>
  <c r="AR710" i="4"/>
  <c r="AR711" i="4"/>
  <c r="AR712" i="4"/>
  <c r="AR713" i="4"/>
  <c r="AR714" i="4"/>
  <c r="AR715" i="4"/>
  <c r="AR716" i="4"/>
  <c r="AR717" i="4"/>
  <c r="AR718" i="4"/>
  <c r="AR719" i="4"/>
  <c r="AR720" i="4"/>
  <c r="AR721" i="4"/>
  <c r="AR722" i="4"/>
  <c r="AR723" i="4"/>
  <c r="AR724" i="4"/>
  <c r="AR725" i="4"/>
  <c r="AR726" i="4"/>
  <c r="AR727" i="4"/>
  <c r="AR728" i="4"/>
  <c r="AR729" i="4"/>
  <c r="AR730" i="4"/>
  <c r="AR731" i="4"/>
  <c r="AR732" i="4"/>
  <c r="AR733" i="4"/>
  <c r="AR734" i="4"/>
  <c r="AR735" i="4"/>
  <c r="AR736" i="4"/>
  <c r="AR737" i="4"/>
  <c r="AR738" i="4"/>
  <c r="AR739" i="4"/>
  <c r="AR740" i="4"/>
  <c r="AR741" i="4"/>
  <c r="AR742" i="4"/>
  <c r="AR743" i="4"/>
  <c r="AR744" i="4"/>
  <c r="AR745" i="4"/>
  <c r="AR746" i="4"/>
  <c r="AR747" i="4"/>
  <c r="AR748" i="4"/>
  <c r="AR749" i="4"/>
  <c r="AR750" i="4"/>
  <c r="AR751" i="4"/>
  <c r="AR752" i="4"/>
  <c r="AR753" i="4"/>
  <c r="AR754" i="4"/>
  <c r="AR755" i="4"/>
  <c r="AR756" i="4"/>
  <c r="AR757" i="4"/>
  <c r="AR758" i="4"/>
  <c r="AR759" i="4"/>
  <c r="AR760" i="4"/>
  <c r="AR761" i="4"/>
  <c r="AR762" i="4"/>
  <c r="AR763" i="4"/>
  <c r="AR764" i="4"/>
  <c r="AR765" i="4"/>
  <c r="AR766" i="4"/>
  <c r="AR767" i="4"/>
  <c r="AR768" i="4"/>
  <c r="AR769" i="4"/>
  <c r="AR770" i="4"/>
  <c r="AR771" i="4"/>
  <c r="AR772" i="4"/>
  <c r="AR773" i="4"/>
  <c r="AR774" i="4"/>
  <c r="AR775" i="4"/>
  <c r="AR776" i="4"/>
  <c r="AR777" i="4"/>
  <c r="AR778" i="4"/>
  <c r="AR779" i="4"/>
  <c r="AR780" i="4"/>
  <c r="AR781" i="4"/>
  <c r="AR782" i="4"/>
  <c r="AR783" i="4"/>
  <c r="AR784" i="4"/>
  <c r="AR785" i="4"/>
  <c r="AR786" i="4"/>
  <c r="AR787" i="4"/>
  <c r="AR788" i="4"/>
  <c r="AR789" i="4"/>
  <c r="AR790" i="4"/>
  <c r="AR791" i="4"/>
  <c r="AR792" i="4"/>
  <c r="AR793" i="4"/>
  <c r="AR794" i="4"/>
  <c r="AR795" i="4"/>
  <c r="AR796" i="4"/>
  <c r="AR797" i="4"/>
  <c r="AR798" i="4"/>
  <c r="AR799" i="4"/>
  <c r="AR800" i="4"/>
  <c r="AR801" i="4"/>
  <c r="AR802" i="4"/>
  <c r="AR803" i="4"/>
  <c r="AR804" i="4"/>
  <c r="AR805" i="4"/>
  <c r="AR806" i="4"/>
  <c r="AR807" i="4"/>
  <c r="AR808" i="4"/>
  <c r="AR809" i="4"/>
  <c r="AR810" i="4"/>
  <c r="AR811" i="4"/>
  <c r="AR812" i="4"/>
  <c r="AR813" i="4"/>
  <c r="AR814" i="4"/>
  <c r="AR815" i="4"/>
  <c r="AR816" i="4"/>
  <c r="AR817" i="4"/>
  <c r="AR818" i="4"/>
  <c r="AR819" i="4"/>
  <c r="AR820" i="4"/>
  <c r="AR821" i="4"/>
  <c r="AR822" i="4"/>
  <c r="AR823" i="4"/>
  <c r="AR824" i="4"/>
  <c r="AR825" i="4"/>
  <c r="AR826" i="4"/>
  <c r="AR827" i="4"/>
  <c r="AR828" i="4"/>
  <c r="AR829" i="4"/>
  <c r="AR830" i="4"/>
  <c r="AR831" i="4"/>
  <c r="AR832" i="4"/>
  <c r="AR833" i="4"/>
  <c r="AR834" i="4"/>
  <c r="AR835" i="4"/>
  <c r="AR836" i="4"/>
  <c r="AR837" i="4"/>
  <c r="AR838" i="4"/>
  <c r="AR839" i="4"/>
  <c r="AR840" i="4"/>
  <c r="AR841" i="4"/>
  <c r="AR842" i="4"/>
  <c r="AR843" i="4"/>
  <c r="AR844" i="4"/>
  <c r="AR845" i="4"/>
  <c r="AR846" i="4"/>
  <c r="AR847" i="4"/>
  <c r="AR848" i="4"/>
  <c r="AR849" i="4"/>
  <c r="AR850" i="4"/>
  <c r="AR851" i="4"/>
  <c r="AR852" i="4"/>
  <c r="AR853" i="4"/>
  <c r="AR854" i="4"/>
  <c r="AR855" i="4"/>
  <c r="AR856" i="4"/>
  <c r="AR857" i="4"/>
  <c r="AR858" i="4"/>
  <c r="AR859" i="4"/>
  <c r="AR860" i="4"/>
  <c r="AR861" i="4"/>
  <c r="AR862" i="4"/>
  <c r="AR863" i="4"/>
  <c r="AR864" i="4"/>
  <c r="AR865" i="4"/>
  <c r="AR866" i="4"/>
  <c r="AR867" i="4"/>
  <c r="AR868" i="4"/>
  <c r="AR869" i="4"/>
  <c r="AR870" i="4"/>
  <c r="AR871" i="4"/>
  <c r="AR872" i="4"/>
  <c r="AR873" i="4"/>
  <c r="AR7" i="4"/>
  <c r="T8" i="4"/>
  <c r="U8" i="4"/>
  <c r="X8" i="4" s="1"/>
  <c r="V8" i="4"/>
  <c r="T9" i="4"/>
  <c r="U9" i="4"/>
  <c r="V9" i="4"/>
  <c r="T10" i="4"/>
  <c r="U10" i="4"/>
  <c r="X10" i="4" s="1"/>
  <c r="V10" i="4"/>
  <c r="T11" i="4"/>
  <c r="U11" i="4"/>
  <c r="X11" i="4" s="1"/>
  <c r="V11" i="4"/>
  <c r="T12" i="4"/>
  <c r="U12" i="4"/>
  <c r="X12" i="4" s="1"/>
  <c r="V12" i="4"/>
  <c r="T13" i="4"/>
  <c r="U13" i="4"/>
  <c r="V13" i="4"/>
  <c r="T14" i="4"/>
  <c r="U14" i="4"/>
  <c r="X14" i="4" s="1"/>
  <c r="V14" i="4"/>
  <c r="T15" i="4"/>
  <c r="U15" i="4"/>
  <c r="X15" i="4" s="1"/>
  <c r="V15" i="4"/>
  <c r="T16" i="4"/>
  <c r="U16" i="4"/>
  <c r="X16" i="4" s="1"/>
  <c r="V16" i="4"/>
  <c r="T17" i="4"/>
  <c r="U17" i="4"/>
  <c r="V17" i="4"/>
  <c r="T18" i="4"/>
  <c r="U18" i="4"/>
  <c r="X18" i="4" s="1"/>
  <c r="V18" i="4"/>
  <c r="T19" i="4"/>
  <c r="U19" i="4"/>
  <c r="X19" i="4" s="1"/>
  <c r="V19" i="4"/>
  <c r="T20" i="4"/>
  <c r="U20" i="4"/>
  <c r="X20" i="4" s="1"/>
  <c r="V20" i="4"/>
  <c r="T21" i="4"/>
  <c r="U21" i="4"/>
  <c r="V21" i="4"/>
  <c r="T22" i="4"/>
  <c r="U22" i="4"/>
  <c r="X22" i="4" s="1"/>
  <c r="V22" i="4"/>
  <c r="T23" i="4"/>
  <c r="U23" i="4"/>
  <c r="X23" i="4" s="1"/>
  <c r="V23" i="4"/>
  <c r="T24" i="4"/>
  <c r="U24" i="4"/>
  <c r="X24" i="4" s="1"/>
  <c r="V24" i="4"/>
  <c r="T25" i="4"/>
  <c r="U25" i="4"/>
  <c r="V25" i="4"/>
  <c r="T26" i="4"/>
  <c r="U26" i="4"/>
  <c r="X26" i="4" s="1"/>
  <c r="V26" i="4"/>
  <c r="T27" i="4"/>
  <c r="U27" i="4"/>
  <c r="X27" i="4" s="1"/>
  <c r="V27" i="4"/>
  <c r="T28" i="4"/>
  <c r="U28" i="4"/>
  <c r="X28" i="4" s="1"/>
  <c r="V28" i="4"/>
  <c r="T29" i="4"/>
  <c r="U29" i="4"/>
  <c r="X29" i="4" s="1"/>
  <c r="V29" i="4"/>
  <c r="T30" i="4"/>
  <c r="U30" i="4"/>
  <c r="X30" i="4" s="1"/>
  <c r="V30" i="4"/>
  <c r="T31" i="4"/>
  <c r="U31" i="4"/>
  <c r="X31" i="4" s="1"/>
  <c r="V31" i="4"/>
  <c r="T32" i="4"/>
  <c r="U32" i="4"/>
  <c r="X32" i="4" s="1"/>
  <c r="V32" i="4"/>
  <c r="T33" i="4"/>
  <c r="U33" i="4"/>
  <c r="X33" i="4" s="1"/>
  <c r="V33" i="4"/>
  <c r="T34" i="4"/>
  <c r="U34" i="4"/>
  <c r="X34" i="4" s="1"/>
  <c r="V34" i="4"/>
  <c r="T35" i="4"/>
  <c r="U35" i="4"/>
  <c r="X35" i="4" s="1"/>
  <c r="V35" i="4"/>
  <c r="T36" i="4"/>
  <c r="U36" i="4"/>
  <c r="X36" i="4" s="1"/>
  <c r="V36" i="4"/>
  <c r="T37" i="4"/>
  <c r="U37" i="4"/>
  <c r="X37" i="4" s="1"/>
  <c r="V37" i="4"/>
  <c r="T38" i="4"/>
  <c r="U38" i="4"/>
  <c r="X38" i="4" s="1"/>
  <c r="V38" i="4"/>
  <c r="T39" i="4"/>
  <c r="U39" i="4"/>
  <c r="X39" i="4" s="1"/>
  <c r="V39" i="4"/>
  <c r="T40" i="4"/>
  <c r="U40" i="4"/>
  <c r="X40" i="4" s="1"/>
  <c r="V40" i="4"/>
  <c r="T41" i="4"/>
  <c r="U41" i="4"/>
  <c r="X41" i="4" s="1"/>
  <c r="V41" i="4"/>
  <c r="T42" i="4"/>
  <c r="U42" i="4"/>
  <c r="X42" i="4" s="1"/>
  <c r="V42" i="4"/>
  <c r="T43" i="4"/>
  <c r="U43" i="4"/>
  <c r="X43" i="4" s="1"/>
  <c r="V43" i="4"/>
  <c r="T44" i="4"/>
  <c r="U44" i="4"/>
  <c r="X44" i="4" s="1"/>
  <c r="V44" i="4"/>
  <c r="T45" i="4"/>
  <c r="U45" i="4"/>
  <c r="X45" i="4" s="1"/>
  <c r="V45" i="4"/>
  <c r="T47" i="4"/>
  <c r="U47" i="4"/>
  <c r="X47" i="4" s="1"/>
  <c r="V47" i="4"/>
  <c r="T48" i="4"/>
  <c r="U48" i="4"/>
  <c r="X48" i="4" s="1"/>
  <c r="V48" i="4"/>
  <c r="T49" i="4"/>
  <c r="U49" i="4"/>
  <c r="X49" i="4" s="1"/>
  <c r="V49" i="4"/>
  <c r="T50" i="4"/>
  <c r="U50" i="4"/>
  <c r="X50" i="4" s="1"/>
  <c r="V50" i="4"/>
  <c r="T51" i="4"/>
  <c r="U51" i="4"/>
  <c r="X51" i="4" s="1"/>
  <c r="V51" i="4"/>
  <c r="T52" i="4"/>
  <c r="U52" i="4"/>
  <c r="X52" i="4" s="1"/>
  <c r="V52" i="4"/>
  <c r="T53" i="4"/>
  <c r="U53" i="4"/>
  <c r="X53" i="4" s="1"/>
  <c r="V53" i="4"/>
  <c r="T54" i="4"/>
  <c r="U54" i="4"/>
  <c r="X54" i="4" s="1"/>
  <c r="V54" i="4"/>
  <c r="T55" i="4"/>
  <c r="U55" i="4"/>
  <c r="X55" i="4" s="1"/>
  <c r="V55" i="4"/>
  <c r="T56" i="4"/>
  <c r="U56" i="4"/>
  <c r="X56" i="4" s="1"/>
  <c r="V56" i="4"/>
  <c r="T57" i="4"/>
  <c r="U57" i="4"/>
  <c r="X57" i="4" s="1"/>
  <c r="V57" i="4"/>
  <c r="T58" i="4"/>
  <c r="U58" i="4"/>
  <c r="X58" i="4" s="1"/>
  <c r="V58" i="4"/>
  <c r="T59" i="4"/>
  <c r="U59" i="4"/>
  <c r="X59" i="4" s="1"/>
  <c r="V59" i="4"/>
  <c r="T60" i="4"/>
  <c r="U60" i="4"/>
  <c r="X60" i="4" s="1"/>
  <c r="V60" i="4"/>
  <c r="T61" i="4"/>
  <c r="U61" i="4"/>
  <c r="X61" i="4" s="1"/>
  <c r="V61" i="4"/>
  <c r="T62" i="4"/>
  <c r="U62" i="4"/>
  <c r="X62" i="4" s="1"/>
  <c r="V62" i="4"/>
  <c r="T63" i="4"/>
  <c r="U63" i="4"/>
  <c r="X63" i="4" s="1"/>
  <c r="V63" i="4"/>
  <c r="T64" i="4"/>
  <c r="U64" i="4"/>
  <c r="X64" i="4" s="1"/>
  <c r="V64" i="4"/>
  <c r="T65" i="4"/>
  <c r="U65" i="4"/>
  <c r="X65" i="4" s="1"/>
  <c r="V65" i="4"/>
  <c r="T66" i="4"/>
  <c r="U66" i="4"/>
  <c r="X66" i="4" s="1"/>
  <c r="V66" i="4"/>
  <c r="T67" i="4"/>
  <c r="U67" i="4"/>
  <c r="X67" i="4" s="1"/>
  <c r="V67" i="4"/>
  <c r="T68" i="4"/>
  <c r="U68" i="4"/>
  <c r="X68" i="4" s="1"/>
  <c r="V68" i="4"/>
  <c r="T69" i="4"/>
  <c r="U69" i="4"/>
  <c r="X69" i="4" s="1"/>
  <c r="V69" i="4"/>
  <c r="T70" i="4"/>
  <c r="U70" i="4"/>
  <c r="X70" i="4" s="1"/>
  <c r="V70" i="4"/>
  <c r="T71" i="4"/>
  <c r="U71" i="4"/>
  <c r="X71" i="4" s="1"/>
  <c r="V71" i="4"/>
  <c r="T72" i="4"/>
  <c r="U72" i="4"/>
  <c r="X72" i="4" s="1"/>
  <c r="V72" i="4"/>
  <c r="T73" i="4"/>
  <c r="U73" i="4"/>
  <c r="X73" i="4" s="1"/>
  <c r="V73" i="4"/>
  <c r="T74" i="4"/>
  <c r="U74" i="4"/>
  <c r="X74" i="4" s="1"/>
  <c r="V74" i="4"/>
  <c r="T75" i="4"/>
  <c r="U75" i="4"/>
  <c r="X75" i="4" s="1"/>
  <c r="V75" i="4"/>
  <c r="T76" i="4"/>
  <c r="U76" i="4"/>
  <c r="X76" i="4" s="1"/>
  <c r="V76" i="4"/>
  <c r="T77" i="4"/>
  <c r="U77" i="4"/>
  <c r="X77" i="4" s="1"/>
  <c r="V77" i="4"/>
  <c r="T78" i="4"/>
  <c r="U78" i="4"/>
  <c r="X78" i="4" s="1"/>
  <c r="V78" i="4"/>
  <c r="T79" i="4"/>
  <c r="U79" i="4"/>
  <c r="X79" i="4" s="1"/>
  <c r="V79" i="4"/>
  <c r="T80" i="4"/>
  <c r="U80" i="4"/>
  <c r="X80" i="4" s="1"/>
  <c r="V80" i="4"/>
  <c r="T81" i="4"/>
  <c r="U81" i="4"/>
  <c r="X81" i="4" s="1"/>
  <c r="V81" i="4"/>
  <c r="T82" i="4"/>
  <c r="U82" i="4"/>
  <c r="X82" i="4" s="1"/>
  <c r="V82" i="4"/>
  <c r="T83" i="4"/>
  <c r="U83" i="4"/>
  <c r="X83" i="4" s="1"/>
  <c r="V83" i="4"/>
  <c r="T84" i="4"/>
  <c r="U84" i="4"/>
  <c r="X84" i="4" s="1"/>
  <c r="V84" i="4"/>
  <c r="T85" i="4"/>
  <c r="U85" i="4"/>
  <c r="X85" i="4" s="1"/>
  <c r="V85" i="4"/>
  <c r="T86" i="4"/>
  <c r="U86" i="4"/>
  <c r="X86" i="4" s="1"/>
  <c r="V86" i="4"/>
  <c r="T87" i="4"/>
  <c r="U87" i="4"/>
  <c r="X87" i="4" s="1"/>
  <c r="V87" i="4"/>
  <c r="T88" i="4"/>
  <c r="U88" i="4"/>
  <c r="X88" i="4" s="1"/>
  <c r="V88" i="4"/>
  <c r="T89" i="4"/>
  <c r="U89" i="4"/>
  <c r="X89" i="4" s="1"/>
  <c r="V89" i="4"/>
  <c r="T90" i="4"/>
  <c r="U90" i="4"/>
  <c r="X90" i="4" s="1"/>
  <c r="V90" i="4"/>
  <c r="T91" i="4"/>
  <c r="U91" i="4"/>
  <c r="X91" i="4" s="1"/>
  <c r="V91" i="4"/>
  <c r="T92" i="4"/>
  <c r="U92" i="4"/>
  <c r="X92" i="4" s="1"/>
  <c r="V92" i="4"/>
  <c r="T93" i="4"/>
  <c r="U93" i="4"/>
  <c r="X93" i="4" s="1"/>
  <c r="V93" i="4"/>
  <c r="T94" i="4"/>
  <c r="U94" i="4"/>
  <c r="X94" i="4" s="1"/>
  <c r="V94" i="4"/>
  <c r="T95" i="4"/>
  <c r="U95" i="4"/>
  <c r="X95" i="4" s="1"/>
  <c r="V95" i="4"/>
  <c r="T96" i="4"/>
  <c r="U96" i="4"/>
  <c r="X96" i="4" s="1"/>
  <c r="V96" i="4"/>
  <c r="T97" i="4"/>
  <c r="U97" i="4"/>
  <c r="X97" i="4" s="1"/>
  <c r="V97" i="4"/>
  <c r="T98" i="4"/>
  <c r="U98" i="4"/>
  <c r="X98" i="4" s="1"/>
  <c r="V98" i="4"/>
  <c r="T99" i="4"/>
  <c r="U99" i="4"/>
  <c r="X99" i="4" s="1"/>
  <c r="V99" i="4"/>
  <c r="T100" i="4"/>
  <c r="U100" i="4"/>
  <c r="X100" i="4" s="1"/>
  <c r="V100" i="4"/>
  <c r="T101" i="4"/>
  <c r="U101" i="4"/>
  <c r="X101" i="4" s="1"/>
  <c r="V101" i="4"/>
  <c r="T102" i="4"/>
  <c r="U102" i="4"/>
  <c r="X102" i="4" s="1"/>
  <c r="V102" i="4"/>
  <c r="T103" i="4"/>
  <c r="U103" i="4"/>
  <c r="X103" i="4" s="1"/>
  <c r="V103" i="4"/>
  <c r="T104" i="4"/>
  <c r="U104" i="4"/>
  <c r="X104" i="4" s="1"/>
  <c r="V104" i="4"/>
  <c r="T105" i="4"/>
  <c r="U105" i="4"/>
  <c r="X105" i="4" s="1"/>
  <c r="V105" i="4"/>
  <c r="T106" i="4"/>
  <c r="U106" i="4"/>
  <c r="X106" i="4" s="1"/>
  <c r="V106" i="4"/>
  <c r="T107" i="4"/>
  <c r="U107" i="4"/>
  <c r="X107" i="4" s="1"/>
  <c r="V107" i="4"/>
  <c r="T108" i="4"/>
  <c r="U108" i="4"/>
  <c r="X108" i="4" s="1"/>
  <c r="V108" i="4"/>
  <c r="T109" i="4"/>
  <c r="U109" i="4"/>
  <c r="X109" i="4" s="1"/>
  <c r="V109" i="4"/>
  <c r="T110" i="4"/>
  <c r="U110" i="4"/>
  <c r="X110" i="4" s="1"/>
  <c r="V110" i="4"/>
  <c r="T111" i="4"/>
  <c r="U111" i="4"/>
  <c r="X111" i="4" s="1"/>
  <c r="V111" i="4"/>
  <c r="T112" i="4"/>
  <c r="U112" i="4"/>
  <c r="X112" i="4" s="1"/>
  <c r="V112" i="4"/>
  <c r="T113" i="4"/>
  <c r="U113" i="4"/>
  <c r="V113" i="4"/>
  <c r="T114" i="4"/>
  <c r="U114" i="4"/>
  <c r="X114" i="4" s="1"/>
  <c r="V114" i="4"/>
  <c r="T115" i="4"/>
  <c r="U115" i="4"/>
  <c r="X115" i="4" s="1"/>
  <c r="V115" i="4"/>
  <c r="T116" i="4"/>
  <c r="U116" i="4"/>
  <c r="X116" i="4" s="1"/>
  <c r="V116" i="4"/>
  <c r="T117" i="4"/>
  <c r="U117" i="4"/>
  <c r="X117" i="4" s="1"/>
  <c r="V117" i="4"/>
  <c r="T118" i="4"/>
  <c r="U118" i="4"/>
  <c r="V118" i="4"/>
  <c r="T119" i="4"/>
  <c r="U119" i="4"/>
  <c r="X119" i="4" s="1"/>
  <c r="V119" i="4"/>
  <c r="T120" i="4"/>
  <c r="U120" i="4"/>
  <c r="X120" i="4" s="1"/>
  <c r="V120" i="4"/>
  <c r="T121" i="4"/>
  <c r="U121" i="4"/>
  <c r="X121" i="4" s="1"/>
  <c r="V121" i="4"/>
  <c r="T122" i="4"/>
  <c r="U122" i="4"/>
  <c r="X122" i="4" s="1"/>
  <c r="V122" i="4"/>
  <c r="T123" i="4"/>
  <c r="U123" i="4"/>
  <c r="X123" i="4" s="1"/>
  <c r="V123" i="4"/>
  <c r="T124" i="4"/>
  <c r="U124" i="4"/>
  <c r="X124" i="4" s="1"/>
  <c r="V124" i="4"/>
  <c r="T125" i="4"/>
  <c r="U125" i="4"/>
  <c r="V125" i="4"/>
  <c r="T126" i="4"/>
  <c r="U126" i="4"/>
  <c r="X126" i="4" s="1"/>
  <c r="V126" i="4"/>
  <c r="T127" i="4"/>
  <c r="U127" i="4"/>
  <c r="X127" i="4" s="1"/>
  <c r="V127" i="4"/>
  <c r="T128" i="4"/>
  <c r="U128" i="4"/>
  <c r="X128" i="4" s="1"/>
  <c r="V128" i="4"/>
  <c r="T129" i="4"/>
  <c r="U129" i="4"/>
  <c r="V129" i="4"/>
  <c r="T130" i="4"/>
  <c r="U130" i="4"/>
  <c r="X130" i="4" s="1"/>
  <c r="V130" i="4"/>
  <c r="T131" i="4"/>
  <c r="U131" i="4"/>
  <c r="X131" i="4" s="1"/>
  <c r="V131" i="4"/>
  <c r="T132" i="4"/>
  <c r="U132" i="4"/>
  <c r="V132" i="4"/>
  <c r="T133" i="4"/>
  <c r="U133" i="4"/>
  <c r="X133" i="4" s="1"/>
  <c r="V133" i="4"/>
  <c r="T134" i="4"/>
  <c r="U134" i="4"/>
  <c r="X134" i="4" s="1"/>
  <c r="V134" i="4"/>
  <c r="T135" i="4"/>
  <c r="U135" i="4"/>
  <c r="X135" i="4" s="1"/>
  <c r="V135" i="4"/>
  <c r="T136" i="4"/>
  <c r="U136" i="4"/>
  <c r="X136" i="4" s="1"/>
  <c r="V136" i="4"/>
  <c r="T137" i="4"/>
  <c r="U137" i="4"/>
  <c r="V137" i="4"/>
  <c r="T138" i="4"/>
  <c r="U138" i="4"/>
  <c r="X138" i="4" s="1"/>
  <c r="V138" i="4"/>
  <c r="T139" i="4"/>
  <c r="U139" i="4"/>
  <c r="V139" i="4"/>
  <c r="T140" i="4"/>
  <c r="U140" i="4"/>
  <c r="X140" i="4" s="1"/>
  <c r="V140" i="4"/>
  <c r="T141" i="4"/>
  <c r="U141" i="4"/>
  <c r="V141" i="4"/>
  <c r="T142" i="4"/>
  <c r="U142" i="4"/>
  <c r="X142" i="4" s="1"/>
  <c r="V142" i="4"/>
  <c r="T143" i="4"/>
  <c r="U143" i="4"/>
  <c r="V143" i="4"/>
  <c r="T144" i="4"/>
  <c r="U144" i="4"/>
  <c r="V144" i="4"/>
  <c r="T145" i="4"/>
  <c r="U145" i="4"/>
  <c r="V145" i="4"/>
  <c r="T146" i="4"/>
  <c r="U146" i="4"/>
  <c r="X146" i="4" s="1"/>
  <c r="V146" i="4"/>
  <c r="T147" i="4"/>
  <c r="U147" i="4"/>
  <c r="V147" i="4"/>
  <c r="T148" i="4"/>
  <c r="U148" i="4"/>
  <c r="V148" i="4"/>
  <c r="T149" i="4"/>
  <c r="U149" i="4"/>
  <c r="V149" i="4"/>
  <c r="T150" i="4"/>
  <c r="U150" i="4"/>
  <c r="X150" i="4" s="1"/>
  <c r="V150" i="4"/>
  <c r="T151" i="4"/>
  <c r="U151" i="4"/>
  <c r="V151" i="4"/>
  <c r="T152" i="4"/>
  <c r="U152" i="4"/>
  <c r="X152" i="4" s="1"/>
  <c r="V152" i="4"/>
  <c r="T153" i="4"/>
  <c r="U153" i="4"/>
  <c r="V153" i="4"/>
  <c r="T154" i="4"/>
  <c r="U154" i="4"/>
  <c r="X154" i="4" s="1"/>
  <c r="V154" i="4"/>
  <c r="T155" i="4"/>
  <c r="U155" i="4"/>
  <c r="V155" i="4"/>
  <c r="T156" i="4"/>
  <c r="U156" i="4"/>
  <c r="V156" i="4"/>
  <c r="T157" i="4"/>
  <c r="U157" i="4"/>
  <c r="V157" i="4"/>
  <c r="T158" i="4"/>
  <c r="U158" i="4"/>
  <c r="X158" i="4" s="1"/>
  <c r="V158" i="4"/>
  <c r="T159" i="4"/>
  <c r="U159" i="4"/>
  <c r="V159" i="4"/>
  <c r="T160" i="4"/>
  <c r="U160" i="4"/>
  <c r="V160" i="4"/>
  <c r="T161" i="4"/>
  <c r="U161" i="4"/>
  <c r="X161" i="4" s="1"/>
  <c r="V161" i="4"/>
  <c r="T162" i="4"/>
  <c r="U162" i="4"/>
  <c r="X162" i="4" s="1"/>
  <c r="V162" i="4"/>
  <c r="T163" i="4"/>
  <c r="U163" i="4"/>
  <c r="X163" i="4" s="1"/>
  <c r="V163" i="4"/>
  <c r="T164" i="4"/>
  <c r="U164" i="4"/>
  <c r="V164" i="4"/>
  <c r="T165" i="4"/>
  <c r="U165" i="4"/>
  <c r="X165" i="4" s="1"/>
  <c r="V165" i="4"/>
  <c r="T166" i="4"/>
  <c r="U166" i="4"/>
  <c r="X166" i="4" s="1"/>
  <c r="V166" i="4"/>
  <c r="T167" i="4"/>
  <c r="U167" i="4"/>
  <c r="X167" i="4" s="1"/>
  <c r="V167" i="4"/>
  <c r="T168" i="4"/>
  <c r="U168" i="4"/>
  <c r="V168" i="4"/>
  <c r="T169" i="4"/>
  <c r="U169" i="4"/>
  <c r="X169" i="4" s="1"/>
  <c r="V169" i="4"/>
  <c r="T170" i="4"/>
  <c r="U170" i="4"/>
  <c r="X170" i="4" s="1"/>
  <c r="V170" i="4"/>
  <c r="T171" i="4"/>
  <c r="U171" i="4"/>
  <c r="X171" i="4" s="1"/>
  <c r="V171" i="4"/>
  <c r="T172" i="4"/>
  <c r="U172" i="4"/>
  <c r="V172" i="4"/>
  <c r="T173" i="4"/>
  <c r="U173" i="4"/>
  <c r="X173" i="4" s="1"/>
  <c r="V173" i="4"/>
  <c r="T174" i="4"/>
  <c r="U174" i="4"/>
  <c r="X174" i="4" s="1"/>
  <c r="V174" i="4"/>
  <c r="T175" i="4"/>
  <c r="U175" i="4"/>
  <c r="X175" i="4" s="1"/>
  <c r="V175" i="4"/>
  <c r="T176" i="4"/>
  <c r="U176" i="4"/>
  <c r="V176" i="4"/>
  <c r="T177" i="4"/>
  <c r="U177" i="4"/>
  <c r="X177" i="4" s="1"/>
  <c r="V177" i="4"/>
  <c r="T178" i="4"/>
  <c r="U178" i="4"/>
  <c r="V178" i="4"/>
  <c r="T179" i="4"/>
  <c r="U179" i="4"/>
  <c r="X179" i="4" s="1"/>
  <c r="V179" i="4"/>
  <c r="T180" i="4"/>
  <c r="U180" i="4"/>
  <c r="V180" i="4"/>
  <c r="T181" i="4"/>
  <c r="U181" i="4"/>
  <c r="X181" i="4" s="1"/>
  <c r="V181" i="4"/>
  <c r="T182" i="4"/>
  <c r="U182" i="4"/>
  <c r="X182" i="4" s="1"/>
  <c r="V182" i="4"/>
  <c r="T183" i="4"/>
  <c r="U183" i="4"/>
  <c r="X183" i="4" s="1"/>
  <c r="V183" i="4"/>
  <c r="T184" i="4"/>
  <c r="U184" i="4"/>
  <c r="V184" i="4"/>
  <c r="T185" i="4"/>
  <c r="U185" i="4"/>
  <c r="X185" i="4" s="1"/>
  <c r="V185" i="4"/>
  <c r="T186" i="4"/>
  <c r="U186" i="4"/>
  <c r="V186" i="4"/>
  <c r="T187" i="4"/>
  <c r="U187" i="4"/>
  <c r="X187" i="4" s="1"/>
  <c r="V187" i="4"/>
  <c r="T188" i="4"/>
  <c r="U188" i="4"/>
  <c r="V188" i="4"/>
  <c r="T189" i="4"/>
  <c r="U189" i="4"/>
  <c r="X189" i="4" s="1"/>
  <c r="V189" i="4"/>
  <c r="T190" i="4"/>
  <c r="U190" i="4"/>
  <c r="X190" i="4" s="1"/>
  <c r="V190" i="4"/>
  <c r="T191" i="4"/>
  <c r="U191" i="4"/>
  <c r="X191" i="4" s="1"/>
  <c r="V191" i="4"/>
  <c r="T192" i="4"/>
  <c r="U192" i="4"/>
  <c r="V192" i="4"/>
  <c r="T193" i="4"/>
  <c r="U193" i="4"/>
  <c r="X193" i="4" s="1"/>
  <c r="V193" i="4"/>
  <c r="T194" i="4"/>
  <c r="U194" i="4"/>
  <c r="V194" i="4"/>
  <c r="T195" i="4"/>
  <c r="U195" i="4"/>
  <c r="X195" i="4" s="1"/>
  <c r="V195" i="4"/>
  <c r="T196" i="4"/>
  <c r="U196" i="4"/>
  <c r="V196" i="4"/>
  <c r="T197" i="4"/>
  <c r="U197" i="4"/>
  <c r="X197" i="4" s="1"/>
  <c r="V197" i="4"/>
  <c r="T198" i="4"/>
  <c r="U198" i="4"/>
  <c r="X198" i="4" s="1"/>
  <c r="V198" i="4"/>
  <c r="T199" i="4"/>
  <c r="U199" i="4"/>
  <c r="X199" i="4" s="1"/>
  <c r="V199" i="4"/>
  <c r="T200" i="4"/>
  <c r="U200" i="4"/>
  <c r="V200" i="4"/>
  <c r="T201" i="4"/>
  <c r="U201" i="4"/>
  <c r="X201" i="4" s="1"/>
  <c r="V201" i="4"/>
  <c r="T202" i="4"/>
  <c r="U202" i="4"/>
  <c r="V202" i="4"/>
  <c r="T203" i="4"/>
  <c r="U203" i="4"/>
  <c r="X203" i="4" s="1"/>
  <c r="V203" i="4"/>
  <c r="T204" i="4"/>
  <c r="U204" i="4"/>
  <c r="V204" i="4"/>
  <c r="T205" i="4"/>
  <c r="U205" i="4"/>
  <c r="X205" i="4" s="1"/>
  <c r="V205" i="4"/>
  <c r="T206" i="4"/>
  <c r="U206" i="4"/>
  <c r="V206" i="4"/>
  <c r="T207" i="4"/>
  <c r="U207" i="4"/>
  <c r="X207" i="4" s="1"/>
  <c r="V207" i="4"/>
  <c r="T208" i="4"/>
  <c r="U208" i="4"/>
  <c r="V208" i="4"/>
  <c r="T209" i="4"/>
  <c r="U209" i="4"/>
  <c r="V209" i="4"/>
  <c r="T210" i="4"/>
  <c r="U210" i="4"/>
  <c r="V210" i="4"/>
  <c r="T211" i="4"/>
  <c r="U211" i="4"/>
  <c r="X211" i="4" s="1"/>
  <c r="V211" i="4"/>
  <c r="T212" i="4"/>
  <c r="U212" i="4"/>
  <c r="V212" i="4"/>
  <c r="T213" i="4"/>
  <c r="U213" i="4"/>
  <c r="X213" i="4" s="1"/>
  <c r="V213" i="4"/>
  <c r="T214" i="4"/>
  <c r="U214" i="4"/>
  <c r="V214" i="4"/>
  <c r="T215" i="4"/>
  <c r="U215" i="4"/>
  <c r="X215" i="4" s="1"/>
  <c r="V215" i="4"/>
  <c r="T216" i="4"/>
  <c r="U216" i="4"/>
  <c r="V216" i="4"/>
  <c r="T217" i="4"/>
  <c r="U217" i="4"/>
  <c r="V217" i="4"/>
  <c r="T218" i="4"/>
  <c r="U218" i="4"/>
  <c r="V218" i="4"/>
  <c r="T219" i="4"/>
  <c r="U219" i="4"/>
  <c r="X219" i="4" s="1"/>
  <c r="V219" i="4"/>
  <c r="T220" i="4"/>
  <c r="U220" i="4"/>
  <c r="V220" i="4"/>
  <c r="T221" i="4"/>
  <c r="U221" i="4"/>
  <c r="X221" i="4" s="1"/>
  <c r="V221" i="4"/>
  <c r="T222" i="4"/>
  <c r="U222" i="4"/>
  <c r="V222" i="4"/>
  <c r="T223" i="4"/>
  <c r="U223" i="4"/>
  <c r="X223" i="4" s="1"/>
  <c r="V223" i="4"/>
  <c r="T224" i="4"/>
  <c r="U224" i="4"/>
  <c r="V224" i="4"/>
  <c r="T225" i="4"/>
  <c r="U225" i="4"/>
  <c r="V225" i="4"/>
  <c r="T226" i="4"/>
  <c r="U226" i="4"/>
  <c r="V226" i="4"/>
  <c r="T227" i="4"/>
  <c r="U227" i="4"/>
  <c r="X227" i="4" s="1"/>
  <c r="V227" i="4"/>
  <c r="T228" i="4"/>
  <c r="U228" i="4"/>
  <c r="V228" i="4"/>
  <c r="T229" i="4"/>
  <c r="U229" i="4"/>
  <c r="X229" i="4" s="1"/>
  <c r="V229" i="4"/>
  <c r="T230" i="4"/>
  <c r="U230" i="4"/>
  <c r="V230" i="4"/>
  <c r="T231" i="4"/>
  <c r="U231" i="4"/>
  <c r="X231" i="4" s="1"/>
  <c r="V231" i="4"/>
  <c r="T232" i="4"/>
  <c r="U232" i="4"/>
  <c r="V232" i="4"/>
  <c r="T233" i="4"/>
  <c r="U233" i="4"/>
  <c r="V233" i="4"/>
  <c r="T234" i="4"/>
  <c r="U234" i="4"/>
  <c r="V234" i="4"/>
  <c r="T235" i="4"/>
  <c r="U235" i="4"/>
  <c r="V235" i="4"/>
  <c r="T236" i="4"/>
  <c r="U236" i="4"/>
  <c r="V236" i="4"/>
  <c r="T237" i="4"/>
  <c r="U237" i="4"/>
  <c r="V237" i="4"/>
  <c r="T238" i="4"/>
  <c r="U238" i="4"/>
  <c r="V238" i="4"/>
  <c r="T239" i="4"/>
  <c r="U239" i="4"/>
  <c r="V239" i="4"/>
  <c r="T240" i="4"/>
  <c r="U240" i="4"/>
  <c r="V240" i="4"/>
  <c r="T241" i="4"/>
  <c r="U241" i="4"/>
  <c r="V241" i="4"/>
  <c r="T242" i="4"/>
  <c r="U242" i="4"/>
  <c r="V242" i="4"/>
  <c r="T243" i="4"/>
  <c r="U243" i="4"/>
  <c r="X243" i="4" s="1"/>
  <c r="V243" i="4"/>
  <c r="T244" i="4"/>
  <c r="U244" i="4"/>
  <c r="V244" i="4"/>
  <c r="T245" i="4"/>
  <c r="U245" i="4"/>
  <c r="V245" i="4"/>
  <c r="T246" i="4"/>
  <c r="U246" i="4"/>
  <c r="V246" i="4"/>
  <c r="T247" i="4"/>
  <c r="U247" i="4"/>
  <c r="V247" i="4"/>
  <c r="T248" i="4"/>
  <c r="U248" i="4"/>
  <c r="V248" i="4"/>
  <c r="T249" i="4"/>
  <c r="U249" i="4"/>
  <c r="V249" i="4"/>
  <c r="T250" i="4"/>
  <c r="U250" i="4"/>
  <c r="V250" i="4"/>
  <c r="T251" i="4"/>
  <c r="U251" i="4"/>
  <c r="V251" i="4"/>
  <c r="T252" i="4"/>
  <c r="U252" i="4"/>
  <c r="V252" i="4"/>
  <c r="T253" i="4"/>
  <c r="U253" i="4"/>
  <c r="V253" i="4"/>
  <c r="T254" i="4"/>
  <c r="U254" i="4"/>
  <c r="V254" i="4"/>
  <c r="T255" i="4"/>
  <c r="U255" i="4"/>
  <c r="V255" i="4"/>
  <c r="T256" i="4"/>
  <c r="U256" i="4"/>
  <c r="V256" i="4"/>
  <c r="T257" i="4"/>
  <c r="U257" i="4"/>
  <c r="V257" i="4"/>
  <c r="T258" i="4"/>
  <c r="U258" i="4"/>
  <c r="V258" i="4"/>
  <c r="T259" i="4"/>
  <c r="U259" i="4"/>
  <c r="X259" i="4" s="1"/>
  <c r="V259" i="4"/>
  <c r="T260" i="4"/>
  <c r="U260" i="4"/>
  <c r="V260" i="4"/>
  <c r="T261" i="4"/>
  <c r="U261" i="4"/>
  <c r="V261" i="4"/>
  <c r="T262" i="4"/>
  <c r="U262" i="4"/>
  <c r="V262" i="4"/>
  <c r="T263" i="4"/>
  <c r="U263" i="4"/>
  <c r="V263" i="4"/>
  <c r="T264" i="4"/>
  <c r="U264" i="4"/>
  <c r="V264" i="4"/>
  <c r="T265" i="4"/>
  <c r="U265" i="4"/>
  <c r="V265" i="4"/>
  <c r="T266" i="4"/>
  <c r="U266" i="4"/>
  <c r="V266" i="4"/>
  <c r="T267" i="4"/>
  <c r="U267" i="4"/>
  <c r="V267" i="4"/>
  <c r="T268" i="4"/>
  <c r="U268" i="4"/>
  <c r="V268" i="4"/>
  <c r="T269" i="4"/>
  <c r="U269" i="4"/>
  <c r="V269" i="4"/>
  <c r="T270" i="4"/>
  <c r="U270" i="4"/>
  <c r="V270" i="4"/>
  <c r="T272" i="4"/>
  <c r="U272" i="4"/>
  <c r="V272" i="4"/>
  <c r="T273" i="4"/>
  <c r="U273" i="4"/>
  <c r="V273" i="4"/>
  <c r="T274" i="4"/>
  <c r="U274" i="4"/>
  <c r="V274" i="4"/>
  <c r="T275" i="4"/>
  <c r="U275" i="4"/>
  <c r="V275" i="4"/>
  <c r="T276" i="4"/>
  <c r="U276" i="4"/>
  <c r="X276" i="4" s="1"/>
  <c r="V276" i="4"/>
  <c r="T277" i="4"/>
  <c r="U277" i="4"/>
  <c r="V277" i="4"/>
  <c r="T278" i="4"/>
  <c r="U278" i="4"/>
  <c r="V278" i="4"/>
  <c r="T279" i="4"/>
  <c r="U279" i="4"/>
  <c r="V279" i="4"/>
  <c r="T280" i="4"/>
  <c r="U280" i="4"/>
  <c r="V280" i="4"/>
  <c r="T281" i="4"/>
  <c r="U281" i="4"/>
  <c r="V281" i="4"/>
  <c r="T282" i="4"/>
  <c r="U282" i="4"/>
  <c r="X282" i="4" s="1"/>
  <c r="V282" i="4"/>
  <c r="T283" i="4"/>
  <c r="U283" i="4"/>
  <c r="V283" i="4"/>
  <c r="T285" i="4"/>
  <c r="U285" i="4"/>
  <c r="X285" i="4" s="1"/>
  <c r="V285" i="4"/>
  <c r="T286" i="4"/>
  <c r="U286" i="4"/>
  <c r="V286" i="4"/>
  <c r="T287" i="4"/>
  <c r="U287" i="4"/>
  <c r="X287" i="4" s="1"/>
  <c r="V287" i="4"/>
  <c r="T288" i="4"/>
  <c r="U288" i="4"/>
  <c r="V288" i="4"/>
  <c r="T289" i="4"/>
  <c r="U289" i="4"/>
  <c r="X289" i="4" s="1"/>
  <c r="V289" i="4"/>
  <c r="T290" i="4"/>
  <c r="U290" i="4"/>
  <c r="V290" i="4"/>
  <c r="T291" i="4"/>
  <c r="U291" i="4"/>
  <c r="X291" i="4" s="1"/>
  <c r="V291" i="4"/>
  <c r="T292" i="4"/>
  <c r="U292" i="4"/>
  <c r="V292" i="4"/>
  <c r="T293" i="4"/>
  <c r="U293" i="4"/>
  <c r="X293" i="4" s="1"/>
  <c r="V293" i="4"/>
  <c r="T294" i="4"/>
  <c r="U294" i="4"/>
  <c r="V294" i="4"/>
  <c r="T295" i="4"/>
  <c r="U295" i="4"/>
  <c r="X295" i="4" s="1"/>
  <c r="V295" i="4"/>
  <c r="T296" i="4"/>
  <c r="U296" i="4"/>
  <c r="V296" i="4"/>
  <c r="T297" i="4"/>
  <c r="U297" i="4"/>
  <c r="X297" i="4" s="1"/>
  <c r="V297" i="4"/>
  <c r="T298" i="4"/>
  <c r="U298" i="4"/>
  <c r="V298" i="4"/>
  <c r="T299" i="4"/>
  <c r="U299" i="4"/>
  <c r="X299" i="4" s="1"/>
  <c r="V299" i="4"/>
  <c r="T300" i="4"/>
  <c r="U300" i="4"/>
  <c r="V300" i="4"/>
  <c r="T301" i="4"/>
  <c r="U301" i="4"/>
  <c r="X301" i="4" s="1"/>
  <c r="V301" i="4"/>
  <c r="T302" i="4"/>
  <c r="U302" i="4"/>
  <c r="V302" i="4"/>
  <c r="T303" i="4"/>
  <c r="U303" i="4"/>
  <c r="X303" i="4" s="1"/>
  <c r="V303" i="4"/>
  <c r="T304" i="4"/>
  <c r="U304" i="4"/>
  <c r="V304" i="4"/>
  <c r="T305" i="4"/>
  <c r="U305" i="4"/>
  <c r="X305" i="4" s="1"/>
  <c r="V305" i="4"/>
  <c r="T306" i="4"/>
  <c r="U306" i="4"/>
  <c r="V306" i="4"/>
  <c r="T307" i="4"/>
  <c r="U307" i="4"/>
  <c r="X307" i="4" s="1"/>
  <c r="V307" i="4"/>
  <c r="T308" i="4"/>
  <c r="U308" i="4"/>
  <c r="V308" i="4"/>
  <c r="T309" i="4"/>
  <c r="U309" i="4"/>
  <c r="X309" i="4" s="1"/>
  <c r="V309" i="4"/>
  <c r="T310" i="4"/>
  <c r="U310" i="4"/>
  <c r="V310" i="4"/>
  <c r="T311" i="4"/>
  <c r="U311" i="4"/>
  <c r="X311" i="4" s="1"/>
  <c r="V311" i="4"/>
  <c r="T312" i="4"/>
  <c r="U312" i="4"/>
  <c r="V312" i="4"/>
  <c r="T313" i="4"/>
  <c r="U313" i="4"/>
  <c r="X313" i="4" s="1"/>
  <c r="V313" i="4"/>
  <c r="T314" i="4"/>
  <c r="U314" i="4"/>
  <c r="V314" i="4"/>
  <c r="T315" i="4"/>
  <c r="U315" i="4"/>
  <c r="X315" i="4" s="1"/>
  <c r="V315" i="4"/>
  <c r="T316" i="4"/>
  <c r="U316" i="4"/>
  <c r="V316" i="4"/>
  <c r="T317" i="4"/>
  <c r="U317" i="4"/>
  <c r="X317" i="4" s="1"/>
  <c r="V317" i="4"/>
  <c r="T318" i="4"/>
  <c r="U318" i="4"/>
  <c r="V318" i="4"/>
  <c r="T319" i="4"/>
  <c r="U319" i="4"/>
  <c r="X319" i="4" s="1"/>
  <c r="V319" i="4"/>
  <c r="T320" i="4"/>
  <c r="U320" i="4"/>
  <c r="V320" i="4"/>
  <c r="T321" i="4"/>
  <c r="U321" i="4"/>
  <c r="X321" i="4" s="1"/>
  <c r="V321" i="4"/>
  <c r="T322" i="4"/>
  <c r="U322" i="4"/>
  <c r="V322" i="4"/>
  <c r="T323" i="4"/>
  <c r="U323" i="4"/>
  <c r="X323" i="4" s="1"/>
  <c r="V323" i="4"/>
  <c r="T324" i="4"/>
  <c r="U324" i="4"/>
  <c r="V324" i="4"/>
  <c r="T325" i="4"/>
  <c r="U325" i="4"/>
  <c r="X325" i="4" s="1"/>
  <c r="V325" i="4"/>
  <c r="T326" i="4"/>
  <c r="U326" i="4"/>
  <c r="V326" i="4"/>
  <c r="T327" i="4"/>
  <c r="U327" i="4"/>
  <c r="X327" i="4" s="1"/>
  <c r="V327" i="4"/>
  <c r="T328" i="4"/>
  <c r="U328" i="4"/>
  <c r="V328" i="4"/>
  <c r="T329" i="4"/>
  <c r="U329" i="4"/>
  <c r="X329" i="4" s="1"/>
  <c r="V329" i="4"/>
  <c r="T330" i="4"/>
  <c r="U330" i="4"/>
  <c r="X330" i="4" s="1"/>
  <c r="V330" i="4"/>
  <c r="T331" i="4"/>
  <c r="U331" i="4"/>
  <c r="X331" i="4" s="1"/>
  <c r="V331" i="4"/>
  <c r="T332" i="4"/>
  <c r="U332" i="4"/>
  <c r="X332" i="4" s="1"/>
  <c r="V332" i="4"/>
  <c r="T333" i="4"/>
  <c r="U333" i="4"/>
  <c r="X333" i="4" s="1"/>
  <c r="V333" i="4"/>
  <c r="T334" i="4"/>
  <c r="U334" i="4"/>
  <c r="X334" i="4" s="1"/>
  <c r="V334" i="4"/>
  <c r="T335" i="4"/>
  <c r="U335" i="4"/>
  <c r="X335" i="4" s="1"/>
  <c r="V335" i="4"/>
  <c r="T336" i="4"/>
  <c r="U336" i="4"/>
  <c r="X336" i="4" s="1"/>
  <c r="V336" i="4"/>
  <c r="T337" i="4"/>
  <c r="U337" i="4"/>
  <c r="X337" i="4" s="1"/>
  <c r="V337" i="4"/>
  <c r="T338" i="4"/>
  <c r="U338" i="4"/>
  <c r="X338" i="4" s="1"/>
  <c r="V338" i="4"/>
  <c r="T339" i="4"/>
  <c r="U339" i="4"/>
  <c r="X339" i="4" s="1"/>
  <c r="V339" i="4"/>
  <c r="T340" i="4"/>
  <c r="U340" i="4"/>
  <c r="X340" i="4" s="1"/>
  <c r="V340" i="4"/>
  <c r="T341" i="4"/>
  <c r="U341" i="4"/>
  <c r="X341" i="4" s="1"/>
  <c r="V341" i="4"/>
  <c r="T342" i="4"/>
  <c r="U342" i="4"/>
  <c r="X342" i="4" s="1"/>
  <c r="V342" i="4"/>
  <c r="T344" i="4"/>
  <c r="U344" i="4"/>
  <c r="X344" i="4" s="1"/>
  <c r="V344" i="4"/>
  <c r="T345" i="4"/>
  <c r="U345" i="4"/>
  <c r="X345" i="4" s="1"/>
  <c r="V345" i="4"/>
  <c r="T346" i="4"/>
  <c r="U346" i="4"/>
  <c r="X346" i="4" s="1"/>
  <c r="V346" i="4"/>
  <c r="T347" i="4"/>
  <c r="U347" i="4"/>
  <c r="X347" i="4" s="1"/>
  <c r="V347" i="4"/>
  <c r="T348" i="4"/>
  <c r="U348" i="4"/>
  <c r="X348" i="4" s="1"/>
  <c r="V348" i="4"/>
  <c r="T349" i="4"/>
  <c r="U349" i="4"/>
  <c r="X349" i="4" s="1"/>
  <c r="V349" i="4"/>
  <c r="T350" i="4"/>
  <c r="U350" i="4"/>
  <c r="X350" i="4" s="1"/>
  <c r="V350" i="4"/>
  <c r="T351" i="4"/>
  <c r="U351" i="4"/>
  <c r="X351" i="4" s="1"/>
  <c r="V351" i="4"/>
  <c r="T352" i="4"/>
  <c r="U352" i="4"/>
  <c r="X352" i="4" s="1"/>
  <c r="V352" i="4"/>
  <c r="T353" i="4"/>
  <c r="U353" i="4"/>
  <c r="X353" i="4" s="1"/>
  <c r="V353" i="4"/>
  <c r="T354" i="4"/>
  <c r="U354" i="4"/>
  <c r="X354" i="4" s="1"/>
  <c r="V354" i="4"/>
  <c r="T355" i="4"/>
  <c r="U355" i="4"/>
  <c r="X355" i="4" s="1"/>
  <c r="V355" i="4"/>
  <c r="T356" i="4"/>
  <c r="U356" i="4"/>
  <c r="X356" i="4" s="1"/>
  <c r="V356" i="4"/>
  <c r="T357" i="4"/>
  <c r="U357" i="4"/>
  <c r="X357" i="4" s="1"/>
  <c r="V357" i="4"/>
  <c r="T358" i="4"/>
  <c r="U358" i="4"/>
  <c r="X358" i="4" s="1"/>
  <c r="V358" i="4"/>
  <c r="T359" i="4"/>
  <c r="U359" i="4"/>
  <c r="X359" i="4" s="1"/>
  <c r="V359" i="4"/>
  <c r="T360" i="4"/>
  <c r="U360" i="4"/>
  <c r="X360" i="4" s="1"/>
  <c r="V360" i="4"/>
  <c r="T361" i="4"/>
  <c r="U361" i="4"/>
  <c r="X361" i="4" s="1"/>
  <c r="V361" i="4"/>
  <c r="T362" i="4"/>
  <c r="U362" i="4"/>
  <c r="X362" i="4" s="1"/>
  <c r="V362" i="4"/>
  <c r="T363" i="4"/>
  <c r="U363" i="4"/>
  <c r="X363" i="4" s="1"/>
  <c r="V363" i="4"/>
  <c r="T364" i="4"/>
  <c r="U364" i="4"/>
  <c r="X364" i="4" s="1"/>
  <c r="V364" i="4"/>
  <c r="T365" i="4"/>
  <c r="U365" i="4"/>
  <c r="X365" i="4" s="1"/>
  <c r="V365" i="4"/>
  <c r="T366" i="4"/>
  <c r="U366" i="4"/>
  <c r="X366" i="4" s="1"/>
  <c r="V366" i="4"/>
  <c r="T367" i="4"/>
  <c r="U367" i="4"/>
  <c r="X367" i="4" s="1"/>
  <c r="V367" i="4"/>
  <c r="T368" i="4"/>
  <c r="U368" i="4"/>
  <c r="X368" i="4" s="1"/>
  <c r="V368" i="4"/>
  <c r="T369" i="4"/>
  <c r="U369" i="4"/>
  <c r="X369" i="4" s="1"/>
  <c r="V369" i="4"/>
  <c r="T370" i="4"/>
  <c r="U370" i="4"/>
  <c r="X370" i="4" s="1"/>
  <c r="V370" i="4"/>
  <c r="T371" i="4"/>
  <c r="U371" i="4"/>
  <c r="X371" i="4" s="1"/>
  <c r="V371" i="4"/>
  <c r="T372" i="4"/>
  <c r="U372" i="4"/>
  <c r="X372" i="4" s="1"/>
  <c r="V372" i="4"/>
  <c r="T373" i="4"/>
  <c r="U373" i="4"/>
  <c r="X373" i="4" s="1"/>
  <c r="V373" i="4"/>
  <c r="T374" i="4"/>
  <c r="U374" i="4"/>
  <c r="X374" i="4" s="1"/>
  <c r="V374" i="4"/>
  <c r="T375" i="4"/>
  <c r="U375" i="4"/>
  <c r="X375" i="4" s="1"/>
  <c r="V375" i="4"/>
  <c r="T376" i="4"/>
  <c r="U376" i="4"/>
  <c r="X376" i="4" s="1"/>
  <c r="V376" i="4"/>
  <c r="T377" i="4"/>
  <c r="U377" i="4"/>
  <c r="X377" i="4" s="1"/>
  <c r="V377" i="4"/>
  <c r="T378" i="4"/>
  <c r="U378" i="4"/>
  <c r="X378" i="4" s="1"/>
  <c r="V378" i="4"/>
  <c r="T379" i="4"/>
  <c r="U379" i="4"/>
  <c r="X379" i="4" s="1"/>
  <c r="V379" i="4"/>
  <c r="T380" i="4"/>
  <c r="U380" i="4"/>
  <c r="X380" i="4" s="1"/>
  <c r="V380" i="4"/>
  <c r="T381" i="4"/>
  <c r="U381" i="4"/>
  <c r="X381" i="4" s="1"/>
  <c r="V381" i="4"/>
  <c r="T382" i="4"/>
  <c r="U382" i="4"/>
  <c r="X382" i="4" s="1"/>
  <c r="V382" i="4"/>
  <c r="T383" i="4"/>
  <c r="U383" i="4"/>
  <c r="X383" i="4" s="1"/>
  <c r="V383" i="4"/>
  <c r="T384" i="4"/>
  <c r="U384" i="4"/>
  <c r="X384" i="4" s="1"/>
  <c r="V384" i="4"/>
  <c r="T385" i="4"/>
  <c r="U385" i="4"/>
  <c r="X385" i="4" s="1"/>
  <c r="V385" i="4"/>
  <c r="T387" i="4"/>
  <c r="U387" i="4"/>
  <c r="X387" i="4" s="1"/>
  <c r="V387" i="4"/>
  <c r="T388" i="4"/>
  <c r="U388" i="4"/>
  <c r="X388" i="4" s="1"/>
  <c r="V388" i="4"/>
  <c r="T389" i="4"/>
  <c r="U389" i="4"/>
  <c r="X389" i="4" s="1"/>
  <c r="V389" i="4"/>
  <c r="T390" i="4"/>
  <c r="U390" i="4"/>
  <c r="X390" i="4" s="1"/>
  <c r="V390" i="4"/>
  <c r="T391" i="4"/>
  <c r="U391" i="4"/>
  <c r="X391" i="4" s="1"/>
  <c r="V391" i="4"/>
  <c r="T392" i="4"/>
  <c r="U392" i="4"/>
  <c r="X392" i="4" s="1"/>
  <c r="V392" i="4"/>
  <c r="T393" i="4"/>
  <c r="U393" i="4"/>
  <c r="X393" i="4" s="1"/>
  <c r="V393" i="4"/>
  <c r="T394" i="4"/>
  <c r="U394" i="4"/>
  <c r="X394" i="4" s="1"/>
  <c r="V394" i="4"/>
  <c r="T395" i="4"/>
  <c r="U395" i="4"/>
  <c r="X395" i="4" s="1"/>
  <c r="V395" i="4"/>
  <c r="T396" i="4"/>
  <c r="U396" i="4"/>
  <c r="X396" i="4" s="1"/>
  <c r="V396" i="4"/>
  <c r="T398" i="4"/>
  <c r="U398" i="4"/>
  <c r="X398" i="4" s="1"/>
  <c r="V398" i="4"/>
  <c r="T399" i="4"/>
  <c r="U399" i="4"/>
  <c r="X399" i="4" s="1"/>
  <c r="V399" i="4"/>
  <c r="T400" i="4"/>
  <c r="U400" i="4"/>
  <c r="X400" i="4" s="1"/>
  <c r="V400" i="4"/>
  <c r="T401" i="4"/>
  <c r="U401" i="4"/>
  <c r="X401" i="4" s="1"/>
  <c r="V401" i="4"/>
  <c r="T402" i="4"/>
  <c r="U402" i="4"/>
  <c r="X402" i="4" s="1"/>
  <c r="V402" i="4"/>
  <c r="T403" i="4"/>
  <c r="U403" i="4"/>
  <c r="X403" i="4" s="1"/>
  <c r="V403" i="4"/>
  <c r="T404" i="4"/>
  <c r="U404" i="4"/>
  <c r="X404" i="4" s="1"/>
  <c r="V404" i="4"/>
  <c r="T405" i="4"/>
  <c r="U405" i="4"/>
  <c r="X405" i="4" s="1"/>
  <c r="V405" i="4"/>
  <c r="T406" i="4"/>
  <c r="U406" i="4"/>
  <c r="X406" i="4" s="1"/>
  <c r="V406" i="4"/>
  <c r="T407" i="4"/>
  <c r="U407" i="4"/>
  <c r="X407" i="4" s="1"/>
  <c r="V407" i="4"/>
  <c r="T408" i="4"/>
  <c r="U408" i="4"/>
  <c r="X408" i="4" s="1"/>
  <c r="V408" i="4"/>
  <c r="T409" i="4"/>
  <c r="U409" i="4"/>
  <c r="X409" i="4" s="1"/>
  <c r="V409" i="4"/>
  <c r="T410" i="4"/>
  <c r="U410" i="4"/>
  <c r="X410" i="4" s="1"/>
  <c r="V410" i="4"/>
  <c r="T411" i="4"/>
  <c r="U411" i="4"/>
  <c r="X411" i="4" s="1"/>
  <c r="V411" i="4"/>
  <c r="T412" i="4"/>
  <c r="U412" i="4"/>
  <c r="X412" i="4" s="1"/>
  <c r="V412" i="4"/>
  <c r="T413" i="4"/>
  <c r="U413" i="4"/>
  <c r="X413" i="4" s="1"/>
  <c r="V413" i="4"/>
  <c r="T414" i="4"/>
  <c r="U414" i="4"/>
  <c r="X414" i="4" s="1"/>
  <c r="V414" i="4"/>
  <c r="T415" i="4"/>
  <c r="U415" i="4"/>
  <c r="X415" i="4" s="1"/>
  <c r="V415" i="4"/>
  <c r="T416" i="4"/>
  <c r="U416" i="4"/>
  <c r="X416" i="4" s="1"/>
  <c r="V416" i="4"/>
  <c r="T417" i="4"/>
  <c r="U417" i="4"/>
  <c r="X417" i="4" s="1"/>
  <c r="V417" i="4"/>
  <c r="T418" i="4"/>
  <c r="U418" i="4"/>
  <c r="X418" i="4" s="1"/>
  <c r="V418" i="4"/>
  <c r="T419" i="4"/>
  <c r="U419" i="4"/>
  <c r="X419" i="4" s="1"/>
  <c r="V419" i="4"/>
  <c r="T420" i="4"/>
  <c r="U420" i="4"/>
  <c r="X420" i="4" s="1"/>
  <c r="V420" i="4"/>
  <c r="T421" i="4"/>
  <c r="U421" i="4"/>
  <c r="X421" i="4" s="1"/>
  <c r="V421" i="4"/>
  <c r="T422" i="4"/>
  <c r="U422" i="4"/>
  <c r="X422" i="4" s="1"/>
  <c r="V422" i="4"/>
  <c r="T423" i="4"/>
  <c r="U423" i="4"/>
  <c r="X423" i="4" s="1"/>
  <c r="V423" i="4"/>
  <c r="T424" i="4"/>
  <c r="U424" i="4"/>
  <c r="X424" i="4" s="1"/>
  <c r="V424" i="4"/>
  <c r="T425" i="4"/>
  <c r="U425" i="4"/>
  <c r="X425" i="4" s="1"/>
  <c r="V425" i="4"/>
  <c r="T426" i="4"/>
  <c r="U426" i="4"/>
  <c r="X426" i="4" s="1"/>
  <c r="V426" i="4"/>
  <c r="T427" i="4"/>
  <c r="U427" i="4"/>
  <c r="X427" i="4" s="1"/>
  <c r="V427" i="4"/>
  <c r="T428" i="4"/>
  <c r="U428" i="4"/>
  <c r="X428" i="4" s="1"/>
  <c r="V428" i="4"/>
  <c r="T429" i="4"/>
  <c r="U429" i="4"/>
  <c r="X429" i="4" s="1"/>
  <c r="V429" i="4"/>
  <c r="T430" i="4"/>
  <c r="U430" i="4"/>
  <c r="X430" i="4" s="1"/>
  <c r="V430" i="4"/>
  <c r="T431" i="4"/>
  <c r="U431" i="4"/>
  <c r="X431" i="4" s="1"/>
  <c r="V431" i="4"/>
  <c r="T432" i="4"/>
  <c r="U432" i="4"/>
  <c r="X432" i="4" s="1"/>
  <c r="V432" i="4"/>
  <c r="T433" i="4"/>
  <c r="U433" i="4"/>
  <c r="X433" i="4" s="1"/>
  <c r="V433" i="4"/>
  <c r="T434" i="4"/>
  <c r="U434" i="4"/>
  <c r="V434" i="4"/>
  <c r="T435" i="4"/>
  <c r="U435" i="4"/>
  <c r="X435" i="4" s="1"/>
  <c r="V435" i="4"/>
  <c r="T436" i="4"/>
  <c r="U436" i="4"/>
  <c r="X436" i="4" s="1"/>
  <c r="V436" i="4"/>
  <c r="T438" i="4"/>
  <c r="U438" i="4"/>
  <c r="X438" i="4" s="1"/>
  <c r="V438" i="4"/>
  <c r="T439" i="4"/>
  <c r="U439" i="4"/>
  <c r="X439" i="4" s="1"/>
  <c r="V439" i="4"/>
  <c r="T440" i="4"/>
  <c r="U440" i="4"/>
  <c r="X440" i="4" s="1"/>
  <c r="V440" i="4"/>
  <c r="T441" i="4"/>
  <c r="U441" i="4"/>
  <c r="X441" i="4" s="1"/>
  <c r="V441" i="4"/>
  <c r="T442" i="4"/>
  <c r="U442" i="4"/>
  <c r="X442" i="4" s="1"/>
  <c r="V442" i="4"/>
  <c r="T443" i="4"/>
  <c r="U443" i="4"/>
  <c r="X443" i="4" s="1"/>
  <c r="V443" i="4"/>
  <c r="T444" i="4"/>
  <c r="U444" i="4"/>
  <c r="X444" i="4" s="1"/>
  <c r="V444" i="4"/>
  <c r="T445" i="4"/>
  <c r="U445" i="4"/>
  <c r="X445" i="4" s="1"/>
  <c r="V445" i="4"/>
  <c r="T446" i="4"/>
  <c r="U446" i="4"/>
  <c r="X446" i="4" s="1"/>
  <c r="V446" i="4"/>
  <c r="T447" i="4"/>
  <c r="U447" i="4"/>
  <c r="X447" i="4" s="1"/>
  <c r="V447" i="4"/>
  <c r="T448" i="4"/>
  <c r="U448" i="4"/>
  <c r="X448" i="4" s="1"/>
  <c r="V448" i="4"/>
  <c r="T449" i="4"/>
  <c r="U449" i="4"/>
  <c r="X449" i="4" s="1"/>
  <c r="V449" i="4"/>
  <c r="T450" i="4"/>
  <c r="U450" i="4"/>
  <c r="X450" i="4" s="1"/>
  <c r="V450" i="4"/>
  <c r="T451" i="4"/>
  <c r="U451" i="4"/>
  <c r="X451" i="4" s="1"/>
  <c r="V451" i="4"/>
  <c r="T452" i="4"/>
  <c r="U452" i="4"/>
  <c r="X452" i="4" s="1"/>
  <c r="V452" i="4"/>
  <c r="T453" i="4"/>
  <c r="U453" i="4"/>
  <c r="X453" i="4" s="1"/>
  <c r="V453" i="4"/>
  <c r="T454" i="4"/>
  <c r="U454" i="4"/>
  <c r="X454" i="4" s="1"/>
  <c r="V454" i="4"/>
  <c r="T455" i="4"/>
  <c r="U455" i="4"/>
  <c r="X455" i="4" s="1"/>
  <c r="V455" i="4"/>
  <c r="T456" i="4"/>
  <c r="U456" i="4"/>
  <c r="X456" i="4" s="1"/>
  <c r="V456" i="4"/>
  <c r="T457" i="4"/>
  <c r="U457" i="4"/>
  <c r="V457" i="4"/>
  <c r="T458" i="4"/>
  <c r="U458" i="4"/>
  <c r="X458" i="4" s="1"/>
  <c r="V458" i="4"/>
  <c r="T459" i="4"/>
  <c r="U459" i="4"/>
  <c r="X459" i="4" s="1"/>
  <c r="V459" i="4"/>
  <c r="T460" i="4"/>
  <c r="U460" i="4"/>
  <c r="X460" i="4" s="1"/>
  <c r="V460" i="4"/>
  <c r="T461" i="4"/>
  <c r="U461" i="4"/>
  <c r="V461" i="4"/>
  <c r="T462" i="4"/>
  <c r="U462" i="4"/>
  <c r="X462" i="4" s="1"/>
  <c r="V462" i="4"/>
  <c r="T463" i="4"/>
  <c r="U463" i="4"/>
  <c r="V463" i="4"/>
  <c r="T464" i="4"/>
  <c r="U464" i="4"/>
  <c r="V464" i="4"/>
  <c r="T465" i="4"/>
  <c r="U465" i="4"/>
  <c r="V465" i="4"/>
  <c r="T466" i="4"/>
  <c r="U466" i="4"/>
  <c r="V466" i="4"/>
  <c r="T467" i="4"/>
  <c r="U467" i="4"/>
  <c r="V467" i="4"/>
  <c r="T468" i="4"/>
  <c r="U468" i="4"/>
  <c r="V468" i="4"/>
  <c r="T469" i="4"/>
  <c r="U469" i="4"/>
  <c r="X469" i="4" s="1"/>
  <c r="V469" i="4"/>
  <c r="T470" i="4"/>
  <c r="U470" i="4"/>
  <c r="V470" i="4"/>
  <c r="T471" i="4"/>
  <c r="U471" i="4"/>
  <c r="V471" i="4"/>
  <c r="T472" i="4"/>
  <c r="U472" i="4"/>
  <c r="V472" i="4"/>
  <c r="T473" i="4"/>
  <c r="U473" i="4"/>
  <c r="V473" i="4"/>
  <c r="T474" i="4"/>
  <c r="U474" i="4"/>
  <c r="V474" i="4"/>
  <c r="T475" i="4"/>
  <c r="U475" i="4"/>
  <c r="V475" i="4"/>
  <c r="T476" i="4"/>
  <c r="U476" i="4"/>
  <c r="V476" i="4"/>
  <c r="T477" i="4"/>
  <c r="U477" i="4"/>
  <c r="X477" i="4" s="1"/>
  <c r="V477" i="4"/>
  <c r="T478" i="4"/>
  <c r="U478" i="4"/>
  <c r="V478" i="4"/>
  <c r="T479" i="4"/>
  <c r="U479" i="4"/>
  <c r="V479" i="4"/>
  <c r="T480" i="4"/>
  <c r="U480" i="4"/>
  <c r="V480" i="4"/>
  <c r="T481" i="4"/>
  <c r="U481" i="4"/>
  <c r="V481" i="4"/>
  <c r="T482" i="4"/>
  <c r="U482" i="4"/>
  <c r="V482" i="4"/>
  <c r="T483" i="4"/>
  <c r="U483" i="4"/>
  <c r="V483" i="4"/>
  <c r="T484" i="4"/>
  <c r="U484" i="4"/>
  <c r="V484" i="4"/>
  <c r="T485" i="4"/>
  <c r="U485" i="4"/>
  <c r="X485" i="4" s="1"/>
  <c r="V485" i="4"/>
  <c r="T486" i="4"/>
  <c r="U486" i="4"/>
  <c r="V486" i="4"/>
  <c r="T487" i="4"/>
  <c r="U487" i="4"/>
  <c r="V487" i="4"/>
  <c r="T488" i="4"/>
  <c r="U488" i="4"/>
  <c r="V488" i="4"/>
  <c r="T489" i="4"/>
  <c r="U489" i="4"/>
  <c r="X489" i="4" s="1"/>
  <c r="V489" i="4"/>
  <c r="T490" i="4"/>
  <c r="U490" i="4"/>
  <c r="V490" i="4"/>
  <c r="T491" i="4"/>
  <c r="U491" i="4"/>
  <c r="X491" i="4" s="1"/>
  <c r="V491" i="4"/>
  <c r="T492" i="4"/>
  <c r="U492" i="4"/>
  <c r="V492" i="4"/>
  <c r="T493" i="4"/>
  <c r="U493" i="4"/>
  <c r="X493" i="4" s="1"/>
  <c r="V493" i="4"/>
  <c r="T494" i="4"/>
  <c r="U494" i="4"/>
  <c r="V494" i="4"/>
  <c r="T495" i="4"/>
  <c r="U495" i="4"/>
  <c r="X495" i="4" s="1"/>
  <c r="V495" i="4"/>
  <c r="T496" i="4"/>
  <c r="U496" i="4"/>
  <c r="V496" i="4"/>
  <c r="T497" i="4"/>
  <c r="U497" i="4"/>
  <c r="X497" i="4" s="1"/>
  <c r="V497" i="4"/>
  <c r="T498" i="4"/>
  <c r="U498" i="4"/>
  <c r="V498" i="4"/>
  <c r="T499" i="4"/>
  <c r="U499" i="4"/>
  <c r="X499" i="4" s="1"/>
  <c r="V499" i="4"/>
  <c r="T500" i="4"/>
  <c r="U500" i="4"/>
  <c r="X500" i="4" s="1"/>
  <c r="V500" i="4"/>
  <c r="T501" i="4"/>
  <c r="U501" i="4"/>
  <c r="V501" i="4"/>
  <c r="T502" i="4"/>
  <c r="U502" i="4"/>
  <c r="X502" i="4" s="1"/>
  <c r="V502" i="4"/>
  <c r="T503" i="4"/>
  <c r="U503" i="4"/>
  <c r="V503" i="4"/>
  <c r="T504" i="4"/>
  <c r="U504" i="4"/>
  <c r="X504" i="4" s="1"/>
  <c r="V504" i="4"/>
  <c r="T505" i="4"/>
  <c r="U505" i="4"/>
  <c r="V505" i="4"/>
  <c r="T506" i="4"/>
  <c r="U506" i="4"/>
  <c r="X506" i="4" s="1"/>
  <c r="V506" i="4"/>
  <c r="T507" i="4"/>
  <c r="U507" i="4"/>
  <c r="V507" i="4"/>
  <c r="T508" i="4"/>
  <c r="U508" i="4"/>
  <c r="X508" i="4" s="1"/>
  <c r="V508" i="4"/>
  <c r="T509" i="4"/>
  <c r="U509" i="4"/>
  <c r="V509" i="4"/>
  <c r="T510" i="4"/>
  <c r="U510" i="4"/>
  <c r="X510" i="4" s="1"/>
  <c r="V510" i="4"/>
  <c r="T511" i="4"/>
  <c r="U511" i="4"/>
  <c r="V511" i="4"/>
  <c r="T512" i="4"/>
  <c r="U512" i="4"/>
  <c r="X512" i="4" s="1"/>
  <c r="V512" i="4"/>
  <c r="T513" i="4"/>
  <c r="U513" i="4"/>
  <c r="V513" i="4"/>
  <c r="T514" i="4"/>
  <c r="U514" i="4"/>
  <c r="X514" i="4" s="1"/>
  <c r="V514" i="4"/>
  <c r="T515" i="4"/>
  <c r="U515" i="4"/>
  <c r="V515" i="4"/>
  <c r="T516" i="4"/>
  <c r="U516" i="4"/>
  <c r="X516" i="4" s="1"/>
  <c r="V516" i="4"/>
  <c r="T517" i="4"/>
  <c r="U517" i="4"/>
  <c r="V517" i="4"/>
  <c r="T518" i="4"/>
  <c r="U518" i="4"/>
  <c r="X518" i="4" s="1"/>
  <c r="V518" i="4"/>
  <c r="T519" i="4"/>
  <c r="U519" i="4"/>
  <c r="V519" i="4"/>
  <c r="T520" i="4"/>
  <c r="U520" i="4"/>
  <c r="V520" i="4"/>
  <c r="T521" i="4"/>
  <c r="U521" i="4"/>
  <c r="V521" i="4"/>
  <c r="T522" i="4"/>
  <c r="U522" i="4"/>
  <c r="X522" i="4" s="1"/>
  <c r="V522" i="4"/>
  <c r="T523" i="4"/>
  <c r="U523" i="4"/>
  <c r="V523" i="4"/>
  <c r="T524" i="4"/>
  <c r="U524" i="4"/>
  <c r="X524" i="4" s="1"/>
  <c r="V524" i="4"/>
  <c r="T525" i="4"/>
  <c r="U525" i="4"/>
  <c r="V525" i="4"/>
  <c r="T526" i="4"/>
  <c r="U526" i="4"/>
  <c r="X526" i="4" s="1"/>
  <c r="V526" i="4"/>
  <c r="T527" i="4"/>
  <c r="U527" i="4"/>
  <c r="V527" i="4"/>
  <c r="T528" i="4"/>
  <c r="U528" i="4"/>
  <c r="X528" i="4" s="1"/>
  <c r="V528" i="4"/>
  <c r="T529" i="4"/>
  <c r="U529" i="4"/>
  <c r="V529" i="4"/>
  <c r="T530" i="4"/>
  <c r="U530" i="4"/>
  <c r="X530" i="4" s="1"/>
  <c r="V530" i="4"/>
  <c r="T532" i="4"/>
  <c r="U532" i="4"/>
  <c r="V532" i="4"/>
  <c r="T533" i="4"/>
  <c r="U533" i="4"/>
  <c r="X533" i="4" s="1"/>
  <c r="V533" i="4"/>
  <c r="T534" i="4"/>
  <c r="U534" i="4"/>
  <c r="V534" i="4"/>
  <c r="T535" i="4"/>
  <c r="U535" i="4"/>
  <c r="X535" i="4" s="1"/>
  <c r="V535" i="4"/>
  <c r="T536" i="4"/>
  <c r="U536" i="4"/>
  <c r="V536" i="4"/>
  <c r="T537" i="4"/>
  <c r="U537" i="4"/>
  <c r="V537" i="4"/>
  <c r="T538" i="4"/>
  <c r="U538" i="4"/>
  <c r="V538" i="4"/>
  <c r="T539" i="4"/>
  <c r="U539" i="4"/>
  <c r="V539" i="4"/>
  <c r="T540" i="4"/>
  <c r="U540" i="4"/>
  <c r="X540" i="4" s="1"/>
  <c r="V540" i="4"/>
  <c r="T541" i="4"/>
  <c r="U541" i="4"/>
  <c r="V541" i="4"/>
  <c r="T542" i="4"/>
  <c r="U542" i="4"/>
  <c r="V542" i="4"/>
  <c r="T543" i="4"/>
  <c r="U543" i="4"/>
  <c r="V543" i="4"/>
  <c r="T544" i="4"/>
  <c r="U544" i="4"/>
  <c r="V544" i="4"/>
  <c r="T545" i="4"/>
  <c r="U545" i="4"/>
  <c r="V545" i="4"/>
  <c r="T546" i="4"/>
  <c r="U546" i="4"/>
  <c r="V546" i="4"/>
  <c r="T547" i="4"/>
  <c r="U547" i="4"/>
  <c r="V547" i="4"/>
  <c r="T548" i="4"/>
  <c r="U548" i="4"/>
  <c r="V548" i="4"/>
  <c r="T549" i="4"/>
  <c r="U549" i="4"/>
  <c r="V549" i="4"/>
  <c r="T550" i="4"/>
  <c r="U550" i="4"/>
  <c r="V550" i="4"/>
  <c r="T551" i="4"/>
  <c r="U551" i="4"/>
  <c r="V551" i="4"/>
  <c r="T552" i="4"/>
  <c r="U552" i="4"/>
  <c r="V552" i="4"/>
  <c r="T553" i="4"/>
  <c r="U553" i="4"/>
  <c r="V553" i="4"/>
  <c r="T554" i="4"/>
  <c r="U554" i="4"/>
  <c r="X554" i="4" s="1"/>
  <c r="V554" i="4"/>
  <c r="T555" i="4"/>
  <c r="U555" i="4"/>
  <c r="V555" i="4"/>
  <c r="T556" i="4"/>
  <c r="U556" i="4"/>
  <c r="V556" i="4"/>
  <c r="T557" i="4"/>
  <c r="U557" i="4"/>
  <c r="V557" i="4"/>
  <c r="T558" i="4"/>
  <c r="U558" i="4"/>
  <c r="X558" i="4" s="1"/>
  <c r="V558" i="4"/>
  <c r="T559" i="4"/>
  <c r="U559" i="4"/>
  <c r="V559" i="4"/>
  <c r="T560" i="4"/>
  <c r="U560" i="4"/>
  <c r="V560" i="4"/>
  <c r="T561" i="4"/>
  <c r="U561" i="4"/>
  <c r="V561" i="4"/>
  <c r="T562" i="4"/>
  <c r="U562" i="4"/>
  <c r="V562" i="4"/>
  <c r="T563" i="4"/>
  <c r="U563" i="4"/>
  <c r="X563" i="4" s="1"/>
  <c r="V563" i="4"/>
  <c r="T564" i="4"/>
  <c r="U564" i="4"/>
  <c r="V564" i="4"/>
  <c r="T565" i="4"/>
  <c r="U565" i="4"/>
  <c r="V565" i="4"/>
  <c r="T566" i="4"/>
  <c r="U566" i="4"/>
  <c r="V566" i="4"/>
  <c r="T567" i="4"/>
  <c r="U567" i="4"/>
  <c r="V567" i="4"/>
  <c r="T568" i="4"/>
  <c r="U568" i="4"/>
  <c r="V568" i="4"/>
  <c r="T569" i="4"/>
  <c r="U569" i="4"/>
  <c r="V569" i="4"/>
  <c r="T570" i="4"/>
  <c r="U570" i="4"/>
  <c r="X570" i="4" s="1"/>
  <c r="V570" i="4"/>
  <c r="T571" i="4"/>
  <c r="U571" i="4"/>
  <c r="V571" i="4"/>
  <c r="T572" i="4"/>
  <c r="U572" i="4"/>
  <c r="V572" i="4"/>
  <c r="T573" i="4"/>
  <c r="U573" i="4"/>
  <c r="V573" i="4"/>
  <c r="T574" i="4"/>
  <c r="U574" i="4"/>
  <c r="X574" i="4" s="1"/>
  <c r="V574" i="4"/>
  <c r="T575" i="4"/>
  <c r="U575" i="4"/>
  <c r="V575" i="4"/>
  <c r="T576" i="4"/>
  <c r="U576" i="4"/>
  <c r="V576" i="4"/>
  <c r="T577" i="4"/>
  <c r="U577" i="4"/>
  <c r="V577" i="4"/>
  <c r="T578" i="4"/>
  <c r="U578" i="4"/>
  <c r="X578" i="4" s="1"/>
  <c r="V578" i="4"/>
  <c r="T579" i="4"/>
  <c r="U579" i="4"/>
  <c r="V579" i="4"/>
  <c r="T580" i="4"/>
  <c r="U580" i="4"/>
  <c r="V580" i="4"/>
  <c r="T581" i="4"/>
  <c r="U581" i="4"/>
  <c r="V581" i="4"/>
  <c r="T582" i="4"/>
  <c r="U582" i="4"/>
  <c r="V582" i="4"/>
  <c r="T583" i="4"/>
  <c r="U583" i="4"/>
  <c r="V583" i="4"/>
  <c r="T584" i="4"/>
  <c r="U584" i="4"/>
  <c r="V584" i="4"/>
  <c r="T585" i="4"/>
  <c r="U585" i="4"/>
  <c r="V585" i="4"/>
  <c r="T586" i="4"/>
  <c r="U586" i="4"/>
  <c r="X586" i="4" s="1"/>
  <c r="V586" i="4"/>
  <c r="T587" i="4"/>
  <c r="U587" i="4"/>
  <c r="V587" i="4"/>
  <c r="T588" i="4"/>
  <c r="U588" i="4"/>
  <c r="V588" i="4"/>
  <c r="T589" i="4"/>
  <c r="U589" i="4"/>
  <c r="V589" i="4"/>
  <c r="T590" i="4"/>
  <c r="U590" i="4"/>
  <c r="X590" i="4" s="1"/>
  <c r="V590" i="4"/>
  <c r="T591" i="4"/>
  <c r="U591" i="4"/>
  <c r="V591" i="4"/>
  <c r="T592" i="4"/>
  <c r="U592" i="4"/>
  <c r="V592" i="4"/>
  <c r="T593" i="4"/>
  <c r="U593" i="4"/>
  <c r="V593" i="4"/>
  <c r="T594" i="4"/>
  <c r="U594" i="4"/>
  <c r="X594" i="4" s="1"/>
  <c r="V594" i="4"/>
  <c r="T595" i="4"/>
  <c r="U595" i="4"/>
  <c r="V595" i="4"/>
  <c r="T596" i="4"/>
  <c r="U596" i="4"/>
  <c r="V596" i="4"/>
  <c r="T597" i="4"/>
  <c r="U597" i="4"/>
  <c r="V597" i="4"/>
  <c r="T598" i="4"/>
  <c r="U598" i="4"/>
  <c r="V598" i="4"/>
  <c r="T599" i="4"/>
  <c r="U599" i="4"/>
  <c r="V599" i="4"/>
  <c r="T600" i="4"/>
  <c r="U600" i="4"/>
  <c r="V600" i="4"/>
  <c r="T601" i="4"/>
  <c r="U601" i="4"/>
  <c r="V601" i="4"/>
  <c r="T602" i="4"/>
  <c r="U602" i="4"/>
  <c r="X602" i="4" s="1"/>
  <c r="V602" i="4"/>
  <c r="T603" i="4"/>
  <c r="U603" i="4"/>
  <c r="V603" i="4"/>
  <c r="T604" i="4"/>
  <c r="U604" i="4"/>
  <c r="V604" i="4"/>
  <c r="T605" i="4"/>
  <c r="U605" i="4"/>
  <c r="V605" i="4"/>
  <c r="T606" i="4"/>
  <c r="U606" i="4"/>
  <c r="V606" i="4"/>
  <c r="T607" i="4"/>
  <c r="U607" i="4"/>
  <c r="V607" i="4"/>
  <c r="T608" i="4"/>
  <c r="U608" i="4"/>
  <c r="X608" i="4" s="1"/>
  <c r="V608" i="4"/>
  <c r="T609" i="4"/>
  <c r="U609" i="4"/>
  <c r="X609" i="4" s="1"/>
  <c r="V609" i="4"/>
  <c r="T610" i="4"/>
  <c r="U610" i="4"/>
  <c r="V610" i="4"/>
  <c r="T611" i="4"/>
  <c r="U611" i="4"/>
  <c r="X611" i="4" s="1"/>
  <c r="V611" i="4"/>
  <c r="T612" i="4"/>
  <c r="U612" i="4"/>
  <c r="V612" i="4"/>
  <c r="T613" i="4"/>
  <c r="U613" i="4"/>
  <c r="X613" i="4" s="1"/>
  <c r="V613" i="4"/>
  <c r="T614" i="4"/>
  <c r="U614" i="4"/>
  <c r="X614" i="4" s="1"/>
  <c r="V614" i="4"/>
  <c r="T615" i="4"/>
  <c r="U615" i="4"/>
  <c r="X615" i="4" s="1"/>
  <c r="V615" i="4"/>
  <c r="T616" i="4"/>
  <c r="U616" i="4"/>
  <c r="X616" i="4" s="1"/>
  <c r="V616" i="4"/>
  <c r="T617" i="4"/>
  <c r="U617" i="4"/>
  <c r="X617" i="4" s="1"/>
  <c r="V617" i="4"/>
  <c r="T618" i="4"/>
  <c r="U618" i="4"/>
  <c r="X618" i="4" s="1"/>
  <c r="V618" i="4"/>
  <c r="T619" i="4"/>
  <c r="U619" i="4"/>
  <c r="X619" i="4" s="1"/>
  <c r="V619" i="4"/>
  <c r="T620" i="4"/>
  <c r="U620" i="4"/>
  <c r="V620" i="4"/>
  <c r="T621" i="4"/>
  <c r="U621" i="4"/>
  <c r="X621" i="4" s="1"/>
  <c r="V621" i="4"/>
  <c r="T622" i="4"/>
  <c r="U622" i="4"/>
  <c r="X622" i="4" s="1"/>
  <c r="V622" i="4"/>
  <c r="T623" i="4"/>
  <c r="U623" i="4"/>
  <c r="X623" i="4" s="1"/>
  <c r="V623" i="4"/>
  <c r="T624" i="4"/>
  <c r="U624" i="4"/>
  <c r="X624" i="4" s="1"/>
  <c r="V624" i="4"/>
  <c r="T625" i="4"/>
  <c r="U625" i="4"/>
  <c r="V625" i="4"/>
  <c r="T626" i="4"/>
  <c r="U626" i="4"/>
  <c r="X626" i="4" s="1"/>
  <c r="V626" i="4"/>
  <c r="T627" i="4"/>
  <c r="U627" i="4"/>
  <c r="X627" i="4" s="1"/>
  <c r="V627" i="4"/>
  <c r="T628" i="4"/>
  <c r="U628" i="4"/>
  <c r="X628" i="4" s="1"/>
  <c r="V628" i="4"/>
  <c r="T629" i="4"/>
  <c r="U629" i="4"/>
  <c r="X629" i="4" s="1"/>
  <c r="V629" i="4"/>
  <c r="T630" i="4"/>
  <c r="U630" i="4"/>
  <c r="X630" i="4" s="1"/>
  <c r="V630" i="4"/>
  <c r="T631" i="4"/>
  <c r="U631" i="4"/>
  <c r="X631" i="4" s="1"/>
  <c r="V631" i="4"/>
  <c r="T632" i="4"/>
  <c r="U632" i="4"/>
  <c r="X632" i="4" s="1"/>
  <c r="V632" i="4"/>
  <c r="T633" i="4"/>
  <c r="U633" i="4"/>
  <c r="X633" i="4" s="1"/>
  <c r="V633" i="4"/>
  <c r="T634" i="4"/>
  <c r="U634" i="4"/>
  <c r="X634" i="4" s="1"/>
  <c r="V634" i="4"/>
  <c r="T635" i="4"/>
  <c r="U635" i="4"/>
  <c r="X635" i="4" s="1"/>
  <c r="V635" i="4"/>
  <c r="T636" i="4"/>
  <c r="U636" i="4"/>
  <c r="X636" i="4" s="1"/>
  <c r="V636" i="4"/>
  <c r="T637" i="4"/>
  <c r="U637" i="4"/>
  <c r="V637" i="4"/>
  <c r="T638" i="4"/>
  <c r="U638" i="4"/>
  <c r="X638" i="4" s="1"/>
  <c r="V638" i="4"/>
  <c r="T639" i="4"/>
  <c r="U639" i="4"/>
  <c r="X639" i="4" s="1"/>
  <c r="V639" i="4"/>
  <c r="T640" i="4"/>
  <c r="U640" i="4"/>
  <c r="X640" i="4" s="1"/>
  <c r="V640" i="4"/>
  <c r="T641" i="4"/>
  <c r="U641" i="4"/>
  <c r="V641" i="4"/>
  <c r="T642" i="4"/>
  <c r="U642" i="4"/>
  <c r="X642" i="4" s="1"/>
  <c r="V642" i="4"/>
  <c r="T643" i="4"/>
  <c r="U643" i="4"/>
  <c r="X643" i="4" s="1"/>
  <c r="V643" i="4"/>
  <c r="T644" i="4"/>
  <c r="U644" i="4"/>
  <c r="X644" i="4" s="1"/>
  <c r="V644" i="4"/>
  <c r="T645" i="4"/>
  <c r="U645" i="4"/>
  <c r="V645" i="4"/>
  <c r="T646" i="4"/>
  <c r="U646" i="4"/>
  <c r="X646" i="4" s="1"/>
  <c r="V646" i="4"/>
  <c r="T647" i="4"/>
  <c r="U647" i="4"/>
  <c r="V647" i="4"/>
  <c r="T648" i="4"/>
  <c r="U648" i="4"/>
  <c r="X648" i="4" s="1"/>
  <c r="V648" i="4"/>
  <c r="T649" i="4"/>
  <c r="U649" i="4"/>
  <c r="V649" i="4"/>
  <c r="T650" i="4"/>
  <c r="U650" i="4"/>
  <c r="X650" i="4" s="1"/>
  <c r="V650" i="4"/>
  <c r="T651" i="4"/>
  <c r="U651" i="4"/>
  <c r="X651" i="4" s="1"/>
  <c r="V651" i="4"/>
  <c r="T652" i="4"/>
  <c r="U652" i="4"/>
  <c r="X652" i="4" s="1"/>
  <c r="V652" i="4"/>
  <c r="T653" i="4"/>
  <c r="U653" i="4"/>
  <c r="X653" i="4" s="1"/>
  <c r="V653" i="4"/>
  <c r="T654" i="4"/>
  <c r="U654" i="4"/>
  <c r="V654" i="4"/>
  <c r="T655" i="4"/>
  <c r="U655" i="4"/>
  <c r="X655" i="4" s="1"/>
  <c r="V655" i="4"/>
  <c r="T656" i="4"/>
  <c r="U656" i="4"/>
  <c r="X656" i="4" s="1"/>
  <c r="V656" i="4"/>
  <c r="T657" i="4"/>
  <c r="U657" i="4"/>
  <c r="X657" i="4" s="1"/>
  <c r="V657" i="4"/>
  <c r="T658" i="4"/>
  <c r="U658" i="4"/>
  <c r="X658" i="4" s="1"/>
  <c r="V658" i="4"/>
  <c r="T659" i="4"/>
  <c r="U659" i="4"/>
  <c r="X659" i="4" s="1"/>
  <c r="V659" i="4"/>
  <c r="T660" i="4"/>
  <c r="U660" i="4"/>
  <c r="X660" i="4" s="1"/>
  <c r="V660" i="4"/>
  <c r="T661" i="4"/>
  <c r="U661" i="4"/>
  <c r="X661" i="4" s="1"/>
  <c r="V661" i="4"/>
  <c r="T662" i="4"/>
  <c r="U662" i="4"/>
  <c r="X662" i="4" s="1"/>
  <c r="V662" i="4"/>
  <c r="T663" i="4"/>
  <c r="U663" i="4"/>
  <c r="X663" i="4" s="1"/>
  <c r="V663" i="4"/>
  <c r="T664" i="4"/>
  <c r="U664" i="4"/>
  <c r="X664" i="4" s="1"/>
  <c r="V664" i="4"/>
  <c r="T665" i="4"/>
  <c r="U665" i="4"/>
  <c r="X665" i="4" s="1"/>
  <c r="V665" i="4"/>
  <c r="T666" i="4"/>
  <c r="U666" i="4"/>
  <c r="X666" i="4" s="1"/>
  <c r="V666" i="4"/>
  <c r="T667" i="4"/>
  <c r="U667" i="4"/>
  <c r="X667" i="4" s="1"/>
  <c r="V667" i="4"/>
  <c r="T668" i="4"/>
  <c r="U668" i="4"/>
  <c r="X668" i="4" s="1"/>
  <c r="V668" i="4"/>
  <c r="T669" i="4"/>
  <c r="U669" i="4"/>
  <c r="X669" i="4" s="1"/>
  <c r="V669" i="4"/>
  <c r="T670" i="4"/>
  <c r="U670" i="4"/>
  <c r="X670" i="4" s="1"/>
  <c r="V670" i="4"/>
  <c r="T671" i="4"/>
  <c r="U671" i="4"/>
  <c r="X671" i="4" s="1"/>
  <c r="V671" i="4"/>
  <c r="T672" i="4"/>
  <c r="U672" i="4"/>
  <c r="X672" i="4" s="1"/>
  <c r="V672" i="4"/>
  <c r="T673" i="4"/>
  <c r="U673" i="4"/>
  <c r="X673" i="4" s="1"/>
  <c r="V673" i="4"/>
  <c r="T674" i="4"/>
  <c r="U674" i="4"/>
  <c r="X674" i="4" s="1"/>
  <c r="V674" i="4"/>
  <c r="T675" i="4"/>
  <c r="U675" i="4"/>
  <c r="X675" i="4" s="1"/>
  <c r="V675" i="4"/>
  <c r="T676" i="4"/>
  <c r="U676" i="4"/>
  <c r="X676" i="4" s="1"/>
  <c r="V676" i="4"/>
  <c r="T677" i="4"/>
  <c r="U677" i="4"/>
  <c r="X677" i="4" s="1"/>
  <c r="V677" i="4"/>
  <c r="T678" i="4"/>
  <c r="U678" i="4"/>
  <c r="X678" i="4" s="1"/>
  <c r="V678" i="4"/>
  <c r="T679" i="4"/>
  <c r="U679" i="4"/>
  <c r="X679" i="4" s="1"/>
  <c r="V679" i="4"/>
  <c r="T680" i="4"/>
  <c r="U680" i="4"/>
  <c r="X680" i="4" s="1"/>
  <c r="V680" i="4"/>
  <c r="T681" i="4"/>
  <c r="U681" i="4"/>
  <c r="X681" i="4" s="1"/>
  <c r="V681" i="4"/>
  <c r="T682" i="4"/>
  <c r="U682" i="4"/>
  <c r="X682" i="4" s="1"/>
  <c r="V682" i="4"/>
  <c r="T683" i="4"/>
  <c r="U683" i="4"/>
  <c r="X683" i="4" s="1"/>
  <c r="V683" i="4"/>
  <c r="T684" i="4"/>
  <c r="U684" i="4"/>
  <c r="X684" i="4" s="1"/>
  <c r="V684" i="4"/>
  <c r="T686" i="4"/>
  <c r="U686" i="4"/>
  <c r="X686" i="4" s="1"/>
  <c r="V686" i="4"/>
  <c r="T687" i="4"/>
  <c r="U687" i="4"/>
  <c r="X687" i="4" s="1"/>
  <c r="V687" i="4"/>
  <c r="T688" i="4"/>
  <c r="U688" i="4"/>
  <c r="X688" i="4" s="1"/>
  <c r="V688" i="4"/>
  <c r="T689" i="4"/>
  <c r="U689" i="4"/>
  <c r="X689" i="4" s="1"/>
  <c r="V689" i="4"/>
  <c r="T690" i="4"/>
  <c r="U690" i="4"/>
  <c r="X690" i="4" s="1"/>
  <c r="V690" i="4"/>
  <c r="T691" i="4"/>
  <c r="U691" i="4"/>
  <c r="V691" i="4"/>
  <c r="T692" i="4"/>
  <c r="U692" i="4"/>
  <c r="X692" i="4" s="1"/>
  <c r="V692" i="4"/>
  <c r="T693" i="4"/>
  <c r="U693" i="4"/>
  <c r="V693" i="4"/>
  <c r="T694" i="4"/>
  <c r="U694" i="4"/>
  <c r="X694" i="4" s="1"/>
  <c r="V694" i="4"/>
  <c r="T695" i="4"/>
  <c r="U695" i="4"/>
  <c r="V695" i="4"/>
  <c r="T696" i="4"/>
  <c r="U696" i="4"/>
  <c r="X696" i="4" s="1"/>
  <c r="V696" i="4"/>
  <c r="T697" i="4"/>
  <c r="U697" i="4"/>
  <c r="V697" i="4"/>
  <c r="T698" i="4"/>
  <c r="U698" i="4"/>
  <c r="X698" i="4" s="1"/>
  <c r="V698" i="4"/>
  <c r="T699" i="4"/>
  <c r="U699" i="4"/>
  <c r="X699" i="4" s="1"/>
  <c r="V699" i="4"/>
  <c r="T700" i="4"/>
  <c r="U700" i="4"/>
  <c r="X700" i="4" s="1"/>
  <c r="V700" i="4"/>
  <c r="T701" i="4"/>
  <c r="U701" i="4"/>
  <c r="X701" i="4" s="1"/>
  <c r="V701" i="4"/>
  <c r="T702" i="4"/>
  <c r="U702" i="4"/>
  <c r="X702" i="4" s="1"/>
  <c r="V702" i="4"/>
  <c r="T703" i="4"/>
  <c r="U703" i="4"/>
  <c r="X703" i="4" s="1"/>
  <c r="V703" i="4"/>
  <c r="T704" i="4"/>
  <c r="U704" i="4"/>
  <c r="X704" i="4" s="1"/>
  <c r="V704" i="4"/>
  <c r="T705" i="4"/>
  <c r="U705" i="4"/>
  <c r="X705" i="4" s="1"/>
  <c r="V705" i="4"/>
  <c r="T706" i="4"/>
  <c r="U706" i="4"/>
  <c r="X706" i="4" s="1"/>
  <c r="V706" i="4"/>
  <c r="T707" i="4"/>
  <c r="U707" i="4"/>
  <c r="X707" i="4" s="1"/>
  <c r="V707" i="4"/>
  <c r="T708" i="4"/>
  <c r="U708" i="4"/>
  <c r="X708" i="4" s="1"/>
  <c r="V708" i="4"/>
  <c r="T709" i="4"/>
  <c r="U709" i="4"/>
  <c r="X709" i="4" s="1"/>
  <c r="V709" i="4"/>
  <c r="T710" i="4"/>
  <c r="U710" i="4"/>
  <c r="X710" i="4" s="1"/>
  <c r="V710" i="4"/>
  <c r="T711" i="4"/>
  <c r="U711" i="4"/>
  <c r="X711" i="4" s="1"/>
  <c r="V711" i="4"/>
  <c r="T712" i="4"/>
  <c r="U712" i="4"/>
  <c r="V712" i="4"/>
  <c r="T713" i="4"/>
  <c r="U713" i="4"/>
  <c r="X713" i="4" s="1"/>
  <c r="V713" i="4"/>
  <c r="T714" i="4"/>
  <c r="U714" i="4"/>
  <c r="V714" i="4"/>
  <c r="T715" i="4"/>
  <c r="U715" i="4"/>
  <c r="X715" i="4" s="1"/>
  <c r="V715" i="4"/>
  <c r="T716" i="4"/>
  <c r="U716" i="4"/>
  <c r="V716" i="4"/>
  <c r="T717" i="4"/>
  <c r="U717" i="4"/>
  <c r="X717" i="4" s="1"/>
  <c r="V717" i="4"/>
  <c r="T718" i="4"/>
  <c r="U718" i="4"/>
  <c r="V718" i="4"/>
  <c r="T719" i="4"/>
  <c r="U719" i="4"/>
  <c r="X719" i="4" s="1"/>
  <c r="V719" i="4"/>
  <c r="T720" i="4"/>
  <c r="U720" i="4"/>
  <c r="V720" i="4"/>
  <c r="T721" i="4"/>
  <c r="U721" i="4"/>
  <c r="X721" i="4" s="1"/>
  <c r="V721" i="4"/>
  <c r="T722" i="4"/>
  <c r="U722" i="4"/>
  <c r="V722" i="4"/>
  <c r="T723" i="4"/>
  <c r="U723" i="4"/>
  <c r="X723" i="4" s="1"/>
  <c r="V723" i="4"/>
  <c r="T724" i="4"/>
  <c r="U724" i="4"/>
  <c r="V724" i="4"/>
  <c r="T725" i="4"/>
  <c r="U725" i="4"/>
  <c r="X725" i="4" s="1"/>
  <c r="V725" i="4"/>
  <c r="T726" i="4"/>
  <c r="U726" i="4"/>
  <c r="V726" i="4"/>
  <c r="T727" i="4"/>
  <c r="U727" i="4"/>
  <c r="X727" i="4" s="1"/>
  <c r="V727" i="4"/>
  <c r="T728" i="4"/>
  <c r="U728" i="4"/>
  <c r="V728" i="4"/>
  <c r="T729" i="4"/>
  <c r="U729" i="4"/>
  <c r="X729" i="4" s="1"/>
  <c r="V729" i="4"/>
  <c r="T730" i="4"/>
  <c r="U730" i="4"/>
  <c r="V730" i="4"/>
  <c r="T731" i="4"/>
  <c r="U731" i="4"/>
  <c r="X731" i="4" s="1"/>
  <c r="V731" i="4"/>
  <c r="T732" i="4"/>
  <c r="U732" i="4"/>
  <c r="V732" i="4"/>
  <c r="T733" i="4"/>
  <c r="U733" i="4"/>
  <c r="X733" i="4" s="1"/>
  <c r="V733" i="4"/>
  <c r="T734" i="4"/>
  <c r="U734" i="4"/>
  <c r="V734" i="4"/>
  <c r="T735" i="4"/>
  <c r="U735" i="4"/>
  <c r="X735" i="4" s="1"/>
  <c r="V735" i="4"/>
  <c r="T736" i="4"/>
  <c r="U736" i="4"/>
  <c r="V736" i="4"/>
  <c r="T737" i="4"/>
  <c r="U737" i="4"/>
  <c r="X737" i="4" s="1"/>
  <c r="V737" i="4"/>
  <c r="T738" i="4"/>
  <c r="U738" i="4"/>
  <c r="V738" i="4"/>
  <c r="T739" i="4"/>
  <c r="U739" i="4"/>
  <c r="X739" i="4" s="1"/>
  <c r="V739" i="4"/>
  <c r="T740" i="4"/>
  <c r="U740" i="4"/>
  <c r="V740" i="4"/>
  <c r="T741" i="4"/>
  <c r="U741" i="4"/>
  <c r="X741" i="4" s="1"/>
  <c r="V741" i="4"/>
  <c r="T742" i="4"/>
  <c r="U742" i="4"/>
  <c r="V742" i="4"/>
  <c r="T743" i="4"/>
  <c r="U743" i="4"/>
  <c r="X743" i="4" s="1"/>
  <c r="V743" i="4"/>
  <c r="T744" i="4"/>
  <c r="U744" i="4"/>
  <c r="V744" i="4"/>
  <c r="T745" i="4"/>
  <c r="U745" i="4"/>
  <c r="X745" i="4" s="1"/>
  <c r="V745" i="4"/>
  <c r="T746" i="4"/>
  <c r="U746" i="4"/>
  <c r="V746" i="4"/>
  <c r="T747" i="4"/>
  <c r="U747" i="4"/>
  <c r="X747" i="4" s="1"/>
  <c r="V747" i="4"/>
  <c r="T748" i="4"/>
  <c r="U748" i="4"/>
  <c r="V748" i="4"/>
  <c r="T749" i="4"/>
  <c r="U749" i="4"/>
  <c r="X749" i="4" s="1"/>
  <c r="V749" i="4"/>
  <c r="T750" i="4"/>
  <c r="U750" i="4"/>
  <c r="V750" i="4"/>
  <c r="T751" i="4"/>
  <c r="U751" i="4"/>
  <c r="X751" i="4" s="1"/>
  <c r="V751" i="4"/>
  <c r="T752" i="4"/>
  <c r="U752" i="4"/>
  <c r="V752" i="4"/>
  <c r="T753" i="4"/>
  <c r="U753" i="4"/>
  <c r="X753" i="4" s="1"/>
  <c r="V753" i="4"/>
  <c r="T754" i="4"/>
  <c r="U754" i="4"/>
  <c r="V754" i="4"/>
  <c r="T755" i="4"/>
  <c r="U755" i="4"/>
  <c r="X755" i="4" s="1"/>
  <c r="V755" i="4"/>
  <c r="T756" i="4"/>
  <c r="U756" i="4"/>
  <c r="V756" i="4"/>
  <c r="T757" i="4"/>
  <c r="U757" i="4"/>
  <c r="X757" i="4" s="1"/>
  <c r="V757" i="4"/>
  <c r="T758" i="4"/>
  <c r="U758" i="4"/>
  <c r="V758" i="4"/>
  <c r="T759" i="4"/>
  <c r="U759" i="4"/>
  <c r="X759" i="4" s="1"/>
  <c r="V759" i="4"/>
  <c r="T760" i="4"/>
  <c r="U760" i="4"/>
  <c r="V760" i="4"/>
  <c r="T761" i="4"/>
  <c r="U761" i="4"/>
  <c r="X761" i="4" s="1"/>
  <c r="V761" i="4"/>
  <c r="T762" i="4"/>
  <c r="U762" i="4"/>
  <c r="V762" i="4"/>
  <c r="T763" i="4"/>
  <c r="U763" i="4"/>
  <c r="X763" i="4" s="1"/>
  <c r="V763" i="4"/>
  <c r="T764" i="4"/>
  <c r="U764" i="4"/>
  <c r="V764" i="4"/>
  <c r="T765" i="4"/>
  <c r="U765" i="4"/>
  <c r="X765" i="4" s="1"/>
  <c r="V765" i="4"/>
  <c r="T766" i="4"/>
  <c r="U766" i="4"/>
  <c r="V766" i="4"/>
  <c r="T767" i="4"/>
  <c r="U767" i="4"/>
  <c r="X767" i="4" s="1"/>
  <c r="V767" i="4"/>
  <c r="T768" i="4"/>
  <c r="U768" i="4"/>
  <c r="V768" i="4"/>
  <c r="T769" i="4"/>
  <c r="U769" i="4"/>
  <c r="X769" i="4" s="1"/>
  <c r="V769" i="4"/>
  <c r="T770" i="4"/>
  <c r="U770" i="4"/>
  <c r="V770" i="4"/>
  <c r="T771" i="4"/>
  <c r="U771" i="4"/>
  <c r="X771" i="4" s="1"/>
  <c r="V771" i="4"/>
  <c r="T772" i="4"/>
  <c r="U772" i="4"/>
  <c r="X772" i="4" s="1"/>
  <c r="V772" i="4"/>
  <c r="T773" i="4"/>
  <c r="U773" i="4"/>
  <c r="V773" i="4"/>
  <c r="T774" i="4"/>
  <c r="U774" i="4"/>
  <c r="X774" i="4" s="1"/>
  <c r="V774" i="4"/>
  <c r="T775" i="4"/>
  <c r="U775" i="4"/>
  <c r="V775" i="4"/>
  <c r="T776" i="4"/>
  <c r="U776" i="4"/>
  <c r="X776" i="4" s="1"/>
  <c r="V776" i="4"/>
  <c r="T777" i="4"/>
  <c r="U777" i="4"/>
  <c r="V777" i="4"/>
  <c r="T778" i="4"/>
  <c r="U778" i="4"/>
  <c r="X778" i="4" s="1"/>
  <c r="V778" i="4"/>
  <c r="T779" i="4"/>
  <c r="U779" i="4"/>
  <c r="V779" i="4"/>
  <c r="T780" i="4"/>
  <c r="U780" i="4"/>
  <c r="X780" i="4" s="1"/>
  <c r="V780" i="4"/>
  <c r="T781" i="4"/>
  <c r="U781" i="4"/>
  <c r="V781" i="4"/>
  <c r="T782" i="4"/>
  <c r="U782" i="4"/>
  <c r="X782" i="4" s="1"/>
  <c r="V782" i="4"/>
  <c r="T783" i="4"/>
  <c r="U783" i="4"/>
  <c r="V783" i="4"/>
  <c r="T784" i="4"/>
  <c r="U784" i="4"/>
  <c r="X784" i="4" s="1"/>
  <c r="V784" i="4"/>
  <c r="T785" i="4"/>
  <c r="U785" i="4"/>
  <c r="V785" i="4"/>
  <c r="T786" i="4"/>
  <c r="U786" i="4"/>
  <c r="X786" i="4" s="1"/>
  <c r="V786" i="4"/>
  <c r="T787" i="4"/>
  <c r="U787" i="4"/>
  <c r="V787" i="4"/>
  <c r="T788" i="4"/>
  <c r="U788" i="4"/>
  <c r="X788" i="4" s="1"/>
  <c r="V788" i="4"/>
  <c r="T789" i="4"/>
  <c r="U789" i="4"/>
  <c r="V789" i="4"/>
  <c r="T790" i="4"/>
  <c r="U790" i="4"/>
  <c r="X790" i="4" s="1"/>
  <c r="V790" i="4"/>
  <c r="T791" i="4"/>
  <c r="U791" i="4"/>
  <c r="V791" i="4"/>
  <c r="T792" i="4"/>
  <c r="U792" i="4"/>
  <c r="X792" i="4" s="1"/>
  <c r="V792" i="4"/>
  <c r="T793" i="4"/>
  <c r="U793" i="4"/>
  <c r="X793" i="4" s="1"/>
  <c r="V793" i="4"/>
  <c r="T794" i="4"/>
  <c r="U794" i="4"/>
  <c r="V794" i="4"/>
  <c r="T795" i="4"/>
  <c r="U795" i="4"/>
  <c r="X795" i="4" s="1"/>
  <c r="V795" i="4"/>
  <c r="T796" i="4"/>
  <c r="U796" i="4"/>
  <c r="V796" i="4"/>
  <c r="T797" i="4"/>
  <c r="U797" i="4"/>
  <c r="X797" i="4" s="1"/>
  <c r="V797" i="4"/>
  <c r="T798" i="4"/>
  <c r="U798" i="4"/>
  <c r="V798" i="4"/>
  <c r="T799" i="4"/>
  <c r="U799" i="4"/>
  <c r="X799" i="4" s="1"/>
  <c r="V799" i="4"/>
  <c r="T800" i="4"/>
  <c r="U800" i="4"/>
  <c r="V800" i="4"/>
  <c r="T801" i="4"/>
  <c r="U801" i="4"/>
  <c r="X801" i="4" s="1"/>
  <c r="V801" i="4"/>
  <c r="T802" i="4"/>
  <c r="U802" i="4"/>
  <c r="V802" i="4"/>
  <c r="T803" i="4"/>
  <c r="U803" i="4"/>
  <c r="X803" i="4" s="1"/>
  <c r="V803" i="4"/>
  <c r="T804" i="4"/>
  <c r="U804" i="4"/>
  <c r="V804" i="4"/>
  <c r="T805" i="4"/>
  <c r="U805" i="4"/>
  <c r="X805" i="4" s="1"/>
  <c r="V805" i="4"/>
  <c r="T806" i="4"/>
  <c r="U806" i="4"/>
  <c r="V806" i="4"/>
  <c r="T807" i="4"/>
  <c r="U807" i="4"/>
  <c r="X807" i="4" s="1"/>
  <c r="V807" i="4"/>
  <c r="T808" i="4"/>
  <c r="U808" i="4"/>
  <c r="V808" i="4"/>
  <c r="T809" i="4"/>
  <c r="U809" i="4"/>
  <c r="X809" i="4" s="1"/>
  <c r="V809" i="4"/>
  <c r="T810" i="4"/>
  <c r="U810" i="4"/>
  <c r="V810" i="4"/>
  <c r="T811" i="4"/>
  <c r="U811" i="4"/>
  <c r="X811" i="4" s="1"/>
  <c r="V811" i="4"/>
  <c r="T812" i="4"/>
  <c r="U812" i="4"/>
  <c r="V812" i="4"/>
  <c r="T813" i="4"/>
  <c r="U813" i="4"/>
  <c r="X813" i="4" s="1"/>
  <c r="V813" i="4"/>
  <c r="T814" i="4"/>
  <c r="U814" i="4"/>
  <c r="V814" i="4"/>
  <c r="T815" i="4"/>
  <c r="U815" i="4"/>
  <c r="X815" i="4" s="1"/>
  <c r="V815" i="4"/>
  <c r="T816" i="4"/>
  <c r="U816" i="4"/>
  <c r="V816" i="4"/>
  <c r="T817" i="4"/>
  <c r="U817" i="4"/>
  <c r="X817" i="4" s="1"/>
  <c r="V817" i="4"/>
  <c r="T818" i="4"/>
  <c r="U818" i="4"/>
  <c r="V818" i="4"/>
  <c r="T819" i="4"/>
  <c r="U819" i="4"/>
  <c r="X819" i="4" s="1"/>
  <c r="V819" i="4"/>
  <c r="T820" i="4"/>
  <c r="U820" i="4"/>
  <c r="V820" i="4"/>
  <c r="T821" i="4"/>
  <c r="U821" i="4"/>
  <c r="X821" i="4" s="1"/>
  <c r="V821" i="4"/>
  <c r="T822" i="4"/>
  <c r="U822" i="4"/>
  <c r="V822" i="4"/>
  <c r="T823" i="4"/>
  <c r="U823" i="4"/>
  <c r="X823" i="4" s="1"/>
  <c r="V823" i="4"/>
  <c r="T824" i="4"/>
  <c r="U824" i="4"/>
  <c r="V824" i="4"/>
  <c r="T825" i="4"/>
  <c r="U825" i="4"/>
  <c r="X825" i="4" s="1"/>
  <c r="V825" i="4"/>
  <c r="T826" i="4"/>
  <c r="U826" i="4"/>
  <c r="V826" i="4"/>
  <c r="T827" i="4"/>
  <c r="U827" i="4"/>
  <c r="X827" i="4" s="1"/>
  <c r="V827" i="4"/>
  <c r="T828" i="4"/>
  <c r="U828" i="4"/>
  <c r="V828" i="4"/>
  <c r="T829" i="4"/>
  <c r="U829" i="4"/>
  <c r="X829" i="4" s="1"/>
  <c r="V829" i="4"/>
  <c r="T830" i="4"/>
  <c r="U830" i="4"/>
  <c r="V830" i="4"/>
  <c r="T831" i="4"/>
  <c r="U831" i="4"/>
  <c r="X831" i="4" s="1"/>
  <c r="V831" i="4"/>
  <c r="T832" i="4"/>
  <c r="U832" i="4"/>
  <c r="V832" i="4"/>
  <c r="T833" i="4"/>
  <c r="U833" i="4"/>
  <c r="X833" i="4" s="1"/>
  <c r="V833" i="4"/>
  <c r="T834" i="4"/>
  <c r="U834" i="4"/>
  <c r="V834" i="4"/>
  <c r="T835" i="4"/>
  <c r="U835" i="4"/>
  <c r="X835" i="4" s="1"/>
  <c r="V835" i="4"/>
  <c r="T836" i="4"/>
  <c r="U836" i="4"/>
  <c r="V836" i="4"/>
  <c r="T837" i="4"/>
  <c r="U837" i="4"/>
  <c r="X837" i="4" s="1"/>
  <c r="V837" i="4"/>
  <c r="T838" i="4"/>
  <c r="U838" i="4"/>
  <c r="V838" i="4"/>
  <c r="T839" i="4"/>
  <c r="U839" i="4"/>
  <c r="V839" i="4"/>
  <c r="T840" i="4"/>
  <c r="U840" i="4"/>
  <c r="X840" i="4" s="1"/>
  <c r="V840" i="4"/>
  <c r="T841" i="4"/>
  <c r="U841" i="4"/>
  <c r="V841" i="4"/>
  <c r="T842" i="4"/>
  <c r="U842" i="4"/>
  <c r="X842" i="4" s="1"/>
  <c r="V842" i="4"/>
  <c r="T843" i="4"/>
  <c r="U843" i="4"/>
  <c r="V843" i="4"/>
  <c r="T844" i="4"/>
  <c r="U844" i="4"/>
  <c r="X844" i="4" s="1"/>
  <c r="V844" i="4"/>
  <c r="T845" i="4"/>
  <c r="U845" i="4"/>
  <c r="V845" i="4"/>
  <c r="T846" i="4"/>
  <c r="U846" i="4"/>
  <c r="X846" i="4" s="1"/>
  <c r="V846" i="4"/>
  <c r="T847" i="4"/>
  <c r="U847" i="4"/>
  <c r="V847" i="4"/>
  <c r="T848" i="4"/>
  <c r="U848" i="4"/>
  <c r="X848" i="4" s="1"/>
  <c r="V848" i="4"/>
  <c r="T849" i="4"/>
  <c r="U849" i="4"/>
  <c r="V849" i="4"/>
  <c r="T850" i="4"/>
  <c r="U850" i="4"/>
  <c r="X850" i="4" s="1"/>
  <c r="V850" i="4"/>
  <c r="T851" i="4"/>
  <c r="U851" i="4"/>
  <c r="V851" i="4"/>
  <c r="T852" i="4"/>
  <c r="U852" i="4"/>
  <c r="X852" i="4" s="1"/>
  <c r="V852" i="4"/>
  <c r="T853" i="4"/>
  <c r="U853" i="4"/>
  <c r="V853" i="4"/>
  <c r="T854" i="4"/>
  <c r="U854" i="4"/>
  <c r="X854" i="4" s="1"/>
  <c r="V854" i="4"/>
  <c r="T855" i="4"/>
  <c r="U855" i="4"/>
  <c r="V855" i="4"/>
  <c r="T856" i="4"/>
  <c r="U856" i="4"/>
  <c r="X856" i="4" s="1"/>
  <c r="V856" i="4"/>
  <c r="T857" i="4"/>
  <c r="U857" i="4"/>
  <c r="V857" i="4"/>
  <c r="T858" i="4"/>
  <c r="U858" i="4"/>
  <c r="X858" i="4" s="1"/>
  <c r="V858" i="4"/>
  <c r="T859" i="4"/>
  <c r="U859" i="4"/>
  <c r="V859" i="4"/>
  <c r="T860" i="4"/>
  <c r="U860" i="4"/>
  <c r="X860" i="4" s="1"/>
  <c r="V860" i="4"/>
  <c r="T861" i="4"/>
  <c r="U861" i="4"/>
  <c r="V861" i="4"/>
  <c r="T862" i="4"/>
  <c r="U862" i="4"/>
  <c r="X862" i="4" s="1"/>
  <c r="V862" i="4"/>
  <c r="T863" i="4"/>
  <c r="U863" i="4"/>
  <c r="V863" i="4"/>
  <c r="T864" i="4"/>
  <c r="U864" i="4"/>
  <c r="X864" i="4" s="1"/>
  <c r="V864" i="4"/>
  <c r="T865" i="4"/>
  <c r="U865" i="4"/>
  <c r="V865" i="4"/>
  <c r="T866" i="4"/>
  <c r="U866" i="4"/>
  <c r="X866" i="4" s="1"/>
  <c r="V866" i="4"/>
  <c r="T867" i="4"/>
  <c r="U867" i="4"/>
  <c r="V867" i="4"/>
  <c r="T868" i="4"/>
  <c r="U868" i="4"/>
  <c r="X868" i="4" s="1"/>
  <c r="V868" i="4"/>
  <c r="T869" i="4"/>
  <c r="U869" i="4"/>
  <c r="V869" i="4"/>
  <c r="T870" i="4"/>
  <c r="U870" i="4"/>
  <c r="X870" i="4" s="1"/>
  <c r="V870" i="4"/>
  <c r="T871" i="4"/>
  <c r="U871" i="4"/>
  <c r="V871" i="4"/>
  <c r="T872" i="4"/>
  <c r="U872" i="4"/>
  <c r="X872" i="4" s="1"/>
  <c r="V872" i="4"/>
  <c r="T873" i="4"/>
  <c r="U873" i="4"/>
  <c r="V873" i="4"/>
  <c r="V7" i="4"/>
  <c r="U7" i="4"/>
  <c r="X7" i="4" s="1"/>
  <c r="T7" i="4"/>
  <c r="Z255" i="12"/>
  <c r="AB328" i="12"/>
  <c r="AC328" i="12"/>
  <c r="AD328" i="12"/>
  <c r="AE328" i="12"/>
  <c r="AF328" i="12"/>
  <c r="AG328" i="12"/>
  <c r="AH328" i="12"/>
  <c r="AI328" i="12"/>
  <c r="AJ328" i="12"/>
  <c r="AK328" i="12"/>
  <c r="AL328" i="12"/>
  <c r="AM328" i="12"/>
  <c r="AN328" i="12"/>
  <c r="AO328" i="12"/>
  <c r="AP328" i="12"/>
  <c r="AQ328" i="12"/>
  <c r="AR328" i="12"/>
  <c r="AS328" i="12"/>
  <c r="AT328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B394" i="12"/>
  <c r="AC394" i="12"/>
  <c r="AD394" i="12"/>
  <c r="AE394" i="12"/>
  <c r="AF394" i="12"/>
  <c r="AG394" i="12"/>
  <c r="AH394" i="12"/>
  <c r="AI394" i="12"/>
  <c r="AJ394" i="12"/>
  <c r="AK394" i="12"/>
  <c r="AL394" i="12"/>
  <c r="AM394" i="12"/>
  <c r="AN394" i="12"/>
  <c r="AO394" i="12"/>
  <c r="AP394" i="12"/>
  <c r="AQ394" i="12"/>
  <c r="AR394" i="12"/>
  <c r="AS394" i="12"/>
  <c r="AT394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B835" i="12"/>
  <c r="AC835" i="12"/>
  <c r="AD835" i="12"/>
  <c r="AE835" i="12"/>
  <c r="AF835" i="12"/>
  <c r="AG835" i="12"/>
  <c r="AH835" i="12"/>
  <c r="AI835" i="12"/>
  <c r="AJ835" i="12"/>
  <c r="AK835" i="12"/>
  <c r="AL835" i="12"/>
  <c r="AM835" i="12"/>
  <c r="AN835" i="12"/>
  <c r="AO835" i="12"/>
  <c r="AP835" i="12"/>
  <c r="AQ835" i="12"/>
  <c r="AR835" i="12"/>
  <c r="AS835" i="12"/>
  <c r="AT835" i="12"/>
  <c r="AB559" i="12"/>
  <c r="AC559" i="12"/>
  <c r="AD559" i="12"/>
  <c r="AE559" i="12"/>
  <c r="AF559" i="12"/>
  <c r="AG559" i="12"/>
  <c r="AH559" i="12"/>
  <c r="AI559" i="12"/>
  <c r="AJ559" i="12"/>
  <c r="AK559" i="12"/>
  <c r="AL559" i="12"/>
  <c r="AM559" i="12"/>
  <c r="AN559" i="12"/>
  <c r="AO559" i="12"/>
  <c r="AP559" i="12"/>
  <c r="AQ559" i="12"/>
  <c r="AR559" i="12"/>
  <c r="AS559" i="12"/>
  <c r="AT559" i="12"/>
  <c r="AB445" i="12"/>
  <c r="AC445" i="12"/>
  <c r="AD445" i="12"/>
  <c r="AE445" i="12"/>
  <c r="AF445" i="12"/>
  <c r="AG445" i="12"/>
  <c r="AH445" i="12"/>
  <c r="AI445" i="12"/>
  <c r="AJ445" i="12"/>
  <c r="AK445" i="12"/>
  <c r="AL445" i="12"/>
  <c r="AM445" i="12"/>
  <c r="AN445" i="12"/>
  <c r="AO445" i="12"/>
  <c r="AP445" i="12"/>
  <c r="AQ445" i="12"/>
  <c r="AR445" i="12"/>
  <c r="AS445" i="12"/>
  <c r="AT445" i="12"/>
  <c r="AB539" i="12"/>
  <c r="AC539" i="12"/>
  <c r="AD539" i="12"/>
  <c r="AE539" i="12"/>
  <c r="AF539" i="12"/>
  <c r="AG539" i="12"/>
  <c r="AH539" i="12"/>
  <c r="AI539" i="12"/>
  <c r="AJ539" i="12"/>
  <c r="AK539" i="12"/>
  <c r="AL539" i="12"/>
  <c r="AM539" i="12"/>
  <c r="AN539" i="12"/>
  <c r="AO539" i="12"/>
  <c r="AP539" i="12"/>
  <c r="AQ539" i="12"/>
  <c r="AR539" i="12"/>
  <c r="AS539" i="12"/>
  <c r="AT539" i="12"/>
  <c r="AB564" i="12"/>
  <c r="AC564" i="12"/>
  <c r="AD564" i="12"/>
  <c r="AE564" i="12"/>
  <c r="AF564" i="12"/>
  <c r="AG564" i="12"/>
  <c r="AH564" i="12"/>
  <c r="AI564" i="12"/>
  <c r="AJ564" i="12"/>
  <c r="AK564" i="12"/>
  <c r="AL564" i="12"/>
  <c r="AM564" i="12"/>
  <c r="AN564" i="12"/>
  <c r="AO564" i="12"/>
  <c r="AP564" i="12"/>
  <c r="AQ564" i="12"/>
  <c r="AR564" i="12"/>
  <c r="AS564" i="12"/>
  <c r="AT564" i="12"/>
  <c r="AB440" i="12"/>
  <c r="AC440" i="12"/>
  <c r="AD440" i="12"/>
  <c r="AE440" i="12"/>
  <c r="AF440" i="12"/>
  <c r="AG440" i="12"/>
  <c r="AH440" i="12"/>
  <c r="AI440" i="12"/>
  <c r="AJ440" i="12"/>
  <c r="AK440" i="12"/>
  <c r="AL440" i="12"/>
  <c r="AM440" i="12"/>
  <c r="AN440" i="12"/>
  <c r="AO440" i="12"/>
  <c r="AP440" i="12"/>
  <c r="AQ440" i="12"/>
  <c r="AR440" i="12"/>
  <c r="AS440" i="12"/>
  <c r="AT440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B711" i="12"/>
  <c r="AC711" i="12"/>
  <c r="AD711" i="12"/>
  <c r="AE711" i="12"/>
  <c r="AF711" i="12"/>
  <c r="AG711" i="12"/>
  <c r="AH711" i="12"/>
  <c r="AI711" i="12"/>
  <c r="AJ711" i="12"/>
  <c r="AK711" i="12"/>
  <c r="AL711" i="12"/>
  <c r="AM711" i="12"/>
  <c r="AN711" i="12"/>
  <c r="AO711" i="12"/>
  <c r="AP711" i="12"/>
  <c r="AQ711" i="12"/>
  <c r="AR711" i="12"/>
  <c r="AS711" i="12"/>
  <c r="AT711" i="12"/>
  <c r="AB342" i="12"/>
  <c r="AC342" i="12"/>
  <c r="AD342" i="12"/>
  <c r="AE342" i="12"/>
  <c r="AF342" i="12"/>
  <c r="AG342" i="12"/>
  <c r="AH342" i="12"/>
  <c r="AI342" i="12"/>
  <c r="AJ342" i="12"/>
  <c r="AK342" i="12"/>
  <c r="AL342" i="12"/>
  <c r="AM342" i="12"/>
  <c r="AN342" i="12"/>
  <c r="AO342" i="12"/>
  <c r="AP342" i="12"/>
  <c r="AQ342" i="12"/>
  <c r="AR342" i="12"/>
  <c r="AS342" i="12"/>
  <c r="AT342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B697" i="12"/>
  <c r="AC697" i="12"/>
  <c r="AD697" i="12"/>
  <c r="AE697" i="12"/>
  <c r="AF697" i="12"/>
  <c r="AG697" i="12"/>
  <c r="AH697" i="12"/>
  <c r="AI697" i="12"/>
  <c r="AJ697" i="12"/>
  <c r="AK697" i="12"/>
  <c r="AL697" i="12"/>
  <c r="AM697" i="12"/>
  <c r="AN697" i="12"/>
  <c r="AO697" i="12"/>
  <c r="AP697" i="12"/>
  <c r="AQ697" i="12"/>
  <c r="AR697" i="12"/>
  <c r="AS697" i="12"/>
  <c r="AT697" i="12"/>
  <c r="AB603" i="12"/>
  <c r="AC603" i="12"/>
  <c r="AD603" i="12"/>
  <c r="AE603" i="12"/>
  <c r="AF603" i="12"/>
  <c r="AG603" i="12"/>
  <c r="AH603" i="12"/>
  <c r="AI603" i="12"/>
  <c r="AJ603" i="12"/>
  <c r="AK603" i="12"/>
  <c r="AL603" i="12"/>
  <c r="AM603" i="12"/>
  <c r="AN603" i="12"/>
  <c r="AO603" i="12"/>
  <c r="AP603" i="12"/>
  <c r="AQ603" i="12"/>
  <c r="AR603" i="12"/>
  <c r="AS603" i="12"/>
  <c r="AT603" i="12"/>
  <c r="AB379" i="12"/>
  <c r="AC379" i="12"/>
  <c r="AD379" i="12"/>
  <c r="AE379" i="12"/>
  <c r="AF379" i="12"/>
  <c r="AG379" i="12"/>
  <c r="AH379" i="12"/>
  <c r="AI379" i="12"/>
  <c r="AJ379" i="12"/>
  <c r="AK379" i="12"/>
  <c r="AL379" i="12"/>
  <c r="AM379" i="12"/>
  <c r="AN379" i="12"/>
  <c r="AO379" i="12"/>
  <c r="AP379" i="12"/>
  <c r="AQ379" i="12"/>
  <c r="AR379" i="12"/>
  <c r="AS379" i="12"/>
  <c r="AT379" i="12"/>
  <c r="AB500" i="12"/>
  <c r="AC500" i="12"/>
  <c r="AD500" i="12"/>
  <c r="AE500" i="12"/>
  <c r="AF500" i="12"/>
  <c r="AG500" i="12"/>
  <c r="AH500" i="12"/>
  <c r="AI500" i="12"/>
  <c r="AJ500" i="12"/>
  <c r="AK500" i="12"/>
  <c r="AL500" i="12"/>
  <c r="AM500" i="12"/>
  <c r="AN500" i="12"/>
  <c r="AO500" i="12"/>
  <c r="AP500" i="12"/>
  <c r="AQ500" i="12"/>
  <c r="AR500" i="12"/>
  <c r="AS500" i="12"/>
  <c r="AT500" i="12"/>
  <c r="AB790" i="12"/>
  <c r="AC790" i="12"/>
  <c r="AD790" i="12"/>
  <c r="AE790" i="12"/>
  <c r="AF790" i="12"/>
  <c r="AG790" i="12"/>
  <c r="AH790" i="12"/>
  <c r="AI790" i="12"/>
  <c r="AJ790" i="12"/>
  <c r="AK790" i="12"/>
  <c r="AL790" i="12"/>
  <c r="AM790" i="12"/>
  <c r="AN790" i="12"/>
  <c r="AO790" i="12"/>
  <c r="AP790" i="12"/>
  <c r="AQ790" i="12"/>
  <c r="AR790" i="12"/>
  <c r="AS790" i="12"/>
  <c r="AT790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8" i="12"/>
  <c r="AA38" i="12"/>
  <c r="Z39" i="12"/>
  <c r="AA39" i="12"/>
  <c r="Z40" i="12"/>
  <c r="AA40" i="12"/>
  <c r="Z41" i="12"/>
  <c r="AA41" i="12"/>
  <c r="Z42" i="12"/>
  <c r="AA42" i="12"/>
  <c r="Z43" i="12"/>
  <c r="AA43" i="12"/>
  <c r="Z44" i="12"/>
  <c r="AA44" i="12"/>
  <c r="Z45" i="12"/>
  <c r="AA45" i="12"/>
  <c r="Z47" i="12"/>
  <c r="AA47" i="12"/>
  <c r="Z48" i="12"/>
  <c r="AA48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0" i="12"/>
  <c r="AA90" i="12"/>
  <c r="Z91" i="12"/>
  <c r="AA91" i="12"/>
  <c r="Z92" i="12"/>
  <c r="AA92" i="12"/>
  <c r="Z93" i="12"/>
  <c r="AA93" i="12"/>
  <c r="Z94" i="12"/>
  <c r="AA94" i="12"/>
  <c r="Z756" i="12"/>
  <c r="AA756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AA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AA130" i="12"/>
  <c r="Z131" i="12"/>
  <c r="AA131" i="12"/>
  <c r="Z132" i="12"/>
  <c r="AA132" i="12"/>
  <c r="Z133" i="12"/>
  <c r="AA133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3" i="12"/>
  <c r="AA153" i="12"/>
  <c r="Z154" i="12"/>
  <c r="AA154" i="12"/>
  <c r="Z155" i="12"/>
  <c r="AA155" i="12"/>
  <c r="Z156" i="12"/>
  <c r="AA156" i="12"/>
  <c r="Z157" i="12"/>
  <c r="AA157" i="12"/>
  <c r="Z158" i="12"/>
  <c r="AA158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Z172" i="12"/>
  <c r="AA172" i="12"/>
  <c r="Z173" i="12"/>
  <c r="AA173" i="12"/>
  <c r="Z174" i="12"/>
  <c r="AA174" i="12"/>
  <c r="Z175" i="12"/>
  <c r="AA175" i="12"/>
  <c r="Z176" i="12"/>
  <c r="AA176" i="12"/>
  <c r="Z177" i="12"/>
  <c r="AA177" i="12"/>
  <c r="Z178" i="12"/>
  <c r="AA178" i="12"/>
  <c r="Z179" i="12"/>
  <c r="AA179" i="12"/>
  <c r="Z180" i="12"/>
  <c r="AA180" i="12"/>
  <c r="Z181" i="12"/>
  <c r="AA181" i="12"/>
  <c r="Z183" i="12"/>
  <c r="AA183" i="12"/>
  <c r="Z184" i="12"/>
  <c r="AA184" i="12"/>
  <c r="Z185" i="12"/>
  <c r="AA185" i="12"/>
  <c r="Z186" i="12"/>
  <c r="AA186" i="12"/>
  <c r="Z187" i="12"/>
  <c r="AA187" i="12"/>
  <c r="Z188" i="12"/>
  <c r="AA188" i="12"/>
  <c r="Z189" i="12"/>
  <c r="AA189" i="12"/>
  <c r="Z190" i="12"/>
  <c r="AA190" i="12"/>
  <c r="Z191" i="12"/>
  <c r="AA191" i="12"/>
  <c r="Z192" i="12"/>
  <c r="AA192" i="12"/>
  <c r="Z193" i="12"/>
  <c r="AA193" i="12"/>
  <c r="Z194" i="12"/>
  <c r="AA194" i="12"/>
  <c r="Z195" i="12"/>
  <c r="AA195" i="12"/>
  <c r="Z196" i="12"/>
  <c r="AA196" i="12"/>
  <c r="Z197" i="12"/>
  <c r="AA197" i="12"/>
  <c r="Z198" i="12"/>
  <c r="AA198" i="12"/>
  <c r="Z199" i="12"/>
  <c r="AA199" i="12"/>
  <c r="Z200" i="12"/>
  <c r="AA200" i="12"/>
  <c r="Z201" i="12"/>
  <c r="AA201" i="12"/>
  <c r="Z202" i="12"/>
  <c r="AA202" i="12"/>
  <c r="Z203" i="12"/>
  <c r="AA203" i="12"/>
  <c r="Z204" i="12"/>
  <c r="AA204" i="12"/>
  <c r="Z205" i="12"/>
  <c r="AA205" i="12"/>
  <c r="Z206" i="12"/>
  <c r="AA206" i="12"/>
  <c r="Z207" i="12"/>
  <c r="AA207" i="12"/>
  <c r="Z208" i="12"/>
  <c r="AA208" i="12"/>
  <c r="Z209" i="12"/>
  <c r="AA209" i="12"/>
  <c r="Z210" i="12"/>
  <c r="AA210" i="12"/>
  <c r="Z211" i="12"/>
  <c r="AA211" i="12"/>
  <c r="Z212" i="12"/>
  <c r="AA212" i="12"/>
  <c r="Z213" i="12"/>
  <c r="AA213" i="12"/>
  <c r="Z214" i="12"/>
  <c r="AA214" i="12"/>
  <c r="Z215" i="12"/>
  <c r="AA215" i="12"/>
  <c r="Z216" i="12"/>
  <c r="AA216" i="12"/>
  <c r="Z217" i="12"/>
  <c r="AA217" i="12"/>
  <c r="Z218" i="12"/>
  <c r="AA218" i="12"/>
  <c r="Z219" i="12"/>
  <c r="AA219" i="12"/>
  <c r="Z220" i="12"/>
  <c r="AA220" i="12"/>
  <c r="Z221" i="12"/>
  <c r="AA221" i="12"/>
  <c r="Z222" i="12"/>
  <c r="AA222" i="12"/>
  <c r="Z223" i="12"/>
  <c r="AA223" i="12"/>
  <c r="Z224" i="12"/>
  <c r="AA224" i="12"/>
  <c r="Z225" i="12"/>
  <c r="AA225" i="12"/>
  <c r="Z226" i="12"/>
  <c r="AA226" i="12"/>
  <c r="Z227" i="12"/>
  <c r="AA227" i="12"/>
  <c r="Z228" i="12"/>
  <c r="AA228" i="12"/>
  <c r="Z229" i="12"/>
  <c r="AA229" i="12"/>
  <c r="Z230" i="12"/>
  <c r="AA230" i="12"/>
  <c r="Z231" i="12"/>
  <c r="AA231" i="12"/>
  <c r="Z232" i="12"/>
  <c r="AA232" i="12"/>
  <c r="Z233" i="12"/>
  <c r="AA233" i="12"/>
  <c r="Z234" i="12"/>
  <c r="AA234" i="12"/>
  <c r="Z236" i="12"/>
  <c r="AA236" i="12"/>
  <c r="Z237" i="12"/>
  <c r="AA237" i="12"/>
  <c r="Z238" i="12"/>
  <c r="AA238" i="12"/>
  <c r="Z240" i="12"/>
  <c r="AA240" i="12"/>
  <c r="Z241" i="12"/>
  <c r="AA241" i="12"/>
  <c r="Z242" i="12"/>
  <c r="AA242" i="12"/>
  <c r="Z243" i="12"/>
  <c r="AA243" i="12"/>
  <c r="Z244" i="12"/>
  <c r="AA244" i="12"/>
  <c r="Z245" i="12"/>
  <c r="AA245" i="12"/>
  <c r="Z246" i="12"/>
  <c r="AA246" i="12"/>
  <c r="Z247" i="12"/>
  <c r="AA247" i="12"/>
  <c r="Z248" i="12"/>
  <c r="AA248" i="12"/>
  <c r="Z249" i="12"/>
  <c r="AA249" i="12"/>
  <c r="Z250" i="12"/>
  <c r="AA250" i="12"/>
  <c r="Z251" i="12"/>
  <c r="AA251" i="12"/>
  <c r="Z252" i="12"/>
  <c r="AA252" i="12"/>
  <c r="Z253" i="12"/>
  <c r="AA253" i="12"/>
  <c r="Z254" i="12"/>
  <c r="AA254" i="12"/>
  <c r="Z256" i="12"/>
  <c r="AA256" i="12"/>
  <c r="Z257" i="12"/>
  <c r="AA257" i="12"/>
  <c r="Z258" i="12"/>
  <c r="AA258" i="12"/>
  <c r="Z259" i="12"/>
  <c r="AA259" i="12"/>
  <c r="Z260" i="12"/>
  <c r="AA260" i="12"/>
  <c r="Z261" i="12"/>
  <c r="AA261" i="12"/>
  <c r="Z262" i="12"/>
  <c r="AA262" i="12"/>
  <c r="Z263" i="12"/>
  <c r="AA263" i="12"/>
  <c r="Z264" i="12"/>
  <c r="AA264" i="12"/>
  <c r="Z265" i="12"/>
  <c r="AA265" i="12"/>
  <c r="Z266" i="12"/>
  <c r="AA266" i="12"/>
  <c r="Z267" i="12"/>
  <c r="AA267" i="12"/>
  <c r="Z268" i="12"/>
  <c r="AA268" i="12"/>
  <c r="Z269" i="12"/>
  <c r="AA269" i="12"/>
  <c r="Z270" i="12"/>
  <c r="AA270" i="12"/>
  <c r="Z272" i="12"/>
  <c r="AA272" i="12"/>
  <c r="Z273" i="12"/>
  <c r="AA273" i="12"/>
  <c r="Z274" i="12"/>
  <c r="AA274" i="12"/>
  <c r="Z275" i="12"/>
  <c r="AA275" i="12"/>
  <c r="Z276" i="12"/>
  <c r="AA276" i="12"/>
  <c r="Z277" i="12"/>
  <c r="AA277" i="12"/>
  <c r="Z278" i="12"/>
  <c r="AA278" i="12"/>
  <c r="Z279" i="12"/>
  <c r="AA279" i="12"/>
  <c r="Z280" i="12"/>
  <c r="AA280" i="12"/>
  <c r="Z281" i="12"/>
  <c r="AA281" i="12"/>
  <c r="Z282" i="12"/>
  <c r="AA282" i="12"/>
  <c r="Z283" i="12"/>
  <c r="AA283" i="12"/>
  <c r="Z286" i="12"/>
  <c r="AA286" i="12"/>
  <c r="Z287" i="12"/>
  <c r="AA287" i="12"/>
  <c r="Z288" i="12"/>
  <c r="AA288" i="12"/>
  <c r="Z289" i="12"/>
  <c r="AA289" i="12"/>
  <c r="Z290" i="12"/>
  <c r="AA290" i="12"/>
  <c r="Z291" i="12"/>
  <c r="AA291" i="12"/>
  <c r="Z292" i="12"/>
  <c r="AA292" i="12"/>
  <c r="Z293" i="12"/>
  <c r="AA293" i="12"/>
  <c r="Z294" i="12"/>
  <c r="AA294" i="12"/>
  <c r="Z295" i="12"/>
  <c r="AA295" i="12"/>
  <c r="Z296" i="12"/>
  <c r="AA296" i="12"/>
  <c r="Z297" i="12"/>
  <c r="AA297" i="12"/>
  <c r="Z298" i="12"/>
  <c r="AA298" i="12"/>
  <c r="Z299" i="12"/>
  <c r="AA299" i="12"/>
  <c r="Z300" i="12"/>
  <c r="AA300" i="12"/>
  <c r="Z301" i="12"/>
  <c r="AA301" i="12"/>
  <c r="Z302" i="12"/>
  <c r="AA302" i="12"/>
  <c r="Z303" i="12"/>
  <c r="AA303" i="12"/>
  <c r="Z304" i="12"/>
  <c r="AA304" i="12"/>
  <c r="Z305" i="12"/>
  <c r="AA305" i="12"/>
  <c r="Z306" i="12"/>
  <c r="AA306" i="12"/>
  <c r="Z307" i="12"/>
  <c r="AA307" i="12"/>
  <c r="Z308" i="12"/>
  <c r="AA308" i="12"/>
  <c r="Z309" i="12"/>
  <c r="AA309" i="12"/>
  <c r="Z310" i="12"/>
  <c r="AA310" i="12"/>
  <c r="Z311" i="12"/>
  <c r="AA311" i="12"/>
  <c r="Z312" i="12"/>
  <c r="AA312" i="12"/>
  <c r="Z313" i="12"/>
  <c r="AA313" i="12"/>
  <c r="Z314" i="12"/>
  <c r="AA314" i="12"/>
  <c r="Z315" i="12"/>
  <c r="AA315" i="12"/>
  <c r="Z316" i="12"/>
  <c r="AA316" i="12"/>
  <c r="Z317" i="12"/>
  <c r="AA317" i="12"/>
  <c r="Z318" i="12"/>
  <c r="AA318" i="12"/>
  <c r="Z319" i="12"/>
  <c r="AA319" i="12"/>
  <c r="Z320" i="12"/>
  <c r="AA320" i="12"/>
  <c r="Z321" i="12"/>
  <c r="AA321" i="12"/>
  <c r="Z322" i="12"/>
  <c r="AA322" i="12"/>
  <c r="Z323" i="12"/>
  <c r="AA323" i="12"/>
  <c r="Z324" i="12"/>
  <c r="AA324" i="12"/>
  <c r="Z325" i="12"/>
  <c r="AA325" i="12"/>
  <c r="Z326" i="12"/>
  <c r="AA326" i="12"/>
  <c r="Z327" i="12"/>
  <c r="AA327" i="12"/>
  <c r="Z329" i="12"/>
  <c r="AA329" i="12"/>
  <c r="Z330" i="12"/>
  <c r="AA330" i="12"/>
  <c r="Z331" i="12"/>
  <c r="AA331" i="12"/>
  <c r="Z332" i="12"/>
  <c r="AA332" i="12"/>
  <c r="Z333" i="12"/>
  <c r="AA333" i="12"/>
  <c r="Z334" i="12"/>
  <c r="AA334" i="12"/>
  <c r="Z335" i="12"/>
  <c r="AA335" i="12"/>
  <c r="Z336" i="12"/>
  <c r="AA336" i="12"/>
  <c r="Z337" i="12"/>
  <c r="AA337" i="12"/>
  <c r="Z338" i="12"/>
  <c r="AA338" i="12"/>
  <c r="Z339" i="12"/>
  <c r="AA339" i="12"/>
  <c r="Z340" i="12"/>
  <c r="AA340" i="12"/>
  <c r="Z341" i="12"/>
  <c r="AA341" i="12"/>
  <c r="Z344" i="12"/>
  <c r="AA344" i="12"/>
  <c r="Z345" i="12"/>
  <c r="AA345" i="12"/>
  <c r="Z346" i="12"/>
  <c r="AA346" i="12"/>
  <c r="Z347" i="12"/>
  <c r="AA347" i="12"/>
  <c r="Z348" i="12"/>
  <c r="AA348" i="12"/>
  <c r="Z349" i="12"/>
  <c r="AA349" i="12"/>
  <c r="Z350" i="12"/>
  <c r="AA350" i="12"/>
  <c r="Z351" i="12"/>
  <c r="AA351" i="12"/>
  <c r="Z352" i="12"/>
  <c r="AA352" i="12"/>
  <c r="Z353" i="12"/>
  <c r="AA353" i="12"/>
  <c r="Z354" i="12"/>
  <c r="AA354" i="12"/>
  <c r="Z355" i="12"/>
  <c r="AA355" i="12"/>
  <c r="Z356" i="12"/>
  <c r="AA356" i="12"/>
  <c r="Z357" i="12"/>
  <c r="AA357" i="12"/>
  <c r="Z358" i="12"/>
  <c r="AA358" i="12"/>
  <c r="Z359" i="12"/>
  <c r="AA359" i="12"/>
  <c r="Z360" i="12"/>
  <c r="AA360" i="12"/>
  <c r="Z361" i="12"/>
  <c r="AA361" i="12"/>
  <c r="Z362" i="12"/>
  <c r="AA362" i="12"/>
  <c r="Z363" i="12"/>
  <c r="AA363" i="12"/>
  <c r="Z364" i="12"/>
  <c r="AA364" i="12"/>
  <c r="Z365" i="12"/>
  <c r="AA365" i="12"/>
  <c r="Z366" i="12"/>
  <c r="AA366" i="12"/>
  <c r="Z367" i="12"/>
  <c r="AA367" i="12"/>
  <c r="Z368" i="12"/>
  <c r="AA368" i="12"/>
  <c r="Z369" i="12"/>
  <c r="AA369" i="12"/>
  <c r="Z370" i="12"/>
  <c r="AA370" i="12"/>
  <c r="Z371" i="12"/>
  <c r="AA371" i="12"/>
  <c r="Z372" i="12"/>
  <c r="AA372" i="12"/>
  <c r="Z373" i="12"/>
  <c r="AA373" i="12"/>
  <c r="Z374" i="12"/>
  <c r="AA374" i="12"/>
  <c r="Z375" i="12"/>
  <c r="AA375" i="12"/>
  <c r="Z376" i="12"/>
  <c r="AA376" i="12"/>
  <c r="Z377" i="12"/>
  <c r="AA377" i="12"/>
  <c r="Z378" i="12"/>
  <c r="AA378" i="12"/>
  <c r="Z380" i="12"/>
  <c r="AA380" i="12"/>
  <c r="Z738" i="12"/>
  <c r="AA738" i="12"/>
  <c r="Z381" i="12"/>
  <c r="AA381" i="12"/>
  <c r="Z382" i="12"/>
  <c r="AA382" i="12"/>
  <c r="Z383" i="12"/>
  <c r="AA383" i="12"/>
  <c r="Z384" i="12"/>
  <c r="AA384" i="12"/>
  <c r="Z385" i="12"/>
  <c r="AA385" i="12"/>
  <c r="Z387" i="12"/>
  <c r="AA387" i="12"/>
  <c r="Z388" i="12"/>
  <c r="AA388" i="12"/>
  <c r="Z389" i="12"/>
  <c r="AA389" i="12"/>
  <c r="Z390" i="12"/>
  <c r="AA390" i="12"/>
  <c r="Z391" i="12"/>
  <c r="AA391" i="12"/>
  <c r="Z392" i="12"/>
  <c r="AA392" i="12"/>
  <c r="Z393" i="12"/>
  <c r="AA393" i="12"/>
  <c r="Z395" i="12"/>
  <c r="AA395" i="12"/>
  <c r="Z396" i="12"/>
  <c r="AA396" i="12"/>
  <c r="Z398" i="12"/>
  <c r="AA398" i="12"/>
  <c r="Z399" i="12"/>
  <c r="AA399" i="12"/>
  <c r="Z400" i="12"/>
  <c r="AA400" i="12"/>
  <c r="Z401" i="12"/>
  <c r="AA401" i="12"/>
  <c r="Z402" i="12"/>
  <c r="AA402" i="12"/>
  <c r="Z403" i="12"/>
  <c r="AA403" i="12"/>
  <c r="Z404" i="12"/>
  <c r="AA404" i="12"/>
  <c r="Z405" i="12"/>
  <c r="AA405" i="12"/>
  <c r="Z406" i="12"/>
  <c r="AA406" i="12"/>
  <c r="Z407" i="12"/>
  <c r="AA407" i="12"/>
  <c r="Z408" i="12"/>
  <c r="AA408" i="12"/>
  <c r="Z409" i="12"/>
  <c r="AA409" i="12"/>
  <c r="Z410" i="12"/>
  <c r="AA410" i="12"/>
  <c r="Z411" i="12"/>
  <c r="AA411" i="12"/>
  <c r="Z412" i="12"/>
  <c r="AA412" i="12"/>
  <c r="Z413" i="12"/>
  <c r="AA413" i="12"/>
  <c r="Z414" i="12"/>
  <c r="AA414" i="12"/>
  <c r="Z415" i="12"/>
  <c r="AA415" i="12"/>
  <c r="Z416" i="12"/>
  <c r="AA416" i="12"/>
  <c r="Z417" i="12"/>
  <c r="AA417" i="12"/>
  <c r="Z418" i="12"/>
  <c r="AA418" i="12"/>
  <c r="Z419" i="12"/>
  <c r="AA419" i="12"/>
  <c r="Z420" i="12"/>
  <c r="AA420" i="12"/>
  <c r="Z421" i="12"/>
  <c r="AA421" i="12"/>
  <c r="Z422" i="12"/>
  <c r="AA422" i="12"/>
  <c r="Z423" i="12"/>
  <c r="AA423" i="12"/>
  <c r="Z424" i="12"/>
  <c r="AA424" i="12"/>
  <c r="Z425" i="12"/>
  <c r="AA425" i="12"/>
  <c r="Z426" i="12"/>
  <c r="AA426" i="12"/>
  <c r="Z427" i="12"/>
  <c r="AA427" i="12"/>
  <c r="Z428" i="12"/>
  <c r="AA428" i="12"/>
  <c r="Z429" i="12"/>
  <c r="AA429" i="12"/>
  <c r="Z430" i="12"/>
  <c r="AA430" i="12"/>
  <c r="Z431" i="12"/>
  <c r="AA431" i="12"/>
  <c r="Z432" i="12"/>
  <c r="AA432" i="12"/>
  <c r="Z433" i="12"/>
  <c r="AA433" i="12"/>
  <c r="Z434" i="12"/>
  <c r="AA434" i="12"/>
  <c r="Z435" i="12"/>
  <c r="AA435" i="12"/>
  <c r="Z436" i="12"/>
  <c r="AA436" i="12"/>
  <c r="Z438" i="12"/>
  <c r="AA438" i="12"/>
  <c r="Z439" i="12"/>
  <c r="AA439" i="12"/>
  <c r="Z441" i="12"/>
  <c r="AA441" i="12"/>
  <c r="Z442" i="12"/>
  <c r="AA442" i="12"/>
  <c r="Z443" i="12"/>
  <c r="AA443" i="12"/>
  <c r="Z444" i="12"/>
  <c r="AA444" i="12"/>
  <c r="Z446" i="12"/>
  <c r="AA446" i="12"/>
  <c r="Z447" i="12"/>
  <c r="AA447" i="12"/>
  <c r="Z448" i="12"/>
  <c r="AA448" i="12"/>
  <c r="Z449" i="12"/>
  <c r="AA449" i="12"/>
  <c r="Z450" i="12"/>
  <c r="AA450" i="12"/>
  <c r="Z451" i="12"/>
  <c r="AA451" i="12"/>
  <c r="Z452" i="12"/>
  <c r="AA452" i="12"/>
  <c r="Z453" i="12"/>
  <c r="AA453" i="12"/>
  <c r="Z454" i="12"/>
  <c r="AA454" i="12"/>
  <c r="Z455" i="12"/>
  <c r="AA455" i="12"/>
  <c r="Z456" i="12"/>
  <c r="AA456" i="12"/>
  <c r="Z457" i="12"/>
  <c r="AA457" i="12"/>
  <c r="Z458" i="12"/>
  <c r="AA458" i="12"/>
  <c r="Z459" i="12"/>
  <c r="AA459" i="12"/>
  <c r="Z460" i="12"/>
  <c r="AA460" i="12"/>
  <c r="Z461" i="12"/>
  <c r="AA461" i="12"/>
  <c r="Z462" i="12"/>
  <c r="AA462" i="12"/>
  <c r="Z463" i="12"/>
  <c r="AA463" i="12"/>
  <c r="Z464" i="12"/>
  <c r="AA464" i="12"/>
  <c r="Z465" i="12"/>
  <c r="AA465" i="12"/>
  <c r="Z466" i="12"/>
  <c r="AA466" i="12"/>
  <c r="Z467" i="12"/>
  <c r="AA467" i="12"/>
  <c r="Z468" i="12"/>
  <c r="AA468" i="12"/>
  <c r="Z469" i="12"/>
  <c r="AA469" i="12"/>
  <c r="Z470" i="12"/>
  <c r="AA470" i="12"/>
  <c r="Z471" i="12"/>
  <c r="AA471" i="12"/>
  <c r="Z472" i="12"/>
  <c r="AA472" i="12"/>
  <c r="Z473" i="12"/>
  <c r="AA473" i="12"/>
  <c r="Z474" i="12"/>
  <c r="AA474" i="12"/>
  <c r="Z475" i="12"/>
  <c r="AA475" i="12"/>
  <c r="Z476" i="12"/>
  <c r="AA476" i="12"/>
  <c r="Z477" i="12"/>
  <c r="AA477" i="12"/>
  <c r="Z478" i="12"/>
  <c r="AA478" i="12"/>
  <c r="Z479" i="12"/>
  <c r="AA479" i="12"/>
  <c r="Z480" i="12"/>
  <c r="AA480" i="12"/>
  <c r="Z481" i="12"/>
  <c r="AA481" i="12"/>
  <c r="Z482" i="12"/>
  <c r="AA482" i="12"/>
  <c r="Z483" i="12"/>
  <c r="AA483" i="12"/>
  <c r="Z484" i="12"/>
  <c r="AA484" i="12"/>
  <c r="Z485" i="12"/>
  <c r="AA485" i="12"/>
  <c r="Z486" i="12"/>
  <c r="AA486" i="12"/>
  <c r="Z487" i="12"/>
  <c r="AA487" i="12"/>
  <c r="Z488" i="12"/>
  <c r="AA488" i="12"/>
  <c r="Z489" i="12"/>
  <c r="AA489" i="12"/>
  <c r="Z490" i="12"/>
  <c r="AA490" i="12"/>
  <c r="Z491" i="12"/>
  <c r="AA491" i="12"/>
  <c r="Z492" i="12"/>
  <c r="AA492" i="12"/>
  <c r="Z493" i="12"/>
  <c r="AA493" i="12"/>
  <c r="Z494" i="12"/>
  <c r="AA494" i="12"/>
  <c r="Z495" i="12"/>
  <c r="AA495" i="12"/>
  <c r="Z496" i="12"/>
  <c r="AA496" i="12"/>
  <c r="Z497" i="12"/>
  <c r="AA497" i="12"/>
  <c r="Z498" i="12"/>
  <c r="AA498" i="12"/>
  <c r="Z499" i="12"/>
  <c r="AA499" i="12"/>
  <c r="Z501" i="12"/>
  <c r="AA501" i="12"/>
  <c r="Z502" i="12"/>
  <c r="AA502" i="12"/>
  <c r="Z503" i="12"/>
  <c r="AA503" i="12"/>
  <c r="Z504" i="12"/>
  <c r="AA504" i="12"/>
  <c r="Z505" i="12"/>
  <c r="AA505" i="12"/>
  <c r="Z506" i="12"/>
  <c r="AA506" i="12"/>
  <c r="Z507" i="12"/>
  <c r="AA507" i="12"/>
  <c r="Z508" i="12"/>
  <c r="AA508" i="12"/>
  <c r="Z509" i="12"/>
  <c r="AA509" i="12"/>
  <c r="Z510" i="12"/>
  <c r="AA510" i="12"/>
  <c r="Z511" i="12"/>
  <c r="AA511" i="12"/>
  <c r="Z512" i="12"/>
  <c r="AA512" i="12"/>
  <c r="Z513" i="12"/>
  <c r="AA513" i="12"/>
  <c r="Z514" i="12"/>
  <c r="AA514" i="12"/>
  <c r="Z515" i="12"/>
  <c r="AA515" i="12"/>
  <c r="Z516" i="12"/>
  <c r="AA516" i="12"/>
  <c r="Z517" i="12"/>
  <c r="AA517" i="12"/>
  <c r="Z518" i="12"/>
  <c r="AA518" i="12"/>
  <c r="Z519" i="12"/>
  <c r="AA519" i="12"/>
  <c r="Z520" i="12"/>
  <c r="AA520" i="12"/>
  <c r="Z521" i="12"/>
  <c r="AA521" i="12"/>
  <c r="Z522" i="12"/>
  <c r="AA522" i="12"/>
  <c r="Z523" i="12"/>
  <c r="AA523" i="12"/>
  <c r="Z524" i="12"/>
  <c r="AA524" i="12"/>
  <c r="Z525" i="12"/>
  <c r="AA525" i="12"/>
  <c r="Z526" i="12"/>
  <c r="AA526" i="12"/>
  <c r="Z527" i="12"/>
  <c r="AA527" i="12"/>
  <c r="Z528" i="12"/>
  <c r="AA528" i="12"/>
  <c r="Z529" i="12"/>
  <c r="AA529" i="12"/>
  <c r="Z530" i="12"/>
  <c r="AA530" i="12"/>
  <c r="Z532" i="12"/>
  <c r="AA532" i="12"/>
  <c r="Z533" i="12"/>
  <c r="AA533" i="12"/>
  <c r="Z534" i="12"/>
  <c r="AA534" i="12"/>
  <c r="Z535" i="12"/>
  <c r="AA535" i="12"/>
  <c r="Z536" i="12"/>
  <c r="AA536" i="12"/>
  <c r="Z537" i="12"/>
  <c r="AA537" i="12"/>
  <c r="Z538" i="12"/>
  <c r="AA538" i="12"/>
  <c r="Z540" i="12"/>
  <c r="AA540" i="12"/>
  <c r="Z541" i="12"/>
  <c r="AA541" i="12"/>
  <c r="Z542" i="12"/>
  <c r="AA542" i="12"/>
  <c r="Z543" i="12"/>
  <c r="AA543" i="12"/>
  <c r="Z544" i="12"/>
  <c r="AA544" i="12"/>
  <c r="Z545" i="12"/>
  <c r="AA545" i="12"/>
  <c r="Z546" i="12"/>
  <c r="AA546" i="12"/>
  <c r="Z547" i="12"/>
  <c r="AA547" i="12"/>
  <c r="Z548" i="12"/>
  <c r="AA548" i="12"/>
  <c r="Z549" i="12"/>
  <c r="AA549" i="12"/>
  <c r="Z550" i="12"/>
  <c r="AA550" i="12"/>
  <c r="Z551" i="12"/>
  <c r="AA551" i="12"/>
  <c r="Z552" i="12"/>
  <c r="AA552" i="12"/>
  <c r="Z553" i="12"/>
  <c r="AA553" i="12"/>
  <c r="Z554" i="12"/>
  <c r="AA554" i="12"/>
  <c r="Z555" i="12"/>
  <c r="AA555" i="12"/>
  <c r="Z556" i="12"/>
  <c r="AA556" i="12"/>
  <c r="Z557" i="12"/>
  <c r="AA557" i="12"/>
  <c r="Z558" i="12"/>
  <c r="AA558" i="12"/>
  <c r="Z560" i="12"/>
  <c r="AA560" i="12"/>
  <c r="Z561" i="12"/>
  <c r="AA561" i="12"/>
  <c r="Z562" i="12"/>
  <c r="AA562" i="12"/>
  <c r="Z563" i="12"/>
  <c r="AA563" i="12"/>
  <c r="Z565" i="12"/>
  <c r="AA565" i="12"/>
  <c r="Z566" i="12"/>
  <c r="AA566" i="12"/>
  <c r="Z567" i="12"/>
  <c r="AA567" i="12"/>
  <c r="Z568" i="12"/>
  <c r="AA568" i="12"/>
  <c r="Z569" i="12"/>
  <c r="AA569" i="12"/>
  <c r="Z570" i="12"/>
  <c r="AA570" i="12"/>
  <c r="Z571" i="12"/>
  <c r="AA571" i="12"/>
  <c r="Z572" i="12"/>
  <c r="AA572" i="12"/>
  <c r="Z573" i="12"/>
  <c r="AA573" i="12"/>
  <c r="Z574" i="12"/>
  <c r="AA574" i="12"/>
  <c r="Z575" i="12"/>
  <c r="AA575" i="12"/>
  <c r="Z576" i="12"/>
  <c r="AA576" i="12"/>
  <c r="Z577" i="12"/>
  <c r="AA577" i="12"/>
  <c r="Z578" i="12"/>
  <c r="AA578" i="12"/>
  <c r="Z579" i="12"/>
  <c r="AA579" i="12"/>
  <c r="Z580" i="12"/>
  <c r="AA580" i="12"/>
  <c r="Z581" i="12"/>
  <c r="AA581" i="12"/>
  <c r="Z582" i="12"/>
  <c r="AA582" i="12"/>
  <c r="Z583" i="12"/>
  <c r="AA583" i="12"/>
  <c r="Z584" i="12"/>
  <c r="AA584" i="12"/>
  <c r="Z585" i="12"/>
  <c r="AA585" i="12"/>
  <c r="Z586" i="12"/>
  <c r="AA586" i="12"/>
  <c r="Z587" i="12"/>
  <c r="AA587" i="12"/>
  <c r="Z588" i="12"/>
  <c r="AA588" i="12"/>
  <c r="Z589" i="12"/>
  <c r="AA589" i="12"/>
  <c r="Z590" i="12"/>
  <c r="AA590" i="12"/>
  <c r="Z591" i="12"/>
  <c r="AA591" i="12"/>
  <c r="Z592" i="12"/>
  <c r="AA592" i="12"/>
  <c r="Z593" i="12"/>
  <c r="AA593" i="12"/>
  <c r="Z594" i="12"/>
  <c r="AA594" i="12"/>
  <c r="Z595" i="12"/>
  <c r="AA595" i="12"/>
  <c r="Z596" i="12"/>
  <c r="AA596" i="12"/>
  <c r="Z597" i="12"/>
  <c r="AA597" i="12"/>
  <c r="Z598" i="12"/>
  <c r="AA598" i="12"/>
  <c r="Z599" i="12"/>
  <c r="AA599" i="12"/>
  <c r="Z600" i="12"/>
  <c r="AA600" i="12"/>
  <c r="Z601" i="12"/>
  <c r="AA601" i="12"/>
  <c r="Z602" i="12"/>
  <c r="AA602" i="12"/>
  <c r="Z604" i="12"/>
  <c r="AA604" i="12"/>
  <c r="Z605" i="12"/>
  <c r="AA605" i="12"/>
  <c r="Z606" i="12"/>
  <c r="AA606" i="12"/>
  <c r="Z607" i="12"/>
  <c r="AA607" i="12"/>
  <c r="Z608" i="12"/>
  <c r="AA608" i="12"/>
  <c r="Z609" i="12"/>
  <c r="AA609" i="12"/>
  <c r="Z610" i="12"/>
  <c r="AA610" i="12"/>
  <c r="Z611" i="12"/>
  <c r="AA611" i="12"/>
  <c r="Z612" i="12"/>
  <c r="AA612" i="12"/>
  <c r="Z613" i="12"/>
  <c r="AA613" i="12"/>
  <c r="Z614" i="12"/>
  <c r="AA614" i="12"/>
  <c r="Z615" i="12"/>
  <c r="AA615" i="12"/>
  <c r="Z616" i="12"/>
  <c r="AA616" i="12"/>
  <c r="Z617" i="12"/>
  <c r="AA617" i="12"/>
  <c r="Z618" i="12"/>
  <c r="AA618" i="12"/>
  <c r="Z619" i="12"/>
  <c r="AA619" i="12"/>
  <c r="Z620" i="12"/>
  <c r="AA620" i="12"/>
  <c r="Z621" i="12"/>
  <c r="AA621" i="12"/>
  <c r="Z622" i="12"/>
  <c r="AA622" i="12"/>
  <c r="Z623" i="12"/>
  <c r="AA623" i="12"/>
  <c r="Z624" i="12"/>
  <c r="AA624" i="12"/>
  <c r="Z625" i="12"/>
  <c r="AA625" i="12"/>
  <c r="Z626" i="12"/>
  <c r="AA626" i="12"/>
  <c r="Z627" i="12"/>
  <c r="AA627" i="12"/>
  <c r="Z628" i="12"/>
  <c r="AA628" i="12"/>
  <c r="Z629" i="12"/>
  <c r="AA629" i="12"/>
  <c r="Z630" i="12"/>
  <c r="AA630" i="12"/>
  <c r="Z631" i="12"/>
  <c r="AA631" i="12"/>
  <c r="Z632" i="12"/>
  <c r="AA632" i="12"/>
  <c r="Z633" i="12"/>
  <c r="AA633" i="12"/>
  <c r="Z634" i="12"/>
  <c r="AA634" i="12"/>
  <c r="Z635" i="12"/>
  <c r="AA635" i="12"/>
  <c r="Z636" i="12"/>
  <c r="AA636" i="12"/>
  <c r="Z637" i="12"/>
  <c r="AA637" i="12"/>
  <c r="Z638" i="12"/>
  <c r="AA638" i="12"/>
  <c r="Z639" i="12"/>
  <c r="AA639" i="12"/>
  <c r="Z640" i="12"/>
  <c r="AA640" i="12"/>
  <c r="Z641" i="12"/>
  <c r="AA641" i="12"/>
  <c r="Z642" i="12"/>
  <c r="AA642" i="12"/>
  <c r="Z643" i="12"/>
  <c r="AA643" i="12"/>
  <c r="Z644" i="12"/>
  <c r="AA644" i="12"/>
  <c r="Z645" i="12"/>
  <c r="AA645" i="12"/>
  <c r="Z646" i="12"/>
  <c r="AA646" i="12"/>
  <c r="Z647" i="12"/>
  <c r="AA647" i="12"/>
  <c r="Z648" i="12"/>
  <c r="AA648" i="12"/>
  <c r="Z649" i="12"/>
  <c r="AA649" i="12"/>
  <c r="Z650" i="12"/>
  <c r="AA650" i="12"/>
  <c r="Z651" i="12"/>
  <c r="AA651" i="12"/>
  <c r="Z652" i="12"/>
  <c r="AA652" i="12"/>
  <c r="Z653" i="12"/>
  <c r="AA653" i="12"/>
  <c r="Z654" i="12"/>
  <c r="AA654" i="12"/>
  <c r="Z655" i="12"/>
  <c r="AA655" i="12"/>
  <c r="Z656" i="12"/>
  <c r="AA656" i="12"/>
  <c r="Z657" i="12"/>
  <c r="AA657" i="12"/>
  <c r="Z658" i="12"/>
  <c r="AA658" i="12"/>
  <c r="Z659" i="12"/>
  <c r="AA659" i="12"/>
  <c r="Z660" i="12"/>
  <c r="AA660" i="12"/>
  <c r="Z661" i="12"/>
  <c r="AA661" i="12"/>
  <c r="Z662" i="12"/>
  <c r="AA662" i="12"/>
  <c r="Z663" i="12"/>
  <c r="AA663" i="12"/>
  <c r="Z664" i="12"/>
  <c r="AA664" i="12"/>
  <c r="Z665" i="12"/>
  <c r="AA665" i="12"/>
  <c r="Z666" i="12"/>
  <c r="AA666" i="12"/>
  <c r="Z667" i="12"/>
  <c r="AA667" i="12"/>
  <c r="Z668" i="12"/>
  <c r="AA668" i="12"/>
  <c r="Z669" i="12"/>
  <c r="AA669" i="12"/>
  <c r="Z671" i="12"/>
  <c r="AA671" i="12"/>
  <c r="Z672" i="12"/>
  <c r="AA672" i="12"/>
  <c r="Z673" i="12"/>
  <c r="AA673" i="12"/>
  <c r="Z674" i="12"/>
  <c r="AA674" i="12"/>
  <c r="Z675" i="12"/>
  <c r="AA675" i="12"/>
  <c r="Z676" i="12"/>
  <c r="AA676" i="12"/>
  <c r="Z677" i="12"/>
  <c r="AA677" i="12"/>
  <c r="Z678" i="12"/>
  <c r="AA678" i="12"/>
  <c r="Z679" i="12"/>
  <c r="AA679" i="12"/>
  <c r="Z680" i="12"/>
  <c r="AA680" i="12"/>
  <c r="Z681" i="12"/>
  <c r="AA681" i="12"/>
  <c r="Z682" i="12"/>
  <c r="AA682" i="12"/>
  <c r="Z683" i="12"/>
  <c r="AA683" i="12"/>
  <c r="Z684" i="12"/>
  <c r="AA684" i="12"/>
  <c r="Z686" i="12"/>
  <c r="AA686" i="12"/>
  <c r="Z687" i="12"/>
  <c r="AA687" i="12"/>
  <c r="Z688" i="12"/>
  <c r="AA688" i="12"/>
  <c r="Z689" i="12"/>
  <c r="AA689" i="12"/>
  <c r="Z690" i="12"/>
  <c r="AA690" i="12"/>
  <c r="Z691" i="12"/>
  <c r="AA691" i="12"/>
  <c r="Z692" i="12"/>
  <c r="AA692" i="12"/>
  <c r="Z693" i="12"/>
  <c r="AA693" i="12"/>
  <c r="Z694" i="12"/>
  <c r="AA694" i="12"/>
  <c r="Z695" i="12"/>
  <c r="AA695" i="12"/>
  <c r="Z696" i="12"/>
  <c r="AA696" i="12"/>
  <c r="Z698" i="12"/>
  <c r="AA698" i="12"/>
  <c r="Z699" i="12"/>
  <c r="AA699" i="12"/>
  <c r="Z700" i="12"/>
  <c r="AA700" i="12"/>
  <c r="Z701" i="12"/>
  <c r="AA701" i="12"/>
  <c r="Z702" i="12"/>
  <c r="AA702" i="12"/>
  <c r="Z703" i="12"/>
  <c r="AA703" i="12"/>
  <c r="Z704" i="12"/>
  <c r="AA704" i="12"/>
  <c r="Z705" i="12"/>
  <c r="AA705" i="12"/>
  <c r="Z706" i="12"/>
  <c r="AA706" i="12"/>
  <c r="Z707" i="12"/>
  <c r="AA707" i="12"/>
  <c r="Z708" i="12"/>
  <c r="AA708" i="12"/>
  <c r="Z709" i="12"/>
  <c r="AA709" i="12"/>
  <c r="Z710" i="12"/>
  <c r="AA710" i="12"/>
  <c r="Z712" i="12"/>
  <c r="AA712" i="12"/>
  <c r="Z713" i="12"/>
  <c r="AA713" i="12"/>
  <c r="Z714" i="12"/>
  <c r="AA714" i="12"/>
  <c r="Z715" i="12"/>
  <c r="AA715" i="12"/>
  <c r="Z716" i="12"/>
  <c r="AA716" i="12"/>
  <c r="Z717" i="12"/>
  <c r="AA717" i="12"/>
  <c r="Z718" i="12"/>
  <c r="AA718" i="12"/>
  <c r="Z719" i="12"/>
  <c r="AA719" i="12"/>
  <c r="Z720" i="12"/>
  <c r="AA720" i="12"/>
  <c r="Z721" i="12"/>
  <c r="AA721" i="12"/>
  <c r="Z722" i="12"/>
  <c r="AA722" i="12"/>
  <c r="Z723" i="12"/>
  <c r="AA723" i="12"/>
  <c r="Z724" i="12"/>
  <c r="AA724" i="12"/>
  <c r="Z725" i="12"/>
  <c r="AA725" i="12"/>
  <c r="Z726" i="12"/>
  <c r="AA726" i="12"/>
  <c r="Z727" i="12"/>
  <c r="AA727" i="12"/>
  <c r="Z728" i="12"/>
  <c r="AA728" i="12"/>
  <c r="Z729" i="12"/>
  <c r="AA729" i="12"/>
  <c r="Z730" i="12"/>
  <c r="AA730" i="12"/>
  <c r="Z731" i="12"/>
  <c r="AA731" i="12"/>
  <c r="Z732" i="12"/>
  <c r="AA732" i="12"/>
  <c r="Z733" i="12"/>
  <c r="AA733" i="12"/>
  <c r="Z734" i="12"/>
  <c r="AA734" i="12"/>
  <c r="Z735" i="12"/>
  <c r="AA735" i="12"/>
  <c r="Z736" i="12"/>
  <c r="AA736" i="12"/>
  <c r="Z737" i="12"/>
  <c r="AA737" i="12"/>
  <c r="Z739" i="12"/>
  <c r="AA739" i="12"/>
  <c r="Z740" i="12"/>
  <c r="AA740" i="12"/>
  <c r="Z741" i="12"/>
  <c r="AA741" i="12"/>
  <c r="Z742" i="12"/>
  <c r="AA742" i="12"/>
  <c r="Z743" i="12"/>
  <c r="AA743" i="12"/>
  <c r="Z744" i="12"/>
  <c r="AA744" i="12"/>
  <c r="Z745" i="12"/>
  <c r="AA745" i="12"/>
  <c r="Z746" i="12"/>
  <c r="AA746" i="12"/>
  <c r="Z747" i="12"/>
  <c r="AA747" i="12"/>
  <c r="Z748" i="12"/>
  <c r="AA748" i="12"/>
  <c r="Z749" i="12"/>
  <c r="AA749" i="12"/>
  <c r="Z750" i="12"/>
  <c r="AA750" i="12"/>
  <c r="Z751" i="12"/>
  <c r="AA751" i="12"/>
  <c r="Z752" i="12"/>
  <c r="AA752" i="12"/>
  <c r="Z753" i="12"/>
  <c r="AA753" i="12"/>
  <c r="Z754" i="12"/>
  <c r="AA754" i="12"/>
  <c r="Z755" i="12"/>
  <c r="AA755" i="12"/>
  <c r="Z757" i="12"/>
  <c r="AA757" i="12"/>
  <c r="Z758" i="12"/>
  <c r="AA758" i="12"/>
  <c r="Z759" i="12"/>
  <c r="AA759" i="12"/>
  <c r="Z760" i="12"/>
  <c r="AA760" i="12"/>
  <c r="Z761" i="12"/>
  <c r="AA761" i="12"/>
  <c r="Z762" i="12"/>
  <c r="AA762" i="12"/>
  <c r="Z763" i="12"/>
  <c r="AA763" i="12"/>
  <c r="Z764" i="12"/>
  <c r="AA764" i="12"/>
  <c r="Z765" i="12"/>
  <c r="AA765" i="12"/>
  <c r="Z766" i="12"/>
  <c r="AA766" i="12"/>
  <c r="Z767" i="12"/>
  <c r="AA767" i="12"/>
  <c r="Z768" i="12"/>
  <c r="AA768" i="12"/>
  <c r="Z769" i="12"/>
  <c r="AA769" i="12"/>
  <c r="Z770" i="12"/>
  <c r="AA770" i="12"/>
  <c r="Z771" i="12"/>
  <c r="AA771" i="12"/>
  <c r="Z772" i="12"/>
  <c r="AA772" i="12"/>
  <c r="Z773" i="12"/>
  <c r="AA773" i="12"/>
  <c r="Z774" i="12"/>
  <c r="AA774" i="12"/>
  <c r="Z775" i="12"/>
  <c r="AA775" i="12"/>
  <c r="Z776" i="12"/>
  <c r="AA776" i="12"/>
  <c r="Z777" i="12"/>
  <c r="AA777" i="12"/>
  <c r="Z778" i="12"/>
  <c r="AA778" i="12"/>
  <c r="Z779" i="12"/>
  <c r="AA779" i="12"/>
  <c r="Z780" i="12"/>
  <c r="AA780" i="12"/>
  <c r="Z781" i="12"/>
  <c r="AA781" i="12"/>
  <c r="Z782" i="12"/>
  <c r="AA782" i="12"/>
  <c r="Z783" i="12"/>
  <c r="AA783" i="12"/>
  <c r="Z784" i="12"/>
  <c r="AA784" i="12"/>
  <c r="Z785" i="12"/>
  <c r="AA785" i="12"/>
  <c r="Z786" i="12"/>
  <c r="AA786" i="12"/>
  <c r="Z787" i="12"/>
  <c r="AA787" i="12"/>
  <c r="Z788" i="12"/>
  <c r="AA788" i="12"/>
  <c r="Z789" i="12"/>
  <c r="AA789" i="12"/>
  <c r="Z791" i="12"/>
  <c r="AA791" i="12"/>
  <c r="Z792" i="12"/>
  <c r="AA792" i="12"/>
  <c r="Z793" i="12"/>
  <c r="AA793" i="12"/>
  <c r="Z794" i="12"/>
  <c r="AA794" i="12"/>
  <c r="Z795" i="12"/>
  <c r="AA795" i="12"/>
  <c r="Z796" i="12"/>
  <c r="AA796" i="12"/>
  <c r="Z797" i="12"/>
  <c r="AA797" i="12"/>
  <c r="Z798" i="12"/>
  <c r="AA798" i="12"/>
  <c r="Z799" i="12"/>
  <c r="AA799" i="12"/>
  <c r="Z800" i="12"/>
  <c r="AA800" i="12"/>
  <c r="Z801" i="12"/>
  <c r="AA801" i="12"/>
  <c r="Z802" i="12"/>
  <c r="AA802" i="12"/>
  <c r="Z803" i="12"/>
  <c r="AA803" i="12"/>
  <c r="Z804" i="12"/>
  <c r="AA804" i="12"/>
  <c r="Z805" i="12"/>
  <c r="AA805" i="12"/>
  <c r="Z806" i="12"/>
  <c r="AA806" i="12"/>
  <c r="Z807" i="12"/>
  <c r="AA807" i="12"/>
  <c r="Z808" i="12"/>
  <c r="AA808" i="12"/>
  <c r="Z809" i="12"/>
  <c r="AA809" i="12"/>
  <c r="Z810" i="12"/>
  <c r="AA810" i="12"/>
  <c r="Z811" i="12"/>
  <c r="AA811" i="12"/>
  <c r="Z812" i="12"/>
  <c r="AA812" i="12"/>
  <c r="Z813" i="12"/>
  <c r="AA813" i="12"/>
  <c r="Z814" i="12"/>
  <c r="AA814" i="12"/>
  <c r="Z815" i="12"/>
  <c r="AA815" i="12"/>
  <c r="Z816" i="12"/>
  <c r="AA816" i="12"/>
  <c r="Z817" i="12"/>
  <c r="AA817" i="12"/>
  <c r="Z818" i="12"/>
  <c r="AA818" i="12"/>
  <c r="Z819" i="12"/>
  <c r="AA819" i="12"/>
  <c r="Z820" i="12"/>
  <c r="AA820" i="12"/>
  <c r="Z821" i="12"/>
  <c r="AA821" i="12"/>
  <c r="Z822" i="12"/>
  <c r="AA822" i="12"/>
  <c r="Z823" i="12"/>
  <c r="AA823" i="12"/>
  <c r="Z824" i="12"/>
  <c r="AA824" i="12"/>
  <c r="Z825" i="12"/>
  <c r="AA825" i="12"/>
  <c r="Z826" i="12"/>
  <c r="AA826" i="12"/>
  <c r="Z827" i="12"/>
  <c r="AA827" i="12"/>
  <c r="Z828" i="12"/>
  <c r="AA828" i="12"/>
  <c r="Z829" i="12"/>
  <c r="AA829" i="12"/>
  <c r="Z830" i="12"/>
  <c r="AA830" i="12"/>
  <c r="Z831" i="12"/>
  <c r="AA831" i="12"/>
  <c r="Z832" i="12"/>
  <c r="AA832" i="12"/>
  <c r="Z833" i="12"/>
  <c r="AA833" i="12"/>
  <c r="Z834" i="12"/>
  <c r="AA834" i="12"/>
  <c r="Z836" i="12"/>
  <c r="AA836" i="12"/>
  <c r="Z837" i="12"/>
  <c r="AA837" i="12"/>
  <c r="Z838" i="12"/>
  <c r="AA838" i="12"/>
  <c r="Z839" i="12"/>
  <c r="AA839" i="12"/>
  <c r="Z840" i="12"/>
  <c r="AA840" i="12"/>
  <c r="Z841" i="12"/>
  <c r="AA841" i="12"/>
  <c r="Z842" i="12"/>
  <c r="AA842" i="12"/>
  <c r="Z843" i="12"/>
  <c r="AA843" i="12"/>
  <c r="Z844" i="12"/>
  <c r="AA844" i="12"/>
  <c r="Z845" i="12"/>
  <c r="AA845" i="12"/>
  <c r="Z846" i="12"/>
  <c r="AA846" i="12"/>
  <c r="Z847" i="12"/>
  <c r="AA847" i="12"/>
  <c r="Z848" i="12"/>
  <c r="AA848" i="12"/>
  <c r="Z849" i="12"/>
  <c r="AA849" i="12"/>
  <c r="Z850" i="12"/>
  <c r="AA850" i="12"/>
  <c r="Z851" i="12"/>
  <c r="AA851" i="12"/>
  <c r="Z852" i="12"/>
  <c r="AA852" i="12"/>
  <c r="Z853" i="12"/>
  <c r="AA853" i="12"/>
  <c r="Z854" i="12"/>
  <c r="AA854" i="12"/>
  <c r="Z855" i="12"/>
  <c r="AA855" i="12"/>
  <c r="Z856" i="12"/>
  <c r="AA856" i="12"/>
  <c r="Z857" i="12"/>
  <c r="AA857" i="12"/>
  <c r="Z858" i="12"/>
  <c r="AA858" i="12"/>
  <c r="Z859" i="12"/>
  <c r="AA859" i="12"/>
  <c r="Z860" i="12"/>
  <c r="AA860" i="12"/>
  <c r="Z861" i="12"/>
  <c r="AA861" i="12"/>
  <c r="Z862" i="12"/>
  <c r="AA862" i="12"/>
  <c r="Z863" i="12"/>
  <c r="AA863" i="12"/>
  <c r="Z864" i="12"/>
  <c r="AA864" i="12"/>
  <c r="Z865" i="12"/>
  <c r="AA865" i="12"/>
  <c r="Z866" i="12"/>
  <c r="AA866" i="12"/>
  <c r="Z867" i="12"/>
  <c r="AA867" i="12"/>
  <c r="Z868" i="12"/>
  <c r="AA868" i="12"/>
  <c r="Z869" i="12"/>
  <c r="AA869" i="12"/>
  <c r="Z870" i="12"/>
  <c r="AA870" i="12"/>
  <c r="Z871" i="12"/>
  <c r="AA871" i="12"/>
  <c r="Z872" i="12"/>
  <c r="AA872" i="12"/>
  <c r="Z873" i="12"/>
  <c r="AA873" i="12"/>
  <c r="Z328" i="12"/>
  <c r="AA328" i="12"/>
  <c r="Z152" i="12"/>
  <c r="AA152" i="12"/>
  <c r="Z235" i="12"/>
  <c r="AA235" i="12"/>
  <c r="Z159" i="12"/>
  <c r="AA159" i="12"/>
  <c r="Z134" i="12"/>
  <c r="AA134" i="12"/>
  <c r="Z394" i="12"/>
  <c r="AA394" i="12"/>
  <c r="Z122" i="12"/>
  <c r="AA122" i="12"/>
  <c r="AA255" i="12"/>
  <c r="Z835" i="12"/>
  <c r="AA835" i="12"/>
  <c r="Z559" i="12"/>
  <c r="AA559" i="12"/>
  <c r="Z445" i="12"/>
  <c r="AA445" i="12"/>
  <c r="Z539" i="12"/>
  <c r="AA539" i="12"/>
  <c r="Z564" i="12"/>
  <c r="AA564" i="12"/>
  <c r="Z440" i="12"/>
  <c r="AA440" i="12"/>
  <c r="Z239" i="12"/>
  <c r="AA239" i="12"/>
  <c r="Z182" i="12"/>
  <c r="AA182" i="12"/>
  <c r="Z49" i="12"/>
  <c r="AA49" i="12"/>
  <c r="Z711" i="12"/>
  <c r="AA711" i="12"/>
  <c r="Z342" i="12"/>
  <c r="AA342" i="12"/>
  <c r="Z37" i="12"/>
  <c r="AA37" i="12"/>
  <c r="Z285" i="12"/>
  <c r="AA285" i="12"/>
  <c r="Z697" i="12"/>
  <c r="AA697" i="12"/>
  <c r="Z603" i="12"/>
  <c r="AA603" i="12"/>
  <c r="Z379" i="12"/>
  <c r="AA379" i="12"/>
  <c r="Z500" i="12"/>
  <c r="AA500" i="12"/>
  <c r="Z790" i="12"/>
  <c r="AA790" i="12"/>
  <c r="AA7" i="12"/>
  <c r="AB7" i="12"/>
  <c r="Z7" i="12"/>
  <c r="AU500" i="12" l="1"/>
  <c r="AU285" i="12"/>
  <c r="AU342" i="12"/>
  <c r="AU564" i="12"/>
  <c r="AU255" i="12"/>
  <c r="AU603" i="12"/>
  <c r="AU49" i="12"/>
  <c r="AU239" i="12"/>
  <c r="AU445" i="12"/>
  <c r="AU394" i="12"/>
  <c r="AU159" i="12"/>
  <c r="AU152" i="12"/>
  <c r="AU835" i="12"/>
  <c r="W217" i="4"/>
  <c r="W776" i="4"/>
  <c r="W745" i="4"/>
  <c r="W739" i="4"/>
  <c r="W731" i="4"/>
  <c r="W729" i="4"/>
  <c r="W713" i="4"/>
  <c r="W699" i="4"/>
  <c r="W684" i="4"/>
  <c r="W590" i="4"/>
  <c r="W530" i="4"/>
  <c r="W512" i="4"/>
  <c r="W499" i="4"/>
  <c r="W323" i="4"/>
  <c r="W307" i="4"/>
  <c r="W293" i="4"/>
  <c r="W243" i="4"/>
  <c r="W76" i="4"/>
  <c r="W146" i="4"/>
  <c r="W138" i="4"/>
  <c r="W497" i="4"/>
  <c r="W461" i="4"/>
  <c r="W457" i="4"/>
  <c r="W124" i="4"/>
  <c r="W189" i="4"/>
  <c r="W824" i="4"/>
  <c r="W678" i="4"/>
  <c r="W568" i="4"/>
  <c r="W567" i="4"/>
  <c r="W564" i="4"/>
  <c r="W560" i="4"/>
  <c r="W559" i="4"/>
  <c r="W477" i="4"/>
  <c r="W274" i="4"/>
  <c r="W273" i="4"/>
  <c r="W267" i="4"/>
  <c r="W265" i="4"/>
  <c r="W264" i="4"/>
  <c r="W263" i="4"/>
  <c r="W261" i="4"/>
  <c r="W260" i="4"/>
  <c r="W194" i="4"/>
  <c r="W192" i="4"/>
  <c r="W137" i="4"/>
  <c r="W25" i="4"/>
  <c r="W21" i="4"/>
  <c r="W17" i="4"/>
  <c r="W13" i="4"/>
  <c r="W390" i="4"/>
  <c r="W388" i="4"/>
  <c r="W181" i="4"/>
  <c r="W179" i="4"/>
  <c r="W177" i="4"/>
  <c r="W154" i="4"/>
  <c r="W60" i="4"/>
  <c r="W43" i="4"/>
  <c r="W613" i="4"/>
  <c r="W611" i="4"/>
  <c r="W371" i="4"/>
  <c r="W357" i="4"/>
  <c r="W325" i="4"/>
  <c r="W544" i="4"/>
  <c r="W527" i="4"/>
  <c r="W525" i="4"/>
  <c r="W519" i="4"/>
  <c r="W517" i="4"/>
  <c r="W251" i="4"/>
  <c r="W249" i="4"/>
  <c r="W248" i="4"/>
  <c r="W247" i="4"/>
  <c r="W245" i="4"/>
  <c r="W244" i="4"/>
  <c r="W209" i="4"/>
  <c r="W160" i="4"/>
  <c r="W156" i="4"/>
  <c r="W100" i="4"/>
  <c r="W92" i="4"/>
  <c r="W68" i="4"/>
  <c r="W864" i="4"/>
  <c r="W862" i="4"/>
  <c r="W846" i="4"/>
  <c r="W807" i="4"/>
  <c r="W801" i="4"/>
  <c r="W670" i="4"/>
  <c r="W668" i="4"/>
  <c r="W642" i="4"/>
  <c r="W634" i="4"/>
  <c r="W578" i="4"/>
  <c r="W496" i="4"/>
  <c r="W494" i="4"/>
  <c r="W488" i="4"/>
  <c r="W487" i="4"/>
  <c r="W484" i="4"/>
  <c r="W483" i="4"/>
  <c r="W481" i="4"/>
  <c r="W480" i="4"/>
  <c r="W479" i="4"/>
  <c r="W462" i="4"/>
  <c r="W276" i="4"/>
  <c r="W235" i="4"/>
  <c r="W233" i="4"/>
  <c r="W232" i="4"/>
  <c r="W186" i="4"/>
  <c r="W184" i="4"/>
  <c r="W152" i="4"/>
  <c r="W148" i="4"/>
  <c r="X137" i="4"/>
  <c r="W9" i="4"/>
  <c r="W799" i="4"/>
  <c r="W793" i="4"/>
  <c r="W602" i="4"/>
  <c r="W574" i="4"/>
  <c r="W554" i="4"/>
  <c r="X544" i="4"/>
  <c r="W476" i="4"/>
  <c r="W475" i="4"/>
  <c r="W473" i="4"/>
  <c r="W472" i="4"/>
  <c r="W471" i="4"/>
  <c r="W468" i="4"/>
  <c r="W466" i="4"/>
  <c r="W465" i="4"/>
  <c r="W464" i="4"/>
  <c r="W439" i="4"/>
  <c r="W423" i="4"/>
  <c r="W421" i="4"/>
  <c r="W322" i="4"/>
  <c r="W320" i="4"/>
  <c r="W314" i="4"/>
  <c r="W312" i="4"/>
  <c r="W290" i="4"/>
  <c r="W288" i="4"/>
  <c r="W286" i="4"/>
  <c r="W283" i="4"/>
  <c r="W281" i="4"/>
  <c r="W280" i="4"/>
  <c r="W279" i="4"/>
  <c r="W278" i="4"/>
  <c r="W277" i="4"/>
  <c r="W259" i="4"/>
  <c r="W202" i="4"/>
  <c r="W200" i="4"/>
  <c r="W197" i="4"/>
  <c r="W176" i="4"/>
  <c r="W172" i="4"/>
  <c r="W168" i="4"/>
  <c r="W164" i="4"/>
  <c r="W161" i="4"/>
  <c r="X160" i="4"/>
  <c r="W144" i="4"/>
  <c r="W143" i="4"/>
  <c r="W141" i="4"/>
  <c r="W139" i="4"/>
  <c r="W108" i="4"/>
  <c r="W84" i="4"/>
  <c r="W52" i="4"/>
  <c r="W840" i="4"/>
  <c r="W792" i="4"/>
  <c r="W771" i="4"/>
  <c r="W708" i="4"/>
  <c r="W594" i="4"/>
  <c r="W570" i="4"/>
  <c r="W528" i="4"/>
  <c r="W485" i="4"/>
  <c r="W469" i="4"/>
  <c r="X176" i="4"/>
  <c r="W855" i="4"/>
  <c r="W851" i="4"/>
  <c r="W833" i="4"/>
  <c r="W785" i="4"/>
  <c r="W781" i="4"/>
  <c r="W769" i="4"/>
  <c r="W763" i="4"/>
  <c r="W722" i="4"/>
  <c r="W718" i="4"/>
  <c r="W706" i="4"/>
  <c r="W701" i="4"/>
  <c r="W650" i="4"/>
  <c r="W625" i="4"/>
  <c r="W598" i="4"/>
  <c r="W558" i="4"/>
  <c r="W543" i="4"/>
  <c r="W542" i="4"/>
  <c r="W537" i="4"/>
  <c r="W536" i="4"/>
  <c r="W534" i="4"/>
  <c r="W514" i="4"/>
  <c r="W440" i="4"/>
  <c r="W373" i="4"/>
  <c r="W328" i="4"/>
  <c r="W309" i="4"/>
  <c r="X267" i="4"/>
  <c r="X251" i="4"/>
  <c r="X235" i="4"/>
  <c r="W831" i="4"/>
  <c r="W355" i="4"/>
  <c r="W291" i="4"/>
  <c r="W272" i="4"/>
  <c r="W269" i="4"/>
  <c r="W268" i="4"/>
  <c r="W257" i="4"/>
  <c r="W256" i="4"/>
  <c r="W255" i="4"/>
  <c r="W253" i="4"/>
  <c r="W252" i="4"/>
  <c r="W241" i="4"/>
  <c r="W240" i="4"/>
  <c r="W239" i="4"/>
  <c r="W237" i="4"/>
  <c r="W236" i="4"/>
  <c r="W225" i="4"/>
  <c r="X144" i="4"/>
  <c r="W820" i="4"/>
  <c r="W816" i="4"/>
  <c r="W812" i="4"/>
  <c r="W762" i="4"/>
  <c r="W758" i="4"/>
  <c r="W754" i="4"/>
  <c r="W750" i="4"/>
  <c r="W737" i="4"/>
  <c r="W693" i="4"/>
  <c r="W676" i="4"/>
  <c r="W641" i="4"/>
  <c r="W637" i="4"/>
  <c r="W630" i="4"/>
  <c r="W610" i="4"/>
  <c r="W584" i="4"/>
  <c r="W583" i="4"/>
  <c r="W552" i="4"/>
  <c r="W551" i="4"/>
  <c r="W550" i="4"/>
  <c r="W547" i="4"/>
  <c r="W546" i="4"/>
  <c r="W511" i="4"/>
  <c r="W509" i="4"/>
  <c r="W503" i="4"/>
  <c r="W501" i="4"/>
  <c r="W407" i="4"/>
  <c r="W405" i="4"/>
  <c r="W340" i="4"/>
  <c r="W338" i="4"/>
  <c r="W306" i="4"/>
  <c r="W304" i="4"/>
  <c r="W298" i="4"/>
  <c r="W296" i="4"/>
  <c r="W847" i="4"/>
  <c r="W856" i="4"/>
  <c r="W839" i="4"/>
  <c r="W836" i="4"/>
  <c r="W825" i="4"/>
  <c r="W808" i="4"/>
  <c r="W804" i="4"/>
  <c r="W777" i="4"/>
  <c r="W773" i="4"/>
  <c r="W746" i="4"/>
  <c r="W742" i="4"/>
  <c r="W714" i="4"/>
  <c r="W620" i="4"/>
  <c r="W606" i="4"/>
  <c r="W604" i="4"/>
  <c r="W603" i="4"/>
  <c r="W596" i="4"/>
  <c r="W595" i="4"/>
  <c r="W576" i="4"/>
  <c r="W575" i="4"/>
  <c r="W548" i="4"/>
  <c r="X548" i="4"/>
  <c r="W863" i="4"/>
  <c r="W859" i="4"/>
  <c r="W854" i="4"/>
  <c r="W848" i="4"/>
  <c r="W832" i="4"/>
  <c r="W828" i="4"/>
  <c r="W823" i="4"/>
  <c r="W817" i="4"/>
  <c r="W800" i="4"/>
  <c r="W796" i="4"/>
  <c r="W786" i="4"/>
  <c r="W770" i="4"/>
  <c r="W766" i="4"/>
  <c r="W761" i="4"/>
  <c r="W755" i="4"/>
  <c r="W738" i="4"/>
  <c r="W734" i="4"/>
  <c r="W723" i="4"/>
  <c r="W694" i="4"/>
  <c r="W662" i="4"/>
  <c r="W649" i="4"/>
  <c r="X641" i="4"/>
  <c r="W633" i="4"/>
  <c r="X610" i="4"/>
  <c r="X598" i="4"/>
  <c r="W592" i="4"/>
  <c r="W591" i="4"/>
  <c r="W586" i="4"/>
  <c r="W815" i="4"/>
  <c r="W809" i="4"/>
  <c r="W789" i="4"/>
  <c r="W784" i="4"/>
  <c r="W778" i="4"/>
  <c r="W753" i="4"/>
  <c r="W747" i="4"/>
  <c r="W730" i="4"/>
  <c r="W726" i="4"/>
  <c r="W721" i="4"/>
  <c r="W715" i="4"/>
  <c r="W697" i="4"/>
  <c r="W692" i="4"/>
  <c r="W687" i="4"/>
  <c r="W660" i="4"/>
  <c r="W652" i="4"/>
  <c r="W638" i="4"/>
  <c r="W629" i="4"/>
  <c r="W626" i="4"/>
  <c r="W622" i="4"/>
  <c r="W621" i="4"/>
  <c r="W616" i="4"/>
  <c r="W608" i="4"/>
  <c r="W600" i="4"/>
  <c r="W599" i="4"/>
  <c r="X566" i="4"/>
  <c r="W566" i="4"/>
  <c r="X562" i="4"/>
  <c r="W562" i="4"/>
  <c r="X538" i="4"/>
  <c r="W538" i="4"/>
  <c r="W843" i="4"/>
  <c r="X582" i="4"/>
  <c r="W582" i="4"/>
  <c r="W580" i="4"/>
  <c r="W579" i="4"/>
  <c r="X520" i="4"/>
  <c r="W520" i="4"/>
  <c r="W456" i="4"/>
  <c r="W231" i="4"/>
  <c r="W223" i="4"/>
  <c r="W215" i="4"/>
  <c r="W207" i="4"/>
  <c r="W199" i="4"/>
  <c r="W191" i="4"/>
  <c r="W183" i="4"/>
  <c r="W165" i="4"/>
  <c r="W140" i="4"/>
  <c r="W119" i="4"/>
  <c r="W117" i="4"/>
  <c r="W12" i="4"/>
  <c r="W588" i="4"/>
  <c r="W587" i="4"/>
  <c r="W572" i="4"/>
  <c r="W571" i="4"/>
  <c r="W556" i="4"/>
  <c r="W555" i="4"/>
  <c r="W540" i="4"/>
  <c r="W522" i="4"/>
  <c r="W506" i="4"/>
  <c r="W491" i="4"/>
  <c r="X481" i="4"/>
  <c r="X473" i="4"/>
  <c r="X466" i="4"/>
  <c r="W460" i="4"/>
  <c r="W448" i="4"/>
  <c r="W431" i="4"/>
  <c r="W415" i="4"/>
  <c r="W399" i="4"/>
  <c r="W381" i="4"/>
  <c r="W365" i="4"/>
  <c r="W349" i="4"/>
  <c r="W333" i="4"/>
  <c r="W317" i="4"/>
  <c r="W301" i="4"/>
  <c r="X280" i="4"/>
  <c r="X272" i="4"/>
  <c r="X263" i="4"/>
  <c r="X255" i="4"/>
  <c r="X247" i="4"/>
  <c r="X239" i="4"/>
  <c r="X233" i="4"/>
  <c r="W229" i="4"/>
  <c r="W228" i="4"/>
  <c r="W227" i="4"/>
  <c r="X225" i="4"/>
  <c r="W221" i="4"/>
  <c r="W219" i="4"/>
  <c r="X217" i="4"/>
  <c r="W213" i="4"/>
  <c r="W211" i="4"/>
  <c r="X209" i="4"/>
  <c r="W205" i="4"/>
  <c r="W203" i="4"/>
  <c r="X202" i="4"/>
  <c r="W198" i="4"/>
  <c r="W196" i="4"/>
  <c r="W195" i="4"/>
  <c r="X194" i="4"/>
  <c r="W190" i="4"/>
  <c r="W188" i="4"/>
  <c r="W187" i="4"/>
  <c r="X186" i="4"/>
  <c r="W182" i="4"/>
  <c r="W180" i="4"/>
  <c r="W173" i="4"/>
  <c r="W130" i="4"/>
  <c r="W121" i="4"/>
  <c r="W115" i="4"/>
  <c r="W18" i="4"/>
  <c r="W504" i="4"/>
  <c r="W489" i="4"/>
  <c r="W447" i="4"/>
  <c r="W429" i="4"/>
  <c r="W413" i="4"/>
  <c r="W396" i="4"/>
  <c r="W379" i="4"/>
  <c r="W363" i="4"/>
  <c r="W347" i="4"/>
  <c r="W331" i="4"/>
  <c r="W315" i="4"/>
  <c r="W299" i="4"/>
  <c r="W201" i="4"/>
  <c r="W193" i="4"/>
  <c r="W185" i="4"/>
  <c r="W169" i="4"/>
  <c r="X168" i="4"/>
  <c r="W158" i="4"/>
  <c r="X156" i="4"/>
  <c r="W150" i="4"/>
  <c r="X148" i="4"/>
  <c r="W142" i="4"/>
  <c r="X141" i="4"/>
  <c r="W134" i="4"/>
  <c r="W128" i="4"/>
  <c r="W112" i="4"/>
  <c r="W104" i="4"/>
  <c r="W88" i="4"/>
  <c r="W80" i="4"/>
  <c r="W72" i="4"/>
  <c r="W64" i="4"/>
  <c r="W56" i="4"/>
  <c r="W48" i="4"/>
  <c r="W39" i="4"/>
  <c r="W31" i="4"/>
  <c r="W23" i="4"/>
  <c r="W647" i="4"/>
  <c r="X647" i="4"/>
  <c r="W873" i="4"/>
  <c r="W871" i="4"/>
  <c r="W869" i="4"/>
  <c r="W867" i="4"/>
  <c r="W865" i="4"/>
  <c r="W857" i="4"/>
  <c r="W849" i="4"/>
  <c r="W841" i="4"/>
  <c r="W834" i="4"/>
  <c r="W826" i="4"/>
  <c r="W818" i="4"/>
  <c r="W810" i="4"/>
  <c r="W802" i="4"/>
  <c r="W794" i="4"/>
  <c r="W787" i="4"/>
  <c r="W779" i="4"/>
  <c r="W764" i="4"/>
  <c r="W756" i="4"/>
  <c r="W748" i="4"/>
  <c r="W740" i="4"/>
  <c r="W732" i="4"/>
  <c r="W724" i="4"/>
  <c r="W716" i="4"/>
  <c r="W695" i="4"/>
  <c r="X654" i="4"/>
  <c r="W654" i="4"/>
  <c r="W645" i="4"/>
  <c r="W7" i="4"/>
  <c r="W860" i="4"/>
  <c r="W852" i="4"/>
  <c r="W844" i="4"/>
  <c r="W837" i="4"/>
  <c r="W829" i="4"/>
  <c r="W821" i="4"/>
  <c r="W813" i="4"/>
  <c r="W805" i="4"/>
  <c r="W797" i="4"/>
  <c r="W790" i="4"/>
  <c r="W782" i="4"/>
  <c r="W774" i="4"/>
  <c r="W767" i="4"/>
  <c r="W759" i="4"/>
  <c r="W751" i="4"/>
  <c r="W743" i="4"/>
  <c r="W735" i="4"/>
  <c r="W727" i="4"/>
  <c r="W719" i="4"/>
  <c r="W711" i="4"/>
  <c r="W704" i="4"/>
  <c r="W698" i="4"/>
  <c r="W690" i="4"/>
  <c r="W682" i="4"/>
  <c r="W674" i="4"/>
  <c r="W666" i="4"/>
  <c r="W658" i="4"/>
  <c r="X649" i="4"/>
  <c r="X637" i="4"/>
  <c r="W861" i="4"/>
  <c r="W858" i="4"/>
  <c r="W853" i="4"/>
  <c r="W850" i="4"/>
  <c r="W845" i="4"/>
  <c r="W842" i="4"/>
  <c r="W838" i="4"/>
  <c r="W835" i="4"/>
  <c r="W830" i="4"/>
  <c r="W827" i="4"/>
  <c r="W822" i="4"/>
  <c r="W819" i="4"/>
  <c r="W814" i="4"/>
  <c r="W811" i="4"/>
  <c r="W806" i="4"/>
  <c r="W803" i="4"/>
  <c r="W798" i="4"/>
  <c r="W795" i="4"/>
  <c r="W791" i="4"/>
  <c r="W788" i="4"/>
  <c r="W783" i="4"/>
  <c r="W780" i="4"/>
  <c r="W775" i="4"/>
  <c r="W772" i="4"/>
  <c r="W768" i="4"/>
  <c r="W765" i="4"/>
  <c r="W760" i="4"/>
  <c r="W757" i="4"/>
  <c r="W752" i="4"/>
  <c r="W749" i="4"/>
  <c r="W744" i="4"/>
  <c r="W741" i="4"/>
  <c r="W736" i="4"/>
  <c r="W733" i="4"/>
  <c r="W728" i="4"/>
  <c r="W725" i="4"/>
  <c r="W720" i="4"/>
  <c r="W717" i="4"/>
  <c r="W712" i="4"/>
  <c r="W710" i="4"/>
  <c r="W696" i="4"/>
  <c r="W691" i="4"/>
  <c r="W689" i="4"/>
  <c r="W680" i="4"/>
  <c r="W672" i="4"/>
  <c r="W664" i="4"/>
  <c r="W656" i="4"/>
  <c r="W646" i="4"/>
  <c r="X645" i="4"/>
  <c r="X625" i="4"/>
  <c r="W614" i="4"/>
  <c r="W651" i="4"/>
  <c r="W648" i="4"/>
  <c r="W643" i="4"/>
  <c r="W640" i="4"/>
  <c r="W635" i="4"/>
  <c r="W632" i="4"/>
  <c r="W627" i="4"/>
  <c r="W624" i="4"/>
  <c r="W618" i="4"/>
  <c r="W612" i="4"/>
  <c r="X604" i="4"/>
  <c r="X600" i="4"/>
  <c r="X596" i="4"/>
  <c r="X592" i="4"/>
  <c r="X588" i="4"/>
  <c r="X584" i="4"/>
  <c r="X580" i="4"/>
  <c r="X576" i="4"/>
  <c r="X572" i="4"/>
  <c r="X568" i="4"/>
  <c r="X564" i="4"/>
  <c r="X560" i="4"/>
  <c r="X556" i="4"/>
  <c r="X552" i="4"/>
  <c r="W285" i="4"/>
  <c r="X278" i="4"/>
  <c r="X274" i="4"/>
  <c r="X269" i="4"/>
  <c r="X265" i="4"/>
  <c r="X261" i="4"/>
  <c r="X257" i="4"/>
  <c r="X253" i="4"/>
  <c r="X249" i="4"/>
  <c r="X245" i="4"/>
  <c r="X241" i="4"/>
  <c r="X237" i="4"/>
  <c r="W605" i="4"/>
  <c r="W601" i="4"/>
  <c r="W597" i="4"/>
  <c r="W593" i="4"/>
  <c r="W589" i="4"/>
  <c r="W585" i="4"/>
  <c r="W581" i="4"/>
  <c r="W577" i="4"/>
  <c r="W573" i="4"/>
  <c r="W569" i="4"/>
  <c r="W565" i="4"/>
  <c r="W561" i="4"/>
  <c r="W557" i="4"/>
  <c r="W553" i="4"/>
  <c r="W549" i="4"/>
  <c r="W545" i="4"/>
  <c r="W541" i="4"/>
  <c r="W532" i="4"/>
  <c r="W523" i="4"/>
  <c r="W515" i="4"/>
  <c r="W507" i="4"/>
  <c r="W492" i="4"/>
  <c r="W486" i="4"/>
  <c r="W482" i="4"/>
  <c r="W478" i="4"/>
  <c r="W474" i="4"/>
  <c r="W470" i="4"/>
  <c r="W467" i="4"/>
  <c r="W463" i="4"/>
  <c r="W326" i="4"/>
  <c r="W318" i="4"/>
  <c r="W310" i="4"/>
  <c r="W302" i="4"/>
  <c r="W294" i="4"/>
  <c r="W282" i="4"/>
  <c r="W275" i="4"/>
  <c r="W270" i="4"/>
  <c r="W266" i="4"/>
  <c r="W262" i="4"/>
  <c r="W258" i="4"/>
  <c r="W254" i="4"/>
  <c r="W250" i="4"/>
  <c r="W246" i="4"/>
  <c r="W242" i="4"/>
  <c r="W238" i="4"/>
  <c r="W234" i="4"/>
  <c r="W230" i="4"/>
  <c r="W226" i="4"/>
  <c r="W222" i="4"/>
  <c r="W218" i="4"/>
  <c r="W214" i="4"/>
  <c r="W210" i="4"/>
  <c r="W206" i="4"/>
  <c r="W178" i="4"/>
  <c r="W175" i="4"/>
  <c r="W170" i="4"/>
  <c r="W167" i="4"/>
  <c r="W162" i="4"/>
  <c r="W157" i="4"/>
  <c r="W153" i="4"/>
  <c r="W149" i="4"/>
  <c r="W145" i="4"/>
  <c r="W136" i="4"/>
  <c r="W132" i="4"/>
  <c r="X132" i="4"/>
  <c r="W131" i="4"/>
  <c r="W125" i="4"/>
  <c r="X125" i="4"/>
  <c r="W118" i="4"/>
  <c r="X118" i="4"/>
  <c r="W644" i="4"/>
  <c r="W639" i="4"/>
  <c r="W636" i="4"/>
  <c r="W631" i="4"/>
  <c r="W628" i="4"/>
  <c r="W623" i="4"/>
  <c r="W619" i="4"/>
  <c r="X606" i="4"/>
  <c r="W563" i="4"/>
  <c r="X550" i="4"/>
  <c r="X546" i="4"/>
  <c r="X542" i="4"/>
  <c r="W539" i="4"/>
  <c r="W535" i="4"/>
  <c r="W529" i="4"/>
  <c r="W526" i="4"/>
  <c r="W521" i="4"/>
  <c r="W518" i="4"/>
  <c r="W513" i="4"/>
  <c r="W510" i="4"/>
  <c r="W505" i="4"/>
  <c r="W502" i="4"/>
  <c r="W498" i="4"/>
  <c r="W495" i="4"/>
  <c r="W490" i="4"/>
  <c r="X487" i="4"/>
  <c r="X483" i="4"/>
  <c r="X479" i="4"/>
  <c r="X475" i="4"/>
  <c r="X471" i="4"/>
  <c r="X464" i="4"/>
  <c r="X461" i="4"/>
  <c r="W459" i="4"/>
  <c r="W458" i="4"/>
  <c r="X457" i="4"/>
  <c r="W455" i="4"/>
  <c r="W454" i="4"/>
  <c r="W452" i="4"/>
  <c r="W444" i="4"/>
  <c r="W435" i="4"/>
  <c r="W427" i="4"/>
  <c r="W419" i="4"/>
  <c r="W411" i="4"/>
  <c r="W403" i="4"/>
  <c r="W394" i="4"/>
  <c r="W385" i="4"/>
  <c r="W377" i="4"/>
  <c r="W369" i="4"/>
  <c r="W361" i="4"/>
  <c r="W353" i="4"/>
  <c r="W345" i="4"/>
  <c r="W329" i="4"/>
  <c r="W324" i="4"/>
  <c r="W321" i="4"/>
  <c r="W316" i="4"/>
  <c r="W313" i="4"/>
  <c r="W308" i="4"/>
  <c r="W305" i="4"/>
  <c r="W300" i="4"/>
  <c r="W297" i="4"/>
  <c r="W292" i="4"/>
  <c r="W289" i="4"/>
  <c r="X200" i="4"/>
  <c r="X196" i="4"/>
  <c r="X192" i="4"/>
  <c r="X188" i="4"/>
  <c r="X184" i="4"/>
  <c r="X180" i="4"/>
  <c r="X172" i="4"/>
  <c r="X164" i="4"/>
  <c r="X143" i="4"/>
  <c r="X139" i="4"/>
  <c r="W533" i="4"/>
  <c r="W524" i="4"/>
  <c r="W516" i="4"/>
  <c r="W508" i="4"/>
  <c r="W500" i="4"/>
  <c r="W493" i="4"/>
  <c r="W451" i="4"/>
  <c r="W443" i="4"/>
  <c r="W433" i="4"/>
  <c r="W425" i="4"/>
  <c r="W417" i="4"/>
  <c r="W409" i="4"/>
  <c r="W401" i="4"/>
  <c r="W392" i="4"/>
  <c r="W383" i="4"/>
  <c r="W375" i="4"/>
  <c r="W367" i="4"/>
  <c r="W359" i="4"/>
  <c r="W351" i="4"/>
  <c r="W342" i="4"/>
  <c r="W335" i="4"/>
  <c r="W327" i="4"/>
  <c r="W319" i="4"/>
  <c r="W311" i="4"/>
  <c r="W303" i="4"/>
  <c r="W295" i="4"/>
  <c r="W287" i="4"/>
  <c r="W224" i="4"/>
  <c r="W220" i="4"/>
  <c r="W216" i="4"/>
  <c r="W212" i="4"/>
  <c r="W208" i="4"/>
  <c r="W204" i="4"/>
  <c r="W174" i="4"/>
  <c r="W171" i="4"/>
  <c r="W166" i="4"/>
  <c r="W163" i="4"/>
  <c r="W159" i="4"/>
  <c r="W155" i="4"/>
  <c r="W151" i="4"/>
  <c r="W147" i="4"/>
  <c r="W135" i="4"/>
  <c r="W129" i="4"/>
  <c r="X129" i="4"/>
  <c r="W113" i="4"/>
  <c r="X113" i="4"/>
  <c r="W120" i="4"/>
  <c r="W116" i="4"/>
  <c r="W96" i="4"/>
  <c r="W35" i="4"/>
  <c r="W27" i="4"/>
  <c r="X25" i="4"/>
  <c r="X21" i="4"/>
  <c r="W19" i="4"/>
  <c r="X17" i="4"/>
  <c r="W15" i="4"/>
  <c r="X13" i="4"/>
  <c r="W11" i="4"/>
  <c r="X9" i="4"/>
  <c r="W133" i="4"/>
  <c r="W127" i="4"/>
  <c r="W126" i="4"/>
  <c r="W123" i="4"/>
  <c r="W122" i="4"/>
  <c r="W114" i="4"/>
  <c r="W111" i="4"/>
  <c r="W110" i="4"/>
  <c r="W107" i="4"/>
  <c r="W106" i="4"/>
  <c r="W103" i="4"/>
  <c r="W102" i="4"/>
  <c r="W99" i="4"/>
  <c r="W98" i="4"/>
  <c r="W95" i="4"/>
  <c r="W94" i="4"/>
  <c r="W91" i="4"/>
  <c r="W90" i="4"/>
  <c r="W87" i="4"/>
  <c r="W86" i="4"/>
  <c r="W83" i="4"/>
  <c r="W82" i="4"/>
  <c r="W79" i="4"/>
  <c r="W78" i="4"/>
  <c r="W75" i="4"/>
  <c r="W74" i="4"/>
  <c r="W71" i="4"/>
  <c r="W70" i="4"/>
  <c r="W67" i="4"/>
  <c r="W66" i="4"/>
  <c r="W63" i="4"/>
  <c r="W62" i="4"/>
  <c r="W59" i="4"/>
  <c r="W58" i="4"/>
  <c r="W55" i="4"/>
  <c r="W54" i="4"/>
  <c r="W51" i="4"/>
  <c r="W50" i="4"/>
  <c r="W47" i="4"/>
  <c r="W45" i="4"/>
  <c r="W42" i="4"/>
  <c r="W41" i="4"/>
  <c r="W38" i="4"/>
  <c r="W37" i="4"/>
  <c r="W34" i="4"/>
  <c r="W33" i="4"/>
  <c r="W30" i="4"/>
  <c r="W29" i="4"/>
  <c r="W26" i="4"/>
  <c r="W22" i="4"/>
  <c r="W14" i="4"/>
  <c r="W10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4" i="4"/>
  <c r="W40" i="4"/>
  <c r="W36" i="4"/>
  <c r="W32" i="4"/>
  <c r="W28" i="4"/>
  <c r="W24" i="4"/>
  <c r="W20" i="4"/>
  <c r="W16" i="4"/>
  <c r="W8" i="4"/>
  <c r="W709" i="4"/>
  <c r="W707" i="4"/>
  <c r="W705" i="4"/>
  <c r="W703" i="4"/>
  <c r="W702" i="4"/>
  <c r="W700" i="4"/>
  <c r="W688" i="4"/>
  <c r="W686" i="4"/>
  <c r="W683" i="4"/>
  <c r="W681" i="4"/>
  <c r="W679" i="4"/>
  <c r="W677" i="4"/>
  <c r="W675" i="4"/>
  <c r="W673" i="4"/>
  <c r="W671" i="4"/>
  <c r="W669" i="4"/>
  <c r="W667" i="4"/>
  <c r="W665" i="4"/>
  <c r="W663" i="4"/>
  <c r="W661" i="4"/>
  <c r="W659" i="4"/>
  <c r="W657" i="4"/>
  <c r="W655" i="4"/>
  <c r="W653" i="4"/>
  <c r="X620" i="4"/>
  <c r="W615" i="4"/>
  <c r="X612" i="4"/>
  <c r="W872" i="4"/>
  <c r="W870" i="4"/>
  <c r="W868" i="4"/>
  <c r="W866" i="4"/>
  <c r="X873" i="4"/>
  <c r="X871" i="4"/>
  <c r="X869" i="4"/>
  <c r="X867" i="4"/>
  <c r="X865" i="4"/>
  <c r="X863" i="4"/>
  <c r="X861" i="4"/>
  <c r="X859" i="4"/>
  <c r="X857" i="4"/>
  <c r="X855" i="4"/>
  <c r="X853" i="4"/>
  <c r="X851" i="4"/>
  <c r="X849" i="4"/>
  <c r="X847" i="4"/>
  <c r="X845" i="4"/>
  <c r="X843" i="4"/>
  <c r="X841" i="4"/>
  <c r="X839" i="4"/>
  <c r="X838" i="4"/>
  <c r="X836" i="4"/>
  <c r="X834" i="4"/>
  <c r="X832" i="4"/>
  <c r="X830" i="4"/>
  <c r="X828" i="4"/>
  <c r="X826" i="4"/>
  <c r="X824" i="4"/>
  <c r="X822" i="4"/>
  <c r="X820" i="4"/>
  <c r="X818" i="4"/>
  <c r="X816" i="4"/>
  <c r="X814" i="4"/>
  <c r="X812" i="4"/>
  <c r="X810" i="4"/>
  <c r="X808" i="4"/>
  <c r="X806" i="4"/>
  <c r="X804" i="4"/>
  <c r="X802" i="4"/>
  <c r="X800" i="4"/>
  <c r="X798" i="4"/>
  <c r="X796" i="4"/>
  <c r="X794" i="4"/>
  <c r="X791" i="4"/>
  <c r="X789" i="4"/>
  <c r="X787" i="4"/>
  <c r="X785" i="4"/>
  <c r="X783" i="4"/>
  <c r="X781" i="4"/>
  <c r="X779" i="4"/>
  <c r="X777" i="4"/>
  <c r="X775" i="4"/>
  <c r="X773" i="4"/>
  <c r="X770" i="4"/>
  <c r="X768" i="4"/>
  <c r="X766" i="4"/>
  <c r="X764" i="4"/>
  <c r="X762" i="4"/>
  <c r="X760" i="4"/>
  <c r="X758" i="4"/>
  <c r="X756" i="4"/>
  <c r="X754" i="4"/>
  <c r="X752" i="4"/>
  <c r="X750" i="4"/>
  <c r="X748" i="4"/>
  <c r="X746" i="4"/>
  <c r="X744" i="4"/>
  <c r="X742" i="4"/>
  <c r="X740" i="4"/>
  <c r="X738" i="4"/>
  <c r="X736" i="4"/>
  <c r="X734" i="4"/>
  <c r="X732" i="4"/>
  <c r="X730" i="4"/>
  <c r="X728" i="4"/>
  <c r="X726" i="4"/>
  <c r="X724" i="4"/>
  <c r="X722" i="4"/>
  <c r="X720" i="4"/>
  <c r="X718" i="4"/>
  <c r="X716" i="4"/>
  <c r="X714" i="4"/>
  <c r="X712" i="4"/>
  <c r="X697" i="4"/>
  <c r="X695" i="4"/>
  <c r="X693" i="4"/>
  <c r="X691" i="4"/>
  <c r="W617" i="4"/>
  <c r="W609" i="4"/>
  <c r="W607" i="4"/>
  <c r="X536" i="4"/>
  <c r="X534" i="4"/>
  <c r="X532" i="4"/>
  <c r="X529" i="4"/>
  <c r="X527" i="4"/>
  <c r="X525" i="4"/>
  <c r="X523" i="4"/>
  <c r="X521" i="4"/>
  <c r="X519" i="4"/>
  <c r="X517" i="4"/>
  <c r="X515" i="4"/>
  <c r="X513" i="4"/>
  <c r="X511" i="4"/>
  <c r="X509" i="4"/>
  <c r="X507" i="4"/>
  <c r="X505" i="4"/>
  <c r="X503" i="4"/>
  <c r="X501" i="4"/>
  <c r="X607" i="4"/>
  <c r="X605" i="4"/>
  <c r="X603" i="4"/>
  <c r="X601" i="4"/>
  <c r="X599" i="4"/>
  <c r="X597" i="4"/>
  <c r="X595" i="4"/>
  <c r="X593" i="4"/>
  <c r="X591" i="4"/>
  <c r="X589" i="4"/>
  <c r="X587" i="4"/>
  <c r="X585" i="4"/>
  <c r="X583" i="4"/>
  <c r="X581" i="4"/>
  <c r="X579" i="4"/>
  <c r="X577" i="4"/>
  <c r="X575" i="4"/>
  <c r="X573" i="4"/>
  <c r="X571" i="4"/>
  <c r="X569" i="4"/>
  <c r="X567" i="4"/>
  <c r="X565" i="4"/>
  <c r="X561" i="4"/>
  <c r="X559" i="4"/>
  <c r="X557" i="4"/>
  <c r="X555" i="4"/>
  <c r="X553" i="4"/>
  <c r="X551" i="4"/>
  <c r="X549" i="4"/>
  <c r="X547" i="4"/>
  <c r="X545" i="4"/>
  <c r="X543" i="4"/>
  <c r="X541" i="4"/>
  <c r="X539" i="4"/>
  <c r="X537" i="4"/>
  <c r="X498" i="4"/>
  <c r="X496" i="4"/>
  <c r="X494" i="4"/>
  <c r="X492" i="4"/>
  <c r="X490" i="4"/>
  <c r="X488" i="4"/>
  <c r="X486" i="4"/>
  <c r="X484" i="4"/>
  <c r="X482" i="4"/>
  <c r="X480" i="4"/>
  <c r="X478" i="4"/>
  <c r="X476" i="4"/>
  <c r="X474" i="4"/>
  <c r="X472" i="4"/>
  <c r="X470" i="4"/>
  <c r="X468" i="4"/>
  <c r="X467" i="4"/>
  <c r="X465" i="4"/>
  <c r="X463" i="4"/>
  <c r="W453" i="4"/>
  <c r="W450" i="4"/>
  <c r="W446" i="4"/>
  <c r="W442" i="4"/>
  <c r="W438" i="4"/>
  <c r="X434" i="4"/>
  <c r="W434" i="4"/>
  <c r="W449" i="4"/>
  <c r="W445" i="4"/>
  <c r="W441" i="4"/>
  <c r="W436" i="4"/>
  <c r="W432" i="4"/>
  <c r="W430" i="4"/>
  <c r="W428" i="4"/>
  <c r="W426" i="4"/>
  <c r="W424" i="4"/>
  <c r="W422" i="4"/>
  <c r="W420" i="4"/>
  <c r="W418" i="4"/>
  <c r="W416" i="4"/>
  <c r="W414" i="4"/>
  <c r="W412" i="4"/>
  <c r="W410" i="4"/>
  <c r="W408" i="4"/>
  <c r="W406" i="4"/>
  <c r="W404" i="4"/>
  <c r="W402" i="4"/>
  <c r="W400" i="4"/>
  <c r="W398" i="4"/>
  <c r="W395" i="4"/>
  <c r="W393" i="4"/>
  <c r="W391" i="4"/>
  <c r="W389" i="4"/>
  <c r="W387" i="4"/>
  <c r="W384" i="4"/>
  <c r="W382" i="4"/>
  <c r="W380" i="4"/>
  <c r="W378" i="4"/>
  <c r="W376" i="4"/>
  <c r="W374" i="4"/>
  <c r="W372" i="4"/>
  <c r="W370" i="4"/>
  <c r="W368" i="4"/>
  <c r="W366" i="4"/>
  <c r="W364" i="4"/>
  <c r="W362" i="4"/>
  <c r="W360" i="4"/>
  <c r="W358" i="4"/>
  <c r="W356" i="4"/>
  <c r="W354" i="4"/>
  <c r="W352" i="4"/>
  <c r="W350" i="4"/>
  <c r="W348" i="4"/>
  <c r="W346" i="4"/>
  <c r="W344" i="4"/>
  <c r="W341" i="4"/>
  <c r="W339" i="4"/>
  <c r="W337" i="4"/>
  <c r="W336" i="4"/>
  <c r="W334" i="4"/>
  <c r="W332" i="4"/>
  <c r="W330" i="4"/>
  <c r="X178" i="4"/>
  <c r="X328" i="4"/>
  <c r="X326" i="4"/>
  <c r="X324" i="4"/>
  <c r="X322" i="4"/>
  <c r="X320" i="4"/>
  <c r="X318" i="4"/>
  <c r="X316" i="4"/>
  <c r="X314" i="4"/>
  <c r="X312" i="4"/>
  <c r="X310" i="4"/>
  <c r="X308" i="4"/>
  <c r="X306" i="4"/>
  <c r="X304" i="4"/>
  <c r="X302" i="4"/>
  <c r="X300" i="4"/>
  <c r="X298" i="4"/>
  <c r="X296" i="4"/>
  <c r="X294" i="4"/>
  <c r="X292" i="4"/>
  <c r="X290" i="4"/>
  <c r="X288" i="4"/>
  <c r="X286" i="4"/>
  <c r="X283" i="4"/>
  <c r="X281" i="4"/>
  <c r="X279" i="4"/>
  <c r="X277" i="4"/>
  <c r="X275" i="4"/>
  <c r="X273" i="4"/>
  <c r="X270" i="4"/>
  <c r="X268" i="4"/>
  <c r="X266" i="4"/>
  <c r="X264" i="4"/>
  <c r="X262" i="4"/>
  <c r="X260" i="4"/>
  <c r="X258" i="4"/>
  <c r="X256" i="4"/>
  <c r="X254" i="4"/>
  <c r="X252" i="4"/>
  <c r="X250" i="4"/>
  <c r="X248" i="4"/>
  <c r="X246" i="4"/>
  <c r="X244" i="4"/>
  <c r="X242" i="4"/>
  <c r="X240" i="4"/>
  <c r="X238" i="4"/>
  <c r="X236" i="4"/>
  <c r="X234" i="4"/>
  <c r="X232" i="4"/>
  <c r="X230" i="4"/>
  <c r="X228" i="4"/>
  <c r="X226" i="4"/>
  <c r="X224" i="4"/>
  <c r="X222" i="4"/>
  <c r="X220" i="4"/>
  <c r="X218" i="4"/>
  <c r="X216" i="4"/>
  <c r="X214" i="4"/>
  <c r="X212" i="4"/>
  <c r="X210" i="4"/>
  <c r="X208" i="4"/>
  <c r="X206" i="4"/>
  <c r="X204" i="4"/>
  <c r="X159" i="4"/>
  <c r="X157" i="4"/>
  <c r="X155" i="4"/>
  <c r="X153" i="4"/>
  <c r="X151" i="4"/>
  <c r="X149" i="4"/>
  <c r="X147" i="4"/>
  <c r="X145" i="4"/>
  <c r="AV122" i="12"/>
  <c r="AU122" i="12"/>
  <c r="AV235" i="12"/>
  <c r="AU235" i="12"/>
  <c r="AV500" i="12"/>
  <c r="AV49" i="12"/>
  <c r="AV835" i="12"/>
  <c r="AV152" i="12"/>
  <c r="AV134" i="12"/>
  <c r="AU134" i="12"/>
  <c r="AV328" i="12"/>
  <c r="AU328" i="12"/>
  <c r="AV790" i="12"/>
  <c r="AU790" i="12"/>
  <c r="AV379" i="12"/>
  <c r="AU379" i="12"/>
  <c r="AV697" i="12"/>
  <c r="AU697" i="12"/>
  <c r="AV37" i="12"/>
  <c r="AU37" i="12"/>
  <c r="AV711" i="12"/>
  <c r="AU711" i="12"/>
  <c r="AV182" i="12"/>
  <c r="AU182" i="12"/>
  <c r="AV440" i="12"/>
  <c r="AU440" i="12"/>
  <c r="AV539" i="12"/>
  <c r="AU539" i="12"/>
  <c r="AV559" i="12"/>
  <c r="AU559" i="12"/>
  <c r="AV603" i="12"/>
  <c r="AV239" i="12"/>
  <c r="AV255" i="12"/>
  <c r="AV285" i="12"/>
  <c r="AV564" i="12"/>
  <c r="AV394" i="12"/>
  <c r="AV342" i="12"/>
  <c r="AV445" i="12"/>
  <c r="AV159" i="12"/>
  <c r="AU433" i="12"/>
  <c r="AV433" i="12"/>
  <c r="AU368" i="12"/>
  <c r="AV368" i="12"/>
  <c r="AV244" i="12"/>
  <c r="AU244" i="12"/>
  <c r="AV206" i="12"/>
  <c r="AU206" i="12"/>
  <c r="AQ209" i="4"/>
  <c r="BF235" i="4" l="1"/>
  <c r="BF159" i="4"/>
  <c r="BF134" i="4"/>
  <c r="BF394" i="4"/>
  <c r="BF122" i="4"/>
  <c r="BF255" i="4"/>
  <c r="BF835" i="4"/>
  <c r="BF559" i="4"/>
  <c r="BF445" i="4"/>
  <c r="BF539" i="4"/>
  <c r="BF564" i="4"/>
  <c r="BF440" i="4"/>
  <c r="BF239" i="4"/>
  <c r="BF182" i="4"/>
  <c r="BF49" i="4"/>
  <c r="BF711" i="4"/>
  <c r="BF342" i="4"/>
  <c r="BF37" i="4"/>
  <c r="BF285" i="4"/>
  <c r="BF697" i="4"/>
  <c r="BF603" i="4"/>
  <c r="BF379" i="4"/>
  <c r="BF500" i="4"/>
  <c r="BF790" i="4"/>
  <c r="BF152" i="4"/>
  <c r="BF328" i="4"/>
  <c r="AQ328" i="4"/>
  <c r="AS328" i="4"/>
  <c r="AT328" i="4" s="1"/>
  <c r="AU328" i="4" s="1"/>
  <c r="AV328" i="4" s="1"/>
  <c r="AQ152" i="4"/>
  <c r="AS152" i="4"/>
  <c r="AT152" i="4" s="1"/>
  <c r="AQ235" i="4"/>
  <c r="AS235" i="4"/>
  <c r="AT235" i="4" s="1"/>
  <c r="AU235" i="4" s="1"/>
  <c r="AV235" i="4" s="1"/>
  <c r="AQ159" i="4"/>
  <c r="AS159" i="4"/>
  <c r="AT159" i="4" s="1"/>
  <c r="AQ134" i="4"/>
  <c r="AS134" i="4"/>
  <c r="AT134" i="4" s="1"/>
  <c r="AU134" i="4" s="1"/>
  <c r="AV134" i="4" s="1"/>
  <c r="AQ394" i="4"/>
  <c r="AS394" i="4"/>
  <c r="AT394" i="4" s="1"/>
  <c r="AQ122" i="4"/>
  <c r="AS122" i="4"/>
  <c r="AT122" i="4" s="1"/>
  <c r="AU122" i="4" s="1"/>
  <c r="AV122" i="4" s="1"/>
  <c r="AQ255" i="4"/>
  <c r="AS255" i="4"/>
  <c r="AT255" i="4" s="1"/>
  <c r="AQ835" i="4"/>
  <c r="AS835" i="4"/>
  <c r="AQ559" i="4"/>
  <c r="AS559" i="4"/>
  <c r="AT559" i="4" s="1"/>
  <c r="AU559" i="4" s="1"/>
  <c r="AV559" i="4" s="1"/>
  <c r="AQ445" i="4"/>
  <c r="AS445" i="4"/>
  <c r="AQ539" i="4"/>
  <c r="AS539" i="4"/>
  <c r="AT539" i="4" s="1"/>
  <c r="AU539" i="4" s="1"/>
  <c r="AV539" i="4" s="1"/>
  <c r="AQ564" i="4"/>
  <c r="AS564" i="4"/>
  <c r="AQ440" i="4"/>
  <c r="AS440" i="4"/>
  <c r="AT440" i="4" s="1"/>
  <c r="AU440" i="4" s="1"/>
  <c r="AV440" i="4" s="1"/>
  <c r="AQ239" i="4"/>
  <c r="AS239" i="4"/>
  <c r="AT239" i="4" s="1"/>
  <c r="AU239" i="4" s="1"/>
  <c r="AV239" i="4" s="1"/>
  <c r="AQ182" i="4"/>
  <c r="AS182" i="4"/>
  <c r="AT182" i="4" s="1"/>
  <c r="AU182" i="4" s="1"/>
  <c r="AV182" i="4" s="1"/>
  <c r="AQ49" i="4"/>
  <c r="AS49" i="4"/>
  <c r="AT49" i="4" s="1"/>
  <c r="AU49" i="4" s="1"/>
  <c r="AV49" i="4" s="1"/>
  <c r="AQ711" i="4"/>
  <c r="AS711" i="4"/>
  <c r="AT711" i="4" s="1"/>
  <c r="AU711" i="4" s="1"/>
  <c r="AV711" i="4" s="1"/>
  <c r="AQ342" i="4"/>
  <c r="AS342" i="4"/>
  <c r="AT342" i="4" s="1"/>
  <c r="AU342" i="4" s="1"/>
  <c r="AV342" i="4" s="1"/>
  <c r="AQ37" i="4"/>
  <c r="AS37" i="4"/>
  <c r="AT37" i="4" s="1"/>
  <c r="AU37" i="4" s="1"/>
  <c r="AV37" i="4" s="1"/>
  <c r="AQ285" i="4"/>
  <c r="AS285" i="4"/>
  <c r="AT285" i="4" s="1"/>
  <c r="AU285" i="4" s="1"/>
  <c r="AV285" i="4" s="1"/>
  <c r="AQ697" i="4"/>
  <c r="AS697" i="4"/>
  <c r="AT697" i="4" s="1"/>
  <c r="AU697" i="4" s="1"/>
  <c r="AV697" i="4" s="1"/>
  <c r="AQ603" i="4"/>
  <c r="AS603" i="4"/>
  <c r="AT603" i="4" s="1"/>
  <c r="AU603" i="4" s="1"/>
  <c r="AV603" i="4" s="1"/>
  <c r="AQ379" i="4"/>
  <c r="AS379" i="4"/>
  <c r="AT379" i="4" s="1"/>
  <c r="AU379" i="4" s="1"/>
  <c r="AV379" i="4" s="1"/>
  <c r="AQ500" i="4"/>
  <c r="AS500" i="4"/>
  <c r="AT500" i="4" s="1"/>
  <c r="AU500" i="4" s="1"/>
  <c r="AV500" i="4" s="1"/>
  <c r="AQ790" i="4"/>
  <c r="AS790" i="4"/>
  <c r="AT790" i="4" s="1"/>
  <c r="AU790" i="4" s="1"/>
  <c r="AV790" i="4" s="1"/>
  <c r="AA328" i="4"/>
  <c r="AA152" i="4"/>
  <c r="AA235" i="4"/>
  <c r="AA159" i="4"/>
  <c r="AA134" i="4"/>
  <c r="AA394" i="4"/>
  <c r="AA122" i="4"/>
  <c r="AA255" i="4"/>
  <c r="AA835" i="4"/>
  <c r="AA559" i="4"/>
  <c r="AA445" i="4"/>
  <c r="AA539" i="4"/>
  <c r="AA564" i="4"/>
  <c r="AA440" i="4"/>
  <c r="AA239" i="4"/>
  <c r="AA182" i="4"/>
  <c r="AA49" i="4"/>
  <c r="AA711" i="4"/>
  <c r="AA342" i="4"/>
  <c r="AA37" i="4"/>
  <c r="AA285" i="4"/>
  <c r="AA697" i="4"/>
  <c r="AA603" i="4"/>
  <c r="AA379" i="4"/>
  <c r="AA500" i="4"/>
  <c r="AA790" i="4"/>
  <c r="R328" i="4"/>
  <c r="R152" i="4"/>
  <c r="R235" i="4"/>
  <c r="R159" i="4"/>
  <c r="R134" i="4"/>
  <c r="R394" i="4"/>
  <c r="R122" i="4"/>
  <c r="R255" i="4"/>
  <c r="R835" i="4"/>
  <c r="R559" i="4"/>
  <c r="R445" i="4"/>
  <c r="R539" i="4"/>
  <c r="R564" i="4"/>
  <c r="R440" i="4"/>
  <c r="R239" i="4"/>
  <c r="R182" i="4"/>
  <c r="R49" i="4"/>
  <c r="R711" i="4"/>
  <c r="R342" i="4"/>
  <c r="R37" i="4"/>
  <c r="R285" i="4"/>
  <c r="R697" i="4"/>
  <c r="R603" i="4"/>
  <c r="R379" i="4"/>
  <c r="R500" i="4"/>
  <c r="R790" i="4"/>
  <c r="AO159" i="4"/>
  <c r="AO122" i="4"/>
  <c r="AO445" i="4"/>
  <c r="AO564" i="4"/>
  <c r="AP440" i="4"/>
  <c r="AP182" i="4"/>
  <c r="AP711" i="4"/>
  <c r="AO342" i="4"/>
  <c r="AP37" i="4"/>
  <c r="AP697" i="4"/>
  <c r="AO379" i="4"/>
  <c r="AO500" i="4"/>
  <c r="M328" i="4"/>
  <c r="J328" i="4" s="1"/>
  <c r="M152" i="4"/>
  <c r="J152" i="4" s="1"/>
  <c r="M235" i="4"/>
  <c r="J235" i="4" s="1"/>
  <c r="M159" i="4"/>
  <c r="J159" i="4" s="1"/>
  <c r="M134" i="4"/>
  <c r="J134" i="4" s="1"/>
  <c r="M394" i="4"/>
  <c r="J394" i="4" s="1"/>
  <c r="M122" i="4"/>
  <c r="J122" i="4" s="1"/>
  <c r="M255" i="4"/>
  <c r="J255" i="4" s="1"/>
  <c r="M835" i="4"/>
  <c r="J835" i="4" s="1"/>
  <c r="M559" i="4"/>
  <c r="J559" i="4" s="1"/>
  <c r="M445" i="4"/>
  <c r="J445" i="4" s="1"/>
  <c r="M539" i="4"/>
  <c r="J539" i="4" s="1"/>
  <c r="M564" i="4"/>
  <c r="J564" i="4" s="1"/>
  <c r="M440" i="4"/>
  <c r="J440" i="4" s="1"/>
  <c r="M239" i="4"/>
  <c r="J239" i="4" s="1"/>
  <c r="M182" i="4"/>
  <c r="J182" i="4" s="1"/>
  <c r="M49" i="4"/>
  <c r="J49" i="4" s="1"/>
  <c r="M711" i="4"/>
  <c r="J711" i="4" s="1"/>
  <c r="M342" i="4"/>
  <c r="J342" i="4" s="1"/>
  <c r="M37" i="4"/>
  <c r="J37" i="4" s="1"/>
  <c r="M285" i="4"/>
  <c r="J285" i="4" s="1"/>
  <c r="M697" i="4"/>
  <c r="J697" i="4" s="1"/>
  <c r="M603" i="4"/>
  <c r="J603" i="4" s="1"/>
  <c r="M379" i="4"/>
  <c r="J379" i="4" s="1"/>
  <c r="M500" i="4"/>
  <c r="J500" i="4" s="1"/>
  <c r="M790" i="4"/>
  <c r="J790" i="4" s="1"/>
  <c r="Z603" i="4" l="1"/>
  <c r="Z239" i="4"/>
  <c r="Z255" i="4"/>
  <c r="Z500" i="4"/>
  <c r="Z49" i="4"/>
  <c r="Z835" i="4"/>
  <c r="Z152" i="4"/>
  <c r="Z342" i="4"/>
  <c r="Z445" i="4"/>
  <c r="Z159" i="4"/>
  <c r="Z285" i="4"/>
  <c r="Z564" i="4"/>
  <c r="Z394" i="4"/>
  <c r="AO539" i="4"/>
  <c r="Z790" i="4"/>
  <c r="Z379" i="4"/>
  <c r="Z697" i="4"/>
  <c r="Z37" i="4"/>
  <c r="Z711" i="4"/>
  <c r="Z182" i="4"/>
  <c r="Z440" i="4"/>
  <c r="Z539" i="4"/>
  <c r="Z559" i="4"/>
  <c r="Z122" i="4"/>
  <c r="Z134" i="4"/>
  <c r="Z235" i="4"/>
  <c r="Z328" i="4"/>
  <c r="AO235" i="4"/>
  <c r="AO152" i="4"/>
  <c r="AO603" i="4"/>
  <c r="AO49" i="4"/>
  <c r="AO285" i="4"/>
  <c r="AP835" i="4"/>
  <c r="AP790" i="4"/>
  <c r="AP603" i="4"/>
  <c r="AP342" i="4"/>
  <c r="AP239" i="4"/>
  <c r="AO835" i="4"/>
  <c r="AP255" i="4"/>
  <c r="AP122" i="4"/>
  <c r="AO328" i="4"/>
  <c r="AO790" i="4"/>
  <c r="AO697" i="4"/>
  <c r="AO711" i="4"/>
  <c r="AO239" i="4"/>
  <c r="AO440" i="4"/>
  <c r="AP564" i="4"/>
  <c r="AP539" i="4"/>
  <c r="AO255" i="4"/>
  <c r="AP394" i="4"/>
  <c r="AP134" i="4"/>
  <c r="AP500" i="4"/>
  <c r="AP379" i="4"/>
  <c r="AP285" i="4"/>
  <c r="AP49" i="4"/>
  <c r="AP445" i="4"/>
  <c r="AP559" i="4"/>
  <c r="AO394" i="4"/>
  <c r="AO134" i="4"/>
  <c r="AP159" i="4"/>
  <c r="AP235" i="4"/>
  <c r="AO37" i="4"/>
  <c r="AO182" i="4"/>
  <c r="AO559" i="4"/>
  <c r="AP152" i="4"/>
  <c r="AP328" i="4"/>
  <c r="AU159" i="4"/>
  <c r="AV159" i="4" s="1"/>
  <c r="AU152" i="4"/>
  <c r="AV152" i="4" s="1"/>
  <c r="AW603" i="4"/>
  <c r="AX603" i="4" s="1"/>
  <c r="AW342" i="4"/>
  <c r="AX342" i="4" s="1"/>
  <c r="AW239" i="4"/>
  <c r="AX239" i="4" s="1"/>
  <c r="AU255" i="4"/>
  <c r="AV255" i="4" s="1"/>
  <c r="AU394" i="4"/>
  <c r="AV394" i="4" s="1"/>
  <c r="AT564" i="4"/>
  <c r="AU564" i="4" s="1"/>
  <c r="AV564" i="4" s="1"/>
  <c r="AT445" i="4"/>
  <c r="AU445" i="4" s="1"/>
  <c r="AV445" i="4" s="1"/>
  <c r="AT835" i="4"/>
  <c r="AU835" i="4" s="1"/>
  <c r="AV835" i="4" s="1"/>
  <c r="AW500" i="4"/>
  <c r="AX500" i="4" s="1"/>
  <c r="AW285" i="4"/>
  <c r="AX285" i="4" s="1"/>
  <c r="AW49" i="4"/>
  <c r="AX49" i="4" s="1"/>
  <c r="AW790" i="4"/>
  <c r="AX790" i="4" s="1"/>
  <c r="AW379" i="4"/>
  <c r="AX379" i="4" s="1"/>
  <c r="AW697" i="4"/>
  <c r="AX697" i="4" s="1"/>
  <c r="AW37" i="4"/>
  <c r="AX37" i="4" s="1"/>
  <c r="AW711" i="4"/>
  <c r="AX711" i="4" s="1"/>
  <c r="AW182" i="4"/>
  <c r="AX182" i="4" s="1"/>
  <c r="AW440" i="4"/>
  <c r="AX440" i="4" s="1"/>
  <c r="AW539" i="4"/>
  <c r="AX539" i="4" s="1"/>
  <c r="AW559" i="4"/>
  <c r="AX559" i="4" s="1"/>
  <c r="AW122" i="4"/>
  <c r="AX122" i="4" s="1"/>
  <c r="AW134" i="4"/>
  <c r="AX134" i="4" s="1"/>
  <c r="AW235" i="4"/>
  <c r="AX235" i="4" s="1"/>
  <c r="AW328" i="4"/>
  <c r="AX328" i="4" s="1"/>
  <c r="R416" i="4"/>
  <c r="AW255" i="4" l="1"/>
  <c r="AX255" i="4" s="1"/>
  <c r="AW835" i="4"/>
  <c r="AX835" i="4" s="1"/>
  <c r="AW159" i="4"/>
  <c r="AX159" i="4" s="1"/>
  <c r="AW564" i="4"/>
  <c r="AX564" i="4" s="1"/>
  <c r="AW445" i="4"/>
  <c r="AX445" i="4" s="1"/>
  <c r="AW394" i="4"/>
  <c r="AX394" i="4" s="1"/>
  <c r="AW152" i="4"/>
  <c r="AX152" i="4" s="1"/>
  <c r="AB577" i="12" l="1"/>
  <c r="AC577" i="12"/>
  <c r="AD577" i="12"/>
  <c r="AE577" i="12"/>
  <c r="AF577" i="12"/>
  <c r="AG577" i="12"/>
  <c r="AH577" i="12"/>
  <c r="AI577" i="12"/>
  <c r="AJ577" i="12"/>
  <c r="AK577" i="12"/>
  <c r="AL577" i="12"/>
  <c r="AM577" i="12"/>
  <c r="AN577" i="12"/>
  <c r="AO577" i="12"/>
  <c r="AP577" i="12"/>
  <c r="AQ577" i="12"/>
  <c r="AR577" i="12"/>
  <c r="AS577" i="12"/>
  <c r="AT577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O577" i="4"/>
  <c r="BF265" i="4"/>
  <c r="BF577" i="4"/>
  <c r="AQ577" i="4"/>
  <c r="AS577" i="4"/>
  <c r="AT577" i="4" s="1"/>
  <c r="AU577" i="4" s="1"/>
  <c r="AV577" i="4" s="1"/>
  <c r="AQ265" i="4"/>
  <c r="AS265" i="4"/>
  <c r="AT265" i="4" s="1"/>
  <c r="AU265" i="4" s="1"/>
  <c r="AV265" i="4" s="1"/>
  <c r="AA577" i="4"/>
  <c r="AA265" i="4"/>
  <c r="R265" i="4"/>
  <c r="R577" i="4"/>
  <c r="M577" i="4"/>
  <c r="J577" i="4" s="1"/>
  <c r="M265" i="4"/>
  <c r="J265" i="4" s="1"/>
  <c r="AV265" i="12" l="1"/>
  <c r="AU265" i="12"/>
  <c r="AV577" i="12"/>
  <c r="AU577" i="12"/>
  <c r="Z577" i="4"/>
  <c r="Z265" i="4"/>
  <c r="AO265" i="4"/>
  <c r="AP265" i="4"/>
  <c r="AP577" i="4"/>
  <c r="AW265" i="4"/>
  <c r="AX265" i="4" s="1"/>
  <c r="AW577" i="4"/>
  <c r="AX577" i="4" s="1"/>
  <c r="M791" i="4" l="1"/>
  <c r="J791" i="4" s="1"/>
  <c r="R791" i="4"/>
  <c r="AA791" i="4"/>
  <c r="AQ791" i="4"/>
  <c r="AS791" i="4"/>
  <c r="AT791" i="4" s="1"/>
  <c r="AU791" i="4" s="1"/>
  <c r="AV791" i="4" s="1"/>
  <c r="BF791" i="4"/>
  <c r="AB791" i="12"/>
  <c r="AC791" i="12"/>
  <c r="AD791" i="12"/>
  <c r="AE791" i="12"/>
  <c r="AF791" i="12"/>
  <c r="AG791" i="12"/>
  <c r="AH791" i="12"/>
  <c r="AI791" i="12"/>
  <c r="AJ791" i="12"/>
  <c r="AK791" i="12"/>
  <c r="AL791" i="12"/>
  <c r="AM791" i="12"/>
  <c r="AN791" i="12"/>
  <c r="AO791" i="12"/>
  <c r="AP791" i="12"/>
  <c r="AQ791" i="12"/>
  <c r="AR791" i="12"/>
  <c r="AS791" i="12"/>
  <c r="AT791" i="12"/>
  <c r="AU791" i="12" l="1"/>
  <c r="AV791" i="12"/>
  <c r="Z791" i="4"/>
  <c r="AP791" i="4"/>
  <c r="AO791" i="4"/>
  <c r="AW791" i="4"/>
  <c r="AX791" i="4" s="1"/>
  <c r="AB735" i="12" l="1"/>
  <c r="AC735" i="12"/>
  <c r="AD735" i="12"/>
  <c r="AE735" i="12"/>
  <c r="AF735" i="12"/>
  <c r="AG735" i="12"/>
  <c r="AH735" i="12"/>
  <c r="AI735" i="12"/>
  <c r="AJ735" i="12"/>
  <c r="AK735" i="12"/>
  <c r="AL735" i="12"/>
  <c r="AM735" i="12"/>
  <c r="AN735" i="12"/>
  <c r="AO735" i="12"/>
  <c r="AP735" i="12"/>
  <c r="AQ735" i="12"/>
  <c r="AR735" i="12"/>
  <c r="AS735" i="12"/>
  <c r="AT735" i="12"/>
  <c r="AB566" i="12"/>
  <c r="AC566" i="12"/>
  <c r="AD566" i="12"/>
  <c r="AE566" i="12"/>
  <c r="AF566" i="12"/>
  <c r="AG566" i="12"/>
  <c r="AH566" i="12"/>
  <c r="AI566" i="12"/>
  <c r="AJ566" i="12"/>
  <c r="AK566" i="12"/>
  <c r="AL566" i="12"/>
  <c r="AM566" i="12"/>
  <c r="AN566" i="12"/>
  <c r="AO566" i="12"/>
  <c r="AP566" i="12"/>
  <c r="AQ566" i="12"/>
  <c r="AR566" i="12"/>
  <c r="AS566" i="12"/>
  <c r="AT566" i="12"/>
  <c r="AV566" i="12" l="1"/>
  <c r="AU566" i="12"/>
  <c r="AV735" i="12"/>
  <c r="AU735" i="12"/>
  <c r="BF735" i="4"/>
  <c r="BF566" i="4"/>
  <c r="AQ735" i="4"/>
  <c r="AS735" i="4"/>
  <c r="AT735" i="4" s="1"/>
  <c r="AU735" i="4" s="1"/>
  <c r="AV735" i="4" s="1"/>
  <c r="AQ566" i="4"/>
  <c r="AS566" i="4"/>
  <c r="AT566" i="4" s="1"/>
  <c r="AU566" i="4" s="1"/>
  <c r="AV566" i="4" s="1"/>
  <c r="AA735" i="4"/>
  <c r="Z566" i="4"/>
  <c r="AA566" i="4"/>
  <c r="AO735" i="4"/>
  <c r="R566" i="4"/>
  <c r="R735" i="4"/>
  <c r="M735" i="4"/>
  <c r="J735" i="4" s="1"/>
  <c r="M566" i="4"/>
  <c r="J566" i="4" s="1"/>
  <c r="Z735" i="4" l="1"/>
  <c r="AP566" i="4"/>
  <c r="AP735" i="4"/>
  <c r="AO566" i="4"/>
  <c r="AW566" i="4"/>
  <c r="AX566" i="4" s="1"/>
  <c r="AW735" i="4"/>
  <c r="AX735" i="4" s="1"/>
  <c r="BF433" i="4" l="1"/>
  <c r="AQ433" i="4"/>
  <c r="AS433" i="4"/>
  <c r="AT433" i="4" s="1"/>
  <c r="AU433" i="4" s="1"/>
  <c r="AV433" i="4" s="1"/>
  <c r="AA433" i="4"/>
  <c r="R433" i="4"/>
  <c r="M433" i="4"/>
  <c r="J433" i="4" s="1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BF133" i="4"/>
  <c r="AQ133" i="4"/>
  <c r="AS133" i="4"/>
  <c r="AT133" i="4" s="1"/>
  <c r="AU133" i="4" s="1"/>
  <c r="AV133" i="4" s="1"/>
  <c r="AA133" i="4"/>
  <c r="R133" i="4"/>
  <c r="M133" i="4"/>
  <c r="J133" i="4" s="1"/>
  <c r="AU133" i="12" l="1"/>
  <c r="AV133" i="12"/>
  <c r="Z133" i="4"/>
  <c r="Z433" i="4"/>
  <c r="AO133" i="4"/>
  <c r="AO433" i="4"/>
  <c r="AP433" i="4"/>
  <c r="AW433" i="4"/>
  <c r="AX433" i="4" s="1"/>
  <c r="AP133" i="4"/>
  <c r="AW133" i="4"/>
  <c r="AX133" i="4" s="1"/>
  <c r="BF816" i="4" l="1"/>
  <c r="BF862" i="4"/>
  <c r="AQ816" i="4"/>
  <c r="AS816" i="4"/>
  <c r="AT816" i="4" s="1"/>
  <c r="AU816" i="4" s="1"/>
  <c r="AV816" i="4" s="1"/>
  <c r="AQ862" i="4"/>
  <c r="AS862" i="4"/>
  <c r="AT862" i="4" s="1"/>
  <c r="AU862" i="4" s="1"/>
  <c r="AV862" i="4" s="1"/>
  <c r="AA816" i="4"/>
  <c r="AA862" i="4"/>
  <c r="R816" i="4"/>
  <c r="R862" i="4"/>
  <c r="M862" i="4"/>
  <c r="J862" i="4" s="1"/>
  <c r="M816" i="4"/>
  <c r="J816" i="4" s="1"/>
  <c r="AB816" i="12"/>
  <c r="AC816" i="12"/>
  <c r="AD816" i="12"/>
  <c r="AE816" i="12"/>
  <c r="AF816" i="12"/>
  <c r="AG816" i="12"/>
  <c r="AH816" i="12"/>
  <c r="AI816" i="12"/>
  <c r="AJ816" i="12"/>
  <c r="AK816" i="12"/>
  <c r="AL816" i="12"/>
  <c r="AM816" i="12"/>
  <c r="AN816" i="12"/>
  <c r="AO816" i="12"/>
  <c r="AP816" i="12"/>
  <c r="AQ816" i="12"/>
  <c r="AR816" i="12"/>
  <c r="AS816" i="12"/>
  <c r="AT816" i="12"/>
  <c r="AB862" i="12"/>
  <c r="AC862" i="12"/>
  <c r="AD862" i="12"/>
  <c r="AE862" i="12"/>
  <c r="AF862" i="12"/>
  <c r="AG862" i="12"/>
  <c r="AH862" i="12"/>
  <c r="AI862" i="12"/>
  <c r="AJ862" i="12"/>
  <c r="AK862" i="12"/>
  <c r="AL862" i="12"/>
  <c r="AM862" i="12"/>
  <c r="AN862" i="12"/>
  <c r="AO862" i="12"/>
  <c r="AP862" i="12"/>
  <c r="AQ862" i="12"/>
  <c r="AR862" i="12"/>
  <c r="AS862" i="12"/>
  <c r="AT862" i="12"/>
  <c r="AU862" i="12" l="1"/>
  <c r="AV862" i="12"/>
  <c r="AU816" i="12"/>
  <c r="AV816" i="12"/>
  <c r="Z816" i="4"/>
  <c r="Z862" i="4"/>
  <c r="AP862" i="4"/>
  <c r="AP816" i="4"/>
  <c r="AO862" i="4"/>
  <c r="AO816" i="4"/>
  <c r="AW862" i="4"/>
  <c r="AX862" i="4" s="1"/>
  <c r="AW816" i="4"/>
  <c r="AX816" i="4" s="1"/>
  <c r="BF244" i="4" l="1"/>
  <c r="BF368" i="4"/>
  <c r="BF206" i="4"/>
  <c r="AQ206" i="4"/>
  <c r="AS206" i="4"/>
  <c r="AT206" i="4" s="1"/>
  <c r="AU206" i="4" s="1"/>
  <c r="AV206" i="4" s="1"/>
  <c r="AQ244" i="4"/>
  <c r="AS244" i="4"/>
  <c r="AT244" i="4" s="1"/>
  <c r="AU244" i="4" s="1"/>
  <c r="AV244" i="4" s="1"/>
  <c r="AQ368" i="4"/>
  <c r="AS368" i="4"/>
  <c r="AT368" i="4" s="1"/>
  <c r="AU368" i="4" s="1"/>
  <c r="AV368" i="4" s="1"/>
  <c r="AA206" i="4"/>
  <c r="AA244" i="4"/>
  <c r="AA368" i="4"/>
  <c r="AO368" i="4"/>
  <c r="R206" i="4"/>
  <c r="R244" i="4"/>
  <c r="R368" i="4"/>
  <c r="M206" i="4"/>
  <c r="J206" i="4" s="1"/>
  <c r="M244" i="4"/>
  <c r="J244" i="4" s="1"/>
  <c r="M368" i="4"/>
  <c r="Z368" i="4" s="1"/>
  <c r="Z244" i="4" l="1"/>
  <c r="J368" i="4"/>
  <c r="Z206" i="4"/>
  <c r="AO244" i="4"/>
  <c r="AO206" i="4"/>
  <c r="AP368" i="4"/>
  <c r="AP244" i="4"/>
  <c r="AP206" i="4"/>
  <c r="AW244" i="4"/>
  <c r="AX244" i="4" s="1"/>
  <c r="AW368" i="4"/>
  <c r="AX368" i="4" s="1"/>
  <c r="AW206" i="4"/>
  <c r="AX206" i="4" s="1"/>
  <c r="BF642" i="4" l="1"/>
  <c r="BF699" i="4"/>
  <c r="BF808" i="4"/>
  <c r="BF737" i="4"/>
  <c r="BF349" i="4"/>
  <c r="BF312" i="4"/>
  <c r="AQ312" i="4"/>
  <c r="AS312" i="4"/>
  <c r="AT312" i="4" s="1"/>
  <c r="AU312" i="4" s="1"/>
  <c r="AV312" i="4" s="1"/>
  <c r="AQ642" i="4"/>
  <c r="AS642" i="4"/>
  <c r="AT642" i="4" s="1"/>
  <c r="AU642" i="4" s="1"/>
  <c r="AV642" i="4" s="1"/>
  <c r="AQ699" i="4"/>
  <c r="AS699" i="4"/>
  <c r="AT699" i="4" s="1"/>
  <c r="AU699" i="4" s="1"/>
  <c r="AV699" i="4" s="1"/>
  <c r="AQ808" i="4"/>
  <c r="AS808" i="4"/>
  <c r="AT808" i="4" s="1"/>
  <c r="AU808" i="4" s="1"/>
  <c r="AV808" i="4" s="1"/>
  <c r="AQ737" i="4"/>
  <c r="AS737" i="4"/>
  <c r="AT737" i="4" s="1"/>
  <c r="AU737" i="4" s="1"/>
  <c r="AV737" i="4" s="1"/>
  <c r="AQ349" i="4"/>
  <c r="AS349" i="4"/>
  <c r="AT349" i="4" s="1"/>
  <c r="AU349" i="4" s="1"/>
  <c r="AV349" i="4" s="1"/>
  <c r="AO642" i="4"/>
  <c r="AO808" i="4"/>
  <c r="AO737" i="4"/>
  <c r="AO349" i="4"/>
  <c r="AB312" i="12"/>
  <c r="AC312" i="12"/>
  <c r="AD312" i="12"/>
  <c r="AE312" i="12"/>
  <c r="AF312" i="12"/>
  <c r="AG312" i="12"/>
  <c r="AH312" i="12"/>
  <c r="AI312" i="12"/>
  <c r="AJ312" i="12"/>
  <c r="AK312" i="12"/>
  <c r="AL312" i="12"/>
  <c r="AM312" i="12"/>
  <c r="AN312" i="12"/>
  <c r="AO312" i="12"/>
  <c r="AP312" i="12"/>
  <c r="AQ312" i="12"/>
  <c r="AR312" i="12"/>
  <c r="AS312" i="12"/>
  <c r="AT312" i="12"/>
  <c r="AB642" i="12"/>
  <c r="AC642" i="12"/>
  <c r="AD642" i="12"/>
  <c r="AE642" i="12"/>
  <c r="AF642" i="12"/>
  <c r="AG642" i="12"/>
  <c r="AH642" i="12"/>
  <c r="AI642" i="12"/>
  <c r="AJ642" i="12"/>
  <c r="AK642" i="12"/>
  <c r="AL642" i="12"/>
  <c r="AM642" i="12"/>
  <c r="AN642" i="12"/>
  <c r="AO642" i="12"/>
  <c r="AP642" i="12"/>
  <c r="AQ642" i="12"/>
  <c r="AR642" i="12"/>
  <c r="AS642" i="12"/>
  <c r="AT642" i="12"/>
  <c r="AB699" i="12"/>
  <c r="AC699" i="12"/>
  <c r="AD699" i="12"/>
  <c r="AE699" i="12"/>
  <c r="AF699" i="12"/>
  <c r="AG699" i="12"/>
  <c r="AH699" i="12"/>
  <c r="AI699" i="12"/>
  <c r="AJ699" i="12"/>
  <c r="AK699" i="12"/>
  <c r="AL699" i="12"/>
  <c r="AM699" i="12"/>
  <c r="AN699" i="12"/>
  <c r="AO699" i="12"/>
  <c r="AP699" i="12"/>
  <c r="AQ699" i="12"/>
  <c r="AR699" i="12"/>
  <c r="AS699" i="12"/>
  <c r="AT699" i="12"/>
  <c r="AB808" i="12"/>
  <c r="AC808" i="12"/>
  <c r="AD808" i="12"/>
  <c r="AE808" i="12"/>
  <c r="AF808" i="12"/>
  <c r="AG808" i="12"/>
  <c r="AH808" i="12"/>
  <c r="AI808" i="12"/>
  <c r="AJ808" i="12"/>
  <c r="AK808" i="12"/>
  <c r="AL808" i="12"/>
  <c r="AM808" i="12"/>
  <c r="AN808" i="12"/>
  <c r="AO808" i="12"/>
  <c r="AP808" i="12"/>
  <c r="AQ808" i="12"/>
  <c r="AR808" i="12"/>
  <c r="AS808" i="12"/>
  <c r="AT808" i="12"/>
  <c r="AB737" i="12"/>
  <c r="AC737" i="12"/>
  <c r="AD737" i="12"/>
  <c r="AE737" i="12"/>
  <c r="AF737" i="12"/>
  <c r="AG737" i="12"/>
  <c r="AH737" i="12"/>
  <c r="AI737" i="12"/>
  <c r="AJ737" i="12"/>
  <c r="AK737" i="12"/>
  <c r="AL737" i="12"/>
  <c r="AM737" i="12"/>
  <c r="AN737" i="12"/>
  <c r="AO737" i="12"/>
  <c r="AP737" i="12"/>
  <c r="AQ737" i="12"/>
  <c r="AR737" i="12"/>
  <c r="AS737" i="12"/>
  <c r="AT737" i="12"/>
  <c r="AB349" i="12"/>
  <c r="AC349" i="12"/>
  <c r="AD349" i="12"/>
  <c r="AE349" i="12"/>
  <c r="AF349" i="12"/>
  <c r="AG349" i="12"/>
  <c r="AH349" i="12"/>
  <c r="AI349" i="12"/>
  <c r="AJ349" i="12"/>
  <c r="AK349" i="12"/>
  <c r="AL349" i="12"/>
  <c r="AM349" i="12"/>
  <c r="AN349" i="12"/>
  <c r="AO349" i="12"/>
  <c r="AP349" i="12"/>
  <c r="AQ349" i="12"/>
  <c r="AR349" i="12"/>
  <c r="AS349" i="12"/>
  <c r="AT349" i="12"/>
  <c r="AA312" i="4"/>
  <c r="AA642" i="4"/>
  <c r="AA699" i="4"/>
  <c r="AA808" i="4"/>
  <c r="AA737" i="4"/>
  <c r="AA349" i="4"/>
  <c r="M312" i="4"/>
  <c r="J312" i="4" s="1"/>
  <c r="M642" i="4"/>
  <c r="J642" i="4" s="1"/>
  <c r="M699" i="4"/>
  <c r="J699" i="4" s="1"/>
  <c r="M808" i="4"/>
  <c r="J808" i="4" s="1"/>
  <c r="M737" i="4"/>
  <c r="J737" i="4" s="1"/>
  <c r="M349" i="4"/>
  <c r="J349" i="4" s="1"/>
  <c r="R312" i="4"/>
  <c r="R642" i="4"/>
  <c r="R699" i="4"/>
  <c r="R808" i="4"/>
  <c r="R737" i="4"/>
  <c r="R349" i="4"/>
  <c r="AU737" i="12" l="1"/>
  <c r="AV737" i="12"/>
  <c r="AV312" i="12"/>
  <c r="AU312" i="12"/>
  <c r="AV808" i="12"/>
  <c r="AU808" i="12"/>
  <c r="AU349" i="12"/>
  <c r="AV349" i="12"/>
  <c r="AV642" i="12"/>
  <c r="AU642" i="12"/>
  <c r="AV699" i="12"/>
  <c r="AU699" i="12"/>
  <c r="Z349" i="4"/>
  <c r="Z642" i="4"/>
  <c r="Z808" i="4"/>
  <c r="Z737" i="4"/>
  <c r="Z699" i="4"/>
  <c r="Z312" i="4"/>
  <c r="AO312" i="4"/>
  <c r="AP349" i="4"/>
  <c r="AP737" i="4"/>
  <c r="AP808" i="4"/>
  <c r="AP699" i="4"/>
  <c r="AP642" i="4"/>
  <c r="AP312" i="4"/>
  <c r="AO699" i="4"/>
  <c r="AW349" i="4"/>
  <c r="AX349" i="4" s="1"/>
  <c r="AW808" i="4"/>
  <c r="AX808" i="4" s="1"/>
  <c r="AW642" i="4"/>
  <c r="AX642" i="4" s="1"/>
  <c r="AW737" i="4"/>
  <c r="AX737" i="4" s="1"/>
  <c r="AW699" i="4"/>
  <c r="AX699" i="4" s="1"/>
  <c r="AW312" i="4"/>
  <c r="AX312" i="4" s="1"/>
  <c r="BF219" i="4" l="1"/>
  <c r="BF448" i="4"/>
  <c r="BF590" i="4"/>
  <c r="BF758" i="4"/>
  <c r="BF646" i="4"/>
  <c r="AQ646" i="4"/>
  <c r="AS646" i="4"/>
  <c r="AT646" i="4" s="1"/>
  <c r="AU646" i="4" s="1"/>
  <c r="AV646" i="4" s="1"/>
  <c r="AQ219" i="4"/>
  <c r="AS219" i="4"/>
  <c r="AT219" i="4" s="1"/>
  <c r="AU219" i="4" s="1"/>
  <c r="AV219" i="4" s="1"/>
  <c r="AQ448" i="4"/>
  <c r="AS448" i="4"/>
  <c r="AT448" i="4" s="1"/>
  <c r="AU448" i="4" s="1"/>
  <c r="AV448" i="4" s="1"/>
  <c r="AQ590" i="4"/>
  <c r="AS590" i="4"/>
  <c r="AT590" i="4" s="1"/>
  <c r="AU590" i="4" s="1"/>
  <c r="AV590" i="4" s="1"/>
  <c r="AQ758" i="4"/>
  <c r="AS758" i="4"/>
  <c r="AT758" i="4" s="1"/>
  <c r="AU758" i="4" s="1"/>
  <c r="AV758" i="4" s="1"/>
  <c r="AA646" i="4"/>
  <c r="AA219" i="4"/>
  <c r="AA448" i="4"/>
  <c r="AA590" i="4"/>
  <c r="AA758" i="4"/>
  <c r="AO646" i="4"/>
  <c r="AB646" i="12"/>
  <c r="AC646" i="12"/>
  <c r="AD646" i="12"/>
  <c r="AE646" i="12"/>
  <c r="AF646" i="12"/>
  <c r="AG646" i="12"/>
  <c r="AH646" i="12"/>
  <c r="AI646" i="12"/>
  <c r="AJ646" i="12"/>
  <c r="AK646" i="12"/>
  <c r="AL646" i="12"/>
  <c r="AM646" i="12"/>
  <c r="AN646" i="12"/>
  <c r="AO646" i="12"/>
  <c r="AP646" i="12"/>
  <c r="AQ646" i="12"/>
  <c r="AR646" i="12"/>
  <c r="AS646" i="12"/>
  <c r="AT646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B448" i="12"/>
  <c r="AC448" i="12"/>
  <c r="AD448" i="12"/>
  <c r="AE448" i="12"/>
  <c r="AF448" i="12"/>
  <c r="AG448" i="12"/>
  <c r="AH448" i="12"/>
  <c r="AI448" i="12"/>
  <c r="AJ448" i="12"/>
  <c r="AK448" i="12"/>
  <c r="AL448" i="12"/>
  <c r="AM448" i="12"/>
  <c r="AN448" i="12"/>
  <c r="AO448" i="12"/>
  <c r="AP448" i="12"/>
  <c r="AQ448" i="12"/>
  <c r="AR448" i="12"/>
  <c r="AS448" i="12"/>
  <c r="AT448" i="12"/>
  <c r="AB590" i="12"/>
  <c r="AC590" i="12"/>
  <c r="AD590" i="12"/>
  <c r="AE590" i="12"/>
  <c r="AF590" i="12"/>
  <c r="AG590" i="12"/>
  <c r="AH590" i="12"/>
  <c r="AI590" i="12"/>
  <c r="AJ590" i="12"/>
  <c r="AK590" i="12"/>
  <c r="AL590" i="12"/>
  <c r="AM590" i="12"/>
  <c r="AN590" i="12"/>
  <c r="AO590" i="12"/>
  <c r="AP590" i="12"/>
  <c r="AQ590" i="12"/>
  <c r="AR590" i="12"/>
  <c r="AS590" i="12"/>
  <c r="AT590" i="12"/>
  <c r="AB758" i="12"/>
  <c r="AC758" i="12"/>
  <c r="AD758" i="12"/>
  <c r="AE758" i="12"/>
  <c r="AF758" i="12"/>
  <c r="AG758" i="12"/>
  <c r="AH758" i="12"/>
  <c r="AI758" i="12"/>
  <c r="AJ758" i="12"/>
  <c r="AK758" i="12"/>
  <c r="AL758" i="12"/>
  <c r="AM758" i="12"/>
  <c r="AN758" i="12"/>
  <c r="AO758" i="12"/>
  <c r="AP758" i="12"/>
  <c r="AQ758" i="12"/>
  <c r="AR758" i="12"/>
  <c r="AS758" i="12"/>
  <c r="AT758" i="12"/>
  <c r="R646" i="4"/>
  <c r="R219" i="4"/>
  <c r="R448" i="4"/>
  <c r="R590" i="4"/>
  <c r="R758" i="4"/>
  <c r="M758" i="4"/>
  <c r="J758" i="4" s="1"/>
  <c r="M590" i="4"/>
  <c r="J590" i="4" s="1"/>
  <c r="M448" i="4"/>
  <c r="J448" i="4" s="1"/>
  <c r="M219" i="4"/>
  <c r="J219" i="4" s="1"/>
  <c r="M646" i="4"/>
  <c r="J646" i="4" s="1"/>
  <c r="AU219" i="12" l="1"/>
  <c r="AV219" i="12"/>
  <c r="AU448" i="12"/>
  <c r="AV448" i="12"/>
  <c r="AV758" i="12"/>
  <c r="AU758" i="12"/>
  <c r="AV646" i="12"/>
  <c r="AU646" i="12"/>
  <c r="AV590" i="12"/>
  <c r="AU590" i="12"/>
  <c r="Z448" i="4"/>
  <c r="Z219" i="4"/>
  <c r="Z758" i="4"/>
  <c r="Z646" i="4"/>
  <c r="Z590" i="4"/>
  <c r="AO448" i="4"/>
  <c r="AP758" i="4"/>
  <c r="AP590" i="4"/>
  <c r="AP448" i="4"/>
  <c r="AP219" i="4"/>
  <c r="AP646" i="4"/>
  <c r="AO758" i="4"/>
  <c r="AO590" i="4"/>
  <c r="AO219" i="4"/>
  <c r="AW590" i="4"/>
  <c r="AX590" i="4" s="1"/>
  <c r="AW219" i="4"/>
  <c r="AX219" i="4" s="1"/>
  <c r="AW758" i="4"/>
  <c r="AX758" i="4" s="1"/>
  <c r="AW448" i="4"/>
  <c r="AX448" i="4" s="1"/>
  <c r="AW646" i="4"/>
  <c r="AX646" i="4" s="1"/>
  <c r="AB115" i="12" l="1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B563" i="12"/>
  <c r="AC563" i="12"/>
  <c r="AD563" i="12"/>
  <c r="AE563" i="12"/>
  <c r="AF563" i="12"/>
  <c r="AG563" i="12"/>
  <c r="AH563" i="12"/>
  <c r="AI563" i="12"/>
  <c r="AJ563" i="12"/>
  <c r="AK563" i="12"/>
  <c r="AL563" i="12"/>
  <c r="AM563" i="12"/>
  <c r="AN563" i="12"/>
  <c r="AO563" i="12"/>
  <c r="AP563" i="12"/>
  <c r="AQ563" i="12"/>
  <c r="AR563" i="12"/>
  <c r="AS563" i="12"/>
  <c r="AT563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B679" i="12"/>
  <c r="AC679" i="12"/>
  <c r="AD679" i="12"/>
  <c r="AE679" i="12"/>
  <c r="AF679" i="12"/>
  <c r="AG679" i="12"/>
  <c r="AH679" i="12"/>
  <c r="AI679" i="12"/>
  <c r="AJ679" i="12"/>
  <c r="AK679" i="12"/>
  <c r="AL679" i="12"/>
  <c r="AM679" i="12"/>
  <c r="AN679" i="12"/>
  <c r="AO679" i="12"/>
  <c r="AP679" i="12"/>
  <c r="AQ679" i="12"/>
  <c r="AR679" i="12"/>
  <c r="AS679" i="12"/>
  <c r="AT679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B335" i="12"/>
  <c r="AC335" i="12"/>
  <c r="AD335" i="12"/>
  <c r="AE335" i="12"/>
  <c r="AF335" i="12"/>
  <c r="AG335" i="12"/>
  <c r="AH335" i="12"/>
  <c r="AI335" i="12"/>
  <c r="AJ335" i="12"/>
  <c r="AK335" i="12"/>
  <c r="AL335" i="12"/>
  <c r="AM335" i="12"/>
  <c r="AN335" i="12"/>
  <c r="AO335" i="12"/>
  <c r="AP335" i="12"/>
  <c r="AQ335" i="12"/>
  <c r="AR335" i="12"/>
  <c r="AS335" i="12"/>
  <c r="AT335" i="12"/>
  <c r="AB318" i="12"/>
  <c r="AC318" i="12"/>
  <c r="AD318" i="12"/>
  <c r="AE318" i="12"/>
  <c r="AF318" i="12"/>
  <c r="AG318" i="12"/>
  <c r="AH318" i="12"/>
  <c r="AI318" i="12"/>
  <c r="AJ318" i="12"/>
  <c r="AK318" i="12"/>
  <c r="AL318" i="12"/>
  <c r="AM318" i="12"/>
  <c r="AN318" i="12"/>
  <c r="AO318" i="12"/>
  <c r="AP318" i="12"/>
  <c r="AQ318" i="12"/>
  <c r="AR318" i="12"/>
  <c r="AS318" i="12"/>
  <c r="AT318" i="12"/>
  <c r="AB320" i="12"/>
  <c r="AC320" i="12"/>
  <c r="AD320" i="12"/>
  <c r="AE320" i="12"/>
  <c r="AF320" i="12"/>
  <c r="AG320" i="12"/>
  <c r="AH320" i="12"/>
  <c r="AI320" i="12"/>
  <c r="AJ320" i="12"/>
  <c r="AK320" i="12"/>
  <c r="AL320" i="12"/>
  <c r="AM320" i="12"/>
  <c r="AN320" i="12"/>
  <c r="AO320" i="12"/>
  <c r="AP320" i="12"/>
  <c r="AQ320" i="12"/>
  <c r="AR320" i="12"/>
  <c r="AS320" i="12"/>
  <c r="AT320" i="12"/>
  <c r="AB782" i="12"/>
  <c r="AC782" i="12"/>
  <c r="AD782" i="12"/>
  <c r="AE782" i="12"/>
  <c r="AF782" i="12"/>
  <c r="AG782" i="12"/>
  <c r="AH782" i="12"/>
  <c r="AI782" i="12"/>
  <c r="AJ782" i="12"/>
  <c r="AK782" i="12"/>
  <c r="AL782" i="12"/>
  <c r="AM782" i="12"/>
  <c r="AN782" i="12"/>
  <c r="AO782" i="12"/>
  <c r="AP782" i="12"/>
  <c r="AQ782" i="12"/>
  <c r="AR782" i="12"/>
  <c r="AS782" i="12"/>
  <c r="AT782" i="12"/>
  <c r="AV335" i="12" l="1"/>
  <c r="AU335" i="12"/>
  <c r="AU782" i="12"/>
  <c r="AV782" i="12"/>
  <c r="AU98" i="12"/>
  <c r="AV98" i="12"/>
  <c r="AV563" i="12"/>
  <c r="AU563" i="12"/>
  <c r="AV228" i="12"/>
  <c r="AU228" i="12"/>
  <c r="AV318" i="12"/>
  <c r="AU318" i="12"/>
  <c r="AV679" i="12"/>
  <c r="AU679" i="12"/>
  <c r="AV320" i="12"/>
  <c r="AU320" i="12"/>
  <c r="AU195" i="12"/>
  <c r="AV195" i="12"/>
  <c r="AV115" i="12"/>
  <c r="AU115" i="12"/>
  <c r="BF228" i="4"/>
  <c r="BF679" i="4"/>
  <c r="BF195" i="4"/>
  <c r="BF98" i="4"/>
  <c r="BF335" i="4"/>
  <c r="BF318" i="4"/>
  <c r="BF656" i="4"/>
  <c r="BF320" i="4"/>
  <c r="BF782" i="4"/>
  <c r="BF563" i="4"/>
  <c r="BF115" i="4"/>
  <c r="AQ115" i="4"/>
  <c r="AS115" i="4"/>
  <c r="AT115" i="4" s="1"/>
  <c r="AU115" i="4" s="1"/>
  <c r="AV115" i="4" s="1"/>
  <c r="AQ563" i="4"/>
  <c r="AS563" i="4"/>
  <c r="AT563" i="4" s="1"/>
  <c r="AU563" i="4" s="1"/>
  <c r="AV563" i="4" s="1"/>
  <c r="AQ228" i="4"/>
  <c r="AS228" i="4"/>
  <c r="AT228" i="4" s="1"/>
  <c r="AU228" i="4" s="1"/>
  <c r="AV228" i="4" s="1"/>
  <c r="AQ679" i="4"/>
  <c r="AS679" i="4"/>
  <c r="AT679" i="4" s="1"/>
  <c r="AU679" i="4" s="1"/>
  <c r="AV679" i="4" s="1"/>
  <c r="AQ195" i="4"/>
  <c r="AS195" i="4"/>
  <c r="AT195" i="4" s="1"/>
  <c r="AU195" i="4" s="1"/>
  <c r="AV195" i="4" s="1"/>
  <c r="AQ98" i="4"/>
  <c r="AS98" i="4"/>
  <c r="AT98" i="4" s="1"/>
  <c r="AU98" i="4" s="1"/>
  <c r="AV98" i="4" s="1"/>
  <c r="AQ335" i="4"/>
  <c r="AS335" i="4"/>
  <c r="AT335" i="4" s="1"/>
  <c r="AU335" i="4" s="1"/>
  <c r="AV335" i="4" s="1"/>
  <c r="AQ318" i="4"/>
  <c r="AS318" i="4"/>
  <c r="AT318" i="4" s="1"/>
  <c r="AU318" i="4" s="1"/>
  <c r="AV318" i="4" s="1"/>
  <c r="AQ656" i="4"/>
  <c r="AS656" i="4"/>
  <c r="AT656" i="4" s="1"/>
  <c r="AU656" i="4" s="1"/>
  <c r="AV656" i="4" s="1"/>
  <c r="AQ320" i="4"/>
  <c r="AS320" i="4"/>
  <c r="AT320" i="4" s="1"/>
  <c r="AU320" i="4" s="1"/>
  <c r="AV320" i="4" s="1"/>
  <c r="AQ782" i="4"/>
  <c r="AS782" i="4"/>
  <c r="AT782" i="4" s="1"/>
  <c r="AU782" i="4" s="1"/>
  <c r="AV782" i="4" s="1"/>
  <c r="AA782" i="4"/>
  <c r="AA115" i="4"/>
  <c r="AA563" i="4"/>
  <c r="AA228" i="4"/>
  <c r="AA679" i="4"/>
  <c r="AA195" i="4"/>
  <c r="AA98" i="4"/>
  <c r="AA335" i="4"/>
  <c r="AA318" i="4"/>
  <c r="AA656" i="4"/>
  <c r="AA320" i="4"/>
  <c r="R115" i="4"/>
  <c r="AO115" i="4"/>
  <c r="R563" i="4"/>
  <c r="AO563" i="4"/>
  <c r="R228" i="4"/>
  <c r="R679" i="4"/>
  <c r="R195" i="4"/>
  <c r="R98" i="4"/>
  <c r="AO98" i="4"/>
  <c r="R335" i="4"/>
  <c r="R318" i="4"/>
  <c r="R656" i="4"/>
  <c r="R320" i="4"/>
  <c r="R782" i="4"/>
  <c r="AO782" i="4"/>
  <c r="M115" i="4"/>
  <c r="Z115" i="4" s="1"/>
  <c r="M563" i="4"/>
  <c r="Z563" i="4" s="1"/>
  <c r="M228" i="4"/>
  <c r="Z228" i="4" s="1"/>
  <c r="M679" i="4"/>
  <c r="Z679" i="4" s="1"/>
  <c r="M195" i="4"/>
  <c r="Z195" i="4" s="1"/>
  <c r="M98" i="4"/>
  <c r="Z98" i="4" s="1"/>
  <c r="M335" i="4"/>
  <c r="Z335" i="4" s="1"/>
  <c r="M318" i="4"/>
  <c r="Z318" i="4" s="1"/>
  <c r="M656" i="4"/>
  <c r="Z656" i="4" s="1"/>
  <c r="M320" i="4"/>
  <c r="Z320" i="4" s="1"/>
  <c r="M782" i="4"/>
  <c r="Z782" i="4" s="1"/>
  <c r="J679" i="4" l="1"/>
  <c r="J318" i="4"/>
  <c r="J782" i="4"/>
  <c r="J335" i="4"/>
  <c r="J228" i="4"/>
  <c r="AP228" i="4" s="1"/>
  <c r="J320" i="4"/>
  <c r="AO320" i="4" s="1"/>
  <c r="J98" i="4"/>
  <c r="J563" i="4"/>
  <c r="J656" i="4"/>
  <c r="AP656" i="4" s="1"/>
  <c r="J195" i="4"/>
  <c r="AO195" i="4" s="1"/>
  <c r="J115" i="4"/>
  <c r="AP782" i="4"/>
  <c r="AP318" i="4"/>
  <c r="AP335" i="4"/>
  <c r="AP98" i="4"/>
  <c r="AP679" i="4"/>
  <c r="AP563" i="4"/>
  <c r="AP115" i="4"/>
  <c r="AO318" i="4"/>
  <c r="AO335" i="4"/>
  <c r="AO679" i="4"/>
  <c r="AW782" i="4"/>
  <c r="AX782" i="4" s="1"/>
  <c r="AW318" i="4"/>
  <c r="AX318" i="4" s="1"/>
  <c r="AW98" i="4"/>
  <c r="AX98" i="4" s="1"/>
  <c r="AW679" i="4"/>
  <c r="AX679" i="4" s="1"/>
  <c r="AW563" i="4"/>
  <c r="AX563" i="4" s="1"/>
  <c r="AW320" i="4"/>
  <c r="AX320" i="4" s="1"/>
  <c r="AW656" i="4"/>
  <c r="AX656" i="4" s="1"/>
  <c r="AW335" i="4"/>
  <c r="AX335" i="4" s="1"/>
  <c r="AW195" i="4"/>
  <c r="AX195" i="4" s="1"/>
  <c r="AW228" i="4"/>
  <c r="AX228" i="4" s="1"/>
  <c r="AW115" i="4"/>
  <c r="AX115" i="4" s="1"/>
  <c r="AO228" i="4" l="1"/>
  <c r="AO656" i="4"/>
  <c r="AP195" i="4"/>
  <c r="AP320" i="4"/>
  <c r="BF527" i="4"/>
  <c r="BF810" i="4"/>
  <c r="BF108" i="4"/>
  <c r="BF460" i="4"/>
  <c r="BF267" i="4"/>
  <c r="BF161" i="4"/>
  <c r="BF863" i="4"/>
  <c r="BF131" i="4"/>
  <c r="BF259" i="4"/>
  <c r="BF408" i="4"/>
  <c r="AQ408" i="4"/>
  <c r="AS408" i="4"/>
  <c r="AT408" i="4" s="1"/>
  <c r="AU408" i="4" s="1"/>
  <c r="AV408" i="4" s="1"/>
  <c r="AQ527" i="4"/>
  <c r="AS527" i="4"/>
  <c r="AT527" i="4" s="1"/>
  <c r="AQ810" i="4"/>
  <c r="AS810" i="4"/>
  <c r="AT810" i="4" s="1"/>
  <c r="AU810" i="4" s="1"/>
  <c r="AV810" i="4" s="1"/>
  <c r="AQ108" i="4"/>
  <c r="AS108" i="4"/>
  <c r="AT108" i="4" s="1"/>
  <c r="AU108" i="4" s="1"/>
  <c r="AV108" i="4" s="1"/>
  <c r="AQ460" i="4"/>
  <c r="AS460" i="4"/>
  <c r="AT460" i="4" s="1"/>
  <c r="AU460" i="4" s="1"/>
  <c r="AV460" i="4" s="1"/>
  <c r="AQ267" i="4"/>
  <c r="AS267" i="4"/>
  <c r="AT267" i="4" s="1"/>
  <c r="AU267" i="4" s="1"/>
  <c r="AV267" i="4" s="1"/>
  <c r="AQ161" i="4"/>
  <c r="AS161" i="4"/>
  <c r="AT161" i="4" s="1"/>
  <c r="AU161" i="4" s="1"/>
  <c r="AV161" i="4" s="1"/>
  <c r="AQ863" i="4"/>
  <c r="AS863" i="4"/>
  <c r="AT863" i="4" s="1"/>
  <c r="AU863" i="4" s="1"/>
  <c r="AV863" i="4" s="1"/>
  <c r="AQ131" i="4"/>
  <c r="AS131" i="4"/>
  <c r="AT131" i="4" s="1"/>
  <c r="AU131" i="4" s="1"/>
  <c r="AV131" i="4" s="1"/>
  <c r="AQ259" i="4"/>
  <c r="AS259" i="4"/>
  <c r="AT259" i="4" s="1"/>
  <c r="AU259" i="4" s="1"/>
  <c r="AV259" i="4" s="1"/>
  <c r="AO267" i="4"/>
  <c r="AO131" i="4"/>
  <c r="AO259" i="4"/>
  <c r="AA408" i="4"/>
  <c r="AA527" i="4"/>
  <c r="AA810" i="4"/>
  <c r="AA108" i="4"/>
  <c r="AA460" i="4"/>
  <c r="AA267" i="4"/>
  <c r="AA161" i="4"/>
  <c r="AA863" i="4"/>
  <c r="AA131" i="4"/>
  <c r="AA259" i="4"/>
  <c r="R408" i="4"/>
  <c r="R527" i="4"/>
  <c r="R810" i="4"/>
  <c r="R108" i="4"/>
  <c r="R460" i="4"/>
  <c r="R267" i="4"/>
  <c r="R161" i="4"/>
  <c r="R863" i="4"/>
  <c r="R131" i="4"/>
  <c r="R259" i="4"/>
  <c r="AP259" i="4" l="1"/>
  <c r="AP131" i="4"/>
  <c r="AP161" i="4"/>
  <c r="AP267" i="4"/>
  <c r="AO161" i="4"/>
  <c r="AU527" i="4"/>
  <c r="AV527" i="4" s="1"/>
  <c r="AW259" i="4"/>
  <c r="AX259" i="4" s="1"/>
  <c r="AW863" i="4"/>
  <c r="AX863" i="4" s="1"/>
  <c r="AW267" i="4"/>
  <c r="AX267" i="4" s="1"/>
  <c r="AW108" i="4"/>
  <c r="AX108" i="4" s="1"/>
  <c r="AW131" i="4"/>
  <c r="AX131" i="4" s="1"/>
  <c r="AW161" i="4"/>
  <c r="AX161" i="4" s="1"/>
  <c r="AW460" i="4"/>
  <c r="AX460" i="4" s="1"/>
  <c r="AW810" i="4"/>
  <c r="AX810" i="4" s="1"/>
  <c r="AW408" i="4"/>
  <c r="AX408" i="4" s="1"/>
  <c r="M408" i="4"/>
  <c r="M527" i="4"/>
  <c r="M810" i="4"/>
  <c r="M108" i="4"/>
  <c r="M460" i="4"/>
  <c r="M267" i="4"/>
  <c r="M161" i="4"/>
  <c r="M863" i="4"/>
  <c r="M131" i="4"/>
  <c r="M259" i="4"/>
  <c r="J161" i="4" l="1"/>
  <c r="Z161" i="4"/>
  <c r="J810" i="4"/>
  <c r="Z810" i="4"/>
  <c r="J259" i="4"/>
  <c r="Z259" i="4"/>
  <c r="J267" i="4"/>
  <c r="Z267" i="4"/>
  <c r="J527" i="4"/>
  <c r="Z527" i="4"/>
  <c r="J131" i="4"/>
  <c r="Z131" i="4"/>
  <c r="J460" i="4"/>
  <c r="Z460" i="4"/>
  <c r="J408" i="4"/>
  <c r="Z408" i="4"/>
  <c r="J863" i="4"/>
  <c r="Z863" i="4"/>
  <c r="J108" i="4"/>
  <c r="Z108" i="4"/>
  <c r="AW527" i="4"/>
  <c r="AX527" i="4" s="1"/>
  <c r="AB408" i="12"/>
  <c r="AC408" i="12"/>
  <c r="AD408" i="12"/>
  <c r="AE408" i="12"/>
  <c r="AF408" i="12"/>
  <c r="AG408" i="12"/>
  <c r="AH408" i="12"/>
  <c r="AI408" i="12"/>
  <c r="AJ408" i="12"/>
  <c r="AK408" i="12"/>
  <c r="AL408" i="12"/>
  <c r="AM408" i="12"/>
  <c r="AN408" i="12"/>
  <c r="AO408" i="12"/>
  <c r="AP408" i="12"/>
  <c r="AQ408" i="12"/>
  <c r="AR408" i="12"/>
  <c r="AS408" i="12"/>
  <c r="AT408" i="12"/>
  <c r="AB527" i="12"/>
  <c r="AC527" i="12"/>
  <c r="AD527" i="12"/>
  <c r="AE527" i="12"/>
  <c r="AF527" i="12"/>
  <c r="AG527" i="12"/>
  <c r="AH527" i="12"/>
  <c r="AI527" i="12"/>
  <c r="AJ527" i="12"/>
  <c r="AK527" i="12"/>
  <c r="AL527" i="12"/>
  <c r="AM527" i="12"/>
  <c r="AN527" i="12"/>
  <c r="AO527" i="12"/>
  <c r="AP527" i="12"/>
  <c r="AQ527" i="12"/>
  <c r="AR527" i="12"/>
  <c r="AS527" i="12"/>
  <c r="AT527" i="12"/>
  <c r="AB810" i="12"/>
  <c r="AC810" i="12"/>
  <c r="AD810" i="12"/>
  <c r="AE810" i="12"/>
  <c r="AF810" i="12"/>
  <c r="AG810" i="12"/>
  <c r="AH810" i="12"/>
  <c r="AI810" i="12"/>
  <c r="AJ810" i="12"/>
  <c r="AK810" i="12"/>
  <c r="AL810" i="12"/>
  <c r="AM810" i="12"/>
  <c r="AN810" i="12"/>
  <c r="AO810" i="12"/>
  <c r="AP810" i="12"/>
  <c r="AQ810" i="12"/>
  <c r="AR810" i="12"/>
  <c r="AS810" i="12"/>
  <c r="AT810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B460" i="12"/>
  <c r="AC460" i="12"/>
  <c r="AD460" i="12"/>
  <c r="AE460" i="12"/>
  <c r="AF460" i="12"/>
  <c r="AG460" i="12"/>
  <c r="AH460" i="12"/>
  <c r="AI460" i="12"/>
  <c r="AJ460" i="12"/>
  <c r="AK460" i="12"/>
  <c r="AL460" i="12"/>
  <c r="AM460" i="12"/>
  <c r="AN460" i="12"/>
  <c r="AO460" i="12"/>
  <c r="AP460" i="12"/>
  <c r="AQ460" i="12"/>
  <c r="AR460" i="12"/>
  <c r="AS460" i="12"/>
  <c r="AT460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B863" i="12"/>
  <c r="AC863" i="12"/>
  <c r="AD863" i="12"/>
  <c r="AE863" i="12"/>
  <c r="AF863" i="12"/>
  <c r="AG863" i="12"/>
  <c r="AH863" i="12"/>
  <c r="AI863" i="12"/>
  <c r="AJ863" i="12"/>
  <c r="AK863" i="12"/>
  <c r="AL863" i="12"/>
  <c r="AM863" i="12"/>
  <c r="AN863" i="12"/>
  <c r="AO863" i="12"/>
  <c r="AP863" i="12"/>
  <c r="AQ863" i="12"/>
  <c r="AR863" i="12"/>
  <c r="AS863" i="12"/>
  <c r="AT863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V161" i="12" l="1"/>
  <c r="AU161" i="12"/>
  <c r="AV810" i="12"/>
  <c r="AU810" i="12"/>
  <c r="AU863" i="12"/>
  <c r="AV863" i="12"/>
  <c r="AU108" i="12"/>
  <c r="AV108" i="12"/>
  <c r="AU131" i="12"/>
  <c r="AV131" i="12"/>
  <c r="AU460" i="12"/>
  <c r="AV460" i="12"/>
  <c r="AV408" i="12"/>
  <c r="AU408" i="12"/>
  <c r="AV259" i="12"/>
  <c r="AU259" i="12"/>
  <c r="AV267" i="12"/>
  <c r="AU267" i="12"/>
  <c r="AV527" i="12"/>
  <c r="AU527" i="12"/>
  <c r="AP108" i="4"/>
  <c r="AO108" i="4"/>
  <c r="AP408" i="4"/>
  <c r="AO408" i="4"/>
  <c r="AP810" i="4"/>
  <c r="AO810" i="4"/>
  <c r="AP863" i="4"/>
  <c r="AO863" i="4"/>
  <c r="AP460" i="4"/>
  <c r="AO460" i="4"/>
  <c r="AP527" i="4"/>
  <c r="AO527" i="4"/>
  <c r="E693" i="6"/>
  <c r="F693" i="6"/>
  <c r="G693" i="6"/>
  <c r="H693" i="6"/>
  <c r="K693" i="6"/>
  <c r="L693" i="6"/>
  <c r="M693" i="6"/>
  <c r="C693" i="6" l="1"/>
  <c r="N693" i="6"/>
  <c r="BF42" i="4" l="1"/>
  <c r="BF678" i="4"/>
  <c r="AQ42" i="4"/>
  <c r="AS42" i="4"/>
  <c r="AT42" i="4" s="1"/>
  <c r="AU42" i="4" s="1"/>
  <c r="AV42" i="4" s="1"/>
  <c r="AQ678" i="4"/>
  <c r="AS678" i="4"/>
  <c r="AT678" i="4" s="1"/>
  <c r="AU678" i="4" s="1"/>
  <c r="AV678" i="4" s="1"/>
  <c r="AA42" i="4"/>
  <c r="AA678" i="4"/>
  <c r="R42" i="4"/>
  <c r="R678" i="4"/>
  <c r="M42" i="4"/>
  <c r="J42" i="4" s="1"/>
  <c r="M678" i="4"/>
  <c r="J678" i="4" s="1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B678" i="12"/>
  <c r="AC678" i="12"/>
  <c r="AD678" i="12"/>
  <c r="AE678" i="12"/>
  <c r="AF678" i="12"/>
  <c r="AG678" i="12"/>
  <c r="AH678" i="12"/>
  <c r="AI678" i="12"/>
  <c r="AJ678" i="12"/>
  <c r="AK678" i="12"/>
  <c r="AL678" i="12"/>
  <c r="AM678" i="12"/>
  <c r="AN678" i="12"/>
  <c r="AO678" i="12"/>
  <c r="AP678" i="12"/>
  <c r="AQ678" i="12"/>
  <c r="AR678" i="12"/>
  <c r="AS678" i="12"/>
  <c r="AT678" i="12"/>
  <c r="AV678" i="12" l="1"/>
  <c r="AU678" i="12"/>
  <c r="AV42" i="12"/>
  <c r="AU42" i="12"/>
  <c r="Z678" i="4"/>
  <c r="Z42" i="4"/>
  <c r="AO678" i="4"/>
  <c r="AO42" i="4"/>
  <c r="AP678" i="4"/>
  <c r="AP42" i="4"/>
  <c r="AW678" i="4"/>
  <c r="AX678" i="4" s="1"/>
  <c r="AW42" i="4"/>
  <c r="AX42" i="4" s="1"/>
  <c r="M682" i="6"/>
  <c r="M684" i="6"/>
  <c r="M685" i="6"/>
  <c r="M686" i="6"/>
  <c r="M687" i="6"/>
  <c r="M688" i="6"/>
  <c r="M689" i="6"/>
  <c r="M690" i="6"/>
  <c r="M691" i="6"/>
  <c r="M692" i="6"/>
  <c r="M683" i="6"/>
  <c r="L682" i="6"/>
  <c r="L683" i="6"/>
  <c r="L684" i="6"/>
  <c r="L685" i="6"/>
  <c r="L686" i="6"/>
  <c r="L687" i="6"/>
  <c r="L688" i="6"/>
  <c r="L689" i="6"/>
  <c r="L690" i="6"/>
  <c r="L691" i="6"/>
  <c r="L692" i="6"/>
  <c r="K682" i="6"/>
  <c r="K683" i="6"/>
  <c r="K684" i="6"/>
  <c r="K685" i="6"/>
  <c r="K686" i="6"/>
  <c r="K687" i="6"/>
  <c r="K688" i="6"/>
  <c r="K689" i="6"/>
  <c r="K690" i="6"/>
  <c r="K691" i="6"/>
  <c r="K692" i="6"/>
  <c r="N689" i="6" l="1"/>
  <c r="N685" i="6"/>
  <c r="N688" i="6"/>
  <c r="N684" i="6"/>
  <c r="N687" i="6"/>
  <c r="N691" i="6"/>
  <c r="N690" i="6"/>
  <c r="N686" i="6"/>
  <c r="N683" i="6"/>
  <c r="N682" i="6"/>
  <c r="N692" i="6"/>
  <c r="AB58" i="12"/>
  <c r="AB8" i="12"/>
  <c r="AB15" i="12"/>
  <c r="AB11" i="12"/>
  <c r="AB13" i="12"/>
  <c r="AB38" i="12"/>
  <c r="AB17" i="12"/>
  <c r="AB18" i="12"/>
  <c r="AB75" i="12"/>
  <c r="AB846" i="12"/>
  <c r="AB26" i="12"/>
  <c r="AB28" i="12"/>
  <c r="AB29" i="12"/>
  <c r="AB19" i="12"/>
  <c r="AB39" i="12"/>
  <c r="AB59" i="12"/>
  <c r="AB87" i="12"/>
  <c r="AB43" i="12"/>
  <c r="AB40" i="12"/>
  <c r="AB64" i="12"/>
  <c r="AB45" i="12"/>
  <c r="AB41" i="12"/>
  <c r="AB467" i="12"/>
  <c r="AB44" i="12"/>
  <c r="AB520" i="12"/>
  <c r="AB233" i="12"/>
  <c r="AB23" i="12"/>
  <c r="AB10" i="12"/>
  <c r="AB16" i="12"/>
  <c r="AB25" i="12"/>
  <c r="AB24" i="12"/>
  <c r="AB85" i="12"/>
  <c r="AB27" i="12"/>
  <c r="AB84" i="12"/>
  <c r="AB53" i="12"/>
  <c r="AB83" i="12"/>
  <c r="AB51" i="12"/>
  <c r="AB52" i="12"/>
  <c r="AB12" i="12"/>
  <c r="AB71" i="12"/>
  <c r="AB48" i="12"/>
  <c r="AB60" i="12"/>
  <c r="AB20" i="12"/>
  <c r="AB55" i="12"/>
  <c r="AB56" i="12"/>
  <c r="AB57" i="12"/>
  <c r="AB34" i="12"/>
  <c r="AB62" i="12"/>
  <c r="AB61" i="12"/>
  <c r="AB9" i="12"/>
  <c r="AB33" i="12"/>
  <c r="AB73" i="12"/>
  <c r="AB860" i="12"/>
  <c r="AB66" i="12"/>
  <c r="AB14" i="12"/>
  <c r="AB21" i="12"/>
  <c r="AB65" i="12"/>
  <c r="AB32" i="12"/>
  <c r="AB50" i="12"/>
  <c r="AB67" i="12"/>
  <c r="AB68" i="12"/>
  <c r="AB36" i="12"/>
  <c r="AB70" i="12"/>
  <c r="AB69" i="12"/>
  <c r="AB35" i="12"/>
  <c r="AB31" i="12"/>
  <c r="AB748" i="12"/>
  <c r="AB72" i="12"/>
  <c r="AB74" i="12"/>
  <c r="AB77" i="12"/>
  <c r="AB47" i="12"/>
  <c r="AB22" i="12"/>
  <c r="AB79" i="12"/>
  <c r="AB82" i="12"/>
  <c r="AB78" i="12"/>
  <c r="AB81" i="12"/>
  <c r="AB86" i="12"/>
  <c r="AB106" i="12"/>
  <c r="AB116" i="12"/>
  <c r="AB97" i="12"/>
  <c r="AB93" i="12"/>
  <c r="AB132" i="12"/>
  <c r="AB90" i="12"/>
  <c r="AB121" i="12"/>
  <c r="AB117" i="12"/>
  <c r="AB110" i="12"/>
  <c r="AB112" i="12"/>
  <c r="AB113" i="12"/>
  <c r="AB597" i="12"/>
  <c r="AB103" i="12"/>
  <c r="AB94" i="12"/>
  <c r="AB107" i="12"/>
  <c r="AB88" i="12"/>
  <c r="AB128" i="12"/>
  <c r="AB756" i="12"/>
  <c r="AB99" i="12"/>
  <c r="AB95" i="12"/>
  <c r="AB111" i="12"/>
  <c r="AB114" i="12"/>
  <c r="AB89" i="12"/>
  <c r="AB120" i="12"/>
  <c r="AB91" i="12"/>
  <c r="AB125" i="12"/>
  <c r="AB119" i="12"/>
  <c r="AB127" i="12"/>
  <c r="AB80" i="12"/>
  <c r="AB124" i="12"/>
  <c r="AB92" i="12"/>
  <c r="AB109" i="12"/>
  <c r="AB123" i="12"/>
  <c r="AB101" i="12"/>
  <c r="AB126" i="12"/>
  <c r="AB102" i="12"/>
  <c r="AB96" i="12"/>
  <c r="AB118" i="12"/>
  <c r="AB105" i="12"/>
  <c r="AB156" i="12"/>
  <c r="AB165" i="12"/>
  <c r="AB147" i="12"/>
  <c r="AB207" i="12"/>
  <c r="AB211" i="12"/>
  <c r="AB787" i="12"/>
  <c r="AB141" i="12"/>
  <c r="AB192" i="12"/>
  <c r="AB178" i="12"/>
  <c r="AB174" i="12"/>
  <c r="AB149" i="12"/>
  <c r="AB135" i="12"/>
  <c r="AB203" i="12"/>
  <c r="AB197" i="12"/>
  <c r="AB137" i="12"/>
  <c r="AB193" i="12"/>
  <c r="AB139" i="12"/>
  <c r="AB138" i="12"/>
  <c r="AB140" i="12"/>
  <c r="AB142" i="12"/>
  <c r="AB144" i="12"/>
  <c r="AB150" i="12"/>
  <c r="AB154" i="12"/>
  <c r="AB321" i="12"/>
  <c r="AB155" i="12"/>
  <c r="AB180" i="12"/>
  <c r="AB189" i="12"/>
  <c r="AB136" i="12"/>
  <c r="AB164" i="12"/>
  <c r="AB751" i="12"/>
  <c r="AB191" i="12"/>
  <c r="AB190" i="12"/>
  <c r="AB209" i="12"/>
  <c r="AB166" i="12"/>
  <c r="AB618" i="12"/>
  <c r="AB143" i="12"/>
  <c r="AB162" i="12"/>
  <c r="AB163" i="12"/>
  <c r="AB167" i="12"/>
  <c r="AB200" i="12"/>
  <c r="AB194" i="12"/>
  <c r="AB157" i="12"/>
  <c r="AB212" i="12"/>
  <c r="AB160" i="12"/>
  <c r="AB168" i="12"/>
  <c r="AB171" i="12"/>
  <c r="AB175" i="12"/>
  <c r="AB177" i="12"/>
  <c r="AB179" i="12"/>
  <c r="AB438" i="12"/>
  <c r="AB208" i="12"/>
  <c r="AB153" i="12"/>
  <c r="AB181" i="12"/>
  <c r="AB169" i="12"/>
  <c r="AB183" i="12"/>
  <c r="AB184" i="12"/>
  <c r="AB173" i="12"/>
  <c r="AB172" i="12"/>
  <c r="AB298" i="12"/>
  <c r="AB146" i="12"/>
  <c r="AB148" i="12"/>
  <c r="AB201" i="12"/>
  <c r="AB210" i="12"/>
  <c r="AB198" i="12"/>
  <c r="AB242" i="12"/>
  <c r="AB202" i="12"/>
  <c r="AB187" i="12"/>
  <c r="AB186" i="12"/>
  <c r="AB338" i="12"/>
  <c r="AB170" i="12"/>
  <c r="AB188" i="12"/>
  <c r="AB145" i="12"/>
  <c r="AB151" i="12"/>
  <c r="AB196" i="12"/>
  <c r="AB199" i="12"/>
  <c r="AB204" i="12"/>
  <c r="AB158" i="12"/>
  <c r="AB205" i="12"/>
  <c r="AB176" i="12"/>
  <c r="AB185" i="12"/>
  <c r="AB223" i="12"/>
  <c r="AB225" i="12"/>
  <c r="AB227" i="12"/>
  <c r="AB214" i="12"/>
  <c r="AB869" i="12"/>
  <c r="AB224" i="12"/>
  <c r="AB230" i="12"/>
  <c r="AB216" i="12"/>
  <c r="AB218" i="12"/>
  <c r="AB229" i="12"/>
  <c r="AB213" i="12"/>
  <c r="AB234" i="12"/>
  <c r="AB796" i="12"/>
  <c r="AB215" i="12"/>
  <c r="AB220" i="12"/>
  <c r="AB221" i="12"/>
  <c r="AB620" i="12"/>
  <c r="AB217" i="12"/>
  <c r="AB232" i="12"/>
  <c r="AB236" i="12"/>
  <c r="AB237" i="12"/>
  <c r="AB231" i="12"/>
  <c r="AB238" i="12"/>
  <c r="AB245" i="12"/>
  <c r="AB246" i="12"/>
  <c r="AB252" i="12"/>
  <c r="AB264" i="12"/>
  <c r="AB266" i="12"/>
  <c r="AB241" i="12"/>
  <c r="AB248" i="12"/>
  <c r="AB243" i="12"/>
  <c r="AB251" i="12"/>
  <c r="AB253" i="12"/>
  <c r="AB254" i="12"/>
  <c r="AB247" i="12"/>
  <c r="AB256" i="12"/>
  <c r="AB240" i="12"/>
  <c r="AB257" i="12"/>
  <c r="AB258" i="12"/>
  <c r="AB260" i="12"/>
  <c r="AB250" i="12"/>
  <c r="AB261" i="12"/>
  <c r="AB263" i="12"/>
  <c r="AB249" i="12"/>
  <c r="AB268" i="12"/>
  <c r="AB269" i="12"/>
  <c r="AB653" i="12"/>
  <c r="AB270" i="12"/>
  <c r="AB262" i="12"/>
  <c r="AB276" i="12"/>
  <c r="AB273" i="12"/>
  <c r="AB272" i="12"/>
  <c r="AB274" i="12"/>
  <c r="AB730" i="12"/>
  <c r="AB275" i="12"/>
  <c r="AB868" i="12"/>
  <c r="AB306" i="12"/>
  <c r="AB287" i="12"/>
  <c r="AB307" i="12"/>
  <c r="AB303" i="12"/>
  <c r="AB281" i="12"/>
  <c r="AB278" i="12"/>
  <c r="AB290" i="12"/>
  <c r="AB30" i="12"/>
  <c r="AB315" i="12"/>
  <c r="AB288" i="12"/>
  <c r="AB308" i="12"/>
  <c r="AB297" i="12"/>
  <c r="AB296" i="12"/>
  <c r="AB277" i="12"/>
  <c r="AB309" i="12"/>
  <c r="AB130" i="12"/>
  <c r="AB280" i="12"/>
  <c r="AB282" i="12"/>
  <c r="AB283" i="12"/>
  <c r="AB286" i="12"/>
  <c r="AB293" i="12"/>
  <c r="AB292" i="12"/>
  <c r="AB760" i="12"/>
  <c r="AB294" i="12"/>
  <c r="AB311" i="12"/>
  <c r="AB295" i="12"/>
  <c r="AB314" i="12"/>
  <c r="AB304" i="12"/>
  <c r="AB305" i="12"/>
  <c r="AB322" i="12"/>
  <c r="AB300" i="12"/>
  <c r="AB313" i="12"/>
  <c r="AB317" i="12"/>
  <c r="AB301" i="12"/>
  <c r="AB302" i="12"/>
  <c r="AB291" i="12"/>
  <c r="AB299" i="12"/>
  <c r="AB279" i="12"/>
  <c r="AB310" i="12"/>
  <c r="AB289" i="12"/>
  <c r="AB100" i="12"/>
  <c r="AB316" i="12"/>
  <c r="AB337" i="12"/>
  <c r="AB325" i="12"/>
  <c r="AB329" i="12"/>
  <c r="AB339" i="12"/>
  <c r="AB340" i="12"/>
  <c r="AB330" i="12"/>
  <c r="AB323" i="12"/>
  <c r="AB348" i="12"/>
  <c r="AB334" i="12"/>
  <c r="AB326" i="12"/>
  <c r="AB324" i="12"/>
  <c r="AB345" i="12"/>
  <c r="AB347" i="12"/>
  <c r="AB344" i="12"/>
  <c r="AB333" i="12"/>
  <c r="AB346" i="12"/>
  <c r="AB327" i="12"/>
  <c r="AB332" i="12"/>
  <c r="AB341" i="12"/>
  <c r="AB331" i="12"/>
  <c r="AB319" i="12"/>
  <c r="AB761" i="12"/>
  <c r="AB373" i="12"/>
  <c r="AB456" i="12"/>
  <c r="AB365" i="12"/>
  <c r="AB351" i="12"/>
  <c r="AB390" i="12"/>
  <c r="AB391" i="12"/>
  <c r="AB393" i="12"/>
  <c r="AB392" i="12"/>
  <c r="AB358" i="12"/>
  <c r="AB356" i="12"/>
  <c r="AB384" i="12"/>
  <c r="AB367" i="12"/>
  <c r="AB359" i="12"/>
  <c r="AB378" i="12"/>
  <c r="AB372" i="12"/>
  <c r="AB385" i="12"/>
  <c r="AB362" i="12"/>
  <c r="AB514" i="12"/>
  <c r="AB383" i="12"/>
  <c r="AB363" i="12"/>
  <c r="AB381" i="12"/>
  <c r="AB364" i="12"/>
  <c r="AB371" i="12"/>
  <c r="AB369" i="12"/>
  <c r="AB360" i="12"/>
  <c r="AB353" i="12"/>
  <c r="AB374" i="12"/>
  <c r="AB357" i="12"/>
  <c r="AB361" i="12"/>
  <c r="AB376" i="12"/>
  <c r="AB375" i="12"/>
  <c r="AB377" i="12"/>
  <c r="AB370" i="12"/>
  <c r="AB354" i="12"/>
  <c r="AB382" i="12"/>
  <c r="AB738" i="12"/>
  <c r="AB380" i="12"/>
  <c r="AB387" i="12"/>
  <c r="AB388" i="12"/>
  <c r="AB352" i="12"/>
  <c r="AB366" i="12"/>
  <c r="AB389" i="12"/>
  <c r="AB395" i="12"/>
  <c r="AB402" i="12"/>
  <c r="AB403" i="12"/>
  <c r="AB420" i="12"/>
  <c r="AB405" i="12"/>
  <c r="AB406" i="12"/>
  <c r="AB396" i="12"/>
  <c r="AB400" i="12"/>
  <c r="AB414" i="12"/>
  <c r="AB407" i="12"/>
  <c r="AB410" i="12"/>
  <c r="AB567" i="12"/>
  <c r="AB412" i="12"/>
  <c r="AB401" i="12"/>
  <c r="AB399" i="12"/>
  <c r="AB398" i="12"/>
  <c r="AB404" i="12"/>
  <c r="AB411" i="12"/>
  <c r="AB413" i="12"/>
  <c r="AB409" i="12"/>
  <c r="AB421" i="12"/>
  <c r="AB418" i="12"/>
  <c r="AB417" i="12"/>
  <c r="AB415" i="12"/>
  <c r="AB416" i="12"/>
  <c r="AB419" i="12"/>
  <c r="AB423" i="12"/>
  <c r="AB704" i="12"/>
  <c r="AB424" i="12"/>
  <c r="AB422" i="12"/>
  <c r="AB429" i="12"/>
  <c r="AB426" i="12"/>
  <c r="AB427" i="12"/>
  <c r="AB425" i="12"/>
  <c r="AB428" i="12"/>
  <c r="AB431" i="12"/>
  <c r="AB432" i="12"/>
  <c r="AB430" i="12"/>
  <c r="AB442" i="12"/>
  <c r="AB434" i="12"/>
  <c r="AB436" i="12"/>
  <c r="AB435" i="12"/>
  <c r="AB441" i="12"/>
  <c r="AB439" i="12"/>
  <c r="AB451" i="12"/>
  <c r="AB459" i="12"/>
  <c r="AB471" i="12"/>
  <c r="AB446" i="12"/>
  <c r="AB447" i="12"/>
  <c r="AB449" i="12"/>
  <c r="AB472" i="12"/>
  <c r="AB474" i="12"/>
  <c r="AB450" i="12"/>
  <c r="AB477" i="12"/>
  <c r="AB452" i="12"/>
  <c r="AB461" i="12"/>
  <c r="AB454" i="12"/>
  <c r="AB462" i="12"/>
  <c r="AB457" i="12"/>
  <c r="AB463" i="12"/>
  <c r="AB453" i="12"/>
  <c r="AB465" i="12"/>
  <c r="AB458" i="12"/>
  <c r="AB466" i="12"/>
  <c r="AB444" i="12"/>
  <c r="AB455" i="12"/>
  <c r="AB464" i="12"/>
  <c r="AB469" i="12"/>
  <c r="AB468" i="12"/>
  <c r="AB470" i="12"/>
  <c r="AB475" i="12"/>
  <c r="AB476" i="12"/>
  <c r="AB489" i="12"/>
  <c r="AB480" i="12"/>
  <c r="AB504" i="12"/>
  <c r="AB517" i="12"/>
  <c r="AB506" i="12"/>
  <c r="AB481" i="12"/>
  <c r="AB513" i="12"/>
  <c r="AB482" i="12"/>
  <c r="AB503" i="12"/>
  <c r="AB524" i="12"/>
  <c r="AB494" i="12"/>
  <c r="AB512" i="12"/>
  <c r="AB518" i="12"/>
  <c r="AB815" i="12"/>
  <c r="AB483" i="12"/>
  <c r="AB515" i="12"/>
  <c r="AB484" i="12"/>
  <c r="AB478" i="12"/>
  <c r="AB538" i="12"/>
  <c r="AB486" i="12"/>
  <c r="AB485" i="12"/>
  <c r="AB540" i="12"/>
  <c r="AB510" i="12"/>
  <c r="AB490" i="12"/>
  <c r="AB508" i="12"/>
  <c r="AB492" i="12"/>
  <c r="AB499" i="12"/>
  <c r="AB526" i="12"/>
  <c r="AB498" i="12"/>
  <c r="AB487" i="12"/>
  <c r="AB528" i="12"/>
  <c r="AB495" i="12"/>
  <c r="AB497" i="12"/>
  <c r="AB501" i="12"/>
  <c r="AB502" i="12"/>
  <c r="AB507" i="12"/>
  <c r="AB491" i="12"/>
  <c r="AB534" i="12"/>
  <c r="AB523" i="12"/>
  <c r="AB479" i="12"/>
  <c r="AB533" i="12"/>
  <c r="AB521" i="12"/>
  <c r="AB511" i="12"/>
  <c r="AB509" i="12"/>
  <c r="AB488" i="12"/>
  <c r="AB496" i="12"/>
  <c r="AB519" i="12"/>
  <c r="AB493" i="12"/>
  <c r="AB529" i="12"/>
  <c r="AB522" i="12"/>
  <c r="AB535" i="12"/>
  <c r="AB525" i="12"/>
  <c r="AB530" i="12"/>
  <c r="AB536" i="12"/>
  <c r="AB532" i="12"/>
  <c r="AB541" i="12"/>
  <c r="AB505" i="12"/>
  <c r="AB544" i="12"/>
  <c r="AB545" i="12"/>
  <c r="AB558" i="12"/>
  <c r="AB551" i="12"/>
  <c r="AB553" i="12"/>
  <c r="AB552" i="12"/>
  <c r="AB542" i="12"/>
  <c r="AB560" i="12"/>
  <c r="AB543" i="12"/>
  <c r="AB562" i="12"/>
  <c r="AB568" i="12"/>
  <c r="AB556" i="12"/>
  <c r="AB549" i="12"/>
  <c r="AB578" i="12"/>
  <c r="AB547" i="12"/>
  <c r="AB548" i="12"/>
  <c r="AB557" i="12"/>
  <c r="AB554" i="12"/>
  <c r="AB546" i="12"/>
  <c r="AB555" i="12"/>
  <c r="AB569" i="12"/>
  <c r="AB550" i="12"/>
  <c r="AB565" i="12"/>
  <c r="AB561" i="12"/>
  <c r="AB573" i="12"/>
  <c r="AB576" i="12"/>
  <c r="AB574" i="12"/>
  <c r="AB575" i="12"/>
  <c r="AB571" i="12"/>
  <c r="AB570" i="12"/>
  <c r="AB572" i="12"/>
  <c r="AB594" i="12"/>
  <c r="AB596" i="12"/>
  <c r="AB581" i="12"/>
  <c r="AB583" i="12"/>
  <c r="AB582" i="12"/>
  <c r="AB589" i="12"/>
  <c r="AB585" i="12"/>
  <c r="AB587" i="12"/>
  <c r="AB584" i="12"/>
  <c r="AB586" i="12"/>
  <c r="AB592" i="12"/>
  <c r="AB588" i="12"/>
  <c r="AB591" i="12"/>
  <c r="AB593" i="12"/>
  <c r="AB580" i="12"/>
  <c r="AB595" i="12"/>
  <c r="AB604" i="12"/>
  <c r="AB617" i="12"/>
  <c r="AB616" i="12"/>
  <c r="AB614" i="12"/>
  <c r="AB599" i="12"/>
  <c r="AB602" i="12"/>
  <c r="AB598" i="12"/>
  <c r="AB625" i="12"/>
  <c r="AB605" i="12"/>
  <c r="AB634" i="12"/>
  <c r="AB601" i="12"/>
  <c r="AB607" i="12"/>
  <c r="AB635" i="12"/>
  <c r="AB608" i="12"/>
  <c r="AB610" i="12"/>
  <c r="AB621" i="12"/>
  <c r="AB640" i="12"/>
  <c r="AB641" i="12"/>
  <c r="AB631" i="12"/>
  <c r="AB626" i="12"/>
  <c r="AB622" i="12"/>
  <c r="AB623" i="12"/>
  <c r="AB624" i="12"/>
  <c r="AB615" i="12"/>
  <c r="AB627" i="12"/>
  <c r="AB628" i="12"/>
  <c r="AB629" i="12"/>
  <c r="AB630" i="12"/>
  <c r="AB632" i="12"/>
  <c r="AB633" i="12"/>
  <c r="AB63" i="12"/>
  <c r="AB609" i="12"/>
  <c r="AB636" i="12"/>
  <c r="AB611" i="12"/>
  <c r="AB613" i="12"/>
  <c r="AB619" i="12"/>
  <c r="AB600" i="12"/>
  <c r="AB612" i="12"/>
  <c r="AB637" i="12"/>
  <c r="AB638" i="12"/>
  <c r="AB639" i="12"/>
  <c r="AB606" i="12"/>
  <c r="AB644" i="12"/>
  <c r="AB647" i="12"/>
  <c r="AB645" i="12"/>
  <c r="AB443" i="12"/>
  <c r="AB643" i="12"/>
  <c r="AB222" i="12"/>
  <c r="AB663" i="12"/>
  <c r="AB676" i="12"/>
  <c r="AB665" i="12"/>
  <c r="AB579" i="12"/>
  <c r="AB650" i="12"/>
  <c r="AB655" i="12"/>
  <c r="AB657" i="12"/>
  <c r="AB658" i="12"/>
  <c r="AB674" i="12"/>
  <c r="AB667" i="12"/>
  <c r="AB651" i="12"/>
  <c r="AB675" i="12"/>
  <c r="AB666" i="12"/>
  <c r="AB654" i="12"/>
  <c r="AB668" i="12"/>
  <c r="AB656" i="12"/>
  <c r="AB659" i="12"/>
  <c r="AB649" i="12"/>
  <c r="AB664" i="12"/>
  <c r="AB661" i="12"/>
  <c r="AB669" i="12"/>
  <c r="AB671" i="12"/>
  <c r="AB672" i="12"/>
  <c r="AB652" i="12"/>
  <c r="AB660" i="12"/>
  <c r="AB673" i="12"/>
  <c r="AB677" i="12"/>
  <c r="AB648" i="12"/>
  <c r="AB662" i="12"/>
  <c r="AB721" i="12"/>
  <c r="AB731" i="12"/>
  <c r="AB680" i="12"/>
  <c r="AB104" i="12"/>
  <c r="AB681" i="12"/>
  <c r="AB741" i="12"/>
  <c r="AB710" i="12"/>
  <c r="AB690" i="12"/>
  <c r="AB702" i="12"/>
  <c r="AB725" i="12"/>
  <c r="AB744" i="12"/>
  <c r="AB686" i="12"/>
  <c r="AB692" i="12"/>
  <c r="AB698" i="12"/>
  <c r="AB700" i="12"/>
  <c r="AB689" i="12"/>
  <c r="AB129" i="12"/>
  <c r="AB701" i="12"/>
  <c r="AB708" i="12"/>
  <c r="AB693" i="12"/>
  <c r="AB720" i="12"/>
  <c r="AB728" i="12"/>
  <c r="AB682" i="12"/>
  <c r="AB705" i="12"/>
  <c r="AB740" i="12"/>
  <c r="AB707" i="12"/>
  <c r="AB713" i="12"/>
  <c r="AB719" i="12"/>
  <c r="AB717" i="12"/>
  <c r="AB691" i="12"/>
  <c r="AB703" i="12"/>
  <c r="AB727" i="12"/>
  <c r="AB716" i="12"/>
  <c r="AB718" i="12"/>
  <c r="AB709" i="12"/>
  <c r="AB683" i="12"/>
  <c r="AB473" i="12"/>
  <c r="AB742" i="12"/>
  <c r="AB694" i="12"/>
  <c r="AB722" i="12"/>
  <c r="AB723" i="12"/>
  <c r="AB726" i="12"/>
  <c r="AB729" i="12"/>
  <c r="AB712" i="12"/>
  <c r="AB743" i="12"/>
  <c r="AB739" i="12"/>
  <c r="AB696" i="12"/>
  <c r="AB684" i="12"/>
  <c r="AB736" i="12"/>
  <c r="AB734" i="12"/>
  <c r="AB688" i="12"/>
  <c r="AB687" i="12"/>
  <c r="AB733" i="12"/>
  <c r="AB745" i="12"/>
  <c r="AB746" i="12"/>
  <c r="AB732" i="12"/>
  <c r="AB695" i="12"/>
  <c r="AB715" i="12"/>
  <c r="AB714" i="12"/>
  <c r="AB747" i="12"/>
  <c r="AB775" i="12"/>
  <c r="AB706" i="12"/>
  <c r="AB759" i="12"/>
  <c r="AB752" i="12"/>
  <c r="AB54" i="12"/>
  <c r="AB754" i="12"/>
  <c r="AB753" i="12"/>
  <c r="AB768" i="12"/>
  <c r="AB755" i="12"/>
  <c r="AB774" i="12"/>
  <c r="AB749" i="12"/>
  <c r="AB783" i="12"/>
  <c r="AB784" i="12"/>
  <c r="AB770" i="12"/>
  <c r="AB785" i="12"/>
  <c r="AB757" i="12"/>
  <c r="AB355" i="12"/>
  <c r="AB763" i="12"/>
  <c r="AB772" i="12"/>
  <c r="AB762" i="12"/>
  <c r="AB764" i="12"/>
  <c r="AB778" i="12"/>
  <c r="AB766" i="12"/>
  <c r="AB765" i="12"/>
  <c r="AB767" i="12"/>
  <c r="AB771" i="12"/>
  <c r="AB336" i="12"/>
  <c r="AB781" i="12"/>
  <c r="AB769" i="12"/>
  <c r="AB779" i="12"/>
  <c r="AB777" i="12"/>
  <c r="AB750" i="12"/>
  <c r="AB786" i="12"/>
  <c r="AB773" i="12"/>
  <c r="AB776" i="12"/>
  <c r="AB780" i="12"/>
  <c r="AB807" i="12"/>
  <c r="AB793" i="12"/>
  <c r="AB797" i="12"/>
  <c r="AB799" i="12"/>
  <c r="AB800" i="12"/>
  <c r="AB76" i="12"/>
  <c r="AB801" i="12"/>
  <c r="AB804" i="12"/>
  <c r="AB789" i="12"/>
  <c r="AB792" i="12"/>
  <c r="AB794" i="12"/>
  <c r="AB806" i="12"/>
  <c r="AB812" i="12"/>
  <c r="AB802" i="12"/>
  <c r="AB805" i="12"/>
  <c r="AB813" i="12"/>
  <c r="AB795" i="12"/>
  <c r="AB798" i="12"/>
  <c r="AB803" i="12"/>
  <c r="AB788" i="12"/>
  <c r="AB809" i="12"/>
  <c r="AB811" i="12"/>
  <c r="AB537" i="12"/>
  <c r="AB819" i="12"/>
  <c r="AB818" i="12"/>
  <c r="AB822" i="12"/>
  <c r="AB823" i="12"/>
  <c r="AB817" i="12"/>
  <c r="AB814" i="12"/>
  <c r="AB821" i="12"/>
  <c r="AB820" i="12"/>
  <c r="AB849" i="12"/>
  <c r="AB850" i="12"/>
  <c r="AB858" i="12"/>
  <c r="AB350" i="12"/>
  <c r="AB827" i="12"/>
  <c r="AB847" i="12"/>
  <c r="AB226" i="12"/>
  <c r="AB825" i="12"/>
  <c r="AB826" i="12"/>
  <c r="AB829" i="12"/>
  <c r="AB844" i="12"/>
  <c r="AB855" i="12"/>
  <c r="AB861" i="12"/>
  <c r="AB830" i="12"/>
  <c r="AB828" i="12"/>
  <c r="AB833" i="12"/>
  <c r="AB832" i="12"/>
  <c r="AB838" i="12"/>
  <c r="AB834" i="12"/>
  <c r="AB852" i="12"/>
  <c r="AB857" i="12"/>
  <c r="AB856" i="12"/>
  <c r="AB824" i="12"/>
  <c r="AB836" i="12"/>
  <c r="AB841" i="12"/>
  <c r="AB842" i="12"/>
  <c r="AB851" i="12"/>
  <c r="AB837" i="12"/>
  <c r="AB864" i="12"/>
  <c r="AB839" i="12"/>
  <c r="AB845" i="12"/>
  <c r="AB854" i="12"/>
  <c r="AB843" i="12"/>
  <c r="AB840" i="12"/>
  <c r="AB859" i="12"/>
  <c r="AB831" i="12"/>
  <c r="AB848" i="12"/>
  <c r="AB853" i="12"/>
  <c r="AB865" i="12"/>
  <c r="AB866" i="12"/>
  <c r="AB867" i="12"/>
  <c r="AB870" i="12"/>
  <c r="AB871" i="12"/>
  <c r="AB872" i="12"/>
  <c r="AB873" i="12"/>
  <c r="AB516" i="12"/>
  <c r="AB724" i="12"/>
  <c r="AV392" i="12" l="1"/>
  <c r="AU392" i="12"/>
  <c r="AU359" i="12"/>
  <c r="AV359" i="12"/>
  <c r="D670" i="12"/>
  <c r="S670" i="4" l="1"/>
  <c r="Z670" i="12"/>
  <c r="AA670" i="12"/>
  <c r="AB670" i="12"/>
  <c r="BE877" i="4" l="1"/>
  <c r="BG877" i="4"/>
  <c r="BE881" i="4"/>
  <c r="BG881" i="4"/>
  <c r="BE882" i="4"/>
  <c r="BG882" i="4"/>
  <c r="BE883" i="4"/>
  <c r="BG883" i="4"/>
  <c r="BE884" i="4"/>
  <c r="BG884" i="4"/>
  <c r="BE885" i="4"/>
  <c r="BG885" i="4"/>
  <c r="BE886" i="4"/>
  <c r="BG886" i="4"/>
  <c r="BE887" i="4"/>
  <c r="BG887" i="4"/>
  <c r="BE888" i="4"/>
  <c r="BG888" i="4"/>
  <c r="BE889" i="4"/>
  <c r="BG889" i="4"/>
  <c r="BE890" i="4"/>
  <c r="BG890" i="4"/>
  <c r="BE891" i="4"/>
  <c r="BG891" i="4"/>
  <c r="AY877" i="4"/>
  <c r="AZ877" i="4"/>
  <c r="BA877" i="4"/>
  <c r="BB877" i="4"/>
  <c r="BC877" i="4"/>
  <c r="AY881" i="4"/>
  <c r="AZ881" i="4"/>
  <c r="BA881" i="4"/>
  <c r="BB881" i="4"/>
  <c r="BC881" i="4"/>
  <c r="AY882" i="4"/>
  <c r="AZ882" i="4"/>
  <c r="BA882" i="4"/>
  <c r="BB882" i="4"/>
  <c r="BC882" i="4"/>
  <c r="AY883" i="4"/>
  <c r="AZ883" i="4"/>
  <c r="BA883" i="4"/>
  <c r="BB883" i="4"/>
  <c r="BC883" i="4"/>
  <c r="AY884" i="4"/>
  <c r="AZ884" i="4"/>
  <c r="BA884" i="4"/>
  <c r="BB884" i="4"/>
  <c r="BC884" i="4"/>
  <c r="AY885" i="4"/>
  <c r="AZ885" i="4"/>
  <c r="BA885" i="4"/>
  <c r="BB885" i="4"/>
  <c r="BC885" i="4"/>
  <c r="AY886" i="4"/>
  <c r="AZ886" i="4"/>
  <c r="BA886" i="4"/>
  <c r="BB886" i="4"/>
  <c r="BC886" i="4"/>
  <c r="AY887" i="4"/>
  <c r="AZ887" i="4"/>
  <c r="BA887" i="4"/>
  <c r="BB887" i="4"/>
  <c r="BC887" i="4"/>
  <c r="AY888" i="4"/>
  <c r="AZ888" i="4"/>
  <c r="BA888" i="4"/>
  <c r="BB888" i="4"/>
  <c r="BC888" i="4"/>
  <c r="AY889" i="4"/>
  <c r="AZ889" i="4"/>
  <c r="BA889" i="4"/>
  <c r="BB889" i="4"/>
  <c r="BC889" i="4"/>
  <c r="AY890" i="4"/>
  <c r="AZ890" i="4"/>
  <c r="BA890" i="4"/>
  <c r="BB890" i="4"/>
  <c r="BC890" i="4"/>
  <c r="AY891" i="4"/>
  <c r="AZ891" i="4"/>
  <c r="BA891" i="4"/>
  <c r="BB891" i="4"/>
  <c r="BC891" i="4"/>
  <c r="AC877" i="4"/>
  <c r="AD877" i="4"/>
  <c r="AE877" i="4"/>
  <c r="AF877" i="4"/>
  <c r="AG877" i="4"/>
  <c r="AH877" i="4"/>
  <c r="AI877" i="4"/>
  <c r="AJ877" i="4"/>
  <c r="AK877" i="4"/>
  <c r="AL877" i="4"/>
  <c r="AM877" i="4"/>
  <c r="AN877" i="4"/>
  <c r="AC881" i="4"/>
  <c r="AD881" i="4"/>
  <c r="AE881" i="4"/>
  <c r="AF881" i="4"/>
  <c r="AG881" i="4"/>
  <c r="AH881" i="4"/>
  <c r="AI881" i="4"/>
  <c r="AJ881" i="4"/>
  <c r="AK881" i="4"/>
  <c r="AL881" i="4"/>
  <c r="AM881" i="4"/>
  <c r="AN881" i="4"/>
  <c r="AC882" i="4"/>
  <c r="AD882" i="4"/>
  <c r="AE882" i="4"/>
  <c r="AF882" i="4"/>
  <c r="AG882" i="4"/>
  <c r="AH882" i="4"/>
  <c r="AI882" i="4"/>
  <c r="AJ882" i="4"/>
  <c r="AK882" i="4"/>
  <c r="AL882" i="4"/>
  <c r="AM882" i="4"/>
  <c r="AN882" i="4"/>
  <c r="AC883" i="4"/>
  <c r="AD883" i="4"/>
  <c r="AE883" i="4"/>
  <c r="AF883" i="4"/>
  <c r="AG883" i="4"/>
  <c r="AH883" i="4"/>
  <c r="AI883" i="4"/>
  <c r="AJ883" i="4"/>
  <c r="AK883" i="4"/>
  <c r="AL883" i="4"/>
  <c r="AM883" i="4"/>
  <c r="AN883" i="4"/>
  <c r="AC884" i="4"/>
  <c r="AD884" i="4"/>
  <c r="AE884" i="4"/>
  <c r="AF884" i="4"/>
  <c r="AG884" i="4"/>
  <c r="AH884" i="4"/>
  <c r="AI884" i="4"/>
  <c r="AJ884" i="4"/>
  <c r="AK884" i="4"/>
  <c r="AL884" i="4"/>
  <c r="AM884" i="4"/>
  <c r="AN884" i="4"/>
  <c r="AC885" i="4"/>
  <c r="AD885" i="4"/>
  <c r="AE885" i="4"/>
  <c r="AF885" i="4"/>
  <c r="AG885" i="4"/>
  <c r="AH885" i="4"/>
  <c r="AI885" i="4"/>
  <c r="AJ885" i="4"/>
  <c r="AK885" i="4"/>
  <c r="AL885" i="4"/>
  <c r="AM885" i="4"/>
  <c r="AN885" i="4"/>
  <c r="AC886" i="4"/>
  <c r="AD886" i="4"/>
  <c r="AE886" i="4"/>
  <c r="AF886" i="4"/>
  <c r="AG886" i="4"/>
  <c r="AH886" i="4"/>
  <c r="AI886" i="4"/>
  <c r="AJ886" i="4"/>
  <c r="AK886" i="4"/>
  <c r="AL886" i="4"/>
  <c r="AM886" i="4"/>
  <c r="AN886" i="4"/>
  <c r="AC887" i="4"/>
  <c r="AD887" i="4"/>
  <c r="AE887" i="4"/>
  <c r="AF887" i="4"/>
  <c r="AG887" i="4"/>
  <c r="AH887" i="4"/>
  <c r="AI887" i="4"/>
  <c r="AJ887" i="4"/>
  <c r="AK887" i="4"/>
  <c r="AL887" i="4"/>
  <c r="AM887" i="4"/>
  <c r="AN887" i="4"/>
  <c r="AC888" i="4"/>
  <c r="AD888" i="4"/>
  <c r="AE888" i="4"/>
  <c r="AF888" i="4"/>
  <c r="AG888" i="4"/>
  <c r="AH888" i="4"/>
  <c r="AI888" i="4"/>
  <c r="AJ888" i="4"/>
  <c r="AK888" i="4"/>
  <c r="AL888" i="4"/>
  <c r="AM888" i="4"/>
  <c r="AN888" i="4"/>
  <c r="AC889" i="4"/>
  <c r="AD889" i="4"/>
  <c r="AE889" i="4"/>
  <c r="AF889" i="4"/>
  <c r="AG889" i="4"/>
  <c r="AH889" i="4"/>
  <c r="AI889" i="4"/>
  <c r="AJ889" i="4"/>
  <c r="AK889" i="4"/>
  <c r="AL889" i="4"/>
  <c r="AM889" i="4"/>
  <c r="AN889" i="4"/>
  <c r="AC890" i="4"/>
  <c r="AD890" i="4"/>
  <c r="AE890" i="4"/>
  <c r="AF890" i="4"/>
  <c r="AG890" i="4"/>
  <c r="AH890" i="4"/>
  <c r="AI890" i="4"/>
  <c r="AJ890" i="4"/>
  <c r="AK890" i="4"/>
  <c r="AL890" i="4"/>
  <c r="AM890" i="4"/>
  <c r="AN890" i="4"/>
  <c r="AC891" i="4"/>
  <c r="AD891" i="4"/>
  <c r="AE891" i="4"/>
  <c r="AF891" i="4"/>
  <c r="AG891" i="4"/>
  <c r="AH891" i="4"/>
  <c r="AI891" i="4"/>
  <c r="AJ891" i="4"/>
  <c r="AK891" i="4"/>
  <c r="AL891" i="4"/>
  <c r="AM891" i="4"/>
  <c r="AN891" i="4"/>
  <c r="K881" i="4"/>
  <c r="O881" i="4"/>
  <c r="K882" i="4"/>
  <c r="O882" i="4"/>
  <c r="K883" i="4"/>
  <c r="O883" i="4"/>
  <c r="K884" i="4"/>
  <c r="O884" i="4"/>
  <c r="K885" i="4"/>
  <c r="O885" i="4"/>
  <c r="K886" i="4"/>
  <c r="O886" i="4"/>
  <c r="K887" i="4"/>
  <c r="O887" i="4"/>
  <c r="K888" i="4"/>
  <c r="O888" i="4"/>
  <c r="K889" i="4"/>
  <c r="O889" i="4"/>
  <c r="K890" i="4"/>
  <c r="O890" i="4"/>
  <c r="K891" i="4"/>
  <c r="O891" i="4"/>
  <c r="I882" i="4"/>
  <c r="I883" i="4"/>
  <c r="I884" i="4"/>
  <c r="I885" i="4"/>
  <c r="I886" i="4"/>
  <c r="I887" i="4"/>
  <c r="I888" i="4"/>
  <c r="I889" i="4"/>
  <c r="I890" i="4"/>
  <c r="I891" i="4"/>
  <c r="I881" i="4"/>
  <c r="B882" i="4"/>
  <c r="B883" i="4"/>
  <c r="B884" i="4"/>
  <c r="B885" i="4"/>
  <c r="B886" i="4"/>
  <c r="B887" i="4"/>
  <c r="B888" i="4"/>
  <c r="B889" i="4"/>
  <c r="B890" i="4"/>
  <c r="B891" i="4"/>
  <c r="B881" i="4"/>
  <c r="E882" i="4"/>
  <c r="E883" i="4"/>
  <c r="E884" i="4"/>
  <c r="E885" i="4"/>
  <c r="E886" i="4"/>
  <c r="E887" i="4"/>
  <c r="E888" i="4"/>
  <c r="E889" i="4"/>
  <c r="E890" i="4"/>
  <c r="E891" i="4"/>
  <c r="E881" i="4"/>
  <c r="AC223" i="12" l="1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AU223" i="12" l="1"/>
  <c r="AV223" i="12"/>
  <c r="BF223" i="4"/>
  <c r="AQ223" i="4"/>
  <c r="AS223" i="4"/>
  <c r="AT223" i="4" s="1"/>
  <c r="AU223" i="4" s="1"/>
  <c r="AV223" i="4" s="1"/>
  <c r="AA223" i="4"/>
  <c r="R223" i="4"/>
  <c r="M223" i="4"/>
  <c r="J223" i="4" s="1"/>
  <c r="AP223" i="4" l="1"/>
  <c r="Z223" i="4"/>
  <c r="AO223" i="4"/>
  <c r="AW223" i="4"/>
  <c r="AX223" i="4" s="1"/>
  <c r="I4" i="5" l="1"/>
  <c r="AC66" i="12" l="1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C505" i="12"/>
  <c r="AD505" i="12"/>
  <c r="AE505" i="12"/>
  <c r="AF505" i="12"/>
  <c r="AG505" i="12"/>
  <c r="AH505" i="12"/>
  <c r="AI505" i="12"/>
  <c r="AJ505" i="12"/>
  <c r="AK505" i="12"/>
  <c r="AL505" i="12"/>
  <c r="AM505" i="12"/>
  <c r="AN505" i="12"/>
  <c r="AO505" i="12"/>
  <c r="AP505" i="12"/>
  <c r="AQ505" i="12"/>
  <c r="AR505" i="12"/>
  <c r="AS505" i="12"/>
  <c r="AT505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C337" i="12"/>
  <c r="AD337" i="12"/>
  <c r="AE337" i="12"/>
  <c r="AF337" i="12"/>
  <c r="AG337" i="12"/>
  <c r="AH337" i="12"/>
  <c r="AI337" i="12"/>
  <c r="AJ337" i="12"/>
  <c r="AK337" i="12"/>
  <c r="AL337" i="12"/>
  <c r="AM337" i="12"/>
  <c r="AN337" i="12"/>
  <c r="AO337" i="12"/>
  <c r="AP337" i="12"/>
  <c r="AQ337" i="12"/>
  <c r="AR337" i="12"/>
  <c r="AS337" i="12"/>
  <c r="AT337" i="12"/>
  <c r="BF66" i="4"/>
  <c r="BF505" i="4"/>
  <c r="BF224" i="4"/>
  <c r="BF337" i="4"/>
  <c r="AQ66" i="4"/>
  <c r="AS66" i="4"/>
  <c r="AT66" i="4" s="1"/>
  <c r="AU66" i="4" s="1"/>
  <c r="AV66" i="4" s="1"/>
  <c r="AQ505" i="4"/>
  <c r="AS505" i="4"/>
  <c r="AT505" i="4" s="1"/>
  <c r="AU505" i="4" s="1"/>
  <c r="AV505" i="4" s="1"/>
  <c r="AQ224" i="4"/>
  <c r="AS224" i="4"/>
  <c r="AT224" i="4" s="1"/>
  <c r="AU224" i="4" s="1"/>
  <c r="AV224" i="4" s="1"/>
  <c r="AQ337" i="4"/>
  <c r="AS337" i="4"/>
  <c r="AT337" i="4" s="1"/>
  <c r="AU337" i="4" s="1"/>
  <c r="AV337" i="4" s="1"/>
  <c r="AA66" i="4"/>
  <c r="AA505" i="4"/>
  <c r="AA224" i="4"/>
  <c r="AA337" i="4"/>
  <c r="M66" i="4"/>
  <c r="J66" i="4" s="1"/>
  <c r="R66" i="4"/>
  <c r="M505" i="4"/>
  <c r="J505" i="4" s="1"/>
  <c r="R505" i="4"/>
  <c r="M224" i="4"/>
  <c r="J224" i="4" s="1"/>
  <c r="R224" i="4"/>
  <c r="M337" i="4"/>
  <c r="J337" i="4" s="1"/>
  <c r="R337" i="4"/>
  <c r="AO66" i="4" l="1"/>
  <c r="AU337" i="12"/>
  <c r="AV337" i="12"/>
  <c r="AV66" i="12"/>
  <c r="AU66" i="12"/>
  <c r="AV505" i="12"/>
  <c r="AU505" i="12"/>
  <c r="AV224" i="12"/>
  <c r="AU224" i="12"/>
  <c r="Z337" i="4"/>
  <c r="Z66" i="4"/>
  <c r="Z224" i="4"/>
  <c r="Z505" i="4"/>
  <c r="AP224" i="4"/>
  <c r="AO505" i="4"/>
  <c r="AO337" i="4"/>
  <c r="AP66" i="4"/>
  <c r="AP337" i="4"/>
  <c r="AO224" i="4"/>
  <c r="AP505" i="4"/>
  <c r="AW224" i="4"/>
  <c r="AX224" i="4" s="1"/>
  <c r="AW505" i="4"/>
  <c r="AX505" i="4" s="1"/>
  <c r="AW337" i="4"/>
  <c r="AX337" i="4" s="1"/>
  <c r="AW66" i="4"/>
  <c r="AX66" i="4" s="1"/>
  <c r="E691" i="6" l="1"/>
  <c r="F691" i="6"/>
  <c r="G691" i="6"/>
  <c r="H691" i="6"/>
  <c r="H692" i="6"/>
  <c r="G692" i="6"/>
  <c r="F692" i="6"/>
  <c r="E692" i="6"/>
  <c r="T51" i="7" l="1"/>
  <c r="AC229" i="12" l="1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C581" i="12"/>
  <c r="AD581" i="12"/>
  <c r="AE581" i="12"/>
  <c r="AF581" i="12"/>
  <c r="AG581" i="12"/>
  <c r="AH581" i="12"/>
  <c r="AI581" i="12"/>
  <c r="AJ581" i="12"/>
  <c r="AK581" i="12"/>
  <c r="AL581" i="12"/>
  <c r="AM581" i="12"/>
  <c r="AN581" i="12"/>
  <c r="AO581" i="12"/>
  <c r="AP581" i="12"/>
  <c r="AQ581" i="12"/>
  <c r="AR581" i="12"/>
  <c r="AS581" i="12"/>
  <c r="AT581" i="12"/>
  <c r="AC702" i="12"/>
  <c r="AD702" i="12"/>
  <c r="AE702" i="12"/>
  <c r="AF702" i="12"/>
  <c r="AG702" i="12"/>
  <c r="AH702" i="12"/>
  <c r="AI702" i="12"/>
  <c r="AJ702" i="12"/>
  <c r="AK702" i="12"/>
  <c r="AL702" i="12"/>
  <c r="AM702" i="12"/>
  <c r="AN702" i="12"/>
  <c r="AO702" i="12"/>
  <c r="AP702" i="12"/>
  <c r="AQ702" i="12"/>
  <c r="AR702" i="12"/>
  <c r="AS702" i="12"/>
  <c r="AT702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O877" i="4"/>
  <c r="K877" i="4"/>
  <c r="I877" i="4"/>
  <c r="BF151" i="4"/>
  <c r="BF229" i="4"/>
  <c r="BF581" i="4"/>
  <c r="BF702" i="4"/>
  <c r="BF23" i="4"/>
  <c r="AQ23" i="4"/>
  <c r="AS23" i="4"/>
  <c r="AT23" i="4" s="1"/>
  <c r="AU23" i="4" s="1"/>
  <c r="AV23" i="4" s="1"/>
  <c r="AQ151" i="4"/>
  <c r="AS151" i="4"/>
  <c r="AT151" i="4" s="1"/>
  <c r="AU151" i="4" s="1"/>
  <c r="AV151" i="4" s="1"/>
  <c r="AQ229" i="4"/>
  <c r="AS229" i="4"/>
  <c r="AT229" i="4" s="1"/>
  <c r="AU229" i="4" s="1"/>
  <c r="AV229" i="4" s="1"/>
  <c r="AQ581" i="4"/>
  <c r="AS581" i="4"/>
  <c r="AT581" i="4" s="1"/>
  <c r="AU581" i="4" s="1"/>
  <c r="AV581" i="4" s="1"/>
  <c r="AQ702" i="4"/>
  <c r="AS702" i="4"/>
  <c r="AT702" i="4" s="1"/>
  <c r="AU702" i="4" s="1"/>
  <c r="AV702" i="4" s="1"/>
  <c r="AA23" i="4"/>
  <c r="AA151" i="4"/>
  <c r="AA229" i="4"/>
  <c r="AA581" i="4"/>
  <c r="AA702" i="4"/>
  <c r="R23" i="4"/>
  <c r="R151" i="4"/>
  <c r="R229" i="4"/>
  <c r="R581" i="4"/>
  <c r="R702" i="4"/>
  <c r="M23" i="4"/>
  <c r="J23" i="4" s="1"/>
  <c r="M151" i="4"/>
  <c r="J151" i="4" s="1"/>
  <c r="M229" i="4"/>
  <c r="J229" i="4" s="1"/>
  <c r="M581" i="4"/>
  <c r="J581" i="4" s="1"/>
  <c r="M702" i="4"/>
  <c r="J702" i="4" s="1"/>
  <c r="AO229" i="4" l="1"/>
  <c r="AV23" i="12"/>
  <c r="AU23" i="12"/>
  <c r="AV581" i="12"/>
  <c r="AU581" i="12"/>
  <c r="AV151" i="12"/>
  <c r="AU151" i="12"/>
  <c r="AV702" i="12"/>
  <c r="AU702" i="12"/>
  <c r="AU229" i="12"/>
  <c r="AV229" i="12"/>
  <c r="Z581" i="4"/>
  <c r="Z151" i="4"/>
  <c r="Z702" i="4"/>
  <c r="Z229" i="4"/>
  <c r="Z23" i="4"/>
  <c r="AO23" i="4"/>
  <c r="AP702" i="4"/>
  <c r="AP581" i="4"/>
  <c r="AP229" i="4"/>
  <c r="AP151" i="4"/>
  <c r="AP23" i="4"/>
  <c r="AO702" i="4"/>
  <c r="AO581" i="4"/>
  <c r="AO151" i="4"/>
  <c r="AW581" i="4"/>
  <c r="AX581" i="4" s="1"/>
  <c r="AW151" i="4"/>
  <c r="AX151" i="4" s="1"/>
  <c r="AW702" i="4"/>
  <c r="AX702" i="4" s="1"/>
  <c r="AW229" i="4"/>
  <c r="AX229" i="4" s="1"/>
  <c r="AW23" i="4"/>
  <c r="AX23" i="4" s="1"/>
  <c r="A8" i="5" l="1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C7" i="5"/>
  <c r="BD7" i="5"/>
  <c r="BE7" i="5"/>
  <c r="BF7" i="5"/>
  <c r="BC9" i="5"/>
  <c r="BD9" i="5"/>
  <c r="BE9" i="5"/>
  <c r="BF9" i="5"/>
  <c r="BC10" i="5"/>
  <c r="BD10" i="5"/>
  <c r="BE10" i="5"/>
  <c r="BF10" i="5"/>
  <c r="BC11" i="5"/>
  <c r="BD11" i="5"/>
  <c r="BE11" i="5"/>
  <c r="BF11" i="5"/>
  <c r="BC12" i="5"/>
  <c r="BD12" i="5"/>
  <c r="BE12" i="5"/>
  <c r="BF12" i="5"/>
  <c r="BC13" i="5"/>
  <c r="BD13" i="5"/>
  <c r="BE13" i="5"/>
  <c r="BF13" i="5"/>
  <c r="BC14" i="5"/>
  <c r="BD14" i="5"/>
  <c r="BE14" i="5"/>
  <c r="BF14" i="5"/>
  <c r="BC15" i="5"/>
  <c r="BD15" i="5"/>
  <c r="BE15" i="5"/>
  <c r="BF15" i="5"/>
  <c r="BC16" i="5"/>
  <c r="BD16" i="5"/>
  <c r="BE16" i="5"/>
  <c r="BF16" i="5"/>
  <c r="BC17" i="5"/>
  <c r="BD17" i="5"/>
  <c r="BE17" i="5"/>
  <c r="BF17" i="5"/>
  <c r="BC18" i="5"/>
  <c r="BD18" i="5"/>
  <c r="BE18" i="5"/>
  <c r="BF18" i="5"/>
  <c r="BC19" i="5"/>
  <c r="BD19" i="5"/>
  <c r="BE19" i="5"/>
  <c r="BF19" i="5"/>
  <c r="BC20" i="5"/>
  <c r="BD20" i="5"/>
  <c r="BE20" i="5"/>
  <c r="BF20" i="5"/>
  <c r="BC21" i="5"/>
  <c r="BD21" i="5"/>
  <c r="BE21" i="5"/>
  <c r="BF21" i="5"/>
  <c r="BC22" i="5"/>
  <c r="BD22" i="5"/>
  <c r="BE22" i="5"/>
  <c r="BF22" i="5"/>
  <c r="BC23" i="5"/>
  <c r="BD23" i="5"/>
  <c r="BE23" i="5"/>
  <c r="BF23" i="5"/>
  <c r="BC24" i="5"/>
  <c r="BD24" i="5"/>
  <c r="BE24" i="5"/>
  <c r="BF24" i="5"/>
  <c r="BC25" i="5"/>
  <c r="BD25" i="5"/>
  <c r="BE25" i="5"/>
  <c r="BF25" i="5"/>
  <c r="BC26" i="5"/>
  <c r="BD26" i="5"/>
  <c r="BE26" i="5"/>
  <c r="BF26" i="5"/>
  <c r="BC27" i="5"/>
  <c r="BD27" i="5"/>
  <c r="BE27" i="5"/>
  <c r="BF27" i="5"/>
  <c r="BC28" i="5"/>
  <c r="BD28" i="5"/>
  <c r="BE28" i="5"/>
  <c r="BF28" i="5"/>
  <c r="BC29" i="5"/>
  <c r="BD29" i="5"/>
  <c r="BE29" i="5"/>
  <c r="BF29" i="5"/>
  <c r="BC30" i="5"/>
  <c r="BD30" i="5"/>
  <c r="BE30" i="5"/>
  <c r="BF30" i="5"/>
  <c r="BC31" i="5"/>
  <c r="BD31" i="5"/>
  <c r="BE31" i="5"/>
  <c r="BF31" i="5"/>
  <c r="BC32" i="5"/>
  <c r="BD32" i="5"/>
  <c r="BE32" i="5"/>
  <c r="BF32" i="5"/>
  <c r="BC33" i="5"/>
  <c r="BD33" i="5"/>
  <c r="BE33" i="5"/>
  <c r="BF33" i="5"/>
  <c r="BC34" i="5"/>
  <c r="BD34" i="5"/>
  <c r="BE34" i="5"/>
  <c r="BF34" i="5"/>
  <c r="BC35" i="5"/>
  <c r="BD35" i="5"/>
  <c r="BE35" i="5"/>
  <c r="BF35" i="5"/>
  <c r="BC36" i="5"/>
  <c r="BD36" i="5"/>
  <c r="BE36" i="5"/>
  <c r="BF36" i="5"/>
  <c r="BC37" i="5"/>
  <c r="BD37" i="5"/>
  <c r="BE37" i="5"/>
  <c r="BF37" i="5"/>
  <c r="BC38" i="5"/>
  <c r="BD38" i="5"/>
  <c r="BE38" i="5"/>
  <c r="BF38" i="5"/>
  <c r="BC39" i="5"/>
  <c r="BD39" i="5"/>
  <c r="BE39" i="5"/>
  <c r="BF39" i="5"/>
  <c r="BC40" i="5"/>
  <c r="BD40" i="5"/>
  <c r="BE40" i="5"/>
  <c r="BF40" i="5"/>
  <c r="BC41" i="5"/>
  <c r="BD41" i="5"/>
  <c r="BE41" i="5"/>
  <c r="BF41" i="5"/>
  <c r="BC42" i="5"/>
  <c r="BD42" i="5"/>
  <c r="BE42" i="5"/>
  <c r="BF42" i="5"/>
  <c r="BC43" i="5"/>
  <c r="BD43" i="5"/>
  <c r="BE43" i="5"/>
  <c r="BF43" i="5"/>
  <c r="BC44" i="5"/>
  <c r="BD44" i="5"/>
  <c r="BE44" i="5"/>
  <c r="BF44" i="5"/>
  <c r="BC45" i="5"/>
  <c r="BD45" i="5"/>
  <c r="BE45" i="5"/>
  <c r="BF45" i="5"/>
  <c r="BC46" i="5"/>
  <c r="BD46" i="5"/>
  <c r="BE46" i="5"/>
  <c r="BF46" i="5"/>
  <c r="BC47" i="5"/>
  <c r="BD47" i="5"/>
  <c r="BE47" i="5"/>
  <c r="BF47" i="5"/>
  <c r="BC48" i="5"/>
  <c r="BD48" i="5"/>
  <c r="BE48" i="5"/>
  <c r="BF48" i="5"/>
  <c r="BC49" i="5"/>
  <c r="BD49" i="5"/>
  <c r="BE49" i="5"/>
  <c r="BF49" i="5"/>
  <c r="BC50" i="5"/>
  <c r="BD50" i="5"/>
  <c r="BE50" i="5"/>
  <c r="BF50" i="5"/>
  <c r="BC51" i="5"/>
  <c r="BD51" i="5"/>
  <c r="BE51" i="5"/>
  <c r="BF51" i="5"/>
  <c r="BC52" i="5"/>
  <c r="BD52" i="5"/>
  <c r="BE52" i="5"/>
  <c r="BF52" i="5"/>
  <c r="BC53" i="5"/>
  <c r="BD53" i="5"/>
  <c r="BE53" i="5"/>
  <c r="BF53" i="5"/>
  <c r="BC54" i="5"/>
  <c r="BD54" i="5"/>
  <c r="BE54" i="5"/>
  <c r="BF54" i="5"/>
  <c r="BC55" i="5"/>
  <c r="BD55" i="5"/>
  <c r="BE55" i="5"/>
  <c r="BF55" i="5"/>
  <c r="J150" i="7"/>
  <c r="BF16" i="4" l="1"/>
  <c r="BF17" i="4"/>
  <c r="BF18" i="4"/>
  <c r="BF19" i="4"/>
  <c r="BF20" i="4"/>
  <c r="BF21" i="4"/>
  <c r="BF22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8" i="4"/>
  <c r="BF39" i="4"/>
  <c r="BF40" i="4"/>
  <c r="BF41" i="4"/>
  <c r="BF43" i="4"/>
  <c r="BF44" i="4"/>
  <c r="BF45" i="4"/>
  <c r="BF47" i="4"/>
  <c r="BF48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7" i="4"/>
  <c r="BF68" i="4"/>
  <c r="BF69" i="4"/>
  <c r="BF70" i="4"/>
  <c r="BF71" i="4"/>
  <c r="BF72" i="4"/>
  <c r="BF73" i="4"/>
  <c r="BF74" i="4"/>
  <c r="BF75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756" i="4"/>
  <c r="BF95" i="4"/>
  <c r="BF96" i="4"/>
  <c r="BF97" i="4"/>
  <c r="BF99" i="4"/>
  <c r="BF100" i="4"/>
  <c r="BF101" i="4"/>
  <c r="BF102" i="4"/>
  <c r="BF103" i="4"/>
  <c r="BF104" i="4"/>
  <c r="BF105" i="4"/>
  <c r="BF106" i="4"/>
  <c r="BF107" i="4"/>
  <c r="BF109" i="4"/>
  <c r="BF110" i="4"/>
  <c r="BF111" i="4"/>
  <c r="BF112" i="4"/>
  <c r="BF113" i="4"/>
  <c r="BF114" i="4"/>
  <c r="BF116" i="4"/>
  <c r="BF117" i="4"/>
  <c r="BF118" i="4"/>
  <c r="BF119" i="4"/>
  <c r="BF120" i="4"/>
  <c r="BF121" i="4"/>
  <c r="BF123" i="4"/>
  <c r="BF124" i="4"/>
  <c r="BF125" i="4"/>
  <c r="BF126" i="4"/>
  <c r="BF127" i="4"/>
  <c r="BF128" i="4"/>
  <c r="BF129" i="4"/>
  <c r="BF130" i="4"/>
  <c r="BF132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3" i="4"/>
  <c r="BF154" i="4"/>
  <c r="BF155" i="4"/>
  <c r="BF156" i="4"/>
  <c r="BF157" i="4"/>
  <c r="BF158" i="4"/>
  <c r="BF160" i="4"/>
  <c r="BF162" i="4"/>
  <c r="BF163" i="4"/>
  <c r="BF164" i="4"/>
  <c r="BF751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6" i="4"/>
  <c r="BF197" i="4"/>
  <c r="BF198" i="4"/>
  <c r="BF199" i="4"/>
  <c r="BF200" i="4"/>
  <c r="BF201" i="4"/>
  <c r="BF202" i="4"/>
  <c r="BF203" i="4"/>
  <c r="BF204" i="4"/>
  <c r="BF205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20" i="4"/>
  <c r="BF221" i="4"/>
  <c r="BF222" i="4"/>
  <c r="BF225" i="4"/>
  <c r="BF226" i="4"/>
  <c r="BF227" i="4"/>
  <c r="BF230" i="4"/>
  <c r="BF231" i="4"/>
  <c r="BF232" i="4"/>
  <c r="BF233" i="4"/>
  <c r="BF234" i="4"/>
  <c r="BF236" i="4"/>
  <c r="BF237" i="4"/>
  <c r="BF238" i="4"/>
  <c r="BF240" i="4"/>
  <c r="BF241" i="4"/>
  <c r="BF242" i="4"/>
  <c r="BF243" i="4"/>
  <c r="BF245" i="4"/>
  <c r="BF246" i="4"/>
  <c r="BF247" i="4"/>
  <c r="BF248" i="4"/>
  <c r="BF249" i="4"/>
  <c r="BF250" i="4"/>
  <c r="BF251" i="4"/>
  <c r="BF252" i="4"/>
  <c r="BF253" i="4"/>
  <c r="BF254" i="4"/>
  <c r="BF256" i="4"/>
  <c r="BF257" i="4"/>
  <c r="BF258" i="4"/>
  <c r="BF260" i="4"/>
  <c r="BF261" i="4"/>
  <c r="BF262" i="4"/>
  <c r="BF263" i="4"/>
  <c r="BF264" i="4"/>
  <c r="BF266" i="4"/>
  <c r="BF268" i="4"/>
  <c r="BF269" i="4"/>
  <c r="BF270" i="4"/>
  <c r="BF272" i="4"/>
  <c r="BF273" i="4"/>
  <c r="BF274" i="4"/>
  <c r="BF275" i="4"/>
  <c r="BF276" i="4"/>
  <c r="BF277" i="4"/>
  <c r="BF278" i="4"/>
  <c r="BF279" i="4"/>
  <c r="BF280" i="4"/>
  <c r="BF281" i="4"/>
  <c r="BF282" i="4"/>
  <c r="BF283" i="4"/>
  <c r="BF286" i="4"/>
  <c r="BF287" i="4"/>
  <c r="BF288" i="4"/>
  <c r="BF289" i="4"/>
  <c r="BF290" i="4"/>
  <c r="BF291" i="4"/>
  <c r="BF292" i="4"/>
  <c r="BF293" i="4"/>
  <c r="BF294" i="4"/>
  <c r="BF295" i="4"/>
  <c r="BF296" i="4"/>
  <c r="BF297" i="4"/>
  <c r="BF298" i="4"/>
  <c r="BF299" i="4"/>
  <c r="BF300" i="4"/>
  <c r="BF301" i="4"/>
  <c r="BF302" i="4"/>
  <c r="BF303" i="4"/>
  <c r="BF304" i="4"/>
  <c r="BF305" i="4"/>
  <c r="BF306" i="4"/>
  <c r="BF307" i="4"/>
  <c r="BF308" i="4"/>
  <c r="BF309" i="4"/>
  <c r="BF310" i="4"/>
  <c r="BF311" i="4"/>
  <c r="BF313" i="4"/>
  <c r="BF314" i="4"/>
  <c r="BF315" i="4"/>
  <c r="BF316" i="4"/>
  <c r="BF317" i="4"/>
  <c r="BF319" i="4"/>
  <c r="BF321" i="4"/>
  <c r="BF322" i="4"/>
  <c r="BF323" i="4"/>
  <c r="BF324" i="4"/>
  <c r="BF325" i="4"/>
  <c r="BF326" i="4"/>
  <c r="BF327" i="4"/>
  <c r="BF329" i="4"/>
  <c r="BF330" i="4"/>
  <c r="BF331" i="4"/>
  <c r="BF332" i="4"/>
  <c r="BF333" i="4"/>
  <c r="BF334" i="4"/>
  <c r="BF338" i="4"/>
  <c r="BF339" i="4"/>
  <c r="BF340" i="4"/>
  <c r="BF341" i="4"/>
  <c r="BF344" i="4"/>
  <c r="BF345" i="4"/>
  <c r="BF346" i="4"/>
  <c r="BF347" i="4"/>
  <c r="BF348" i="4"/>
  <c r="BF350" i="4"/>
  <c r="BF351" i="4"/>
  <c r="BF352" i="4"/>
  <c r="BF353" i="4"/>
  <c r="BF354" i="4"/>
  <c r="BF355" i="4"/>
  <c r="BF356" i="4"/>
  <c r="BF357" i="4"/>
  <c r="BF358" i="4"/>
  <c r="BF359" i="4"/>
  <c r="BF360" i="4"/>
  <c r="BF361" i="4"/>
  <c r="BF362" i="4"/>
  <c r="BF363" i="4"/>
  <c r="BF364" i="4"/>
  <c r="BF365" i="4"/>
  <c r="BF366" i="4"/>
  <c r="BF367" i="4"/>
  <c r="BF369" i="4"/>
  <c r="BF370" i="4"/>
  <c r="BF371" i="4"/>
  <c r="BF372" i="4"/>
  <c r="BF373" i="4"/>
  <c r="BF374" i="4"/>
  <c r="BF375" i="4"/>
  <c r="BF376" i="4"/>
  <c r="BF377" i="4"/>
  <c r="BF378" i="4"/>
  <c r="BF380" i="4"/>
  <c r="BF738" i="4"/>
  <c r="BF381" i="4"/>
  <c r="BF382" i="4"/>
  <c r="BF456" i="4"/>
  <c r="BF383" i="4"/>
  <c r="BF384" i="4"/>
  <c r="BF385" i="4"/>
  <c r="BF387" i="4"/>
  <c r="BF388" i="4"/>
  <c r="BF389" i="4"/>
  <c r="BF390" i="4"/>
  <c r="BF391" i="4"/>
  <c r="BF392" i="4"/>
  <c r="BF393" i="4"/>
  <c r="BF395" i="4"/>
  <c r="BF396" i="4"/>
  <c r="BF398" i="4"/>
  <c r="BF399" i="4"/>
  <c r="BF400" i="4"/>
  <c r="BF401" i="4"/>
  <c r="BF402" i="4"/>
  <c r="BF403" i="4"/>
  <c r="BF404" i="4"/>
  <c r="BF405" i="4"/>
  <c r="BF406" i="4"/>
  <c r="BF407" i="4"/>
  <c r="BF409" i="4"/>
  <c r="BF410" i="4"/>
  <c r="BF411" i="4"/>
  <c r="BF412" i="4"/>
  <c r="BF413" i="4"/>
  <c r="BF414" i="4"/>
  <c r="BF415" i="4"/>
  <c r="BF416" i="4"/>
  <c r="BF417" i="4"/>
  <c r="BF418" i="4"/>
  <c r="BF419" i="4"/>
  <c r="BF420" i="4"/>
  <c r="BF421" i="4"/>
  <c r="BF422" i="4"/>
  <c r="BF423" i="4"/>
  <c r="BF424" i="4"/>
  <c r="BF425" i="4"/>
  <c r="BF426" i="4"/>
  <c r="BF427" i="4"/>
  <c r="BF428" i="4"/>
  <c r="BF429" i="4"/>
  <c r="BF430" i="4"/>
  <c r="BF431" i="4"/>
  <c r="BF432" i="4"/>
  <c r="BF434" i="4"/>
  <c r="BF435" i="4"/>
  <c r="BF436" i="4"/>
  <c r="BF438" i="4"/>
  <c r="BF439" i="4"/>
  <c r="BF441" i="4"/>
  <c r="BF442" i="4"/>
  <c r="BF443" i="4"/>
  <c r="BF444" i="4"/>
  <c r="BF446" i="4"/>
  <c r="BF447" i="4"/>
  <c r="BF449" i="4"/>
  <c r="BF450" i="4"/>
  <c r="BF451" i="4"/>
  <c r="BF452" i="4"/>
  <c r="BF453" i="4"/>
  <c r="BF454" i="4"/>
  <c r="BF455" i="4"/>
  <c r="BF457" i="4"/>
  <c r="BF459" i="4"/>
  <c r="BF461" i="4"/>
  <c r="BF462" i="4"/>
  <c r="BF463" i="4"/>
  <c r="BF464" i="4"/>
  <c r="BF465" i="4"/>
  <c r="BF466" i="4"/>
  <c r="BF467" i="4"/>
  <c r="BF468" i="4"/>
  <c r="BF469" i="4"/>
  <c r="BF470" i="4"/>
  <c r="BF471" i="4"/>
  <c r="BF472" i="4"/>
  <c r="BF473" i="4"/>
  <c r="BF474" i="4"/>
  <c r="BF475" i="4"/>
  <c r="BF476" i="4"/>
  <c r="BF477" i="4"/>
  <c r="BF478" i="4"/>
  <c r="BF479" i="4"/>
  <c r="BF480" i="4"/>
  <c r="BF481" i="4"/>
  <c r="BF482" i="4"/>
  <c r="BF483" i="4"/>
  <c r="BF484" i="4"/>
  <c r="BF485" i="4"/>
  <c r="BF486" i="4"/>
  <c r="BF487" i="4"/>
  <c r="BF488" i="4"/>
  <c r="BF489" i="4"/>
  <c r="BF490" i="4"/>
  <c r="BF491" i="4"/>
  <c r="BF492" i="4"/>
  <c r="BF493" i="4"/>
  <c r="BF494" i="4"/>
  <c r="BF495" i="4"/>
  <c r="BF496" i="4"/>
  <c r="BF497" i="4"/>
  <c r="BF498" i="4"/>
  <c r="BF499" i="4"/>
  <c r="BF501" i="4"/>
  <c r="BF502" i="4"/>
  <c r="BF503" i="4"/>
  <c r="BF504" i="4"/>
  <c r="BF506" i="4"/>
  <c r="BF507" i="4"/>
  <c r="BF508" i="4"/>
  <c r="BF509" i="4"/>
  <c r="BF510" i="4"/>
  <c r="BF511" i="4"/>
  <c r="BF512" i="4"/>
  <c r="BF513" i="4"/>
  <c r="BF514" i="4"/>
  <c r="BF515" i="4"/>
  <c r="BF517" i="4"/>
  <c r="BF518" i="4"/>
  <c r="BF519" i="4"/>
  <c r="BF520" i="4"/>
  <c r="BF521" i="4"/>
  <c r="BF522" i="4"/>
  <c r="BF523" i="4"/>
  <c r="BF524" i="4"/>
  <c r="BF525" i="4"/>
  <c r="BF526" i="4"/>
  <c r="BF528" i="4"/>
  <c r="BF529" i="4"/>
  <c r="BF530" i="4"/>
  <c r="BF532" i="4"/>
  <c r="BF533" i="4"/>
  <c r="BF534" i="4"/>
  <c r="BF535" i="4"/>
  <c r="BF536" i="4"/>
  <c r="BF537" i="4"/>
  <c r="BF538" i="4"/>
  <c r="BF540" i="4"/>
  <c r="BF541" i="4"/>
  <c r="BF542" i="4"/>
  <c r="BF543" i="4"/>
  <c r="BF544" i="4"/>
  <c r="BF545" i="4"/>
  <c r="BF546" i="4"/>
  <c r="BF547" i="4"/>
  <c r="BF548" i="4"/>
  <c r="BF549" i="4"/>
  <c r="BF550" i="4"/>
  <c r="BF551" i="4"/>
  <c r="BF552" i="4"/>
  <c r="BF553" i="4"/>
  <c r="BF554" i="4"/>
  <c r="BF555" i="4"/>
  <c r="BF556" i="4"/>
  <c r="BF557" i="4"/>
  <c r="BF558" i="4"/>
  <c r="BF560" i="4"/>
  <c r="BF561" i="4"/>
  <c r="BF562" i="4"/>
  <c r="BF565" i="4"/>
  <c r="BF567" i="4"/>
  <c r="BF568" i="4"/>
  <c r="BF569" i="4"/>
  <c r="BF570" i="4"/>
  <c r="BF571" i="4"/>
  <c r="BF572" i="4"/>
  <c r="BF573" i="4"/>
  <c r="BF574" i="4"/>
  <c r="BF575" i="4"/>
  <c r="BF576" i="4"/>
  <c r="BF578" i="4"/>
  <c r="BF579" i="4"/>
  <c r="BF580" i="4"/>
  <c r="BF582" i="4"/>
  <c r="BF583" i="4"/>
  <c r="BF584" i="4"/>
  <c r="BF585" i="4"/>
  <c r="BF586" i="4"/>
  <c r="BF587" i="4"/>
  <c r="BF588" i="4"/>
  <c r="BF589" i="4"/>
  <c r="BF591" i="4"/>
  <c r="BF592" i="4"/>
  <c r="BF593" i="4"/>
  <c r="BF594" i="4"/>
  <c r="BF595" i="4"/>
  <c r="BF596" i="4"/>
  <c r="BF597" i="4"/>
  <c r="BF598" i="4"/>
  <c r="BF599" i="4"/>
  <c r="BF600" i="4"/>
  <c r="BF601" i="4"/>
  <c r="BF602" i="4"/>
  <c r="BF604" i="4"/>
  <c r="BF605" i="4"/>
  <c r="BF606" i="4"/>
  <c r="BF607" i="4"/>
  <c r="BF608" i="4"/>
  <c r="BF609" i="4"/>
  <c r="BF610" i="4"/>
  <c r="BF611" i="4"/>
  <c r="BF612" i="4"/>
  <c r="BF613" i="4"/>
  <c r="BF614" i="4"/>
  <c r="BF615" i="4"/>
  <c r="BF616" i="4"/>
  <c r="BF617" i="4"/>
  <c r="BF618" i="4"/>
  <c r="BF619" i="4"/>
  <c r="BF620" i="4"/>
  <c r="BF621" i="4"/>
  <c r="BF622" i="4"/>
  <c r="BF623" i="4"/>
  <c r="BF624" i="4"/>
  <c r="BF625" i="4"/>
  <c r="BF626" i="4"/>
  <c r="BF627" i="4"/>
  <c r="BF628" i="4"/>
  <c r="BF629" i="4"/>
  <c r="BF630" i="4"/>
  <c r="BF631" i="4"/>
  <c r="BF632" i="4"/>
  <c r="BF633" i="4"/>
  <c r="BF634" i="4"/>
  <c r="BF635" i="4"/>
  <c r="BF636" i="4"/>
  <c r="BF637" i="4"/>
  <c r="BF638" i="4"/>
  <c r="BF639" i="4"/>
  <c r="BF640" i="4"/>
  <c r="BF641" i="4"/>
  <c r="BF458" i="4"/>
  <c r="BF643" i="4"/>
  <c r="BF644" i="4"/>
  <c r="BF645" i="4"/>
  <c r="BF647" i="4"/>
  <c r="BF648" i="4"/>
  <c r="BF649" i="4"/>
  <c r="BF650" i="4"/>
  <c r="BF651" i="4"/>
  <c r="BF652" i="4"/>
  <c r="BF653" i="4"/>
  <c r="BF654" i="4"/>
  <c r="BF655" i="4"/>
  <c r="BF657" i="4"/>
  <c r="BF658" i="4"/>
  <c r="BF659" i="4"/>
  <c r="BF660" i="4"/>
  <c r="BF661" i="4"/>
  <c r="BF662" i="4"/>
  <c r="BF663" i="4"/>
  <c r="BF664" i="4"/>
  <c r="BF665" i="4"/>
  <c r="BF666" i="4"/>
  <c r="BF667" i="4"/>
  <c r="BF668" i="4"/>
  <c r="BF669" i="4"/>
  <c r="BF670" i="4"/>
  <c r="BF671" i="4"/>
  <c r="BF672" i="4"/>
  <c r="BF673" i="4"/>
  <c r="BF674" i="4"/>
  <c r="BF675" i="4"/>
  <c r="BF676" i="4"/>
  <c r="BF677" i="4"/>
  <c r="BF680" i="4"/>
  <c r="BF681" i="4"/>
  <c r="BF682" i="4"/>
  <c r="BF683" i="4"/>
  <c r="BF684" i="4"/>
  <c r="BF686" i="4"/>
  <c r="BF687" i="4"/>
  <c r="BF688" i="4"/>
  <c r="BF689" i="4"/>
  <c r="BF690" i="4"/>
  <c r="BF691" i="4"/>
  <c r="BF692" i="4"/>
  <c r="BF693" i="4"/>
  <c r="BF694" i="4"/>
  <c r="BF695" i="4"/>
  <c r="BF696" i="4"/>
  <c r="BF698" i="4"/>
  <c r="BF700" i="4"/>
  <c r="BF701" i="4"/>
  <c r="BF703" i="4"/>
  <c r="BF704" i="4"/>
  <c r="BF705" i="4"/>
  <c r="BF706" i="4"/>
  <c r="BF707" i="4"/>
  <c r="BF708" i="4"/>
  <c r="BF709" i="4"/>
  <c r="BF710" i="4"/>
  <c r="BF712" i="4"/>
  <c r="BF713" i="4"/>
  <c r="BF714" i="4"/>
  <c r="BF715" i="4"/>
  <c r="BF716" i="4"/>
  <c r="BF717" i="4"/>
  <c r="BF718" i="4"/>
  <c r="BF719" i="4"/>
  <c r="BF720" i="4"/>
  <c r="BF721" i="4"/>
  <c r="BF722" i="4"/>
  <c r="BF723" i="4"/>
  <c r="BF724" i="4"/>
  <c r="BF725" i="4"/>
  <c r="BF726" i="4"/>
  <c r="BF727" i="4"/>
  <c r="BF728" i="4"/>
  <c r="BF729" i="4"/>
  <c r="BF730" i="4"/>
  <c r="BF731" i="4"/>
  <c r="BF732" i="4"/>
  <c r="BF733" i="4"/>
  <c r="BF734" i="4"/>
  <c r="BF736" i="4"/>
  <c r="BF739" i="4"/>
  <c r="BF740" i="4"/>
  <c r="BF741" i="4"/>
  <c r="BF742" i="4"/>
  <c r="BF743" i="4"/>
  <c r="BF744" i="4"/>
  <c r="BF745" i="4"/>
  <c r="BF746" i="4"/>
  <c r="BF747" i="4"/>
  <c r="BF748" i="4"/>
  <c r="BF749" i="4"/>
  <c r="BF750" i="4"/>
  <c r="BF752" i="4"/>
  <c r="BF753" i="4"/>
  <c r="BF754" i="4"/>
  <c r="BF755" i="4"/>
  <c r="BF757" i="4"/>
  <c r="BF759" i="4"/>
  <c r="BF760" i="4"/>
  <c r="BF761" i="4"/>
  <c r="BF762" i="4"/>
  <c r="BF763" i="4"/>
  <c r="BF764" i="4"/>
  <c r="BF765" i="4"/>
  <c r="BF766" i="4"/>
  <c r="BF336" i="4"/>
  <c r="BF767" i="4"/>
  <c r="BF768" i="4"/>
  <c r="BF769" i="4"/>
  <c r="BF770" i="4"/>
  <c r="BF771" i="4"/>
  <c r="BF772" i="4"/>
  <c r="BF773" i="4"/>
  <c r="BF774" i="4"/>
  <c r="BF775" i="4"/>
  <c r="BF776" i="4"/>
  <c r="BF777" i="4"/>
  <c r="BF778" i="4"/>
  <c r="BF779" i="4"/>
  <c r="BF780" i="4"/>
  <c r="BF781" i="4"/>
  <c r="BF783" i="4"/>
  <c r="BF784" i="4"/>
  <c r="BF785" i="4"/>
  <c r="BF786" i="4"/>
  <c r="BF787" i="4"/>
  <c r="BF788" i="4"/>
  <c r="BF789" i="4"/>
  <c r="BF76" i="4"/>
  <c r="BF792" i="4"/>
  <c r="BF793" i="4"/>
  <c r="BF794" i="4"/>
  <c r="BF795" i="4"/>
  <c r="BF796" i="4"/>
  <c r="BF797" i="4"/>
  <c r="BF798" i="4"/>
  <c r="BF799" i="4"/>
  <c r="BF800" i="4"/>
  <c r="BF801" i="4"/>
  <c r="BF802" i="4"/>
  <c r="BF803" i="4"/>
  <c r="BF804" i="4"/>
  <c r="BF805" i="4"/>
  <c r="BF806" i="4"/>
  <c r="BF807" i="4"/>
  <c r="BF809" i="4"/>
  <c r="BF811" i="4"/>
  <c r="BF812" i="4"/>
  <c r="BF813" i="4"/>
  <c r="BF814" i="4"/>
  <c r="BF815" i="4"/>
  <c r="BF817" i="4"/>
  <c r="BF818" i="4"/>
  <c r="BF819" i="4"/>
  <c r="BF820" i="4"/>
  <c r="BF821" i="4"/>
  <c r="BF822" i="4"/>
  <c r="BF823" i="4"/>
  <c r="BF824" i="4"/>
  <c r="BF825" i="4"/>
  <c r="BF826" i="4"/>
  <c r="BF827" i="4"/>
  <c r="BF828" i="4"/>
  <c r="BF829" i="4"/>
  <c r="BF830" i="4"/>
  <c r="BF831" i="4"/>
  <c r="BF832" i="4"/>
  <c r="BF833" i="4"/>
  <c r="BF834" i="4"/>
  <c r="BF837" i="4"/>
  <c r="BF838" i="4"/>
  <c r="BF836" i="4"/>
  <c r="BF839" i="4"/>
  <c r="BF840" i="4"/>
  <c r="BF841" i="4"/>
  <c r="BF842" i="4"/>
  <c r="BF843" i="4"/>
  <c r="BF844" i="4"/>
  <c r="BF845" i="4"/>
  <c r="BF846" i="4"/>
  <c r="BF847" i="4"/>
  <c r="BF848" i="4"/>
  <c r="BF849" i="4"/>
  <c r="BF850" i="4"/>
  <c r="BF851" i="4"/>
  <c r="BF852" i="4"/>
  <c r="BF853" i="4"/>
  <c r="BF854" i="4"/>
  <c r="BF855" i="4"/>
  <c r="BF856" i="4"/>
  <c r="BF857" i="4"/>
  <c r="BF858" i="4"/>
  <c r="BF859" i="4"/>
  <c r="BF860" i="4"/>
  <c r="BF861" i="4"/>
  <c r="BF864" i="4"/>
  <c r="BF865" i="4"/>
  <c r="BF866" i="4"/>
  <c r="BF867" i="4"/>
  <c r="BF868" i="4"/>
  <c r="BF869" i="4"/>
  <c r="BF870" i="4"/>
  <c r="BF871" i="4"/>
  <c r="BF872" i="4"/>
  <c r="BF873" i="4"/>
  <c r="BF8" i="4"/>
  <c r="BF9" i="4"/>
  <c r="BF10" i="4"/>
  <c r="BF11" i="4"/>
  <c r="BF12" i="4"/>
  <c r="BF13" i="4"/>
  <c r="BF14" i="4"/>
  <c r="BF15" i="4"/>
  <c r="BF7" i="4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Q270" i="4"/>
  <c r="AA270" i="4"/>
  <c r="R270" i="4"/>
  <c r="M270" i="4"/>
  <c r="J270" i="4" s="1"/>
  <c r="AU270" i="12" l="1"/>
  <c r="AV270" i="12"/>
  <c r="BF885" i="4"/>
  <c r="BF886" i="4"/>
  <c r="BF877" i="4"/>
  <c r="BF882" i="4"/>
  <c r="BF883" i="4"/>
  <c r="BF881" i="4"/>
  <c r="BF889" i="4"/>
  <c r="BF884" i="4"/>
  <c r="BF890" i="4"/>
  <c r="BF891" i="4"/>
  <c r="BF888" i="4"/>
  <c r="BF516" i="4"/>
  <c r="Z270" i="4"/>
  <c r="AP270" i="4"/>
  <c r="AO270" i="4"/>
  <c r="AS270" i="4"/>
  <c r="AT270" i="4" s="1"/>
  <c r="AU270" i="4" s="1"/>
  <c r="AV270" i="4" s="1"/>
  <c r="BF887" i="4" l="1"/>
  <c r="AW270" i="4"/>
  <c r="AX270" i="4" s="1"/>
  <c r="AC638" i="12" l="1"/>
  <c r="AD638" i="12"/>
  <c r="AE638" i="12"/>
  <c r="AF638" i="12"/>
  <c r="AG638" i="12"/>
  <c r="AH638" i="12"/>
  <c r="AI638" i="12"/>
  <c r="AJ638" i="12"/>
  <c r="AK638" i="12"/>
  <c r="AL638" i="12"/>
  <c r="AM638" i="12"/>
  <c r="AN638" i="12"/>
  <c r="AO638" i="12"/>
  <c r="AP638" i="12"/>
  <c r="AQ638" i="12"/>
  <c r="AR638" i="12"/>
  <c r="AS638" i="12"/>
  <c r="AT638" i="12"/>
  <c r="AC484" i="12"/>
  <c r="AD484" i="12"/>
  <c r="AE484" i="12"/>
  <c r="AF484" i="12"/>
  <c r="AG484" i="12"/>
  <c r="AH484" i="12"/>
  <c r="AI484" i="12"/>
  <c r="AJ484" i="12"/>
  <c r="AK484" i="12"/>
  <c r="AL484" i="12"/>
  <c r="AM484" i="12"/>
  <c r="AN484" i="12"/>
  <c r="AO484" i="12"/>
  <c r="AP484" i="12"/>
  <c r="AQ484" i="12"/>
  <c r="AR484" i="12"/>
  <c r="AS484" i="12"/>
  <c r="AT484" i="12"/>
  <c r="AC468" i="12"/>
  <c r="AD468" i="12"/>
  <c r="AE468" i="12"/>
  <c r="AF468" i="12"/>
  <c r="AG468" i="12"/>
  <c r="AH468" i="12"/>
  <c r="AI468" i="12"/>
  <c r="AJ468" i="12"/>
  <c r="AK468" i="12"/>
  <c r="AL468" i="12"/>
  <c r="AM468" i="12"/>
  <c r="AN468" i="12"/>
  <c r="AO468" i="12"/>
  <c r="AP468" i="12"/>
  <c r="AQ468" i="12"/>
  <c r="AR468" i="12"/>
  <c r="AS468" i="12"/>
  <c r="AT468" i="12"/>
  <c r="AV484" i="12" l="1"/>
  <c r="AU484" i="12"/>
  <c r="AV468" i="12"/>
  <c r="AU468" i="12"/>
  <c r="AV638" i="12"/>
  <c r="AU638" i="12"/>
  <c r="AQ638" i="4"/>
  <c r="AA638" i="4"/>
  <c r="R638" i="4"/>
  <c r="M638" i="4"/>
  <c r="Z638" i="4" s="1"/>
  <c r="AQ873" i="4"/>
  <c r="AA873" i="4"/>
  <c r="R873" i="4"/>
  <c r="M873" i="4"/>
  <c r="AS872" i="4"/>
  <c r="AT872" i="4" s="1"/>
  <c r="AU872" i="4" s="1"/>
  <c r="AV872" i="4" s="1"/>
  <c r="AQ872" i="4"/>
  <c r="AA872" i="4"/>
  <c r="R872" i="4"/>
  <c r="M872" i="4"/>
  <c r="Z872" i="4" s="1"/>
  <c r="Z873" i="4" l="1"/>
  <c r="J873" i="4"/>
  <c r="AP873" i="4" s="1"/>
  <c r="J872" i="4"/>
  <c r="AP872" i="4" s="1"/>
  <c r="J638" i="4"/>
  <c r="AP638" i="4" s="1"/>
  <c r="AS638" i="4"/>
  <c r="AT638" i="4" s="1"/>
  <c r="AU638" i="4" s="1"/>
  <c r="AV638" i="4" s="1"/>
  <c r="AW872" i="4"/>
  <c r="AX872" i="4" s="1"/>
  <c r="AS873" i="4"/>
  <c r="AT873" i="4" s="1"/>
  <c r="AU873" i="4" s="1"/>
  <c r="AV873" i="4" s="1"/>
  <c r="AO873" i="4" l="1"/>
  <c r="AO872" i="4"/>
  <c r="AO638" i="4"/>
  <c r="AW638" i="4"/>
  <c r="AX638" i="4" s="1"/>
  <c r="AW873" i="4"/>
  <c r="AX873" i="4" s="1"/>
  <c r="R7" i="5" l="1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S883" i="4" l="1"/>
  <c r="T883" i="4"/>
  <c r="U883" i="4"/>
  <c r="V883" i="4"/>
  <c r="S888" i="4"/>
  <c r="T888" i="4"/>
  <c r="V888" i="4"/>
  <c r="S881" i="4"/>
  <c r="T881" i="4"/>
  <c r="U881" i="4"/>
  <c r="V881" i="4"/>
  <c r="AS149" i="4"/>
  <c r="AT149" i="4" s="1"/>
  <c r="AU149" i="4" s="1"/>
  <c r="AV149" i="4" s="1"/>
  <c r="AS532" i="4"/>
  <c r="AT532" i="4" s="1"/>
  <c r="AU532" i="4" s="1"/>
  <c r="AV532" i="4" s="1"/>
  <c r="AS137" i="4"/>
  <c r="AT137" i="4" s="1"/>
  <c r="AU137" i="4" s="1"/>
  <c r="AV137" i="4" s="1"/>
  <c r="AS695" i="4"/>
  <c r="AT695" i="4" s="1"/>
  <c r="AU695" i="4" s="1"/>
  <c r="AV695" i="4" s="1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C532" i="12"/>
  <c r="AD532" i="12"/>
  <c r="AE532" i="12"/>
  <c r="AF532" i="12"/>
  <c r="AG532" i="12"/>
  <c r="AH532" i="12"/>
  <c r="AI532" i="12"/>
  <c r="AJ532" i="12"/>
  <c r="AK532" i="12"/>
  <c r="AL532" i="12"/>
  <c r="AM532" i="12"/>
  <c r="AN532" i="12"/>
  <c r="AO532" i="12"/>
  <c r="AP532" i="12"/>
  <c r="AQ532" i="12"/>
  <c r="AR532" i="12"/>
  <c r="AS532" i="12"/>
  <c r="AT532" i="12"/>
  <c r="AC757" i="12"/>
  <c r="AD757" i="12"/>
  <c r="AE757" i="12"/>
  <c r="AF757" i="12"/>
  <c r="AG757" i="12"/>
  <c r="AH757" i="12"/>
  <c r="AI757" i="12"/>
  <c r="AJ757" i="12"/>
  <c r="AK757" i="12"/>
  <c r="AL757" i="12"/>
  <c r="AM757" i="12"/>
  <c r="AN757" i="12"/>
  <c r="AO757" i="12"/>
  <c r="AP757" i="12"/>
  <c r="AQ757" i="12"/>
  <c r="AR757" i="12"/>
  <c r="AS757" i="12"/>
  <c r="AT75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C695" i="12"/>
  <c r="AD695" i="12"/>
  <c r="AE695" i="12"/>
  <c r="AF695" i="12"/>
  <c r="AG695" i="12"/>
  <c r="AH695" i="12"/>
  <c r="AI695" i="12"/>
  <c r="AJ695" i="12"/>
  <c r="AK695" i="12"/>
  <c r="AL695" i="12"/>
  <c r="AM695" i="12"/>
  <c r="AN695" i="12"/>
  <c r="AO695" i="12"/>
  <c r="AP695" i="12"/>
  <c r="AQ695" i="12"/>
  <c r="AR695" i="12"/>
  <c r="AS695" i="12"/>
  <c r="AT695" i="12"/>
  <c r="AQ149" i="4"/>
  <c r="AQ532" i="4"/>
  <c r="AQ757" i="4"/>
  <c r="AQ137" i="4"/>
  <c r="AQ695" i="4"/>
  <c r="AA149" i="4"/>
  <c r="AA532" i="4"/>
  <c r="AA757" i="4"/>
  <c r="AA137" i="4"/>
  <c r="AA695" i="4"/>
  <c r="R149" i="4"/>
  <c r="R532" i="4"/>
  <c r="R757" i="4"/>
  <c r="R137" i="4"/>
  <c r="R695" i="4"/>
  <c r="M149" i="4"/>
  <c r="J149" i="4" s="1"/>
  <c r="M532" i="4"/>
  <c r="J532" i="4" s="1"/>
  <c r="M757" i="4"/>
  <c r="Z757" i="4" s="1"/>
  <c r="M137" i="4"/>
  <c r="Z137" i="4" s="1"/>
  <c r="M695" i="4"/>
  <c r="J695" i="4" s="1"/>
  <c r="AO149" i="4" l="1"/>
  <c r="AV137" i="12"/>
  <c r="AU137" i="12"/>
  <c r="AV532" i="12"/>
  <c r="AU532" i="12"/>
  <c r="AV695" i="12"/>
  <c r="AU695" i="12"/>
  <c r="AU757" i="12"/>
  <c r="AV757" i="12"/>
  <c r="AV149" i="12"/>
  <c r="AU149" i="12"/>
  <c r="U888" i="4"/>
  <c r="V882" i="4"/>
  <c r="V885" i="4"/>
  <c r="AR890" i="4"/>
  <c r="U882" i="4"/>
  <c r="U885" i="4"/>
  <c r="T882" i="4"/>
  <c r="AR877" i="4"/>
  <c r="AR882" i="4"/>
  <c r="AR883" i="4"/>
  <c r="AR885" i="4"/>
  <c r="S889" i="4"/>
  <c r="S891" i="4"/>
  <c r="S890" i="4"/>
  <c r="AR887" i="4"/>
  <c r="AR884" i="4"/>
  <c r="AR891" i="4"/>
  <c r="S885" i="4"/>
  <c r="V889" i="4"/>
  <c r="V891" i="4"/>
  <c r="V890" i="4"/>
  <c r="V886" i="4"/>
  <c r="V887" i="4"/>
  <c r="V884" i="4"/>
  <c r="S886" i="4"/>
  <c r="S882" i="4"/>
  <c r="S887" i="4"/>
  <c r="AR888" i="4"/>
  <c r="AR886" i="4"/>
  <c r="T885" i="4"/>
  <c r="U889" i="4"/>
  <c r="U891" i="4"/>
  <c r="U890" i="4"/>
  <c r="U886" i="4"/>
  <c r="U887" i="4"/>
  <c r="U884" i="4"/>
  <c r="AR889" i="4"/>
  <c r="AR881" i="4"/>
  <c r="T889" i="4"/>
  <c r="T891" i="4"/>
  <c r="T890" i="4"/>
  <c r="T886" i="4"/>
  <c r="T887" i="4"/>
  <c r="T884" i="4"/>
  <c r="S884" i="4"/>
  <c r="S877" i="4"/>
  <c r="V877" i="4"/>
  <c r="U877" i="4"/>
  <c r="T877" i="4"/>
  <c r="AP695" i="4"/>
  <c r="AP149" i="4"/>
  <c r="AP532" i="4"/>
  <c r="J137" i="4"/>
  <c r="AO137" i="4" s="1"/>
  <c r="AO695" i="4"/>
  <c r="Z532" i="4"/>
  <c r="AO532" i="4"/>
  <c r="J757" i="4"/>
  <c r="AO757" i="4" s="1"/>
  <c r="Z695" i="4"/>
  <c r="Z149" i="4"/>
  <c r="AS757" i="4"/>
  <c r="AT757" i="4" s="1"/>
  <c r="AU757" i="4" s="1"/>
  <c r="AV757" i="4" s="1"/>
  <c r="AW137" i="4"/>
  <c r="AX137" i="4" s="1"/>
  <c r="AW532" i="4"/>
  <c r="AX532" i="4" s="1"/>
  <c r="AW695" i="4"/>
  <c r="AX695" i="4" s="1"/>
  <c r="AW149" i="4"/>
  <c r="AX149" i="4" s="1"/>
  <c r="AP757" i="4" l="1"/>
  <c r="AP137" i="4"/>
  <c r="AW757" i="4"/>
  <c r="AX757" i="4" s="1"/>
  <c r="R7" i="4" l="1"/>
  <c r="AS728" i="4" l="1"/>
  <c r="AT728" i="4" s="1"/>
  <c r="AU728" i="4" s="1"/>
  <c r="AV728" i="4" s="1"/>
  <c r="AS309" i="4"/>
  <c r="AT309" i="4" s="1"/>
  <c r="AU309" i="4" s="1"/>
  <c r="AV309" i="4" s="1"/>
  <c r="AS361" i="4"/>
  <c r="AT361" i="4" s="1"/>
  <c r="AU361" i="4" s="1"/>
  <c r="AV361" i="4" s="1"/>
  <c r="AS529" i="4"/>
  <c r="AT529" i="4" s="1"/>
  <c r="AU529" i="4" s="1"/>
  <c r="AV529" i="4" s="1"/>
  <c r="AS740" i="4"/>
  <c r="AT740" i="4" s="1"/>
  <c r="AU740" i="4" s="1"/>
  <c r="AV740" i="4" s="1"/>
  <c r="AS90" i="4"/>
  <c r="AT90" i="4" s="1"/>
  <c r="AU90" i="4" s="1"/>
  <c r="AV90" i="4" s="1"/>
  <c r="AS355" i="4"/>
  <c r="AT355" i="4" s="1"/>
  <c r="AU355" i="4" s="1"/>
  <c r="AV355" i="4" s="1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C529" i="12"/>
  <c r="AD529" i="12"/>
  <c r="AE529" i="12"/>
  <c r="AF529" i="12"/>
  <c r="AG529" i="12"/>
  <c r="AH529" i="12"/>
  <c r="AI529" i="12"/>
  <c r="AJ529" i="12"/>
  <c r="AK529" i="12"/>
  <c r="AL529" i="12"/>
  <c r="AM529" i="12"/>
  <c r="AN529" i="12"/>
  <c r="AO529" i="12"/>
  <c r="AP529" i="12"/>
  <c r="AQ529" i="12"/>
  <c r="AR529" i="12"/>
  <c r="AS529" i="12"/>
  <c r="AT529" i="12"/>
  <c r="AC728" i="12"/>
  <c r="AD728" i="12"/>
  <c r="AE728" i="12"/>
  <c r="AF728" i="12"/>
  <c r="AG728" i="12"/>
  <c r="AH728" i="12"/>
  <c r="AI728" i="12"/>
  <c r="AJ728" i="12"/>
  <c r="AK728" i="12"/>
  <c r="AL728" i="12"/>
  <c r="AM728" i="12"/>
  <c r="AN728" i="12"/>
  <c r="AO728" i="12"/>
  <c r="AP728" i="12"/>
  <c r="AQ728" i="12"/>
  <c r="AR728" i="12"/>
  <c r="AS728" i="12"/>
  <c r="AT728" i="12"/>
  <c r="AC740" i="12"/>
  <c r="AD740" i="12"/>
  <c r="AE740" i="12"/>
  <c r="AF740" i="12"/>
  <c r="AG740" i="12"/>
  <c r="AH740" i="12"/>
  <c r="AI740" i="12"/>
  <c r="AJ740" i="12"/>
  <c r="AK740" i="12"/>
  <c r="AL740" i="12"/>
  <c r="AM740" i="12"/>
  <c r="AN740" i="12"/>
  <c r="AO740" i="12"/>
  <c r="AP740" i="12"/>
  <c r="AQ740" i="12"/>
  <c r="AR740" i="12"/>
  <c r="AS740" i="12"/>
  <c r="AT740" i="12"/>
  <c r="AC355" i="12"/>
  <c r="AD355" i="12"/>
  <c r="AE355" i="12"/>
  <c r="AF355" i="12"/>
  <c r="AG355" i="12"/>
  <c r="AH355" i="12"/>
  <c r="AI355" i="12"/>
  <c r="AJ355" i="12"/>
  <c r="AK355" i="12"/>
  <c r="AL355" i="12"/>
  <c r="AM355" i="12"/>
  <c r="AN355" i="12"/>
  <c r="AO355" i="12"/>
  <c r="AP355" i="12"/>
  <c r="AQ355" i="12"/>
  <c r="AR355" i="12"/>
  <c r="AS355" i="12"/>
  <c r="AT355" i="12"/>
  <c r="AC309" i="12"/>
  <c r="AD309" i="12"/>
  <c r="AE309" i="12"/>
  <c r="AF309" i="12"/>
  <c r="AG309" i="12"/>
  <c r="AH309" i="12"/>
  <c r="AI309" i="12"/>
  <c r="AJ309" i="12"/>
  <c r="AK309" i="12"/>
  <c r="AL309" i="12"/>
  <c r="AM309" i="12"/>
  <c r="AN309" i="12"/>
  <c r="AO309" i="12"/>
  <c r="AP309" i="12"/>
  <c r="AQ309" i="12"/>
  <c r="AR309" i="12"/>
  <c r="AS309" i="12"/>
  <c r="AT309" i="12"/>
  <c r="AC361" i="12"/>
  <c r="AD361" i="12"/>
  <c r="AE361" i="12"/>
  <c r="AF361" i="12"/>
  <c r="AG361" i="12"/>
  <c r="AH361" i="12"/>
  <c r="AI361" i="12"/>
  <c r="AJ361" i="12"/>
  <c r="AK361" i="12"/>
  <c r="AL361" i="12"/>
  <c r="AM361" i="12"/>
  <c r="AN361" i="12"/>
  <c r="AO361" i="12"/>
  <c r="AP361" i="12"/>
  <c r="AQ361" i="12"/>
  <c r="AR361" i="12"/>
  <c r="AS361" i="12"/>
  <c r="AT361" i="12"/>
  <c r="AQ90" i="4"/>
  <c r="AA90" i="4"/>
  <c r="AQ529" i="4"/>
  <c r="AA529" i="4"/>
  <c r="AQ728" i="4"/>
  <c r="AA728" i="4"/>
  <c r="AQ740" i="4"/>
  <c r="AA740" i="4"/>
  <c r="AQ355" i="4"/>
  <c r="AA355" i="4"/>
  <c r="AQ309" i="4"/>
  <c r="AA309" i="4"/>
  <c r="AQ361" i="4"/>
  <c r="AA361" i="4"/>
  <c r="R90" i="4"/>
  <c r="R529" i="4"/>
  <c r="R728" i="4"/>
  <c r="R740" i="4"/>
  <c r="R355" i="4"/>
  <c r="R309" i="4"/>
  <c r="R361" i="4"/>
  <c r="M90" i="4"/>
  <c r="J90" i="4" s="1"/>
  <c r="AP90" i="4" s="1"/>
  <c r="M529" i="4"/>
  <c r="J529" i="4" s="1"/>
  <c r="AP529" i="4" s="1"/>
  <c r="M728" i="4"/>
  <c r="J728" i="4" s="1"/>
  <c r="AP728" i="4" s="1"/>
  <c r="M740" i="4"/>
  <c r="J740" i="4" s="1"/>
  <c r="AP740" i="4" s="1"/>
  <c r="M355" i="4"/>
  <c r="J355" i="4" s="1"/>
  <c r="AP355" i="4" s="1"/>
  <c r="M309" i="4"/>
  <c r="J309" i="4" s="1"/>
  <c r="AP309" i="4" s="1"/>
  <c r="M361" i="4"/>
  <c r="J361" i="4" s="1"/>
  <c r="AP361" i="4" s="1"/>
  <c r="AO740" i="4" l="1"/>
  <c r="AU309" i="12"/>
  <c r="AV309" i="12"/>
  <c r="AV740" i="12"/>
  <c r="AU740" i="12"/>
  <c r="AV529" i="12"/>
  <c r="AU529" i="12"/>
  <c r="AU361" i="12"/>
  <c r="AV361" i="12"/>
  <c r="AU355" i="12"/>
  <c r="AV355" i="12"/>
  <c r="AV728" i="12"/>
  <c r="AU728" i="12"/>
  <c r="AV90" i="12"/>
  <c r="AU90" i="12"/>
  <c r="X882" i="4"/>
  <c r="X890" i="4"/>
  <c r="X889" i="4"/>
  <c r="W883" i="4"/>
  <c r="X884" i="4"/>
  <c r="W887" i="4"/>
  <c r="X883" i="4"/>
  <c r="W881" i="4"/>
  <c r="W884" i="4"/>
  <c r="W882" i="4"/>
  <c r="W891" i="4"/>
  <c r="X888" i="4"/>
  <c r="W885" i="4"/>
  <c r="X885" i="4"/>
  <c r="X887" i="4"/>
  <c r="X891" i="4"/>
  <c r="X881" i="4"/>
  <c r="W889" i="4"/>
  <c r="W890" i="4"/>
  <c r="W888" i="4"/>
  <c r="X877" i="4"/>
  <c r="W877" i="4"/>
  <c r="Z361" i="4"/>
  <c r="AO355" i="4"/>
  <c r="Z728" i="4"/>
  <c r="AO90" i="4"/>
  <c r="AO309" i="4"/>
  <c r="Z740" i="4"/>
  <c r="AO529" i="4"/>
  <c r="AO361" i="4"/>
  <c r="Z355" i="4"/>
  <c r="AO728" i="4"/>
  <c r="Z90" i="4"/>
  <c r="Z309" i="4"/>
  <c r="Z529" i="4"/>
  <c r="AW309" i="4"/>
  <c r="AX309" i="4" s="1"/>
  <c r="AW355" i="4"/>
  <c r="AX355" i="4" s="1"/>
  <c r="AW529" i="4"/>
  <c r="AX529" i="4" s="1"/>
  <c r="AW740" i="4"/>
  <c r="AX740" i="4" s="1"/>
  <c r="A20" i="5"/>
  <c r="C20" i="5"/>
  <c r="D20" i="5"/>
  <c r="E20" i="5"/>
  <c r="F20" i="5"/>
  <c r="G20" i="5"/>
  <c r="H20" i="5"/>
  <c r="I20" i="5"/>
  <c r="J20" i="5"/>
  <c r="O20" i="5"/>
  <c r="K20" i="5"/>
  <c r="P20" i="5"/>
  <c r="Q20" i="5"/>
  <c r="L20" i="5"/>
  <c r="N20" i="5"/>
  <c r="M20" i="5"/>
  <c r="A21" i="5"/>
  <c r="C21" i="5"/>
  <c r="D21" i="5"/>
  <c r="E21" i="5"/>
  <c r="F21" i="5"/>
  <c r="G21" i="5"/>
  <c r="H21" i="5"/>
  <c r="I21" i="5"/>
  <c r="J21" i="5"/>
  <c r="O21" i="5"/>
  <c r="K21" i="5"/>
  <c r="P21" i="5"/>
  <c r="Q21" i="5"/>
  <c r="L21" i="5"/>
  <c r="N21" i="5"/>
  <c r="M21" i="5"/>
  <c r="A22" i="5"/>
  <c r="C22" i="5"/>
  <c r="D22" i="5"/>
  <c r="E22" i="5"/>
  <c r="F22" i="5"/>
  <c r="G22" i="5"/>
  <c r="H22" i="5"/>
  <c r="I22" i="5"/>
  <c r="J22" i="5"/>
  <c r="O22" i="5"/>
  <c r="K22" i="5"/>
  <c r="P22" i="5"/>
  <c r="Q22" i="5"/>
  <c r="L22" i="5"/>
  <c r="N22" i="5"/>
  <c r="M22" i="5"/>
  <c r="A23" i="5"/>
  <c r="C23" i="5"/>
  <c r="D23" i="5"/>
  <c r="E23" i="5"/>
  <c r="F23" i="5"/>
  <c r="G23" i="5"/>
  <c r="H23" i="5"/>
  <c r="I23" i="5"/>
  <c r="J23" i="5"/>
  <c r="O23" i="5"/>
  <c r="K23" i="5"/>
  <c r="P23" i="5"/>
  <c r="Q23" i="5"/>
  <c r="L23" i="5"/>
  <c r="N23" i="5"/>
  <c r="M23" i="5"/>
  <c r="A24" i="5"/>
  <c r="C24" i="5"/>
  <c r="D24" i="5"/>
  <c r="E24" i="5"/>
  <c r="F24" i="5"/>
  <c r="G24" i="5"/>
  <c r="H24" i="5"/>
  <c r="I24" i="5"/>
  <c r="J24" i="5"/>
  <c r="O24" i="5"/>
  <c r="K24" i="5"/>
  <c r="P24" i="5"/>
  <c r="Q24" i="5"/>
  <c r="L24" i="5"/>
  <c r="N24" i="5"/>
  <c r="M24" i="5"/>
  <c r="A25" i="5"/>
  <c r="C25" i="5"/>
  <c r="D25" i="5"/>
  <c r="E25" i="5"/>
  <c r="F25" i="5"/>
  <c r="G25" i="5"/>
  <c r="H25" i="5"/>
  <c r="I25" i="5"/>
  <c r="J25" i="5"/>
  <c r="O25" i="5"/>
  <c r="K25" i="5"/>
  <c r="P25" i="5"/>
  <c r="Q25" i="5"/>
  <c r="L25" i="5"/>
  <c r="N25" i="5"/>
  <c r="M25" i="5"/>
  <c r="A26" i="5"/>
  <c r="C26" i="5"/>
  <c r="D26" i="5"/>
  <c r="E26" i="5"/>
  <c r="F26" i="5"/>
  <c r="G26" i="5"/>
  <c r="H26" i="5"/>
  <c r="I26" i="5"/>
  <c r="J26" i="5"/>
  <c r="O26" i="5"/>
  <c r="K26" i="5"/>
  <c r="P26" i="5"/>
  <c r="Q26" i="5"/>
  <c r="L26" i="5"/>
  <c r="N26" i="5"/>
  <c r="M26" i="5"/>
  <c r="A27" i="5"/>
  <c r="C27" i="5"/>
  <c r="D27" i="5"/>
  <c r="E27" i="5"/>
  <c r="F27" i="5"/>
  <c r="G27" i="5"/>
  <c r="H27" i="5"/>
  <c r="I27" i="5"/>
  <c r="J27" i="5"/>
  <c r="O27" i="5"/>
  <c r="K27" i="5"/>
  <c r="P27" i="5"/>
  <c r="Q27" i="5"/>
  <c r="L27" i="5"/>
  <c r="N27" i="5"/>
  <c r="M27" i="5"/>
  <c r="A28" i="5"/>
  <c r="C28" i="5"/>
  <c r="D28" i="5"/>
  <c r="E28" i="5"/>
  <c r="F28" i="5"/>
  <c r="G28" i="5"/>
  <c r="H28" i="5"/>
  <c r="I28" i="5"/>
  <c r="J28" i="5"/>
  <c r="O28" i="5"/>
  <c r="K28" i="5"/>
  <c r="P28" i="5"/>
  <c r="Q28" i="5"/>
  <c r="L28" i="5"/>
  <c r="N28" i="5"/>
  <c r="M28" i="5"/>
  <c r="A29" i="5"/>
  <c r="C29" i="5"/>
  <c r="D29" i="5"/>
  <c r="E29" i="5"/>
  <c r="F29" i="5"/>
  <c r="G29" i="5"/>
  <c r="H29" i="5"/>
  <c r="I29" i="5"/>
  <c r="J29" i="5"/>
  <c r="O29" i="5"/>
  <c r="K29" i="5"/>
  <c r="P29" i="5"/>
  <c r="Q29" i="5"/>
  <c r="L29" i="5"/>
  <c r="N29" i="5"/>
  <c r="M29" i="5"/>
  <c r="A30" i="5"/>
  <c r="C30" i="5"/>
  <c r="D30" i="5"/>
  <c r="E30" i="5"/>
  <c r="F30" i="5"/>
  <c r="G30" i="5"/>
  <c r="H30" i="5"/>
  <c r="I30" i="5"/>
  <c r="J30" i="5"/>
  <c r="O30" i="5"/>
  <c r="K30" i="5"/>
  <c r="P30" i="5"/>
  <c r="Q30" i="5"/>
  <c r="L30" i="5"/>
  <c r="N30" i="5"/>
  <c r="M30" i="5"/>
  <c r="A31" i="5"/>
  <c r="C31" i="5"/>
  <c r="D31" i="5"/>
  <c r="E31" i="5"/>
  <c r="F31" i="5"/>
  <c r="G31" i="5"/>
  <c r="H31" i="5"/>
  <c r="I31" i="5"/>
  <c r="J31" i="5"/>
  <c r="O31" i="5"/>
  <c r="K31" i="5"/>
  <c r="P31" i="5"/>
  <c r="Q31" i="5"/>
  <c r="L31" i="5"/>
  <c r="N31" i="5"/>
  <c r="M31" i="5"/>
  <c r="A32" i="5"/>
  <c r="C32" i="5"/>
  <c r="D32" i="5"/>
  <c r="E32" i="5"/>
  <c r="F32" i="5"/>
  <c r="G32" i="5"/>
  <c r="H32" i="5"/>
  <c r="I32" i="5"/>
  <c r="J32" i="5"/>
  <c r="O32" i="5"/>
  <c r="K32" i="5"/>
  <c r="P32" i="5"/>
  <c r="Q32" i="5"/>
  <c r="L32" i="5"/>
  <c r="N32" i="5"/>
  <c r="M32" i="5"/>
  <c r="A33" i="5"/>
  <c r="C33" i="5"/>
  <c r="D33" i="5"/>
  <c r="E33" i="5"/>
  <c r="F33" i="5"/>
  <c r="G33" i="5"/>
  <c r="H33" i="5"/>
  <c r="I33" i="5"/>
  <c r="J33" i="5"/>
  <c r="O33" i="5"/>
  <c r="K33" i="5"/>
  <c r="P33" i="5"/>
  <c r="Q33" i="5"/>
  <c r="L33" i="5"/>
  <c r="N33" i="5"/>
  <c r="M33" i="5"/>
  <c r="A34" i="5"/>
  <c r="C34" i="5"/>
  <c r="D34" i="5"/>
  <c r="E34" i="5"/>
  <c r="F34" i="5"/>
  <c r="G34" i="5"/>
  <c r="H34" i="5"/>
  <c r="I34" i="5"/>
  <c r="J34" i="5"/>
  <c r="O34" i="5"/>
  <c r="K34" i="5"/>
  <c r="P34" i="5"/>
  <c r="Q34" i="5"/>
  <c r="L34" i="5"/>
  <c r="N34" i="5"/>
  <c r="M34" i="5"/>
  <c r="A35" i="5"/>
  <c r="C35" i="5"/>
  <c r="D35" i="5"/>
  <c r="E35" i="5"/>
  <c r="F35" i="5"/>
  <c r="G35" i="5"/>
  <c r="H35" i="5"/>
  <c r="I35" i="5"/>
  <c r="J35" i="5"/>
  <c r="O35" i="5"/>
  <c r="K35" i="5"/>
  <c r="P35" i="5"/>
  <c r="Q35" i="5"/>
  <c r="L35" i="5"/>
  <c r="N35" i="5"/>
  <c r="M35" i="5"/>
  <c r="A36" i="5"/>
  <c r="C36" i="5"/>
  <c r="D36" i="5"/>
  <c r="E36" i="5"/>
  <c r="F36" i="5"/>
  <c r="G36" i="5"/>
  <c r="H36" i="5"/>
  <c r="I36" i="5"/>
  <c r="J36" i="5"/>
  <c r="O36" i="5"/>
  <c r="K36" i="5"/>
  <c r="P36" i="5"/>
  <c r="Q36" i="5"/>
  <c r="L36" i="5"/>
  <c r="N36" i="5"/>
  <c r="M36" i="5"/>
  <c r="A37" i="5"/>
  <c r="C37" i="5"/>
  <c r="D37" i="5"/>
  <c r="E37" i="5"/>
  <c r="F37" i="5"/>
  <c r="G37" i="5"/>
  <c r="H37" i="5"/>
  <c r="I37" i="5"/>
  <c r="J37" i="5"/>
  <c r="O37" i="5"/>
  <c r="K37" i="5"/>
  <c r="P37" i="5"/>
  <c r="Q37" i="5"/>
  <c r="L37" i="5"/>
  <c r="N37" i="5"/>
  <c r="M37" i="5"/>
  <c r="A38" i="5"/>
  <c r="C38" i="5"/>
  <c r="D38" i="5"/>
  <c r="E38" i="5"/>
  <c r="F38" i="5"/>
  <c r="G38" i="5"/>
  <c r="H38" i="5"/>
  <c r="I38" i="5"/>
  <c r="J38" i="5"/>
  <c r="O38" i="5"/>
  <c r="K38" i="5"/>
  <c r="P38" i="5"/>
  <c r="Q38" i="5"/>
  <c r="L38" i="5"/>
  <c r="N38" i="5"/>
  <c r="M38" i="5"/>
  <c r="A39" i="5"/>
  <c r="C39" i="5"/>
  <c r="D39" i="5"/>
  <c r="E39" i="5"/>
  <c r="F39" i="5"/>
  <c r="G39" i="5"/>
  <c r="H39" i="5"/>
  <c r="I39" i="5"/>
  <c r="J39" i="5"/>
  <c r="O39" i="5"/>
  <c r="K39" i="5"/>
  <c r="P39" i="5"/>
  <c r="Q39" i="5"/>
  <c r="L39" i="5"/>
  <c r="N39" i="5"/>
  <c r="M39" i="5"/>
  <c r="A40" i="5"/>
  <c r="C40" i="5"/>
  <c r="D40" i="5"/>
  <c r="E40" i="5"/>
  <c r="F40" i="5"/>
  <c r="G40" i="5"/>
  <c r="H40" i="5"/>
  <c r="I40" i="5"/>
  <c r="J40" i="5"/>
  <c r="O40" i="5"/>
  <c r="K40" i="5"/>
  <c r="P40" i="5"/>
  <c r="Q40" i="5"/>
  <c r="L40" i="5"/>
  <c r="N40" i="5"/>
  <c r="M40" i="5"/>
  <c r="A41" i="5"/>
  <c r="C41" i="5"/>
  <c r="D41" i="5"/>
  <c r="E41" i="5"/>
  <c r="F41" i="5"/>
  <c r="G41" i="5"/>
  <c r="H41" i="5"/>
  <c r="I41" i="5"/>
  <c r="J41" i="5"/>
  <c r="O41" i="5"/>
  <c r="K41" i="5"/>
  <c r="P41" i="5"/>
  <c r="Q41" i="5"/>
  <c r="L41" i="5"/>
  <c r="N41" i="5"/>
  <c r="M41" i="5"/>
  <c r="A42" i="5"/>
  <c r="C42" i="5"/>
  <c r="D42" i="5"/>
  <c r="E42" i="5"/>
  <c r="F42" i="5"/>
  <c r="G42" i="5"/>
  <c r="H42" i="5"/>
  <c r="I42" i="5"/>
  <c r="J42" i="5"/>
  <c r="O42" i="5"/>
  <c r="K42" i="5"/>
  <c r="P42" i="5"/>
  <c r="Q42" i="5"/>
  <c r="L42" i="5"/>
  <c r="N42" i="5"/>
  <c r="M42" i="5"/>
  <c r="A43" i="5"/>
  <c r="C43" i="5"/>
  <c r="D43" i="5"/>
  <c r="E43" i="5"/>
  <c r="F43" i="5"/>
  <c r="G43" i="5"/>
  <c r="H43" i="5"/>
  <c r="I43" i="5"/>
  <c r="J43" i="5"/>
  <c r="O43" i="5"/>
  <c r="K43" i="5"/>
  <c r="P43" i="5"/>
  <c r="Q43" i="5"/>
  <c r="L43" i="5"/>
  <c r="N43" i="5"/>
  <c r="M43" i="5"/>
  <c r="A44" i="5"/>
  <c r="C44" i="5"/>
  <c r="D44" i="5"/>
  <c r="E44" i="5"/>
  <c r="F44" i="5"/>
  <c r="G44" i="5"/>
  <c r="H44" i="5"/>
  <c r="I44" i="5"/>
  <c r="J44" i="5"/>
  <c r="O44" i="5"/>
  <c r="K44" i="5"/>
  <c r="P44" i="5"/>
  <c r="Q44" i="5"/>
  <c r="L44" i="5"/>
  <c r="N44" i="5"/>
  <c r="M44" i="5"/>
  <c r="A45" i="5"/>
  <c r="C45" i="5"/>
  <c r="D45" i="5"/>
  <c r="E45" i="5"/>
  <c r="F45" i="5"/>
  <c r="G45" i="5"/>
  <c r="H45" i="5"/>
  <c r="I45" i="5"/>
  <c r="J45" i="5"/>
  <c r="O45" i="5"/>
  <c r="K45" i="5"/>
  <c r="P45" i="5"/>
  <c r="Q45" i="5"/>
  <c r="L45" i="5"/>
  <c r="N45" i="5"/>
  <c r="M45" i="5"/>
  <c r="A46" i="5"/>
  <c r="C46" i="5"/>
  <c r="D46" i="5"/>
  <c r="E46" i="5"/>
  <c r="F46" i="5"/>
  <c r="G46" i="5"/>
  <c r="H46" i="5"/>
  <c r="I46" i="5"/>
  <c r="J46" i="5"/>
  <c r="O46" i="5"/>
  <c r="K46" i="5"/>
  <c r="P46" i="5"/>
  <c r="Q46" i="5"/>
  <c r="L46" i="5"/>
  <c r="N46" i="5"/>
  <c r="M46" i="5"/>
  <c r="A47" i="5"/>
  <c r="C47" i="5"/>
  <c r="D47" i="5"/>
  <c r="E47" i="5"/>
  <c r="F47" i="5"/>
  <c r="G47" i="5"/>
  <c r="H47" i="5"/>
  <c r="I47" i="5"/>
  <c r="J47" i="5"/>
  <c r="O47" i="5"/>
  <c r="K47" i="5"/>
  <c r="P47" i="5"/>
  <c r="Q47" i="5"/>
  <c r="L47" i="5"/>
  <c r="N47" i="5"/>
  <c r="M47" i="5"/>
  <c r="A48" i="5"/>
  <c r="C48" i="5"/>
  <c r="D48" i="5"/>
  <c r="E48" i="5"/>
  <c r="F48" i="5"/>
  <c r="G48" i="5"/>
  <c r="H48" i="5"/>
  <c r="I48" i="5"/>
  <c r="J48" i="5"/>
  <c r="O48" i="5"/>
  <c r="K48" i="5"/>
  <c r="P48" i="5"/>
  <c r="Q48" i="5"/>
  <c r="L48" i="5"/>
  <c r="N48" i="5"/>
  <c r="M48" i="5"/>
  <c r="A49" i="5"/>
  <c r="C49" i="5"/>
  <c r="D49" i="5"/>
  <c r="E49" i="5"/>
  <c r="F49" i="5"/>
  <c r="G49" i="5"/>
  <c r="H49" i="5"/>
  <c r="I49" i="5"/>
  <c r="J49" i="5"/>
  <c r="O49" i="5"/>
  <c r="K49" i="5"/>
  <c r="P49" i="5"/>
  <c r="Q49" i="5"/>
  <c r="L49" i="5"/>
  <c r="N49" i="5"/>
  <c r="M49" i="5"/>
  <c r="A50" i="5"/>
  <c r="C50" i="5"/>
  <c r="D50" i="5"/>
  <c r="E50" i="5"/>
  <c r="F50" i="5"/>
  <c r="G50" i="5"/>
  <c r="H50" i="5"/>
  <c r="I50" i="5"/>
  <c r="J50" i="5"/>
  <c r="O50" i="5"/>
  <c r="K50" i="5"/>
  <c r="P50" i="5"/>
  <c r="Q50" i="5"/>
  <c r="L50" i="5"/>
  <c r="N50" i="5"/>
  <c r="M50" i="5"/>
  <c r="A51" i="5"/>
  <c r="C51" i="5"/>
  <c r="D51" i="5"/>
  <c r="E51" i="5"/>
  <c r="F51" i="5"/>
  <c r="G51" i="5"/>
  <c r="H51" i="5"/>
  <c r="I51" i="5"/>
  <c r="J51" i="5"/>
  <c r="O51" i="5"/>
  <c r="K51" i="5"/>
  <c r="P51" i="5"/>
  <c r="Q51" i="5"/>
  <c r="L51" i="5"/>
  <c r="N51" i="5"/>
  <c r="M51" i="5"/>
  <c r="A52" i="5"/>
  <c r="C52" i="5"/>
  <c r="D52" i="5"/>
  <c r="E52" i="5"/>
  <c r="F52" i="5"/>
  <c r="G52" i="5"/>
  <c r="H52" i="5"/>
  <c r="I52" i="5"/>
  <c r="J52" i="5"/>
  <c r="O52" i="5"/>
  <c r="K52" i="5"/>
  <c r="P52" i="5"/>
  <c r="Q52" i="5"/>
  <c r="L52" i="5"/>
  <c r="N52" i="5"/>
  <c r="M52" i="5"/>
  <c r="A53" i="5"/>
  <c r="C53" i="5"/>
  <c r="D53" i="5"/>
  <c r="E53" i="5"/>
  <c r="F53" i="5"/>
  <c r="G53" i="5"/>
  <c r="H53" i="5"/>
  <c r="I53" i="5"/>
  <c r="J53" i="5"/>
  <c r="O53" i="5"/>
  <c r="K53" i="5"/>
  <c r="P53" i="5"/>
  <c r="Q53" i="5"/>
  <c r="L53" i="5"/>
  <c r="N53" i="5"/>
  <c r="M53" i="5"/>
  <c r="A54" i="5"/>
  <c r="C54" i="5"/>
  <c r="D54" i="5"/>
  <c r="E54" i="5"/>
  <c r="F54" i="5"/>
  <c r="G54" i="5"/>
  <c r="H54" i="5"/>
  <c r="I54" i="5"/>
  <c r="J54" i="5"/>
  <c r="O54" i="5"/>
  <c r="K54" i="5"/>
  <c r="P54" i="5"/>
  <c r="Q54" i="5"/>
  <c r="L54" i="5"/>
  <c r="N54" i="5"/>
  <c r="M54" i="5"/>
  <c r="A55" i="5"/>
  <c r="C55" i="5"/>
  <c r="D55" i="5"/>
  <c r="E55" i="5"/>
  <c r="F55" i="5"/>
  <c r="G55" i="5"/>
  <c r="H55" i="5"/>
  <c r="I55" i="5"/>
  <c r="J55" i="5"/>
  <c r="O55" i="5"/>
  <c r="K55" i="5"/>
  <c r="P55" i="5"/>
  <c r="Q55" i="5"/>
  <c r="L55" i="5"/>
  <c r="N55" i="5"/>
  <c r="M55" i="5"/>
  <c r="AS12" i="4"/>
  <c r="AT12" i="4" s="1"/>
  <c r="AU12" i="4" s="1"/>
  <c r="AV12" i="4" s="1"/>
  <c r="AS30" i="4"/>
  <c r="AT30" i="4" s="1"/>
  <c r="AU30" i="4" s="1"/>
  <c r="AV30" i="4" s="1"/>
  <c r="AS38" i="4"/>
  <c r="AS82" i="4"/>
  <c r="AT82" i="4" s="1"/>
  <c r="AU82" i="4" s="1"/>
  <c r="AV82" i="4" s="1"/>
  <c r="AS107" i="4"/>
  <c r="AT107" i="4" s="1"/>
  <c r="AU107" i="4" s="1"/>
  <c r="AV107" i="4" s="1"/>
  <c r="AS140" i="4"/>
  <c r="AT140" i="4" s="1"/>
  <c r="AU140" i="4" s="1"/>
  <c r="AV140" i="4" s="1"/>
  <c r="AS282" i="4"/>
  <c r="AT282" i="4" s="1"/>
  <c r="AU282" i="4" s="1"/>
  <c r="AV282" i="4" s="1"/>
  <c r="AS293" i="4"/>
  <c r="AT293" i="4" s="1"/>
  <c r="AU293" i="4" s="1"/>
  <c r="AV293" i="4" s="1"/>
  <c r="AS305" i="4"/>
  <c r="AT305" i="4" s="1"/>
  <c r="AU305" i="4" s="1"/>
  <c r="AV305" i="4" s="1"/>
  <c r="AS308" i="4"/>
  <c r="AT308" i="4" s="1"/>
  <c r="AU308" i="4" s="1"/>
  <c r="AV308" i="4" s="1"/>
  <c r="AS319" i="4"/>
  <c r="AT319" i="4" s="1"/>
  <c r="AU319" i="4" s="1"/>
  <c r="AV319" i="4" s="1"/>
  <c r="AS324" i="4"/>
  <c r="AT324" i="4" s="1"/>
  <c r="AU324" i="4" s="1"/>
  <c r="AV324" i="4" s="1"/>
  <c r="AS354" i="4"/>
  <c r="AT354" i="4" s="1"/>
  <c r="AU354" i="4" s="1"/>
  <c r="AV354" i="4" s="1"/>
  <c r="AS369" i="4"/>
  <c r="AT369" i="4" s="1"/>
  <c r="AU369" i="4" s="1"/>
  <c r="AV369" i="4" s="1"/>
  <c r="AS373" i="4"/>
  <c r="AT373" i="4" s="1"/>
  <c r="AU373" i="4" s="1"/>
  <c r="AV373" i="4" s="1"/>
  <c r="AS384" i="4"/>
  <c r="AT384" i="4" s="1"/>
  <c r="AU384" i="4" s="1"/>
  <c r="AV384" i="4" s="1"/>
  <c r="AS389" i="4"/>
  <c r="AT389" i="4" s="1"/>
  <c r="AU389" i="4" s="1"/>
  <c r="AV389" i="4" s="1"/>
  <c r="AS402" i="4"/>
  <c r="AT402" i="4" s="1"/>
  <c r="AU402" i="4" s="1"/>
  <c r="AV402" i="4" s="1"/>
  <c r="AS410" i="4"/>
  <c r="AT410" i="4" s="1"/>
  <c r="AU410" i="4" s="1"/>
  <c r="AV410" i="4" s="1"/>
  <c r="AS417" i="4"/>
  <c r="AT417" i="4" s="1"/>
  <c r="AU417" i="4" s="1"/>
  <c r="AV417" i="4" s="1"/>
  <c r="AS421" i="4"/>
  <c r="AT421" i="4" s="1"/>
  <c r="AU421" i="4" s="1"/>
  <c r="AV421" i="4" s="1"/>
  <c r="AS434" i="4"/>
  <c r="AT434" i="4" s="1"/>
  <c r="AU434" i="4" s="1"/>
  <c r="AV434" i="4" s="1"/>
  <c r="AS442" i="4"/>
  <c r="AT442" i="4" s="1"/>
  <c r="AU442" i="4" s="1"/>
  <c r="AV442" i="4" s="1"/>
  <c r="AS454" i="4"/>
  <c r="AT454" i="4" s="1"/>
  <c r="AU454" i="4" s="1"/>
  <c r="AV454" i="4" s="1"/>
  <c r="AS462" i="4"/>
  <c r="AT462" i="4" s="1"/>
  <c r="AU462" i="4" s="1"/>
  <c r="AV462" i="4" s="1"/>
  <c r="AT38" i="4" l="1"/>
  <c r="X886" i="4"/>
  <c r="W886" i="4"/>
  <c r="AS7" i="4"/>
  <c r="AT7" i="4" s="1"/>
  <c r="AU7" i="4" s="1"/>
  <c r="AV7" i="4" s="1"/>
  <c r="AS868" i="4"/>
  <c r="AT868" i="4" s="1"/>
  <c r="AU868" i="4" s="1"/>
  <c r="AV868" i="4" s="1"/>
  <c r="AS865" i="4"/>
  <c r="AT865" i="4" s="1"/>
  <c r="AU865" i="4" s="1"/>
  <c r="AV865" i="4" s="1"/>
  <c r="AS859" i="4"/>
  <c r="AT859" i="4" s="1"/>
  <c r="AU859" i="4" s="1"/>
  <c r="AV859" i="4" s="1"/>
  <c r="AS855" i="4"/>
  <c r="AT855" i="4" s="1"/>
  <c r="AU855" i="4" s="1"/>
  <c r="AV855" i="4" s="1"/>
  <c r="AS851" i="4"/>
  <c r="AT851" i="4" s="1"/>
  <c r="AU851" i="4" s="1"/>
  <c r="AV851" i="4" s="1"/>
  <c r="AS849" i="4"/>
  <c r="AT849" i="4" s="1"/>
  <c r="AU849" i="4" s="1"/>
  <c r="AV849" i="4" s="1"/>
  <c r="AS845" i="4"/>
  <c r="AT845" i="4" s="1"/>
  <c r="AU845" i="4" s="1"/>
  <c r="AV845" i="4" s="1"/>
  <c r="AS841" i="4"/>
  <c r="AT841" i="4" s="1"/>
  <c r="AU841" i="4" s="1"/>
  <c r="AV841" i="4" s="1"/>
  <c r="AS836" i="4"/>
  <c r="AT836" i="4" s="1"/>
  <c r="AU836" i="4" s="1"/>
  <c r="AV836" i="4" s="1"/>
  <c r="AS832" i="4"/>
  <c r="AT832" i="4" s="1"/>
  <c r="AU832" i="4" s="1"/>
  <c r="AV832" i="4" s="1"/>
  <c r="AS828" i="4"/>
  <c r="AT828" i="4" s="1"/>
  <c r="AU828" i="4" s="1"/>
  <c r="AV828" i="4" s="1"/>
  <c r="AS824" i="4"/>
  <c r="AT824" i="4" s="1"/>
  <c r="AU824" i="4" s="1"/>
  <c r="AV824" i="4" s="1"/>
  <c r="AS822" i="4"/>
  <c r="AT822" i="4" s="1"/>
  <c r="AU822" i="4" s="1"/>
  <c r="AV822" i="4" s="1"/>
  <c r="AS819" i="4"/>
  <c r="AT819" i="4" s="1"/>
  <c r="AU819" i="4" s="1"/>
  <c r="AV819" i="4" s="1"/>
  <c r="AS814" i="4"/>
  <c r="AT814" i="4" s="1"/>
  <c r="AU814" i="4" s="1"/>
  <c r="AV814" i="4" s="1"/>
  <c r="AS809" i="4"/>
  <c r="AT809" i="4" s="1"/>
  <c r="AU809" i="4" s="1"/>
  <c r="AV809" i="4" s="1"/>
  <c r="AS804" i="4"/>
  <c r="AT804" i="4" s="1"/>
  <c r="AU804" i="4" s="1"/>
  <c r="AV804" i="4" s="1"/>
  <c r="AS800" i="4"/>
  <c r="AT800" i="4" s="1"/>
  <c r="AU800" i="4" s="1"/>
  <c r="AV800" i="4" s="1"/>
  <c r="AS796" i="4"/>
  <c r="AT796" i="4" s="1"/>
  <c r="AU796" i="4" s="1"/>
  <c r="AV796" i="4" s="1"/>
  <c r="AS787" i="4"/>
  <c r="AT787" i="4" s="1"/>
  <c r="AU787" i="4" s="1"/>
  <c r="AV787" i="4" s="1"/>
  <c r="AS783" i="4"/>
  <c r="AT783" i="4" s="1"/>
  <c r="AU783" i="4" s="1"/>
  <c r="AV783" i="4" s="1"/>
  <c r="AS778" i="4"/>
  <c r="AT778" i="4" s="1"/>
  <c r="AU778" i="4" s="1"/>
  <c r="AV778" i="4" s="1"/>
  <c r="AS774" i="4"/>
  <c r="AT774" i="4" s="1"/>
  <c r="AU774" i="4" s="1"/>
  <c r="AV774" i="4" s="1"/>
  <c r="AS771" i="4"/>
  <c r="AT771" i="4" s="1"/>
  <c r="AU771" i="4" s="1"/>
  <c r="AV771" i="4" s="1"/>
  <c r="AS767" i="4"/>
  <c r="AT767" i="4" s="1"/>
  <c r="AU767" i="4" s="1"/>
  <c r="AV767" i="4" s="1"/>
  <c r="AS765" i="4"/>
  <c r="AT765" i="4" s="1"/>
  <c r="AU765" i="4" s="1"/>
  <c r="AV765" i="4" s="1"/>
  <c r="AS762" i="4"/>
  <c r="AT762" i="4" s="1"/>
  <c r="AU762" i="4" s="1"/>
  <c r="AV762" i="4" s="1"/>
  <c r="AS755" i="4"/>
  <c r="AT755" i="4" s="1"/>
  <c r="AU755" i="4" s="1"/>
  <c r="AV755" i="4" s="1"/>
  <c r="AS752" i="4"/>
  <c r="AT752" i="4" s="1"/>
  <c r="AU752" i="4" s="1"/>
  <c r="AV752" i="4" s="1"/>
  <c r="AS747" i="4"/>
  <c r="AT747" i="4" s="1"/>
  <c r="AU747" i="4" s="1"/>
  <c r="AV747" i="4" s="1"/>
  <c r="AS743" i="4"/>
  <c r="AT743" i="4" s="1"/>
  <c r="AU743" i="4" s="1"/>
  <c r="AV743" i="4" s="1"/>
  <c r="AS730" i="4"/>
  <c r="AT730" i="4" s="1"/>
  <c r="AU730" i="4" s="1"/>
  <c r="AV730" i="4" s="1"/>
  <c r="AS725" i="4"/>
  <c r="AT725" i="4" s="1"/>
  <c r="AU725" i="4" s="1"/>
  <c r="AV725" i="4" s="1"/>
  <c r="AS722" i="4"/>
  <c r="AT722" i="4" s="1"/>
  <c r="AU722" i="4" s="1"/>
  <c r="AV722" i="4" s="1"/>
  <c r="AS719" i="4"/>
  <c r="AT719" i="4" s="1"/>
  <c r="AU719" i="4" s="1"/>
  <c r="AV719" i="4" s="1"/>
  <c r="AS715" i="4"/>
  <c r="AT715" i="4" s="1"/>
  <c r="AU715" i="4" s="1"/>
  <c r="AV715" i="4" s="1"/>
  <c r="AS710" i="4"/>
  <c r="AT710" i="4" s="1"/>
  <c r="AU710" i="4" s="1"/>
  <c r="AV710" i="4" s="1"/>
  <c r="AS706" i="4"/>
  <c r="AT706" i="4" s="1"/>
  <c r="AU706" i="4" s="1"/>
  <c r="AV706" i="4" s="1"/>
  <c r="AS693" i="4"/>
  <c r="AT693" i="4" s="1"/>
  <c r="AU693" i="4" s="1"/>
  <c r="AV693" i="4" s="1"/>
  <c r="AS690" i="4"/>
  <c r="AT690" i="4" s="1"/>
  <c r="AU690" i="4" s="1"/>
  <c r="AV690" i="4" s="1"/>
  <c r="AS686" i="4"/>
  <c r="AT686" i="4" s="1"/>
  <c r="AU686" i="4" s="1"/>
  <c r="AV686" i="4" s="1"/>
  <c r="AS682" i="4"/>
  <c r="AT682" i="4" s="1"/>
  <c r="AU682" i="4" s="1"/>
  <c r="AV682" i="4" s="1"/>
  <c r="AS677" i="4"/>
  <c r="AT677" i="4" s="1"/>
  <c r="AU677" i="4" s="1"/>
  <c r="AV677" i="4" s="1"/>
  <c r="AS670" i="4"/>
  <c r="AT670" i="4" s="1"/>
  <c r="AU670" i="4" s="1"/>
  <c r="AV670" i="4" s="1"/>
  <c r="AS666" i="4"/>
  <c r="AT666" i="4" s="1"/>
  <c r="AU666" i="4" s="1"/>
  <c r="AV666" i="4" s="1"/>
  <c r="AS662" i="4"/>
  <c r="AT662" i="4" s="1"/>
  <c r="AU662" i="4" s="1"/>
  <c r="AV662" i="4" s="1"/>
  <c r="AS658" i="4"/>
  <c r="AT658" i="4" s="1"/>
  <c r="AU658" i="4" s="1"/>
  <c r="AV658" i="4" s="1"/>
  <c r="AS654" i="4"/>
  <c r="AT654" i="4" s="1"/>
  <c r="AU654" i="4" s="1"/>
  <c r="AV654" i="4" s="1"/>
  <c r="AS650" i="4"/>
  <c r="AT650" i="4" s="1"/>
  <c r="AU650" i="4" s="1"/>
  <c r="AV650" i="4" s="1"/>
  <c r="AS645" i="4"/>
  <c r="AT645" i="4" s="1"/>
  <c r="AU645" i="4" s="1"/>
  <c r="AV645" i="4" s="1"/>
  <c r="AS458" i="4"/>
  <c r="AT458" i="4" s="1"/>
  <c r="AU458" i="4" s="1"/>
  <c r="AV458" i="4" s="1"/>
  <c r="AW458" i="4" s="1"/>
  <c r="AX458" i="4" s="1"/>
  <c r="AS639" i="4"/>
  <c r="AT639" i="4" s="1"/>
  <c r="AU639" i="4" s="1"/>
  <c r="AV639" i="4" s="1"/>
  <c r="AS633" i="4"/>
  <c r="AT633" i="4" s="1"/>
  <c r="AU633" i="4" s="1"/>
  <c r="AV633" i="4" s="1"/>
  <c r="AS629" i="4"/>
  <c r="AT629" i="4" s="1"/>
  <c r="AU629" i="4" s="1"/>
  <c r="AV629" i="4" s="1"/>
  <c r="AS625" i="4"/>
  <c r="AT625" i="4" s="1"/>
  <c r="AU625" i="4" s="1"/>
  <c r="AV625" i="4" s="1"/>
  <c r="AS621" i="4"/>
  <c r="AT621" i="4" s="1"/>
  <c r="AU621" i="4" s="1"/>
  <c r="AV621" i="4" s="1"/>
  <c r="AS617" i="4"/>
  <c r="AT617" i="4" s="1"/>
  <c r="AU617" i="4" s="1"/>
  <c r="AV617" i="4" s="1"/>
  <c r="AS613" i="4"/>
  <c r="AT613" i="4" s="1"/>
  <c r="AU613" i="4" s="1"/>
  <c r="AV613" i="4" s="1"/>
  <c r="AS609" i="4"/>
  <c r="AT609" i="4" s="1"/>
  <c r="AU609" i="4" s="1"/>
  <c r="AV609" i="4" s="1"/>
  <c r="AS600" i="4"/>
  <c r="AT600" i="4" s="1"/>
  <c r="AU600" i="4" s="1"/>
  <c r="AV600" i="4" s="1"/>
  <c r="AS596" i="4"/>
  <c r="AT596" i="4" s="1"/>
  <c r="AU596" i="4" s="1"/>
  <c r="AV596" i="4" s="1"/>
  <c r="AS592" i="4"/>
  <c r="AT592" i="4" s="1"/>
  <c r="AU592" i="4" s="1"/>
  <c r="AV592" i="4" s="1"/>
  <c r="AS588" i="4"/>
  <c r="AT588" i="4" s="1"/>
  <c r="AU588" i="4" s="1"/>
  <c r="AV588" i="4" s="1"/>
  <c r="AS584" i="4"/>
  <c r="AT584" i="4" s="1"/>
  <c r="AU584" i="4" s="1"/>
  <c r="AV584" i="4" s="1"/>
  <c r="AS579" i="4"/>
  <c r="AT579" i="4" s="1"/>
  <c r="AU579" i="4" s="1"/>
  <c r="AV579" i="4" s="1"/>
  <c r="AS575" i="4"/>
  <c r="AT575" i="4" s="1"/>
  <c r="AU575" i="4" s="1"/>
  <c r="AV575" i="4" s="1"/>
  <c r="AS571" i="4"/>
  <c r="AT571" i="4" s="1"/>
  <c r="AU571" i="4" s="1"/>
  <c r="AV571" i="4" s="1"/>
  <c r="AS567" i="4"/>
  <c r="AT567" i="4" s="1"/>
  <c r="AU567" i="4" s="1"/>
  <c r="AV567" i="4" s="1"/>
  <c r="AS561" i="4"/>
  <c r="AT561" i="4" s="1"/>
  <c r="AU561" i="4" s="1"/>
  <c r="AV561" i="4" s="1"/>
  <c r="AS557" i="4"/>
  <c r="AT557" i="4" s="1"/>
  <c r="AU557" i="4" s="1"/>
  <c r="AV557" i="4" s="1"/>
  <c r="AS551" i="4"/>
  <c r="AT551" i="4" s="1"/>
  <c r="AU551" i="4" s="1"/>
  <c r="AV551" i="4" s="1"/>
  <c r="AS547" i="4"/>
  <c r="AT547" i="4" s="1"/>
  <c r="AU547" i="4" s="1"/>
  <c r="AV547" i="4" s="1"/>
  <c r="AS543" i="4"/>
  <c r="AT543" i="4" s="1"/>
  <c r="AU543" i="4" s="1"/>
  <c r="AV543" i="4" s="1"/>
  <c r="AS540" i="4"/>
  <c r="AT540" i="4" s="1"/>
  <c r="AU540" i="4" s="1"/>
  <c r="AV540" i="4" s="1"/>
  <c r="AS535" i="4"/>
  <c r="AT535" i="4" s="1"/>
  <c r="AU535" i="4" s="1"/>
  <c r="AV535" i="4" s="1"/>
  <c r="AS528" i="4"/>
  <c r="AT528" i="4" s="1"/>
  <c r="AU528" i="4" s="1"/>
  <c r="AV528" i="4" s="1"/>
  <c r="AS523" i="4"/>
  <c r="AT523" i="4" s="1"/>
  <c r="AU523" i="4" s="1"/>
  <c r="AV523" i="4" s="1"/>
  <c r="AS519" i="4"/>
  <c r="AT519" i="4" s="1"/>
  <c r="AU519" i="4" s="1"/>
  <c r="AV519" i="4" s="1"/>
  <c r="AS515" i="4"/>
  <c r="AT515" i="4" s="1"/>
  <c r="AU515" i="4" s="1"/>
  <c r="AV515" i="4" s="1"/>
  <c r="AS512" i="4"/>
  <c r="AT512" i="4" s="1"/>
  <c r="AU512" i="4" s="1"/>
  <c r="AV512" i="4" s="1"/>
  <c r="AS504" i="4"/>
  <c r="AT504" i="4" s="1"/>
  <c r="AU504" i="4" s="1"/>
  <c r="AV504" i="4" s="1"/>
  <c r="AS499" i="4"/>
  <c r="AT499" i="4" s="1"/>
  <c r="AU499" i="4" s="1"/>
  <c r="AV499" i="4" s="1"/>
  <c r="AS495" i="4"/>
  <c r="AT495" i="4" s="1"/>
  <c r="AU495" i="4" s="1"/>
  <c r="AV495" i="4" s="1"/>
  <c r="AS491" i="4"/>
  <c r="AT491" i="4" s="1"/>
  <c r="AU491" i="4" s="1"/>
  <c r="AV491" i="4" s="1"/>
  <c r="AS487" i="4"/>
  <c r="AT487" i="4" s="1"/>
  <c r="AU487" i="4" s="1"/>
  <c r="AV487" i="4" s="1"/>
  <c r="AS483" i="4"/>
  <c r="AT483" i="4" s="1"/>
  <c r="AU483" i="4" s="1"/>
  <c r="AV483" i="4" s="1"/>
  <c r="AS479" i="4"/>
  <c r="AT479" i="4" s="1"/>
  <c r="AU479" i="4" s="1"/>
  <c r="AV479" i="4" s="1"/>
  <c r="AS476" i="4"/>
  <c r="AT476" i="4" s="1"/>
  <c r="AU476" i="4" s="1"/>
  <c r="AV476" i="4" s="1"/>
  <c r="AS473" i="4"/>
  <c r="AT473" i="4" s="1"/>
  <c r="AU473" i="4" s="1"/>
  <c r="AV473" i="4" s="1"/>
  <c r="AS8" i="4"/>
  <c r="AS871" i="4"/>
  <c r="AT871" i="4" s="1"/>
  <c r="AU871" i="4" s="1"/>
  <c r="AV871" i="4" s="1"/>
  <c r="AS867" i="4"/>
  <c r="AT867" i="4" s="1"/>
  <c r="AU867" i="4" s="1"/>
  <c r="AV867" i="4" s="1"/>
  <c r="AS864" i="4"/>
  <c r="AT864" i="4" s="1"/>
  <c r="AU864" i="4" s="1"/>
  <c r="AV864" i="4" s="1"/>
  <c r="AS858" i="4"/>
  <c r="AT858" i="4" s="1"/>
  <c r="AU858" i="4" s="1"/>
  <c r="AV858" i="4" s="1"/>
  <c r="AS854" i="4"/>
  <c r="AT854" i="4" s="1"/>
  <c r="AU854" i="4" s="1"/>
  <c r="AV854" i="4" s="1"/>
  <c r="AS848" i="4"/>
  <c r="AT848" i="4" s="1"/>
  <c r="AU848" i="4" s="1"/>
  <c r="AV848" i="4" s="1"/>
  <c r="AS844" i="4"/>
  <c r="AT844" i="4" s="1"/>
  <c r="AU844" i="4" s="1"/>
  <c r="AV844" i="4" s="1"/>
  <c r="AS840" i="4"/>
  <c r="AT840" i="4" s="1"/>
  <c r="AU840" i="4" s="1"/>
  <c r="AV840" i="4" s="1"/>
  <c r="AS834" i="4"/>
  <c r="AT834" i="4" s="1"/>
  <c r="AU834" i="4" s="1"/>
  <c r="AV834" i="4" s="1"/>
  <c r="AS831" i="4"/>
  <c r="AT831" i="4" s="1"/>
  <c r="AU831" i="4" s="1"/>
  <c r="AV831" i="4" s="1"/>
  <c r="AS827" i="4"/>
  <c r="AT827" i="4" s="1"/>
  <c r="AU827" i="4" s="1"/>
  <c r="AV827" i="4" s="1"/>
  <c r="AS821" i="4"/>
  <c r="AT821" i="4" s="1"/>
  <c r="AU821" i="4" s="1"/>
  <c r="AV821" i="4" s="1"/>
  <c r="AS818" i="4"/>
  <c r="AT818" i="4" s="1"/>
  <c r="AU818" i="4" s="1"/>
  <c r="AV818" i="4" s="1"/>
  <c r="AS813" i="4"/>
  <c r="AT813" i="4" s="1"/>
  <c r="AU813" i="4" s="1"/>
  <c r="AV813" i="4" s="1"/>
  <c r="AS807" i="4"/>
  <c r="AT807" i="4" s="1"/>
  <c r="AU807" i="4" s="1"/>
  <c r="AV807" i="4" s="1"/>
  <c r="AS803" i="4"/>
  <c r="AT803" i="4" s="1"/>
  <c r="AU803" i="4" s="1"/>
  <c r="AV803" i="4" s="1"/>
  <c r="AS799" i="4"/>
  <c r="AT799" i="4" s="1"/>
  <c r="AU799" i="4" s="1"/>
  <c r="AV799" i="4" s="1"/>
  <c r="AS795" i="4"/>
  <c r="AT795" i="4" s="1"/>
  <c r="AU795" i="4" s="1"/>
  <c r="AV795" i="4" s="1"/>
  <c r="AS792" i="4"/>
  <c r="AT792" i="4" s="1"/>
  <c r="AU792" i="4" s="1"/>
  <c r="AV792" i="4" s="1"/>
  <c r="AS789" i="4"/>
  <c r="AT789" i="4" s="1"/>
  <c r="AU789" i="4" s="1"/>
  <c r="AV789" i="4" s="1"/>
  <c r="AS786" i="4"/>
  <c r="AT786" i="4" s="1"/>
  <c r="AU786" i="4" s="1"/>
  <c r="AV786" i="4" s="1"/>
  <c r="AS781" i="4"/>
  <c r="AT781" i="4" s="1"/>
  <c r="AU781" i="4" s="1"/>
  <c r="AV781" i="4" s="1"/>
  <c r="AS777" i="4"/>
  <c r="AT777" i="4" s="1"/>
  <c r="AU777" i="4" s="1"/>
  <c r="AV777" i="4" s="1"/>
  <c r="AS773" i="4"/>
  <c r="AT773" i="4" s="1"/>
  <c r="AU773" i="4" s="1"/>
  <c r="AV773" i="4" s="1"/>
  <c r="AS770" i="4"/>
  <c r="AT770" i="4" s="1"/>
  <c r="AU770" i="4" s="1"/>
  <c r="AV770" i="4" s="1"/>
  <c r="AS336" i="4"/>
  <c r="AT336" i="4" s="1"/>
  <c r="AU336" i="4" s="1"/>
  <c r="AV336" i="4" s="1"/>
  <c r="AS761" i="4"/>
  <c r="AT761" i="4" s="1"/>
  <c r="AU761" i="4" s="1"/>
  <c r="AV761" i="4" s="1"/>
  <c r="AS750" i="4"/>
  <c r="AT750" i="4" s="1"/>
  <c r="AU750" i="4" s="1"/>
  <c r="AV750" i="4" s="1"/>
  <c r="AS746" i="4"/>
  <c r="AT746" i="4" s="1"/>
  <c r="AU746" i="4" s="1"/>
  <c r="AV746" i="4" s="1"/>
  <c r="AS742" i="4"/>
  <c r="AT742" i="4" s="1"/>
  <c r="AU742" i="4" s="1"/>
  <c r="AV742" i="4" s="1"/>
  <c r="AS736" i="4"/>
  <c r="AT736" i="4" s="1"/>
  <c r="AU736" i="4" s="1"/>
  <c r="AV736" i="4" s="1"/>
  <c r="AS733" i="4"/>
  <c r="AT733" i="4" s="1"/>
  <c r="AU733" i="4" s="1"/>
  <c r="AV733" i="4" s="1"/>
  <c r="AS729" i="4"/>
  <c r="AT729" i="4" s="1"/>
  <c r="AU729" i="4" s="1"/>
  <c r="AV729" i="4" s="1"/>
  <c r="AS724" i="4"/>
  <c r="AS721" i="4"/>
  <c r="AT721" i="4" s="1"/>
  <c r="AU721" i="4" s="1"/>
  <c r="AV721" i="4" s="1"/>
  <c r="AS718" i="4"/>
  <c r="AT718" i="4" s="1"/>
  <c r="AU718" i="4" s="1"/>
  <c r="AV718" i="4" s="1"/>
  <c r="AS714" i="4"/>
  <c r="AT714" i="4" s="1"/>
  <c r="AU714" i="4" s="1"/>
  <c r="AV714" i="4" s="1"/>
  <c r="AS709" i="4"/>
  <c r="AT709" i="4" s="1"/>
  <c r="AU709" i="4" s="1"/>
  <c r="AV709" i="4" s="1"/>
  <c r="AS705" i="4"/>
  <c r="AT705" i="4" s="1"/>
  <c r="AU705" i="4" s="1"/>
  <c r="AV705" i="4" s="1"/>
  <c r="AS698" i="4"/>
  <c r="AT698" i="4" s="1"/>
  <c r="AU698" i="4" s="1"/>
  <c r="AV698" i="4" s="1"/>
  <c r="AS692" i="4"/>
  <c r="AT692" i="4" s="1"/>
  <c r="AU692" i="4" s="1"/>
  <c r="AV692" i="4" s="1"/>
  <c r="AS689" i="4"/>
  <c r="AT689" i="4" s="1"/>
  <c r="AU689" i="4" s="1"/>
  <c r="AV689" i="4" s="1"/>
  <c r="AS684" i="4"/>
  <c r="AT684" i="4" s="1"/>
  <c r="AU684" i="4" s="1"/>
  <c r="AV684" i="4" s="1"/>
  <c r="AS681" i="4"/>
  <c r="AT681" i="4" s="1"/>
  <c r="AU681" i="4" s="1"/>
  <c r="AV681" i="4" s="1"/>
  <c r="AS676" i="4"/>
  <c r="AT676" i="4" s="1"/>
  <c r="AU676" i="4" s="1"/>
  <c r="AV676" i="4" s="1"/>
  <c r="AS673" i="4"/>
  <c r="AT673" i="4" s="1"/>
  <c r="AU673" i="4" s="1"/>
  <c r="AV673" i="4" s="1"/>
  <c r="AS669" i="4"/>
  <c r="AT669" i="4" s="1"/>
  <c r="AU669" i="4" s="1"/>
  <c r="AV669" i="4" s="1"/>
  <c r="AS665" i="4"/>
  <c r="AT665" i="4" s="1"/>
  <c r="AU665" i="4" s="1"/>
  <c r="AV665" i="4" s="1"/>
  <c r="AS661" i="4"/>
  <c r="AT661" i="4" s="1"/>
  <c r="AU661" i="4" s="1"/>
  <c r="AV661" i="4" s="1"/>
  <c r="AS657" i="4"/>
  <c r="AT657" i="4" s="1"/>
  <c r="AU657" i="4" s="1"/>
  <c r="AV657" i="4" s="1"/>
  <c r="AS653" i="4"/>
  <c r="AT653" i="4" s="1"/>
  <c r="AU653" i="4" s="1"/>
  <c r="AV653" i="4" s="1"/>
  <c r="AS649" i="4"/>
  <c r="AT649" i="4" s="1"/>
  <c r="AU649" i="4" s="1"/>
  <c r="AV649" i="4" s="1"/>
  <c r="AS644" i="4"/>
  <c r="AT644" i="4" s="1"/>
  <c r="AU644" i="4" s="1"/>
  <c r="AV644" i="4" s="1"/>
  <c r="AS636" i="4"/>
  <c r="AT636" i="4" s="1"/>
  <c r="AU636" i="4" s="1"/>
  <c r="AV636" i="4" s="1"/>
  <c r="AS632" i="4"/>
  <c r="AT632" i="4" s="1"/>
  <c r="AU632" i="4" s="1"/>
  <c r="AV632" i="4" s="1"/>
  <c r="AS628" i="4"/>
  <c r="AT628" i="4" s="1"/>
  <c r="AU628" i="4" s="1"/>
  <c r="AV628" i="4" s="1"/>
  <c r="AS624" i="4"/>
  <c r="AT624" i="4" s="1"/>
  <c r="AU624" i="4" s="1"/>
  <c r="AV624" i="4" s="1"/>
  <c r="AS620" i="4"/>
  <c r="AT620" i="4" s="1"/>
  <c r="AU620" i="4" s="1"/>
  <c r="AV620" i="4" s="1"/>
  <c r="AS616" i="4"/>
  <c r="AT616" i="4" s="1"/>
  <c r="AU616" i="4" s="1"/>
  <c r="AV616" i="4" s="1"/>
  <c r="AS612" i="4"/>
  <c r="AT612" i="4" s="1"/>
  <c r="AU612" i="4" s="1"/>
  <c r="AV612" i="4" s="1"/>
  <c r="AS606" i="4"/>
  <c r="AT606" i="4" s="1"/>
  <c r="AU606" i="4" s="1"/>
  <c r="AV606" i="4" s="1"/>
  <c r="AS604" i="4"/>
  <c r="AT604" i="4" s="1"/>
  <c r="AU604" i="4" s="1"/>
  <c r="AV604" i="4" s="1"/>
  <c r="AS599" i="4"/>
  <c r="AT599" i="4" s="1"/>
  <c r="AU599" i="4" s="1"/>
  <c r="AV599" i="4" s="1"/>
  <c r="AS595" i="4"/>
  <c r="AT595" i="4" s="1"/>
  <c r="AU595" i="4" s="1"/>
  <c r="AV595" i="4" s="1"/>
  <c r="AS591" i="4"/>
  <c r="AT591" i="4" s="1"/>
  <c r="AU591" i="4" s="1"/>
  <c r="AV591" i="4" s="1"/>
  <c r="AS583" i="4"/>
  <c r="AT583" i="4" s="1"/>
  <c r="AU583" i="4" s="1"/>
  <c r="AV583" i="4" s="1"/>
  <c r="AS574" i="4"/>
  <c r="AT574" i="4" s="1"/>
  <c r="AU574" i="4" s="1"/>
  <c r="AV574" i="4" s="1"/>
  <c r="AS570" i="4"/>
  <c r="AT570" i="4" s="1"/>
  <c r="AU570" i="4" s="1"/>
  <c r="AV570" i="4" s="1"/>
  <c r="AS560" i="4"/>
  <c r="AT560" i="4" s="1"/>
  <c r="AU560" i="4" s="1"/>
  <c r="AV560" i="4" s="1"/>
  <c r="AS556" i="4"/>
  <c r="AT556" i="4" s="1"/>
  <c r="AU556" i="4" s="1"/>
  <c r="AV556" i="4" s="1"/>
  <c r="AS553" i="4"/>
  <c r="AT553" i="4" s="1"/>
  <c r="AU553" i="4" s="1"/>
  <c r="AV553" i="4" s="1"/>
  <c r="AS550" i="4"/>
  <c r="AT550" i="4" s="1"/>
  <c r="AU550" i="4" s="1"/>
  <c r="AV550" i="4" s="1"/>
  <c r="AS546" i="4"/>
  <c r="AT546" i="4" s="1"/>
  <c r="AU546" i="4" s="1"/>
  <c r="AV546" i="4" s="1"/>
  <c r="AS542" i="4"/>
  <c r="AT542" i="4" s="1"/>
  <c r="AU542" i="4" s="1"/>
  <c r="AV542" i="4" s="1"/>
  <c r="AS538" i="4"/>
  <c r="AT538" i="4" s="1"/>
  <c r="AU538" i="4" s="1"/>
  <c r="AV538" i="4" s="1"/>
  <c r="AS534" i="4"/>
  <c r="AT534" i="4" s="1"/>
  <c r="AU534" i="4" s="1"/>
  <c r="AV534" i="4" s="1"/>
  <c r="AS526" i="4"/>
  <c r="AT526" i="4" s="1"/>
  <c r="AU526" i="4" s="1"/>
  <c r="AV526" i="4" s="1"/>
  <c r="AS522" i="4"/>
  <c r="AT522" i="4" s="1"/>
  <c r="AU522" i="4" s="1"/>
  <c r="AV522" i="4" s="1"/>
  <c r="AS518" i="4"/>
  <c r="AT518" i="4" s="1"/>
  <c r="AU518" i="4" s="1"/>
  <c r="AV518" i="4" s="1"/>
  <c r="AS511" i="4"/>
  <c r="AT511" i="4" s="1"/>
  <c r="AU511" i="4" s="1"/>
  <c r="AV511" i="4" s="1"/>
  <c r="AS508" i="4"/>
  <c r="AT508" i="4" s="1"/>
  <c r="AU508" i="4" s="1"/>
  <c r="AV508" i="4" s="1"/>
  <c r="AS503" i="4"/>
  <c r="AT503" i="4" s="1"/>
  <c r="AU503" i="4" s="1"/>
  <c r="AV503" i="4" s="1"/>
  <c r="AS498" i="4"/>
  <c r="AT498" i="4" s="1"/>
  <c r="AU498" i="4" s="1"/>
  <c r="AV498" i="4" s="1"/>
  <c r="AS494" i="4"/>
  <c r="AT494" i="4" s="1"/>
  <c r="AU494" i="4" s="1"/>
  <c r="AV494" i="4" s="1"/>
  <c r="AS490" i="4"/>
  <c r="AT490" i="4" s="1"/>
  <c r="AU490" i="4" s="1"/>
  <c r="AV490" i="4" s="1"/>
  <c r="AS482" i="4"/>
  <c r="AT482" i="4" s="1"/>
  <c r="AU482" i="4" s="1"/>
  <c r="AV482" i="4" s="1"/>
  <c r="AS478" i="4"/>
  <c r="AT478" i="4" s="1"/>
  <c r="AU478" i="4" s="1"/>
  <c r="AV478" i="4" s="1"/>
  <c r="AS475" i="4"/>
  <c r="AT475" i="4" s="1"/>
  <c r="AU475" i="4" s="1"/>
  <c r="AV475" i="4" s="1"/>
  <c r="AS471" i="4"/>
  <c r="AT471" i="4" s="1"/>
  <c r="AU471" i="4" s="1"/>
  <c r="AV471" i="4" s="1"/>
  <c r="AS467" i="4"/>
  <c r="AT467" i="4" s="1"/>
  <c r="AU467" i="4" s="1"/>
  <c r="AV467" i="4" s="1"/>
  <c r="AS463" i="4"/>
  <c r="AT463" i="4" s="1"/>
  <c r="AU463" i="4" s="1"/>
  <c r="AV463" i="4" s="1"/>
  <c r="AS459" i="4"/>
  <c r="AT459" i="4" s="1"/>
  <c r="AU459" i="4" s="1"/>
  <c r="AV459" i="4" s="1"/>
  <c r="AS453" i="4"/>
  <c r="AT453" i="4" s="1"/>
  <c r="AU453" i="4" s="1"/>
  <c r="AV453" i="4" s="1"/>
  <c r="AS468" i="4"/>
  <c r="AT468" i="4" s="1"/>
  <c r="AU468" i="4" s="1"/>
  <c r="AV468" i="4" s="1"/>
  <c r="AS870" i="4"/>
  <c r="AT870" i="4" s="1"/>
  <c r="AU870" i="4" s="1"/>
  <c r="AV870" i="4" s="1"/>
  <c r="AS861" i="4"/>
  <c r="AT861" i="4" s="1"/>
  <c r="AU861" i="4" s="1"/>
  <c r="AV861" i="4" s="1"/>
  <c r="AS857" i="4"/>
  <c r="AT857" i="4" s="1"/>
  <c r="AU857" i="4" s="1"/>
  <c r="AV857" i="4" s="1"/>
  <c r="AS853" i="4"/>
  <c r="AT853" i="4" s="1"/>
  <c r="AU853" i="4" s="1"/>
  <c r="AV853" i="4" s="1"/>
  <c r="AS850" i="4"/>
  <c r="AT850" i="4" s="1"/>
  <c r="AU850" i="4" s="1"/>
  <c r="AV850" i="4" s="1"/>
  <c r="AS847" i="4"/>
  <c r="AT847" i="4" s="1"/>
  <c r="AU847" i="4" s="1"/>
  <c r="AV847" i="4" s="1"/>
  <c r="AS843" i="4"/>
  <c r="AT843" i="4" s="1"/>
  <c r="AU843" i="4" s="1"/>
  <c r="AV843" i="4" s="1"/>
  <c r="AS839" i="4"/>
  <c r="AT839" i="4" s="1"/>
  <c r="AU839" i="4" s="1"/>
  <c r="AV839" i="4" s="1"/>
  <c r="AS838" i="4"/>
  <c r="AT838" i="4" s="1"/>
  <c r="AU838" i="4" s="1"/>
  <c r="AV838" i="4" s="1"/>
  <c r="AS830" i="4"/>
  <c r="AT830" i="4" s="1"/>
  <c r="AU830" i="4" s="1"/>
  <c r="AV830" i="4" s="1"/>
  <c r="AS826" i="4"/>
  <c r="AT826" i="4" s="1"/>
  <c r="AU826" i="4" s="1"/>
  <c r="AV826" i="4" s="1"/>
  <c r="AS823" i="4"/>
  <c r="AT823" i="4" s="1"/>
  <c r="AU823" i="4" s="1"/>
  <c r="AV823" i="4" s="1"/>
  <c r="AS820" i="4"/>
  <c r="AT820" i="4" s="1"/>
  <c r="AU820" i="4" s="1"/>
  <c r="AV820" i="4" s="1"/>
  <c r="AS817" i="4"/>
  <c r="AT817" i="4" s="1"/>
  <c r="AU817" i="4" s="1"/>
  <c r="AV817" i="4" s="1"/>
  <c r="AS812" i="4"/>
  <c r="AT812" i="4" s="1"/>
  <c r="AU812" i="4" s="1"/>
  <c r="AV812" i="4" s="1"/>
  <c r="AS806" i="4"/>
  <c r="AT806" i="4" s="1"/>
  <c r="AU806" i="4" s="1"/>
  <c r="AV806" i="4" s="1"/>
  <c r="AS802" i="4"/>
  <c r="AT802" i="4" s="1"/>
  <c r="AU802" i="4" s="1"/>
  <c r="AV802" i="4" s="1"/>
  <c r="AS798" i="4"/>
  <c r="AT798" i="4" s="1"/>
  <c r="AU798" i="4" s="1"/>
  <c r="AV798" i="4" s="1"/>
  <c r="AS794" i="4"/>
  <c r="AT794" i="4" s="1"/>
  <c r="AU794" i="4" s="1"/>
  <c r="AV794" i="4" s="1"/>
  <c r="AS788" i="4"/>
  <c r="AT788" i="4" s="1"/>
  <c r="AU788" i="4" s="1"/>
  <c r="AV788" i="4" s="1"/>
  <c r="AS785" i="4"/>
  <c r="AT785" i="4" s="1"/>
  <c r="AU785" i="4" s="1"/>
  <c r="AV785" i="4" s="1"/>
  <c r="AS780" i="4"/>
  <c r="AT780" i="4" s="1"/>
  <c r="AU780" i="4" s="1"/>
  <c r="AV780" i="4" s="1"/>
  <c r="AS776" i="4"/>
  <c r="AT776" i="4" s="1"/>
  <c r="AU776" i="4" s="1"/>
  <c r="AV776" i="4" s="1"/>
  <c r="AS772" i="4"/>
  <c r="AT772" i="4" s="1"/>
  <c r="AU772" i="4" s="1"/>
  <c r="AV772" i="4" s="1"/>
  <c r="AS769" i="4"/>
  <c r="AT769" i="4" s="1"/>
  <c r="AU769" i="4" s="1"/>
  <c r="AV769" i="4" s="1"/>
  <c r="AS764" i="4"/>
  <c r="AT764" i="4" s="1"/>
  <c r="AU764" i="4" s="1"/>
  <c r="AV764" i="4" s="1"/>
  <c r="AS760" i="4"/>
  <c r="AT760" i="4" s="1"/>
  <c r="AU760" i="4" s="1"/>
  <c r="AV760" i="4" s="1"/>
  <c r="AS754" i="4"/>
  <c r="AT754" i="4" s="1"/>
  <c r="AU754" i="4" s="1"/>
  <c r="AV754" i="4" s="1"/>
  <c r="AS749" i="4"/>
  <c r="AT749" i="4" s="1"/>
  <c r="AU749" i="4" s="1"/>
  <c r="AV749" i="4" s="1"/>
  <c r="AS745" i="4"/>
  <c r="AT745" i="4" s="1"/>
  <c r="AU745" i="4" s="1"/>
  <c r="AV745" i="4" s="1"/>
  <c r="AS741" i="4"/>
  <c r="AT741" i="4" s="1"/>
  <c r="AU741" i="4" s="1"/>
  <c r="AV741" i="4" s="1"/>
  <c r="AS732" i="4"/>
  <c r="AT732" i="4" s="1"/>
  <c r="AU732" i="4" s="1"/>
  <c r="AV732" i="4" s="1"/>
  <c r="AS727" i="4"/>
  <c r="AT727" i="4" s="1"/>
  <c r="AU727" i="4" s="1"/>
  <c r="AV727" i="4" s="1"/>
  <c r="AS720" i="4"/>
  <c r="AT720" i="4" s="1"/>
  <c r="AU720" i="4" s="1"/>
  <c r="AV720" i="4" s="1"/>
  <c r="AS717" i="4"/>
  <c r="AT717" i="4" s="1"/>
  <c r="AU717" i="4" s="1"/>
  <c r="AV717" i="4" s="1"/>
  <c r="AS713" i="4"/>
  <c r="AT713" i="4" s="1"/>
  <c r="AU713" i="4" s="1"/>
  <c r="AV713" i="4" s="1"/>
  <c r="AS708" i="4"/>
  <c r="AT708" i="4" s="1"/>
  <c r="AU708" i="4" s="1"/>
  <c r="AV708" i="4" s="1"/>
  <c r="AS704" i="4"/>
  <c r="AT704" i="4" s="1"/>
  <c r="AU704" i="4" s="1"/>
  <c r="AV704" i="4" s="1"/>
  <c r="AS701" i="4"/>
  <c r="AT701" i="4" s="1"/>
  <c r="AU701" i="4" s="1"/>
  <c r="AV701" i="4" s="1"/>
  <c r="AS696" i="4"/>
  <c r="AT696" i="4" s="1"/>
  <c r="AU696" i="4" s="1"/>
  <c r="AV696" i="4" s="1"/>
  <c r="AS691" i="4"/>
  <c r="AT691" i="4" s="1"/>
  <c r="AU691" i="4" s="1"/>
  <c r="AV691" i="4" s="1"/>
  <c r="AS688" i="4"/>
  <c r="AT688" i="4" s="1"/>
  <c r="AU688" i="4" s="1"/>
  <c r="AV688" i="4" s="1"/>
  <c r="AS683" i="4"/>
  <c r="AT683" i="4" s="1"/>
  <c r="AU683" i="4" s="1"/>
  <c r="AV683" i="4" s="1"/>
  <c r="AS680" i="4"/>
  <c r="AT680" i="4" s="1"/>
  <c r="AU680" i="4" s="1"/>
  <c r="AV680" i="4" s="1"/>
  <c r="AS675" i="4"/>
  <c r="AT675" i="4" s="1"/>
  <c r="AU675" i="4" s="1"/>
  <c r="AV675" i="4" s="1"/>
  <c r="AS672" i="4"/>
  <c r="AT672" i="4" s="1"/>
  <c r="AU672" i="4" s="1"/>
  <c r="AV672" i="4" s="1"/>
  <c r="AS668" i="4"/>
  <c r="AT668" i="4" s="1"/>
  <c r="AU668" i="4" s="1"/>
  <c r="AV668" i="4" s="1"/>
  <c r="AS664" i="4"/>
  <c r="AT664" i="4" s="1"/>
  <c r="AU664" i="4" s="1"/>
  <c r="AV664" i="4" s="1"/>
  <c r="AS660" i="4"/>
  <c r="AT660" i="4" s="1"/>
  <c r="AU660" i="4" s="1"/>
  <c r="AV660" i="4" s="1"/>
  <c r="AS652" i="4"/>
  <c r="AT652" i="4" s="1"/>
  <c r="AU652" i="4" s="1"/>
  <c r="AV652" i="4" s="1"/>
  <c r="AS648" i="4"/>
  <c r="AT648" i="4" s="1"/>
  <c r="AU648" i="4" s="1"/>
  <c r="AV648" i="4" s="1"/>
  <c r="AS643" i="4"/>
  <c r="AT643" i="4" s="1"/>
  <c r="AU643" i="4" s="1"/>
  <c r="AV643" i="4" s="1"/>
  <c r="AS641" i="4"/>
  <c r="AT641" i="4" s="1"/>
  <c r="AU641" i="4" s="1"/>
  <c r="AV641" i="4" s="1"/>
  <c r="AS637" i="4"/>
  <c r="AT637" i="4" s="1"/>
  <c r="AU637" i="4" s="1"/>
  <c r="AV637" i="4" s="1"/>
  <c r="AS635" i="4"/>
  <c r="AT635" i="4" s="1"/>
  <c r="AU635" i="4" s="1"/>
  <c r="AV635" i="4" s="1"/>
  <c r="AS631" i="4"/>
  <c r="AT631" i="4" s="1"/>
  <c r="AU631" i="4" s="1"/>
  <c r="AV631" i="4" s="1"/>
  <c r="AS627" i="4"/>
  <c r="AT627" i="4" s="1"/>
  <c r="AU627" i="4" s="1"/>
  <c r="AV627" i="4" s="1"/>
  <c r="AS623" i="4"/>
  <c r="AT623" i="4" s="1"/>
  <c r="AU623" i="4" s="1"/>
  <c r="AV623" i="4" s="1"/>
  <c r="AS619" i="4"/>
  <c r="AT619" i="4" s="1"/>
  <c r="AU619" i="4" s="1"/>
  <c r="AV619" i="4" s="1"/>
  <c r="AS615" i="4"/>
  <c r="AT615" i="4" s="1"/>
  <c r="AU615" i="4" s="1"/>
  <c r="AV615" i="4" s="1"/>
  <c r="AS611" i="4"/>
  <c r="AT611" i="4" s="1"/>
  <c r="AU611" i="4" s="1"/>
  <c r="AV611" i="4" s="1"/>
  <c r="AS608" i="4"/>
  <c r="AT608" i="4" s="1"/>
  <c r="AU608" i="4" s="1"/>
  <c r="AV608" i="4" s="1"/>
  <c r="AS605" i="4"/>
  <c r="AT605" i="4" s="1"/>
  <c r="AU605" i="4" s="1"/>
  <c r="AV605" i="4" s="1"/>
  <c r="AS602" i="4"/>
  <c r="AT602" i="4" s="1"/>
  <c r="AU602" i="4" s="1"/>
  <c r="AV602" i="4" s="1"/>
  <c r="AS598" i="4"/>
  <c r="AT598" i="4" s="1"/>
  <c r="AU598" i="4" s="1"/>
  <c r="AV598" i="4" s="1"/>
  <c r="AS594" i="4"/>
  <c r="AT594" i="4" s="1"/>
  <c r="AU594" i="4" s="1"/>
  <c r="AV594" i="4" s="1"/>
  <c r="AS586" i="4"/>
  <c r="AT586" i="4" s="1"/>
  <c r="AU586" i="4" s="1"/>
  <c r="AV586" i="4" s="1"/>
  <c r="AS582" i="4"/>
  <c r="AT582" i="4" s="1"/>
  <c r="AU582" i="4" s="1"/>
  <c r="AV582" i="4" s="1"/>
  <c r="AS578" i="4"/>
  <c r="AT578" i="4" s="1"/>
  <c r="AU578" i="4" s="1"/>
  <c r="AV578" i="4" s="1"/>
  <c r="AS573" i="4"/>
  <c r="AT573" i="4" s="1"/>
  <c r="AU573" i="4" s="1"/>
  <c r="AV573" i="4" s="1"/>
  <c r="AS569" i="4"/>
  <c r="AT569" i="4" s="1"/>
  <c r="AU569" i="4" s="1"/>
  <c r="AV569" i="4" s="1"/>
  <c r="AS565" i="4"/>
  <c r="AT565" i="4" s="1"/>
  <c r="AU565" i="4" s="1"/>
  <c r="AV565" i="4" s="1"/>
  <c r="AS555" i="4"/>
  <c r="AT555" i="4" s="1"/>
  <c r="AU555" i="4" s="1"/>
  <c r="AV555" i="4" s="1"/>
  <c r="AS552" i="4"/>
  <c r="AT552" i="4" s="1"/>
  <c r="AU552" i="4" s="1"/>
  <c r="AV552" i="4" s="1"/>
  <c r="AS549" i="4"/>
  <c r="AT549" i="4" s="1"/>
  <c r="AU549" i="4" s="1"/>
  <c r="AV549" i="4" s="1"/>
  <c r="AS545" i="4"/>
  <c r="AT545" i="4" s="1"/>
  <c r="AU545" i="4" s="1"/>
  <c r="AV545" i="4" s="1"/>
  <c r="AS537" i="4"/>
  <c r="AT537" i="4" s="1"/>
  <c r="AU537" i="4" s="1"/>
  <c r="AV537" i="4" s="1"/>
  <c r="AS533" i="4"/>
  <c r="AT533" i="4" s="1"/>
  <c r="AU533" i="4" s="1"/>
  <c r="AV533" i="4" s="1"/>
  <c r="AS525" i="4"/>
  <c r="AT525" i="4" s="1"/>
  <c r="AU525" i="4" s="1"/>
  <c r="AV525" i="4" s="1"/>
  <c r="AS521" i="4"/>
  <c r="AT521" i="4" s="1"/>
  <c r="AU521" i="4" s="1"/>
  <c r="AV521" i="4" s="1"/>
  <c r="AS517" i="4"/>
  <c r="AT517" i="4" s="1"/>
  <c r="AU517" i="4" s="1"/>
  <c r="AV517" i="4" s="1"/>
  <c r="AS514" i="4"/>
  <c r="AT514" i="4" s="1"/>
  <c r="AU514" i="4" s="1"/>
  <c r="AV514" i="4" s="1"/>
  <c r="AS510" i="4"/>
  <c r="AT510" i="4" s="1"/>
  <c r="AU510" i="4" s="1"/>
  <c r="AV510" i="4" s="1"/>
  <c r="AS507" i="4"/>
  <c r="AT507" i="4" s="1"/>
  <c r="AU507" i="4" s="1"/>
  <c r="AV507" i="4" s="1"/>
  <c r="AS502" i="4"/>
  <c r="AT502" i="4" s="1"/>
  <c r="AU502" i="4" s="1"/>
  <c r="AV502" i="4" s="1"/>
  <c r="AS497" i="4"/>
  <c r="AT497" i="4" s="1"/>
  <c r="AU497" i="4" s="1"/>
  <c r="AV497" i="4" s="1"/>
  <c r="AS493" i="4"/>
  <c r="AT493" i="4" s="1"/>
  <c r="AU493" i="4" s="1"/>
  <c r="AV493" i="4" s="1"/>
  <c r="AS489" i="4"/>
  <c r="AT489" i="4" s="1"/>
  <c r="AU489" i="4" s="1"/>
  <c r="AV489" i="4" s="1"/>
  <c r="AS486" i="4"/>
  <c r="AT486" i="4" s="1"/>
  <c r="AU486" i="4" s="1"/>
  <c r="AV486" i="4" s="1"/>
  <c r="AS481" i="4"/>
  <c r="AT481" i="4" s="1"/>
  <c r="AU481" i="4" s="1"/>
  <c r="AV481" i="4" s="1"/>
  <c r="AS484" i="4"/>
  <c r="AT484" i="4" s="1"/>
  <c r="AU484" i="4" s="1"/>
  <c r="AV484" i="4" s="1"/>
  <c r="AS869" i="4"/>
  <c r="AT869" i="4" s="1"/>
  <c r="AU869" i="4" s="1"/>
  <c r="AV869" i="4" s="1"/>
  <c r="AS866" i="4"/>
  <c r="AT866" i="4" s="1"/>
  <c r="AU866" i="4" s="1"/>
  <c r="AV866" i="4" s="1"/>
  <c r="AS860" i="4"/>
  <c r="AT860" i="4" s="1"/>
  <c r="AU860" i="4" s="1"/>
  <c r="AV860" i="4" s="1"/>
  <c r="AS856" i="4"/>
  <c r="AT856" i="4" s="1"/>
  <c r="AU856" i="4" s="1"/>
  <c r="AV856" i="4" s="1"/>
  <c r="AS852" i="4"/>
  <c r="AT852" i="4" s="1"/>
  <c r="AU852" i="4" s="1"/>
  <c r="AV852" i="4" s="1"/>
  <c r="AS846" i="4"/>
  <c r="AT846" i="4" s="1"/>
  <c r="AU846" i="4" s="1"/>
  <c r="AV846" i="4" s="1"/>
  <c r="AS842" i="4"/>
  <c r="AT842" i="4" s="1"/>
  <c r="AU842" i="4" s="1"/>
  <c r="AV842" i="4" s="1"/>
  <c r="AS837" i="4"/>
  <c r="AT837" i="4" s="1"/>
  <c r="AU837" i="4" s="1"/>
  <c r="AV837" i="4" s="1"/>
  <c r="AS833" i="4"/>
  <c r="AT833" i="4" s="1"/>
  <c r="AU833" i="4" s="1"/>
  <c r="AV833" i="4" s="1"/>
  <c r="AS829" i="4"/>
  <c r="AT829" i="4" s="1"/>
  <c r="AU829" i="4" s="1"/>
  <c r="AV829" i="4" s="1"/>
  <c r="AS825" i="4"/>
  <c r="AT825" i="4" s="1"/>
  <c r="AU825" i="4" s="1"/>
  <c r="AV825" i="4" s="1"/>
  <c r="AS815" i="4"/>
  <c r="AT815" i="4" s="1"/>
  <c r="AU815" i="4" s="1"/>
  <c r="AV815" i="4" s="1"/>
  <c r="AS811" i="4"/>
  <c r="AT811" i="4" s="1"/>
  <c r="AU811" i="4" s="1"/>
  <c r="AV811" i="4" s="1"/>
  <c r="AS805" i="4"/>
  <c r="AT805" i="4" s="1"/>
  <c r="AU805" i="4" s="1"/>
  <c r="AV805" i="4" s="1"/>
  <c r="AS801" i="4"/>
  <c r="AT801" i="4" s="1"/>
  <c r="AU801" i="4" s="1"/>
  <c r="AV801" i="4" s="1"/>
  <c r="AS797" i="4"/>
  <c r="AT797" i="4" s="1"/>
  <c r="AU797" i="4" s="1"/>
  <c r="AV797" i="4" s="1"/>
  <c r="AS793" i="4"/>
  <c r="AT793" i="4" s="1"/>
  <c r="AU793" i="4" s="1"/>
  <c r="AV793" i="4" s="1"/>
  <c r="AS76" i="4"/>
  <c r="AT76" i="4" s="1"/>
  <c r="AU76" i="4" s="1"/>
  <c r="AV76" i="4" s="1"/>
  <c r="AS784" i="4"/>
  <c r="AT784" i="4" s="1"/>
  <c r="AU784" i="4" s="1"/>
  <c r="AV784" i="4" s="1"/>
  <c r="AS779" i="4"/>
  <c r="AT779" i="4" s="1"/>
  <c r="AU779" i="4" s="1"/>
  <c r="AV779" i="4" s="1"/>
  <c r="AS775" i="4"/>
  <c r="AT775" i="4" s="1"/>
  <c r="AU775" i="4" s="1"/>
  <c r="AV775" i="4" s="1"/>
  <c r="AS768" i="4"/>
  <c r="AT768" i="4" s="1"/>
  <c r="AU768" i="4" s="1"/>
  <c r="AV768" i="4" s="1"/>
  <c r="AS766" i="4"/>
  <c r="AT766" i="4" s="1"/>
  <c r="AU766" i="4" s="1"/>
  <c r="AV766" i="4" s="1"/>
  <c r="AS763" i="4"/>
  <c r="AT763" i="4" s="1"/>
  <c r="AU763" i="4" s="1"/>
  <c r="AV763" i="4" s="1"/>
  <c r="AS759" i="4"/>
  <c r="AT759" i="4" s="1"/>
  <c r="AU759" i="4" s="1"/>
  <c r="AV759" i="4" s="1"/>
  <c r="AS753" i="4"/>
  <c r="AT753" i="4" s="1"/>
  <c r="AU753" i="4" s="1"/>
  <c r="AV753" i="4" s="1"/>
  <c r="AS748" i="4"/>
  <c r="AT748" i="4" s="1"/>
  <c r="AU748" i="4" s="1"/>
  <c r="AV748" i="4" s="1"/>
  <c r="AS744" i="4"/>
  <c r="AT744" i="4" s="1"/>
  <c r="AU744" i="4" s="1"/>
  <c r="AV744" i="4" s="1"/>
  <c r="AS739" i="4"/>
  <c r="AT739" i="4" s="1"/>
  <c r="AU739" i="4" s="1"/>
  <c r="AV739" i="4" s="1"/>
  <c r="AS734" i="4"/>
  <c r="AT734" i="4" s="1"/>
  <c r="AU734" i="4" s="1"/>
  <c r="AV734" i="4" s="1"/>
  <c r="AS731" i="4"/>
  <c r="AT731" i="4" s="1"/>
  <c r="AU731" i="4" s="1"/>
  <c r="AV731" i="4" s="1"/>
  <c r="AS726" i="4"/>
  <c r="AT726" i="4" s="1"/>
  <c r="AU726" i="4" s="1"/>
  <c r="AV726" i="4" s="1"/>
  <c r="AS723" i="4"/>
  <c r="AT723" i="4" s="1"/>
  <c r="AU723" i="4" s="1"/>
  <c r="AV723" i="4" s="1"/>
  <c r="AS716" i="4"/>
  <c r="AT716" i="4" s="1"/>
  <c r="AU716" i="4" s="1"/>
  <c r="AV716" i="4" s="1"/>
  <c r="AS712" i="4"/>
  <c r="AT712" i="4" s="1"/>
  <c r="AU712" i="4" s="1"/>
  <c r="AV712" i="4" s="1"/>
  <c r="AS707" i="4"/>
  <c r="AT707" i="4" s="1"/>
  <c r="AU707" i="4" s="1"/>
  <c r="AV707" i="4" s="1"/>
  <c r="AS703" i="4"/>
  <c r="AT703" i="4" s="1"/>
  <c r="AU703" i="4" s="1"/>
  <c r="AV703" i="4" s="1"/>
  <c r="AS700" i="4"/>
  <c r="AT700" i="4" s="1"/>
  <c r="AU700" i="4" s="1"/>
  <c r="AV700" i="4" s="1"/>
  <c r="AS694" i="4"/>
  <c r="AT694" i="4" s="1"/>
  <c r="AU694" i="4" s="1"/>
  <c r="AV694" i="4" s="1"/>
  <c r="AS687" i="4"/>
  <c r="AT687" i="4" s="1"/>
  <c r="AU687" i="4" s="1"/>
  <c r="AV687" i="4" s="1"/>
  <c r="AS674" i="4"/>
  <c r="AT674" i="4" s="1"/>
  <c r="AU674" i="4" s="1"/>
  <c r="AV674" i="4" s="1"/>
  <c r="AS671" i="4"/>
  <c r="AT671" i="4" s="1"/>
  <c r="AU671" i="4" s="1"/>
  <c r="AV671" i="4" s="1"/>
  <c r="AS667" i="4"/>
  <c r="AT667" i="4" s="1"/>
  <c r="AU667" i="4" s="1"/>
  <c r="AV667" i="4" s="1"/>
  <c r="AS663" i="4"/>
  <c r="AT663" i="4" s="1"/>
  <c r="AU663" i="4" s="1"/>
  <c r="AV663" i="4" s="1"/>
  <c r="AS659" i="4"/>
  <c r="AT659" i="4" s="1"/>
  <c r="AU659" i="4" s="1"/>
  <c r="AV659" i="4" s="1"/>
  <c r="AS655" i="4"/>
  <c r="AT655" i="4" s="1"/>
  <c r="AU655" i="4" s="1"/>
  <c r="AV655" i="4" s="1"/>
  <c r="AS651" i="4"/>
  <c r="AT651" i="4" s="1"/>
  <c r="AU651" i="4" s="1"/>
  <c r="AV651" i="4" s="1"/>
  <c r="AS647" i="4"/>
  <c r="AT647" i="4" s="1"/>
  <c r="AU647" i="4" s="1"/>
  <c r="AV647" i="4" s="1"/>
  <c r="AS640" i="4"/>
  <c r="AT640" i="4" s="1"/>
  <c r="AU640" i="4" s="1"/>
  <c r="AV640" i="4" s="1"/>
  <c r="AS634" i="4"/>
  <c r="AT634" i="4" s="1"/>
  <c r="AU634" i="4" s="1"/>
  <c r="AV634" i="4" s="1"/>
  <c r="AS630" i="4"/>
  <c r="AT630" i="4" s="1"/>
  <c r="AU630" i="4" s="1"/>
  <c r="AV630" i="4" s="1"/>
  <c r="AS626" i="4"/>
  <c r="AT626" i="4" s="1"/>
  <c r="AU626" i="4" s="1"/>
  <c r="AV626" i="4" s="1"/>
  <c r="AS622" i="4"/>
  <c r="AT622" i="4" s="1"/>
  <c r="AU622" i="4" s="1"/>
  <c r="AV622" i="4" s="1"/>
  <c r="AS618" i="4"/>
  <c r="AT618" i="4" s="1"/>
  <c r="AU618" i="4" s="1"/>
  <c r="AV618" i="4" s="1"/>
  <c r="AS614" i="4"/>
  <c r="AT614" i="4" s="1"/>
  <c r="AU614" i="4" s="1"/>
  <c r="AV614" i="4" s="1"/>
  <c r="AS610" i="4"/>
  <c r="AT610" i="4" s="1"/>
  <c r="AU610" i="4" s="1"/>
  <c r="AV610" i="4" s="1"/>
  <c r="AS607" i="4"/>
  <c r="AT607" i="4" s="1"/>
  <c r="AU607" i="4" s="1"/>
  <c r="AV607" i="4" s="1"/>
  <c r="AS601" i="4"/>
  <c r="AT601" i="4" s="1"/>
  <c r="AU601" i="4" s="1"/>
  <c r="AV601" i="4" s="1"/>
  <c r="AS597" i="4"/>
  <c r="AT597" i="4" s="1"/>
  <c r="AU597" i="4" s="1"/>
  <c r="AV597" i="4" s="1"/>
  <c r="AS593" i="4"/>
  <c r="AT593" i="4" s="1"/>
  <c r="AU593" i="4" s="1"/>
  <c r="AV593" i="4" s="1"/>
  <c r="AS589" i="4"/>
  <c r="AT589" i="4" s="1"/>
  <c r="AU589" i="4" s="1"/>
  <c r="AV589" i="4" s="1"/>
  <c r="AS587" i="4"/>
  <c r="AT587" i="4" s="1"/>
  <c r="AU587" i="4" s="1"/>
  <c r="AV587" i="4" s="1"/>
  <c r="AS585" i="4"/>
  <c r="AT585" i="4" s="1"/>
  <c r="AU585" i="4" s="1"/>
  <c r="AV585" i="4" s="1"/>
  <c r="AS580" i="4"/>
  <c r="AT580" i="4" s="1"/>
  <c r="AU580" i="4" s="1"/>
  <c r="AV580" i="4" s="1"/>
  <c r="AS576" i="4"/>
  <c r="AT576" i="4" s="1"/>
  <c r="AU576" i="4" s="1"/>
  <c r="AV576" i="4" s="1"/>
  <c r="AS572" i="4"/>
  <c r="AT572" i="4" s="1"/>
  <c r="AU572" i="4" s="1"/>
  <c r="AV572" i="4" s="1"/>
  <c r="AS568" i="4"/>
  <c r="AT568" i="4" s="1"/>
  <c r="AU568" i="4" s="1"/>
  <c r="AV568" i="4" s="1"/>
  <c r="AS562" i="4"/>
  <c r="AT562" i="4" s="1"/>
  <c r="AU562" i="4" s="1"/>
  <c r="AV562" i="4" s="1"/>
  <c r="AS558" i="4"/>
  <c r="AT558" i="4" s="1"/>
  <c r="AU558" i="4" s="1"/>
  <c r="AV558" i="4" s="1"/>
  <c r="AS554" i="4"/>
  <c r="AT554" i="4" s="1"/>
  <c r="AU554" i="4" s="1"/>
  <c r="AV554" i="4" s="1"/>
  <c r="AS548" i="4"/>
  <c r="AT548" i="4" s="1"/>
  <c r="AU548" i="4" s="1"/>
  <c r="AV548" i="4" s="1"/>
  <c r="AS544" i="4"/>
  <c r="AT544" i="4" s="1"/>
  <c r="AU544" i="4" s="1"/>
  <c r="AV544" i="4" s="1"/>
  <c r="AS541" i="4"/>
  <c r="AT541" i="4" s="1"/>
  <c r="AU541" i="4" s="1"/>
  <c r="AV541" i="4" s="1"/>
  <c r="AS536" i="4"/>
  <c r="AT536" i="4" s="1"/>
  <c r="AU536" i="4" s="1"/>
  <c r="AV536" i="4" s="1"/>
  <c r="AS530" i="4"/>
  <c r="AT530" i="4" s="1"/>
  <c r="AU530" i="4" s="1"/>
  <c r="AV530" i="4" s="1"/>
  <c r="AS524" i="4"/>
  <c r="AT524" i="4" s="1"/>
  <c r="AU524" i="4" s="1"/>
  <c r="AV524" i="4" s="1"/>
  <c r="AS520" i="4"/>
  <c r="AS516" i="4"/>
  <c r="AS513" i="4"/>
  <c r="AT513" i="4" s="1"/>
  <c r="AU513" i="4" s="1"/>
  <c r="AV513" i="4" s="1"/>
  <c r="AS509" i="4"/>
  <c r="AT509" i="4" s="1"/>
  <c r="AU509" i="4" s="1"/>
  <c r="AV509" i="4" s="1"/>
  <c r="AS506" i="4"/>
  <c r="AT506" i="4" s="1"/>
  <c r="AU506" i="4" s="1"/>
  <c r="AV506" i="4" s="1"/>
  <c r="AS501" i="4"/>
  <c r="AT501" i="4" s="1"/>
  <c r="AU501" i="4" s="1"/>
  <c r="AV501" i="4" s="1"/>
  <c r="AS496" i="4"/>
  <c r="AT496" i="4" s="1"/>
  <c r="AU496" i="4" s="1"/>
  <c r="AV496" i="4" s="1"/>
  <c r="AS492" i="4"/>
  <c r="AT492" i="4" s="1"/>
  <c r="AU492" i="4" s="1"/>
  <c r="AV492" i="4" s="1"/>
  <c r="AS488" i="4"/>
  <c r="AT488" i="4" s="1"/>
  <c r="AU488" i="4" s="1"/>
  <c r="AV488" i="4" s="1"/>
  <c r="AS485" i="4"/>
  <c r="AT485" i="4" s="1"/>
  <c r="AU485" i="4" s="1"/>
  <c r="AV485" i="4" s="1"/>
  <c r="AS480" i="4"/>
  <c r="AT480" i="4" s="1"/>
  <c r="AU480" i="4" s="1"/>
  <c r="AV480" i="4" s="1"/>
  <c r="AS477" i="4"/>
  <c r="AT477" i="4" s="1"/>
  <c r="AU477" i="4" s="1"/>
  <c r="AV477" i="4" s="1"/>
  <c r="AS474" i="4"/>
  <c r="AT474" i="4" s="1"/>
  <c r="AU474" i="4" s="1"/>
  <c r="AV474" i="4" s="1"/>
  <c r="AS472" i="4"/>
  <c r="AT472" i="4" s="1"/>
  <c r="AU472" i="4" s="1"/>
  <c r="AV472" i="4" s="1"/>
  <c r="AS469" i="4"/>
  <c r="AT469" i="4" s="1"/>
  <c r="AU469" i="4" s="1"/>
  <c r="AV469" i="4" s="1"/>
  <c r="AS461" i="4"/>
  <c r="AT461" i="4" s="1"/>
  <c r="AU461" i="4" s="1"/>
  <c r="AV461" i="4" s="1"/>
  <c r="AS455" i="4"/>
  <c r="AT455" i="4" s="1"/>
  <c r="AU455" i="4" s="1"/>
  <c r="AV455" i="4" s="1"/>
  <c r="AS451" i="4"/>
  <c r="AT451" i="4" s="1"/>
  <c r="AU451" i="4" s="1"/>
  <c r="AV451" i="4" s="1"/>
  <c r="AS438" i="4"/>
  <c r="AT438" i="4" s="1"/>
  <c r="AU438" i="4" s="1"/>
  <c r="AV438" i="4" s="1"/>
  <c r="AS429" i="4"/>
  <c r="AT429" i="4" s="1"/>
  <c r="AU429" i="4" s="1"/>
  <c r="AV429" i="4" s="1"/>
  <c r="AS425" i="4"/>
  <c r="AT425" i="4" s="1"/>
  <c r="AU425" i="4" s="1"/>
  <c r="AV425" i="4" s="1"/>
  <c r="AS416" i="4"/>
  <c r="AT416" i="4" s="1"/>
  <c r="AU416" i="4" s="1"/>
  <c r="AV416" i="4" s="1"/>
  <c r="AS409" i="4"/>
  <c r="AT409" i="4" s="1"/>
  <c r="AU409" i="4" s="1"/>
  <c r="AV409" i="4" s="1"/>
  <c r="AS401" i="4"/>
  <c r="AT401" i="4" s="1"/>
  <c r="AU401" i="4" s="1"/>
  <c r="AV401" i="4" s="1"/>
  <c r="AS391" i="4"/>
  <c r="AT391" i="4" s="1"/>
  <c r="AU391" i="4" s="1"/>
  <c r="AV391" i="4" s="1"/>
  <c r="AS387" i="4"/>
  <c r="AT387" i="4" s="1"/>
  <c r="AU387" i="4" s="1"/>
  <c r="AV387" i="4" s="1"/>
  <c r="AS456" i="4"/>
  <c r="AT456" i="4" s="1"/>
  <c r="AU456" i="4" s="1"/>
  <c r="AV456" i="4" s="1"/>
  <c r="AS380" i="4"/>
  <c r="AT380" i="4" s="1"/>
  <c r="AU380" i="4" s="1"/>
  <c r="AV380" i="4" s="1"/>
  <c r="AS375" i="4"/>
  <c r="AT375" i="4" s="1"/>
  <c r="AU375" i="4" s="1"/>
  <c r="AV375" i="4" s="1"/>
  <c r="AS371" i="4"/>
  <c r="AT371" i="4" s="1"/>
  <c r="AU371" i="4" s="1"/>
  <c r="AV371" i="4" s="1"/>
  <c r="AS366" i="4"/>
  <c r="AT366" i="4" s="1"/>
  <c r="AU366" i="4" s="1"/>
  <c r="AV366" i="4" s="1"/>
  <c r="AS362" i="4"/>
  <c r="AT362" i="4" s="1"/>
  <c r="AU362" i="4" s="1"/>
  <c r="AV362" i="4" s="1"/>
  <c r="AS357" i="4"/>
  <c r="AT357" i="4" s="1"/>
  <c r="AU357" i="4" s="1"/>
  <c r="AV357" i="4" s="1"/>
  <c r="AS353" i="4"/>
  <c r="AT353" i="4" s="1"/>
  <c r="AU353" i="4" s="1"/>
  <c r="AV353" i="4" s="1"/>
  <c r="AS346" i="4"/>
  <c r="AT346" i="4" s="1"/>
  <c r="AU346" i="4" s="1"/>
  <c r="AV346" i="4" s="1"/>
  <c r="AS340" i="4"/>
  <c r="AT340" i="4" s="1"/>
  <c r="AU340" i="4" s="1"/>
  <c r="AV340" i="4" s="1"/>
  <c r="AS330" i="4"/>
  <c r="AT330" i="4" s="1"/>
  <c r="AU330" i="4" s="1"/>
  <c r="AV330" i="4" s="1"/>
  <c r="AS326" i="4"/>
  <c r="AT326" i="4" s="1"/>
  <c r="AU326" i="4" s="1"/>
  <c r="AV326" i="4" s="1"/>
  <c r="AS322" i="4"/>
  <c r="AT322" i="4" s="1"/>
  <c r="AU322" i="4" s="1"/>
  <c r="AV322" i="4" s="1"/>
  <c r="AS316" i="4"/>
  <c r="AT316" i="4" s="1"/>
  <c r="AU316" i="4" s="1"/>
  <c r="AV316" i="4" s="1"/>
  <c r="AS313" i="4"/>
  <c r="AT313" i="4" s="1"/>
  <c r="AU313" i="4" s="1"/>
  <c r="AV313" i="4" s="1"/>
  <c r="AS310" i="4"/>
  <c r="AT310" i="4" s="1"/>
  <c r="AU310" i="4" s="1"/>
  <c r="AV310" i="4" s="1"/>
  <c r="AS307" i="4"/>
  <c r="AT307" i="4" s="1"/>
  <c r="AU307" i="4" s="1"/>
  <c r="AV307" i="4" s="1"/>
  <c r="AS303" i="4"/>
  <c r="AT303" i="4" s="1"/>
  <c r="AU303" i="4" s="1"/>
  <c r="AV303" i="4" s="1"/>
  <c r="AS301" i="4"/>
  <c r="AT301" i="4" s="1"/>
  <c r="AU301" i="4" s="1"/>
  <c r="AV301" i="4" s="1"/>
  <c r="AS297" i="4"/>
  <c r="AT297" i="4" s="1"/>
  <c r="AU297" i="4" s="1"/>
  <c r="AV297" i="4" s="1"/>
  <c r="AS294" i="4"/>
  <c r="AT294" i="4" s="1"/>
  <c r="AU294" i="4" s="1"/>
  <c r="AV294" i="4" s="1"/>
  <c r="AS291" i="4"/>
  <c r="AT291" i="4" s="1"/>
  <c r="AU291" i="4" s="1"/>
  <c r="AV291" i="4" s="1"/>
  <c r="AS287" i="4"/>
  <c r="AT287" i="4" s="1"/>
  <c r="AU287" i="4" s="1"/>
  <c r="AV287" i="4" s="1"/>
  <c r="AS281" i="4"/>
  <c r="AT281" i="4" s="1"/>
  <c r="AU281" i="4" s="1"/>
  <c r="AV281" i="4" s="1"/>
  <c r="AS278" i="4"/>
  <c r="AT278" i="4" s="1"/>
  <c r="AU278" i="4" s="1"/>
  <c r="AV278" i="4" s="1"/>
  <c r="AS274" i="4"/>
  <c r="AT274" i="4" s="1"/>
  <c r="AU274" i="4" s="1"/>
  <c r="AV274" i="4" s="1"/>
  <c r="AS264" i="4"/>
  <c r="AT264" i="4" s="1"/>
  <c r="AU264" i="4" s="1"/>
  <c r="AV264" i="4" s="1"/>
  <c r="AS253" i="4"/>
  <c r="AT253" i="4" s="1"/>
  <c r="AU253" i="4" s="1"/>
  <c r="AV253" i="4" s="1"/>
  <c r="AS250" i="4"/>
  <c r="AT250" i="4" s="1"/>
  <c r="AU250" i="4" s="1"/>
  <c r="AV250" i="4" s="1"/>
  <c r="AS246" i="4"/>
  <c r="AT246" i="4" s="1"/>
  <c r="AU246" i="4" s="1"/>
  <c r="AV246" i="4" s="1"/>
  <c r="AS238" i="4"/>
  <c r="AT238" i="4" s="1"/>
  <c r="AU238" i="4" s="1"/>
  <c r="AV238" i="4" s="1"/>
  <c r="AS234" i="4"/>
  <c r="AT234" i="4" s="1"/>
  <c r="AU234" i="4" s="1"/>
  <c r="AV234" i="4" s="1"/>
  <c r="AS231" i="4"/>
  <c r="AT231" i="4" s="1"/>
  <c r="AU231" i="4" s="1"/>
  <c r="AV231" i="4" s="1"/>
  <c r="AS226" i="4"/>
  <c r="AT226" i="4" s="1"/>
  <c r="AU226" i="4" s="1"/>
  <c r="AV226" i="4" s="1"/>
  <c r="AS220" i="4"/>
  <c r="AT220" i="4" s="1"/>
  <c r="AU220" i="4" s="1"/>
  <c r="AV220" i="4" s="1"/>
  <c r="AS215" i="4"/>
  <c r="AT215" i="4" s="1"/>
  <c r="AU215" i="4" s="1"/>
  <c r="AV215" i="4" s="1"/>
  <c r="AS212" i="4"/>
  <c r="AT212" i="4" s="1"/>
  <c r="AU212" i="4" s="1"/>
  <c r="AV212" i="4" s="1"/>
  <c r="AS205" i="4"/>
  <c r="AT205" i="4" s="1"/>
  <c r="AU205" i="4" s="1"/>
  <c r="AV205" i="4" s="1"/>
  <c r="AS202" i="4"/>
  <c r="AT202" i="4" s="1"/>
  <c r="AU202" i="4" s="1"/>
  <c r="AV202" i="4" s="1"/>
  <c r="AS198" i="4"/>
  <c r="AT198" i="4" s="1"/>
  <c r="AU198" i="4" s="1"/>
  <c r="AV198" i="4" s="1"/>
  <c r="AS191" i="4"/>
  <c r="AT191" i="4" s="1"/>
  <c r="AU191" i="4" s="1"/>
  <c r="AV191" i="4" s="1"/>
  <c r="AS187" i="4"/>
  <c r="AT187" i="4" s="1"/>
  <c r="AU187" i="4" s="1"/>
  <c r="AV187" i="4" s="1"/>
  <c r="AS183" i="4"/>
  <c r="AT183" i="4" s="1"/>
  <c r="AU183" i="4" s="1"/>
  <c r="AV183" i="4" s="1"/>
  <c r="AS179" i="4"/>
  <c r="AT179" i="4" s="1"/>
  <c r="AU179" i="4" s="1"/>
  <c r="AV179" i="4" s="1"/>
  <c r="AS176" i="4"/>
  <c r="AT176" i="4" s="1"/>
  <c r="AU176" i="4" s="1"/>
  <c r="AV176" i="4" s="1"/>
  <c r="AS172" i="4"/>
  <c r="AT172" i="4" s="1"/>
  <c r="AU172" i="4" s="1"/>
  <c r="AV172" i="4" s="1"/>
  <c r="AS169" i="4"/>
  <c r="AT169" i="4" s="1"/>
  <c r="AU169" i="4" s="1"/>
  <c r="AV169" i="4" s="1"/>
  <c r="AS162" i="4"/>
  <c r="AT162" i="4" s="1"/>
  <c r="AU162" i="4" s="1"/>
  <c r="AV162" i="4" s="1"/>
  <c r="AS156" i="4"/>
  <c r="AT156" i="4" s="1"/>
  <c r="AU156" i="4" s="1"/>
  <c r="AV156" i="4" s="1"/>
  <c r="AS150" i="4"/>
  <c r="AT150" i="4" s="1"/>
  <c r="AU150" i="4" s="1"/>
  <c r="AV150" i="4" s="1"/>
  <c r="AS146" i="4"/>
  <c r="AT146" i="4" s="1"/>
  <c r="AU146" i="4" s="1"/>
  <c r="AV146" i="4" s="1"/>
  <c r="AS143" i="4"/>
  <c r="AT143" i="4" s="1"/>
  <c r="AU143" i="4" s="1"/>
  <c r="AV143" i="4" s="1"/>
  <c r="AS139" i="4"/>
  <c r="AT139" i="4" s="1"/>
  <c r="AU139" i="4" s="1"/>
  <c r="AV139" i="4" s="1"/>
  <c r="AS132" i="4"/>
  <c r="AT132" i="4" s="1"/>
  <c r="AU132" i="4" s="1"/>
  <c r="AV132" i="4" s="1"/>
  <c r="AS129" i="4"/>
  <c r="AT129" i="4" s="1"/>
  <c r="AU129" i="4" s="1"/>
  <c r="AV129" i="4" s="1"/>
  <c r="AS125" i="4"/>
  <c r="AT125" i="4" s="1"/>
  <c r="AU125" i="4" s="1"/>
  <c r="AV125" i="4" s="1"/>
  <c r="AS118" i="4"/>
  <c r="AT118" i="4" s="1"/>
  <c r="AU118" i="4" s="1"/>
  <c r="AV118" i="4" s="1"/>
  <c r="AS114" i="4"/>
  <c r="AT114" i="4" s="1"/>
  <c r="AU114" i="4" s="1"/>
  <c r="AV114" i="4" s="1"/>
  <c r="AS110" i="4"/>
  <c r="AT110" i="4" s="1"/>
  <c r="AU110" i="4" s="1"/>
  <c r="AV110" i="4" s="1"/>
  <c r="AS106" i="4"/>
  <c r="AT106" i="4" s="1"/>
  <c r="AU106" i="4" s="1"/>
  <c r="AV106" i="4" s="1"/>
  <c r="AS103" i="4"/>
  <c r="AT103" i="4" s="1"/>
  <c r="AU103" i="4" s="1"/>
  <c r="AV103" i="4" s="1"/>
  <c r="AS99" i="4"/>
  <c r="AT99" i="4" s="1"/>
  <c r="AU99" i="4" s="1"/>
  <c r="AV99" i="4" s="1"/>
  <c r="AS756" i="4"/>
  <c r="AT756" i="4" s="1"/>
  <c r="AU756" i="4" s="1"/>
  <c r="AV756" i="4" s="1"/>
  <c r="AS91" i="4"/>
  <c r="AT91" i="4" s="1"/>
  <c r="AU91" i="4" s="1"/>
  <c r="AV91" i="4" s="1"/>
  <c r="AS87" i="4"/>
  <c r="AT87" i="4" s="1"/>
  <c r="AU87" i="4" s="1"/>
  <c r="AV87" i="4" s="1"/>
  <c r="AS83" i="4"/>
  <c r="AT83" i="4" s="1"/>
  <c r="AU83" i="4" s="1"/>
  <c r="AV83" i="4" s="1"/>
  <c r="AS80" i="4"/>
  <c r="AT80" i="4" s="1"/>
  <c r="AU80" i="4" s="1"/>
  <c r="AV80" i="4" s="1"/>
  <c r="AS75" i="4"/>
  <c r="AS71" i="4"/>
  <c r="AT71" i="4" s="1"/>
  <c r="AU71" i="4" s="1"/>
  <c r="AV71" i="4" s="1"/>
  <c r="AS67" i="4"/>
  <c r="AT67" i="4" s="1"/>
  <c r="AU67" i="4" s="1"/>
  <c r="AV67" i="4" s="1"/>
  <c r="AS60" i="4"/>
  <c r="AT60" i="4" s="1"/>
  <c r="AU60" i="4" s="1"/>
  <c r="AV60" i="4" s="1"/>
  <c r="AS54" i="4"/>
  <c r="AT54" i="4" s="1"/>
  <c r="AU54" i="4" s="1"/>
  <c r="AV54" i="4" s="1"/>
  <c r="AS50" i="4"/>
  <c r="AT50" i="4" s="1"/>
  <c r="AU50" i="4" s="1"/>
  <c r="AV50" i="4" s="1"/>
  <c r="AS45" i="4"/>
  <c r="AT45" i="4" s="1"/>
  <c r="AU45" i="4" s="1"/>
  <c r="AV45" i="4" s="1"/>
  <c r="AS40" i="4"/>
  <c r="AT40" i="4" s="1"/>
  <c r="AU40" i="4" s="1"/>
  <c r="AV40" i="4" s="1"/>
  <c r="AS35" i="4"/>
  <c r="AT35" i="4" s="1"/>
  <c r="AU35" i="4" s="1"/>
  <c r="AV35" i="4" s="1"/>
  <c r="AS29" i="4"/>
  <c r="AT29" i="4" s="1"/>
  <c r="AU29" i="4" s="1"/>
  <c r="AV29" i="4" s="1"/>
  <c r="AS26" i="4"/>
  <c r="AS17" i="4"/>
  <c r="AS13" i="4"/>
  <c r="AT13" i="4" s="1"/>
  <c r="AU13" i="4" s="1"/>
  <c r="AV13" i="4" s="1"/>
  <c r="AS10" i="4"/>
  <c r="AT10" i="4" s="1"/>
  <c r="AU10" i="4" s="1"/>
  <c r="AV10" i="4" s="1"/>
  <c r="AS465" i="4"/>
  <c r="AT465" i="4" s="1"/>
  <c r="AU465" i="4" s="1"/>
  <c r="AV465" i="4" s="1"/>
  <c r="AS464" i="4"/>
  <c r="AT464" i="4" s="1"/>
  <c r="AU464" i="4" s="1"/>
  <c r="AV464" i="4" s="1"/>
  <c r="AW454" i="4"/>
  <c r="AX454" i="4" s="1"/>
  <c r="AS450" i="4"/>
  <c r="AT450" i="4" s="1"/>
  <c r="AU450" i="4" s="1"/>
  <c r="AV450" i="4" s="1"/>
  <c r="AS444" i="4"/>
  <c r="AT444" i="4" s="1"/>
  <c r="AU444" i="4" s="1"/>
  <c r="AV444" i="4" s="1"/>
  <c r="AS441" i="4"/>
  <c r="AT441" i="4" s="1"/>
  <c r="AU441" i="4" s="1"/>
  <c r="AV441" i="4" s="1"/>
  <c r="AS432" i="4"/>
  <c r="AT432" i="4" s="1"/>
  <c r="AU432" i="4" s="1"/>
  <c r="AV432" i="4" s="1"/>
  <c r="AS428" i="4"/>
  <c r="AT428" i="4" s="1"/>
  <c r="AU428" i="4" s="1"/>
  <c r="AV428" i="4" s="1"/>
  <c r="AS422" i="4"/>
  <c r="AT422" i="4" s="1"/>
  <c r="AU422" i="4" s="1"/>
  <c r="AV422" i="4" s="1"/>
  <c r="AW422" i="4" s="1"/>
  <c r="AX422" i="4" s="1"/>
  <c r="AS418" i="4"/>
  <c r="AT418" i="4" s="1"/>
  <c r="AU418" i="4" s="1"/>
  <c r="AV418" i="4" s="1"/>
  <c r="AS415" i="4"/>
  <c r="AT415" i="4" s="1"/>
  <c r="AU415" i="4" s="1"/>
  <c r="AV415" i="4" s="1"/>
  <c r="AS412" i="4"/>
  <c r="AT412" i="4" s="1"/>
  <c r="AU412" i="4" s="1"/>
  <c r="AV412" i="4" s="1"/>
  <c r="AS404" i="4"/>
  <c r="AT404" i="4" s="1"/>
  <c r="AU404" i="4" s="1"/>
  <c r="AV404" i="4" s="1"/>
  <c r="AS400" i="4"/>
  <c r="AT400" i="4" s="1"/>
  <c r="AU400" i="4" s="1"/>
  <c r="AV400" i="4" s="1"/>
  <c r="AS395" i="4"/>
  <c r="AT395" i="4" s="1"/>
  <c r="AU395" i="4" s="1"/>
  <c r="AV395" i="4" s="1"/>
  <c r="AS390" i="4"/>
  <c r="AT390" i="4" s="1"/>
  <c r="AU390" i="4" s="1"/>
  <c r="AV390" i="4" s="1"/>
  <c r="AS385" i="4"/>
  <c r="AT385" i="4" s="1"/>
  <c r="AU385" i="4" s="1"/>
  <c r="AV385" i="4" s="1"/>
  <c r="AS382" i="4"/>
  <c r="AT382" i="4" s="1"/>
  <c r="AU382" i="4" s="1"/>
  <c r="AV382" i="4" s="1"/>
  <c r="AS378" i="4"/>
  <c r="AT378" i="4" s="1"/>
  <c r="AU378" i="4" s="1"/>
  <c r="AV378" i="4" s="1"/>
  <c r="AS374" i="4"/>
  <c r="AT374" i="4" s="1"/>
  <c r="AU374" i="4" s="1"/>
  <c r="AV374" i="4" s="1"/>
  <c r="AS370" i="4"/>
  <c r="AT370" i="4" s="1"/>
  <c r="AU370" i="4" s="1"/>
  <c r="AV370" i="4" s="1"/>
  <c r="AS365" i="4"/>
  <c r="AT365" i="4" s="1"/>
  <c r="AU365" i="4" s="1"/>
  <c r="AV365" i="4" s="1"/>
  <c r="AS360" i="4"/>
  <c r="AT360" i="4" s="1"/>
  <c r="AU360" i="4" s="1"/>
  <c r="AV360" i="4" s="1"/>
  <c r="AS356" i="4"/>
  <c r="AT356" i="4" s="1"/>
  <c r="AU356" i="4" s="1"/>
  <c r="AV356" i="4" s="1"/>
  <c r="AS352" i="4"/>
  <c r="AT352" i="4" s="1"/>
  <c r="AU352" i="4" s="1"/>
  <c r="AV352" i="4" s="1"/>
  <c r="AS350" i="4"/>
  <c r="AT350" i="4" s="1"/>
  <c r="AU350" i="4" s="1"/>
  <c r="AV350" i="4" s="1"/>
  <c r="AS345" i="4"/>
  <c r="AT345" i="4" s="1"/>
  <c r="AU345" i="4" s="1"/>
  <c r="AV345" i="4" s="1"/>
  <c r="AS339" i="4"/>
  <c r="AT339" i="4" s="1"/>
  <c r="AU339" i="4" s="1"/>
  <c r="AV339" i="4" s="1"/>
  <c r="AS333" i="4"/>
  <c r="AT333" i="4" s="1"/>
  <c r="AU333" i="4" s="1"/>
  <c r="AV333" i="4" s="1"/>
  <c r="AS329" i="4"/>
  <c r="AT329" i="4" s="1"/>
  <c r="AU329" i="4" s="1"/>
  <c r="AV329" i="4" s="1"/>
  <c r="AS325" i="4"/>
  <c r="AT325" i="4" s="1"/>
  <c r="AU325" i="4" s="1"/>
  <c r="AV325" i="4" s="1"/>
  <c r="AS321" i="4"/>
  <c r="AT321" i="4" s="1"/>
  <c r="AU321" i="4" s="1"/>
  <c r="AV321" i="4" s="1"/>
  <c r="AS315" i="4"/>
  <c r="AT315" i="4" s="1"/>
  <c r="AU315" i="4" s="1"/>
  <c r="AV315" i="4" s="1"/>
  <c r="AS311" i="4"/>
  <c r="AT311" i="4" s="1"/>
  <c r="AU311" i="4" s="1"/>
  <c r="AV311" i="4" s="1"/>
  <c r="AS306" i="4"/>
  <c r="AT306" i="4" s="1"/>
  <c r="AU306" i="4" s="1"/>
  <c r="AV306" i="4" s="1"/>
  <c r="AS300" i="4"/>
  <c r="AT300" i="4" s="1"/>
  <c r="AU300" i="4" s="1"/>
  <c r="AV300" i="4" s="1"/>
  <c r="AS296" i="4"/>
  <c r="AT296" i="4" s="1"/>
  <c r="AU296" i="4" s="1"/>
  <c r="AV296" i="4" s="1"/>
  <c r="AS290" i="4"/>
  <c r="AT290" i="4" s="1"/>
  <c r="AU290" i="4" s="1"/>
  <c r="AV290" i="4" s="1"/>
  <c r="AS286" i="4"/>
  <c r="AT286" i="4" s="1"/>
  <c r="AU286" i="4" s="1"/>
  <c r="AV286" i="4" s="1"/>
  <c r="AS277" i="4"/>
  <c r="AT277" i="4" s="1"/>
  <c r="AU277" i="4" s="1"/>
  <c r="AV277" i="4" s="1"/>
  <c r="AS273" i="4"/>
  <c r="AT273" i="4" s="1"/>
  <c r="AU273" i="4" s="1"/>
  <c r="AV273" i="4" s="1"/>
  <c r="AS262" i="4"/>
  <c r="AT262" i="4" s="1"/>
  <c r="AU262" i="4" s="1"/>
  <c r="AV262" i="4" s="1"/>
  <c r="AS257" i="4"/>
  <c r="AT257" i="4" s="1"/>
  <c r="AU257" i="4" s="1"/>
  <c r="AV257" i="4" s="1"/>
  <c r="AS252" i="4"/>
  <c r="AT252" i="4" s="1"/>
  <c r="AU252" i="4" s="1"/>
  <c r="AV252" i="4" s="1"/>
  <c r="AS249" i="4"/>
  <c r="AT249" i="4" s="1"/>
  <c r="AU249" i="4" s="1"/>
  <c r="AV249" i="4" s="1"/>
  <c r="AS242" i="4"/>
  <c r="AT242" i="4" s="1"/>
  <c r="AU242" i="4" s="1"/>
  <c r="AV242" i="4" s="1"/>
  <c r="AS225" i="4"/>
  <c r="AT225" i="4" s="1"/>
  <c r="AU225" i="4" s="1"/>
  <c r="AV225" i="4" s="1"/>
  <c r="AS218" i="4"/>
  <c r="AT218" i="4" s="1"/>
  <c r="AU218" i="4" s="1"/>
  <c r="AV218" i="4" s="1"/>
  <c r="AS214" i="4"/>
  <c r="AT214" i="4" s="1"/>
  <c r="AU214" i="4" s="1"/>
  <c r="AV214" i="4" s="1"/>
  <c r="AS211" i="4"/>
  <c r="AT211" i="4" s="1"/>
  <c r="AU211" i="4" s="1"/>
  <c r="AV211" i="4" s="1"/>
  <c r="AS208" i="4"/>
  <c r="AT208" i="4" s="1"/>
  <c r="AU208" i="4" s="1"/>
  <c r="AV208" i="4" s="1"/>
  <c r="AS201" i="4"/>
  <c r="AT201" i="4" s="1"/>
  <c r="AU201" i="4" s="1"/>
  <c r="AV201" i="4" s="1"/>
  <c r="AS197" i="4"/>
  <c r="AT197" i="4" s="1"/>
  <c r="AU197" i="4" s="1"/>
  <c r="AV197" i="4" s="1"/>
  <c r="AS190" i="4"/>
  <c r="AT190" i="4" s="1"/>
  <c r="AU190" i="4" s="1"/>
  <c r="AV190" i="4" s="1"/>
  <c r="AS186" i="4"/>
  <c r="AT186" i="4" s="1"/>
  <c r="AU186" i="4" s="1"/>
  <c r="AV186" i="4" s="1"/>
  <c r="AS178" i="4"/>
  <c r="AT178" i="4" s="1"/>
  <c r="AU178" i="4" s="1"/>
  <c r="AV178" i="4" s="1"/>
  <c r="AS171" i="4"/>
  <c r="AT171" i="4" s="1"/>
  <c r="AU171" i="4" s="1"/>
  <c r="AV171" i="4" s="1"/>
  <c r="AS168" i="4"/>
  <c r="AT168" i="4" s="1"/>
  <c r="AU168" i="4" s="1"/>
  <c r="AV168" i="4" s="1"/>
  <c r="AS751" i="4"/>
  <c r="AT751" i="4" s="1"/>
  <c r="AU751" i="4" s="1"/>
  <c r="AV751" i="4" s="1"/>
  <c r="AS160" i="4"/>
  <c r="AT160" i="4" s="1"/>
  <c r="AU160" i="4" s="1"/>
  <c r="AV160" i="4" s="1"/>
  <c r="AS155" i="4"/>
  <c r="AT155" i="4" s="1"/>
  <c r="AU155" i="4" s="1"/>
  <c r="AV155" i="4" s="1"/>
  <c r="AS142" i="4"/>
  <c r="AT142" i="4" s="1"/>
  <c r="AU142" i="4" s="1"/>
  <c r="AV142" i="4" s="1"/>
  <c r="AS138" i="4"/>
  <c r="AT138" i="4" s="1"/>
  <c r="AU138" i="4" s="1"/>
  <c r="AV138" i="4" s="1"/>
  <c r="AS128" i="4"/>
  <c r="AT128" i="4" s="1"/>
  <c r="AU128" i="4" s="1"/>
  <c r="AV128" i="4" s="1"/>
  <c r="AS124" i="4"/>
  <c r="AT124" i="4" s="1"/>
  <c r="AU124" i="4" s="1"/>
  <c r="AV124" i="4" s="1"/>
  <c r="AS121" i="4"/>
  <c r="AT121" i="4" s="1"/>
  <c r="AU121" i="4" s="1"/>
  <c r="AV121" i="4" s="1"/>
  <c r="AS113" i="4"/>
  <c r="AT113" i="4" s="1"/>
  <c r="AU113" i="4" s="1"/>
  <c r="AV113" i="4" s="1"/>
  <c r="AS109" i="4"/>
  <c r="AT109" i="4" s="1"/>
  <c r="AU109" i="4" s="1"/>
  <c r="AV109" i="4" s="1"/>
  <c r="AS102" i="4"/>
  <c r="AT102" i="4" s="1"/>
  <c r="AU102" i="4" s="1"/>
  <c r="AV102" i="4" s="1"/>
  <c r="AS97" i="4"/>
  <c r="AT97" i="4" s="1"/>
  <c r="AU97" i="4" s="1"/>
  <c r="AV97" i="4" s="1"/>
  <c r="AS94" i="4"/>
  <c r="AT94" i="4" s="1"/>
  <c r="AU94" i="4" s="1"/>
  <c r="AV94" i="4" s="1"/>
  <c r="AS89" i="4"/>
  <c r="AT89" i="4" s="1"/>
  <c r="AU89" i="4" s="1"/>
  <c r="AV89" i="4" s="1"/>
  <c r="AS86" i="4"/>
  <c r="AT86" i="4" s="1"/>
  <c r="AU86" i="4" s="1"/>
  <c r="AV86" i="4" s="1"/>
  <c r="AW82" i="4"/>
  <c r="AX82" i="4" s="1"/>
  <c r="AS79" i="4"/>
  <c r="AT79" i="4" s="1"/>
  <c r="AU79" i="4" s="1"/>
  <c r="AV79" i="4" s="1"/>
  <c r="AS74" i="4"/>
  <c r="AT74" i="4" s="1"/>
  <c r="AU74" i="4" s="1"/>
  <c r="AV74" i="4" s="1"/>
  <c r="AS70" i="4"/>
  <c r="AT70" i="4" s="1"/>
  <c r="AU70" i="4" s="1"/>
  <c r="AV70" i="4" s="1"/>
  <c r="AS65" i="4"/>
  <c r="AT65" i="4" s="1"/>
  <c r="AU65" i="4" s="1"/>
  <c r="AV65" i="4" s="1"/>
  <c r="AS63" i="4"/>
  <c r="AT63" i="4" s="1"/>
  <c r="AU63" i="4" s="1"/>
  <c r="AV63" i="4" s="1"/>
  <c r="AS59" i="4"/>
  <c r="AS53" i="4"/>
  <c r="AT53" i="4" s="1"/>
  <c r="AU53" i="4" s="1"/>
  <c r="AV53" i="4" s="1"/>
  <c r="AS48" i="4"/>
  <c r="AT48" i="4" s="1"/>
  <c r="AU48" i="4" s="1"/>
  <c r="AV48" i="4" s="1"/>
  <c r="AS44" i="4"/>
  <c r="AT44" i="4" s="1"/>
  <c r="AU44" i="4" s="1"/>
  <c r="AV44" i="4" s="1"/>
  <c r="AS39" i="4"/>
  <c r="AT39" i="4" s="1"/>
  <c r="AU39" i="4" s="1"/>
  <c r="AV39" i="4" s="1"/>
  <c r="AS34" i="4"/>
  <c r="AT34" i="4" s="1"/>
  <c r="AU34" i="4" s="1"/>
  <c r="AV34" i="4" s="1"/>
  <c r="AS32" i="4"/>
  <c r="AT32" i="4" s="1"/>
  <c r="AU32" i="4" s="1"/>
  <c r="AV32" i="4" s="1"/>
  <c r="AS25" i="4"/>
  <c r="AT25" i="4" s="1"/>
  <c r="AU25" i="4" s="1"/>
  <c r="AV25" i="4" s="1"/>
  <c r="AS20" i="4"/>
  <c r="AT20" i="4" s="1"/>
  <c r="AU20" i="4" s="1"/>
  <c r="AV20" i="4" s="1"/>
  <c r="AS16" i="4"/>
  <c r="AT16" i="4" s="1"/>
  <c r="AU16" i="4" s="1"/>
  <c r="AV16" i="4" s="1"/>
  <c r="AW12" i="4"/>
  <c r="AX12" i="4" s="1"/>
  <c r="AS9" i="4"/>
  <c r="AT9" i="4" s="1"/>
  <c r="AU9" i="4" s="1"/>
  <c r="AV9" i="4" s="1"/>
  <c r="AS419" i="4"/>
  <c r="AT419" i="4" s="1"/>
  <c r="AU419" i="4" s="1"/>
  <c r="AV419" i="4" s="1"/>
  <c r="AS268" i="4"/>
  <c r="AT268" i="4" s="1"/>
  <c r="AU268" i="4" s="1"/>
  <c r="AV268" i="4" s="1"/>
  <c r="AS175" i="4"/>
  <c r="AT175" i="4" s="1"/>
  <c r="AU175" i="4" s="1"/>
  <c r="AV175" i="4" s="1"/>
  <c r="AS443" i="4"/>
  <c r="AT443" i="4" s="1"/>
  <c r="AU443" i="4" s="1"/>
  <c r="AV443" i="4" s="1"/>
  <c r="AS435" i="4"/>
  <c r="AT435" i="4" s="1"/>
  <c r="AU435" i="4" s="1"/>
  <c r="AV435" i="4" s="1"/>
  <c r="AW434" i="4"/>
  <c r="AX434" i="4" s="1"/>
  <c r="AS431" i="4"/>
  <c r="AT431" i="4" s="1"/>
  <c r="AU431" i="4" s="1"/>
  <c r="AV431" i="4" s="1"/>
  <c r="AS427" i="4"/>
  <c r="AT427" i="4" s="1"/>
  <c r="AU427" i="4" s="1"/>
  <c r="AV427" i="4" s="1"/>
  <c r="AS423" i="4"/>
  <c r="AT423" i="4" s="1"/>
  <c r="AU423" i="4" s="1"/>
  <c r="AV423" i="4" s="1"/>
  <c r="AW421" i="4"/>
  <c r="AX421" i="4" s="1"/>
  <c r="AS414" i="4"/>
  <c r="AT414" i="4" s="1"/>
  <c r="AU414" i="4" s="1"/>
  <c r="AV414" i="4" s="1"/>
  <c r="AS411" i="4"/>
  <c r="AT411" i="4" s="1"/>
  <c r="AU411" i="4" s="1"/>
  <c r="AV411" i="4" s="1"/>
  <c r="AS407" i="4"/>
  <c r="AT407" i="4" s="1"/>
  <c r="AU407" i="4" s="1"/>
  <c r="AV407" i="4" s="1"/>
  <c r="AS403" i="4"/>
  <c r="AT403" i="4" s="1"/>
  <c r="AU403" i="4" s="1"/>
  <c r="AV403" i="4" s="1"/>
  <c r="AS399" i="4"/>
  <c r="AT399" i="4" s="1"/>
  <c r="AU399" i="4" s="1"/>
  <c r="AV399" i="4" s="1"/>
  <c r="AS393" i="4"/>
  <c r="AT393" i="4" s="1"/>
  <c r="AU393" i="4" s="1"/>
  <c r="AV393" i="4" s="1"/>
  <c r="AW389" i="4"/>
  <c r="AX389" i="4" s="1"/>
  <c r="AW384" i="4"/>
  <c r="AX384" i="4" s="1"/>
  <c r="AW373" i="4"/>
  <c r="AX373" i="4" s="1"/>
  <c r="AW369" i="4"/>
  <c r="AX369" i="4" s="1"/>
  <c r="AW354" i="4"/>
  <c r="AX354" i="4" s="1"/>
  <c r="AW324" i="4"/>
  <c r="AX324" i="4" s="1"/>
  <c r="AW319" i="4"/>
  <c r="AX319" i="4" s="1"/>
  <c r="AW308" i="4"/>
  <c r="AX308" i="4" s="1"/>
  <c r="AW305" i="4"/>
  <c r="AX305" i="4" s="1"/>
  <c r="AW293" i="4"/>
  <c r="AX293" i="4" s="1"/>
  <c r="AS283" i="4"/>
  <c r="AT283" i="4" s="1"/>
  <c r="AU283" i="4" s="1"/>
  <c r="AV283" i="4" s="1"/>
  <c r="AS280" i="4"/>
  <c r="AT280" i="4" s="1"/>
  <c r="AU280" i="4" s="1"/>
  <c r="AV280" i="4" s="1"/>
  <c r="AS276" i="4"/>
  <c r="AT276" i="4" s="1"/>
  <c r="AU276" i="4" s="1"/>
  <c r="AV276" i="4" s="1"/>
  <c r="AS272" i="4"/>
  <c r="AT272" i="4" s="1"/>
  <c r="AU272" i="4" s="1"/>
  <c r="AV272" i="4" s="1"/>
  <c r="AS266" i="4"/>
  <c r="AT266" i="4" s="1"/>
  <c r="AU266" i="4" s="1"/>
  <c r="AV266" i="4" s="1"/>
  <c r="AS261" i="4"/>
  <c r="AT261" i="4" s="1"/>
  <c r="AU261" i="4" s="1"/>
  <c r="AV261" i="4" s="1"/>
  <c r="AS256" i="4"/>
  <c r="AT256" i="4" s="1"/>
  <c r="AU256" i="4" s="1"/>
  <c r="AV256" i="4" s="1"/>
  <c r="AS248" i="4"/>
  <c r="AT248" i="4" s="1"/>
  <c r="AU248" i="4" s="1"/>
  <c r="AV248" i="4" s="1"/>
  <c r="AS245" i="4"/>
  <c r="AT245" i="4" s="1"/>
  <c r="AU245" i="4" s="1"/>
  <c r="AV245" i="4" s="1"/>
  <c r="AS241" i="4"/>
  <c r="AT241" i="4" s="1"/>
  <c r="AU241" i="4" s="1"/>
  <c r="AV241" i="4" s="1"/>
  <c r="AS237" i="4"/>
  <c r="AT237" i="4" s="1"/>
  <c r="AU237" i="4" s="1"/>
  <c r="AV237" i="4" s="1"/>
  <c r="AS233" i="4"/>
  <c r="AT233" i="4" s="1"/>
  <c r="AU233" i="4" s="1"/>
  <c r="AV233" i="4" s="1"/>
  <c r="AS230" i="4"/>
  <c r="AT230" i="4" s="1"/>
  <c r="AU230" i="4" s="1"/>
  <c r="AV230" i="4" s="1"/>
  <c r="AS222" i="4"/>
  <c r="AT222" i="4" s="1"/>
  <c r="AU222" i="4" s="1"/>
  <c r="AV222" i="4" s="1"/>
  <c r="AS217" i="4"/>
  <c r="AT217" i="4" s="1"/>
  <c r="AU217" i="4" s="1"/>
  <c r="AV217" i="4" s="1"/>
  <c r="AS213" i="4"/>
  <c r="AT213" i="4" s="1"/>
  <c r="AU213" i="4" s="1"/>
  <c r="AV213" i="4" s="1"/>
  <c r="AS210" i="4"/>
  <c r="AT210" i="4" s="1"/>
  <c r="AU210" i="4" s="1"/>
  <c r="AV210" i="4" s="1"/>
  <c r="AS207" i="4"/>
  <c r="AT207" i="4" s="1"/>
  <c r="AU207" i="4" s="1"/>
  <c r="AV207" i="4" s="1"/>
  <c r="AS200" i="4"/>
  <c r="AT200" i="4" s="1"/>
  <c r="AU200" i="4" s="1"/>
  <c r="AV200" i="4" s="1"/>
  <c r="AS196" i="4"/>
  <c r="AT196" i="4" s="1"/>
  <c r="AU196" i="4" s="1"/>
  <c r="AV196" i="4" s="1"/>
  <c r="AS192" i="4"/>
  <c r="AT192" i="4" s="1"/>
  <c r="AU192" i="4" s="1"/>
  <c r="AV192" i="4" s="1"/>
  <c r="AS189" i="4"/>
  <c r="AT189" i="4" s="1"/>
  <c r="AU189" i="4" s="1"/>
  <c r="AV189" i="4" s="1"/>
  <c r="AS185" i="4"/>
  <c r="AT185" i="4" s="1"/>
  <c r="AU185" i="4" s="1"/>
  <c r="AV185" i="4" s="1"/>
  <c r="AS181" i="4"/>
  <c r="AT181" i="4" s="1"/>
  <c r="AU181" i="4" s="1"/>
  <c r="AV181" i="4" s="1"/>
  <c r="AS177" i="4"/>
  <c r="AT177" i="4" s="1"/>
  <c r="AU177" i="4" s="1"/>
  <c r="AV177" i="4" s="1"/>
  <c r="AS174" i="4"/>
  <c r="AT174" i="4" s="1"/>
  <c r="AU174" i="4" s="1"/>
  <c r="AV174" i="4" s="1"/>
  <c r="AS167" i="4"/>
  <c r="AT167" i="4" s="1"/>
  <c r="AU167" i="4" s="1"/>
  <c r="AV167" i="4" s="1"/>
  <c r="AS164" i="4"/>
  <c r="AT164" i="4" s="1"/>
  <c r="AU164" i="4" s="1"/>
  <c r="AV164" i="4" s="1"/>
  <c r="AS158" i="4"/>
  <c r="AT158" i="4" s="1"/>
  <c r="AU158" i="4" s="1"/>
  <c r="AV158" i="4" s="1"/>
  <c r="AS154" i="4"/>
  <c r="AT154" i="4" s="1"/>
  <c r="AU154" i="4" s="1"/>
  <c r="AV154" i="4" s="1"/>
  <c r="AS148" i="4"/>
  <c r="AT148" i="4" s="1"/>
  <c r="AU148" i="4" s="1"/>
  <c r="AV148" i="4" s="1"/>
  <c r="AS145" i="4"/>
  <c r="AT145" i="4" s="1"/>
  <c r="AU145" i="4" s="1"/>
  <c r="AV145" i="4" s="1"/>
  <c r="AS141" i="4"/>
  <c r="AT141" i="4" s="1"/>
  <c r="AU141" i="4" s="1"/>
  <c r="AV141" i="4" s="1"/>
  <c r="AS136" i="4"/>
  <c r="AT136" i="4" s="1"/>
  <c r="AU136" i="4" s="1"/>
  <c r="AV136" i="4" s="1"/>
  <c r="AS130" i="4"/>
  <c r="AT130" i="4" s="1"/>
  <c r="AU130" i="4" s="1"/>
  <c r="AV130" i="4" s="1"/>
  <c r="AS127" i="4"/>
  <c r="AT127" i="4" s="1"/>
  <c r="AU127" i="4" s="1"/>
  <c r="AV127" i="4" s="1"/>
  <c r="AS123" i="4"/>
  <c r="AT123" i="4" s="1"/>
  <c r="AU123" i="4" s="1"/>
  <c r="AV123" i="4" s="1"/>
  <c r="AS120" i="4"/>
  <c r="AT120" i="4" s="1"/>
  <c r="AU120" i="4" s="1"/>
  <c r="AV120" i="4" s="1"/>
  <c r="AS117" i="4"/>
  <c r="AT117" i="4" s="1"/>
  <c r="AU117" i="4" s="1"/>
  <c r="AV117" i="4" s="1"/>
  <c r="AS112" i="4"/>
  <c r="AT112" i="4" s="1"/>
  <c r="AU112" i="4" s="1"/>
  <c r="AV112" i="4" s="1"/>
  <c r="AS105" i="4"/>
  <c r="AT105" i="4" s="1"/>
  <c r="AU105" i="4" s="1"/>
  <c r="AV105" i="4" s="1"/>
  <c r="AS101" i="4"/>
  <c r="AT101" i="4" s="1"/>
  <c r="AU101" i="4" s="1"/>
  <c r="AV101" i="4" s="1"/>
  <c r="AS96" i="4"/>
  <c r="AT96" i="4" s="1"/>
  <c r="AU96" i="4" s="1"/>
  <c r="AV96" i="4" s="1"/>
  <c r="AS93" i="4"/>
  <c r="AT93" i="4" s="1"/>
  <c r="AU93" i="4" s="1"/>
  <c r="AV93" i="4" s="1"/>
  <c r="AS88" i="4"/>
  <c r="AT88" i="4" s="1"/>
  <c r="AU88" i="4" s="1"/>
  <c r="AV88" i="4" s="1"/>
  <c r="AS85" i="4"/>
  <c r="AT85" i="4" s="1"/>
  <c r="AU85" i="4" s="1"/>
  <c r="AV85" i="4" s="1"/>
  <c r="AS78" i="4"/>
  <c r="AT78" i="4" s="1"/>
  <c r="AU78" i="4" s="1"/>
  <c r="AV78" i="4" s="1"/>
  <c r="AS73" i="4"/>
  <c r="AT73" i="4" s="1"/>
  <c r="AU73" i="4" s="1"/>
  <c r="AV73" i="4" s="1"/>
  <c r="AS69" i="4"/>
  <c r="AT69" i="4" s="1"/>
  <c r="AU69" i="4" s="1"/>
  <c r="AV69" i="4" s="1"/>
  <c r="AS64" i="4"/>
  <c r="AT64" i="4" s="1"/>
  <c r="AU64" i="4" s="1"/>
  <c r="AV64" i="4" s="1"/>
  <c r="AS62" i="4"/>
  <c r="AT62" i="4" s="1"/>
  <c r="AU62" i="4" s="1"/>
  <c r="AV62" i="4" s="1"/>
  <c r="AS58" i="4"/>
  <c r="AT58" i="4" s="1"/>
  <c r="AU58" i="4" s="1"/>
  <c r="AV58" i="4" s="1"/>
  <c r="AS52" i="4"/>
  <c r="AT52" i="4" s="1"/>
  <c r="AU52" i="4" s="1"/>
  <c r="AV52" i="4" s="1"/>
  <c r="AS43" i="4"/>
  <c r="AT43" i="4" s="1"/>
  <c r="AU43" i="4" s="1"/>
  <c r="AV43" i="4" s="1"/>
  <c r="AS33" i="4"/>
  <c r="AT33" i="4" s="1"/>
  <c r="AU33" i="4" s="1"/>
  <c r="AV33" i="4" s="1"/>
  <c r="AS31" i="4"/>
  <c r="AT31" i="4" s="1"/>
  <c r="AU31" i="4" s="1"/>
  <c r="AV31" i="4" s="1"/>
  <c r="AS28" i="4"/>
  <c r="AT28" i="4" s="1"/>
  <c r="AU28" i="4" s="1"/>
  <c r="AV28" i="4" s="1"/>
  <c r="AS24" i="4"/>
  <c r="AT24" i="4" s="1"/>
  <c r="AU24" i="4" s="1"/>
  <c r="AV24" i="4" s="1"/>
  <c r="AS19" i="4"/>
  <c r="AT19" i="4" s="1"/>
  <c r="AU19" i="4" s="1"/>
  <c r="AV19" i="4" s="1"/>
  <c r="AS15" i="4"/>
  <c r="AS11" i="4"/>
  <c r="AT11" i="4" s="1"/>
  <c r="AU11" i="4" s="1"/>
  <c r="AV11" i="4" s="1"/>
  <c r="AS449" i="4"/>
  <c r="AT449" i="4" s="1"/>
  <c r="AU449" i="4" s="1"/>
  <c r="AV449" i="4" s="1"/>
  <c r="AS424" i="4"/>
  <c r="AT424" i="4" s="1"/>
  <c r="AU424" i="4" s="1"/>
  <c r="AV424" i="4" s="1"/>
  <c r="AS396" i="4"/>
  <c r="AT396" i="4" s="1"/>
  <c r="AU396" i="4" s="1"/>
  <c r="AV396" i="4" s="1"/>
  <c r="AS381" i="4"/>
  <c r="AT381" i="4" s="1"/>
  <c r="AU381" i="4" s="1"/>
  <c r="AV381" i="4" s="1"/>
  <c r="AS364" i="4"/>
  <c r="AT364" i="4" s="1"/>
  <c r="AU364" i="4" s="1"/>
  <c r="AV364" i="4" s="1"/>
  <c r="AS348" i="4"/>
  <c r="AT348" i="4" s="1"/>
  <c r="AU348" i="4" s="1"/>
  <c r="AV348" i="4" s="1"/>
  <c r="AS332" i="4"/>
  <c r="AT332" i="4" s="1"/>
  <c r="AU332" i="4" s="1"/>
  <c r="AV332" i="4" s="1"/>
  <c r="AS314" i="4"/>
  <c r="AT314" i="4" s="1"/>
  <c r="AU314" i="4" s="1"/>
  <c r="AV314" i="4" s="1"/>
  <c r="AS299" i="4"/>
  <c r="AT299" i="4" s="1"/>
  <c r="AU299" i="4" s="1"/>
  <c r="AV299" i="4" s="1"/>
  <c r="AS204" i="4"/>
  <c r="AT204" i="4" s="1"/>
  <c r="AU204" i="4" s="1"/>
  <c r="AV204" i="4" s="1"/>
  <c r="AS165" i="4"/>
  <c r="AT165" i="4" s="1"/>
  <c r="AU165" i="4" s="1"/>
  <c r="AV165" i="4" s="1"/>
  <c r="AS470" i="4"/>
  <c r="AT470" i="4" s="1"/>
  <c r="AU470" i="4" s="1"/>
  <c r="AV470" i="4" s="1"/>
  <c r="AS466" i="4"/>
  <c r="AT466" i="4" s="1"/>
  <c r="AU466" i="4" s="1"/>
  <c r="AV466" i="4" s="1"/>
  <c r="AW462" i="4"/>
  <c r="AX462" i="4" s="1"/>
  <c r="AS457" i="4"/>
  <c r="AT457" i="4" s="1"/>
  <c r="AU457" i="4" s="1"/>
  <c r="AV457" i="4" s="1"/>
  <c r="AS452" i="4"/>
  <c r="AT452" i="4" s="1"/>
  <c r="AU452" i="4" s="1"/>
  <c r="AV452" i="4" s="1"/>
  <c r="AS447" i="4"/>
  <c r="AT447" i="4" s="1"/>
  <c r="AU447" i="4" s="1"/>
  <c r="AV447" i="4" s="1"/>
  <c r="AW442" i="4"/>
  <c r="AX442" i="4" s="1"/>
  <c r="AS439" i="4"/>
  <c r="AT439" i="4" s="1"/>
  <c r="AU439" i="4" s="1"/>
  <c r="AV439" i="4" s="1"/>
  <c r="AS426" i="4"/>
  <c r="AT426" i="4" s="1"/>
  <c r="AU426" i="4" s="1"/>
  <c r="AV426" i="4" s="1"/>
  <c r="AW426" i="4" s="1"/>
  <c r="AX426" i="4" s="1"/>
  <c r="AS420" i="4"/>
  <c r="AT420" i="4" s="1"/>
  <c r="AU420" i="4" s="1"/>
  <c r="AV420" i="4" s="1"/>
  <c r="AW417" i="4"/>
  <c r="AX417" i="4" s="1"/>
  <c r="AS413" i="4"/>
  <c r="AT413" i="4" s="1"/>
  <c r="AU413" i="4" s="1"/>
  <c r="AV413" i="4" s="1"/>
  <c r="AW410" i="4"/>
  <c r="AX410" i="4" s="1"/>
  <c r="AS406" i="4"/>
  <c r="AT406" i="4" s="1"/>
  <c r="AU406" i="4" s="1"/>
  <c r="AV406" i="4" s="1"/>
  <c r="AW402" i="4"/>
  <c r="AX402" i="4" s="1"/>
  <c r="AS398" i="4"/>
  <c r="AT398" i="4" s="1"/>
  <c r="AU398" i="4" s="1"/>
  <c r="AV398" i="4" s="1"/>
  <c r="AS388" i="4"/>
  <c r="AT388" i="4" s="1"/>
  <c r="AU388" i="4" s="1"/>
  <c r="AV388" i="4" s="1"/>
  <c r="AS383" i="4"/>
  <c r="AT383" i="4" s="1"/>
  <c r="AU383" i="4" s="1"/>
  <c r="AV383" i="4" s="1"/>
  <c r="AS738" i="4"/>
  <c r="AT738" i="4" s="1"/>
  <c r="AU738" i="4" s="1"/>
  <c r="AV738" i="4" s="1"/>
  <c r="AS376" i="4"/>
  <c r="AT376" i="4" s="1"/>
  <c r="AU376" i="4" s="1"/>
  <c r="AV376" i="4" s="1"/>
  <c r="AS372" i="4"/>
  <c r="AT372" i="4" s="1"/>
  <c r="AU372" i="4" s="1"/>
  <c r="AV372" i="4" s="1"/>
  <c r="AS367" i="4"/>
  <c r="AT367" i="4" s="1"/>
  <c r="AU367" i="4" s="1"/>
  <c r="AV367" i="4" s="1"/>
  <c r="AS363" i="4"/>
  <c r="AT363" i="4" s="1"/>
  <c r="AU363" i="4" s="1"/>
  <c r="AV363" i="4" s="1"/>
  <c r="AS358" i="4"/>
  <c r="AT358" i="4" s="1"/>
  <c r="AU358" i="4" s="1"/>
  <c r="AV358" i="4" s="1"/>
  <c r="AS351" i="4"/>
  <c r="AT351" i="4" s="1"/>
  <c r="AU351" i="4" s="1"/>
  <c r="AV351" i="4" s="1"/>
  <c r="AS347" i="4"/>
  <c r="AT347" i="4" s="1"/>
  <c r="AU347" i="4" s="1"/>
  <c r="AV347" i="4" s="1"/>
  <c r="AS341" i="4"/>
  <c r="AT341" i="4" s="1"/>
  <c r="AU341" i="4" s="1"/>
  <c r="AV341" i="4" s="1"/>
  <c r="AS338" i="4"/>
  <c r="AT338" i="4" s="1"/>
  <c r="AU338" i="4" s="1"/>
  <c r="AV338" i="4" s="1"/>
  <c r="AS334" i="4"/>
  <c r="AT334" i="4" s="1"/>
  <c r="AU334" i="4" s="1"/>
  <c r="AV334" i="4" s="1"/>
  <c r="AS331" i="4"/>
  <c r="AT331" i="4" s="1"/>
  <c r="AU331" i="4" s="1"/>
  <c r="AV331" i="4" s="1"/>
  <c r="AS323" i="4"/>
  <c r="AT323" i="4" s="1"/>
  <c r="AU323" i="4" s="1"/>
  <c r="AV323" i="4" s="1"/>
  <c r="AS317" i="4"/>
  <c r="AT317" i="4" s="1"/>
  <c r="AU317" i="4" s="1"/>
  <c r="AV317" i="4" s="1"/>
  <c r="AS304" i="4"/>
  <c r="AT304" i="4" s="1"/>
  <c r="AU304" i="4" s="1"/>
  <c r="AV304" i="4" s="1"/>
  <c r="AS302" i="4"/>
  <c r="AT302" i="4" s="1"/>
  <c r="AU302" i="4" s="1"/>
  <c r="AV302" i="4" s="1"/>
  <c r="AS298" i="4"/>
  <c r="AT298" i="4" s="1"/>
  <c r="AU298" i="4" s="1"/>
  <c r="AV298" i="4" s="1"/>
  <c r="AS295" i="4"/>
  <c r="AT295" i="4" s="1"/>
  <c r="AU295" i="4" s="1"/>
  <c r="AV295" i="4" s="1"/>
  <c r="AS292" i="4"/>
  <c r="AT292" i="4" s="1"/>
  <c r="AU292" i="4" s="1"/>
  <c r="AV292" i="4" s="1"/>
  <c r="AS288" i="4"/>
  <c r="AT288" i="4" s="1"/>
  <c r="AU288" i="4" s="1"/>
  <c r="AV288" i="4" s="1"/>
  <c r="AW282" i="4"/>
  <c r="AX282" i="4" s="1"/>
  <c r="AS279" i="4"/>
  <c r="AT279" i="4" s="1"/>
  <c r="AU279" i="4" s="1"/>
  <c r="AV279" i="4" s="1"/>
  <c r="AS275" i="4"/>
  <c r="AT275" i="4" s="1"/>
  <c r="AU275" i="4" s="1"/>
  <c r="AV275" i="4" s="1"/>
  <c r="AS269" i="4"/>
  <c r="AT269" i="4" s="1"/>
  <c r="AU269" i="4" s="1"/>
  <c r="AV269" i="4" s="1"/>
  <c r="AS263" i="4"/>
  <c r="AT263" i="4" s="1"/>
  <c r="AU263" i="4" s="1"/>
  <c r="AV263" i="4" s="1"/>
  <c r="AS260" i="4"/>
  <c r="AT260" i="4" s="1"/>
  <c r="AU260" i="4" s="1"/>
  <c r="AV260" i="4" s="1"/>
  <c r="AS254" i="4"/>
  <c r="AT254" i="4" s="1"/>
  <c r="AU254" i="4" s="1"/>
  <c r="AV254" i="4" s="1"/>
  <c r="AS251" i="4"/>
  <c r="AT251" i="4" s="1"/>
  <c r="AU251" i="4" s="1"/>
  <c r="AV251" i="4" s="1"/>
  <c r="AS247" i="4"/>
  <c r="AT247" i="4" s="1"/>
  <c r="AU247" i="4" s="1"/>
  <c r="AV247" i="4" s="1"/>
  <c r="AS243" i="4"/>
  <c r="AT243" i="4" s="1"/>
  <c r="AU243" i="4" s="1"/>
  <c r="AV243" i="4" s="1"/>
  <c r="AS240" i="4"/>
  <c r="AT240" i="4" s="1"/>
  <c r="AU240" i="4" s="1"/>
  <c r="AV240" i="4" s="1"/>
  <c r="AS236" i="4"/>
  <c r="AT236" i="4" s="1"/>
  <c r="AU236" i="4" s="1"/>
  <c r="AV236" i="4" s="1"/>
  <c r="AS232" i="4"/>
  <c r="AT232" i="4" s="1"/>
  <c r="AU232" i="4" s="1"/>
  <c r="AV232" i="4" s="1"/>
  <c r="AS227" i="4"/>
  <c r="AT227" i="4" s="1"/>
  <c r="AU227" i="4" s="1"/>
  <c r="AV227" i="4" s="1"/>
  <c r="AS221" i="4"/>
  <c r="AT221" i="4" s="1"/>
  <c r="AU221" i="4" s="1"/>
  <c r="AV221" i="4" s="1"/>
  <c r="AS216" i="4"/>
  <c r="AT216" i="4" s="1"/>
  <c r="AU216" i="4" s="1"/>
  <c r="AV216" i="4" s="1"/>
  <c r="AS209" i="4"/>
  <c r="AT209" i="4" s="1"/>
  <c r="AU209" i="4" s="1"/>
  <c r="AV209" i="4" s="1"/>
  <c r="AS203" i="4"/>
  <c r="AT203" i="4" s="1"/>
  <c r="AU203" i="4" s="1"/>
  <c r="AV203" i="4" s="1"/>
  <c r="AS199" i="4"/>
  <c r="AT199" i="4" s="1"/>
  <c r="AU199" i="4" s="1"/>
  <c r="AV199" i="4" s="1"/>
  <c r="AS194" i="4"/>
  <c r="AT194" i="4" s="1"/>
  <c r="AU194" i="4" s="1"/>
  <c r="AV194" i="4" s="1"/>
  <c r="AS188" i="4"/>
  <c r="AT188" i="4" s="1"/>
  <c r="AU188" i="4" s="1"/>
  <c r="AV188" i="4" s="1"/>
  <c r="AS184" i="4"/>
  <c r="AT184" i="4" s="1"/>
  <c r="AU184" i="4" s="1"/>
  <c r="AV184" i="4" s="1"/>
  <c r="AS180" i="4"/>
  <c r="AT180" i="4" s="1"/>
  <c r="AU180" i="4" s="1"/>
  <c r="AV180" i="4" s="1"/>
  <c r="AS173" i="4"/>
  <c r="AT173" i="4" s="1"/>
  <c r="AU173" i="4" s="1"/>
  <c r="AV173" i="4" s="1"/>
  <c r="AS170" i="4"/>
  <c r="AT170" i="4" s="1"/>
  <c r="AU170" i="4" s="1"/>
  <c r="AV170" i="4" s="1"/>
  <c r="AS166" i="4"/>
  <c r="AT166" i="4" s="1"/>
  <c r="AU166" i="4" s="1"/>
  <c r="AV166" i="4" s="1"/>
  <c r="AS163" i="4"/>
  <c r="AT163" i="4" s="1"/>
  <c r="AU163" i="4" s="1"/>
  <c r="AV163" i="4" s="1"/>
  <c r="AS157" i="4"/>
  <c r="AT157" i="4" s="1"/>
  <c r="AU157" i="4" s="1"/>
  <c r="AV157" i="4" s="1"/>
  <c r="AS153" i="4"/>
  <c r="AT153" i="4" s="1"/>
  <c r="AU153" i="4" s="1"/>
  <c r="AV153" i="4" s="1"/>
  <c r="AS147" i="4"/>
  <c r="AT147" i="4" s="1"/>
  <c r="AU147" i="4" s="1"/>
  <c r="AV147" i="4" s="1"/>
  <c r="AS144" i="4"/>
  <c r="AT144" i="4" s="1"/>
  <c r="AU144" i="4" s="1"/>
  <c r="AV144" i="4" s="1"/>
  <c r="AW140" i="4"/>
  <c r="AX140" i="4" s="1"/>
  <c r="AS135" i="4"/>
  <c r="AT135" i="4" s="1"/>
  <c r="AU135" i="4" s="1"/>
  <c r="AV135" i="4" s="1"/>
  <c r="AS126" i="4"/>
  <c r="AT126" i="4" s="1"/>
  <c r="AU126" i="4" s="1"/>
  <c r="AV126" i="4" s="1"/>
  <c r="AS119" i="4"/>
  <c r="AT119" i="4" s="1"/>
  <c r="AU119" i="4" s="1"/>
  <c r="AV119" i="4" s="1"/>
  <c r="AS116" i="4"/>
  <c r="AT116" i="4" s="1"/>
  <c r="AU116" i="4" s="1"/>
  <c r="AV116" i="4" s="1"/>
  <c r="AS111" i="4"/>
  <c r="AT111" i="4" s="1"/>
  <c r="AU111" i="4" s="1"/>
  <c r="AV111" i="4" s="1"/>
  <c r="AW107" i="4"/>
  <c r="AX107" i="4" s="1"/>
  <c r="AS104" i="4"/>
  <c r="AT104" i="4" s="1"/>
  <c r="AU104" i="4" s="1"/>
  <c r="AV104" i="4" s="1"/>
  <c r="AS100" i="4"/>
  <c r="AT100" i="4" s="1"/>
  <c r="AU100" i="4" s="1"/>
  <c r="AV100" i="4" s="1"/>
  <c r="AS95" i="4"/>
  <c r="AT95" i="4" s="1"/>
  <c r="AU95" i="4" s="1"/>
  <c r="AV95" i="4" s="1"/>
  <c r="AS84" i="4"/>
  <c r="AT84" i="4" s="1"/>
  <c r="AU84" i="4" s="1"/>
  <c r="AV84" i="4" s="1"/>
  <c r="AS81" i="4"/>
  <c r="AT81" i="4" s="1"/>
  <c r="AU81" i="4" s="1"/>
  <c r="AV81" i="4" s="1"/>
  <c r="AS77" i="4"/>
  <c r="AT77" i="4" s="1"/>
  <c r="AU77" i="4" s="1"/>
  <c r="AV77" i="4" s="1"/>
  <c r="AS72" i="4"/>
  <c r="AT72" i="4" s="1"/>
  <c r="AU72" i="4" s="1"/>
  <c r="AV72" i="4" s="1"/>
  <c r="AS68" i="4"/>
  <c r="AT68" i="4" s="1"/>
  <c r="AU68" i="4" s="1"/>
  <c r="AV68" i="4" s="1"/>
  <c r="AS61" i="4"/>
  <c r="AT61" i="4" s="1"/>
  <c r="AU61" i="4" s="1"/>
  <c r="AV61" i="4" s="1"/>
  <c r="AS57" i="4"/>
  <c r="AT57" i="4" s="1"/>
  <c r="AU57" i="4" s="1"/>
  <c r="AV57" i="4" s="1"/>
  <c r="AS55" i="4"/>
  <c r="AT55" i="4" s="1"/>
  <c r="AU55" i="4" s="1"/>
  <c r="AV55" i="4" s="1"/>
  <c r="AS51" i="4"/>
  <c r="AT51" i="4" s="1"/>
  <c r="AU51" i="4" s="1"/>
  <c r="AV51" i="4" s="1"/>
  <c r="AS47" i="4"/>
  <c r="AT47" i="4" s="1"/>
  <c r="AU47" i="4" s="1"/>
  <c r="AV47" i="4" s="1"/>
  <c r="AS41" i="4"/>
  <c r="AT41" i="4" s="1"/>
  <c r="AU41" i="4" s="1"/>
  <c r="AV41" i="4" s="1"/>
  <c r="AS36" i="4"/>
  <c r="AT36" i="4" s="1"/>
  <c r="AU36" i="4" s="1"/>
  <c r="AV36" i="4" s="1"/>
  <c r="AW30" i="4"/>
  <c r="AX30" i="4" s="1"/>
  <c r="AS27" i="4"/>
  <c r="AT27" i="4" s="1"/>
  <c r="AU27" i="4" s="1"/>
  <c r="AV27" i="4" s="1"/>
  <c r="AS22" i="4"/>
  <c r="AT22" i="4" s="1"/>
  <c r="AU22" i="4" s="1"/>
  <c r="AV22" i="4" s="1"/>
  <c r="AS18" i="4"/>
  <c r="AT18" i="4" s="1"/>
  <c r="AU18" i="4" s="1"/>
  <c r="AV18" i="4" s="1"/>
  <c r="AS14" i="4"/>
  <c r="AT14" i="4" s="1"/>
  <c r="AU14" i="4" s="1"/>
  <c r="AV14" i="4" s="1"/>
  <c r="AS446" i="4"/>
  <c r="AT446" i="4" s="1"/>
  <c r="AU446" i="4" s="1"/>
  <c r="AV446" i="4" s="1"/>
  <c r="AS436" i="4"/>
  <c r="AT436" i="4" s="1"/>
  <c r="AU436" i="4" s="1"/>
  <c r="AV436" i="4" s="1"/>
  <c r="AS430" i="4"/>
  <c r="AT430" i="4" s="1"/>
  <c r="AU430" i="4" s="1"/>
  <c r="AV430" i="4" s="1"/>
  <c r="AS405" i="4"/>
  <c r="AT405" i="4" s="1"/>
  <c r="AU405" i="4" s="1"/>
  <c r="AV405" i="4" s="1"/>
  <c r="AS392" i="4"/>
  <c r="AT392" i="4" s="1"/>
  <c r="AU392" i="4" s="1"/>
  <c r="AV392" i="4" s="1"/>
  <c r="AS377" i="4"/>
  <c r="AT377" i="4" s="1"/>
  <c r="AU377" i="4" s="1"/>
  <c r="AV377" i="4" s="1"/>
  <c r="AS359" i="4"/>
  <c r="AT359" i="4" s="1"/>
  <c r="AU359" i="4" s="1"/>
  <c r="AV359" i="4" s="1"/>
  <c r="AS344" i="4"/>
  <c r="AT344" i="4" s="1"/>
  <c r="AU344" i="4" s="1"/>
  <c r="AV344" i="4" s="1"/>
  <c r="AS327" i="4"/>
  <c r="AT327" i="4" s="1"/>
  <c r="AU327" i="4" s="1"/>
  <c r="AV327" i="4" s="1"/>
  <c r="AS289" i="4"/>
  <c r="AT289" i="4" s="1"/>
  <c r="AU289" i="4" s="1"/>
  <c r="AV289" i="4" s="1"/>
  <c r="AS258" i="4"/>
  <c r="AT258" i="4" s="1"/>
  <c r="AU258" i="4" s="1"/>
  <c r="AV258" i="4" s="1"/>
  <c r="AS193" i="4"/>
  <c r="AT193" i="4" s="1"/>
  <c r="AU193" i="4" s="1"/>
  <c r="AV193" i="4" s="1"/>
  <c r="AS92" i="4"/>
  <c r="AT92" i="4" s="1"/>
  <c r="AU92" i="4" s="1"/>
  <c r="AV92" i="4" s="1"/>
  <c r="AS56" i="4"/>
  <c r="AT56" i="4" s="1"/>
  <c r="AU56" i="4" s="1"/>
  <c r="AV56" i="4" s="1"/>
  <c r="AS21" i="4"/>
  <c r="AT21" i="4" s="1"/>
  <c r="AU21" i="4" s="1"/>
  <c r="AV21" i="4" s="1"/>
  <c r="AW361" i="4"/>
  <c r="AX361" i="4" s="1"/>
  <c r="AW728" i="4"/>
  <c r="AX728" i="4" s="1"/>
  <c r="AW90" i="4"/>
  <c r="AX90" i="4" s="1"/>
  <c r="AQ392" i="4"/>
  <c r="AA392" i="4"/>
  <c r="M392" i="4"/>
  <c r="J392" i="4" s="1"/>
  <c r="AP392" i="4" s="1"/>
  <c r="R392" i="4"/>
  <c r="AT15" i="4" l="1"/>
  <c r="AS886" i="4"/>
  <c r="AT59" i="4"/>
  <c r="AS889" i="4"/>
  <c r="AT17" i="4"/>
  <c r="AS888" i="4"/>
  <c r="AT75" i="4"/>
  <c r="AS881" i="4"/>
  <c r="AS887" i="4"/>
  <c r="AS885" i="4"/>
  <c r="AT26" i="4"/>
  <c r="AS891" i="4"/>
  <c r="AT520" i="4"/>
  <c r="AS883" i="4"/>
  <c r="AT8" i="4"/>
  <c r="AS877" i="4"/>
  <c r="AS882" i="4"/>
  <c r="AS890" i="4"/>
  <c r="AS884" i="4"/>
  <c r="AU38" i="4"/>
  <c r="AT890" i="4"/>
  <c r="AT516" i="4"/>
  <c r="AT887" i="4" s="1"/>
  <c r="AT724" i="4"/>
  <c r="Z392" i="4"/>
  <c r="AO392" i="4"/>
  <c r="AW418" i="4"/>
  <c r="AX418" i="4" s="1"/>
  <c r="AW450" i="4"/>
  <c r="AX450" i="4" s="1"/>
  <c r="AW452" i="4"/>
  <c r="AX452" i="4" s="1"/>
  <c r="AW771" i="4"/>
  <c r="AX771" i="4" s="1"/>
  <c r="AW404" i="4"/>
  <c r="AX404" i="4" s="1"/>
  <c r="AW444" i="4"/>
  <c r="AX444" i="4" s="1"/>
  <c r="AW54" i="4"/>
  <c r="AX54" i="4" s="1"/>
  <c r="AW169" i="4"/>
  <c r="AX169" i="4" s="1"/>
  <c r="AW126" i="4"/>
  <c r="AX126" i="4" s="1"/>
  <c r="AW135" i="4"/>
  <c r="AX135" i="4" s="1"/>
  <c r="AW420" i="4"/>
  <c r="AX420" i="4" s="1"/>
  <c r="AW274" i="4"/>
  <c r="AX274" i="4" s="1"/>
  <c r="AW706" i="4"/>
  <c r="AX706" i="4" s="1"/>
  <c r="AW447" i="4"/>
  <c r="AX447" i="4" s="1"/>
  <c r="AW457" i="4"/>
  <c r="AX457" i="4" s="1"/>
  <c r="AW370" i="4"/>
  <c r="AX370" i="4" s="1"/>
  <c r="AW183" i="4"/>
  <c r="AX183" i="4" s="1"/>
  <c r="AW429" i="4"/>
  <c r="AX429" i="4" s="1"/>
  <c r="AW832" i="4"/>
  <c r="AX832" i="4" s="1"/>
  <c r="AW385" i="4"/>
  <c r="AX385" i="4" s="1"/>
  <c r="AW441" i="4"/>
  <c r="AX441" i="4" s="1"/>
  <c r="AW427" i="4"/>
  <c r="AX427" i="4" s="1"/>
  <c r="AW86" i="4"/>
  <c r="AX86" i="4" s="1"/>
  <c r="AW94" i="4"/>
  <c r="AX94" i="4" s="1"/>
  <c r="AW102" i="4"/>
  <c r="AX102" i="4" s="1"/>
  <c r="AW109" i="4"/>
  <c r="AX109" i="4" s="1"/>
  <c r="AW124" i="4"/>
  <c r="AX124" i="4" s="1"/>
  <c r="AW142" i="4"/>
  <c r="AX142" i="4" s="1"/>
  <c r="AW160" i="4"/>
  <c r="AX160" i="4" s="1"/>
  <c r="AW168" i="4"/>
  <c r="AX168" i="4" s="1"/>
  <c r="AW360" i="4"/>
  <c r="AX360" i="4" s="1"/>
  <c r="AW395" i="4"/>
  <c r="AX395" i="4" s="1"/>
  <c r="AW176" i="4"/>
  <c r="AX176" i="4" s="1"/>
  <c r="AW264" i="4"/>
  <c r="AX264" i="4" s="1"/>
  <c r="AW287" i="4"/>
  <c r="AX287" i="4" s="1"/>
  <c r="AW294" i="4"/>
  <c r="AX294" i="4" s="1"/>
  <c r="AW301" i="4"/>
  <c r="AX301" i="4" s="1"/>
  <c r="AW307" i="4"/>
  <c r="AX307" i="4" s="1"/>
  <c r="AW313" i="4"/>
  <c r="AX313" i="4" s="1"/>
  <c r="AW322" i="4"/>
  <c r="AX322" i="4" s="1"/>
  <c r="AW330" i="4"/>
  <c r="AX330" i="4" s="1"/>
  <c r="AW346" i="4"/>
  <c r="AX346" i="4" s="1"/>
  <c r="AW353" i="4"/>
  <c r="AX353" i="4" s="1"/>
  <c r="AW362" i="4"/>
  <c r="AX362" i="4" s="1"/>
  <c r="AW371" i="4"/>
  <c r="AX371" i="4" s="1"/>
  <c r="AW380" i="4"/>
  <c r="AX380" i="4" s="1"/>
  <c r="AW387" i="4"/>
  <c r="AX387" i="4" s="1"/>
  <c r="AW425" i="4"/>
  <c r="AX425" i="4" s="1"/>
  <c r="AW658" i="4"/>
  <c r="AX658" i="4" s="1"/>
  <c r="AW722" i="4"/>
  <c r="AX722" i="4" s="1"/>
  <c r="AW787" i="4"/>
  <c r="AX787" i="4" s="1"/>
  <c r="AW845" i="4"/>
  <c r="AX845" i="4" s="1"/>
  <c r="AW423" i="4"/>
  <c r="AX423" i="4" s="1"/>
  <c r="AW431" i="4"/>
  <c r="AX431" i="4" s="1"/>
  <c r="AW89" i="4"/>
  <c r="AX89" i="4" s="1"/>
  <c r="AW97" i="4"/>
  <c r="AX97" i="4" s="1"/>
  <c r="AW113" i="4"/>
  <c r="AX113" i="4" s="1"/>
  <c r="AW121" i="4"/>
  <c r="AX121" i="4" s="1"/>
  <c r="AW128" i="4"/>
  <c r="AX128" i="4" s="1"/>
  <c r="AW138" i="4"/>
  <c r="AX138" i="4" s="1"/>
  <c r="AW155" i="4"/>
  <c r="AX155" i="4" s="1"/>
  <c r="AW751" i="4"/>
  <c r="AX751" i="4" s="1"/>
  <c r="AW171" i="4"/>
  <c r="AX171" i="4" s="1"/>
  <c r="AW378" i="4"/>
  <c r="AX378" i="4" s="1"/>
  <c r="AW412" i="4"/>
  <c r="AX412" i="4" s="1"/>
  <c r="AW191" i="4"/>
  <c r="AX191" i="4" s="1"/>
  <c r="AW281" i="4"/>
  <c r="AX281" i="4" s="1"/>
  <c r="AW291" i="4"/>
  <c r="AX291" i="4" s="1"/>
  <c r="AW297" i="4"/>
  <c r="AX297" i="4" s="1"/>
  <c r="AW303" i="4"/>
  <c r="AX303" i="4" s="1"/>
  <c r="AW310" i="4"/>
  <c r="AX310" i="4" s="1"/>
  <c r="AW316" i="4"/>
  <c r="AX316" i="4" s="1"/>
  <c r="AW326" i="4"/>
  <c r="AX326" i="4" s="1"/>
  <c r="AW340" i="4"/>
  <c r="AX340" i="4" s="1"/>
  <c r="AW357" i="4"/>
  <c r="AX357" i="4" s="1"/>
  <c r="AW366" i="4"/>
  <c r="AX366" i="4" s="1"/>
  <c r="AW375" i="4"/>
  <c r="AX375" i="4" s="1"/>
  <c r="AW456" i="4"/>
  <c r="AX456" i="4" s="1"/>
  <c r="AW391" i="4"/>
  <c r="AX391" i="4" s="1"/>
  <c r="AW800" i="4"/>
  <c r="AX800" i="4" s="1"/>
  <c r="AW859" i="4"/>
  <c r="AX859" i="4" s="1"/>
  <c r="AW690" i="4"/>
  <c r="AX690" i="4" s="1"/>
  <c r="AW755" i="4"/>
  <c r="AX755" i="4" s="1"/>
  <c r="AW819" i="4"/>
  <c r="AX819" i="4" s="1"/>
  <c r="AW18" i="4"/>
  <c r="AX18" i="4" s="1"/>
  <c r="AW27" i="4"/>
  <c r="AX27" i="4" s="1"/>
  <c r="AW100" i="4"/>
  <c r="AX100" i="4" s="1"/>
  <c r="AW288" i="4"/>
  <c r="AX288" i="4" s="1"/>
  <c r="AW295" i="4"/>
  <c r="AX295" i="4" s="1"/>
  <c r="AW302" i="4"/>
  <c r="AX302" i="4" s="1"/>
  <c r="AW323" i="4"/>
  <c r="AX323" i="4" s="1"/>
  <c r="AW331" i="4"/>
  <c r="AX331" i="4" s="1"/>
  <c r="AW338" i="4"/>
  <c r="AX338" i="4" s="1"/>
  <c r="AW347" i="4"/>
  <c r="AX347" i="4" s="1"/>
  <c r="AW363" i="4"/>
  <c r="AX363" i="4" s="1"/>
  <c r="AW372" i="4"/>
  <c r="AX372" i="4" s="1"/>
  <c r="AW738" i="4"/>
  <c r="AX738" i="4" s="1"/>
  <c r="AW388" i="4"/>
  <c r="AX388" i="4" s="1"/>
  <c r="AW406" i="4"/>
  <c r="AX406" i="4" s="1"/>
  <c r="AW43" i="4"/>
  <c r="AX43" i="4" s="1"/>
  <c r="AW52" i="4"/>
  <c r="AX52" i="4" s="1"/>
  <c r="AW58" i="4"/>
  <c r="AX58" i="4" s="1"/>
  <c r="AW64" i="4"/>
  <c r="AX64" i="4" s="1"/>
  <c r="AW73" i="4"/>
  <c r="AX73" i="4" s="1"/>
  <c r="AW88" i="4"/>
  <c r="AX88" i="4" s="1"/>
  <c r="AW96" i="4"/>
  <c r="AX96" i="4" s="1"/>
  <c r="AW105" i="4"/>
  <c r="AX105" i="4" s="1"/>
  <c r="AW112" i="4"/>
  <c r="AX112" i="4" s="1"/>
  <c r="AW120" i="4"/>
  <c r="AX120" i="4" s="1"/>
  <c r="AW127" i="4"/>
  <c r="AX127" i="4" s="1"/>
  <c r="AW136" i="4"/>
  <c r="AX136" i="4" s="1"/>
  <c r="AW145" i="4"/>
  <c r="AX145" i="4" s="1"/>
  <c r="AW154" i="4"/>
  <c r="AX154" i="4" s="1"/>
  <c r="AW164" i="4"/>
  <c r="AX164" i="4" s="1"/>
  <c r="AW177" i="4"/>
  <c r="AX177" i="4" s="1"/>
  <c r="AW185" i="4"/>
  <c r="AX185" i="4" s="1"/>
  <c r="AW192" i="4"/>
  <c r="AX192" i="4" s="1"/>
  <c r="AW200" i="4"/>
  <c r="AX200" i="4" s="1"/>
  <c r="AW207" i="4"/>
  <c r="AX207" i="4" s="1"/>
  <c r="AW213" i="4"/>
  <c r="AX213" i="4" s="1"/>
  <c r="AW222" i="4"/>
  <c r="AX222" i="4" s="1"/>
  <c r="AW233" i="4"/>
  <c r="AX233" i="4" s="1"/>
  <c r="AW241" i="4"/>
  <c r="AX241" i="4" s="1"/>
  <c r="AW248" i="4"/>
  <c r="AX248" i="4" s="1"/>
  <c r="AW256" i="4"/>
  <c r="AX256" i="4" s="1"/>
  <c r="AW272" i="4"/>
  <c r="AX272" i="4" s="1"/>
  <c r="AW280" i="4"/>
  <c r="AX280" i="4" s="1"/>
  <c r="AW344" i="4"/>
  <c r="AX344" i="4" s="1"/>
  <c r="AW9" i="4"/>
  <c r="AX9" i="4" s="1"/>
  <c r="AW175" i="4"/>
  <c r="AX175" i="4" s="1"/>
  <c r="AW204" i="4"/>
  <c r="AX204" i="4" s="1"/>
  <c r="AW211" i="4"/>
  <c r="AX211" i="4" s="1"/>
  <c r="AW218" i="4"/>
  <c r="AX218" i="4" s="1"/>
  <c r="AW268" i="4"/>
  <c r="AX268" i="4" s="1"/>
  <c r="AW277" i="4"/>
  <c r="AX277" i="4" s="1"/>
  <c r="AW286" i="4"/>
  <c r="AX286" i="4" s="1"/>
  <c r="AW300" i="4"/>
  <c r="AX300" i="4" s="1"/>
  <c r="AW306" i="4"/>
  <c r="AX306" i="4" s="1"/>
  <c r="AW311" i="4"/>
  <c r="AX311" i="4" s="1"/>
  <c r="AW321" i="4"/>
  <c r="AX321" i="4" s="1"/>
  <c r="AW329" i="4"/>
  <c r="AX329" i="4" s="1"/>
  <c r="AW345" i="4"/>
  <c r="AX345" i="4" s="1"/>
  <c r="AW352" i="4"/>
  <c r="AX352" i="4" s="1"/>
  <c r="AW7" i="4"/>
  <c r="AX7" i="4" s="1"/>
  <c r="AW377" i="4"/>
  <c r="AX377" i="4" s="1"/>
  <c r="AW29" i="4"/>
  <c r="AX29" i="4" s="1"/>
  <c r="AW35" i="4"/>
  <c r="AX35" i="4" s="1"/>
  <c r="AW45" i="4"/>
  <c r="AX45" i="4" s="1"/>
  <c r="AW455" i="4"/>
  <c r="AX455" i="4" s="1"/>
  <c r="AW815" i="4"/>
  <c r="AX815" i="4" s="1"/>
  <c r="AW681" i="4"/>
  <c r="AX681" i="4" s="1"/>
  <c r="AW650" i="4"/>
  <c r="AX650" i="4" s="1"/>
  <c r="AW682" i="4"/>
  <c r="AX682" i="4" s="1"/>
  <c r="AW715" i="4"/>
  <c r="AX715" i="4" s="1"/>
  <c r="AW747" i="4"/>
  <c r="AX747" i="4" s="1"/>
  <c r="AW778" i="4"/>
  <c r="AX778" i="4" s="1"/>
  <c r="AW809" i="4"/>
  <c r="AX809" i="4" s="1"/>
  <c r="AW836" i="4"/>
  <c r="AX836" i="4" s="1"/>
  <c r="AW868" i="4"/>
  <c r="AX868" i="4" s="1"/>
  <c r="AW14" i="4"/>
  <c r="AX14" i="4" s="1"/>
  <c r="AW22" i="4"/>
  <c r="AX22" i="4" s="1"/>
  <c r="AW95" i="4"/>
  <c r="AX95" i="4" s="1"/>
  <c r="AW104" i="4"/>
  <c r="AX104" i="4" s="1"/>
  <c r="AW292" i="4"/>
  <c r="AX292" i="4" s="1"/>
  <c r="AW298" i="4"/>
  <c r="AX298" i="4" s="1"/>
  <c r="AW304" i="4"/>
  <c r="AX304" i="4" s="1"/>
  <c r="AW317" i="4"/>
  <c r="AX317" i="4" s="1"/>
  <c r="AW334" i="4"/>
  <c r="AX334" i="4" s="1"/>
  <c r="AW341" i="4"/>
  <c r="AX341" i="4" s="1"/>
  <c r="AW351" i="4"/>
  <c r="AX351" i="4" s="1"/>
  <c r="AW358" i="4"/>
  <c r="AX358" i="4" s="1"/>
  <c r="AW367" i="4"/>
  <c r="AX367" i="4" s="1"/>
  <c r="AW376" i="4"/>
  <c r="AX376" i="4" s="1"/>
  <c r="AW383" i="4"/>
  <c r="AX383" i="4" s="1"/>
  <c r="AW62" i="4"/>
  <c r="AX62" i="4" s="1"/>
  <c r="AW69" i="4"/>
  <c r="AX69" i="4" s="1"/>
  <c r="AW78" i="4"/>
  <c r="AX78" i="4" s="1"/>
  <c r="AW85" i="4"/>
  <c r="AX85" i="4" s="1"/>
  <c r="AW93" i="4"/>
  <c r="AX93" i="4" s="1"/>
  <c r="AW101" i="4"/>
  <c r="AX101" i="4" s="1"/>
  <c r="AW117" i="4"/>
  <c r="AX117" i="4" s="1"/>
  <c r="AW123" i="4"/>
  <c r="AX123" i="4" s="1"/>
  <c r="AW130" i="4"/>
  <c r="AX130" i="4" s="1"/>
  <c r="AW141" i="4"/>
  <c r="AX141" i="4" s="1"/>
  <c r="AW148" i="4"/>
  <c r="AX148" i="4" s="1"/>
  <c r="AW158" i="4"/>
  <c r="AX158" i="4" s="1"/>
  <c r="AW167" i="4"/>
  <c r="AX167" i="4" s="1"/>
  <c r="AW174" i="4"/>
  <c r="AX174" i="4" s="1"/>
  <c r="AW181" i="4"/>
  <c r="AX181" i="4" s="1"/>
  <c r="AW189" i="4"/>
  <c r="AX189" i="4" s="1"/>
  <c r="AW196" i="4"/>
  <c r="AX196" i="4" s="1"/>
  <c r="AW210" i="4"/>
  <c r="AX210" i="4" s="1"/>
  <c r="AW217" i="4"/>
  <c r="AX217" i="4" s="1"/>
  <c r="AW230" i="4"/>
  <c r="AX230" i="4" s="1"/>
  <c r="AW237" i="4"/>
  <c r="AX237" i="4" s="1"/>
  <c r="AW245" i="4"/>
  <c r="AX245" i="4" s="1"/>
  <c r="AW261" i="4"/>
  <c r="AX261" i="4" s="1"/>
  <c r="AW266" i="4"/>
  <c r="AX266" i="4" s="1"/>
  <c r="AW276" i="4"/>
  <c r="AX276" i="4" s="1"/>
  <c r="AW283" i="4"/>
  <c r="AX283" i="4" s="1"/>
  <c r="AW449" i="4"/>
  <c r="AX449" i="4" s="1"/>
  <c r="AW208" i="4"/>
  <c r="AX208" i="4" s="1"/>
  <c r="AW214" i="4"/>
  <c r="AX214" i="4" s="1"/>
  <c r="AW225" i="4"/>
  <c r="AX225" i="4" s="1"/>
  <c r="AW242" i="4"/>
  <c r="AX242" i="4" s="1"/>
  <c r="AW273" i="4"/>
  <c r="AX273" i="4" s="1"/>
  <c r="AW290" i="4"/>
  <c r="AX290" i="4" s="1"/>
  <c r="AW296" i="4"/>
  <c r="AX296" i="4" s="1"/>
  <c r="AW315" i="4"/>
  <c r="AX315" i="4" s="1"/>
  <c r="AW325" i="4"/>
  <c r="AX325" i="4" s="1"/>
  <c r="AW333" i="4"/>
  <c r="AX333" i="4" s="1"/>
  <c r="AW339" i="4"/>
  <c r="AX339" i="4" s="1"/>
  <c r="AW350" i="4"/>
  <c r="AX350" i="4" s="1"/>
  <c r="AW356" i="4"/>
  <c r="AX356" i="4" s="1"/>
  <c r="AW365" i="4"/>
  <c r="AX365" i="4" s="1"/>
  <c r="AW374" i="4"/>
  <c r="AX374" i="4" s="1"/>
  <c r="AW382" i="4"/>
  <c r="AX382" i="4" s="1"/>
  <c r="AW390" i="4"/>
  <c r="AX390" i="4" s="1"/>
  <c r="AW400" i="4"/>
  <c r="AX400" i="4" s="1"/>
  <c r="AW415" i="4"/>
  <c r="AX415" i="4" s="1"/>
  <c r="AW436" i="4"/>
  <c r="AX436" i="4" s="1"/>
  <c r="AW278" i="4"/>
  <c r="AX278" i="4" s="1"/>
  <c r="AW40" i="4"/>
  <c r="AX40" i="4" s="1"/>
  <c r="AW50" i="4"/>
  <c r="AX50" i="4" s="1"/>
  <c r="AW172" i="4"/>
  <c r="AX172" i="4" s="1"/>
  <c r="AW179" i="4"/>
  <c r="AX179" i="4" s="1"/>
  <c r="AW187" i="4"/>
  <c r="AX187" i="4" s="1"/>
  <c r="AW409" i="4"/>
  <c r="AX409" i="4" s="1"/>
  <c r="AW451" i="4"/>
  <c r="AX451" i="4" s="1"/>
  <c r="AW461" i="4"/>
  <c r="AX461" i="4" s="1"/>
  <c r="AW517" i="4"/>
  <c r="AX517" i="4" s="1"/>
  <c r="AW666" i="4"/>
  <c r="AX666" i="4" s="1"/>
  <c r="AW730" i="4"/>
  <c r="AX730" i="4" s="1"/>
  <c r="AW765" i="4"/>
  <c r="AX765" i="4" s="1"/>
  <c r="AW824" i="4"/>
  <c r="AX824" i="4" s="1"/>
  <c r="AW851" i="4"/>
  <c r="AX851" i="4" s="1"/>
  <c r="AW327" i="4"/>
  <c r="AX327" i="4" s="1"/>
  <c r="AW359" i="4"/>
  <c r="AX359" i="4" s="1"/>
  <c r="AW258" i="4"/>
  <c r="AX258" i="4" s="1"/>
  <c r="AW405" i="4"/>
  <c r="AX405" i="4" s="1"/>
  <c r="AW446" i="4"/>
  <c r="AX446" i="4" s="1"/>
  <c r="AW36" i="4"/>
  <c r="AX36" i="4" s="1"/>
  <c r="AW47" i="4"/>
  <c r="AX47" i="4" s="1"/>
  <c r="AW55" i="4"/>
  <c r="AX55" i="4" s="1"/>
  <c r="AW61" i="4"/>
  <c r="AX61" i="4" s="1"/>
  <c r="AW68" i="4"/>
  <c r="AX68" i="4" s="1"/>
  <c r="AW77" i="4"/>
  <c r="AX77" i="4" s="1"/>
  <c r="AW84" i="4"/>
  <c r="AX84" i="4" s="1"/>
  <c r="AW111" i="4"/>
  <c r="AX111" i="4" s="1"/>
  <c r="AW119" i="4"/>
  <c r="AX119" i="4" s="1"/>
  <c r="AW147" i="4"/>
  <c r="AX147" i="4" s="1"/>
  <c r="AW157" i="4"/>
  <c r="AX157" i="4" s="1"/>
  <c r="AW166" i="4"/>
  <c r="AX166" i="4" s="1"/>
  <c r="AW173" i="4"/>
  <c r="AX173" i="4" s="1"/>
  <c r="AW180" i="4"/>
  <c r="AX180" i="4" s="1"/>
  <c r="AW188" i="4"/>
  <c r="AX188" i="4" s="1"/>
  <c r="AW194" i="4"/>
  <c r="AX194" i="4" s="1"/>
  <c r="AW203" i="4"/>
  <c r="AX203" i="4" s="1"/>
  <c r="AW209" i="4"/>
  <c r="AX209" i="4" s="1"/>
  <c r="AW216" i="4"/>
  <c r="AX216" i="4" s="1"/>
  <c r="AW227" i="4"/>
  <c r="AX227" i="4" s="1"/>
  <c r="AW236" i="4"/>
  <c r="AX236" i="4" s="1"/>
  <c r="AW243" i="4"/>
  <c r="AX243" i="4" s="1"/>
  <c r="AW251" i="4"/>
  <c r="AX251" i="4" s="1"/>
  <c r="AW260" i="4"/>
  <c r="AX260" i="4" s="1"/>
  <c r="AW275" i="4"/>
  <c r="AX275" i="4" s="1"/>
  <c r="AW398" i="4"/>
  <c r="AX398" i="4" s="1"/>
  <c r="AW439" i="4"/>
  <c r="AX439" i="4" s="1"/>
  <c r="AW470" i="4"/>
  <c r="AX470" i="4" s="1"/>
  <c r="AW24" i="4"/>
  <c r="AX24" i="4" s="1"/>
  <c r="AW31" i="4"/>
  <c r="AX31" i="4" s="1"/>
  <c r="AW289" i="4"/>
  <c r="AX289" i="4" s="1"/>
  <c r="AW314" i="4"/>
  <c r="AX314" i="4" s="1"/>
  <c r="AW332" i="4"/>
  <c r="AX332" i="4" s="1"/>
  <c r="AW348" i="4"/>
  <c r="AX348" i="4" s="1"/>
  <c r="AW364" i="4"/>
  <c r="AX364" i="4" s="1"/>
  <c r="AW381" i="4"/>
  <c r="AX381" i="4" s="1"/>
  <c r="AW393" i="4"/>
  <c r="AX393" i="4" s="1"/>
  <c r="AW403" i="4"/>
  <c r="AX403" i="4" s="1"/>
  <c r="AW411" i="4"/>
  <c r="AX411" i="4" s="1"/>
  <c r="AW16" i="4"/>
  <c r="AX16" i="4" s="1"/>
  <c r="AW25" i="4"/>
  <c r="AX25" i="4" s="1"/>
  <c r="AW32" i="4"/>
  <c r="AX32" i="4" s="1"/>
  <c r="AW39" i="4"/>
  <c r="AX39" i="4" s="1"/>
  <c r="AW48" i="4"/>
  <c r="AX48" i="4" s="1"/>
  <c r="AW63" i="4"/>
  <c r="AX63" i="4" s="1"/>
  <c r="AW70" i="4"/>
  <c r="AX70" i="4" s="1"/>
  <c r="AW79" i="4"/>
  <c r="AX79" i="4" s="1"/>
  <c r="AW178" i="4"/>
  <c r="AX178" i="4" s="1"/>
  <c r="AW186" i="4"/>
  <c r="AX186" i="4" s="1"/>
  <c r="AW201" i="4"/>
  <c r="AX201" i="4" s="1"/>
  <c r="AW252" i="4"/>
  <c r="AX252" i="4" s="1"/>
  <c r="AW262" i="4"/>
  <c r="AX262" i="4" s="1"/>
  <c r="AW428" i="4"/>
  <c r="AX428" i="4" s="1"/>
  <c r="AW464" i="4"/>
  <c r="AX464" i="4" s="1"/>
  <c r="AW13" i="4"/>
  <c r="AX13" i="4" s="1"/>
  <c r="AW56" i="4"/>
  <c r="AX56" i="4" s="1"/>
  <c r="AW71" i="4"/>
  <c r="AX71" i="4" s="1"/>
  <c r="AW80" i="4"/>
  <c r="AX80" i="4" s="1"/>
  <c r="AW87" i="4"/>
  <c r="AX87" i="4" s="1"/>
  <c r="AW756" i="4"/>
  <c r="AX756" i="4" s="1"/>
  <c r="AW103" i="4"/>
  <c r="AX103" i="4" s="1"/>
  <c r="AW110" i="4"/>
  <c r="AX110" i="4" s="1"/>
  <c r="AW118" i="4"/>
  <c r="AX118" i="4" s="1"/>
  <c r="AW125" i="4"/>
  <c r="AX125" i="4" s="1"/>
  <c r="AW132" i="4"/>
  <c r="AX132" i="4" s="1"/>
  <c r="AW143" i="4"/>
  <c r="AX143" i="4" s="1"/>
  <c r="AW150" i="4"/>
  <c r="AX150" i="4" s="1"/>
  <c r="AW162" i="4"/>
  <c r="AX162" i="4" s="1"/>
  <c r="AW193" i="4"/>
  <c r="AX193" i="4" s="1"/>
  <c r="AW202" i="4"/>
  <c r="AX202" i="4" s="1"/>
  <c r="AW215" i="4"/>
  <c r="AX215" i="4" s="1"/>
  <c r="AW226" i="4"/>
  <c r="AX226" i="4" s="1"/>
  <c r="AW234" i="4"/>
  <c r="AX234" i="4" s="1"/>
  <c r="AW250" i="4"/>
  <c r="AX250" i="4" s="1"/>
  <c r="AW396" i="4"/>
  <c r="AX396" i="4" s="1"/>
  <c r="AW416" i="4"/>
  <c r="AX416" i="4" s="1"/>
  <c r="AW438" i="4"/>
  <c r="AX438" i="4" s="1"/>
  <c r="AW469" i="4"/>
  <c r="AX469" i="4" s="1"/>
  <c r="AW474" i="4"/>
  <c r="AX474" i="4" s="1"/>
  <c r="AW480" i="4"/>
  <c r="AX480" i="4" s="1"/>
  <c r="AW488" i="4"/>
  <c r="AX488" i="4" s="1"/>
  <c r="AW496" i="4"/>
  <c r="AX496" i="4" s="1"/>
  <c r="AW506" i="4"/>
  <c r="AX506" i="4" s="1"/>
  <c r="AW513" i="4"/>
  <c r="AX513" i="4" s="1"/>
  <c r="AW530" i="4"/>
  <c r="AX530" i="4" s="1"/>
  <c r="AW541" i="4"/>
  <c r="AX541" i="4" s="1"/>
  <c r="AW548" i="4"/>
  <c r="AX548" i="4" s="1"/>
  <c r="AW554" i="4"/>
  <c r="AX554" i="4" s="1"/>
  <c r="AW562" i="4"/>
  <c r="AX562" i="4" s="1"/>
  <c r="AW572" i="4"/>
  <c r="AX572" i="4" s="1"/>
  <c r="AW580" i="4"/>
  <c r="AX580" i="4" s="1"/>
  <c r="AW587" i="4"/>
  <c r="AX587" i="4" s="1"/>
  <c r="AW593" i="4"/>
  <c r="AX593" i="4" s="1"/>
  <c r="AW601" i="4"/>
  <c r="AX601" i="4" s="1"/>
  <c r="AW607" i="4"/>
  <c r="AX607" i="4" s="1"/>
  <c r="AW614" i="4"/>
  <c r="AX614" i="4" s="1"/>
  <c r="AW622" i="4"/>
  <c r="AX622" i="4" s="1"/>
  <c r="AW630" i="4"/>
  <c r="AX630" i="4" s="1"/>
  <c r="AW651" i="4"/>
  <c r="AX651" i="4" s="1"/>
  <c r="AW659" i="4"/>
  <c r="AX659" i="4" s="1"/>
  <c r="AW667" i="4"/>
  <c r="AX667" i="4" s="1"/>
  <c r="AW674" i="4"/>
  <c r="AX674" i="4" s="1"/>
  <c r="AW700" i="4"/>
  <c r="AX700" i="4" s="1"/>
  <c r="AW707" i="4"/>
  <c r="AX707" i="4" s="1"/>
  <c r="AW716" i="4"/>
  <c r="AX716" i="4" s="1"/>
  <c r="AW723" i="4"/>
  <c r="AX723" i="4" s="1"/>
  <c r="AW731" i="4"/>
  <c r="AX731" i="4" s="1"/>
  <c r="AW739" i="4"/>
  <c r="AX739" i="4" s="1"/>
  <c r="AW748" i="4"/>
  <c r="AX748" i="4" s="1"/>
  <c r="AW759" i="4"/>
  <c r="AX759" i="4" s="1"/>
  <c r="AW766" i="4"/>
  <c r="AX766" i="4" s="1"/>
  <c r="AW779" i="4"/>
  <c r="AX779" i="4" s="1"/>
  <c r="AW793" i="4"/>
  <c r="AX793" i="4" s="1"/>
  <c r="AW801" i="4"/>
  <c r="AX801" i="4" s="1"/>
  <c r="AW811" i="4"/>
  <c r="AX811" i="4" s="1"/>
  <c r="AW825" i="4"/>
  <c r="AX825" i="4" s="1"/>
  <c r="AW833" i="4"/>
  <c r="AX833" i="4" s="1"/>
  <c r="AW846" i="4"/>
  <c r="AX846" i="4" s="1"/>
  <c r="AW852" i="4"/>
  <c r="AX852" i="4" s="1"/>
  <c r="AW860" i="4"/>
  <c r="AX860" i="4" s="1"/>
  <c r="AW869" i="4"/>
  <c r="AX869" i="4" s="1"/>
  <c r="AW486" i="4"/>
  <c r="AX486" i="4" s="1"/>
  <c r="AW493" i="4"/>
  <c r="AX493" i="4" s="1"/>
  <c r="AW502" i="4"/>
  <c r="AX502" i="4" s="1"/>
  <c r="AW510" i="4"/>
  <c r="AX510" i="4" s="1"/>
  <c r="AW525" i="4"/>
  <c r="AX525" i="4" s="1"/>
  <c r="AW537" i="4"/>
  <c r="AX537" i="4" s="1"/>
  <c r="AW545" i="4"/>
  <c r="AX545" i="4" s="1"/>
  <c r="AW552" i="4"/>
  <c r="AX552" i="4" s="1"/>
  <c r="AW569" i="4"/>
  <c r="AX569" i="4" s="1"/>
  <c r="AW578" i="4"/>
  <c r="AX578" i="4" s="1"/>
  <c r="AW586" i="4"/>
  <c r="AX586" i="4" s="1"/>
  <c r="AW598" i="4"/>
  <c r="AX598" i="4" s="1"/>
  <c r="AW605" i="4"/>
  <c r="AX605" i="4" s="1"/>
  <c r="AW611" i="4"/>
  <c r="AX611" i="4" s="1"/>
  <c r="AW619" i="4"/>
  <c r="AX619" i="4" s="1"/>
  <c r="AW627" i="4"/>
  <c r="AX627" i="4" s="1"/>
  <c r="AW635" i="4"/>
  <c r="AX635" i="4" s="1"/>
  <c r="AW641" i="4"/>
  <c r="AX641" i="4" s="1"/>
  <c r="AW648" i="4"/>
  <c r="AX648" i="4" s="1"/>
  <c r="AW664" i="4"/>
  <c r="AX664" i="4" s="1"/>
  <c r="AW672" i="4"/>
  <c r="AX672" i="4" s="1"/>
  <c r="AW680" i="4"/>
  <c r="AX680" i="4" s="1"/>
  <c r="AW688" i="4"/>
  <c r="AX688" i="4" s="1"/>
  <c r="AW696" i="4"/>
  <c r="AX696" i="4" s="1"/>
  <c r="AW704" i="4"/>
  <c r="AX704" i="4" s="1"/>
  <c r="AW713" i="4"/>
  <c r="AX713" i="4" s="1"/>
  <c r="AW720" i="4"/>
  <c r="AX720" i="4" s="1"/>
  <c r="AW727" i="4"/>
  <c r="AX727" i="4" s="1"/>
  <c r="AW745" i="4"/>
  <c r="AX745" i="4" s="1"/>
  <c r="AW754" i="4"/>
  <c r="AX754" i="4" s="1"/>
  <c r="AW764" i="4"/>
  <c r="AX764" i="4" s="1"/>
  <c r="AW769" i="4"/>
  <c r="AX769" i="4" s="1"/>
  <c r="AW776" i="4"/>
  <c r="AX776" i="4" s="1"/>
  <c r="AW785" i="4"/>
  <c r="AX785" i="4" s="1"/>
  <c r="AW798" i="4"/>
  <c r="AX798" i="4" s="1"/>
  <c r="AW806" i="4"/>
  <c r="AX806" i="4" s="1"/>
  <c r="AW817" i="4"/>
  <c r="AX817" i="4" s="1"/>
  <c r="AW823" i="4"/>
  <c r="AX823" i="4" s="1"/>
  <c r="AW830" i="4"/>
  <c r="AX830" i="4" s="1"/>
  <c r="AW838" i="4"/>
  <c r="AX838" i="4" s="1"/>
  <c r="AW843" i="4"/>
  <c r="AX843" i="4" s="1"/>
  <c r="AW850" i="4"/>
  <c r="AX850" i="4" s="1"/>
  <c r="AW857" i="4"/>
  <c r="AX857" i="4" s="1"/>
  <c r="AW468" i="4"/>
  <c r="AX468" i="4" s="1"/>
  <c r="AW459" i="4"/>
  <c r="AX459" i="4" s="1"/>
  <c r="AW467" i="4"/>
  <c r="AX467" i="4" s="1"/>
  <c r="AW478" i="4"/>
  <c r="AX478" i="4" s="1"/>
  <c r="AW494" i="4"/>
  <c r="AX494" i="4" s="1"/>
  <c r="AW503" i="4"/>
  <c r="AX503" i="4" s="1"/>
  <c r="AW511" i="4"/>
  <c r="AX511" i="4" s="1"/>
  <c r="AW518" i="4"/>
  <c r="AX518" i="4" s="1"/>
  <c r="AW526" i="4"/>
  <c r="AX526" i="4" s="1"/>
  <c r="AW538" i="4"/>
  <c r="AX538" i="4" s="1"/>
  <c r="AW546" i="4"/>
  <c r="AX546" i="4" s="1"/>
  <c r="AW553" i="4"/>
  <c r="AX553" i="4" s="1"/>
  <c r="AW560" i="4"/>
  <c r="AX560" i="4" s="1"/>
  <c r="AW570" i="4"/>
  <c r="AX570" i="4" s="1"/>
  <c r="AW591" i="4"/>
  <c r="AX591" i="4" s="1"/>
  <c r="AW599" i="4"/>
  <c r="AX599" i="4" s="1"/>
  <c r="AW606" i="4"/>
  <c r="AX606" i="4" s="1"/>
  <c r="AW612" i="4"/>
  <c r="AX612" i="4" s="1"/>
  <c r="AW620" i="4"/>
  <c r="AX620" i="4" s="1"/>
  <c r="AW628" i="4"/>
  <c r="AX628" i="4" s="1"/>
  <c r="AW636" i="4"/>
  <c r="AX636" i="4" s="1"/>
  <c r="AW649" i="4"/>
  <c r="AX649" i="4" s="1"/>
  <c r="AW657" i="4"/>
  <c r="AX657" i="4" s="1"/>
  <c r="AW665" i="4"/>
  <c r="AX665" i="4" s="1"/>
  <c r="AW673" i="4"/>
  <c r="AX673" i="4" s="1"/>
  <c r="AW689" i="4"/>
  <c r="AX689" i="4" s="1"/>
  <c r="AW698" i="4"/>
  <c r="AX698" i="4" s="1"/>
  <c r="AW705" i="4"/>
  <c r="AX705" i="4" s="1"/>
  <c r="AW714" i="4"/>
  <c r="AX714" i="4" s="1"/>
  <c r="AW721" i="4"/>
  <c r="AX721" i="4" s="1"/>
  <c r="AW729" i="4"/>
  <c r="AX729" i="4" s="1"/>
  <c r="AW736" i="4"/>
  <c r="AX736" i="4" s="1"/>
  <c r="AW746" i="4"/>
  <c r="AX746" i="4" s="1"/>
  <c r="AW770" i="4"/>
  <c r="AX770" i="4" s="1"/>
  <c r="AW777" i="4"/>
  <c r="AX777" i="4" s="1"/>
  <c r="AW786" i="4"/>
  <c r="AX786" i="4" s="1"/>
  <c r="AW792" i="4"/>
  <c r="AX792" i="4" s="1"/>
  <c r="AW799" i="4"/>
  <c r="AX799" i="4" s="1"/>
  <c r="AW807" i="4"/>
  <c r="AX807" i="4" s="1"/>
  <c r="AW818" i="4"/>
  <c r="AX818" i="4" s="1"/>
  <c r="AW831" i="4"/>
  <c r="AX831" i="4" s="1"/>
  <c r="AW844" i="4"/>
  <c r="AX844" i="4" s="1"/>
  <c r="AW858" i="4"/>
  <c r="AX858" i="4" s="1"/>
  <c r="AW867" i="4"/>
  <c r="AX867" i="4" s="1"/>
  <c r="AW473" i="4"/>
  <c r="AX473" i="4" s="1"/>
  <c r="AW479" i="4"/>
  <c r="AX479" i="4" s="1"/>
  <c r="AW487" i="4"/>
  <c r="AX487" i="4" s="1"/>
  <c r="AW495" i="4"/>
  <c r="AX495" i="4" s="1"/>
  <c r="AW504" i="4"/>
  <c r="AX504" i="4" s="1"/>
  <c r="AW512" i="4"/>
  <c r="AX512" i="4" s="1"/>
  <c r="AW519" i="4"/>
  <c r="AX519" i="4" s="1"/>
  <c r="AW528" i="4"/>
  <c r="AX528" i="4" s="1"/>
  <c r="AW540" i="4"/>
  <c r="AX540" i="4" s="1"/>
  <c r="AW547" i="4"/>
  <c r="AX547" i="4" s="1"/>
  <c r="AW561" i="4"/>
  <c r="AX561" i="4" s="1"/>
  <c r="AW571" i="4"/>
  <c r="AX571" i="4" s="1"/>
  <c r="AW579" i="4"/>
  <c r="AX579" i="4" s="1"/>
  <c r="AW592" i="4"/>
  <c r="AX592" i="4" s="1"/>
  <c r="AW600" i="4"/>
  <c r="AX600" i="4" s="1"/>
  <c r="AW613" i="4"/>
  <c r="AX613" i="4" s="1"/>
  <c r="AW621" i="4"/>
  <c r="AX621" i="4" s="1"/>
  <c r="AW629" i="4"/>
  <c r="AX629" i="4" s="1"/>
  <c r="AW419" i="4"/>
  <c r="AX419" i="4" s="1"/>
  <c r="AW165" i="4"/>
  <c r="AX165" i="4" s="1"/>
  <c r="AW41" i="4"/>
  <c r="AX41" i="4" s="1"/>
  <c r="AW51" i="4"/>
  <c r="AX51" i="4" s="1"/>
  <c r="AW57" i="4"/>
  <c r="AX57" i="4" s="1"/>
  <c r="AW72" i="4"/>
  <c r="AX72" i="4" s="1"/>
  <c r="AW81" i="4"/>
  <c r="AX81" i="4" s="1"/>
  <c r="AW116" i="4"/>
  <c r="AX116" i="4" s="1"/>
  <c r="AW144" i="4"/>
  <c r="AX144" i="4" s="1"/>
  <c r="AW153" i="4"/>
  <c r="AX153" i="4" s="1"/>
  <c r="AW163" i="4"/>
  <c r="AX163" i="4" s="1"/>
  <c r="AW170" i="4"/>
  <c r="AX170" i="4" s="1"/>
  <c r="AW184" i="4"/>
  <c r="AX184" i="4" s="1"/>
  <c r="AW199" i="4"/>
  <c r="AX199" i="4" s="1"/>
  <c r="AW221" i="4"/>
  <c r="AX221" i="4" s="1"/>
  <c r="AW232" i="4"/>
  <c r="AX232" i="4" s="1"/>
  <c r="AW240" i="4"/>
  <c r="AX240" i="4" s="1"/>
  <c r="AW247" i="4"/>
  <c r="AX247" i="4" s="1"/>
  <c r="AW254" i="4"/>
  <c r="AX254" i="4" s="1"/>
  <c r="AW263" i="4"/>
  <c r="AX263" i="4" s="1"/>
  <c r="AW269" i="4"/>
  <c r="AX269" i="4" s="1"/>
  <c r="AW279" i="4"/>
  <c r="AX279" i="4" s="1"/>
  <c r="AW392" i="4"/>
  <c r="AX392" i="4" s="1"/>
  <c r="AW413" i="4"/>
  <c r="AX413" i="4" s="1"/>
  <c r="AW430" i="4"/>
  <c r="AX430" i="4" s="1"/>
  <c r="AW466" i="4"/>
  <c r="AX466" i="4" s="1"/>
  <c r="AW11" i="4"/>
  <c r="AX11" i="4" s="1"/>
  <c r="AW19" i="4"/>
  <c r="AX19" i="4" s="1"/>
  <c r="AW28" i="4"/>
  <c r="AX28" i="4" s="1"/>
  <c r="AW33" i="4"/>
  <c r="AX33" i="4" s="1"/>
  <c r="AW399" i="4"/>
  <c r="AX399" i="4" s="1"/>
  <c r="AW407" i="4"/>
  <c r="AX407" i="4" s="1"/>
  <c r="AW414" i="4"/>
  <c r="AX414" i="4" s="1"/>
  <c r="AW435" i="4"/>
  <c r="AX435" i="4" s="1"/>
  <c r="AW443" i="4"/>
  <c r="AX443" i="4" s="1"/>
  <c r="AW20" i="4"/>
  <c r="AX20" i="4" s="1"/>
  <c r="AW34" i="4"/>
  <c r="AX34" i="4" s="1"/>
  <c r="AW44" i="4"/>
  <c r="AX44" i="4" s="1"/>
  <c r="AW53" i="4"/>
  <c r="AX53" i="4" s="1"/>
  <c r="AW65" i="4"/>
  <c r="AX65" i="4" s="1"/>
  <c r="AW74" i="4"/>
  <c r="AX74" i="4" s="1"/>
  <c r="AW190" i="4"/>
  <c r="AX190" i="4" s="1"/>
  <c r="AW197" i="4"/>
  <c r="AX197" i="4" s="1"/>
  <c r="AW249" i="4"/>
  <c r="AX249" i="4" s="1"/>
  <c r="AW257" i="4"/>
  <c r="AX257" i="4" s="1"/>
  <c r="AW424" i="4"/>
  <c r="AX424" i="4" s="1"/>
  <c r="AW432" i="4"/>
  <c r="AX432" i="4" s="1"/>
  <c r="AW10" i="4"/>
  <c r="AX10" i="4" s="1"/>
  <c r="AW60" i="4"/>
  <c r="AX60" i="4" s="1"/>
  <c r="AW67" i="4"/>
  <c r="AX67" i="4" s="1"/>
  <c r="AW83" i="4"/>
  <c r="AX83" i="4" s="1"/>
  <c r="AW91" i="4"/>
  <c r="AX91" i="4" s="1"/>
  <c r="AW99" i="4"/>
  <c r="AX99" i="4" s="1"/>
  <c r="AW106" i="4"/>
  <c r="AX106" i="4" s="1"/>
  <c r="AW114" i="4"/>
  <c r="AX114" i="4" s="1"/>
  <c r="AW129" i="4"/>
  <c r="AX129" i="4" s="1"/>
  <c r="AW139" i="4"/>
  <c r="AX139" i="4" s="1"/>
  <c r="AW146" i="4"/>
  <c r="AX146" i="4" s="1"/>
  <c r="AW156" i="4"/>
  <c r="AX156" i="4" s="1"/>
  <c r="AW198" i="4"/>
  <c r="AX198" i="4" s="1"/>
  <c r="AW205" i="4"/>
  <c r="AX205" i="4" s="1"/>
  <c r="AW212" i="4"/>
  <c r="AX212" i="4" s="1"/>
  <c r="AW220" i="4"/>
  <c r="AX220" i="4" s="1"/>
  <c r="AW231" i="4"/>
  <c r="AX231" i="4" s="1"/>
  <c r="AW238" i="4"/>
  <c r="AX238" i="4" s="1"/>
  <c r="AW246" i="4"/>
  <c r="AX246" i="4" s="1"/>
  <c r="AW253" i="4"/>
  <c r="AX253" i="4" s="1"/>
  <c r="AW401" i="4"/>
  <c r="AX401" i="4" s="1"/>
  <c r="AW465" i="4"/>
  <c r="AX465" i="4" s="1"/>
  <c r="AW472" i="4"/>
  <c r="AX472" i="4" s="1"/>
  <c r="AW477" i="4"/>
  <c r="AX477" i="4" s="1"/>
  <c r="AW485" i="4"/>
  <c r="AX485" i="4" s="1"/>
  <c r="AW492" i="4"/>
  <c r="AX492" i="4" s="1"/>
  <c r="AW501" i="4"/>
  <c r="AX501" i="4" s="1"/>
  <c r="AW509" i="4"/>
  <c r="AX509" i="4" s="1"/>
  <c r="AW524" i="4"/>
  <c r="AX524" i="4" s="1"/>
  <c r="AW536" i="4"/>
  <c r="AX536" i="4" s="1"/>
  <c r="AW544" i="4"/>
  <c r="AX544" i="4" s="1"/>
  <c r="AW558" i="4"/>
  <c r="AX558" i="4" s="1"/>
  <c r="AW568" i="4"/>
  <c r="AX568" i="4" s="1"/>
  <c r="AW576" i="4"/>
  <c r="AX576" i="4" s="1"/>
  <c r="AW585" i="4"/>
  <c r="AX585" i="4" s="1"/>
  <c r="AW589" i="4"/>
  <c r="AX589" i="4" s="1"/>
  <c r="AW597" i="4"/>
  <c r="AX597" i="4" s="1"/>
  <c r="AW610" i="4"/>
  <c r="AX610" i="4" s="1"/>
  <c r="AW618" i="4"/>
  <c r="AX618" i="4" s="1"/>
  <c r="AW626" i="4"/>
  <c r="AX626" i="4" s="1"/>
  <c r="AW634" i="4"/>
  <c r="AX634" i="4" s="1"/>
  <c r="AW640" i="4"/>
  <c r="AX640" i="4" s="1"/>
  <c r="AW647" i="4"/>
  <c r="AX647" i="4" s="1"/>
  <c r="AW655" i="4"/>
  <c r="AX655" i="4" s="1"/>
  <c r="AW663" i="4"/>
  <c r="AX663" i="4" s="1"/>
  <c r="AW671" i="4"/>
  <c r="AX671" i="4" s="1"/>
  <c r="AW687" i="4"/>
  <c r="AX687" i="4" s="1"/>
  <c r="AW694" i="4"/>
  <c r="AX694" i="4" s="1"/>
  <c r="AW703" i="4"/>
  <c r="AX703" i="4" s="1"/>
  <c r="AW712" i="4"/>
  <c r="AX712" i="4" s="1"/>
  <c r="AW726" i="4"/>
  <c r="AX726" i="4" s="1"/>
  <c r="AW734" i="4"/>
  <c r="AX734" i="4" s="1"/>
  <c r="AW744" i="4"/>
  <c r="AX744" i="4" s="1"/>
  <c r="AW753" i="4"/>
  <c r="AX753" i="4" s="1"/>
  <c r="AW763" i="4"/>
  <c r="AX763" i="4" s="1"/>
  <c r="AW768" i="4"/>
  <c r="AX768" i="4" s="1"/>
  <c r="AW775" i="4"/>
  <c r="AX775" i="4" s="1"/>
  <c r="AW784" i="4"/>
  <c r="AX784" i="4" s="1"/>
  <c r="AW76" i="4"/>
  <c r="AX76" i="4" s="1"/>
  <c r="AW797" i="4"/>
  <c r="AX797" i="4" s="1"/>
  <c r="AW805" i="4"/>
  <c r="AX805" i="4" s="1"/>
  <c r="AW829" i="4"/>
  <c r="AX829" i="4" s="1"/>
  <c r="AW837" i="4"/>
  <c r="AX837" i="4" s="1"/>
  <c r="AW842" i="4"/>
  <c r="AX842" i="4" s="1"/>
  <c r="AW856" i="4"/>
  <c r="AX856" i="4" s="1"/>
  <c r="AW866" i="4"/>
  <c r="AX866" i="4" s="1"/>
  <c r="AW484" i="4"/>
  <c r="AX484" i="4" s="1"/>
  <c r="AW481" i="4"/>
  <c r="AX481" i="4" s="1"/>
  <c r="AW489" i="4"/>
  <c r="AX489" i="4" s="1"/>
  <c r="AW497" i="4"/>
  <c r="AX497" i="4" s="1"/>
  <c r="AW507" i="4"/>
  <c r="AX507" i="4" s="1"/>
  <c r="AW514" i="4"/>
  <c r="AX514" i="4" s="1"/>
  <c r="AW521" i="4"/>
  <c r="AX521" i="4" s="1"/>
  <c r="AW533" i="4"/>
  <c r="AX533" i="4" s="1"/>
  <c r="AW549" i="4"/>
  <c r="AX549" i="4" s="1"/>
  <c r="AW555" i="4"/>
  <c r="AX555" i="4" s="1"/>
  <c r="AW565" i="4"/>
  <c r="AX565" i="4" s="1"/>
  <c r="AW573" i="4"/>
  <c r="AX573" i="4" s="1"/>
  <c r="AW582" i="4"/>
  <c r="AX582" i="4" s="1"/>
  <c r="AW594" i="4"/>
  <c r="AX594" i="4" s="1"/>
  <c r="AW602" i="4"/>
  <c r="AX602" i="4" s="1"/>
  <c r="AW608" i="4"/>
  <c r="AX608" i="4" s="1"/>
  <c r="AW615" i="4"/>
  <c r="AX615" i="4" s="1"/>
  <c r="AW623" i="4"/>
  <c r="AX623" i="4" s="1"/>
  <c r="AW631" i="4"/>
  <c r="AX631" i="4" s="1"/>
  <c r="AW637" i="4"/>
  <c r="AX637" i="4" s="1"/>
  <c r="AW643" i="4"/>
  <c r="AX643" i="4" s="1"/>
  <c r="AW652" i="4"/>
  <c r="AX652" i="4" s="1"/>
  <c r="AW660" i="4"/>
  <c r="AX660" i="4" s="1"/>
  <c r="AW668" i="4"/>
  <c r="AX668" i="4" s="1"/>
  <c r="AW675" i="4"/>
  <c r="AX675" i="4" s="1"/>
  <c r="AW683" i="4"/>
  <c r="AX683" i="4" s="1"/>
  <c r="AW691" i="4"/>
  <c r="AX691" i="4" s="1"/>
  <c r="AW701" i="4"/>
  <c r="AX701" i="4" s="1"/>
  <c r="AW708" i="4"/>
  <c r="AX708" i="4" s="1"/>
  <c r="AW717" i="4"/>
  <c r="AX717" i="4" s="1"/>
  <c r="AW732" i="4"/>
  <c r="AX732" i="4" s="1"/>
  <c r="AW741" i="4"/>
  <c r="AX741" i="4" s="1"/>
  <c r="AW749" i="4"/>
  <c r="AX749" i="4" s="1"/>
  <c r="AW760" i="4"/>
  <c r="AX760" i="4" s="1"/>
  <c r="AW772" i="4"/>
  <c r="AX772" i="4" s="1"/>
  <c r="AW780" i="4"/>
  <c r="AX780" i="4" s="1"/>
  <c r="AW788" i="4"/>
  <c r="AX788" i="4" s="1"/>
  <c r="AW794" i="4"/>
  <c r="AX794" i="4" s="1"/>
  <c r="AW802" i="4"/>
  <c r="AX802" i="4" s="1"/>
  <c r="AW812" i="4"/>
  <c r="AX812" i="4" s="1"/>
  <c r="AW820" i="4"/>
  <c r="AX820" i="4" s="1"/>
  <c r="AW826" i="4"/>
  <c r="AX826" i="4" s="1"/>
  <c r="AW839" i="4"/>
  <c r="AX839" i="4" s="1"/>
  <c r="AW847" i="4"/>
  <c r="AX847" i="4" s="1"/>
  <c r="AW853" i="4"/>
  <c r="AX853" i="4" s="1"/>
  <c r="AW861" i="4"/>
  <c r="AX861" i="4" s="1"/>
  <c r="AW870" i="4"/>
  <c r="AX870" i="4" s="1"/>
  <c r="AW453" i="4"/>
  <c r="AX453" i="4" s="1"/>
  <c r="AW463" i="4"/>
  <c r="AX463" i="4" s="1"/>
  <c r="AW471" i="4"/>
  <c r="AX471" i="4" s="1"/>
  <c r="AW475" i="4"/>
  <c r="AX475" i="4" s="1"/>
  <c r="AW482" i="4"/>
  <c r="AX482" i="4" s="1"/>
  <c r="AW490" i="4"/>
  <c r="AX490" i="4" s="1"/>
  <c r="AW498" i="4"/>
  <c r="AX498" i="4" s="1"/>
  <c r="AW508" i="4"/>
  <c r="AX508" i="4" s="1"/>
  <c r="AW522" i="4"/>
  <c r="AX522" i="4" s="1"/>
  <c r="AW534" i="4"/>
  <c r="AX534" i="4" s="1"/>
  <c r="AW542" i="4"/>
  <c r="AX542" i="4" s="1"/>
  <c r="AW550" i="4"/>
  <c r="AX550" i="4" s="1"/>
  <c r="AW556" i="4"/>
  <c r="AX556" i="4" s="1"/>
  <c r="AW574" i="4"/>
  <c r="AX574" i="4" s="1"/>
  <c r="AW583" i="4"/>
  <c r="AX583" i="4" s="1"/>
  <c r="AW595" i="4"/>
  <c r="AX595" i="4" s="1"/>
  <c r="AW604" i="4"/>
  <c r="AX604" i="4" s="1"/>
  <c r="AW616" i="4"/>
  <c r="AX616" i="4" s="1"/>
  <c r="AW624" i="4"/>
  <c r="AX624" i="4" s="1"/>
  <c r="AW632" i="4"/>
  <c r="AX632" i="4" s="1"/>
  <c r="AW644" i="4"/>
  <c r="AX644" i="4" s="1"/>
  <c r="AW653" i="4"/>
  <c r="AX653" i="4" s="1"/>
  <c r="AW661" i="4"/>
  <c r="AX661" i="4" s="1"/>
  <c r="AW669" i="4"/>
  <c r="AX669" i="4" s="1"/>
  <c r="AW676" i="4"/>
  <c r="AX676" i="4" s="1"/>
  <c r="AW684" i="4"/>
  <c r="AX684" i="4" s="1"/>
  <c r="AW692" i="4"/>
  <c r="AX692" i="4" s="1"/>
  <c r="AW709" i="4"/>
  <c r="AX709" i="4" s="1"/>
  <c r="AW718" i="4"/>
  <c r="AX718" i="4" s="1"/>
  <c r="AW733" i="4"/>
  <c r="AX733" i="4" s="1"/>
  <c r="AW742" i="4"/>
  <c r="AX742" i="4" s="1"/>
  <c r="AW750" i="4"/>
  <c r="AX750" i="4" s="1"/>
  <c r="AW761" i="4"/>
  <c r="AX761" i="4" s="1"/>
  <c r="AW336" i="4"/>
  <c r="AX336" i="4" s="1"/>
  <c r="AW773" i="4"/>
  <c r="AX773" i="4" s="1"/>
  <c r="AW781" i="4"/>
  <c r="AX781" i="4" s="1"/>
  <c r="AW789" i="4"/>
  <c r="AX789" i="4" s="1"/>
  <c r="AW795" i="4"/>
  <c r="AX795" i="4" s="1"/>
  <c r="AW803" i="4"/>
  <c r="AX803" i="4" s="1"/>
  <c r="AW813" i="4"/>
  <c r="AX813" i="4" s="1"/>
  <c r="AW821" i="4"/>
  <c r="AX821" i="4" s="1"/>
  <c r="AW827" i="4"/>
  <c r="AX827" i="4" s="1"/>
  <c r="AW834" i="4"/>
  <c r="AX834" i="4" s="1"/>
  <c r="AW840" i="4"/>
  <c r="AX840" i="4" s="1"/>
  <c r="AW848" i="4"/>
  <c r="AX848" i="4" s="1"/>
  <c r="AW854" i="4"/>
  <c r="AX854" i="4" s="1"/>
  <c r="AW864" i="4"/>
  <c r="AX864" i="4" s="1"/>
  <c r="AW871" i="4"/>
  <c r="AX871" i="4" s="1"/>
  <c r="AW476" i="4"/>
  <c r="AX476" i="4" s="1"/>
  <c r="AW483" i="4"/>
  <c r="AX483" i="4" s="1"/>
  <c r="AW491" i="4"/>
  <c r="AX491" i="4" s="1"/>
  <c r="AW499" i="4"/>
  <c r="AX499" i="4" s="1"/>
  <c r="AW515" i="4"/>
  <c r="AX515" i="4" s="1"/>
  <c r="AW523" i="4"/>
  <c r="AX523" i="4" s="1"/>
  <c r="AW535" i="4"/>
  <c r="AX535" i="4" s="1"/>
  <c r="AW543" i="4"/>
  <c r="AX543" i="4" s="1"/>
  <c r="AW551" i="4"/>
  <c r="AX551" i="4" s="1"/>
  <c r="AW557" i="4"/>
  <c r="AX557" i="4" s="1"/>
  <c r="AW567" i="4"/>
  <c r="AX567" i="4" s="1"/>
  <c r="AW575" i="4"/>
  <c r="AX575" i="4" s="1"/>
  <c r="AW584" i="4"/>
  <c r="AX584" i="4" s="1"/>
  <c r="AW588" i="4"/>
  <c r="AX588" i="4" s="1"/>
  <c r="AW596" i="4"/>
  <c r="AX596" i="4" s="1"/>
  <c r="AW609" i="4"/>
  <c r="AX609" i="4" s="1"/>
  <c r="AW617" i="4"/>
  <c r="AX617" i="4" s="1"/>
  <c r="AW625" i="4"/>
  <c r="AX625" i="4" s="1"/>
  <c r="AW633" i="4"/>
  <c r="AX633" i="4" s="1"/>
  <c r="AW639" i="4"/>
  <c r="AX639" i="4" s="1"/>
  <c r="AW645" i="4"/>
  <c r="AX645" i="4" s="1"/>
  <c r="AW654" i="4"/>
  <c r="AX654" i="4" s="1"/>
  <c r="AW662" i="4"/>
  <c r="AX662" i="4" s="1"/>
  <c r="AW670" i="4"/>
  <c r="AX670" i="4" s="1"/>
  <c r="AW677" i="4"/>
  <c r="AX677" i="4" s="1"/>
  <c r="AW686" i="4"/>
  <c r="AX686" i="4" s="1"/>
  <c r="AW693" i="4"/>
  <c r="AX693" i="4" s="1"/>
  <c r="AW710" i="4"/>
  <c r="AX710" i="4" s="1"/>
  <c r="AW719" i="4"/>
  <c r="AX719" i="4" s="1"/>
  <c r="AW725" i="4"/>
  <c r="AX725" i="4" s="1"/>
  <c r="AW743" i="4"/>
  <c r="AX743" i="4" s="1"/>
  <c r="AW752" i="4"/>
  <c r="AX752" i="4" s="1"/>
  <c r="AW762" i="4"/>
  <c r="AX762" i="4" s="1"/>
  <c r="AW767" i="4"/>
  <c r="AX767" i="4" s="1"/>
  <c r="AW774" i="4"/>
  <c r="AX774" i="4" s="1"/>
  <c r="AW783" i="4"/>
  <c r="AX783" i="4" s="1"/>
  <c r="AW796" i="4"/>
  <c r="AX796" i="4" s="1"/>
  <c r="AW804" i="4"/>
  <c r="AX804" i="4" s="1"/>
  <c r="AW814" i="4"/>
  <c r="AX814" i="4" s="1"/>
  <c r="AW822" i="4"/>
  <c r="AX822" i="4" s="1"/>
  <c r="AW828" i="4"/>
  <c r="AX828" i="4" s="1"/>
  <c r="AW841" i="4"/>
  <c r="AX841" i="4" s="1"/>
  <c r="AW849" i="4"/>
  <c r="AX849" i="4" s="1"/>
  <c r="AW855" i="4"/>
  <c r="AX855" i="4" s="1"/>
  <c r="AW865" i="4"/>
  <c r="AX865" i="4" s="1"/>
  <c r="AW92" i="4"/>
  <c r="AX92" i="4" s="1"/>
  <c r="AW299" i="4"/>
  <c r="AX299" i="4" s="1"/>
  <c r="AW21" i="4"/>
  <c r="AX21" i="4" s="1"/>
  <c r="AQ359" i="4"/>
  <c r="AA359" i="4"/>
  <c r="M724" i="4"/>
  <c r="M516" i="4"/>
  <c r="M58" i="4"/>
  <c r="M8" i="4"/>
  <c r="M15" i="4"/>
  <c r="M11" i="4"/>
  <c r="M13" i="4"/>
  <c r="M38" i="4"/>
  <c r="M17" i="4"/>
  <c r="M18" i="4"/>
  <c r="M75" i="4"/>
  <c r="M846" i="4"/>
  <c r="M26" i="4"/>
  <c r="M28" i="4"/>
  <c r="M29" i="4"/>
  <c r="M7" i="4"/>
  <c r="M19" i="4"/>
  <c r="M39" i="4"/>
  <c r="M59" i="4"/>
  <c r="M87" i="4"/>
  <c r="M43" i="4"/>
  <c r="M40" i="4"/>
  <c r="M64" i="4"/>
  <c r="M45" i="4"/>
  <c r="M41" i="4"/>
  <c r="M467" i="4"/>
  <c r="M44" i="4"/>
  <c r="M520" i="4"/>
  <c r="M233" i="4"/>
  <c r="M10" i="4"/>
  <c r="M16" i="4"/>
  <c r="M25" i="4"/>
  <c r="M24" i="4"/>
  <c r="M85" i="4"/>
  <c r="M27" i="4"/>
  <c r="M84" i="4"/>
  <c r="M53" i="4"/>
  <c r="M83" i="4"/>
  <c r="M51" i="4"/>
  <c r="M52" i="4"/>
  <c r="M12" i="4"/>
  <c r="M71" i="4"/>
  <c r="M48" i="4"/>
  <c r="M60" i="4"/>
  <c r="M20" i="4"/>
  <c r="M55" i="4"/>
  <c r="M56" i="4"/>
  <c r="M57" i="4"/>
  <c r="M34" i="4"/>
  <c r="M62" i="4"/>
  <c r="M61" i="4"/>
  <c r="M9" i="4"/>
  <c r="M33" i="4"/>
  <c r="M73" i="4"/>
  <c r="M860" i="4"/>
  <c r="M14" i="4"/>
  <c r="M21" i="4"/>
  <c r="M65" i="4"/>
  <c r="M32" i="4"/>
  <c r="M50" i="4"/>
  <c r="M67" i="4"/>
  <c r="M68" i="4"/>
  <c r="M36" i="4"/>
  <c r="M70" i="4"/>
  <c r="M69" i="4"/>
  <c r="M35" i="4"/>
  <c r="M31" i="4"/>
  <c r="M748" i="4"/>
  <c r="M72" i="4"/>
  <c r="M74" i="4"/>
  <c r="M77" i="4"/>
  <c r="M47" i="4"/>
  <c r="M22" i="4"/>
  <c r="M79" i="4"/>
  <c r="M82" i="4"/>
  <c r="M78" i="4"/>
  <c r="M81" i="4"/>
  <c r="M86" i="4"/>
  <c r="M106" i="4"/>
  <c r="M116" i="4"/>
  <c r="M97" i="4"/>
  <c r="M93" i="4"/>
  <c r="M132" i="4"/>
  <c r="M121" i="4"/>
  <c r="M117" i="4"/>
  <c r="M110" i="4"/>
  <c r="M112" i="4"/>
  <c r="M597" i="4"/>
  <c r="M113" i="4"/>
  <c r="M103" i="4"/>
  <c r="M94" i="4"/>
  <c r="M107" i="4"/>
  <c r="M88" i="4"/>
  <c r="M128" i="4"/>
  <c r="M756" i="4"/>
  <c r="M99" i="4"/>
  <c r="M95" i="4"/>
  <c r="M111" i="4"/>
  <c r="M114" i="4"/>
  <c r="M89" i="4"/>
  <c r="M120" i="4"/>
  <c r="M91" i="4"/>
  <c r="M125" i="4"/>
  <c r="M119" i="4"/>
  <c r="M127" i="4"/>
  <c r="M80" i="4"/>
  <c r="M124" i="4"/>
  <c r="M92" i="4"/>
  <c r="M109" i="4"/>
  <c r="M123" i="4"/>
  <c r="M101" i="4"/>
  <c r="M126" i="4"/>
  <c r="M102" i="4"/>
  <c r="M96" i="4"/>
  <c r="M118" i="4"/>
  <c r="M105" i="4"/>
  <c r="M156" i="4"/>
  <c r="M165" i="4"/>
  <c r="M147" i="4"/>
  <c r="M207" i="4"/>
  <c r="M211" i="4"/>
  <c r="M787" i="4"/>
  <c r="M141" i="4"/>
  <c r="M192" i="4"/>
  <c r="M178" i="4"/>
  <c r="M174" i="4"/>
  <c r="M135" i="4"/>
  <c r="M203" i="4"/>
  <c r="M197" i="4"/>
  <c r="M193" i="4"/>
  <c r="M139" i="4"/>
  <c r="M138" i="4"/>
  <c r="M140" i="4"/>
  <c r="M142" i="4"/>
  <c r="M144" i="4"/>
  <c r="M150" i="4"/>
  <c r="M154" i="4"/>
  <c r="M321" i="4"/>
  <c r="M155" i="4"/>
  <c r="M180" i="4"/>
  <c r="M189" i="4"/>
  <c r="M136" i="4"/>
  <c r="M164" i="4"/>
  <c r="M751" i="4"/>
  <c r="M191" i="4"/>
  <c r="M190" i="4"/>
  <c r="M209" i="4"/>
  <c r="M166" i="4"/>
  <c r="M618" i="4"/>
  <c r="M143" i="4"/>
  <c r="M162" i="4"/>
  <c r="M163" i="4"/>
  <c r="M167" i="4"/>
  <c r="M200" i="4"/>
  <c r="M194" i="4"/>
  <c r="M157" i="4"/>
  <c r="M212" i="4"/>
  <c r="M160" i="4"/>
  <c r="M168" i="4"/>
  <c r="M171" i="4"/>
  <c r="M175" i="4"/>
  <c r="M177" i="4"/>
  <c r="M179" i="4"/>
  <c r="M438" i="4"/>
  <c r="M208" i="4"/>
  <c r="M153" i="4"/>
  <c r="M181" i="4"/>
  <c r="M169" i="4"/>
  <c r="M183" i="4"/>
  <c r="M184" i="4"/>
  <c r="M173" i="4"/>
  <c r="M172" i="4"/>
  <c r="M298" i="4"/>
  <c r="M146" i="4"/>
  <c r="M148" i="4"/>
  <c r="M201" i="4"/>
  <c r="M210" i="4"/>
  <c r="M198" i="4"/>
  <c r="M242" i="4"/>
  <c r="M202" i="4"/>
  <c r="M187" i="4"/>
  <c r="M186" i="4"/>
  <c r="M338" i="4"/>
  <c r="M170" i="4"/>
  <c r="M188" i="4"/>
  <c r="M145" i="4"/>
  <c r="M196" i="4"/>
  <c r="M199" i="4"/>
  <c r="M204" i="4"/>
  <c r="M158" i="4"/>
  <c r="M205" i="4"/>
  <c r="M176" i="4"/>
  <c r="M185" i="4"/>
  <c r="M225" i="4"/>
  <c r="M227" i="4"/>
  <c r="M214" i="4"/>
  <c r="M869" i="4"/>
  <c r="M230" i="4"/>
  <c r="M216" i="4"/>
  <c r="M218" i="4"/>
  <c r="M213" i="4"/>
  <c r="M234" i="4"/>
  <c r="M796" i="4"/>
  <c r="M215" i="4"/>
  <c r="M220" i="4"/>
  <c r="M221" i="4"/>
  <c r="M620" i="4"/>
  <c r="M217" i="4"/>
  <c r="M232" i="4"/>
  <c r="M236" i="4"/>
  <c r="M237" i="4"/>
  <c r="M231" i="4"/>
  <c r="M238" i="4"/>
  <c r="M245" i="4"/>
  <c r="M246" i="4"/>
  <c r="M252" i="4"/>
  <c r="M264" i="4"/>
  <c r="M266" i="4"/>
  <c r="M241" i="4"/>
  <c r="M248" i="4"/>
  <c r="M243" i="4"/>
  <c r="M251" i="4"/>
  <c r="M253" i="4"/>
  <c r="M254" i="4"/>
  <c r="M247" i="4"/>
  <c r="M256" i="4"/>
  <c r="M240" i="4"/>
  <c r="M257" i="4"/>
  <c r="M258" i="4"/>
  <c r="M260" i="4"/>
  <c r="M250" i="4"/>
  <c r="M261" i="4"/>
  <c r="M263" i="4"/>
  <c r="M249" i="4"/>
  <c r="M268" i="4"/>
  <c r="M269" i="4"/>
  <c r="M653" i="4"/>
  <c r="M262" i="4"/>
  <c r="M276" i="4"/>
  <c r="M273" i="4"/>
  <c r="M272" i="4"/>
  <c r="M274" i="4"/>
  <c r="M730" i="4"/>
  <c r="M275" i="4"/>
  <c r="M868" i="4"/>
  <c r="M306" i="4"/>
  <c r="M287" i="4"/>
  <c r="M307" i="4"/>
  <c r="M303" i="4"/>
  <c r="M281" i="4"/>
  <c r="M278" i="4"/>
  <c r="M290" i="4"/>
  <c r="M30" i="4"/>
  <c r="M315" i="4"/>
  <c r="M288" i="4"/>
  <c r="M308" i="4"/>
  <c r="M297" i="4"/>
  <c r="M296" i="4"/>
  <c r="M277" i="4"/>
  <c r="M130" i="4"/>
  <c r="M280" i="4"/>
  <c r="M282" i="4"/>
  <c r="M283" i="4"/>
  <c r="M286" i="4"/>
  <c r="M293" i="4"/>
  <c r="M292" i="4"/>
  <c r="M760" i="4"/>
  <c r="M294" i="4"/>
  <c r="M311" i="4"/>
  <c r="M295" i="4"/>
  <c r="M314" i="4"/>
  <c r="M304" i="4"/>
  <c r="M305" i="4"/>
  <c r="M322" i="4"/>
  <c r="M300" i="4"/>
  <c r="M313" i="4"/>
  <c r="M317" i="4"/>
  <c r="M301" i="4"/>
  <c r="M302" i="4"/>
  <c r="M291" i="4"/>
  <c r="M299" i="4"/>
  <c r="M279" i="4"/>
  <c r="M310" i="4"/>
  <c r="M289" i="4"/>
  <c r="M100" i="4"/>
  <c r="M316" i="4"/>
  <c r="M325" i="4"/>
  <c r="M329" i="4"/>
  <c r="M339" i="4"/>
  <c r="M340" i="4"/>
  <c r="M330" i="4"/>
  <c r="M323" i="4"/>
  <c r="M348" i="4"/>
  <c r="M334" i="4"/>
  <c r="M326" i="4"/>
  <c r="M324" i="4"/>
  <c r="M345" i="4"/>
  <c r="M347" i="4"/>
  <c r="M344" i="4"/>
  <c r="M333" i="4"/>
  <c r="M346" i="4"/>
  <c r="M327" i="4"/>
  <c r="M332" i="4"/>
  <c r="M341" i="4"/>
  <c r="M331" i="4"/>
  <c r="M319" i="4"/>
  <c r="M761" i="4"/>
  <c r="M373" i="4"/>
  <c r="M456" i="4"/>
  <c r="M365" i="4"/>
  <c r="M351" i="4"/>
  <c r="M390" i="4"/>
  <c r="M391" i="4"/>
  <c r="J391" i="4" s="1"/>
  <c r="M393" i="4"/>
  <c r="M358" i="4"/>
  <c r="M356" i="4"/>
  <c r="M384" i="4"/>
  <c r="M367" i="4"/>
  <c r="M378" i="4"/>
  <c r="M372" i="4"/>
  <c r="M385" i="4"/>
  <c r="M362" i="4"/>
  <c r="M514" i="4"/>
  <c r="M383" i="4"/>
  <c r="M363" i="4"/>
  <c r="M381" i="4"/>
  <c r="M364" i="4"/>
  <c r="M371" i="4"/>
  <c r="M369" i="4"/>
  <c r="M360" i="4"/>
  <c r="M353" i="4"/>
  <c r="M374" i="4"/>
  <c r="M357" i="4"/>
  <c r="M376" i="4"/>
  <c r="M375" i="4"/>
  <c r="M377" i="4"/>
  <c r="M370" i="4"/>
  <c r="M354" i="4"/>
  <c r="M382" i="4"/>
  <c r="M738" i="4"/>
  <c r="M380" i="4"/>
  <c r="M387" i="4"/>
  <c r="M388" i="4"/>
  <c r="M352" i="4"/>
  <c r="M366" i="4"/>
  <c r="M389" i="4"/>
  <c r="M395" i="4"/>
  <c r="M402" i="4"/>
  <c r="M403" i="4"/>
  <c r="M420" i="4"/>
  <c r="M405" i="4"/>
  <c r="M406" i="4"/>
  <c r="M396" i="4"/>
  <c r="M400" i="4"/>
  <c r="M414" i="4"/>
  <c r="M407" i="4"/>
  <c r="M410" i="4"/>
  <c r="M567" i="4"/>
  <c r="M412" i="4"/>
  <c r="M401" i="4"/>
  <c r="M399" i="4"/>
  <c r="M398" i="4"/>
  <c r="M404" i="4"/>
  <c r="M411" i="4"/>
  <c r="M413" i="4"/>
  <c r="M409" i="4"/>
  <c r="M421" i="4"/>
  <c r="M418" i="4"/>
  <c r="M417" i="4"/>
  <c r="M415" i="4"/>
  <c r="M416" i="4"/>
  <c r="M419" i="4"/>
  <c r="M423" i="4"/>
  <c r="M704" i="4"/>
  <c r="M424" i="4"/>
  <c r="M422" i="4"/>
  <c r="M429" i="4"/>
  <c r="M426" i="4"/>
  <c r="M427" i="4"/>
  <c r="M425" i="4"/>
  <c r="M428" i="4"/>
  <c r="M431" i="4"/>
  <c r="M432" i="4"/>
  <c r="M430" i="4"/>
  <c r="M442" i="4"/>
  <c r="M434" i="4"/>
  <c r="M436" i="4"/>
  <c r="M435" i="4"/>
  <c r="M441" i="4"/>
  <c r="M439" i="4"/>
  <c r="M451" i="4"/>
  <c r="M459" i="4"/>
  <c r="M471" i="4"/>
  <c r="M446" i="4"/>
  <c r="M447" i="4"/>
  <c r="M449" i="4"/>
  <c r="M472" i="4"/>
  <c r="M474" i="4"/>
  <c r="M450" i="4"/>
  <c r="M477" i="4"/>
  <c r="M452" i="4"/>
  <c r="M461" i="4"/>
  <c r="M454" i="4"/>
  <c r="M462" i="4"/>
  <c r="M457" i="4"/>
  <c r="M463" i="4"/>
  <c r="M453" i="4"/>
  <c r="M465" i="4"/>
  <c r="M466" i="4"/>
  <c r="M444" i="4"/>
  <c r="M455" i="4"/>
  <c r="M464" i="4"/>
  <c r="M469" i="4"/>
  <c r="M470" i="4"/>
  <c r="M475" i="4"/>
  <c r="M476" i="4"/>
  <c r="M489" i="4"/>
  <c r="M480" i="4"/>
  <c r="M504" i="4"/>
  <c r="M517" i="4"/>
  <c r="M506" i="4"/>
  <c r="M481" i="4"/>
  <c r="M513" i="4"/>
  <c r="M482" i="4"/>
  <c r="M503" i="4"/>
  <c r="M524" i="4"/>
  <c r="M494" i="4"/>
  <c r="M512" i="4"/>
  <c r="M518" i="4"/>
  <c r="M815" i="4"/>
  <c r="M483" i="4"/>
  <c r="M515" i="4"/>
  <c r="M478" i="4"/>
  <c r="M538" i="4"/>
  <c r="M486" i="4"/>
  <c r="M485" i="4"/>
  <c r="M540" i="4"/>
  <c r="M510" i="4"/>
  <c r="M490" i="4"/>
  <c r="M508" i="4"/>
  <c r="M492" i="4"/>
  <c r="M499" i="4"/>
  <c r="M526" i="4"/>
  <c r="M498" i="4"/>
  <c r="M487" i="4"/>
  <c r="M528" i="4"/>
  <c r="M495" i="4"/>
  <c r="M497" i="4"/>
  <c r="M501" i="4"/>
  <c r="M502" i="4"/>
  <c r="M507" i="4"/>
  <c r="M491" i="4"/>
  <c r="M534" i="4"/>
  <c r="M523" i="4"/>
  <c r="M479" i="4"/>
  <c r="M533" i="4"/>
  <c r="M521" i="4"/>
  <c r="M511" i="4"/>
  <c r="M509" i="4"/>
  <c r="M488" i="4"/>
  <c r="M496" i="4"/>
  <c r="M519" i="4"/>
  <c r="M493" i="4"/>
  <c r="M522" i="4"/>
  <c r="M535" i="4"/>
  <c r="M525" i="4"/>
  <c r="M530" i="4"/>
  <c r="M536" i="4"/>
  <c r="M541" i="4"/>
  <c r="M544" i="4"/>
  <c r="M545" i="4"/>
  <c r="M558" i="4"/>
  <c r="M551" i="4"/>
  <c r="M553" i="4"/>
  <c r="M552" i="4"/>
  <c r="M542" i="4"/>
  <c r="M560" i="4"/>
  <c r="M543" i="4"/>
  <c r="M562" i="4"/>
  <c r="M568" i="4"/>
  <c r="M556" i="4"/>
  <c r="M549" i="4"/>
  <c r="M578" i="4"/>
  <c r="M547" i="4"/>
  <c r="M548" i="4"/>
  <c r="M557" i="4"/>
  <c r="M554" i="4"/>
  <c r="M546" i="4"/>
  <c r="M555" i="4"/>
  <c r="M569" i="4"/>
  <c r="M550" i="4"/>
  <c r="M565" i="4"/>
  <c r="M561" i="4"/>
  <c r="M573" i="4"/>
  <c r="M576" i="4"/>
  <c r="M574" i="4"/>
  <c r="M575" i="4"/>
  <c r="M571" i="4"/>
  <c r="M570" i="4"/>
  <c r="M572" i="4"/>
  <c r="M594" i="4"/>
  <c r="M596" i="4"/>
  <c r="M583" i="4"/>
  <c r="M582" i="4"/>
  <c r="M589" i="4"/>
  <c r="M585" i="4"/>
  <c r="M587" i="4"/>
  <c r="M584" i="4"/>
  <c r="M586" i="4"/>
  <c r="M592" i="4"/>
  <c r="M588" i="4"/>
  <c r="M591" i="4"/>
  <c r="M593" i="4"/>
  <c r="M580" i="4"/>
  <c r="M595" i="4"/>
  <c r="M604" i="4"/>
  <c r="M617" i="4"/>
  <c r="M616" i="4"/>
  <c r="M614" i="4"/>
  <c r="M599" i="4"/>
  <c r="M602" i="4"/>
  <c r="M598" i="4"/>
  <c r="M625" i="4"/>
  <c r="M605" i="4"/>
  <c r="M634" i="4"/>
  <c r="M601" i="4"/>
  <c r="M607" i="4"/>
  <c r="M635" i="4"/>
  <c r="M608" i="4"/>
  <c r="M610" i="4"/>
  <c r="M621" i="4"/>
  <c r="M640" i="4"/>
  <c r="M641" i="4"/>
  <c r="M631" i="4"/>
  <c r="M626" i="4"/>
  <c r="M622" i="4"/>
  <c r="M623" i="4"/>
  <c r="M624" i="4"/>
  <c r="M615" i="4"/>
  <c r="M627" i="4"/>
  <c r="M628" i="4"/>
  <c r="M629" i="4"/>
  <c r="M630" i="4"/>
  <c r="M632" i="4"/>
  <c r="M633" i="4"/>
  <c r="M458" i="4"/>
  <c r="M63" i="4"/>
  <c r="M609" i="4"/>
  <c r="M636" i="4"/>
  <c r="M611" i="4"/>
  <c r="M613" i="4"/>
  <c r="M619" i="4"/>
  <c r="M600" i="4"/>
  <c r="M612" i="4"/>
  <c r="M637" i="4"/>
  <c r="M639" i="4"/>
  <c r="M606" i="4"/>
  <c r="M644" i="4"/>
  <c r="M647" i="4"/>
  <c r="M645" i="4"/>
  <c r="M443" i="4"/>
  <c r="M643" i="4"/>
  <c r="M222" i="4"/>
  <c r="M663" i="4"/>
  <c r="M676" i="4"/>
  <c r="M665" i="4"/>
  <c r="M579" i="4"/>
  <c r="M650" i="4"/>
  <c r="M655" i="4"/>
  <c r="M657" i="4"/>
  <c r="M658" i="4"/>
  <c r="M674" i="4"/>
  <c r="M667" i="4"/>
  <c r="M651" i="4"/>
  <c r="M675" i="4"/>
  <c r="M666" i="4"/>
  <c r="M654" i="4"/>
  <c r="M668" i="4"/>
  <c r="M659" i="4"/>
  <c r="M649" i="4"/>
  <c r="M664" i="4"/>
  <c r="M661" i="4"/>
  <c r="M669" i="4"/>
  <c r="M670" i="4"/>
  <c r="M671" i="4"/>
  <c r="M672" i="4"/>
  <c r="M652" i="4"/>
  <c r="M660" i="4"/>
  <c r="M673" i="4"/>
  <c r="M677" i="4"/>
  <c r="M648" i="4"/>
  <c r="M662" i="4"/>
  <c r="M721" i="4"/>
  <c r="M731" i="4"/>
  <c r="M680" i="4"/>
  <c r="M104" i="4"/>
  <c r="M681" i="4"/>
  <c r="M741" i="4"/>
  <c r="M710" i="4"/>
  <c r="M690" i="4"/>
  <c r="M725" i="4"/>
  <c r="M744" i="4"/>
  <c r="M686" i="4"/>
  <c r="M692" i="4"/>
  <c r="M698" i="4"/>
  <c r="M700" i="4"/>
  <c r="M689" i="4"/>
  <c r="M129" i="4"/>
  <c r="M701" i="4"/>
  <c r="M708" i="4"/>
  <c r="M693" i="4"/>
  <c r="M720" i="4"/>
  <c r="M682" i="4"/>
  <c r="M705" i="4"/>
  <c r="M707" i="4"/>
  <c r="M713" i="4"/>
  <c r="M719" i="4"/>
  <c r="M717" i="4"/>
  <c r="M691" i="4"/>
  <c r="M703" i="4"/>
  <c r="M727" i="4"/>
  <c r="M716" i="4"/>
  <c r="M718" i="4"/>
  <c r="M709" i="4"/>
  <c r="M683" i="4"/>
  <c r="M473" i="4"/>
  <c r="M742" i="4"/>
  <c r="M694" i="4"/>
  <c r="M722" i="4"/>
  <c r="M723" i="4"/>
  <c r="M726" i="4"/>
  <c r="M729" i="4"/>
  <c r="M712" i="4"/>
  <c r="M743" i="4"/>
  <c r="M739" i="4"/>
  <c r="M696" i="4"/>
  <c r="M684" i="4"/>
  <c r="M736" i="4"/>
  <c r="M734" i="4"/>
  <c r="M688" i="4"/>
  <c r="M687" i="4"/>
  <c r="M733" i="4"/>
  <c r="M745" i="4"/>
  <c r="M746" i="4"/>
  <c r="M732" i="4"/>
  <c r="M715" i="4"/>
  <c r="M714" i="4"/>
  <c r="M747" i="4"/>
  <c r="M775" i="4"/>
  <c r="M706" i="4"/>
  <c r="M759" i="4"/>
  <c r="M752" i="4"/>
  <c r="M54" i="4"/>
  <c r="M754" i="4"/>
  <c r="M753" i="4"/>
  <c r="M768" i="4"/>
  <c r="M755" i="4"/>
  <c r="M774" i="4"/>
  <c r="M749" i="4"/>
  <c r="M783" i="4"/>
  <c r="M784" i="4"/>
  <c r="M770" i="4"/>
  <c r="M785" i="4"/>
  <c r="M763" i="4"/>
  <c r="M772" i="4"/>
  <c r="M762" i="4"/>
  <c r="M764" i="4"/>
  <c r="M778" i="4"/>
  <c r="M766" i="4"/>
  <c r="M765" i="4"/>
  <c r="M767" i="4"/>
  <c r="M771" i="4"/>
  <c r="M336" i="4"/>
  <c r="M781" i="4"/>
  <c r="M769" i="4"/>
  <c r="M779" i="4"/>
  <c r="M777" i="4"/>
  <c r="M750" i="4"/>
  <c r="M786" i="4"/>
  <c r="M773" i="4"/>
  <c r="M776" i="4"/>
  <c r="M780" i="4"/>
  <c r="M807" i="4"/>
  <c r="M793" i="4"/>
  <c r="M797" i="4"/>
  <c r="M799" i="4"/>
  <c r="M800" i="4"/>
  <c r="M76" i="4"/>
  <c r="M801" i="4"/>
  <c r="M804" i="4"/>
  <c r="M789" i="4"/>
  <c r="M792" i="4"/>
  <c r="M794" i="4"/>
  <c r="M806" i="4"/>
  <c r="M812" i="4"/>
  <c r="M802" i="4"/>
  <c r="M805" i="4"/>
  <c r="M813" i="4"/>
  <c r="M795" i="4"/>
  <c r="M798" i="4"/>
  <c r="M803" i="4"/>
  <c r="M788" i="4"/>
  <c r="M809" i="4"/>
  <c r="M811" i="4"/>
  <c r="M537" i="4"/>
  <c r="M819" i="4"/>
  <c r="M818" i="4"/>
  <c r="M822" i="4"/>
  <c r="M823" i="4"/>
  <c r="M817" i="4"/>
  <c r="M814" i="4"/>
  <c r="M821" i="4"/>
  <c r="M820" i="4"/>
  <c r="M849" i="4"/>
  <c r="M850" i="4"/>
  <c r="M858" i="4"/>
  <c r="M350" i="4"/>
  <c r="M827" i="4"/>
  <c r="M847" i="4"/>
  <c r="M226" i="4"/>
  <c r="M825" i="4"/>
  <c r="M826" i="4"/>
  <c r="M829" i="4"/>
  <c r="M844" i="4"/>
  <c r="M855" i="4"/>
  <c r="M861" i="4"/>
  <c r="M830" i="4"/>
  <c r="M828" i="4"/>
  <c r="M833" i="4"/>
  <c r="M832" i="4"/>
  <c r="M838" i="4"/>
  <c r="M834" i="4"/>
  <c r="M852" i="4"/>
  <c r="M857" i="4"/>
  <c r="M856" i="4"/>
  <c r="M824" i="4"/>
  <c r="M836" i="4"/>
  <c r="M841" i="4"/>
  <c r="M842" i="4"/>
  <c r="M851" i="4"/>
  <c r="M837" i="4"/>
  <c r="M864" i="4"/>
  <c r="M839" i="4"/>
  <c r="M845" i="4"/>
  <c r="M854" i="4"/>
  <c r="M843" i="4"/>
  <c r="M840" i="4"/>
  <c r="M859" i="4"/>
  <c r="M831" i="4"/>
  <c r="M848" i="4"/>
  <c r="M853" i="4"/>
  <c r="M865" i="4"/>
  <c r="M866" i="4"/>
  <c r="M867" i="4"/>
  <c r="M870" i="4"/>
  <c r="M871" i="4"/>
  <c r="M484" i="4"/>
  <c r="M468" i="4"/>
  <c r="M359" i="4"/>
  <c r="J359" i="4" s="1"/>
  <c r="AP359" i="4" s="1"/>
  <c r="R359" i="4"/>
  <c r="M888" i="4" l="1"/>
  <c r="M889" i="4"/>
  <c r="M881" i="4"/>
  <c r="AT885" i="4"/>
  <c r="AU75" i="4"/>
  <c r="AT881" i="4"/>
  <c r="AU59" i="4"/>
  <c r="AT889" i="4"/>
  <c r="M884" i="4"/>
  <c r="M886" i="4"/>
  <c r="M883" i="4"/>
  <c r="M887" i="4"/>
  <c r="AV38" i="4"/>
  <c r="AV890" i="4" s="1"/>
  <c r="AU890" i="4"/>
  <c r="AU520" i="4"/>
  <c r="AT883" i="4"/>
  <c r="M891" i="4"/>
  <c r="M885" i="4"/>
  <c r="AU17" i="4"/>
  <c r="AT888" i="4"/>
  <c r="M890" i="4"/>
  <c r="M882" i="4"/>
  <c r="AT884" i="4"/>
  <c r="AU8" i="4"/>
  <c r="AT877" i="4"/>
  <c r="AT882" i="4"/>
  <c r="AU26" i="4"/>
  <c r="AT891" i="4"/>
  <c r="AU15" i="4"/>
  <c r="AT886" i="4"/>
  <c r="J7" i="4"/>
  <c r="AP7" i="4" s="1"/>
  <c r="M877" i="4"/>
  <c r="AU516" i="4"/>
  <c r="AU887" i="4" s="1"/>
  <c r="AU724" i="4"/>
  <c r="AO359" i="4"/>
  <c r="Z359" i="4"/>
  <c r="R865" i="4"/>
  <c r="A7" i="5"/>
  <c r="C7" i="5"/>
  <c r="D7" i="5"/>
  <c r="E7" i="5"/>
  <c r="F7" i="5"/>
  <c r="G7" i="5"/>
  <c r="H7" i="5"/>
  <c r="I7" i="5"/>
  <c r="J7" i="5"/>
  <c r="O7" i="5"/>
  <c r="K7" i="5"/>
  <c r="P7" i="5"/>
  <c r="Q7" i="5"/>
  <c r="L7" i="5"/>
  <c r="N7" i="5"/>
  <c r="M7" i="5"/>
  <c r="A9" i="5"/>
  <c r="C9" i="5"/>
  <c r="D9" i="5"/>
  <c r="E9" i="5"/>
  <c r="F9" i="5"/>
  <c r="G9" i="5"/>
  <c r="H9" i="5"/>
  <c r="I9" i="5"/>
  <c r="J9" i="5"/>
  <c r="O9" i="5"/>
  <c r="K9" i="5"/>
  <c r="P9" i="5"/>
  <c r="Q9" i="5"/>
  <c r="L9" i="5"/>
  <c r="N9" i="5"/>
  <c r="M9" i="5"/>
  <c r="A10" i="5"/>
  <c r="C10" i="5"/>
  <c r="D10" i="5"/>
  <c r="E10" i="5"/>
  <c r="F10" i="5"/>
  <c r="G10" i="5"/>
  <c r="H10" i="5"/>
  <c r="I10" i="5"/>
  <c r="J10" i="5"/>
  <c r="O10" i="5"/>
  <c r="K10" i="5"/>
  <c r="P10" i="5"/>
  <c r="Q10" i="5"/>
  <c r="L10" i="5"/>
  <c r="N10" i="5"/>
  <c r="M10" i="5"/>
  <c r="A11" i="5"/>
  <c r="C11" i="5"/>
  <c r="D11" i="5"/>
  <c r="E11" i="5"/>
  <c r="F11" i="5"/>
  <c r="G11" i="5"/>
  <c r="H11" i="5"/>
  <c r="I11" i="5"/>
  <c r="J11" i="5"/>
  <c r="O11" i="5"/>
  <c r="K11" i="5"/>
  <c r="P11" i="5"/>
  <c r="Q11" i="5"/>
  <c r="L11" i="5"/>
  <c r="N11" i="5"/>
  <c r="M11" i="5"/>
  <c r="A12" i="5"/>
  <c r="C12" i="5"/>
  <c r="D12" i="5"/>
  <c r="E12" i="5"/>
  <c r="F12" i="5"/>
  <c r="G12" i="5"/>
  <c r="H12" i="5"/>
  <c r="I12" i="5"/>
  <c r="J12" i="5"/>
  <c r="O12" i="5"/>
  <c r="K12" i="5"/>
  <c r="P12" i="5"/>
  <c r="Q12" i="5"/>
  <c r="L12" i="5"/>
  <c r="N12" i="5"/>
  <c r="M12" i="5"/>
  <c r="A13" i="5"/>
  <c r="C13" i="5"/>
  <c r="D13" i="5"/>
  <c r="E13" i="5"/>
  <c r="F13" i="5"/>
  <c r="G13" i="5"/>
  <c r="H13" i="5"/>
  <c r="I13" i="5"/>
  <c r="J13" i="5"/>
  <c r="O13" i="5"/>
  <c r="K13" i="5"/>
  <c r="P13" i="5"/>
  <c r="Q13" i="5"/>
  <c r="L13" i="5"/>
  <c r="N13" i="5"/>
  <c r="M13" i="5"/>
  <c r="A14" i="5"/>
  <c r="C14" i="5"/>
  <c r="D14" i="5"/>
  <c r="E14" i="5"/>
  <c r="F14" i="5"/>
  <c r="G14" i="5"/>
  <c r="H14" i="5"/>
  <c r="I14" i="5"/>
  <c r="J14" i="5"/>
  <c r="O14" i="5"/>
  <c r="K14" i="5"/>
  <c r="P14" i="5"/>
  <c r="Q14" i="5"/>
  <c r="L14" i="5"/>
  <c r="N14" i="5"/>
  <c r="M14" i="5"/>
  <c r="A15" i="5"/>
  <c r="C15" i="5"/>
  <c r="D15" i="5"/>
  <c r="E15" i="5"/>
  <c r="F15" i="5"/>
  <c r="G15" i="5"/>
  <c r="H15" i="5"/>
  <c r="I15" i="5"/>
  <c r="J15" i="5"/>
  <c r="O15" i="5"/>
  <c r="K15" i="5"/>
  <c r="P15" i="5"/>
  <c r="Q15" i="5"/>
  <c r="L15" i="5"/>
  <c r="N15" i="5"/>
  <c r="M15" i="5"/>
  <c r="A16" i="5"/>
  <c r="C16" i="5"/>
  <c r="D16" i="5"/>
  <c r="E16" i="5"/>
  <c r="F16" i="5"/>
  <c r="G16" i="5"/>
  <c r="H16" i="5"/>
  <c r="I16" i="5"/>
  <c r="J16" i="5"/>
  <c r="O16" i="5"/>
  <c r="K16" i="5"/>
  <c r="P16" i="5"/>
  <c r="Q16" i="5"/>
  <c r="L16" i="5"/>
  <c r="N16" i="5"/>
  <c r="M16" i="5"/>
  <c r="A17" i="5"/>
  <c r="C17" i="5"/>
  <c r="D17" i="5"/>
  <c r="E17" i="5"/>
  <c r="F17" i="5"/>
  <c r="G17" i="5"/>
  <c r="H17" i="5"/>
  <c r="I17" i="5"/>
  <c r="J17" i="5"/>
  <c r="O17" i="5"/>
  <c r="K17" i="5"/>
  <c r="P17" i="5"/>
  <c r="Q17" i="5"/>
  <c r="L17" i="5"/>
  <c r="N17" i="5"/>
  <c r="M17" i="5"/>
  <c r="A18" i="5"/>
  <c r="C18" i="5"/>
  <c r="D18" i="5"/>
  <c r="E18" i="5"/>
  <c r="F18" i="5"/>
  <c r="G18" i="5"/>
  <c r="H18" i="5"/>
  <c r="I18" i="5"/>
  <c r="J18" i="5"/>
  <c r="O18" i="5"/>
  <c r="K18" i="5"/>
  <c r="P18" i="5"/>
  <c r="Q18" i="5"/>
  <c r="L18" i="5"/>
  <c r="N18" i="5"/>
  <c r="M18" i="5"/>
  <c r="A19" i="5"/>
  <c r="C19" i="5"/>
  <c r="D19" i="5"/>
  <c r="E19" i="5"/>
  <c r="F19" i="5"/>
  <c r="G19" i="5"/>
  <c r="H19" i="5"/>
  <c r="I19" i="5"/>
  <c r="J19" i="5"/>
  <c r="O19" i="5"/>
  <c r="K19" i="5"/>
  <c r="P19" i="5"/>
  <c r="Q19" i="5"/>
  <c r="L19" i="5"/>
  <c r="N19" i="5"/>
  <c r="M19" i="5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C486" i="12"/>
  <c r="AD486" i="12"/>
  <c r="AE486" i="12"/>
  <c r="AF486" i="12"/>
  <c r="AG486" i="12"/>
  <c r="AH486" i="12"/>
  <c r="AI486" i="12"/>
  <c r="AJ486" i="12"/>
  <c r="AK486" i="12"/>
  <c r="AL486" i="12"/>
  <c r="AM486" i="12"/>
  <c r="AN486" i="12"/>
  <c r="AO486" i="12"/>
  <c r="AP486" i="12"/>
  <c r="AQ486" i="12"/>
  <c r="AR486" i="12"/>
  <c r="AS486" i="12"/>
  <c r="AT486" i="12"/>
  <c r="AC496" i="12"/>
  <c r="AD496" i="12"/>
  <c r="AE496" i="12"/>
  <c r="AF496" i="12"/>
  <c r="AG496" i="12"/>
  <c r="AH496" i="12"/>
  <c r="AI496" i="12"/>
  <c r="AJ496" i="12"/>
  <c r="AK496" i="12"/>
  <c r="AL496" i="12"/>
  <c r="AM496" i="12"/>
  <c r="AN496" i="12"/>
  <c r="AO496" i="12"/>
  <c r="AP496" i="12"/>
  <c r="AQ496" i="12"/>
  <c r="AR496" i="12"/>
  <c r="AS496" i="12"/>
  <c r="AT496" i="12"/>
  <c r="AC503" i="12"/>
  <c r="AD503" i="12"/>
  <c r="AE503" i="12"/>
  <c r="AF503" i="12"/>
  <c r="AG503" i="12"/>
  <c r="AH503" i="12"/>
  <c r="AI503" i="12"/>
  <c r="AJ503" i="12"/>
  <c r="AK503" i="12"/>
  <c r="AL503" i="12"/>
  <c r="AM503" i="12"/>
  <c r="AN503" i="12"/>
  <c r="AO503" i="12"/>
  <c r="AP503" i="12"/>
  <c r="AQ503" i="12"/>
  <c r="AR503" i="12"/>
  <c r="AS503" i="12"/>
  <c r="AT503" i="12"/>
  <c r="AC656" i="12"/>
  <c r="AD656" i="12"/>
  <c r="AE656" i="12"/>
  <c r="AF656" i="12"/>
  <c r="AG656" i="12"/>
  <c r="AH656" i="12"/>
  <c r="AI656" i="12"/>
  <c r="AJ656" i="12"/>
  <c r="AK656" i="12"/>
  <c r="AL656" i="12"/>
  <c r="AM656" i="12"/>
  <c r="AN656" i="12"/>
  <c r="AO656" i="12"/>
  <c r="AP656" i="12"/>
  <c r="AQ656" i="12"/>
  <c r="AR656" i="12"/>
  <c r="AS656" i="12"/>
  <c r="AT656" i="12"/>
  <c r="AC766" i="12"/>
  <c r="AD766" i="12"/>
  <c r="AE766" i="12"/>
  <c r="AF766" i="12"/>
  <c r="AG766" i="12"/>
  <c r="AH766" i="12"/>
  <c r="AI766" i="12"/>
  <c r="AJ766" i="12"/>
  <c r="AK766" i="12"/>
  <c r="AL766" i="12"/>
  <c r="AM766" i="12"/>
  <c r="AN766" i="12"/>
  <c r="AO766" i="12"/>
  <c r="AP766" i="12"/>
  <c r="AQ766" i="12"/>
  <c r="AR766" i="12"/>
  <c r="AS766" i="12"/>
  <c r="AT766" i="12"/>
  <c r="AC783" i="12"/>
  <c r="AD783" i="12"/>
  <c r="AE783" i="12"/>
  <c r="AF783" i="12"/>
  <c r="AG783" i="12"/>
  <c r="AH783" i="12"/>
  <c r="AI783" i="12"/>
  <c r="AJ783" i="12"/>
  <c r="AK783" i="12"/>
  <c r="AL783" i="12"/>
  <c r="AM783" i="12"/>
  <c r="AN783" i="12"/>
  <c r="AO783" i="12"/>
  <c r="AP783" i="12"/>
  <c r="AQ783" i="12"/>
  <c r="AR783" i="12"/>
  <c r="AS783" i="12"/>
  <c r="AT783" i="12"/>
  <c r="AC832" i="12"/>
  <c r="AD832" i="12"/>
  <c r="AE832" i="12"/>
  <c r="AF832" i="12"/>
  <c r="AG832" i="12"/>
  <c r="AH832" i="12"/>
  <c r="AI832" i="12"/>
  <c r="AJ832" i="12"/>
  <c r="AK832" i="12"/>
  <c r="AL832" i="12"/>
  <c r="AM832" i="12"/>
  <c r="AN832" i="12"/>
  <c r="AO832" i="12"/>
  <c r="AP832" i="12"/>
  <c r="AQ832" i="12"/>
  <c r="AR832" i="12"/>
  <c r="AS832" i="12"/>
  <c r="AT832" i="12"/>
  <c r="AC846" i="12"/>
  <c r="AD846" i="12"/>
  <c r="AE846" i="12"/>
  <c r="AF846" i="12"/>
  <c r="AG846" i="12"/>
  <c r="AH846" i="12"/>
  <c r="AI846" i="12"/>
  <c r="AJ846" i="12"/>
  <c r="AK846" i="12"/>
  <c r="AL846" i="12"/>
  <c r="AM846" i="12"/>
  <c r="AN846" i="12"/>
  <c r="AO846" i="12"/>
  <c r="AP846" i="12"/>
  <c r="AQ846" i="12"/>
  <c r="AR846" i="12"/>
  <c r="AS846" i="12"/>
  <c r="AT846" i="12"/>
  <c r="AC405" i="12"/>
  <c r="AD405" i="12"/>
  <c r="AE405" i="12"/>
  <c r="AF405" i="12"/>
  <c r="AG405" i="12"/>
  <c r="AH405" i="12"/>
  <c r="AI405" i="12"/>
  <c r="AJ405" i="12"/>
  <c r="AK405" i="12"/>
  <c r="AL405" i="12"/>
  <c r="AM405" i="12"/>
  <c r="AN405" i="12"/>
  <c r="AO405" i="12"/>
  <c r="AP405" i="12"/>
  <c r="AQ405" i="12"/>
  <c r="AR405" i="12"/>
  <c r="AS405" i="12"/>
  <c r="AT405" i="12"/>
  <c r="AC410" i="12"/>
  <c r="AD410" i="12"/>
  <c r="AE410" i="12"/>
  <c r="AF410" i="12"/>
  <c r="AG410" i="12"/>
  <c r="AH410" i="12"/>
  <c r="AI410" i="12"/>
  <c r="AJ410" i="12"/>
  <c r="AK410" i="12"/>
  <c r="AL410" i="12"/>
  <c r="AM410" i="12"/>
  <c r="AN410" i="12"/>
  <c r="AO410" i="12"/>
  <c r="AP410" i="12"/>
  <c r="AQ410" i="12"/>
  <c r="AR410" i="12"/>
  <c r="AS410" i="12"/>
  <c r="AT410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C467" i="12"/>
  <c r="AD467" i="12"/>
  <c r="AE467" i="12"/>
  <c r="AF467" i="12"/>
  <c r="AG467" i="12"/>
  <c r="AH467" i="12"/>
  <c r="AI467" i="12"/>
  <c r="AJ467" i="12"/>
  <c r="AK467" i="12"/>
  <c r="AL467" i="12"/>
  <c r="AM467" i="12"/>
  <c r="AN467" i="12"/>
  <c r="AO467" i="12"/>
  <c r="AP467" i="12"/>
  <c r="AQ467" i="12"/>
  <c r="AR467" i="12"/>
  <c r="AS467" i="12"/>
  <c r="AT467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C520" i="12"/>
  <c r="AD520" i="12"/>
  <c r="AE520" i="12"/>
  <c r="AF520" i="12"/>
  <c r="AG520" i="12"/>
  <c r="AH520" i="12"/>
  <c r="AI520" i="12"/>
  <c r="AJ520" i="12"/>
  <c r="AK520" i="12"/>
  <c r="AL520" i="12"/>
  <c r="AM520" i="12"/>
  <c r="AN520" i="12"/>
  <c r="AO520" i="12"/>
  <c r="AP520" i="12"/>
  <c r="AQ520" i="12"/>
  <c r="AR520" i="12"/>
  <c r="AS520" i="12"/>
  <c r="AT520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C860" i="12"/>
  <c r="AD860" i="12"/>
  <c r="AE860" i="12"/>
  <c r="AF860" i="12"/>
  <c r="AG860" i="12"/>
  <c r="AH860" i="12"/>
  <c r="AI860" i="12"/>
  <c r="AJ860" i="12"/>
  <c r="AK860" i="12"/>
  <c r="AL860" i="12"/>
  <c r="AM860" i="12"/>
  <c r="AN860" i="12"/>
  <c r="AO860" i="12"/>
  <c r="AP860" i="12"/>
  <c r="AQ860" i="12"/>
  <c r="AR860" i="12"/>
  <c r="AS860" i="12"/>
  <c r="AT860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C748" i="12"/>
  <c r="AD748" i="12"/>
  <c r="AE748" i="12"/>
  <c r="AF748" i="12"/>
  <c r="AG748" i="12"/>
  <c r="AH748" i="12"/>
  <c r="AI748" i="12"/>
  <c r="AJ748" i="12"/>
  <c r="AK748" i="12"/>
  <c r="AL748" i="12"/>
  <c r="AM748" i="12"/>
  <c r="AN748" i="12"/>
  <c r="AO748" i="12"/>
  <c r="AP748" i="12"/>
  <c r="AQ748" i="12"/>
  <c r="AR748" i="12"/>
  <c r="AS748" i="12"/>
  <c r="AT748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C597" i="12"/>
  <c r="AD597" i="12"/>
  <c r="AE597" i="12"/>
  <c r="AF597" i="12"/>
  <c r="AG597" i="12"/>
  <c r="AH597" i="12"/>
  <c r="AI597" i="12"/>
  <c r="AJ597" i="12"/>
  <c r="AK597" i="12"/>
  <c r="AL597" i="12"/>
  <c r="AM597" i="12"/>
  <c r="AN597" i="12"/>
  <c r="AO597" i="12"/>
  <c r="AP597" i="12"/>
  <c r="AQ597" i="12"/>
  <c r="AR597" i="12"/>
  <c r="AS597" i="12"/>
  <c r="AT597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C756" i="12"/>
  <c r="AD756" i="12"/>
  <c r="AE756" i="12"/>
  <c r="AF756" i="12"/>
  <c r="AG756" i="12"/>
  <c r="AH756" i="12"/>
  <c r="AI756" i="12"/>
  <c r="AJ756" i="12"/>
  <c r="AK756" i="12"/>
  <c r="AL756" i="12"/>
  <c r="AM756" i="12"/>
  <c r="AN756" i="12"/>
  <c r="AO756" i="12"/>
  <c r="AP756" i="12"/>
  <c r="AQ756" i="12"/>
  <c r="AR756" i="12"/>
  <c r="AS756" i="12"/>
  <c r="AT756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C787" i="12"/>
  <c r="AD787" i="12"/>
  <c r="AE787" i="12"/>
  <c r="AF787" i="12"/>
  <c r="AG787" i="12"/>
  <c r="AH787" i="12"/>
  <c r="AI787" i="12"/>
  <c r="AJ787" i="12"/>
  <c r="AK787" i="12"/>
  <c r="AL787" i="12"/>
  <c r="AM787" i="12"/>
  <c r="AN787" i="12"/>
  <c r="AO787" i="12"/>
  <c r="AP787" i="12"/>
  <c r="AQ787" i="12"/>
  <c r="AR787" i="12"/>
  <c r="AS787" i="12"/>
  <c r="AT787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C321" i="12"/>
  <c r="AD321" i="12"/>
  <c r="AE321" i="12"/>
  <c r="AF321" i="12"/>
  <c r="AG321" i="12"/>
  <c r="AH321" i="12"/>
  <c r="AI321" i="12"/>
  <c r="AJ321" i="12"/>
  <c r="AK321" i="12"/>
  <c r="AL321" i="12"/>
  <c r="AM321" i="12"/>
  <c r="AN321" i="12"/>
  <c r="AO321" i="12"/>
  <c r="AP321" i="12"/>
  <c r="AQ321" i="12"/>
  <c r="AR321" i="12"/>
  <c r="AS321" i="12"/>
  <c r="AT321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C751" i="12"/>
  <c r="AD751" i="12"/>
  <c r="AE751" i="12"/>
  <c r="AF751" i="12"/>
  <c r="AG751" i="12"/>
  <c r="AH751" i="12"/>
  <c r="AI751" i="12"/>
  <c r="AJ751" i="12"/>
  <c r="AK751" i="12"/>
  <c r="AL751" i="12"/>
  <c r="AM751" i="12"/>
  <c r="AN751" i="12"/>
  <c r="AO751" i="12"/>
  <c r="AP751" i="12"/>
  <c r="AQ751" i="12"/>
  <c r="AR751" i="12"/>
  <c r="AS751" i="12"/>
  <c r="AT75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C618" i="12"/>
  <c r="AD618" i="12"/>
  <c r="AE618" i="12"/>
  <c r="AF618" i="12"/>
  <c r="AG618" i="12"/>
  <c r="AH618" i="12"/>
  <c r="AI618" i="12"/>
  <c r="AJ618" i="12"/>
  <c r="AK618" i="12"/>
  <c r="AL618" i="12"/>
  <c r="AM618" i="12"/>
  <c r="AN618" i="12"/>
  <c r="AO618" i="12"/>
  <c r="AP618" i="12"/>
  <c r="AQ618" i="12"/>
  <c r="AR618" i="12"/>
  <c r="AS618" i="12"/>
  <c r="AT618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C438" i="12"/>
  <c r="AD438" i="12"/>
  <c r="AE438" i="12"/>
  <c r="AF438" i="12"/>
  <c r="AG438" i="12"/>
  <c r="AH438" i="12"/>
  <c r="AI438" i="12"/>
  <c r="AJ438" i="12"/>
  <c r="AK438" i="12"/>
  <c r="AL438" i="12"/>
  <c r="AM438" i="12"/>
  <c r="AN438" i="12"/>
  <c r="AO438" i="12"/>
  <c r="AP438" i="12"/>
  <c r="AQ438" i="12"/>
  <c r="AR438" i="12"/>
  <c r="AS438" i="12"/>
  <c r="AT43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C338" i="12"/>
  <c r="AD338" i="12"/>
  <c r="AE338" i="12"/>
  <c r="AF338" i="12"/>
  <c r="AG338" i="12"/>
  <c r="AH338" i="12"/>
  <c r="AI338" i="12"/>
  <c r="AJ338" i="12"/>
  <c r="AK338" i="12"/>
  <c r="AL338" i="12"/>
  <c r="AM338" i="12"/>
  <c r="AN338" i="12"/>
  <c r="AO338" i="12"/>
  <c r="AP338" i="12"/>
  <c r="AQ338" i="12"/>
  <c r="AR338" i="12"/>
  <c r="AS338" i="12"/>
  <c r="AT338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C869" i="12"/>
  <c r="AD869" i="12"/>
  <c r="AE869" i="12"/>
  <c r="AF869" i="12"/>
  <c r="AG869" i="12"/>
  <c r="AH869" i="12"/>
  <c r="AI869" i="12"/>
  <c r="AJ869" i="12"/>
  <c r="AK869" i="12"/>
  <c r="AL869" i="12"/>
  <c r="AM869" i="12"/>
  <c r="AN869" i="12"/>
  <c r="AO869" i="12"/>
  <c r="AP869" i="12"/>
  <c r="AQ869" i="12"/>
  <c r="AR869" i="12"/>
  <c r="AS869" i="12"/>
  <c r="AT869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C796" i="12"/>
  <c r="AD796" i="12"/>
  <c r="AE796" i="12"/>
  <c r="AF796" i="12"/>
  <c r="AG796" i="12"/>
  <c r="AH796" i="12"/>
  <c r="AI796" i="12"/>
  <c r="AJ796" i="12"/>
  <c r="AK796" i="12"/>
  <c r="AL796" i="12"/>
  <c r="AM796" i="12"/>
  <c r="AN796" i="12"/>
  <c r="AO796" i="12"/>
  <c r="AP796" i="12"/>
  <c r="AQ796" i="12"/>
  <c r="AR796" i="12"/>
  <c r="AS796" i="12"/>
  <c r="AT796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C620" i="12"/>
  <c r="AD620" i="12"/>
  <c r="AE620" i="12"/>
  <c r="AF620" i="12"/>
  <c r="AG620" i="12"/>
  <c r="AH620" i="12"/>
  <c r="AI620" i="12"/>
  <c r="AJ620" i="12"/>
  <c r="AK620" i="12"/>
  <c r="AL620" i="12"/>
  <c r="AM620" i="12"/>
  <c r="AN620" i="12"/>
  <c r="AO620" i="12"/>
  <c r="AP620" i="12"/>
  <c r="AQ620" i="12"/>
  <c r="AR620" i="12"/>
  <c r="AS620" i="12"/>
  <c r="AT620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C653" i="12"/>
  <c r="AD653" i="12"/>
  <c r="AE653" i="12"/>
  <c r="AF653" i="12"/>
  <c r="AG653" i="12"/>
  <c r="AH653" i="12"/>
  <c r="AI653" i="12"/>
  <c r="AJ653" i="12"/>
  <c r="AK653" i="12"/>
  <c r="AL653" i="12"/>
  <c r="AM653" i="12"/>
  <c r="AN653" i="12"/>
  <c r="AO653" i="12"/>
  <c r="AP653" i="12"/>
  <c r="AQ653" i="12"/>
  <c r="AR653" i="12"/>
  <c r="AS653" i="12"/>
  <c r="AT653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C730" i="12"/>
  <c r="AD730" i="12"/>
  <c r="AE730" i="12"/>
  <c r="AF730" i="12"/>
  <c r="AG730" i="12"/>
  <c r="AH730" i="12"/>
  <c r="AI730" i="12"/>
  <c r="AJ730" i="12"/>
  <c r="AK730" i="12"/>
  <c r="AL730" i="12"/>
  <c r="AM730" i="12"/>
  <c r="AN730" i="12"/>
  <c r="AO730" i="12"/>
  <c r="AP730" i="12"/>
  <c r="AQ730" i="12"/>
  <c r="AR730" i="12"/>
  <c r="AS730" i="12"/>
  <c r="AT730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C868" i="12"/>
  <c r="AD868" i="12"/>
  <c r="AE868" i="12"/>
  <c r="AF868" i="12"/>
  <c r="AG868" i="12"/>
  <c r="AH868" i="12"/>
  <c r="AI868" i="12"/>
  <c r="AJ868" i="12"/>
  <c r="AK868" i="12"/>
  <c r="AL868" i="12"/>
  <c r="AM868" i="12"/>
  <c r="AN868" i="12"/>
  <c r="AO868" i="12"/>
  <c r="AP868" i="12"/>
  <c r="AQ868" i="12"/>
  <c r="AR868" i="12"/>
  <c r="AS868" i="12"/>
  <c r="AT868" i="12"/>
  <c r="AC306" i="12"/>
  <c r="AD306" i="12"/>
  <c r="AE306" i="12"/>
  <c r="AF306" i="12"/>
  <c r="AG306" i="12"/>
  <c r="AH306" i="12"/>
  <c r="AI306" i="12"/>
  <c r="AJ306" i="12"/>
  <c r="AK306" i="12"/>
  <c r="AL306" i="12"/>
  <c r="AM306" i="12"/>
  <c r="AN306" i="12"/>
  <c r="AO306" i="12"/>
  <c r="AP306" i="12"/>
  <c r="AQ306" i="12"/>
  <c r="AR306" i="12"/>
  <c r="AS306" i="12"/>
  <c r="AT306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C307" i="12"/>
  <c r="AD307" i="12"/>
  <c r="AE307" i="12"/>
  <c r="AF307" i="12"/>
  <c r="AG307" i="12"/>
  <c r="AH307" i="12"/>
  <c r="AI307" i="12"/>
  <c r="AJ307" i="12"/>
  <c r="AK307" i="12"/>
  <c r="AL307" i="12"/>
  <c r="AM307" i="12"/>
  <c r="AN307" i="12"/>
  <c r="AO307" i="12"/>
  <c r="AP307" i="12"/>
  <c r="AQ307" i="12"/>
  <c r="AR307" i="12"/>
  <c r="AS307" i="12"/>
  <c r="AT307" i="12"/>
  <c r="AC303" i="12"/>
  <c r="AD303" i="12"/>
  <c r="AE303" i="12"/>
  <c r="AF303" i="12"/>
  <c r="AG303" i="12"/>
  <c r="AH303" i="12"/>
  <c r="AI303" i="12"/>
  <c r="AJ303" i="12"/>
  <c r="AK303" i="12"/>
  <c r="AL303" i="12"/>
  <c r="AM303" i="12"/>
  <c r="AN303" i="12"/>
  <c r="AO303" i="12"/>
  <c r="AP303" i="12"/>
  <c r="AQ303" i="12"/>
  <c r="AR303" i="12"/>
  <c r="AS303" i="12"/>
  <c r="AT303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C315" i="12"/>
  <c r="AD315" i="12"/>
  <c r="AE315" i="12"/>
  <c r="AF315" i="12"/>
  <c r="AG315" i="12"/>
  <c r="AH315" i="12"/>
  <c r="AI315" i="12"/>
  <c r="AJ315" i="12"/>
  <c r="AK315" i="12"/>
  <c r="AL315" i="12"/>
  <c r="AM315" i="12"/>
  <c r="AN315" i="12"/>
  <c r="AO315" i="12"/>
  <c r="AP315" i="12"/>
  <c r="AQ315" i="12"/>
  <c r="AR315" i="12"/>
  <c r="AS315" i="12"/>
  <c r="AT315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C308" i="12"/>
  <c r="AD308" i="12"/>
  <c r="AE308" i="12"/>
  <c r="AF308" i="12"/>
  <c r="AG308" i="12"/>
  <c r="AH308" i="12"/>
  <c r="AI308" i="12"/>
  <c r="AJ308" i="12"/>
  <c r="AK308" i="12"/>
  <c r="AL308" i="12"/>
  <c r="AM308" i="12"/>
  <c r="AN308" i="12"/>
  <c r="AO308" i="12"/>
  <c r="AP308" i="12"/>
  <c r="AQ308" i="12"/>
  <c r="AR308" i="12"/>
  <c r="AS308" i="12"/>
  <c r="AT308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C760" i="12"/>
  <c r="AD760" i="12"/>
  <c r="AE760" i="12"/>
  <c r="AF760" i="12"/>
  <c r="AG760" i="12"/>
  <c r="AH760" i="12"/>
  <c r="AI760" i="12"/>
  <c r="AJ760" i="12"/>
  <c r="AK760" i="12"/>
  <c r="AL760" i="12"/>
  <c r="AM760" i="12"/>
  <c r="AN760" i="12"/>
  <c r="AO760" i="12"/>
  <c r="AP760" i="12"/>
  <c r="AQ760" i="12"/>
  <c r="AR760" i="12"/>
  <c r="AS760" i="12"/>
  <c r="AT760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C311" i="12"/>
  <c r="AD311" i="12"/>
  <c r="AE311" i="12"/>
  <c r="AF311" i="12"/>
  <c r="AG311" i="12"/>
  <c r="AH311" i="12"/>
  <c r="AI311" i="12"/>
  <c r="AJ311" i="12"/>
  <c r="AK311" i="12"/>
  <c r="AL311" i="12"/>
  <c r="AM311" i="12"/>
  <c r="AN311" i="12"/>
  <c r="AO311" i="12"/>
  <c r="AP311" i="12"/>
  <c r="AQ311" i="12"/>
  <c r="AR311" i="12"/>
  <c r="AS311" i="12"/>
  <c r="AT311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C314" i="12"/>
  <c r="AD314" i="12"/>
  <c r="AE314" i="12"/>
  <c r="AF314" i="12"/>
  <c r="AG314" i="12"/>
  <c r="AH314" i="12"/>
  <c r="AI314" i="12"/>
  <c r="AJ314" i="12"/>
  <c r="AK314" i="12"/>
  <c r="AL314" i="12"/>
  <c r="AM314" i="12"/>
  <c r="AN314" i="12"/>
  <c r="AO314" i="12"/>
  <c r="AP314" i="12"/>
  <c r="AQ314" i="12"/>
  <c r="AR314" i="12"/>
  <c r="AS314" i="12"/>
  <c r="AT314" i="12"/>
  <c r="AC304" i="12"/>
  <c r="AD304" i="12"/>
  <c r="AE304" i="12"/>
  <c r="AF304" i="12"/>
  <c r="AG304" i="12"/>
  <c r="AH304" i="12"/>
  <c r="AI304" i="12"/>
  <c r="AJ304" i="12"/>
  <c r="AK304" i="12"/>
  <c r="AL304" i="12"/>
  <c r="AM304" i="12"/>
  <c r="AN304" i="12"/>
  <c r="AO304" i="12"/>
  <c r="AP304" i="12"/>
  <c r="AQ304" i="12"/>
  <c r="AR304" i="12"/>
  <c r="AS304" i="12"/>
  <c r="AT304" i="12"/>
  <c r="AC305" i="12"/>
  <c r="AD305" i="12"/>
  <c r="AE305" i="12"/>
  <c r="AF305" i="12"/>
  <c r="AG305" i="12"/>
  <c r="AH305" i="12"/>
  <c r="AI305" i="12"/>
  <c r="AJ305" i="12"/>
  <c r="AK305" i="12"/>
  <c r="AL305" i="12"/>
  <c r="AM305" i="12"/>
  <c r="AN305" i="12"/>
  <c r="AO305" i="12"/>
  <c r="AP305" i="12"/>
  <c r="AQ305" i="12"/>
  <c r="AR305" i="12"/>
  <c r="AS305" i="12"/>
  <c r="AT305" i="12"/>
  <c r="AC322" i="12"/>
  <c r="AD322" i="12"/>
  <c r="AE322" i="12"/>
  <c r="AF322" i="12"/>
  <c r="AG322" i="12"/>
  <c r="AH322" i="12"/>
  <c r="AI322" i="12"/>
  <c r="AJ322" i="12"/>
  <c r="AK322" i="12"/>
  <c r="AL322" i="12"/>
  <c r="AM322" i="12"/>
  <c r="AN322" i="12"/>
  <c r="AO322" i="12"/>
  <c r="AP322" i="12"/>
  <c r="AQ322" i="12"/>
  <c r="AR322" i="12"/>
  <c r="AS322" i="12"/>
  <c r="AT322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C313" i="12"/>
  <c r="AD313" i="12"/>
  <c r="AE313" i="12"/>
  <c r="AF313" i="12"/>
  <c r="AG313" i="12"/>
  <c r="AH313" i="12"/>
  <c r="AI313" i="12"/>
  <c r="AJ313" i="12"/>
  <c r="AK313" i="12"/>
  <c r="AL313" i="12"/>
  <c r="AM313" i="12"/>
  <c r="AN313" i="12"/>
  <c r="AO313" i="12"/>
  <c r="AP313" i="12"/>
  <c r="AQ313" i="12"/>
  <c r="AR313" i="12"/>
  <c r="AS313" i="12"/>
  <c r="AT313" i="12"/>
  <c r="AC317" i="12"/>
  <c r="AD317" i="12"/>
  <c r="AE317" i="12"/>
  <c r="AF317" i="12"/>
  <c r="AG317" i="12"/>
  <c r="AH317" i="12"/>
  <c r="AI317" i="12"/>
  <c r="AJ317" i="12"/>
  <c r="AK317" i="12"/>
  <c r="AL317" i="12"/>
  <c r="AM317" i="12"/>
  <c r="AN317" i="12"/>
  <c r="AO317" i="12"/>
  <c r="AP317" i="12"/>
  <c r="AQ317" i="12"/>
  <c r="AR317" i="12"/>
  <c r="AS317" i="12"/>
  <c r="AT317" i="12"/>
  <c r="AC301" i="12"/>
  <c r="AD301" i="12"/>
  <c r="AE301" i="12"/>
  <c r="AF301" i="12"/>
  <c r="AG301" i="12"/>
  <c r="AH301" i="12"/>
  <c r="AI301" i="12"/>
  <c r="AJ301" i="12"/>
  <c r="AK301" i="12"/>
  <c r="AL301" i="12"/>
  <c r="AM301" i="12"/>
  <c r="AN301" i="12"/>
  <c r="AO301" i="12"/>
  <c r="AP301" i="12"/>
  <c r="AQ301" i="12"/>
  <c r="AR301" i="12"/>
  <c r="AS301" i="12"/>
  <c r="AT301" i="12"/>
  <c r="AC302" i="12"/>
  <c r="AD302" i="12"/>
  <c r="AE302" i="12"/>
  <c r="AF302" i="12"/>
  <c r="AG302" i="12"/>
  <c r="AH302" i="12"/>
  <c r="AI302" i="12"/>
  <c r="AJ302" i="12"/>
  <c r="AK302" i="12"/>
  <c r="AL302" i="12"/>
  <c r="AM302" i="12"/>
  <c r="AN302" i="12"/>
  <c r="AO302" i="12"/>
  <c r="AP302" i="12"/>
  <c r="AQ302" i="12"/>
  <c r="AR302" i="12"/>
  <c r="AS302" i="12"/>
  <c r="AT302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C310" i="12"/>
  <c r="AD310" i="12"/>
  <c r="AE310" i="12"/>
  <c r="AF310" i="12"/>
  <c r="AG310" i="12"/>
  <c r="AH310" i="12"/>
  <c r="AI310" i="12"/>
  <c r="AJ310" i="12"/>
  <c r="AK310" i="12"/>
  <c r="AL310" i="12"/>
  <c r="AM310" i="12"/>
  <c r="AN310" i="12"/>
  <c r="AO310" i="12"/>
  <c r="AP310" i="12"/>
  <c r="AQ310" i="12"/>
  <c r="AR310" i="12"/>
  <c r="AS310" i="12"/>
  <c r="AT310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C316" i="12"/>
  <c r="AD316" i="12"/>
  <c r="AE316" i="12"/>
  <c r="AF316" i="12"/>
  <c r="AG316" i="12"/>
  <c r="AH316" i="12"/>
  <c r="AI316" i="12"/>
  <c r="AJ316" i="12"/>
  <c r="AK316" i="12"/>
  <c r="AL316" i="12"/>
  <c r="AM316" i="12"/>
  <c r="AN316" i="12"/>
  <c r="AO316" i="12"/>
  <c r="AP316" i="12"/>
  <c r="AQ316" i="12"/>
  <c r="AR316" i="12"/>
  <c r="AS316" i="12"/>
  <c r="AT316" i="12"/>
  <c r="AC325" i="12"/>
  <c r="AD325" i="12"/>
  <c r="AE325" i="12"/>
  <c r="AF325" i="12"/>
  <c r="AG325" i="12"/>
  <c r="AH325" i="12"/>
  <c r="AI325" i="12"/>
  <c r="AJ325" i="12"/>
  <c r="AK325" i="12"/>
  <c r="AL325" i="12"/>
  <c r="AM325" i="12"/>
  <c r="AN325" i="12"/>
  <c r="AO325" i="12"/>
  <c r="AP325" i="12"/>
  <c r="AQ325" i="12"/>
  <c r="AR325" i="12"/>
  <c r="AS325" i="12"/>
  <c r="AT325" i="12"/>
  <c r="AC329" i="12"/>
  <c r="AD329" i="12"/>
  <c r="AE329" i="12"/>
  <c r="AF329" i="12"/>
  <c r="AG329" i="12"/>
  <c r="AH329" i="12"/>
  <c r="AI329" i="12"/>
  <c r="AJ329" i="12"/>
  <c r="AK329" i="12"/>
  <c r="AL329" i="12"/>
  <c r="AM329" i="12"/>
  <c r="AN329" i="12"/>
  <c r="AO329" i="12"/>
  <c r="AP329" i="12"/>
  <c r="AQ329" i="12"/>
  <c r="AR329" i="12"/>
  <c r="AS329" i="12"/>
  <c r="AT329" i="12"/>
  <c r="AC339" i="12"/>
  <c r="AD339" i="12"/>
  <c r="AE339" i="12"/>
  <c r="AF339" i="12"/>
  <c r="AG339" i="12"/>
  <c r="AH339" i="12"/>
  <c r="AI339" i="12"/>
  <c r="AJ339" i="12"/>
  <c r="AK339" i="12"/>
  <c r="AL339" i="12"/>
  <c r="AM339" i="12"/>
  <c r="AN339" i="12"/>
  <c r="AO339" i="12"/>
  <c r="AP339" i="12"/>
  <c r="AQ339" i="12"/>
  <c r="AR339" i="12"/>
  <c r="AS339" i="12"/>
  <c r="AT339" i="12"/>
  <c r="AC340" i="12"/>
  <c r="AD340" i="12"/>
  <c r="AE340" i="12"/>
  <c r="AF340" i="12"/>
  <c r="AG340" i="12"/>
  <c r="AH340" i="12"/>
  <c r="AI340" i="12"/>
  <c r="AJ340" i="12"/>
  <c r="AK340" i="12"/>
  <c r="AL340" i="12"/>
  <c r="AM340" i="12"/>
  <c r="AN340" i="12"/>
  <c r="AO340" i="12"/>
  <c r="AP340" i="12"/>
  <c r="AQ340" i="12"/>
  <c r="AR340" i="12"/>
  <c r="AS340" i="12"/>
  <c r="AT340" i="12"/>
  <c r="AC330" i="12"/>
  <c r="AD330" i="12"/>
  <c r="AE330" i="12"/>
  <c r="AF330" i="12"/>
  <c r="AG330" i="12"/>
  <c r="AH330" i="12"/>
  <c r="AI330" i="12"/>
  <c r="AJ330" i="12"/>
  <c r="AK330" i="12"/>
  <c r="AL330" i="12"/>
  <c r="AM330" i="12"/>
  <c r="AN330" i="12"/>
  <c r="AO330" i="12"/>
  <c r="AP330" i="12"/>
  <c r="AQ330" i="12"/>
  <c r="AR330" i="12"/>
  <c r="AS330" i="12"/>
  <c r="AT330" i="12"/>
  <c r="AC323" i="12"/>
  <c r="AD323" i="12"/>
  <c r="AE323" i="12"/>
  <c r="AF323" i="12"/>
  <c r="AG323" i="12"/>
  <c r="AH323" i="12"/>
  <c r="AI323" i="12"/>
  <c r="AJ323" i="12"/>
  <c r="AK323" i="12"/>
  <c r="AL323" i="12"/>
  <c r="AM323" i="12"/>
  <c r="AN323" i="12"/>
  <c r="AO323" i="12"/>
  <c r="AP323" i="12"/>
  <c r="AQ323" i="12"/>
  <c r="AR323" i="12"/>
  <c r="AS323" i="12"/>
  <c r="AT323" i="12"/>
  <c r="AC348" i="12"/>
  <c r="AD348" i="12"/>
  <c r="AE348" i="12"/>
  <c r="AF348" i="12"/>
  <c r="AG348" i="12"/>
  <c r="AH348" i="12"/>
  <c r="AI348" i="12"/>
  <c r="AJ348" i="12"/>
  <c r="AK348" i="12"/>
  <c r="AL348" i="12"/>
  <c r="AM348" i="12"/>
  <c r="AN348" i="12"/>
  <c r="AO348" i="12"/>
  <c r="AP348" i="12"/>
  <c r="AQ348" i="12"/>
  <c r="AR348" i="12"/>
  <c r="AS348" i="12"/>
  <c r="AT348" i="12"/>
  <c r="AC334" i="12"/>
  <c r="AD334" i="12"/>
  <c r="AE334" i="12"/>
  <c r="AF334" i="12"/>
  <c r="AG334" i="12"/>
  <c r="AH334" i="12"/>
  <c r="AI334" i="12"/>
  <c r="AJ334" i="12"/>
  <c r="AK334" i="12"/>
  <c r="AL334" i="12"/>
  <c r="AM334" i="12"/>
  <c r="AN334" i="12"/>
  <c r="AO334" i="12"/>
  <c r="AP334" i="12"/>
  <c r="AQ334" i="12"/>
  <c r="AR334" i="12"/>
  <c r="AS334" i="12"/>
  <c r="AT334" i="12"/>
  <c r="AC326" i="12"/>
  <c r="AD326" i="12"/>
  <c r="AE326" i="12"/>
  <c r="AF326" i="12"/>
  <c r="AG326" i="12"/>
  <c r="AH326" i="12"/>
  <c r="AI326" i="12"/>
  <c r="AJ326" i="12"/>
  <c r="AK326" i="12"/>
  <c r="AL326" i="12"/>
  <c r="AM326" i="12"/>
  <c r="AN326" i="12"/>
  <c r="AO326" i="12"/>
  <c r="AP326" i="12"/>
  <c r="AQ326" i="12"/>
  <c r="AR326" i="12"/>
  <c r="AS326" i="12"/>
  <c r="AT326" i="12"/>
  <c r="AC324" i="12"/>
  <c r="AD324" i="12"/>
  <c r="AE324" i="12"/>
  <c r="AF324" i="12"/>
  <c r="AG324" i="12"/>
  <c r="AH324" i="12"/>
  <c r="AI324" i="12"/>
  <c r="AJ324" i="12"/>
  <c r="AK324" i="12"/>
  <c r="AL324" i="12"/>
  <c r="AM324" i="12"/>
  <c r="AN324" i="12"/>
  <c r="AO324" i="12"/>
  <c r="AP324" i="12"/>
  <c r="AQ324" i="12"/>
  <c r="AR324" i="12"/>
  <c r="AS324" i="12"/>
  <c r="AT324" i="12"/>
  <c r="AC345" i="12"/>
  <c r="AD345" i="12"/>
  <c r="AE345" i="12"/>
  <c r="AF345" i="12"/>
  <c r="AG345" i="12"/>
  <c r="AH345" i="12"/>
  <c r="AI345" i="12"/>
  <c r="AJ345" i="12"/>
  <c r="AK345" i="12"/>
  <c r="AL345" i="12"/>
  <c r="AM345" i="12"/>
  <c r="AN345" i="12"/>
  <c r="AO345" i="12"/>
  <c r="AP345" i="12"/>
  <c r="AQ345" i="12"/>
  <c r="AR345" i="12"/>
  <c r="AS345" i="12"/>
  <c r="AT345" i="12"/>
  <c r="AC347" i="12"/>
  <c r="AD347" i="12"/>
  <c r="AE347" i="12"/>
  <c r="AF347" i="12"/>
  <c r="AG347" i="12"/>
  <c r="AH347" i="12"/>
  <c r="AI347" i="12"/>
  <c r="AJ347" i="12"/>
  <c r="AK347" i="12"/>
  <c r="AL347" i="12"/>
  <c r="AM347" i="12"/>
  <c r="AN347" i="12"/>
  <c r="AO347" i="12"/>
  <c r="AP347" i="12"/>
  <c r="AQ347" i="12"/>
  <c r="AR347" i="12"/>
  <c r="AS347" i="12"/>
  <c r="AT347" i="12"/>
  <c r="AC344" i="12"/>
  <c r="AD344" i="12"/>
  <c r="AE344" i="12"/>
  <c r="AF344" i="12"/>
  <c r="AG344" i="12"/>
  <c r="AH344" i="12"/>
  <c r="AI344" i="12"/>
  <c r="AJ344" i="12"/>
  <c r="AK344" i="12"/>
  <c r="AL344" i="12"/>
  <c r="AM344" i="12"/>
  <c r="AN344" i="12"/>
  <c r="AO344" i="12"/>
  <c r="AP344" i="12"/>
  <c r="AQ344" i="12"/>
  <c r="AR344" i="12"/>
  <c r="AS344" i="12"/>
  <c r="AT344" i="12"/>
  <c r="AC333" i="12"/>
  <c r="AD333" i="12"/>
  <c r="AE333" i="12"/>
  <c r="AF333" i="12"/>
  <c r="AG333" i="12"/>
  <c r="AH333" i="12"/>
  <c r="AI333" i="12"/>
  <c r="AJ333" i="12"/>
  <c r="AK333" i="12"/>
  <c r="AL333" i="12"/>
  <c r="AM333" i="12"/>
  <c r="AN333" i="12"/>
  <c r="AO333" i="12"/>
  <c r="AP333" i="12"/>
  <c r="AQ333" i="12"/>
  <c r="AR333" i="12"/>
  <c r="AS333" i="12"/>
  <c r="AT333" i="12"/>
  <c r="AC346" i="12"/>
  <c r="AD346" i="12"/>
  <c r="AE346" i="12"/>
  <c r="AF346" i="12"/>
  <c r="AG346" i="12"/>
  <c r="AH346" i="12"/>
  <c r="AI346" i="12"/>
  <c r="AJ346" i="12"/>
  <c r="AK346" i="12"/>
  <c r="AL346" i="12"/>
  <c r="AM346" i="12"/>
  <c r="AN346" i="12"/>
  <c r="AO346" i="12"/>
  <c r="AP346" i="12"/>
  <c r="AQ346" i="12"/>
  <c r="AR346" i="12"/>
  <c r="AS346" i="12"/>
  <c r="AT346" i="12"/>
  <c r="AC327" i="12"/>
  <c r="AD327" i="12"/>
  <c r="AE327" i="12"/>
  <c r="AF327" i="12"/>
  <c r="AG327" i="12"/>
  <c r="AH327" i="12"/>
  <c r="AI327" i="12"/>
  <c r="AJ327" i="12"/>
  <c r="AK327" i="12"/>
  <c r="AL327" i="12"/>
  <c r="AM327" i="12"/>
  <c r="AN327" i="12"/>
  <c r="AO327" i="12"/>
  <c r="AP327" i="12"/>
  <c r="AQ327" i="12"/>
  <c r="AR327" i="12"/>
  <c r="AS327" i="12"/>
  <c r="AT327" i="12"/>
  <c r="AC332" i="12"/>
  <c r="AD332" i="12"/>
  <c r="AE332" i="12"/>
  <c r="AF332" i="12"/>
  <c r="AG332" i="12"/>
  <c r="AH332" i="12"/>
  <c r="AI332" i="12"/>
  <c r="AJ332" i="12"/>
  <c r="AK332" i="12"/>
  <c r="AL332" i="12"/>
  <c r="AM332" i="12"/>
  <c r="AN332" i="12"/>
  <c r="AO332" i="12"/>
  <c r="AP332" i="12"/>
  <c r="AQ332" i="12"/>
  <c r="AR332" i="12"/>
  <c r="AS332" i="12"/>
  <c r="AT332" i="12"/>
  <c r="AC341" i="12"/>
  <c r="AD341" i="12"/>
  <c r="AE341" i="12"/>
  <c r="AF341" i="12"/>
  <c r="AG341" i="12"/>
  <c r="AH341" i="12"/>
  <c r="AI341" i="12"/>
  <c r="AJ341" i="12"/>
  <c r="AK341" i="12"/>
  <c r="AL341" i="12"/>
  <c r="AM341" i="12"/>
  <c r="AN341" i="12"/>
  <c r="AO341" i="12"/>
  <c r="AP341" i="12"/>
  <c r="AQ341" i="12"/>
  <c r="AR341" i="12"/>
  <c r="AS341" i="12"/>
  <c r="AT341" i="12"/>
  <c r="AC331" i="12"/>
  <c r="AD331" i="12"/>
  <c r="AE331" i="12"/>
  <c r="AF331" i="12"/>
  <c r="AG331" i="12"/>
  <c r="AH331" i="12"/>
  <c r="AI331" i="12"/>
  <c r="AJ331" i="12"/>
  <c r="AK331" i="12"/>
  <c r="AL331" i="12"/>
  <c r="AM331" i="12"/>
  <c r="AN331" i="12"/>
  <c r="AO331" i="12"/>
  <c r="AP331" i="12"/>
  <c r="AQ331" i="12"/>
  <c r="AR331" i="12"/>
  <c r="AS331" i="12"/>
  <c r="AT331" i="12"/>
  <c r="AC319" i="12"/>
  <c r="AD319" i="12"/>
  <c r="AE319" i="12"/>
  <c r="AF319" i="12"/>
  <c r="AG319" i="12"/>
  <c r="AH319" i="12"/>
  <c r="AI319" i="12"/>
  <c r="AJ319" i="12"/>
  <c r="AK319" i="12"/>
  <c r="AL319" i="12"/>
  <c r="AM319" i="12"/>
  <c r="AN319" i="12"/>
  <c r="AO319" i="12"/>
  <c r="AP319" i="12"/>
  <c r="AQ319" i="12"/>
  <c r="AR319" i="12"/>
  <c r="AS319" i="12"/>
  <c r="AT319" i="12"/>
  <c r="AC761" i="12"/>
  <c r="AD761" i="12"/>
  <c r="AE761" i="12"/>
  <c r="AF761" i="12"/>
  <c r="AG761" i="12"/>
  <c r="AH761" i="12"/>
  <c r="AI761" i="12"/>
  <c r="AJ761" i="12"/>
  <c r="AK761" i="12"/>
  <c r="AL761" i="12"/>
  <c r="AM761" i="12"/>
  <c r="AN761" i="12"/>
  <c r="AO761" i="12"/>
  <c r="AP761" i="12"/>
  <c r="AQ761" i="12"/>
  <c r="AR761" i="12"/>
  <c r="AS761" i="12"/>
  <c r="AT761" i="12"/>
  <c r="AC373" i="12"/>
  <c r="AD373" i="12"/>
  <c r="AE373" i="12"/>
  <c r="AF373" i="12"/>
  <c r="AG373" i="12"/>
  <c r="AH373" i="12"/>
  <c r="AI373" i="12"/>
  <c r="AJ373" i="12"/>
  <c r="AK373" i="12"/>
  <c r="AL373" i="12"/>
  <c r="AM373" i="12"/>
  <c r="AN373" i="12"/>
  <c r="AO373" i="12"/>
  <c r="AP373" i="12"/>
  <c r="AQ373" i="12"/>
  <c r="AR373" i="12"/>
  <c r="AS373" i="12"/>
  <c r="AT373" i="12"/>
  <c r="AC456" i="12"/>
  <c r="AD456" i="12"/>
  <c r="AE456" i="12"/>
  <c r="AF456" i="12"/>
  <c r="AG456" i="12"/>
  <c r="AH456" i="12"/>
  <c r="AI456" i="12"/>
  <c r="AJ456" i="12"/>
  <c r="AK456" i="12"/>
  <c r="AL456" i="12"/>
  <c r="AM456" i="12"/>
  <c r="AN456" i="12"/>
  <c r="AO456" i="12"/>
  <c r="AP456" i="12"/>
  <c r="AQ456" i="12"/>
  <c r="AR456" i="12"/>
  <c r="AS456" i="12"/>
  <c r="AT456" i="12"/>
  <c r="AC365" i="12"/>
  <c r="AD365" i="12"/>
  <c r="AE365" i="12"/>
  <c r="AF365" i="12"/>
  <c r="AG365" i="12"/>
  <c r="AH365" i="12"/>
  <c r="AI365" i="12"/>
  <c r="AJ365" i="12"/>
  <c r="AK365" i="12"/>
  <c r="AL365" i="12"/>
  <c r="AM365" i="12"/>
  <c r="AN365" i="12"/>
  <c r="AO365" i="12"/>
  <c r="AP365" i="12"/>
  <c r="AQ365" i="12"/>
  <c r="AR365" i="12"/>
  <c r="AS365" i="12"/>
  <c r="AT365" i="12"/>
  <c r="AC351" i="12"/>
  <c r="AD351" i="12"/>
  <c r="AE351" i="12"/>
  <c r="AF351" i="12"/>
  <c r="AG351" i="12"/>
  <c r="AH351" i="12"/>
  <c r="AI351" i="12"/>
  <c r="AJ351" i="12"/>
  <c r="AK351" i="12"/>
  <c r="AL351" i="12"/>
  <c r="AM351" i="12"/>
  <c r="AN351" i="12"/>
  <c r="AO351" i="12"/>
  <c r="AP351" i="12"/>
  <c r="AQ351" i="12"/>
  <c r="AR351" i="12"/>
  <c r="AS351" i="12"/>
  <c r="AT351" i="12"/>
  <c r="AC390" i="12"/>
  <c r="AD390" i="12"/>
  <c r="AE390" i="12"/>
  <c r="AF390" i="12"/>
  <c r="AG390" i="12"/>
  <c r="AH390" i="12"/>
  <c r="AI390" i="12"/>
  <c r="AJ390" i="12"/>
  <c r="AK390" i="12"/>
  <c r="AL390" i="12"/>
  <c r="AM390" i="12"/>
  <c r="AN390" i="12"/>
  <c r="AO390" i="12"/>
  <c r="AP390" i="12"/>
  <c r="AQ390" i="12"/>
  <c r="AR390" i="12"/>
  <c r="AS390" i="12"/>
  <c r="AT390" i="12"/>
  <c r="AC391" i="12"/>
  <c r="AD391" i="12"/>
  <c r="AE391" i="12"/>
  <c r="AF391" i="12"/>
  <c r="AG391" i="12"/>
  <c r="AH391" i="12"/>
  <c r="AI391" i="12"/>
  <c r="AJ391" i="12"/>
  <c r="AK391" i="12"/>
  <c r="AL391" i="12"/>
  <c r="AM391" i="12"/>
  <c r="AN391" i="12"/>
  <c r="AO391" i="12"/>
  <c r="AP391" i="12"/>
  <c r="AQ391" i="12"/>
  <c r="AR391" i="12"/>
  <c r="AS391" i="12"/>
  <c r="AT391" i="12"/>
  <c r="AC393" i="12"/>
  <c r="AD393" i="12"/>
  <c r="AE393" i="12"/>
  <c r="AF393" i="12"/>
  <c r="AG393" i="12"/>
  <c r="AH393" i="12"/>
  <c r="AI393" i="12"/>
  <c r="AJ393" i="12"/>
  <c r="AK393" i="12"/>
  <c r="AL393" i="12"/>
  <c r="AM393" i="12"/>
  <c r="AN393" i="12"/>
  <c r="AO393" i="12"/>
  <c r="AP393" i="12"/>
  <c r="AQ393" i="12"/>
  <c r="AR393" i="12"/>
  <c r="AS393" i="12"/>
  <c r="AT393" i="12"/>
  <c r="AC358" i="12"/>
  <c r="AD358" i="12"/>
  <c r="AE358" i="12"/>
  <c r="AF358" i="12"/>
  <c r="AG358" i="12"/>
  <c r="AH358" i="12"/>
  <c r="AI358" i="12"/>
  <c r="AJ358" i="12"/>
  <c r="AK358" i="12"/>
  <c r="AL358" i="12"/>
  <c r="AM358" i="12"/>
  <c r="AN358" i="12"/>
  <c r="AO358" i="12"/>
  <c r="AP358" i="12"/>
  <c r="AQ358" i="12"/>
  <c r="AR358" i="12"/>
  <c r="AS358" i="12"/>
  <c r="AT358" i="12"/>
  <c r="AC356" i="12"/>
  <c r="AD356" i="12"/>
  <c r="AE356" i="12"/>
  <c r="AF356" i="12"/>
  <c r="AG356" i="12"/>
  <c r="AH356" i="12"/>
  <c r="AI356" i="12"/>
  <c r="AJ356" i="12"/>
  <c r="AK356" i="12"/>
  <c r="AL356" i="12"/>
  <c r="AM356" i="12"/>
  <c r="AN356" i="12"/>
  <c r="AO356" i="12"/>
  <c r="AP356" i="12"/>
  <c r="AQ356" i="12"/>
  <c r="AR356" i="12"/>
  <c r="AS356" i="12"/>
  <c r="AT356" i="12"/>
  <c r="AC384" i="12"/>
  <c r="AD384" i="12"/>
  <c r="AE384" i="12"/>
  <c r="AF384" i="12"/>
  <c r="AG384" i="12"/>
  <c r="AH384" i="12"/>
  <c r="AI384" i="12"/>
  <c r="AJ384" i="12"/>
  <c r="AK384" i="12"/>
  <c r="AL384" i="12"/>
  <c r="AM384" i="12"/>
  <c r="AN384" i="12"/>
  <c r="AO384" i="12"/>
  <c r="AP384" i="12"/>
  <c r="AQ384" i="12"/>
  <c r="AR384" i="12"/>
  <c r="AS384" i="12"/>
  <c r="AT384" i="12"/>
  <c r="AC367" i="12"/>
  <c r="AD367" i="12"/>
  <c r="AE367" i="12"/>
  <c r="AF367" i="12"/>
  <c r="AG367" i="12"/>
  <c r="AH367" i="12"/>
  <c r="AI367" i="12"/>
  <c r="AJ367" i="12"/>
  <c r="AK367" i="12"/>
  <c r="AL367" i="12"/>
  <c r="AM367" i="12"/>
  <c r="AN367" i="12"/>
  <c r="AO367" i="12"/>
  <c r="AP367" i="12"/>
  <c r="AQ367" i="12"/>
  <c r="AR367" i="12"/>
  <c r="AS367" i="12"/>
  <c r="AT367" i="12"/>
  <c r="AC378" i="12"/>
  <c r="AD378" i="12"/>
  <c r="AE378" i="12"/>
  <c r="AF378" i="12"/>
  <c r="AG378" i="12"/>
  <c r="AH378" i="12"/>
  <c r="AI378" i="12"/>
  <c r="AJ378" i="12"/>
  <c r="AK378" i="12"/>
  <c r="AL378" i="12"/>
  <c r="AM378" i="12"/>
  <c r="AN378" i="12"/>
  <c r="AO378" i="12"/>
  <c r="AP378" i="12"/>
  <c r="AQ378" i="12"/>
  <c r="AR378" i="12"/>
  <c r="AS378" i="12"/>
  <c r="AT378" i="12"/>
  <c r="AC372" i="12"/>
  <c r="AD372" i="12"/>
  <c r="AE372" i="12"/>
  <c r="AF372" i="12"/>
  <c r="AG372" i="12"/>
  <c r="AH372" i="12"/>
  <c r="AI372" i="12"/>
  <c r="AJ372" i="12"/>
  <c r="AK372" i="12"/>
  <c r="AL372" i="12"/>
  <c r="AM372" i="12"/>
  <c r="AN372" i="12"/>
  <c r="AO372" i="12"/>
  <c r="AP372" i="12"/>
  <c r="AQ372" i="12"/>
  <c r="AR372" i="12"/>
  <c r="AS372" i="12"/>
  <c r="AT372" i="12"/>
  <c r="AC385" i="12"/>
  <c r="AD385" i="12"/>
  <c r="AE385" i="12"/>
  <c r="AF385" i="12"/>
  <c r="AG385" i="12"/>
  <c r="AH385" i="12"/>
  <c r="AI385" i="12"/>
  <c r="AJ385" i="12"/>
  <c r="AK385" i="12"/>
  <c r="AL385" i="12"/>
  <c r="AM385" i="12"/>
  <c r="AN385" i="12"/>
  <c r="AO385" i="12"/>
  <c r="AP385" i="12"/>
  <c r="AQ385" i="12"/>
  <c r="AR385" i="12"/>
  <c r="AS385" i="12"/>
  <c r="AT385" i="12"/>
  <c r="AC362" i="12"/>
  <c r="AD362" i="12"/>
  <c r="AE362" i="12"/>
  <c r="AF362" i="12"/>
  <c r="AG362" i="12"/>
  <c r="AH362" i="12"/>
  <c r="AI362" i="12"/>
  <c r="AJ362" i="12"/>
  <c r="AK362" i="12"/>
  <c r="AL362" i="12"/>
  <c r="AM362" i="12"/>
  <c r="AN362" i="12"/>
  <c r="AO362" i="12"/>
  <c r="AP362" i="12"/>
  <c r="AQ362" i="12"/>
  <c r="AR362" i="12"/>
  <c r="AS362" i="12"/>
  <c r="AT362" i="12"/>
  <c r="AC514" i="12"/>
  <c r="AD514" i="12"/>
  <c r="AE514" i="12"/>
  <c r="AF514" i="12"/>
  <c r="AG514" i="12"/>
  <c r="AH514" i="12"/>
  <c r="AI514" i="12"/>
  <c r="AJ514" i="12"/>
  <c r="AK514" i="12"/>
  <c r="AL514" i="12"/>
  <c r="AM514" i="12"/>
  <c r="AN514" i="12"/>
  <c r="AO514" i="12"/>
  <c r="AP514" i="12"/>
  <c r="AQ514" i="12"/>
  <c r="AR514" i="12"/>
  <c r="AS514" i="12"/>
  <c r="AT514" i="12"/>
  <c r="AC383" i="12"/>
  <c r="AD383" i="12"/>
  <c r="AE383" i="12"/>
  <c r="AF383" i="12"/>
  <c r="AG383" i="12"/>
  <c r="AH383" i="12"/>
  <c r="AI383" i="12"/>
  <c r="AJ383" i="12"/>
  <c r="AK383" i="12"/>
  <c r="AL383" i="12"/>
  <c r="AM383" i="12"/>
  <c r="AN383" i="12"/>
  <c r="AO383" i="12"/>
  <c r="AP383" i="12"/>
  <c r="AQ383" i="12"/>
  <c r="AR383" i="12"/>
  <c r="AS383" i="12"/>
  <c r="AT383" i="12"/>
  <c r="AC363" i="12"/>
  <c r="AD363" i="12"/>
  <c r="AE363" i="12"/>
  <c r="AF363" i="12"/>
  <c r="AG363" i="12"/>
  <c r="AH363" i="12"/>
  <c r="AI363" i="12"/>
  <c r="AJ363" i="12"/>
  <c r="AK363" i="12"/>
  <c r="AL363" i="12"/>
  <c r="AM363" i="12"/>
  <c r="AN363" i="12"/>
  <c r="AO363" i="12"/>
  <c r="AP363" i="12"/>
  <c r="AQ363" i="12"/>
  <c r="AR363" i="12"/>
  <c r="AS363" i="12"/>
  <c r="AT363" i="12"/>
  <c r="AC381" i="12"/>
  <c r="AD381" i="12"/>
  <c r="AE381" i="12"/>
  <c r="AF381" i="12"/>
  <c r="AG381" i="12"/>
  <c r="AH381" i="12"/>
  <c r="AI381" i="12"/>
  <c r="AJ381" i="12"/>
  <c r="AK381" i="12"/>
  <c r="AL381" i="12"/>
  <c r="AM381" i="12"/>
  <c r="AN381" i="12"/>
  <c r="AO381" i="12"/>
  <c r="AP381" i="12"/>
  <c r="AQ381" i="12"/>
  <c r="AR381" i="12"/>
  <c r="AS381" i="12"/>
  <c r="AT381" i="12"/>
  <c r="AC364" i="12"/>
  <c r="AD364" i="12"/>
  <c r="AE364" i="12"/>
  <c r="AF364" i="12"/>
  <c r="AG364" i="12"/>
  <c r="AH364" i="12"/>
  <c r="AI364" i="12"/>
  <c r="AJ364" i="12"/>
  <c r="AK364" i="12"/>
  <c r="AL364" i="12"/>
  <c r="AM364" i="12"/>
  <c r="AN364" i="12"/>
  <c r="AO364" i="12"/>
  <c r="AP364" i="12"/>
  <c r="AQ364" i="12"/>
  <c r="AR364" i="12"/>
  <c r="AS364" i="12"/>
  <c r="AT364" i="12"/>
  <c r="AC371" i="12"/>
  <c r="AD371" i="12"/>
  <c r="AE371" i="12"/>
  <c r="AF371" i="12"/>
  <c r="AG371" i="12"/>
  <c r="AH371" i="12"/>
  <c r="AI371" i="12"/>
  <c r="AJ371" i="12"/>
  <c r="AK371" i="12"/>
  <c r="AL371" i="12"/>
  <c r="AM371" i="12"/>
  <c r="AN371" i="12"/>
  <c r="AO371" i="12"/>
  <c r="AP371" i="12"/>
  <c r="AQ371" i="12"/>
  <c r="AR371" i="12"/>
  <c r="AS371" i="12"/>
  <c r="AT371" i="12"/>
  <c r="AC369" i="12"/>
  <c r="AD369" i="12"/>
  <c r="AE369" i="12"/>
  <c r="AF369" i="12"/>
  <c r="AG369" i="12"/>
  <c r="AH369" i="12"/>
  <c r="AI369" i="12"/>
  <c r="AJ369" i="12"/>
  <c r="AK369" i="12"/>
  <c r="AL369" i="12"/>
  <c r="AM369" i="12"/>
  <c r="AN369" i="12"/>
  <c r="AO369" i="12"/>
  <c r="AP369" i="12"/>
  <c r="AQ369" i="12"/>
  <c r="AR369" i="12"/>
  <c r="AS369" i="12"/>
  <c r="AT369" i="12"/>
  <c r="AC360" i="12"/>
  <c r="AD360" i="12"/>
  <c r="AE360" i="12"/>
  <c r="AF360" i="12"/>
  <c r="AG360" i="12"/>
  <c r="AH360" i="12"/>
  <c r="AI360" i="12"/>
  <c r="AJ360" i="12"/>
  <c r="AK360" i="12"/>
  <c r="AL360" i="12"/>
  <c r="AM360" i="12"/>
  <c r="AN360" i="12"/>
  <c r="AO360" i="12"/>
  <c r="AP360" i="12"/>
  <c r="AQ360" i="12"/>
  <c r="AR360" i="12"/>
  <c r="AS360" i="12"/>
  <c r="AT360" i="12"/>
  <c r="AC353" i="12"/>
  <c r="AD353" i="12"/>
  <c r="AE353" i="12"/>
  <c r="AF353" i="12"/>
  <c r="AG353" i="12"/>
  <c r="AH353" i="12"/>
  <c r="AI353" i="12"/>
  <c r="AJ353" i="12"/>
  <c r="AK353" i="12"/>
  <c r="AL353" i="12"/>
  <c r="AM353" i="12"/>
  <c r="AN353" i="12"/>
  <c r="AO353" i="12"/>
  <c r="AP353" i="12"/>
  <c r="AQ353" i="12"/>
  <c r="AR353" i="12"/>
  <c r="AS353" i="12"/>
  <c r="AT353" i="12"/>
  <c r="AC374" i="12"/>
  <c r="AD374" i="12"/>
  <c r="AE374" i="12"/>
  <c r="AF374" i="12"/>
  <c r="AG374" i="12"/>
  <c r="AH374" i="12"/>
  <c r="AI374" i="12"/>
  <c r="AJ374" i="12"/>
  <c r="AK374" i="12"/>
  <c r="AL374" i="12"/>
  <c r="AM374" i="12"/>
  <c r="AN374" i="12"/>
  <c r="AO374" i="12"/>
  <c r="AP374" i="12"/>
  <c r="AQ374" i="12"/>
  <c r="AR374" i="12"/>
  <c r="AS374" i="12"/>
  <c r="AT374" i="12"/>
  <c r="AC357" i="12"/>
  <c r="AD357" i="12"/>
  <c r="AE357" i="12"/>
  <c r="AF357" i="12"/>
  <c r="AG357" i="12"/>
  <c r="AH357" i="12"/>
  <c r="AI357" i="12"/>
  <c r="AJ357" i="12"/>
  <c r="AK357" i="12"/>
  <c r="AL357" i="12"/>
  <c r="AM357" i="12"/>
  <c r="AN357" i="12"/>
  <c r="AO357" i="12"/>
  <c r="AP357" i="12"/>
  <c r="AQ357" i="12"/>
  <c r="AR357" i="12"/>
  <c r="AS357" i="12"/>
  <c r="AT357" i="12"/>
  <c r="AC376" i="12"/>
  <c r="AD376" i="12"/>
  <c r="AE376" i="12"/>
  <c r="AF376" i="12"/>
  <c r="AG376" i="12"/>
  <c r="AH376" i="12"/>
  <c r="AI376" i="12"/>
  <c r="AJ376" i="12"/>
  <c r="AK376" i="12"/>
  <c r="AL376" i="12"/>
  <c r="AM376" i="12"/>
  <c r="AN376" i="12"/>
  <c r="AO376" i="12"/>
  <c r="AP376" i="12"/>
  <c r="AQ376" i="12"/>
  <c r="AR376" i="12"/>
  <c r="AS376" i="12"/>
  <c r="AT376" i="12"/>
  <c r="AC375" i="12"/>
  <c r="AD375" i="12"/>
  <c r="AE375" i="12"/>
  <c r="AF375" i="12"/>
  <c r="AG375" i="12"/>
  <c r="AH375" i="12"/>
  <c r="AI375" i="12"/>
  <c r="AJ375" i="12"/>
  <c r="AK375" i="12"/>
  <c r="AL375" i="12"/>
  <c r="AM375" i="12"/>
  <c r="AN375" i="12"/>
  <c r="AO375" i="12"/>
  <c r="AP375" i="12"/>
  <c r="AQ375" i="12"/>
  <c r="AR375" i="12"/>
  <c r="AS375" i="12"/>
  <c r="AT375" i="12"/>
  <c r="AC377" i="12"/>
  <c r="AD377" i="12"/>
  <c r="AE377" i="12"/>
  <c r="AF377" i="12"/>
  <c r="AG377" i="12"/>
  <c r="AH377" i="12"/>
  <c r="AI377" i="12"/>
  <c r="AJ377" i="12"/>
  <c r="AK377" i="12"/>
  <c r="AL377" i="12"/>
  <c r="AM377" i="12"/>
  <c r="AN377" i="12"/>
  <c r="AO377" i="12"/>
  <c r="AP377" i="12"/>
  <c r="AQ377" i="12"/>
  <c r="AR377" i="12"/>
  <c r="AS377" i="12"/>
  <c r="AT377" i="12"/>
  <c r="AC370" i="12"/>
  <c r="AD370" i="12"/>
  <c r="AE370" i="12"/>
  <c r="AF370" i="12"/>
  <c r="AG370" i="12"/>
  <c r="AH370" i="12"/>
  <c r="AI370" i="12"/>
  <c r="AJ370" i="12"/>
  <c r="AK370" i="12"/>
  <c r="AL370" i="12"/>
  <c r="AM370" i="12"/>
  <c r="AN370" i="12"/>
  <c r="AO370" i="12"/>
  <c r="AP370" i="12"/>
  <c r="AQ370" i="12"/>
  <c r="AR370" i="12"/>
  <c r="AS370" i="12"/>
  <c r="AT370" i="12"/>
  <c r="AC354" i="12"/>
  <c r="AD354" i="12"/>
  <c r="AE354" i="12"/>
  <c r="AF354" i="12"/>
  <c r="AG354" i="12"/>
  <c r="AH354" i="12"/>
  <c r="AI354" i="12"/>
  <c r="AJ354" i="12"/>
  <c r="AK354" i="12"/>
  <c r="AL354" i="12"/>
  <c r="AM354" i="12"/>
  <c r="AN354" i="12"/>
  <c r="AO354" i="12"/>
  <c r="AP354" i="12"/>
  <c r="AQ354" i="12"/>
  <c r="AR354" i="12"/>
  <c r="AS354" i="12"/>
  <c r="AT354" i="12"/>
  <c r="AC382" i="12"/>
  <c r="AD382" i="12"/>
  <c r="AE382" i="12"/>
  <c r="AF382" i="12"/>
  <c r="AG382" i="12"/>
  <c r="AH382" i="12"/>
  <c r="AI382" i="12"/>
  <c r="AJ382" i="12"/>
  <c r="AK382" i="12"/>
  <c r="AL382" i="12"/>
  <c r="AM382" i="12"/>
  <c r="AN382" i="12"/>
  <c r="AO382" i="12"/>
  <c r="AP382" i="12"/>
  <c r="AQ382" i="12"/>
  <c r="AR382" i="12"/>
  <c r="AS382" i="12"/>
  <c r="AT382" i="12"/>
  <c r="AC738" i="12"/>
  <c r="AD738" i="12"/>
  <c r="AE738" i="12"/>
  <c r="AF738" i="12"/>
  <c r="AG738" i="12"/>
  <c r="AH738" i="12"/>
  <c r="AI738" i="12"/>
  <c r="AJ738" i="12"/>
  <c r="AK738" i="12"/>
  <c r="AL738" i="12"/>
  <c r="AM738" i="12"/>
  <c r="AN738" i="12"/>
  <c r="AO738" i="12"/>
  <c r="AP738" i="12"/>
  <c r="AQ738" i="12"/>
  <c r="AR738" i="12"/>
  <c r="AS738" i="12"/>
  <c r="AT738" i="12"/>
  <c r="AC380" i="12"/>
  <c r="AD380" i="12"/>
  <c r="AE380" i="12"/>
  <c r="AF380" i="12"/>
  <c r="AG380" i="12"/>
  <c r="AH380" i="12"/>
  <c r="AI380" i="12"/>
  <c r="AJ380" i="12"/>
  <c r="AK380" i="12"/>
  <c r="AL380" i="12"/>
  <c r="AM380" i="12"/>
  <c r="AN380" i="12"/>
  <c r="AO380" i="12"/>
  <c r="AP380" i="12"/>
  <c r="AQ380" i="12"/>
  <c r="AR380" i="12"/>
  <c r="AS380" i="12"/>
  <c r="AT380" i="12"/>
  <c r="AC387" i="12"/>
  <c r="AD387" i="12"/>
  <c r="AE387" i="12"/>
  <c r="AF387" i="12"/>
  <c r="AG387" i="12"/>
  <c r="AH387" i="12"/>
  <c r="AI387" i="12"/>
  <c r="AJ387" i="12"/>
  <c r="AK387" i="12"/>
  <c r="AL387" i="12"/>
  <c r="AM387" i="12"/>
  <c r="AN387" i="12"/>
  <c r="AO387" i="12"/>
  <c r="AP387" i="12"/>
  <c r="AQ387" i="12"/>
  <c r="AR387" i="12"/>
  <c r="AS387" i="12"/>
  <c r="AT387" i="12"/>
  <c r="AC388" i="12"/>
  <c r="AD388" i="12"/>
  <c r="AE388" i="12"/>
  <c r="AF388" i="12"/>
  <c r="AG388" i="12"/>
  <c r="AH388" i="12"/>
  <c r="AI388" i="12"/>
  <c r="AJ388" i="12"/>
  <c r="AK388" i="12"/>
  <c r="AL388" i="12"/>
  <c r="AM388" i="12"/>
  <c r="AN388" i="12"/>
  <c r="AO388" i="12"/>
  <c r="AP388" i="12"/>
  <c r="AQ388" i="12"/>
  <c r="AR388" i="12"/>
  <c r="AS388" i="12"/>
  <c r="AT388" i="12"/>
  <c r="AC352" i="12"/>
  <c r="AD352" i="12"/>
  <c r="AE352" i="12"/>
  <c r="AF352" i="12"/>
  <c r="AG352" i="12"/>
  <c r="AH352" i="12"/>
  <c r="AI352" i="12"/>
  <c r="AJ352" i="12"/>
  <c r="AK352" i="12"/>
  <c r="AL352" i="12"/>
  <c r="AM352" i="12"/>
  <c r="AN352" i="12"/>
  <c r="AO352" i="12"/>
  <c r="AP352" i="12"/>
  <c r="AQ352" i="12"/>
  <c r="AR352" i="12"/>
  <c r="AS352" i="12"/>
  <c r="AT352" i="12"/>
  <c r="AC366" i="12"/>
  <c r="AD366" i="12"/>
  <c r="AE366" i="12"/>
  <c r="AF366" i="12"/>
  <c r="AG366" i="12"/>
  <c r="AH366" i="12"/>
  <c r="AI366" i="12"/>
  <c r="AJ366" i="12"/>
  <c r="AK366" i="12"/>
  <c r="AL366" i="12"/>
  <c r="AM366" i="12"/>
  <c r="AN366" i="12"/>
  <c r="AO366" i="12"/>
  <c r="AP366" i="12"/>
  <c r="AQ366" i="12"/>
  <c r="AR366" i="12"/>
  <c r="AS366" i="12"/>
  <c r="AT366" i="12"/>
  <c r="AC389" i="12"/>
  <c r="AD389" i="12"/>
  <c r="AE389" i="12"/>
  <c r="AF389" i="12"/>
  <c r="AG389" i="12"/>
  <c r="AH389" i="12"/>
  <c r="AI389" i="12"/>
  <c r="AJ389" i="12"/>
  <c r="AK389" i="12"/>
  <c r="AL389" i="12"/>
  <c r="AM389" i="12"/>
  <c r="AN389" i="12"/>
  <c r="AO389" i="12"/>
  <c r="AP389" i="12"/>
  <c r="AQ389" i="12"/>
  <c r="AR389" i="12"/>
  <c r="AS389" i="12"/>
  <c r="AT389" i="12"/>
  <c r="AC395" i="12"/>
  <c r="AD395" i="12"/>
  <c r="AE395" i="12"/>
  <c r="AF395" i="12"/>
  <c r="AG395" i="12"/>
  <c r="AH395" i="12"/>
  <c r="AI395" i="12"/>
  <c r="AJ395" i="12"/>
  <c r="AK395" i="12"/>
  <c r="AL395" i="12"/>
  <c r="AM395" i="12"/>
  <c r="AN395" i="12"/>
  <c r="AO395" i="12"/>
  <c r="AP395" i="12"/>
  <c r="AQ395" i="12"/>
  <c r="AR395" i="12"/>
  <c r="AS395" i="12"/>
  <c r="AT395" i="12"/>
  <c r="AC402" i="12"/>
  <c r="AD402" i="12"/>
  <c r="AE402" i="12"/>
  <c r="AF402" i="12"/>
  <c r="AG402" i="12"/>
  <c r="AH402" i="12"/>
  <c r="AI402" i="12"/>
  <c r="AJ402" i="12"/>
  <c r="AK402" i="12"/>
  <c r="AL402" i="12"/>
  <c r="AM402" i="12"/>
  <c r="AN402" i="12"/>
  <c r="AO402" i="12"/>
  <c r="AP402" i="12"/>
  <c r="AQ402" i="12"/>
  <c r="AR402" i="12"/>
  <c r="AS402" i="12"/>
  <c r="AT402" i="12"/>
  <c r="AC403" i="12"/>
  <c r="AD403" i="12"/>
  <c r="AE403" i="12"/>
  <c r="AF403" i="12"/>
  <c r="AG403" i="12"/>
  <c r="AH403" i="12"/>
  <c r="AI403" i="12"/>
  <c r="AJ403" i="12"/>
  <c r="AK403" i="12"/>
  <c r="AL403" i="12"/>
  <c r="AM403" i="12"/>
  <c r="AN403" i="12"/>
  <c r="AO403" i="12"/>
  <c r="AP403" i="12"/>
  <c r="AQ403" i="12"/>
  <c r="AR403" i="12"/>
  <c r="AS403" i="12"/>
  <c r="AT403" i="12"/>
  <c r="AC420" i="12"/>
  <c r="AD420" i="12"/>
  <c r="AE420" i="12"/>
  <c r="AF420" i="12"/>
  <c r="AG420" i="12"/>
  <c r="AH420" i="12"/>
  <c r="AI420" i="12"/>
  <c r="AJ420" i="12"/>
  <c r="AK420" i="12"/>
  <c r="AL420" i="12"/>
  <c r="AM420" i="12"/>
  <c r="AN420" i="12"/>
  <c r="AO420" i="12"/>
  <c r="AP420" i="12"/>
  <c r="AQ420" i="12"/>
  <c r="AR420" i="12"/>
  <c r="AS420" i="12"/>
  <c r="AT420" i="12"/>
  <c r="AC406" i="12"/>
  <c r="AD406" i="12"/>
  <c r="AE406" i="12"/>
  <c r="AF406" i="12"/>
  <c r="AG406" i="12"/>
  <c r="AH406" i="12"/>
  <c r="AI406" i="12"/>
  <c r="AJ406" i="12"/>
  <c r="AK406" i="12"/>
  <c r="AL406" i="12"/>
  <c r="AM406" i="12"/>
  <c r="AN406" i="12"/>
  <c r="AO406" i="12"/>
  <c r="AP406" i="12"/>
  <c r="AQ406" i="12"/>
  <c r="AR406" i="12"/>
  <c r="AS406" i="12"/>
  <c r="AT406" i="12"/>
  <c r="AC396" i="12"/>
  <c r="AD396" i="12"/>
  <c r="AE396" i="12"/>
  <c r="AF396" i="12"/>
  <c r="AG396" i="12"/>
  <c r="AH396" i="12"/>
  <c r="AI396" i="12"/>
  <c r="AJ396" i="12"/>
  <c r="AK396" i="12"/>
  <c r="AL396" i="12"/>
  <c r="AM396" i="12"/>
  <c r="AN396" i="12"/>
  <c r="AO396" i="12"/>
  <c r="AP396" i="12"/>
  <c r="AQ396" i="12"/>
  <c r="AR396" i="12"/>
  <c r="AS396" i="12"/>
  <c r="AT396" i="12"/>
  <c r="AC400" i="12"/>
  <c r="AD400" i="12"/>
  <c r="AE400" i="12"/>
  <c r="AF400" i="12"/>
  <c r="AG400" i="12"/>
  <c r="AH400" i="12"/>
  <c r="AI400" i="12"/>
  <c r="AJ400" i="12"/>
  <c r="AK400" i="12"/>
  <c r="AL400" i="12"/>
  <c r="AM400" i="12"/>
  <c r="AN400" i="12"/>
  <c r="AO400" i="12"/>
  <c r="AP400" i="12"/>
  <c r="AQ400" i="12"/>
  <c r="AR400" i="12"/>
  <c r="AS400" i="12"/>
  <c r="AT400" i="12"/>
  <c r="AC414" i="12"/>
  <c r="AD414" i="12"/>
  <c r="AE414" i="12"/>
  <c r="AF414" i="12"/>
  <c r="AG414" i="12"/>
  <c r="AH414" i="12"/>
  <c r="AI414" i="12"/>
  <c r="AJ414" i="12"/>
  <c r="AK414" i="12"/>
  <c r="AL414" i="12"/>
  <c r="AM414" i="12"/>
  <c r="AN414" i="12"/>
  <c r="AO414" i="12"/>
  <c r="AP414" i="12"/>
  <c r="AQ414" i="12"/>
  <c r="AR414" i="12"/>
  <c r="AS414" i="12"/>
  <c r="AT414" i="12"/>
  <c r="AC407" i="12"/>
  <c r="AD407" i="12"/>
  <c r="AE407" i="12"/>
  <c r="AF407" i="12"/>
  <c r="AG407" i="12"/>
  <c r="AH407" i="12"/>
  <c r="AI407" i="12"/>
  <c r="AJ407" i="12"/>
  <c r="AK407" i="12"/>
  <c r="AL407" i="12"/>
  <c r="AM407" i="12"/>
  <c r="AN407" i="12"/>
  <c r="AO407" i="12"/>
  <c r="AP407" i="12"/>
  <c r="AQ407" i="12"/>
  <c r="AR407" i="12"/>
  <c r="AS407" i="12"/>
  <c r="AT407" i="12"/>
  <c r="AC567" i="12"/>
  <c r="AD567" i="12"/>
  <c r="AE567" i="12"/>
  <c r="AF567" i="12"/>
  <c r="AG567" i="12"/>
  <c r="AH567" i="12"/>
  <c r="AI567" i="12"/>
  <c r="AJ567" i="12"/>
  <c r="AK567" i="12"/>
  <c r="AL567" i="12"/>
  <c r="AM567" i="12"/>
  <c r="AN567" i="12"/>
  <c r="AO567" i="12"/>
  <c r="AP567" i="12"/>
  <c r="AQ567" i="12"/>
  <c r="AR567" i="12"/>
  <c r="AS567" i="12"/>
  <c r="AT567" i="12"/>
  <c r="AC412" i="12"/>
  <c r="AD412" i="12"/>
  <c r="AE412" i="12"/>
  <c r="AF412" i="12"/>
  <c r="AG412" i="12"/>
  <c r="AH412" i="12"/>
  <c r="AI412" i="12"/>
  <c r="AJ412" i="12"/>
  <c r="AK412" i="12"/>
  <c r="AL412" i="12"/>
  <c r="AM412" i="12"/>
  <c r="AN412" i="12"/>
  <c r="AO412" i="12"/>
  <c r="AP412" i="12"/>
  <c r="AQ412" i="12"/>
  <c r="AR412" i="12"/>
  <c r="AS412" i="12"/>
  <c r="AT412" i="12"/>
  <c r="AC401" i="12"/>
  <c r="AD401" i="12"/>
  <c r="AE401" i="12"/>
  <c r="AF401" i="12"/>
  <c r="AG401" i="12"/>
  <c r="AH401" i="12"/>
  <c r="AI401" i="12"/>
  <c r="AJ401" i="12"/>
  <c r="AK401" i="12"/>
  <c r="AL401" i="12"/>
  <c r="AM401" i="12"/>
  <c r="AN401" i="12"/>
  <c r="AO401" i="12"/>
  <c r="AP401" i="12"/>
  <c r="AQ401" i="12"/>
  <c r="AR401" i="12"/>
  <c r="AS401" i="12"/>
  <c r="AT401" i="12"/>
  <c r="AC399" i="12"/>
  <c r="AD399" i="12"/>
  <c r="AE399" i="12"/>
  <c r="AF399" i="12"/>
  <c r="AG399" i="12"/>
  <c r="AH399" i="12"/>
  <c r="AI399" i="12"/>
  <c r="AJ399" i="12"/>
  <c r="AK399" i="12"/>
  <c r="AL399" i="12"/>
  <c r="AM399" i="12"/>
  <c r="AN399" i="12"/>
  <c r="AO399" i="12"/>
  <c r="AP399" i="12"/>
  <c r="AQ399" i="12"/>
  <c r="AR399" i="12"/>
  <c r="AS399" i="12"/>
  <c r="AT399" i="12"/>
  <c r="AC398" i="12"/>
  <c r="AD398" i="12"/>
  <c r="AE398" i="12"/>
  <c r="AF398" i="12"/>
  <c r="AG398" i="12"/>
  <c r="AH398" i="12"/>
  <c r="AI398" i="12"/>
  <c r="AJ398" i="12"/>
  <c r="AK398" i="12"/>
  <c r="AL398" i="12"/>
  <c r="AM398" i="12"/>
  <c r="AN398" i="12"/>
  <c r="AO398" i="12"/>
  <c r="AP398" i="12"/>
  <c r="AQ398" i="12"/>
  <c r="AR398" i="12"/>
  <c r="AS398" i="12"/>
  <c r="AT398" i="12"/>
  <c r="AC404" i="12"/>
  <c r="AD404" i="12"/>
  <c r="AE404" i="12"/>
  <c r="AF404" i="12"/>
  <c r="AG404" i="12"/>
  <c r="AH404" i="12"/>
  <c r="AI404" i="12"/>
  <c r="AJ404" i="12"/>
  <c r="AK404" i="12"/>
  <c r="AL404" i="12"/>
  <c r="AM404" i="12"/>
  <c r="AN404" i="12"/>
  <c r="AO404" i="12"/>
  <c r="AP404" i="12"/>
  <c r="AQ404" i="12"/>
  <c r="AR404" i="12"/>
  <c r="AS404" i="12"/>
  <c r="AT404" i="12"/>
  <c r="AC411" i="12"/>
  <c r="AD411" i="12"/>
  <c r="AE411" i="12"/>
  <c r="AF411" i="12"/>
  <c r="AG411" i="12"/>
  <c r="AH411" i="12"/>
  <c r="AI411" i="12"/>
  <c r="AJ411" i="12"/>
  <c r="AK411" i="12"/>
  <c r="AL411" i="12"/>
  <c r="AM411" i="12"/>
  <c r="AN411" i="12"/>
  <c r="AO411" i="12"/>
  <c r="AP411" i="12"/>
  <c r="AQ411" i="12"/>
  <c r="AR411" i="12"/>
  <c r="AS411" i="12"/>
  <c r="AT411" i="12"/>
  <c r="AC413" i="12"/>
  <c r="AD413" i="12"/>
  <c r="AE413" i="12"/>
  <c r="AF413" i="12"/>
  <c r="AG413" i="12"/>
  <c r="AH413" i="12"/>
  <c r="AI413" i="12"/>
  <c r="AJ413" i="12"/>
  <c r="AK413" i="12"/>
  <c r="AL413" i="12"/>
  <c r="AM413" i="12"/>
  <c r="AN413" i="12"/>
  <c r="AO413" i="12"/>
  <c r="AP413" i="12"/>
  <c r="AQ413" i="12"/>
  <c r="AR413" i="12"/>
  <c r="AS413" i="12"/>
  <c r="AT413" i="12"/>
  <c r="AC409" i="12"/>
  <c r="AD409" i="12"/>
  <c r="AE409" i="12"/>
  <c r="AF409" i="12"/>
  <c r="AG409" i="12"/>
  <c r="AH409" i="12"/>
  <c r="AI409" i="12"/>
  <c r="AJ409" i="12"/>
  <c r="AK409" i="12"/>
  <c r="AL409" i="12"/>
  <c r="AM409" i="12"/>
  <c r="AN409" i="12"/>
  <c r="AO409" i="12"/>
  <c r="AP409" i="12"/>
  <c r="AQ409" i="12"/>
  <c r="AR409" i="12"/>
  <c r="AS409" i="12"/>
  <c r="AT409" i="12"/>
  <c r="AC421" i="12"/>
  <c r="AD421" i="12"/>
  <c r="AE421" i="12"/>
  <c r="AF421" i="12"/>
  <c r="AG421" i="12"/>
  <c r="AH421" i="12"/>
  <c r="AI421" i="12"/>
  <c r="AJ421" i="12"/>
  <c r="AK421" i="12"/>
  <c r="AL421" i="12"/>
  <c r="AM421" i="12"/>
  <c r="AN421" i="12"/>
  <c r="AO421" i="12"/>
  <c r="AP421" i="12"/>
  <c r="AQ421" i="12"/>
  <c r="AR421" i="12"/>
  <c r="AS421" i="12"/>
  <c r="AT421" i="12"/>
  <c r="AC418" i="12"/>
  <c r="AD418" i="12"/>
  <c r="AE418" i="12"/>
  <c r="AF418" i="12"/>
  <c r="AG418" i="12"/>
  <c r="AH418" i="12"/>
  <c r="AI418" i="12"/>
  <c r="AJ418" i="12"/>
  <c r="AK418" i="12"/>
  <c r="AL418" i="12"/>
  <c r="AM418" i="12"/>
  <c r="AN418" i="12"/>
  <c r="AO418" i="12"/>
  <c r="AP418" i="12"/>
  <c r="AQ418" i="12"/>
  <c r="AR418" i="12"/>
  <c r="AS418" i="12"/>
  <c r="AT418" i="12"/>
  <c r="AC417" i="12"/>
  <c r="AD417" i="12"/>
  <c r="AE417" i="12"/>
  <c r="AF417" i="12"/>
  <c r="AG417" i="12"/>
  <c r="AH417" i="12"/>
  <c r="AI417" i="12"/>
  <c r="AJ417" i="12"/>
  <c r="AK417" i="12"/>
  <c r="AL417" i="12"/>
  <c r="AM417" i="12"/>
  <c r="AN417" i="12"/>
  <c r="AO417" i="12"/>
  <c r="AP417" i="12"/>
  <c r="AQ417" i="12"/>
  <c r="AR417" i="12"/>
  <c r="AS417" i="12"/>
  <c r="AT417" i="12"/>
  <c r="AC415" i="12"/>
  <c r="AD415" i="12"/>
  <c r="AE415" i="12"/>
  <c r="AF415" i="12"/>
  <c r="AG415" i="12"/>
  <c r="AH415" i="12"/>
  <c r="AI415" i="12"/>
  <c r="AJ415" i="12"/>
  <c r="AK415" i="12"/>
  <c r="AL415" i="12"/>
  <c r="AM415" i="12"/>
  <c r="AN415" i="12"/>
  <c r="AO415" i="12"/>
  <c r="AP415" i="12"/>
  <c r="AQ415" i="12"/>
  <c r="AR415" i="12"/>
  <c r="AS415" i="12"/>
  <c r="AT415" i="12"/>
  <c r="AC416" i="12"/>
  <c r="AD416" i="12"/>
  <c r="AE416" i="12"/>
  <c r="AF416" i="12"/>
  <c r="AG416" i="12"/>
  <c r="AH416" i="12"/>
  <c r="AI416" i="12"/>
  <c r="AJ416" i="12"/>
  <c r="AK416" i="12"/>
  <c r="AL416" i="12"/>
  <c r="AM416" i="12"/>
  <c r="AN416" i="12"/>
  <c r="AO416" i="12"/>
  <c r="AP416" i="12"/>
  <c r="AQ416" i="12"/>
  <c r="AR416" i="12"/>
  <c r="AS416" i="12"/>
  <c r="AT416" i="12"/>
  <c r="AC419" i="12"/>
  <c r="AD419" i="12"/>
  <c r="AE419" i="12"/>
  <c r="AF419" i="12"/>
  <c r="AG419" i="12"/>
  <c r="AH419" i="12"/>
  <c r="AI419" i="12"/>
  <c r="AJ419" i="12"/>
  <c r="AK419" i="12"/>
  <c r="AL419" i="12"/>
  <c r="AM419" i="12"/>
  <c r="AN419" i="12"/>
  <c r="AO419" i="12"/>
  <c r="AP419" i="12"/>
  <c r="AQ419" i="12"/>
  <c r="AR419" i="12"/>
  <c r="AS419" i="12"/>
  <c r="AT419" i="12"/>
  <c r="AC423" i="12"/>
  <c r="AD423" i="12"/>
  <c r="AE423" i="12"/>
  <c r="AF423" i="12"/>
  <c r="AG423" i="12"/>
  <c r="AH423" i="12"/>
  <c r="AI423" i="12"/>
  <c r="AJ423" i="12"/>
  <c r="AK423" i="12"/>
  <c r="AL423" i="12"/>
  <c r="AM423" i="12"/>
  <c r="AN423" i="12"/>
  <c r="AO423" i="12"/>
  <c r="AP423" i="12"/>
  <c r="AQ423" i="12"/>
  <c r="AR423" i="12"/>
  <c r="AS423" i="12"/>
  <c r="AT423" i="12"/>
  <c r="AC704" i="12"/>
  <c r="AD704" i="12"/>
  <c r="AE704" i="12"/>
  <c r="AF704" i="12"/>
  <c r="AG704" i="12"/>
  <c r="AH704" i="12"/>
  <c r="AI704" i="12"/>
  <c r="AJ704" i="12"/>
  <c r="AK704" i="12"/>
  <c r="AL704" i="12"/>
  <c r="AM704" i="12"/>
  <c r="AN704" i="12"/>
  <c r="AO704" i="12"/>
  <c r="AP704" i="12"/>
  <c r="AQ704" i="12"/>
  <c r="AR704" i="12"/>
  <c r="AS704" i="12"/>
  <c r="AT704" i="12"/>
  <c r="AC424" i="12"/>
  <c r="AD424" i="12"/>
  <c r="AE424" i="12"/>
  <c r="AF424" i="12"/>
  <c r="AG424" i="12"/>
  <c r="AH424" i="12"/>
  <c r="AI424" i="12"/>
  <c r="AJ424" i="12"/>
  <c r="AK424" i="12"/>
  <c r="AL424" i="12"/>
  <c r="AM424" i="12"/>
  <c r="AN424" i="12"/>
  <c r="AO424" i="12"/>
  <c r="AP424" i="12"/>
  <c r="AQ424" i="12"/>
  <c r="AR424" i="12"/>
  <c r="AS424" i="12"/>
  <c r="AT424" i="12"/>
  <c r="AC422" i="12"/>
  <c r="AD422" i="12"/>
  <c r="AE422" i="12"/>
  <c r="AF422" i="12"/>
  <c r="AG422" i="12"/>
  <c r="AH422" i="12"/>
  <c r="AI422" i="12"/>
  <c r="AJ422" i="12"/>
  <c r="AK422" i="12"/>
  <c r="AL422" i="12"/>
  <c r="AM422" i="12"/>
  <c r="AN422" i="12"/>
  <c r="AO422" i="12"/>
  <c r="AP422" i="12"/>
  <c r="AQ422" i="12"/>
  <c r="AR422" i="12"/>
  <c r="AS422" i="12"/>
  <c r="AT422" i="12"/>
  <c r="AC429" i="12"/>
  <c r="AD429" i="12"/>
  <c r="AE429" i="12"/>
  <c r="AF429" i="12"/>
  <c r="AG429" i="12"/>
  <c r="AH429" i="12"/>
  <c r="AI429" i="12"/>
  <c r="AJ429" i="12"/>
  <c r="AK429" i="12"/>
  <c r="AL429" i="12"/>
  <c r="AM429" i="12"/>
  <c r="AN429" i="12"/>
  <c r="AO429" i="12"/>
  <c r="AP429" i="12"/>
  <c r="AQ429" i="12"/>
  <c r="AR429" i="12"/>
  <c r="AS429" i="12"/>
  <c r="AT429" i="12"/>
  <c r="AC426" i="12"/>
  <c r="AD426" i="12"/>
  <c r="AE426" i="12"/>
  <c r="AF426" i="12"/>
  <c r="AG426" i="12"/>
  <c r="AH426" i="12"/>
  <c r="AI426" i="12"/>
  <c r="AJ426" i="12"/>
  <c r="AK426" i="12"/>
  <c r="AL426" i="12"/>
  <c r="AM426" i="12"/>
  <c r="AN426" i="12"/>
  <c r="AO426" i="12"/>
  <c r="AP426" i="12"/>
  <c r="AQ426" i="12"/>
  <c r="AR426" i="12"/>
  <c r="AS426" i="12"/>
  <c r="AT426" i="12"/>
  <c r="AC427" i="12"/>
  <c r="AD427" i="12"/>
  <c r="AE427" i="12"/>
  <c r="AF427" i="12"/>
  <c r="AG427" i="12"/>
  <c r="AH427" i="12"/>
  <c r="AI427" i="12"/>
  <c r="AJ427" i="12"/>
  <c r="AK427" i="12"/>
  <c r="AL427" i="12"/>
  <c r="AM427" i="12"/>
  <c r="AN427" i="12"/>
  <c r="AO427" i="12"/>
  <c r="AP427" i="12"/>
  <c r="AQ427" i="12"/>
  <c r="AR427" i="12"/>
  <c r="AS427" i="12"/>
  <c r="AT427" i="12"/>
  <c r="AC425" i="12"/>
  <c r="AD425" i="12"/>
  <c r="AE425" i="12"/>
  <c r="AF425" i="12"/>
  <c r="AG425" i="12"/>
  <c r="AH425" i="12"/>
  <c r="AI425" i="12"/>
  <c r="AJ425" i="12"/>
  <c r="AK425" i="12"/>
  <c r="AL425" i="12"/>
  <c r="AM425" i="12"/>
  <c r="AN425" i="12"/>
  <c r="AO425" i="12"/>
  <c r="AP425" i="12"/>
  <c r="AQ425" i="12"/>
  <c r="AR425" i="12"/>
  <c r="AS425" i="12"/>
  <c r="AT425" i="12"/>
  <c r="AC428" i="12"/>
  <c r="AD428" i="12"/>
  <c r="AE428" i="12"/>
  <c r="AF428" i="12"/>
  <c r="AG428" i="12"/>
  <c r="AH428" i="12"/>
  <c r="AI428" i="12"/>
  <c r="AJ428" i="12"/>
  <c r="AK428" i="12"/>
  <c r="AL428" i="12"/>
  <c r="AM428" i="12"/>
  <c r="AN428" i="12"/>
  <c r="AO428" i="12"/>
  <c r="AP428" i="12"/>
  <c r="AQ428" i="12"/>
  <c r="AR428" i="12"/>
  <c r="AS428" i="12"/>
  <c r="AT428" i="12"/>
  <c r="AC431" i="12"/>
  <c r="AD431" i="12"/>
  <c r="AE431" i="12"/>
  <c r="AF431" i="12"/>
  <c r="AG431" i="12"/>
  <c r="AH431" i="12"/>
  <c r="AI431" i="12"/>
  <c r="AJ431" i="12"/>
  <c r="AK431" i="12"/>
  <c r="AL431" i="12"/>
  <c r="AM431" i="12"/>
  <c r="AN431" i="12"/>
  <c r="AO431" i="12"/>
  <c r="AP431" i="12"/>
  <c r="AQ431" i="12"/>
  <c r="AR431" i="12"/>
  <c r="AS431" i="12"/>
  <c r="AT431" i="12"/>
  <c r="AC432" i="12"/>
  <c r="AD432" i="12"/>
  <c r="AE432" i="12"/>
  <c r="AF432" i="12"/>
  <c r="AG432" i="12"/>
  <c r="AH432" i="12"/>
  <c r="AI432" i="12"/>
  <c r="AJ432" i="12"/>
  <c r="AK432" i="12"/>
  <c r="AL432" i="12"/>
  <c r="AM432" i="12"/>
  <c r="AN432" i="12"/>
  <c r="AO432" i="12"/>
  <c r="AP432" i="12"/>
  <c r="AQ432" i="12"/>
  <c r="AR432" i="12"/>
  <c r="AS432" i="12"/>
  <c r="AT432" i="12"/>
  <c r="AC430" i="12"/>
  <c r="AD430" i="12"/>
  <c r="AE430" i="12"/>
  <c r="AF430" i="12"/>
  <c r="AG430" i="12"/>
  <c r="AH430" i="12"/>
  <c r="AI430" i="12"/>
  <c r="AJ430" i="12"/>
  <c r="AK430" i="12"/>
  <c r="AL430" i="12"/>
  <c r="AM430" i="12"/>
  <c r="AN430" i="12"/>
  <c r="AO430" i="12"/>
  <c r="AP430" i="12"/>
  <c r="AQ430" i="12"/>
  <c r="AR430" i="12"/>
  <c r="AS430" i="12"/>
  <c r="AT430" i="12"/>
  <c r="AC442" i="12"/>
  <c r="AD442" i="12"/>
  <c r="AE442" i="12"/>
  <c r="AF442" i="12"/>
  <c r="AG442" i="12"/>
  <c r="AH442" i="12"/>
  <c r="AI442" i="12"/>
  <c r="AJ442" i="12"/>
  <c r="AK442" i="12"/>
  <c r="AL442" i="12"/>
  <c r="AM442" i="12"/>
  <c r="AN442" i="12"/>
  <c r="AO442" i="12"/>
  <c r="AP442" i="12"/>
  <c r="AQ442" i="12"/>
  <c r="AR442" i="12"/>
  <c r="AS442" i="12"/>
  <c r="AT442" i="12"/>
  <c r="AC434" i="12"/>
  <c r="AD434" i="12"/>
  <c r="AE434" i="12"/>
  <c r="AF434" i="12"/>
  <c r="AG434" i="12"/>
  <c r="AH434" i="12"/>
  <c r="AI434" i="12"/>
  <c r="AJ434" i="12"/>
  <c r="AK434" i="12"/>
  <c r="AL434" i="12"/>
  <c r="AM434" i="12"/>
  <c r="AN434" i="12"/>
  <c r="AO434" i="12"/>
  <c r="AP434" i="12"/>
  <c r="AQ434" i="12"/>
  <c r="AR434" i="12"/>
  <c r="AS434" i="12"/>
  <c r="AT434" i="12"/>
  <c r="AC436" i="12"/>
  <c r="AD436" i="12"/>
  <c r="AE436" i="12"/>
  <c r="AF436" i="12"/>
  <c r="AG436" i="12"/>
  <c r="AH436" i="12"/>
  <c r="AI436" i="12"/>
  <c r="AJ436" i="12"/>
  <c r="AK436" i="12"/>
  <c r="AL436" i="12"/>
  <c r="AM436" i="12"/>
  <c r="AN436" i="12"/>
  <c r="AO436" i="12"/>
  <c r="AP436" i="12"/>
  <c r="AQ436" i="12"/>
  <c r="AR436" i="12"/>
  <c r="AS436" i="12"/>
  <c r="AT436" i="12"/>
  <c r="AC435" i="12"/>
  <c r="AD435" i="12"/>
  <c r="AE435" i="12"/>
  <c r="AF435" i="12"/>
  <c r="AG435" i="12"/>
  <c r="AH435" i="12"/>
  <c r="AI435" i="12"/>
  <c r="AJ435" i="12"/>
  <c r="AK435" i="12"/>
  <c r="AL435" i="12"/>
  <c r="AM435" i="12"/>
  <c r="AN435" i="12"/>
  <c r="AO435" i="12"/>
  <c r="AP435" i="12"/>
  <c r="AQ435" i="12"/>
  <c r="AR435" i="12"/>
  <c r="AS435" i="12"/>
  <c r="AT435" i="12"/>
  <c r="AC441" i="12"/>
  <c r="AD441" i="12"/>
  <c r="AE441" i="12"/>
  <c r="AF441" i="12"/>
  <c r="AG441" i="12"/>
  <c r="AH441" i="12"/>
  <c r="AI441" i="12"/>
  <c r="AJ441" i="12"/>
  <c r="AK441" i="12"/>
  <c r="AL441" i="12"/>
  <c r="AM441" i="12"/>
  <c r="AN441" i="12"/>
  <c r="AO441" i="12"/>
  <c r="AP441" i="12"/>
  <c r="AQ441" i="12"/>
  <c r="AR441" i="12"/>
  <c r="AS441" i="12"/>
  <c r="AT441" i="12"/>
  <c r="AC439" i="12"/>
  <c r="AD439" i="12"/>
  <c r="AE439" i="12"/>
  <c r="AF439" i="12"/>
  <c r="AG439" i="12"/>
  <c r="AH439" i="12"/>
  <c r="AI439" i="12"/>
  <c r="AJ439" i="12"/>
  <c r="AK439" i="12"/>
  <c r="AL439" i="12"/>
  <c r="AM439" i="12"/>
  <c r="AN439" i="12"/>
  <c r="AO439" i="12"/>
  <c r="AP439" i="12"/>
  <c r="AQ439" i="12"/>
  <c r="AR439" i="12"/>
  <c r="AS439" i="12"/>
  <c r="AT439" i="12"/>
  <c r="AC451" i="12"/>
  <c r="AD451" i="12"/>
  <c r="AE451" i="12"/>
  <c r="AF451" i="12"/>
  <c r="AG451" i="12"/>
  <c r="AH451" i="12"/>
  <c r="AI451" i="12"/>
  <c r="AJ451" i="12"/>
  <c r="AK451" i="12"/>
  <c r="AL451" i="12"/>
  <c r="AM451" i="12"/>
  <c r="AN451" i="12"/>
  <c r="AO451" i="12"/>
  <c r="AP451" i="12"/>
  <c r="AQ451" i="12"/>
  <c r="AR451" i="12"/>
  <c r="AS451" i="12"/>
  <c r="AT451" i="12"/>
  <c r="AC459" i="12"/>
  <c r="AD459" i="12"/>
  <c r="AE459" i="12"/>
  <c r="AF459" i="12"/>
  <c r="AG459" i="12"/>
  <c r="AH459" i="12"/>
  <c r="AI459" i="12"/>
  <c r="AJ459" i="12"/>
  <c r="AK459" i="12"/>
  <c r="AL459" i="12"/>
  <c r="AM459" i="12"/>
  <c r="AN459" i="12"/>
  <c r="AO459" i="12"/>
  <c r="AP459" i="12"/>
  <c r="AQ459" i="12"/>
  <c r="AR459" i="12"/>
  <c r="AS459" i="12"/>
  <c r="AT459" i="12"/>
  <c r="AC471" i="12"/>
  <c r="AD471" i="12"/>
  <c r="AE471" i="12"/>
  <c r="AF471" i="12"/>
  <c r="AG471" i="12"/>
  <c r="AH471" i="12"/>
  <c r="AI471" i="12"/>
  <c r="AJ471" i="12"/>
  <c r="AK471" i="12"/>
  <c r="AL471" i="12"/>
  <c r="AM471" i="12"/>
  <c r="AN471" i="12"/>
  <c r="AO471" i="12"/>
  <c r="AP471" i="12"/>
  <c r="AQ471" i="12"/>
  <c r="AR471" i="12"/>
  <c r="AS471" i="12"/>
  <c r="AT471" i="12"/>
  <c r="AC446" i="12"/>
  <c r="AD446" i="12"/>
  <c r="AE446" i="12"/>
  <c r="AF446" i="12"/>
  <c r="AG446" i="12"/>
  <c r="AH446" i="12"/>
  <c r="AI446" i="12"/>
  <c r="AJ446" i="12"/>
  <c r="AK446" i="12"/>
  <c r="AL446" i="12"/>
  <c r="AM446" i="12"/>
  <c r="AN446" i="12"/>
  <c r="AO446" i="12"/>
  <c r="AP446" i="12"/>
  <c r="AQ446" i="12"/>
  <c r="AR446" i="12"/>
  <c r="AS446" i="12"/>
  <c r="AT446" i="12"/>
  <c r="AC447" i="12"/>
  <c r="AD447" i="12"/>
  <c r="AE447" i="12"/>
  <c r="AF447" i="12"/>
  <c r="AG447" i="12"/>
  <c r="AH447" i="12"/>
  <c r="AI447" i="12"/>
  <c r="AJ447" i="12"/>
  <c r="AK447" i="12"/>
  <c r="AL447" i="12"/>
  <c r="AM447" i="12"/>
  <c r="AN447" i="12"/>
  <c r="AO447" i="12"/>
  <c r="AP447" i="12"/>
  <c r="AQ447" i="12"/>
  <c r="AR447" i="12"/>
  <c r="AS447" i="12"/>
  <c r="AT447" i="12"/>
  <c r="AC449" i="12"/>
  <c r="AD449" i="12"/>
  <c r="AE449" i="12"/>
  <c r="AF449" i="12"/>
  <c r="AG449" i="12"/>
  <c r="AH449" i="12"/>
  <c r="AI449" i="12"/>
  <c r="AJ449" i="12"/>
  <c r="AK449" i="12"/>
  <c r="AL449" i="12"/>
  <c r="AM449" i="12"/>
  <c r="AN449" i="12"/>
  <c r="AO449" i="12"/>
  <c r="AP449" i="12"/>
  <c r="AQ449" i="12"/>
  <c r="AR449" i="12"/>
  <c r="AS449" i="12"/>
  <c r="AT449" i="12"/>
  <c r="AC472" i="12"/>
  <c r="AD472" i="12"/>
  <c r="AE472" i="12"/>
  <c r="AF472" i="12"/>
  <c r="AG472" i="12"/>
  <c r="AH472" i="12"/>
  <c r="AI472" i="12"/>
  <c r="AJ472" i="12"/>
  <c r="AK472" i="12"/>
  <c r="AL472" i="12"/>
  <c r="AM472" i="12"/>
  <c r="AN472" i="12"/>
  <c r="AO472" i="12"/>
  <c r="AP472" i="12"/>
  <c r="AQ472" i="12"/>
  <c r="AR472" i="12"/>
  <c r="AS472" i="12"/>
  <c r="AT472" i="12"/>
  <c r="AC474" i="12"/>
  <c r="AD474" i="12"/>
  <c r="AE474" i="12"/>
  <c r="AF474" i="12"/>
  <c r="AG474" i="12"/>
  <c r="AH474" i="12"/>
  <c r="AI474" i="12"/>
  <c r="AJ474" i="12"/>
  <c r="AK474" i="12"/>
  <c r="AL474" i="12"/>
  <c r="AM474" i="12"/>
  <c r="AN474" i="12"/>
  <c r="AO474" i="12"/>
  <c r="AP474" i="12"/>
  <c r="AQ474" i="12"/>
  <c r="AR474" i="12"/>
  <c r="AS474" i="12"/>
  <c r="AT474" i="12"/>
  <c r="AC450" i="12"/>
  <c r="AD450" i="12"/>
  <c r="AE450" i="12"/>
  <c r="AF450" i="12"/>
  <c r="AG450" i="12"/>
  <c r="AH450" i="12"/>
  <c r="AI450" i="12"/>
  <c r="AJ450" i="12"/>
  <c r="AK450" i="12"/>
  <c r="AL450" i="12"/>
  <c r="AM450" i="12"/>
  <c r="AN450" i="12"/>
  <c r="AO450" i="12"/>
  <c r="AP450" i="12"/>
  <c r="AQ450" i="12"/>
  <c r="AR450" i="12"/>
  <c r="AS450" i="12"/>
  <c r="AT450" i="12"/>
  <c r="AC477" i="12"/>
  <c r="AD477" i="12"/>
  <c r="AE477" i="12"/>
  <c r="AF477" i="12"/>
  <c r="AG477" i="12"/>
  <c r="AH477" i="12"/>
  <c r="AI477" i="12"/>
  <c r="AJ477" i="12"/>
  <c r="AK477" i="12"/>
  <c r="AL477" i="12"/>
  <c r="AM477" i="12"/>
  <c r="AN477" i="12"/>
  <c r="AO477" i="12"/>
  <c r="AP477" i="12"/>
  <c r="AQ477" i="12"/>
  <c r="AR477" i="12"/>
  <c r="AS477" i="12"/>
  <c r="AT477" i="12"/>
  <c r="AC452" i="12"/>
  <c r="AD452" i="12"/>
  <c r="AE452" i="12"/>
  <c r="AF452" i="12"/>
  <c r="AG452" i="12"/>
  <c r="AH452" i="12"/>
  <c r="AI452" i="12"/>
  <c r="AJ452" i="12"/>
  <c r="AK452" i="12"/>
  <c r="AL452" i="12"/>
  <c r="AM452" i="12"/>
  <c r="AN452" i="12"/>
  <c r="AO452" i="12"/>
  <c r="AP452" i="12"/>
  <c r="AQ452" i="12"/>
  <c r="AR452" i="12"/>
  <c r="AS452" i="12"/>
  <c r="AT452" i="12"/>
  <c r="AC461" i="12"/>
  <c r="AD461" i="12"/>
  <c r="AE461" i="12"/>
  <c r="AF461" i="12"/>
  <c r="AG461" i="12"/>
  <c r="AH461" i="12"/>
  <c r="AI461" i="12"/>
  <c r="AJ461" i="12"/>
  <c r="AK461" i="12"/>
  <c r="AL461" i="12"/>
  <c r="AM461" i="12"/>
  <c r="AN461" i="12"/>
  <c r="AO461" i="12"/>
  <c r="AP461" i="12"/>
  <c r="AQ461" i="12"/>
  <c r="AR461" i="12"/>
  <c r="AS461" i="12"/>
  <c r="AT461" i="12"/>
  <c r="AC454" i="12"/>
  <c r="AD454" i="12"/>
  <c r="AE454" i="12"/>
  <c r="AF454" i="12"/>
  <c r="AG454" i="12"/>
  <c r="AH454" i="12"/>
  <c r="AI454" i="12"/>
  <c r="AJ454" i="12"/>
  <c r="AK454" i="12"/>
  <c r="AL454" i="12"/>
  <c r="AM454" i="12"/>
  <c r="AN454" i="12"/>
  <c r="AO454" i="12"/>
  <c r="AP454" i="12"/>
  <c r="AQ454" i="12"/>
  <c r="AR454" i="12"/>
  <c r="AS454" i="12"/>
  <c r="AT454" i="12"/>
  <c r="AC462" i="12"/>
  <c r="AD462" i="12"/>
  <c r="AE462" i="12"/>
  <c r="AF462" i="12"/>
  <c r="AG462" i="12"/>
  <c r="AH462" i="12"/>
  <c r="AI462" i="12"/>
  <c r="AJ462" i="12"/>
  <c r="AK462" i="12"/>
  <c r="AL462" i="12"/>
  <c r="AM462" i="12"/>
  <c r="AN462" i="12"/>
  <c r="AO462" i="12"/>
  <c r="AP462" i="12"/>
  <c r="AQ462" i="12"/>
  <c r="AR462" i="12"/>
  <c r="AS462" i="12"/>
  <c r="AT462" i="12"/>
  <c r="AC457" i="12"/>
  <c r="AD457" i="12"/>
  <c r="AE457" i="12"/>
  <c r="AF457" i="12"/>
  <c r="AG457" i="12"/>
  <c r="AH457" i="12"/>
  <c r="AI457" i="12"/>
  <c r="AJ457" i="12"/>
  <c r="AK457" i="12"/>
  <c r="AL457" i="12"/>
  <c r="AM457" i="12"/>
  <c r="AN457" i="12"/>
  <c r="AO457" i="12"/>
  <c r="AP457" i="12"/>
  <c r="AQ457" i="12"/>
  <c r="AR457" i="12"/>
  <c r="AS457" i="12"/>
  <c r="AT457" i="12"/>
  <c r="AC463" i="12"/>
  <c r="AD463" i="12"/>
  <c r="AE463" i="12"/>
  <c r="AF463" i="12"/>
  <c r="AG463" i="12"/>
  <c r="AH463" i="12"/>
  <c r="AI463" i="12"/>
  <c r="AJ463" i="12"/>
  <c r="AK463" i="12"/>
  <c r="AL463" i="12"/>
  <c r="AM463" i="12"/>
  <c r="AN463" i="12"/>
  <c r="AO463" i="12"/>
  <c r="AP463" i="12"/>
  <c r="AQ463" i="12"/>
  <c r="AR463" i="12"/>
  <c r="AS463" i="12"/>
  <c r="AT463" i="12"/>
  <c r="AC453" i="12"/>
  <c r="AD453" i="12"/>
  <c r="AE453" i="12"/>
  <c r="AF453" i="12"/>
  <c r="AG453" i="12"/>
  <c r="AH453" i="12"/>
  <c r="AI453" i="12"/>
  <c r="AJ453" i="12"/>
  <c r="AK453" i="12"/>
  <c r="AL453" i="12"/>
  <c r="AM453" i="12"/>
  <c r="AN453" i="12"/>
  <c r="AO453" i="12"/>
  <c r="AP453" i="12"/>
  <c r="AQ453" i="12"/>
  <c r="AR453" i="12"/>
  <c r="AS453" i="12"/>
  <c r="AT453" i="12"/>
  <c r="AC465" i="12"/>
  <c r="AD465" i="12"/>
  <c r="AE465" i="12"/>
  <c r="AF465" i="12"/>
  <c r="AG465" i="12"/>
  <c r="AH465" i="12"/>
  <c r="AI465" i="12"/>
  <c r="AJ465" i="12"/>
  <c r="AK465" i="12"/>
  <c r="AL465" i="12"/>
  <c r="AM465" i="12"/>
  <c r="AN465" i="12"/>
  <c r="AO465" i="12"/>
  <c r="AP465" i="12"/>
  <c r="AQ465" i="12"/>
  <c r="AR465" i="12"/>
  <c r="AS465" i="12"/>
  <c r="AT465" i="12"/>
  <c r="AC466" i="12"/>
  <c r="AD466" i="12"/>
  <c r="AE466" i="12"/>
  <c r="AF466" i="12"/>
  <c r="AG466" i="12"/>
  <c r="AH466" i="12"/>
  <c r="AI466" i="12"/>
  <c r="AJ466" i="12"/>
  <c r="AK466" i="12"/>
  <c r="AL466" i="12"/>
  <c r="AM466" i="12"/>
  <c r="AN466" i="12"/>
  <c r="AO466" i="12"/>
  <c r="AP466" i="12"/>
  <c r="AQ466" i="12"/>
  <c r="AR466" i="12"/>
  <c r="AS466" i="12"/>
  <c r="AT466" i="12"/>
  <c r="AC444" i="12"/>
  <c r="AD444" i="12"/>
  <c r="AE444" i="12"/>
  <c r="AF444" i="12"/>
  <c r="AG444" i="12"/>
  <c r="AH444" i="12"/>
  <c r="AI444" i="12"/>
  <c r="AJ444" i="12"/>
  <c r="AK444" i="12"/>
  <c r="AL444" i="12"/>
  <c r="AM444" i="12"/>
  <c r="AN444" i="12"/>
  <c r="AO444" i="12"/>
  <c r="AP444" i="12"/>
  <c r="AQ444" i="12"/>
  <c r="AR444" i="12"/>
  <c r="AS444" i="12"/>
  <c r="AT444" i="12"/>
  <c r="AC455" i="12"/>
  <c r="AD455" i="12"/>
  <c r="AE455" i="12"/>
  <c r="AF455" i="12"/>
  <c r="AG455" i="12"/>
  <c r="AH455" i="12"/>
  <c r="AI455" i="12"/>
  <c r="AJ455" i="12"/>
  <c r="AK455" i="12"/>
  <c r="AL455" i="12"/>
  <c r="AM455" i="12"/>
  <c r="AN455" i="12"/>
  <c r="AO455" i="12"/>
  <c r="AP455" i="12"/>
  <c r="AQ455" i="12"/>
  <c r="AR455" i="12"/>
  <c r="AS455" i="12"/>
  <c r="AT455" i="12"/>
  <c r="AC464" i="12"/>
  <c r="AD464" i="12"/>
  <c r="AE464" i="12"/>
  <c r="AF464" i="12"/>
  <c r="AG464" i="12"/>
  <c r="AH464" i="12"/>
  <c r="AI464" i="12"/>
  <c r="AJ464" i="12"/>
  <c r="AK464" i="12"/>
  <c r="AL464" i="12"/>
  <c r="AM464" i="12"/>
  <c r="AN464" i="12"/>
  <c r="AO464" i="12"/>
  <c r="AP464" i="12"/>
  <c r="AQ464" i="12"/>
  <c r="AR464" i="12"/>
  <c r="AS464" i="12"/>
  <c r="AT464" i="12"/>
  <c r="AC469" i="12"/>
  <c r="AD469" i="12"/>
  <c r="AE469" i="12"/>
  <c r="AF469" i="12"/>
  <c r="AG469" i="12"/>
  <c r="AH469" i="12"/>
  <c r="AI469" i="12"/>
  <c r="AJ469" i="12"/>
  <c r="AK469" i="12"/>
  <c r="AL469" i="12"/>
  <c r="AM469" i="12"/>
  <c r="AN469" i="12"/>
  <c r="AO469" i="12"/>
  <c r="AP469" i="12"/>
  <c r="AQ469" i="12"/>
  <c r="AR469" i="12"/>
  <c r="AS469" i="12"/>
  <c r="AT469" i="12"/>
  <c r="AC470" i="12"/>
  <c r="AD470" i="12"/>
  <c r="AE470" i="12"/>
  <c r="AF470" i="12"/>
  <c r="AG470" i="12"/>
  <c r="AH470" i="12"/>
  <c r="AI470" i="12"/>
  <c r="AJ470" i="12"/>
  <c r="AK470" i="12"/>
  <c r="AL470" i="12"/>
  <c r="AM470" i="12"/>
  <c r="AN470" i="12"/>
  <c r="AO470" i="12"/>
  <c r="AP470" i="12"/>
  <c r="AQ470" i="12"/>
  <c r="AR470" i="12"/>
  <c r="AS470" i="12"/>
  <c r="AT470" i="12"/>
  <c r="AC475" i="12"/>
  <c r="AD475" i="12"/>
  <c r="AE475" i="12"/>
  <c r="AF475" i="12"/>
  <c r="AG475" i="12"/>
  <c r="AH475" i="12"/>
  <c r="AI475" i="12"/>
  <c r="AJ475" i="12"/>
  <c r="AK475" i="12"/>
  <c r="AL475" i="12"/>
  <c r="AM475" i="12"/>
  <c r="AN475" i="12"/>
  <c r="AO475" i="12"/>
  <c r="AP475" i="12"/>
  <c r="AQ475" i="12"/>
  <c r="AR475" i="12"/>
  <c r="AS475" i="12"/>
  <c r="AT475" i="12"/>
  <c r="AC476" i="12"/>
  <c r="AD476" i="12"/>
  <c r="AE476" i="12"/>
  <c r="AF476" i="12"/>
  <c r="AG476" i="12"/>
  <c r="AH476" i="12"/>
  <c r="AI476" i="12"/>
  <c r="AJ476" i="12"/>
  <c r="AK476" i="12"/>
  <c r="AL476" i="12"/>
  <c r="AM476" i="12"/>
  <c r="AN476" i="12"/>
  <c r="AO476" i="12"/>
  <c r="AP476" i="12"/>
  <c r="AQ476" i="12"/>
  <c r="AR476" i="12"/>
  <c r="AS476" i="12"/>
  <c r="AT476" i="12"/>
  <c r="AC489" i="12"/>
  <c r="AD489" i="12"/>
  <c r="AE489" i="12"/>
  <c r="AF489" i="12"/>
  <c r="AG489" i="12"/>
  <c r="AH489" i="12"/>
  <c r="AI489" i="12"/>
  <c r="AJ489" i="12"/>
  <c r="AK489" i="12"/>
  <c r="AL489" i="12"/>
  <c r="AM489" i="12"/>
  <c r="AN489" i="12"/>
  <c r="AO489" i="12"/>
  <c r="AP489" i="12"/>
  <c r="AQ489" i="12"/>
  <c r="AR489" i="12"/>
  <c r="AS489" i="12"/>
  <c r="AT489" i="12"/>
  <c r="AC480" i="12"/>
  <c r="AD480" i="12"/>
  <c r="AE480" i="12"/>
  <c r="AF480" i="12"/>
  <c r="AG480" i="12"/>
  <c r="AH480" i="12"/>
  <c r="AI480" i="12"/>
  <c r="AJ480" i="12"/>
  <c r="AK480" i="12"/>
  <c r="AL480" i="12"/>
  <c r="AM480" i="12"/>
  <c r="AN480" i="12"/>
  <c r="AO480" i="12"/>
  <c r="AP480" i="12"/>
  <c r="AQ480" i="12"/>
  <c r="AR480" i="12"/>
  <c r="AS480" i="12"/>
  <c r="AT480" i="12"/>
  <c r="AC504" i="12"/>
  <c r="AD504" i="12"/>
  <c r="AE504" i="12"/>
  <c r="AF504" i="12"/>
  <c r="AG504" i="12"/>
  <c r="AH504" i="12"/>
  <c r="AI504" i="12"/>
  <c r="AJ504" i="12"/>
  <c r="AK504" i="12"/>
  <c r="AL504" i="12"/>
  <c r="AM504" i="12"/>
  <c r="AN504" i="12"/>
  <c r="AO504" i="12"/>
  <c r="AP504" i="12"/>
  <c r="AQ504" i="12"/>
  <c r="AR504" i="12"/>
  <c r="AS504" i="12"/>
  <c r="AT504" i="12"/>
  <c r="AC517" i="12"/>
  <c r="AD517" i="12"/>
  <c r="AE517" i="12"/>
  <c r="AF517" i="12"/>
  <c r="AG517" i="12"/>
  <c r="AH517" i="12"/>
  <c r="AI517" i="12"/>
  <c r="AJ517" i="12"/>
  <c r="AK517" i="12"/>
  <c r="AL517" i="12"/>
  <c r="AM517" i="12"/>
  <c r="AN517" i="12"/>
  <c r="AO517" i="12"/>
  <c r="AP517" i="12"/>
  <c r="AQ517" i="12"/>
  <c r="AR517" i="12"/>
  <c r="AS517" i="12"/>
  <c r="AT517" i="12"/>
  <c r="AC506" i="12"/>
  <c r="AD506" i="12"/>
  <c r="AE506" i="12"/>
  <c r="AF506" i="12"/>
  <c r="AG506" i="12"/>
  <c r="AH506" i="12"/>
  <c r="AI506" i="12"/>
  <c r="AJ506" i="12"/>
  <c r="AK506" i="12"/>
  <c r="AL506" i="12"/>
  <c r="AM506" i="12"/>
  <c r="AN506" i="12"/>
  <c r="AO506" i="12"/>
  <c r="AP506" i="12"/>
  <c r="AQ506" i="12"/>
  <c r="AR506" i="12"/>
  <c r="AS506" i="12"/>
  <c r="AT506" i="12"/>
  <c r="AC481" i="12"/>
  <c r="AD481" i="12"/>
  <c r="AE481" i="12"/>
  <c r="AF481" i="12"/>
  <c r="AG481" i="12"/>
  <c r="AH481" i="12"/>
  <c r="AI481" i="12"/>
  <c r="AJ481" i="12"/>
  <c r="AK481" i="12"/>
  <c r="AL481" i="12"/>
  <c r="AM481" i="12"/>
  <c r="AN481" i="12"/>
  <c r="AO481" i="12"/>
  <c r="AP481" i="12"/>
  <c r="AQ481" i="12"/>
  <c r="AR481" i="12"/>
  <c r="AS481" i="12"/>
  <c r="AT481" i="12"/>
  <c r="AC513" i="12"/>
  <c r="AD513" i="12"/>
  <c r="AE513" i="12"/>
  <c r="AF513" i="12"/>
  <c r="AG513" i="12"/>
  <c r="AH513" i="12"/>
  <c r="AI513" i="12"/>
  <c r="AJ513" i="12"/>
  <c r="AK513" i="12"/>
  <c r="AL513" i="12"/>
  <c r="AM513" i="12"/>
  <c r="AN513" i="12"/>
  <c r="AO513" i="12"/>
  <c r="AP513" i="12"/>
  <c r="AQ513" i="12"/>
  <c r="AR513" i="12"/>
  <c r="AS513" i="12"/>
  <c r="AT513" i="12"/>
  <c r="AC482" i="12"/>
  <c r="AD482" i="12"/>
  <c r="AE482" i="12"/>
  <c r="AF482" i="12"/>
  <c r="AG482" i="12"/>
  <c r="AH482" i="12"/>
  <c r="AI482" i="12"/>
  <c r="AJ482" i="12"/>
  <c r="AK482" i="12"/>
  <c r="AL482" i="12"/>
  <c r="AM482" i="12"/>
  <c r="AN482" i="12"/>
  <c r="AO482" i="12"/>
  <c r="AP482" i="12"/>
  <c r="AQ482" i="12"/>
  <c r="AR482" i="12"/>
  <c r="AS482" i="12"/>
  <c r="AT482" i="12"/>
  <c r="AC524" i="12"/>
  <c r="AD524" i="12"/>
  <c r="AE524" i="12"/>
  <c r="AF524" i="12"/>
  <c r="AG524" i="12"/>
  <c r="AH524" i="12"/>
  <c r="AI524" i="12"/>
  <c r="AJ524" i="12"/>
  <c r="AK524" i="12"/>
  <c r="AL524" i="12"/>
  <c r="AM524" i="12"/>
  <c r="AN524" i="12"/>
  <c r="AO524" i="12"/>
  <c r="AP524" i="12"/>
  <c r="AQ524" i="12"/>
  <c r="AR524" i="12"/>
  <c r="AS524" i="12"/>
  <c r="AT524" i="12"/>
  <c r="AC494" i="12"/>
  <c r="AD494" i="12"/>
  <c r="AE494" i="12"/>
  <c r="AF494" i="12"/>
  <c r="AG494" i="12"/>
  <c r="AH494" i="12"/>
  <c r="AI494" i="12"/>
  <c r="AJ494" i="12"/>
  <c r="AK494" i="12"/>
  <c r="AL494" i="12"/>
  <c r="AM494" i="12"/>
  <c r="AN494" i="12"/>
  <c r="AO494" i="12"/>
  <c r="AP494" i="12"/>
  <c r="AQ494" i="12"/>
  <c r="AR494" i="12"/>
  <c r="AS494" i="12"/>
  <c r="AT494" i="12"/>
  <c r="AC512" i="12"/>
  <c r="AD512" i="12"/>
  <c r="AE512" i="12"/>
  <c r="AF512" i="12"/>
  <c r="AG512" i="12"/>
  <c r="AH512" i="12"/>
  <c r="AI512" i="12"/>
  <c r="AJ512" i="12"/>
  <c r="AK512" i="12"/>
  <c r="AL512" i="12"/>
  <c r="AM512" i="12"/>
  <c r="AN512" i="12"/>
  <c r="AO512" i="12"/>
  <c r="AP512" i="12"/>
  <c r="AQ512" i="12"/>
  <c r="AR512" i="12"/>
  <c r="AS512" i="12"/>
  <c r="AT512" i="12"/>
  <c r="AC518" i="12"/>
  <c r="AD518" i="12"/>
  <c r="AE518" i="12"/>
  <c r="AF518" i="12"/>
  <c r="AG518" i="12"/>
  <c r="AH518" i="12"/>
  <c r="AI518" i="12"/>
  <c r="AJ518" i="12"/>
  <c r="AK518" i="12"/>
  <c r="AL518" i="12"/>
  <c r="AM518" i="12"/>
  <c r="AN518" i="12"/>
  <c r="AO518" i="12"/>
  <c r="AP518" i="12"/>
  <c r="AQ518" i="12"/>
  <c r="AR518" i="12"/>
  <c r="AS518" i="12"/>
  <c r="AT518" i="12"/>
  <c r="AC815" i="12"/>
  <c r="AD815" i="12"/>
  <c r="AE815" i="12"/>
  <c r="AF815" i="12"/>
  <c r="AG815" i="12"/>
  <c r="AH815" i="12"/>
  <c r="AI815" i="12"/>
  <c r="AJ815" i="12"/>
  <c r="AK815" i="12"/>
  <c r="AL815" i="12"/>
  <c r="AM815" i="12"/>
  <c r="AN815" i="12"/>
  <c r="AO815" i="12"/>
  <c r="AP815" i="12"/>
  <c r="AQ815" i="12"/>
  <c r="AR815" i="12"/>
  <c r="AS815" i="12"/>
  <c r="AT815" i="12"/>
  <c r="AC483" i="12"/>
  <c r="AD483" i="12"/>
  <c r="AE483" i="12"/>
  <c r="AF483" i="12"/>
  <c r="AG483" i="12"/>
  <c r="AH483" i="12"/>
  <c r="AI483" i="12"/>
  <c r="AJ483" i="12"/>
  <c r="AK483" i="12"/>
  <c r="AL483" i="12"/>
  <c r="AM483" i="12"/>
  <c r="AN483" i="12"/>
  <c r="AO483" i="12"/>
  <c r="AP483" i="12"/>
  <c r="AQ483" i="12"/>
  <c r="AR483" i="12"/>
  <c r="AS483" i="12"/>
  <c r="AT483" i="12"/>
  <c r="AC515" i="12"/>
  <c r="AD515" i="12"/>
  <c r="AE515" i="12"/>
  <c r="AF515" i="12"/>
  <c r="AG515" i="12"/>
  <c r="AH515" i="12"/>
  <c r="AI515" i="12"/>
  <c r="AJ515" i="12"/>
  <c r="AK515" i="12"/>
  <c r="AL515" i="12"/>
  <c r="AM515" i="12"/>
  <c r="AN515" i="12"/>
  <c r="AO515" i="12"/>
  <c r="AP515" i="12"/>
  <c r="AQ515" i="12"/>
  <c r="AR515" i="12"/>
  <c r="AS515" i="12"/>
  <c r="AT515" i="12"/>
  <c r="AC478" i="12"/>
  <c r="AD478" i="12"/>
  <c r="AE478" i="12"/>
  <c r="AF478" i="12"/>
  <c r="AG478" i="12"/>
  <c r="AH478" i="12"/>
  <c r="AI478" i="12"/>
  <c r="AJ478" i="12"/>
  <c r="AK478" i="12"/>
  <c r="AL478" i="12"/>
  <c r="AM478" i="12"/>
  <c r="AN478" i="12"/>
  <c r="AO478" i="12"/>
  <c r="AP478" i="12"/>
  <c r="AQ478" i="12"/>
  <c r="AR478" i="12"/>
  <c r="AS478" i="12"/>
  <c r="AT478" i="12"/>
  <c r="AC538" i="12"/>
  <c r="AD538" i="12"/>
  <c r="AE538" i="12"/>
  <c r="AF538" i="12"/>
  <c r="AG538" i="12"/>
  <c r="AH538" i="12"/>
  <c r="AI538" i="12"/>
  <c r="AJ538" i="12"/>
  <c r="AK538" i="12"/>
  <c r="AL538" i="12"/>
  <c r="AM538" i="12"/>
  <c r="AN538" i="12"/>
  <c r="AO538" i="12"/>
  <c r="AP538" i="12"/>
  <c r="AQ538" i="12"/>
  <c r="AR538" i="12"/>
  <c r="AS538" i="12"/>
  <c r="AT538" i="12"/>
  <c r="AC485" i="12"/>
  <c r="AD485" i="12"/>
  <c r="AE485" i="12"/>
  <c r="AF485" i="12"/>
  <c r="AG485" i="12"/>
  <c r="AH485" i="12"/>
  <c r="AI485" i="12"/>
  <c r="AJ485" i="12"/>
  <c r="AK485" i="12"/>
  <c r="AL485" i="12"/>
  <c r="AM485" i="12"/>
  <c r="AN485" i="12"/>
  <c r="AO485" i="12"/>
  <c r="AP485" i="12"/>
  <c r="AQ485" i="12"/>
  <c r="AR485" i="12"/>
  <c r="AS485" i="12"/>
  <c r="AT485" i="12"/>
  <c r="AC540" i="12"/>
  <c r="AD540" i="12"/>
  <c r="AE540" i="12"/>
  <c r="AF540" i="12"/>
  <c r="AG540" i="12"/>
  <c r="AH540" i="12"/>
  <c r="AI540" i="12"/>
  <c r="AJ540" i="12"/>
  <c r="AK540" i="12"/>
  <c r="AL540" i="12"/>
  <c r="AM540" i="12"/>
  <c r="AN540" i="12"/>
  <c r="AO540" i="12"/>
  <c r="AP540" i="12"/>
  <c r="AQ540" i="12"/>
  <c r="AR540" i="12"/>
  <c r="AS540" i="12"/>
  <c r="AT540" i="12"/>
  <c r="AC510" i="12"/>
  <c r="AD510" i="12"/>
  <c r="AE510" i="12"/>
  <c r="AF510" i="12"/>
  <c r="AG510" i="12"/>
  <c r="AH510" i="12"/>
  <c r="AI510" i="12"/>
  <c r="AJ510" i="12"/>
  <c r="AK510" i="12"/>
  <c r="AL510" i="12"/>
  <c r="AM510" i="12"/>
  <c r="AN510" i="12"/>
  <c r="AO510" i="12"/>
  <c r="AP510" i="12"/>
  <c r="AQ510" i="12"/>
  <c r="AR510" i="12"/>
  <c r="AS510" i="12"/>
  <c r="AT510" i="12"/>
  <c r="AC490" i="12"/>
  <c r="AD490" i="12"/>
  <c r="AE490" i="12"/>
  <c r="AF490" i="12"/>
  <c r="AG490" i="12"/>
  <c r="AH490" i="12"/>
  <c r="AI490" i="12"/>
  <c r="AJ490" i="12"/>
  <c r="AK490" i="12"/>
  <c r="AL490" i="12"/>
  <c r="AM490" i="12"/>
  <c r="AN490" i="12"/>
  <c r="AO490" i="12"/>
  <c r="AP490" i="12"/>
  <c r="AQ490" i="12"/>
  <c r="AR490" i="12"/>
  <c r="AS490" i="12"/>
  <c r="AT490" i="12"/>
  <c r="AC508" i="12"/>
  <c r="AD508" i="12"/>
  <c r="AE508" i="12"/>
  <c r="AF508" i="12"/>
  <c r="AG508" i="12"/>
  <c r="AH508" i="12"/>
  <c r="AI508" i="12"/>
  <c r="AJ508" i="12"/>
  <c r="AK508" i="12"/>
  <c r="AL508" i="12"/>
  <c r="AM508" i="12"/>
  <c r="AN508" i="12"/>
  <c r="AO508" i="12"/>
  <c r="AP508" i="12"/>
  <c r="AQ508" i="12"/>
  <c r="AR508" i="12"/>
  <c r="AS508" i="12"/>
  <c r="AT508" i="12"/>
  <c r="AC492" i="12"/>
  <c r="AD492" i="12"/>
  <c r="AE492" i="12"/>
  <c r="AF492" i="12"/>
  <c r="AG492" i="12"/>
  <c r="AH492" i="12"/>
  <c r="AI492" i="12"/>
  <c r="AJ492" i="12"/>
  <c r="AK492" i="12"/>
  <c r="AL492" i="12"/>
  <c r="AM492" i="12"/>
  <c r="AN492" i="12"/>
  <c r="AO492" i="12"/>
  <c r="AP492" i="12"/>
  <c r="AQ492" i="12"/>
  <c r="AR492" i="12"/>
  <c r="AS492" i="12"/>
  <c r="AT492" i="12"/>
  <c r="AC499" i="12"/>
  <c r="AD499" i="12"/>
  <c r="AE499" i="12"/>
  <c r="AF499" i="12"/>
  <c r="AG499" i="12"/>
  <c r="AH499" i="12"/>
  <c r="AI499" i="12"/>
  <c r="AJ499" i="12"/>
  <c r="AK499" i="12"/>
  <c r="AL499" i="12"/>
  <c r="AM499" i="12"/>
  <c r="AN499" i="12"/>
  <c r="AO499" i="12"/>
  <c r="AP499" i="12"/>
  <c r="AQ499" i="12"/>
  <c r="AR499" i="12"/>
  <c r="AS499" i="12"/>
  <c r="AT499" i="12"/>
  <c r="AC526" i="12"/>
  <c r="AD526" i="12"/>
  <c r="AE526" i="12"/>
  <c r="AF526" i="12"/>
  <c r="AG526" i="12"/>
  <c r="AH526" i="12"/>
  <c r="AI526" i="12"/>
  <c r="AJ526" i="12"/>
  <c r="AK526" i="12"/>
  <c r="AL526" i="12"/>
  <c r="AM526" i="12"/>
  <c r="AN526" i="12"/>
  <c r="AO526" i="12"/>
  <c r="AP526" i="12"/>
  <c r="AQ526" i="12"/>
  <c r="AR526" i="12"/>
  <c r="AS526" i="12"/>
  <c r="AT526" i="12"/>
  <c r="AC498" i="12"/>
  <c r="AD498" i="12"/>
  <c r="AE498" i="12"/>
  <c r="AF498" i="12"/>
  <c r="AG498" i="12"/>
  <c r="AH498" i="12"/>
  <c r="AI498" i="12"/>
  <c r="AJ498" i="12"/>
  <c r="AK498" i="12"/>
  <c r="AL498" i="12"/>
  <c r="AM498" i="12"/>
  <c r="AN498" i="12"/>
  <c r="AO498" i="12"/>
  <c r="AP498" i="12"/>
  <c r="AQ498" i="12"/>
  <c r="AR498" i="12"/>
  <c r="AS498" i="12"/>
  <c r="AT498" i="12"/>
  <c r="AC487" i="12"/>
  <c r="AD487" i="12"/>
  <c r="AE487" i="12"/>
  <c r="AF487" i="12"/>
  <c r="AG487" i="12"/>
  <c r="AH487" i="12"/>
  <c r="AI487" i="12"/>
  <c r="AJ487" i="12"/>
  <c r="AK487" i="12"/>
  <c r="AL487" i="12"/>
  <c r="AM487" i="12"/>
  <c r="AN487" i="12"/>
  <c r="AO487" i="12"/>
  <c r="AP487" i="12"/>
  <c r="AQ487" i="12"/>
  <c r="AR487" i="12"/>
  <c r="AS487" i="12"/>
  <c r="AT487" i="12"/>
  <c r="AC528" i="12"/>
  <c r="AD528" i="12"/>
  <c r="AE528" i="12"/>
  <c r="AF528" i="12"/>
  <c r="AG528" i="12"/>
  <c r="AH528" i="12"/>
  <c r="AI528" i="12"/>
  <c r="AJ528" i="12"/>
  <c r="AK528" i="12"/>
  <c r="AL528" i="12"/>
  <c r="AM528" i="12"/>
  <c r="AN528" i="12"/>
  <c r="AO528" i="12"/>
  <c r="AP528" i="12"/>
  <c r="AQ528" i="12"/>
  <c r="AR528" i="12"/>
  <c r="AS528" i="12"/>
  <c r="AT528" i="12"/>
  <c r="AC495" i="12"/>
  <c r="AD495" i="12"/>
  <c r="AE495" i="12"/>
  <c r="AF495" i="12"/>
  <c r="AG495" i="12"/>
  <c r="AH495" i="12"/>
  <c r="AI495" i="12"/>
  <c r="AJ495" i="12"/>
  <c r="AK495" i="12"/>
  <c r="AL495" i="12"/>
  <c r="AM495" i="12"/>
  <c r="AN495" i="12"/>
  <c r="AO495" i="12"/>
  <c r="AP495" i="12"/>
  <c r="AQ495" i="12"/>
  <c r="AR495" i="12"/>
  <c r="AS495" i="12"/>
  <c r="AT495" i="12"/>
  <c r="AC497" i="12"/>
  <c r="AD497" i="12"/>
  <c r="AE497" i="12"/>
  <c r="AF497" i="12"/>
  <c r="AG497" i="12"/>
  <c r="AH497" i="12"/>
  <c r="AI497" i="12"/>
  <c r="AJ497" i="12"/>
  <c r="AK497" i="12"/>
  <c r="AL497" i="12"/>
  <c r="AM497" i="12"/>
  <c r="AN497" i="12"/>
  <c r="AO497" i="12"/>
  <c r="AP497" i="12"/>
  <c r="AQ497" i="12"/>
  <c r="AR497" i="12"/>
  <c r="AS497" i="12"/>
  <c r="AT497" i="12"/>
  <c r="AC501" i="12"/>
  <c r="AD501" i="12"/>
  <c r="AE501" i="12"/>
  <c r="AF501" i="12"/>
  <c r="AG501" i="12"/>
  <c r="AH501" i="12"/>
  <c r="AI501" i="12"/>
  <c r="AJ501" i="12"/>
  <c r="AK501" i="12"/>
  <c r="AL501" i="12"/>
  <c r="AM501" i="12"/>
  <c r="AN501" i="12"/>
  <c r="AO501" i="12"/>
  <c r="AP501" i="12"/>
  <c r="AQ501" i="12"/>
  <c r="AR501" i="12"/>
  <c r="AS501" i="12"/>
  <c r="AT501" i="12"/>
  <c r="AC502" i="12"/>
  <c r="AD502" i="12"/>
  <c r="AE502" i="12"/>
  <c r="AF502" i="12"/>
  <c r="AG502" i="12"/>
  <c r="AH502" i="12"/>
  <c r="AI502" i="12"/>
  <c r="AJ502" i="12"/>
  <c r="AK502" i="12"/>
  <c r="AL502" i="12"/>
  <c r="AM502" i="12"/>
  <c r="AN502" i="12"/>
  <c r="AO502" i="12"/>
  <c r="AP502" i="12"/>
  <c r="AQ502" i="12"/>
  <c r="AR502" i="12"/>
  <c r="AS502" i="12"/>
  <c r="AT502" i="12"/>
  <c r="AC507" i="12"/>
  <c r="AD507" i="12"/>
  <c r="AE507" i="12"/>
  <c r="AF507" i="12"/>
  <c r="AG507" i="12"/>
  <c r="AH507" i="12"/>
  <c r="AI507" i="12"/>
  <c r="AJ507" i="12"/>
  <c r="AK507" i="12"/>
  <c r="AL507" i="12"/>
  <c r="AM507" i="12"/>
  <c r="AN507" i="12"/>
  <c r="AO507" i="12"/>
  <c r="AP507" i="12"/>
  <c r="AQ507" i="12"/>
  <c r="AR507" i="12"/>
  <c r="AS507" i="12"/>
  <c r="AT507" i="12"/>
  <c r="AC491" i="12"/>
  <c r="AD491" i="12"/>
  <c r="AE491" i="12"/>
  <c r="AF491" i="12"/>
  <c r="AG491" i="12"/>
  <c r="AH491" i="12"/>
  <c r="AI491" i="12"/>
  <c r="AJ491" i="12"/>
  <c r="AK491" i="12"/>
  <c r="AL491" i="12"/>
  <c r="AM491" i="12"/>
  <c r="AN491" i="12"/>
  <c r="AO491" i="12"/>
  <c r="AP491" i="12"/>
  <c r="AQ491" i="12"/>
  <c r="AR491" i="12"/>
  <c r="AS491" i="12"/>
  <c r="AT491" i="12"/>
  <c r="AC534" i="12"/>
  <c r="AD534" i="12"/>
  <c r="AE534" i="12"/>
  <c r="AF534" i="12"/>
  <c r="AG534" i="12"/>
  <c r="AH534" i="12"/>
  <c r="AI534" i="12"/>
  <c r="AJ534" i="12"/>
  <c r="AK534" i="12"/>
  <c r="AL534" i="12"/>
  <c r="AM534" i="12"/>
  <c r="AN534" i="12"/>
  <c r="AO534" i="12"/>
  <c r="AP534" i="12"/>
  <c r="AQ534" i="12"/>
  <c r="AR534" i="12"/>
  <c r="AS534" i="12"/>
  <c r="AT534" i="12"/>
  <c r="AC523" i="12"/>
  <c r="AD523" i="12"/>
  <c r="AE523" i="12"/>
  <c r="AF523" i="12"/>
  <c r="AG523" i="12"/>
  <c r="AH523" i="12"/>
  <c r="AI523" i="12"/>
  <c r="AJ523" i="12"/>
  <c r="AK523" i="12"/>
  <c r="AL523" i="12"/>
  <c r="AM523" i="12"/>
  <c r="AN523" i="12"/>
  <c r="AO523" i="12"/>
  <c r="AP523" i="12"/>
  <c r="AQ523" i="12"/>
  <c r="AR523" i="12"/>
  <c r="AS523" i="12"/>
  <c r="AT523" i="12"/>
  <c r="AC479" i="12"/>
  <c r="AD479" i="12"/>
  <c r="AE479" i="12"/>
  <c r="AF479" i="12"/>
  <c r="AG479" i="12"/>
  <c r="AH479" i="12"/>
  <c r="AI479" i="12"/>
  <c r="AJ479" i="12"/>
  <c r="AK479" i="12"/>
  <c r="AL479" i="12"/>
  <c r="AM479" i="12"/>
  <c r="AN479" i="12"/>
  <c r="AO479" i="12"/>
  <c r="AP479" i="12"/>
  <c r="AQ479" i="12"/>
  <c r="AR479" i="12"/>
  <c r="AS479" i="12"/>
  <c r="AT479" i="12"/>
  <c r="AC533" i="12"/>
  <c r="AD533" i="12"/>
  <c r="AE533" i="12"/>
  <c r="AF533" i="12"/>
  <c r="AG533" i="12"/>
  <c r="AH533" i="12"/>
  <c r="AI533" i="12"/>
  <c r="AJ533" i="12"/>
  <c r="AK533" i="12"/>
  <c r="AL533" i="12"/>
  <c r="AM533" i="12"/>
  <c r="AN533" i="12"/>
  <c r="AO533" i="12"/>
  <c r="AP533" i="12"/>
  <c r="AQ533" i="12"/>
  <c r="AR533" i="12"/>
  <c r="AS533" i="12"/>
  <c r="AT533" i="12"/>
  <c r="AC521" i="12"/>
  <c r="AD521" i="12"/>
  <c r="AE521" i="12"/>
  <c r="AF521" i="12"/>
  <c r="AG521" i="12"/>
  <c r="AH521" i="12"/>
  <c r="AI521" i="12"/>
  <c r="AJ521" i="12"/>
  <c r="AK521" i="12"/>
  <c r="AL521" i="12"/>
  <c r="AM521" i="12"/>
  <c r="AN521" i="12"/>
  <c r="AO521" i="12"/>
  <c r="AP521" i="12"/>
  <c r="AQ521" i="12"/>
  <c r="AR521" i="12"/>
  <c r="AS521" i="12"/>
  <c r="AT521" i="12"/>
  <c r="AC511" i="12"/>
  <c r="AD511" i="12"/>
  <c r="AE511" i="12"/>
  <c r="AF511" i="12"/>
  <c r="AG511" i="12"/>
  <c r="AH511" i="12"/>
  <c r="AI511" i="12"/>
  <c r="AJ511" i="12"/>
  <c r="AK511" i="12"/>
  <c r="AL511" i="12"/>
  <c r="AM511" i="12"/>
  <c r="AN511" i="12"/>
  <c r="AO511" i="12"/>
  <c r="AP511" i="12"/>
  <c r="AQ511" i="12"/>
  <c r="AR511" i="12"/>
  <c r="AS511" i="12"/>
  <c r="AT511" i="12"/>
  <c r="AC509" i="12"/>
  <c r="AD509" i="12"/>
  <c r="AE509" i="12"/>
  <c r="AF509" i="12"/>
  <c r="AG509" i="12"/>
  <c r="AH509" i="12"/>
  <c r="AI509" i="12"/>
  <c r="AJ509" i="12"/>
  <c r="AK509" i="12"/>
  <c r="AL509" i="12"/>
  <c r="AM509" i="12"/>
  <c r="AN509" i="12"/>
  <c r="AO509" i="12"/>
  <c r="AP509" i="12"/>
  <c r="AQ509" i="12"/>
  <c r="AR509" i="12"/>
  <c r="AS509" i="12"/>
  <c r="AT509" i="12"/>
  <c r="AC488" i="12"/>
  <c r="AD488" i="12"/>
  <c r="AE488" i="12"/>
  <c r="AF488" i="12"/>
  <c r="AG488" i="12"/>
  <c r="AH488" i="12"/>
  <c r="AI488" i="12"/>
  <c r="AJ488" i="12"/>
  <c r="AK488" i="12"/>
  <c r="AL488" i="12"/>
  <c r="AM488" i="12"/>
  <c r="AN488" i="12"/>
  <c r="AO488" i="12"/>
  <c r="AP488" i="12"/>
  <c r="AQ488" i="12"/>
  <c r="AR488" i="12"/>
  <c r="AS488" i="12"/>
  <c r="AT488" i="12"/>
  <c r="AC519" i="12"/>
  <c r="AD519" i="12"/>
  <c r="AE519" i="12"/>
  <c r="AF519" i="12"/>
  <c r="AG519" i="12"/>
  <c r="AH519" i="12"/>
  <c r="AI519" i="12"/>
  <c r="AJ519" i="12"/>
  <c r="AK519" i="12"/>
  <c r="AL519" i="12"/>
  <c r="AM519" i="12"/>
  <c r="AN519" i="12"/>
  <c r="AO519" i="12"/>
  <c r="AP519" i="12"/>
  <c r="AQ519" i="12"/>
  <c r="AR519" i="12"/>
  <c r="AS519" i="12"/>
  <c r="AT519" i="12"/>
  <c r="AC493" i="12"/>
  <c r="AD493" i="12"/>
  <c r="AE493" i="12"/>
  <c r="AF493" i="12"/>
  <c r="AG493" i="12"/>
  <c r="AH493" i="12"/>
  <c r="AI493" i="12"/>
  <c r="AJ493" i="12"/>
  <c r="AK493" i="12"/>
  <c r="AL493" i="12"/>
  <c r="AM493" i="12"/>
  <c r="AN493" i="12"/>
  <c r="AO493" i="12"/>
  <c r="AP493" i="12"/>
  <c r="AQ493" i="12"/>
  <c r="AR493" i="12"/>
  <c r="AS493" i="12"/>
  <c r="AT493" i="12"/>
  <c r="AC522" i="12"/>
  <c r="AD522" i="12"/>
  <c r="AE522" i="12"/>
  <c r="AF522" i="12"/>
  <c r="AG522" i="12"/>
  <c r="AH522" i="12"/>
  <c r="AI522" i="12"/>
  <c r="AJ522" i="12"/>
  <c r="AK522" i="12"/>
  <c r="AL522" i="12"/>
  <c r="AM522" i="12"/>
  <c r="AN522" i="12"/>
  <c r="AO522" i="12"/>
  <c r="AP522" i="12"/>
  <c r="AQ522" i="12"/>
  <c r="AR522" i="12"/>
  <c r="AS522" i="12"/>
  <c r="AT522" i="12"/>
  <c r="AC535" i="12"/>
  <c r="AD535" i="12"/>
  <c r="AE535" i="12"/>
  <c r="AF535" i="12"/>
  <c r="AG535" i="12"/>
  <c r="AH535" i="12"/>
  <c r="AI535" i="12"/>
  <c r="AJ535" i="12"/>
  <c r="AK535" i="12"/>
  <c r="AL535" i="12"/>
  <c r="AM535" i="12"/>
  <c r="AN535" i="12"/>
  <c r="AO535" i="12"/>
  <c r="AP535" i="12"/>
  <c r="AQ535" i="12"/>
  <c r="AR535" i="12"/>
  <c r="AS535" i="12"/>
  <c r="AT535" i="12"/>
  <c r="AC525" i="12"/>
  <c r="AD525" i="12"/>
  <c r="AE525" i="12"/>
  <c r="AF525" i="12"/>
  <c r="AG525" i="12"/>
  <c r="AH525" i="12"/>
  <c r="AI525" i="12"/>
  <c r="AJ525" i="12"/>
  <c r="AK525" i="12"/>
  <c r="AL525" i="12"/>
  <c r="AM525" i="12"/>
  <c r="AN525" i="12"/>
  <c r="AO525" i="12"/>
  <c r="AP525" i="12"/>
  <c r="AQ525" i="12"/>
  <c r="AR525" i="12"/>
  <c r="AS525" i="12"/>
  <c r="AT525" i="12"/>
  <c r="AC530" i="12"/>
  <c r="AD530" i="12"/>
  <c r="AE530" i="12"/>
  <c r="AF530" i="12"/>
  <c r="AG530" i="12"/>
  <c r="AH530" i="12"/>
  <c r="AI530" i="12"/>
  <c r="AJ530" i="12"/>
  <c r="AK530" i="12"/>
  <c r="AL530" i="12"/>
  <c r="AM530" i="12"/>
  <c r="AN530" i="12"/>
  <c r="AO530" i="12"/>
  <c r="AP530" i="12"/>
  <c r="AQ530" i="12"/>
  <c r="AR530" i="12"/>
  <c r="AS530" i="12"/>
  <c r="AT530" i="12"/>
  <c r="AC536" i="12"/>
  <c r="AD536" i="12"/>
  <c r="AE536" i="12"/>
  <c r="AF536" i="12"/>
  <c r="AG536" i="12"/>
  <c r="AH536" i="12"/>
  <c r="AI536" i="12"/>
  <c r="AJ536" i="12"/>
  <c r="AK536" i="12"/>
  <c r="AL536" i="12"/>
  <c r="AM536" i="12"/>
  <c r="AN536" i="12"/>
  <c r="AO536" i="12"/>
  <c r="AP536" i="12"/>
  <c r="AQ536" i="12"/>
  <c r="AR536" i="12"/>
  <c r="AS536" i="12"/>
  <c r="AT536" i="12"/>
  <c r="AC541" i="12"/>
  <c r="AD541" i="12"/>
  <c r="AE541" i="12"/>
  <c r="AF541" i="12"/>
  <c r="AG541" i="12"/>
  <c r="AH541" i="12"/>
  <c r="AI541" i="12"/>
  <c r="AJ541" i="12"/>
  <c r="AK541" i="12"/>
  <c r="AL541" i="12"/>
  <c r="AM541" i="12"/>
  <c r="AN541" i="12"/>
  <c r="AO541" i="12"/>
  <c r="AP541" i="12"/>
  <c r="AQ541" i="12"/>
  <c r="AR541" i="12"/>
  <c r="AS541" i="12"/>
  <c r="AT541" i="12"/>
  <c r="AC544" i="12"/>
  <c r="AD544" i="12"/>
  <c r="AE544" i="12"/>
  <c r="AF544" i="12"/>
  <c r="AG544" i="12"/>
  <c r="AH544" i="12"/>
  <c r="AI544" i="12"/>
  <c r="AJ544" i="12"/>
  <c r="AK544" i="12"/>
  <c r="AL544" i="12"/>
  <c r="AM544" i="12"/>
  <c r="AN544" i="12"/>
  <c r="AO544" i="12"/>
  <c r="AP544" i="12"/>
  <c r="AQ544" i="12"/>
  <c r="AR544" i="12"/>
  <c r="AS544" i="12"/>
  <c r="AT544" i="12"/>
  <c r="AC545" i="12"/>
  <c r="AD545" i="12"/>
  <c r="AE545" i="12"/>
  <c r="AF545" i="12"/>
  <c r="AG545" i="12"/>
  <c r="AH545" i="12"/>
  <c r="AI545" i="12"/>
  <c r="AJ545" i="12"/>
  <c r="AK545" i="12"/>
  <c r="AL545" i="12"/>
  <c r="AM545" i="12"/>
  <c r="AN545" i="12"/>
  <c r="AO545" i="12"/>
  <c r="AP545" i="12"/>
  <c r="AQ545" i="12"/>
  <c r="AR545" i="12"/>
  <c r="AS545" i="12"/>
  <c r="AT545" i="12"/>
  <c r="AC558" i="12"/>
  <c r="AD558" i="12"/>
  <c r="AE558" i="12"/>
  <c r="AF558" i="12"/>
  <c r="AG558" i="12"/>
  <c r="AH558" i="12"/>
  <c r="AI558" i="12"/>
  <c r="AJ558" i="12"/>
  <c r="AK558" i="12"/>
  <c r="AL558" i="12"/>
  <c r="AM558" i="12"/>
  <c r="AN558" i="12"/>
  <c r="AO558" i="12"/>
  <c r="AP558" i="12"/>
  <c r="AQ558" i="12"/>
  <c r="AR558" i="12"/>
  <c r="AS558" i="12"/>
  <c r="AT558" i="12"/>
  <c r="AC551" i="12"/>
  <c r="AD551" i="12"/>
  <c r="AE551" i="12"/>
  <c r="AF551" i="12"/>
  <c r="AG551" i="12"/>
  <c r="AH551" i="12"/>
  <c r="AI551" i="12"/>
  <c r="AJ551" i="12"/>
  <c r="AK551" i="12"/>
  <c r="AL551" i="12"/>
  <c r="AM551" i="12"/>
  <c r="AN551" i="12"/>
  <c r="AO551" i="12"/>
  <c r="AP551" i="12"/>
  <c r="AQ551" i="12"/>
  <c r="AR551" i="12"/>
  <c r="AS551" i="12"/>
  <c r="AT551" i="12"/>
  <c r="AC553" i="12"/>
  <c r="AD553" i="12"/>
  <c r="AE553" i="12"/>
  <c r="AF553" i="12"/>
  <c r="AG553" i="12"/>
  <c r="AH553" i="12"/>
  <c r="AI553" i="12"/>
  <c r="AJ553" i="12"/>
  <c r="AK553" i="12"/>
  <c r="AL553" i="12"/>
  <c r="AM553" i="12"/>
  <c r="AN553" i="12"/>
  <c r="AO553" i="12"/>
  <c r="AP553" i="12"/>
  <c r="AQ553" i="12"/>
  <c r="AR553" i="12"/>
  <c r="AS553" i="12"/>
  <c r="AT553" i="12"/>
  <c r="AC552" i="12"/>
  <c r="AD552" i="12"/>
  <c r="AE552" i="12"/>
  <c r="AF552" i="12"/>
  <c r="AG552" i="12"/>
  <c r="AH552" i="12"/>
  <c r="AI552" i="12"/>
  <c r="AJ552" i="12"/>
  <c r="AK552" i="12"/>
  <c r="AL552" i="12"/>
  <c r="AM552" i="12"/>
  <c r="AN552" i="12"/>
  <c r="AO552" i="12"/>
  <c r="AP552" i="12"/>
  <c r="AQ552" i="12"/>
  <c r="AR552" i="12"/>
  <c r="AS552" i="12"/>
  <c r="AT552" i="12"/>
  <c r="AC542" i="12"/>
  <c r="AD542" i="12"/>
  <c r="AE542" i="12"/>
  <c r="AF542" i="12"/>
  <c r="AG542" i="12"/>
  <c r="AH542" i="12"/>
  <c r="AI542" i="12"/>
  <c r="AJ542" i="12"/>
  <c r="AK542" i="12"/>
  <c r="AL542" i="12"/>
  <c r="AM542" i="12"/>
  <c r="AN542" i="12"/>
  <c r="AO542" i="12"/>
  <c r="AP542" i="12"/>
  <c r="AQ542" i="12"/>
  <c r="AR542" i="12"/>
  <c r="AS542" i="12"/>
  <c r="AT542" i="12"/>
  <c r="AC560" i="12"/>
  <c r="AD560" i="12"/>
  <c r="AE560" i="12"/>
  <c r="AF560" i="12"/>
  <c r="AG560" i="12"/>
  <c r="AH560" i="12"/>
  <c r="AI560" i="12"/>
  <c r="AJ560" i="12"/>
  <c r="AK560" i="12"/>
  <c r="AL560" i="12"/>
  <c r="AM560" i="12"/>
  <c r="AN560" i="12"/>
  <c r="AO560" i="12"/>
  <c r="AP560" i="12"/>
  <c r="AQ560" i="12"/>
  <c r="AR560" i="12"/>
  <c r="AS560" i="12"/>
  <c r="AT560" i="12"/>
  <c r="AC543" i="12"/>
  <c r="AD543" i="12"/>
  <c r="AE543" i="12"/>
  <c r="AF543" i="12"/>
  <c r="AG543" i="12"/>
  <c r="AH543" i="12"/>
  <c r="AI543" i="12"/>
  <c r="AJ543" i="12"/>
  <c r="AK543" i="12"/>
  <c r="AL543" i="12"/>
  <c r="AM543" i="12"/>
  <c r="AN543" i="12"/>
  <c r="AO543" i="12"/>
  <c r="AP543" i="12"/>
  <c r="AQ543" i="12"/>
  <c r="AR543" i="12"/>
  <c r="AS543" i="12"/>
  <c r="AT543" i="12"/>
  <c r="AC562" i="12"/>
  <c r="AD562" i="12"/>
  <c r="AE562" i="12"/>
  <c r="AF562" i="12"/>
  <c r="AG562" i="12"/>
  <c r="AH562" i="12"/>
  <c r="AI562" i="12"/>
  <c r="AJ562" i="12"/>
  <c r="AK562" i="12"/>
  <c r="AL562" i="12"/>
  <c r="AM562" i="12"/>
  <c r="AN562" i="12"/>
  <c r="AO562" i="12"/>
  <c r="AP562" i="12"/>
  <c r="AQ562" i="12"/>
  <c r="AR562" i="12"/>
  <c r="AS562" i="12"/>
  <c r="AT562" i="12"/>
  <c r="AC568" i="12"/>
  <c r="AD568" i="12"/>
  <c r="AE568" i="12"/>
  <c r="AF568" i="12"/>
  <c r="AG568" i="12"/>
  <c r="AH568" i="12"/>
  <c r="AI568" i="12"/>
  <c r="AJ568" i="12"/>
  <c r="AK568" i="12"/>
  <c r="AL568" i="12"/>
  <c r="AM568" i="12"/>
  <c r="AN568" i="12"/>
  <c r="AO568" i="12"/>
  <c r="AP568" i="12"/>
  <c r="AQ568" i="12"/>
  <c r="AR568" i="12"/>
  <c r="AS568" i="12"/>
  <c r="AT568" i="12"/>
  <c r="AC556" i="12"/>
  <c r="AD556" i="12"/>
  <c r="AE556" i="12"/>
  <c r="AF556" i="12"/>
  <c r="AG556" i="12"/>
  <c r="AH556" i="12"/>
  <c r="AI556" i="12"/>
  <c r="AJ556" i="12"/>
  <c r="AK556" i="12"/>
  <c r="AL556" i="12"/>
  <c r="AM556" i="12"/>
  <c r="AN556" i="12"/>
  <c r="AO556" i="12"/>
  <c r="AP556" i="12"/>
  <c r="AQ556" i="12"/>
  <c r="AR556" i="12"/>
  <c r="AS556" i="12"/>
  <c r="AT556" i="12"/>
  <c r="AC549" i="12"/>
  <c r="AD549" i="12"/>
  <c r="AE549" i="12"/>
  <c r="AF549" i="12"/>
  <c r="AG549" i="12"/>
  <c r="AH549" i="12"/>
  <c r="AI549" i="12"/>
  <c r="AJ549" i="12"/>
  <c r="AK549" i="12"/>
  <c r="AL549" i="12"/>
  <c r="AM549" i="12"/>
  <c r="AN549" i="12"/>
  <c r="AO549" i="12"/>
  <c r="AP549" i="12"/>
  <c r="AQ549" i="12"/>
  <c r="AR549" i="12"/>
  <c r="AS549" i="12"/>
  <c r="AT549" i="12"/>
  <c r="AC578" i="12"/>
  <c r="AD578" i="12"/>
  <c r="AE578" i="12"/>
  <c r="AF578" i="12"/>
  <c r="AG578" i="12"/>
  <c r="AH578" i="12"/>
  <c r="AI578" i="12"/>
  <c r="AJ578" i="12"/>
  <c r="AK578" i="12"/>
  <c r="AL578" i="12"/>
  <c r="AM578" i="12"/>
  <c r="AN578" i="12"/>
  <c r="AO578" i="12"/>
  <c r="AP578" i="12"/>
  <c r="AQ578" i="12"/>
  <c r="AR578" i="12"/>
  <c r="AS578" i="12"/>
  <c r="AT578" i="12"/>
  <c r="AC547" i="12"/>
  <c r="AD547" i="12"/>
  <c r="AE547" i="12"/>
  <c r="AF547" i="12"/>
  <c r="AG547" i="12"/>
  <c r="AH547" i="12"/>
  <c r="AI547" i="12"/>
  <c r="AJ547" i="12"/>
  <c r="AK547" i="12"/>
  <c r="AL547" i="12"/>
  <c r="AM547" i="12"/>
  <c r="AN547" i="12"/>
  <c r="AO547" i="12"/>
  <c r="AP547" i="12"/>
  <c r="AQ547" i="12"/>
  <c r="AR547" i="12"/>
  <c r="AS547" i="12"/>
  <c r="AT547" i="12"/>
  <c r="AC548" i="12"/>
  <c r="AD548" i="12"/>
  <c r="AE548" i="12"/>
  <c r="AF548" i="12"/>
  <c r="AG548" i="12"/>
  <c r="AH548" i="12"/>
  <c r="AI548" i="12"/>
  <c r="AJ548" i="12"/>
  <c r="AK548" i="12"/>
  <c r="AL548" i="12"/>
  <c r="AM548" i="12"/>
  <c r="AN548" i="12"/>
  <c r="AO548" i="12"/>
  <c r="AP548" i="12"/>
  <c r="AQ548" i="12"/>
  <c r="AR548" i="12"/>
  <c r="AS548" i="12"/>
  <c r="AT548" i="12"/>
  <c r="AC557" i="12"/>
  <c r="AD557" i="12"/>
  <c r="AE557" i="12"/>
  <c r="AF557" i="12"/>
  <c r="AG557" i="12"/>
  <c r="AH557" i="12"/>
  <c r="AI557" i="12"/>
  <c r="AJ557" i="12"/>
  <c r="AK557" i="12"/>
  <c r="AL557" i="12"/>
  <c r="AM557" i="12"/>
  <c r="AN557" i="12"/>
  <c r="AO557" i="12"/>
  <c r="AP557" i="12"/>
  <c r="AQ557" i="12"/>
  <c r="AR557" i="12"/>
  <c r="AS557" i="12"/>
  <c r="AT557" i="12"/>
  <c r="AC554" i="12"/>
  <c r="AD554" i="12"/>
  <c r="AE554" i="12"/>
  <c r="AF554" i="12"/>
  <c r="AG554" i="12"/>
  <c r="AH554" i="12"/>
  <c r="AI554" i="12"/>
  <c r="AJ554" i="12"/>
  <c r="AK554" i="12"/>
  <c r="AL554" i="12"/>
  <c r="AM554" i="12"/>
  <c r="AN554" i="12"/>
  <c r="AO554" i="12"/>
  <c r="AP554" i="12"/>
  <c r="AQ554" i="12"/>
  <c r="AR554" i="12"/>
  <c r="AS554" i="12"/>
  <c r="AT554" i="12"/>
  <c r="AC546" i="12"/>
  <c r="AD546" i="12"/>
  <c r="AE546" i="12"/>
  <c r="AF546" i="12"/>
  <c r="AG546" i="12"/>
  <c r="AH546" i="12"/>
  <c r="AI546" i="12"/>
  <c r="AJ546" i="12"/>
  <c r="AK546" i="12"/>
  <c r="AL546" i="12"/>
  <c r="AM546" i="12"/>
  <c r="AN546" i="12"/>
  <c r="AO546" i="12"/>
  <c r="AP546" i="12"/>
  <c r="AQ546" i="12"/>
  <c r="AR546" i="12"/>
  <c r="AS546" i="12"/>
  <c r="AT546" i="12"/>
  <c r="AC555" i="12"/>
  <c r="AD555" i="12"/>
  <c r="AE555" i="12"/>
  <c r="AF555" i="12"/>
  <c r="AG555" i="12"/>
  <c r="AH555" i="12"/>
  <c r="AI555" i="12"/>
  <c r="AJ555" i="12"/>
  <c r="AK555" i="12"/>
  <c r="AL555" i="12"/>
  <c r="AM555" i="12"/>
  <c r="AN555" i="12"/>
  <c r="AO555" i="12"/>
  <c r="AP555" i="12"/>
  <c r="AQ555" i="12"/>
  <c r="AR555" i="12"/>
  <c r="AS555" i="12"/>
  <c r="AT555" i="12"/>
  <c r="AC569" i="12"/>
  <c r="AD569" i="12"/>
  <c r="AE569" i="12"/>
  <c r="AF569" i="12"/>
  <c r="AG569" i="12"/>
  <c r="AH569" i="12"/>
  <c r="AI569" i="12"/>
  <c r="AJ569" i="12"/>
  <c r="AK569" i="12"/>
  <c r="AL569" i="12"/>
  <c r="AM569" i="12"/>
  <c r="AN569" i="12"/>
  <c r="AO569" i="12"/>
  <c r="AP569" i="12"/>
  <c r="AQ569" i="12"/>
  <c r="AR569" i="12"/>
  <c r="AS569" i="12"/>
  <c r="AT569" i="12"/>
  <c r="AC550" i="12"/>
  <c r="AD550" i="12"/>
  <c r="AE550" i="12"/>
  <c r="AF550" i="12"/>
  <c r="AG550" i="12"/>
  <c r="AH550" i="12"/>
  <c r="AI550" i="12"/>
  <c r="AJ550" i="12"/>
  <c r="AK550" i="12"/>
  <c r="AL550" i="12"/>
  <c r="AM550" i="12"/>
  <c r="AN550" i="12"/>
  <c r="AO550" i="12"/>
  <c r="AP550" i="12"/>
  <c r="AQ550" i="12"/>
  <c r="AR550" i="12"/>
  <c r="AS550" i="12"/>
  <c r="AT550" i="12"/>
  <c r="AC565" i="12"/>
  <c r="AD565" i="12"/>
  <c r="AE565" i="12"/>
  <c r="AF565" i="12"/>
  <c r="AG565" i="12"/>
  <c r="AH565" i="12"/>
  <c r="AI565" i="12"/>
  <c r="AJ565" i="12"/>
  <c r="AK565" i="12"/>
  <c r="AL565" i="12"/>
  <c r="AM565" i="12"/>
  <c r="AN565" i="12"/>
  <c r="AO565" i="12"/>
  <c r="AP565" i="12"/>
  <c r="AQ565" i="12"/>
  <c r="AR565" i="12"/>
  <c r="AS565" i="12"/>
  <c r="AT565" i="12"/>
  <c r="AC561" i="12"/>
  <c r="AD561" i="12"/>
  <c r="AE561" i="12"/>
  <c r="AF561" i="12"/>
  <c r="AG561" i="12"/>
  <c r="AH561" i="12"/>
  <c r="AI561" i="12"/>
  <c r="AJ561" i="12"/>
  <c r="AK561" i="12"/>
  <c r="AL561" i="12"/>
  <c r="AM561" i="12"/>
  <c r="AN561" i="12"/>
  <c r="AO561" i="12"/>
  <c r="AP561" i="12"/>
  <c r="AQ561" i="12"/>
  <c r="AR561" i="12"/>
  <c r="AS561" i="12"/>
  <c r="AT561" i="12"/>
  <c r="AC573" i="12"/>
  <c r="AD573" i="12"/>
  <c r="AE573" i="12"/>
  <c r="AF573" i="12"/>
  <c r="AG573" i="12"/>
  <c r="AH573" i="12"/>
  <c r="AI573" i="12"/>
  <c r="AJ573" i="12"/>
  <c r="AK573" i="12"/>
  <c r="AL573" i="12"/>
  <c r="AM573" i="12"/>
  <c r="AN573" i="12"/>
  <c r="AO573" i="12"/>
  <c r="AP573" i="12"/>
  <c r="AQ573" i="12"/>
  <c r="AR573" i="12"/>
  <c r="AS573" i="12"/>
  <c r="AT573" i="12"/>
  <c r="AC576" i="12"/>
  <c r="AD576" i="12"/>
  <c r="AE576" i="12"/>
  <c r="AF576" i="12"/>
  <c r="AG576" i="12"/>
  <c r="AH576" i="12"/>
  <c r="AI576" i="12"/>
  <c r="AJ576" i="12"/>
  <c r="AK576" i="12"/>
  <c r="AL576" i="12"/>
  <c r="AM576" i="12"/>
  <c r="AN576" i="12"/>
  <c r="AO576" i="12"/>
  <c r="AP576" i="12"/>
  <c r="AQ576" i="12"/>
  <c r="AR576" i="12"/>
  <c r="AS576" i="12"/>
  <c r="AT576" i="12"/>
  <c r="AC574" i="12"/>
  <c r="AD574" i="12"/>
  <c r="AE574" i="12"/>
  <c r="AF574" i="12"/>
  <c r="AG574" i="12"/>
  <c r="AH574" i="12"/>
  <c r="AI574" i="12"/>
  <c r="AJ574" i="12"/>
  <c r="AK574" i="12"/>
  <c r="AL574" i="12"/>
  <c r="AM574" i="12"/>
  <c r="AN574" i="12"/>
  <c r="AO574" i="12"/>
  <c r="AP574" i="12"/>
  <c r="AQ574" i="12"/>
  <c r="AR574" i="12"/>
  <c r="AS574" i="12"/>
  <c r="AT574" i="12"/>
  <c r="AC575" i="12"/>
  <c r="AD575" i="12"/>
  <c r="AE575" i="12"/>
  <c r="AF575" i="12"/>
  <c r="AG575" i="12"/>
  <c r="AH575" i="12"/>
  <c r="AI575" i="12"/>
  <c r="AJ575" i="12"/>
  <c r="AK575" i="12"/>
  <c r="AL575" i="12"/>
  <c r="AM575" i="12"/>
  <c r="AN575" i="12"/>
  <c r="AO575" i="12"/>
  <c r="AP575" i="12"/>
  <c r="AQ575" i="12"/>
  <c r="AR575" i="12"/>
  <c r="AS575" i="12"/>
  <c r="AT575" i="12"/>
  <c r="AC571" i="12"/>
  <c r="AD571" i="12"/>
  <c r="AE571" i="12"/>
  <c r="AF571" i="12"/>
  <c r="AG571" i="12"/>
  <c r="AH571" i="12"/>
  <c r="AI571" i="12"/>
  <c r="AJ571" i="12"/>
  <c r="AK571" i="12"/>
  <c r="AL571" i="12"/>
  <c r="AM571" i="12"/>
  <c r="AN571" i="12"/>
  <c r="AO571" i="12"/>
  <c r="AP571" i="12"/>
  <c r="AQ571" i="12"/>
  <c r="AR571" i="12"/>
  <c r="AS571" i="12"/>
  <c r="AT571" i="12"/>
  <c r="AC570" i="12"/>
  <c r="AD570" i="12"/>
  <c r="AE570" i="12"/>
  <c r="AF570" i="12"/>
  <c r="AG570" i="12"/>
  <c r="AH570" i="12"/>
  <c r="AI570" i="12"/>
  <c r="AJ570" i="12"/>
  <c r="AK570" i="12"/>
  <c r="AL570" i="12"/>
  <c r="AM570" i="12"/>
  <c r="AN570" i="12"/>
  <c r="AO570" i="12"/>
  <c r="AP570" i="12"/>
  <c r="AQ570" i="12"/>
  <c r="AR570" i="12"/>
  <c r="AS570" i="12"/>
  <c r="AT570" i="12"/>
  <c r="AC572" i="12"/>
  <c r="AD572" i="12"/>
  <c r="AE572" i="12"/>
  <c r="AF572" i="12"/>
  <c r="AG572" i="12"/>
  <c r="AH572" i="12"/>
  <c r="AI572" i="12"/>
  <c r="AJ572" i="12"/>
  <c r="AK572" i="12"/>
  <c r="AL572" i="12"/>
  <c r="AM572" i="12"/>
  <c r="AN572" i="12"/>
  <c r="AO572" i="12"/>
  <c r="AP572" i="12"/>
  <c r="AQ572" i="12"/>
  <c r="AR572" i="12"/>
  <c r="AS572" i="12"/>
  <c r="AT572" i="12"/>
  <c r="AC594" i="12"/>
  <c r="AD594" i="12"/>
  <c r="AE594" i="12"/>
  <c r="AF594" i="12"/>
  <c r="AG594" i="12"/>
  <c r="AH594" i="12"/>
  <c r="AI594" i="12"/>
  <c r="AJ594" i="12"/>
  <c r="AK594" i="12"/>
  <c r="AL594" i="12"/>
  <c r="AM594" i="12"/>
  <c r="AN594" i="12"/>
  <c r="AO594" i="12"/>
  <c r="AP594" i="12"/>
  <c r="AQ594" i="12"/>
  <c r="AR594" i="12"/>
  <c r="AS594" i="12"/>
  <c r="AT594" i="12"/>
  <c r="AC596" i="12"/>
  <c r="AD596" i="12"/>
  <c r="AE596" i="12"/>
  <c r="AF596" i="12"/>
  <c r="AG596" i="12"/>
  <c r="AH596" i="12"/>
  <c r="AI596" i="12"/>
  <c r="AJ596" i="12"/>
  <c r="AK596" i="12"/>
  <c r="AL596" i="12"/>
  <c r="AM596" i="12"/>
  <c r="AN596" i="12"/>
  <c r="AO596" i="12"/>
  <c r="AP596" i="12"/>
  <c r="AQ596" i="12"/>
  <c r="AR596" i="12"/>
  <c r="AS596" i="12"/>
  <c r="AT596" i="12"/>
  <c r="AC583" i="12"/>
  <c r="AD583" i="12"/>
  <c r="AE583" i="12"/>
  <c r="AF583" i="12"/>
  <c r="AG583" i="12"/>
  <c r="AH583" i="12"/>
  <c r="AI583" i="12"/>
  <c r="AJ583" i="12"/>
  <c r="AK583" i="12"/>
  <c r="AL583" i="12"/>
  <c r="AM583" i="12"/>
  <c r="AN583" i="12"/>
  <c r="AO583" i="12"/>
  <c r="AP583" i="12"/>
  <c r="AQ583" i="12"/>
  <c r="AR583" i="12"/>
  <c r="AS583" i="12"/>
  <c r="AT583" i="12"/>
  <c r="AC582" i="12"/>
  <c r="AD582" i="12"/>
  <c r="AE582" i="12"/>
  <c r="AF582" i="12"/>
  <c r="AG582" i="12"/>
  <c r="AH582" i="12"/>
  <c r="AI582" i="12"/>
  <c r="AJ582" i="12"/>
  <c r="AK582" i="12"/>
  <c r="AL582" i="12"/>
  <c r="AM582" i="12"/>
  <c r="AN582" i="12"/>
  <c r="AO582" i="12"/>
  <c r="AP582" i="12"/>
  <c r="AQ582" i="12"/>
  <c r="AR582" i="12"/>
  <c r="AS582" i="12"/>
  <c r="AT582" i="12"/>
  <c r="AC589" i="12"/>
  <c r="AD589" i="12"/>
  <c r="AE589" i="12"/>
  <c r="AF589" i="12"/>
  <c r="AG589" i="12"/>
  <c r="AH589" i="12"/>
  <c r="AI589" i="12"/>
  <c r="AJ589" i="12"/>
  <c r="AK589" i="12"/>
  <c r="AL589" i="12"/>
  <c r="AM589" i="12"/>
  <c r="AN589" i="12"/>
  <c r="AO589" i="12"/>
  <c r="AP589" i="12"/>
  <c r="AQ589" i="12"/>
  <c r="AR589" i="12"/>
  <c r="AS589" i="12"/>
  <c r="AT589" i="12"/>
  <c r="AC585" i="12"/>
  <c r="AD585" i="12"/>
  <c r="AE585" i="12"/>
  <c r="AF585" i="12"/>
  <c r="AG585" i="12"/>
  <c r="AH585" i="12"/>
  <c r="AI585" i="12"/>
  <c r="AJ585" i="12"/>
  <c r="AK585" i="12"/>
  <c r="AL585" i="12"/>
  <c r="AM585" i="12"/>
  <c r="AN585" i="12"/>
  <c r="AO585" i="12"/>
  <c r="AP585" i="12"/>
  <c r="AQ585" i="12"/>
  <c r="AR585" i="12"/>
  <c r="AS585" i="12"/>
  <c r="AT585" i="12"/>
  <c r="AC587" i="12"/>
  <c r="AD587" i="12"/>
  <c r="AE587" i="12"/>
  <c r="AF587" i="12"/>
  <c r="AG587" i="12"/>
  <c r="AH587" i="12"/>
  <c r="AI587" i="12"/>
  <c r="AJ587" i="12"/>
  <c r="AK587" i="12"/>
  <c r="AL587" i="12"/>
  <c r="AM587" i="12"/>
  <c r="AN587" i="12"/>
  <c r="AO587" i="12"/>
  <c r="AP587" i="12"/>
  <c r="AQ587" i="12"/>
  <c r="AR587" i="12"/>
  <c r="AS587" i="12"/>
  <c r="AT587" i="12"/>
  <c r="AC584" i="12"/>
  <c r="AD584" i="12"/>
  <c r="AE584" i="12"/>
  <c r="AF584" i="12"/>
  <c r="AG584" i="12"/>
  <c r="AH584" i="12"/>
  <c r="AI584" i="12"/>
  <c r="AJ584" i="12"/>
  <c r="AK584" i="12"/>
  <c r="AL584" i="12"/>
  <c r="AM584" i="12"/>
  <c r="AN584" i="12"/>
  <c r="AO584" i="12"/>
  <c r="AP584" i="12"/>
  <c r="AQ584" i="12"/>
  <c r="AR584" i="12"/>
  <c r="AS584" i="12"/>
  <c r="AT584" i="12"/>
  <c r="AC586" i="12"/>
  <c r="AD586" i="12"/>
  <c r="AE586" i="12"/>
  <c r="AF586" i="12"/>
  <c r="AG586" i="12"/>
  <c r="AH586" i="12"/>
  <c r="AI586" i="12"/>
  <c r="AJ586" i="12"/>
  <c r="AK586" i="12"/>
  <c r="AL586" i="12"/>
  <c r="AM586" i="12"/>
  <c r="AN586" i="12"/>
  <c r="AO586" i="12"/>
  <c r="AP586" i="12"/>
  <c r="AQ586" i="12"/>
  <c r="AR586" i="12"/>
  <c r="AS586" i="12"/>
  <c r="AT586" i="12"/>
  <c r="AC592" i="12"/>
  <c r="AD592" i="12"/>
  <c r="AE592" i="12"/>
  <c r="AF592" i="12"/>
  <c r="AG592" i="12"/>
  <c r="AH592" i="12"/>
  <c r="AI592" i="12"/>
  <c r="AJ592" i="12"/>
  <c r="AK592" i="12"/>
  <c r="AL592" i="12"/>
  <c r="AM592" i="12"/>
  <c r="AN592" i="12"/>
  <c r="AO592" i="12"/>
  <c r="AP592" i="12"/>
  <c r="AQ592" i="12"/>
  <c r="AR592" i="12"/>
  <c r="AS592" i="12"/>
  <c r="AT592" i="12"/>
  <c r="AC588" i="12"/>
  <c r="AD588" i="12"/>
  <c r="AE588" i="12"/>
  <c r="AF588" i="12"/>
  <c r="AG588" i="12"/>
  <c r="AH588" i="12"/>
  <c r="AI588" i="12"/>
  <c r="AJ588" i="12"/>
  <c r="AK588" i="12"/>
  <c r="AL588" i="12"/>
  <c r="AM588" i="12"/>
  <c r="AN588" i="12"/>
  <c r="AO588" i="12"/>
  <c r="AP588" i="12"/>
  <c r="AQ588" i="12"/>
  <c r="AR588" i="12"/>
  <c r="AS588" i="12"/>
  <c r="AT588" i="12"/>
  <c r="AC591" i="12"/>
  <c r="AD591" i="12"/>
  <c r="AE591" i="12"/>
  <c r="AF591" i="12"/>
  <c r="AG591" i="12"/>
  <c r="AH591" i="12"/>
  <c r="AI591" i="12"/>
  <c r="AJ591" i="12"/>
  <c r="AK591" i="12"/>
  <c r="AL591" i="12"/>
  <c r="AM591" i="12"/>
  <c r="AN591" i="12"/>
  <c r="AO591" i="12"/>
  <c r="AP591" i="12"/>
  <c r="AQ591" i="12"/>
  <c r="AR591" i="12"/>
  <c r="AS591" i="12"/>
  <c r="AT591" i="12"/>
  <c r="AC593" i="12"/>
  <c r="AD593" i="12"/>
  <c r="AE593" i="12"/>
  <c r="AF593" i="12"/>
  <c r="AG593" i="12"/>
  <c r="AH593" i="12"/>
  <c r="AI593" i="12"/>
  <c r="AJ593" i="12"/>
  <c r="AK593" i="12"/>
  <c r="AL593" i="12"/>
  <c r="AM593" i="12"/>
  <c r="AN593" i="12"/>
  <c r="AO593" i="12"/>
  <c r="AP593" i="12"/>
  <c r="AQ593" i="12"/>
  <c r="AR593" i="12"/>
  <c r="AS593" i="12"/>
  <c r="AT593" i="12"/>
  <c r="AC580" i="12"/>
  <c r="AD580" i="12"/>
  <c r="AE580" i="12"/>
  <c r="AF580" i="12"/>
  <c r="AG580" i="12"/>
  <c r="AH580" i="12"/>
  <c r="AI580" i="12"/>
  <c r="AJ580" i="12"/>
  <c r="AK580" i="12"/>
  <c r="AL580" i="12"/>
  <c r="AM580" i="12"/>
  <c r="AN580" i="12"/>
  <c r="AO580" i="12"/>
  <c r="AP580" i="12"/>
  <c r="AQ580" i="12"/>
  <c r="AR580" i="12"/>
  <c r="AS580" i="12"/>
  <c r="AT580" i="12"/>
  <c r="AC595" i="12"/>
  <c r="AD595" i="12"/>
  <c r="AE595" i="12"/>
  <c r="AF595" i="12"/>
  <c r="AG595" i="12"/>
  <c r="AH595" i="12"/>
  <c r="AI595" i="12"/>
  <c r="AJ595" i="12"/>
  <c r="AK595" i="12"/>
  <c r="AL595" i="12"/>
  <c r="AM595" i="12"/>
  <c r="AN595" i="12"/>
  <c r="AO595" i="12"/>
  <c r="AP595" i="12"/>
  <c r="AQ595" i="12"/>
  <c r="AR595" i="12"/>
  <c r="AS595" i="12"/>
  <c r="AT595" i="12"/>
  <c r="AC604" i="12"/>
  <c r="AD604" i="12"/>
  <c r="AE604" i="12"/>
  <c r="AF604" i="12"/>
  <c r="AG604" i="12"/>
  <c r="AH604" i="12"/>
  <c r="AI604" i="12"/>
  <c r="AJ604" i="12"/>
  <c r="AK604" i="12"/>
  <c r="AL604" i="12"/>
  <c r="AM604" i="12"/>
  <c r="AN604" i="12"/>
  <c r="AO604" i="12"/>
  <c r="AP604" i="12"/>
  <c r="AQ604" i="12"/>
  <c r="AR604" i="12"/>
  <c r="AS604" i="12"/>
  <c r="AT604" i="12"/>
  <c r="AC617" i="12"/>
  <c r="AD617" i="12"/>
  <c r="AE617" i="12"/>
  <c r="AF617" i="12"/>
  <c r="AG617" i="12"/>
  <c r="AH617" i="12"/>
  <c r="AI617" i="12"/>
  <c r="AJ617" i="12"/>
  <c r="AK617" i="12"/>
  <c r="AL617" i="12"/>
  <c r="AM617" i="12"/>
  <c r="AN617" i="12"/>
  <c r="AO617" i="12"/>
  <c r="AP617" i="12"/>
  <c r="AQ617" i="12"/>
  <c r="AR617" i="12"/>
  <c r="AS617" i="12"/>
  <c r="AT617" i="12"/>
  <c r="AC616" i="12"/>
  <c r="AD616" i="12"/>
  <c r="AE616" i="12"/>
  <c r="AF616" i="12"/>
  <c r="AG616" i="12"/>
  <c r="AH616" i="12"/>
  <c r="AI616" i="12"/>
  <c r="AJ616" i="12"/>
  <c r="AK616" i="12"/>
  <c r="AL616" i="12"/>
  <c r="AM616" i="12"/>
  <c r="AN616" i="12"/>
  <c r="AO616" i="12"/>
  <c r="AP616" i="12"/>
  <c r="AQ616" i="12"/>
  <c r="AR616" i="12"/>
  <c r="AS616" i="12"/>
  <c r="AT616" i="12"/>
  <c r="AC614" i="12"/>
  <c r="AD614" i="12"/>
  <c r="AE614" i="12"/>
  <c r="AF614" i="12"/>
  <c r="AG614" i="12"/>
  <c r="AH614" i="12"/>
  <c r="AI614" i="12"/>
  <c r="AJ614" i="12"/>
  <c r="AK614" i="12"/>
  <c r="AL614" i="12"/>
  <c r="AM614" i="12"/>
  <c r="AN614" i="12"/>
  <c r="AO614" i="12"/>
  <c r="AP614" i="12"/>
  <c r="AQ614" i="12"/>
  <c r="AR614" i="12"/>
  <c r="AS614" i="12"/>
  <c r="AT614" i="12"/>
  <c r="AC599" i="12"/>
  <c r="AD599" i="12"/>
  <c r="AE599" i="12"/>
  <c r="AF599" i="12"/>
  <c r="AG599" i="12"/>
  <c r="AH599" i="12"/>
  <c r="AI599" i="12"/>
  <c r="AJ599" i="12"/>
  <c r="AK599" i="12"/>
  <c r="AL599" i="12"/>
  <c r="AM599" i="12"/>
  <c r="AN599" i="12"/>
  <c r="AO599" i="12"/>
  <c r="AP599" i="12"/>
  <c r="AQ599" i="12"/>
  <c r="AR599" i="12"/>
  <c r="AS599" i="12"/>
  <c r="AT599" i="12"/>
  <c r="AC602" i="12"/>
  <c r="AD602" i="12"/>
  <c r="AE602" i="12"/>
  <c r="AF602" i="12"/>
  <c r="AG602" i="12"/>
  <c r="AH602" i="12"/>
  <c r="AI602" i="12"/>
  <c r="AJ602" i="12"/>
  <c r="AK602" i="12"/>
  <c r="AL602" i="12"/>
  <c r="AM602" i="12"/>
  <c r="AN602" i="12"/>
  <c r="AO602" i="12"/>
  <c r="AP602" i="12"/>
  <c r="AQ602" i="12"/>
  <c r="AR602" i="12"/>
  <c r="AS602" i="12"/>
  <c r="AT602" i="12"/>
  <c r="AC598" i="12"/>
  <c r="AD598" i="12"/>
  <c r="AE598" i="12"/>
  <c r="AF598" i="12"/>
  <c r="AG598" i="12"/>
  <c r="AH598" i="12"/>
  <c r="AI598" i="12"/>
  <c r="AJ598" i="12"/>
  <c r="AK598" i="12"/>
  <c r="AL598" i="12"/>
  <c r="AM598" i="12"/>
  <c r="AN598" i="12"/>
  <c r="AO598" i="12"/>
  <c r="AP598" i="12"/>
  <c r="AQ598" i="12"/>
  <c r="AR598" i="12"/>
  <c r="AS598" i="12"/>
  <c r="AT598" i="12"/>
  <c r="AC625" i="12"/>
  <c r="AD625" i="12"/>
  <c r="AE625" i="12"/>
  <c r="AF625" i="12"/>
  <c r="AG625" i="12"/>
  <c r="AH625" i="12"/>
  <c r="AI625" i="12"/>
  <c r="AJ625" i="12"/>
  <c r="AK625" i="12"/>
  <c r="AL625" i="12"/>
  <c r="AM625" i="12"/>
  <c r="AN625" i="12"/>
  <c r="AO625" i="12"/>
  <c r="AP625" i="12"/>
  <c r="AQ625" i="12"/>
  <c r="AR625" i="12"/>
  <c r="AS625" i="12"/>
  <c r="AT625" i="12"/>
  <c r="AC605" i="12"/>
  <c r="AD605" i="12"/>
  <c r="AE605" i="12"/>
  <c r="AF605" i="12"/>
  <c r="AG605" i="12"/>
  <c r="AH605" i="12"/>
  <c r="AI605" i="12"/>
  <c r="AJ605" i="12"/>
  <c r="AK605" i="12"/>
  <c r="AL605" i="12"/>
  <c r="AM605" i="12"/>
  <c r="AN605" i="12"/>
  <c r="AO605" i="12"/>
  <c r="AP605" i="12"/>
  <c r="AQ605" i="12"/>
  <c r="AR605" i="12"/>
  <c r="AS605" i="12"/>
  <c r="AT605" i="12"/>
  <c r="AC634" i="12"/>
  <c r="AD634" i="12"/>
  <c r="AE634" i="12"/>
  <c r="AF634" i="12"/>
  <c r="AG634" i="12"/>
  <c r="AH634" i="12"/>
  <c r="AI634" i="12"/>
  <c r="AJ634" i="12"/>
  <c r="AK634" i="12"/>
  <c r="AL634" i="12"/>
  <c r="AM634" i="12"/>
  <c r="AN634" i="12"/>
  <c r="AO634" i="12"/>
  <c r="AP634" i="12"/>
  <c r="AQ634" i="12"/>
  <c r="AR634" i="12"/>
  <c r="AS634" i="12"/>
  <c r="AT634" i="12"/>
  <c r="AC601" i="12"/>
  <c r="AD601" i="12"/>
  <c r="AE601" i="12"/>
  <c r="AF601" i="12"/>
  <c r="AG601" i="12"/>
  <c r="AH601" i="12"/>
  <c r="AI601" i="12"/>
  <c r="AJ601" i="12"/>
  <c r="AK601" i="12"/>
  <c r="AL601" i="12"/>
  <c r="AM601" i="12"/>
  <c r="AN601" i="12"/>
  <c r="AO601" i="12"/>
  <c r="AP601" i="12"/>
  <c r="AQ601" i="12"/>
  <c r="AR601" i="12"/>
  <c r="AS601" i="12"/>
  <c r="AT601" i="12"/>
  <c r="AC607" i="12"/>
  <c r="AD607" i="12"/>
  <c r="AE607" i="12"/>
  <c r="AF607" i="12"/>
  <c r="AG607" i="12"/>
  <c r="AH607" i="12"/>
  <c r="AI607" i="12"/>
  <c r="AJ607" i="12"/>
  <c r="AK607" i="12"/>
  <c r="AL607" i="12"/>
  <c r="AM607" i="12"/>
  <c r="AN607" i="12"/>
  <c r="AO607" i="12"/>
  <c r="AP607" i="12"/>
  <c r="AQ607" i="12"/>
  <c r="AR607" i="12"/>
  <c r="AS607" i="12"/>
  <c r="AT607" i="12"/>
  <c r="AC635" i="12"/>
  <c r="AD635" i="12"/>
  <c r="AE635" i="12"/>
  <c r="AF635" i="12"/>
  <c r="AG635" i="12"/>
  <c r="AH635" i="12"/>
  <c r="AI635" i="12"/>
  <c r="AJ635" i="12"/>
  <c r="AK635" i="12"/>
  <c r="AL635" i="12"/>
  <c r="AM635" i="12"/>
  <c r="AN635" i="12"/>
  <c r="AO635" i="12"/>
  <c r="AP635" i="12"/>
  <c r="AQ635" i="12"/>
  <c r="AR635" i="12"/>
  <c r="AS635" i="12"/>
  <c r="AT635" i="12"/>
  <c r="AC608" i="12"/>
  <c r="AD608" i="12"/>
  <c r="AE608" i="12"/>
  <c r="AF608" i="12"/>
  <c r="AG608" i="12"/>
  <c r="AH608" i="12"/>
  <c r="AI608" i="12"/>
  <c r="AJ608" i="12"/>
  <c r="AK608" i="12"/>
  <c r="AL608" i="12"/>
  <c r="AM608" i="12"/>
  <c r="AN608" i="12"/>
  <c r="AO608" i="12"/>
  <c r="AP608" i="12"/>
  <c r="AQ608" i="12"/>
  <c r="AR608" i="12"/>
  <c r="AS608" i="12"/>
  <c r="AT608" i="12"/>
  <c r="AC610" i="12"/>
  <c r="AD610" i="12"/>
  <c r="AE610" i="12"/>
  <c r="AF610" i="12"/>
  <c r="AG610" i="12"/>
  <c r="AH610" i="12"/>
  <c r="AI610" i="12"/>
  <c r="AJ610" i="12"/>
  <c r="AK610" i="12"/>
  <c r="AL610" i="12"/>
  <c r="AM610" i="12"/>
  <c r="AN610" i="12"/>
  <c r="AO610" i="12"/>
  <c r="AP610" i="12"/>
  <c r="AQ610" i="12"/>
  <c r="AR610" i="12"/>
  <c r="AS610" i="12"/>
  <c r="AT610" i="12"/>
  <c r="AC621" i="12"/>
  <c r="AD621" i="12"/>
  <c r="AE621" i="12"/>
  <c r="AF621" i="12"/>
  <c r="AG621" i="12"/>
  <c r="AH621" i="12"/>
  <c r="AI621" i="12"/>
  <c r="AJ621" i="12"/>
  <c r="AK621" i="12"/>
  <c r="AL621" i="12"/>
  <c r="AM621" i="12"/>
  <c r="AN621" i="12"/>
  <c r="AO621" i="12"/>
  <c r="AP621" i="12"/>
  <c r="AQ621" i="12"/>
  <c r="AR621" i="12"/>
  <c r="AS621" i="12"/>
  <c r="AT621" i="12"/>
  <c r="AC640" i="12"/>
  <c r="AD640" i="12"/>
  <c r="AE640" i="12"/>
  <c r="AF640" i="12"/>
  <c r="AG640" i="12"/>
  <c r="AH640" i="12"/>
  <c r="AI640" i="12"/>
  <c r="AJ640" i="12"/>
  <c r="AK640" i="12"/>
  <c r="AL640" i="12"/>
  <c r="AM640" i="12"/>
  <c r="AN640" i="12"/>
  <c r="AO640" i="12"/>
  <c r="AP640" i="12"/>
  <c r="AQ640" i="12"/>
  <c r="AR640" i="12"/>
  <c r="AS640" i="12"/>
  <c r="AT640" i="12"/>
  <c r="AC641" i="12"/>
  <c r="AD641" i="12"/>
  <c r="AE641" i="12"/>
  <c r="AF641" i="12"/>
  <c r="AG641" i="12"/>
  <c r="AH641" i="12"/>
  <c r="AI641" i="12"/>
  <c r="AJ641" i="12"/>
  <c r="AK641" i="12"/>
  <c r="AL641" i="12"/>
  <c r="AM641" i="12"/>
  <c r="AN641" i="12"/>
  <c r="AO641" i="12"/>
  <c r="AP641" i="12"/>
  <c r="AQ641" i="12"/>
  <c r="AR641" i="12"/>
  <c r="AS641" i="12"/>
  <c r="AT641" i="12"/>
  <c r="AC631" i="12"/>
  <c r="AD631" i="12"/>
  <c r="AE631" i="12"/>
  <c r="AF631" i="12"/>
  <c r="AG631" i="12"/>
  <c r="AH631" i="12"/>
  <c r="AI631" i="12"/>
  <c r="AJ631" i="12"/>
  <c r="AK631" i="12"/>
  <c r="AL631" i="12"/>
  <c r="AM631" i="12"/>
  <c r="AN631" i="12"/>
  <c r="AO631" i="12"/>
  <c r="AP631" i="12"/>
  <c r="AQ631" i="12"/>
  <c r="AR631" i="12"/>
  <c r="AS631" i="12"/>
  <c r="AT631" i="12"/>
  <c r="AC626" i="12"/>
  <c r="AD626" i="12"/>
  <c r="AE626" i="12"/>
  <c r="AF626" i="12"/>
  <c r="AG626" i="12"/>
  <c r="AH626" i="12"/>
  <c r="AI626" i="12"/>
  <c r="AJ626" i="12"/>
  <c r="AK626" i="12"/>
  <c r="AL626" i="12"/>
  <c r="AM626" i="12"/>
  <c r="AN626" i="12"/>
  <c r="AO626" i="12"/>
  <c r="AP626" i="12"/>
  <c r="AQ626" i="12"/>
  <c r="AR626" i="12"/>
  <c r="AS626" i="12"/>
  <c r="AT626" i="12"/>
  <c r="AC622" i="12"/>
  <c r="AD622" i="12"/>
  <c r="AE622" i="12"/>
  <c r="AF622" i="12"/>
  <c r="AG622" i="12"/>
  <c r="AH622" i="12"/>
  <c r="AI622" i="12"/>
  <c r="AJ622" i="12"/>
  <c r="AK622" i="12"/>
  <c r="AL622" i="12"/>
  <c r="AM622" i="12"/>
  <c r="AN622" i="12"/>
  <c r="AO622" i="12"/>
  <c r="AP622" i="12"/>
  <c r="AQ622" i="12"/>
  <c r="AR622" i="12"/>
  <c r="AS622" i="12"/>
  <c r="AT622" i="12"/>
  <c r="AC623" i="12"/>
  <c r="AD623" i="12"/>
  <c r="AE623" i="12"/>
  <c r="AF623" i="12"/>
  <c r="AG623" i="12"/>
  <c r="AH623" i="12"/>
  <c r="AI623" i="12"/>
  <c r="AJ623" i="12"/>
  <c r="AK623" i="12"/>
  <c r="AL623" i="12"/>
  <c r="AM623" i="12"/>
  <c r="AN623" i="12"/>
  <c r="AO623" i="12"/>
  <c r="AP623" i="12"/>
  <c r="AQ623" i="12"/>
  <c r="AR623" i="12"/>
  <c r="AS623" i="12"/>
  <c r="AT623" i="12"/>
  <c r="AC624" i="12"/>
  <c r="AD624" i="12"/>
  <c r="AE624" i="12"/>
  <c r="AF624" i="12"/>
  <c r="AG624" i="12"/>
  <c r="AH624" i="12"/>
  <c r="AI624" i="12"/>
  <c r="AJ624" i="12"/>
  <c r="AK624" i="12"/>
  <c r="AL624" i="12"/>
  <c r="AM624" i="12"/>
  <c r="AN624" i="12"/>
  <c r="AO624" i="12"/>
  <c r="AP624" i="12"/>
  <c r="AQ624" i="12"/>
  <c r="AR624" i="12"/>
  <c r="AS624" i="12"/>
  <c r="AT624" i="12"/>
  <c r="AC615" i="12"/>
  <c r="AD615" i="12"/>
  <c r="AE615" i="12"/>
  <c r="AF615" i="12"/>
  <c r="AG615" i="12"/>
  <c r="AH615" i="12"/>
  <c r="AI615" i="12"/>
  <c r="AJ615" i="12"/>
  <c r="AK615" i="12"/>
  <c r="AL615" i="12"/>
  <c r="AM615" i="12"/>
  <c r="AN615" i="12"/>
  <c r="AO615" i="12"/>
  <c r="AP615" i="12"/>
  <c r="AQ615" i="12"/>
  <c r="AR615" i="12"/>
  <c r="AS615" i="12"/>
  <c r="AT615" i="12"/>
  <c r="AC627" i="12"/>
  <c r="AD627" i="12"/>
  <c r="AE627" i="12"/>
  <c r="AF627" i="12"/>
  <c r="AG627" i="12"/>
  <c r="AH627" i="12"/>
  <c r="AI627" i="12"/>
  <c r="AJ627" i="12"/>
  <c r="AK627" i="12"/>
  <c r="AL627" i="12"/>
  <c r="AM627" i="12"/>
  <c r="AN627" i="12"/>
  <c r="AO627" i="12"/>
  <c r="AP627" i="12"/>
  <c r="AQ627" i="12"/>
  <c r="AR627" i="12"/>
  <c r="AS627" i="12"/>
  <c r="AT627" i="12"/>
  <c r="AC628" i="12"/>
  <c r="AD628" i="12"/>
  <c r="AE628" i="12"/>
  <c r="AF628" i="12"/>
  <c r="AG628" i="12"/>
  <c r="AH628" i="12"/>
  <c r="AI628" i="12"/>
  <c r="AJ628" i="12"/>
  <c r="AK628" i="12"/>
  <c r="AL628" i="12"/>
  <c r="AM628" i="12"/>
  <c r="AN628" i="12"/>
  <c r="AO628" i="12"/>
  <c r="AP628" i="12"/>
  <c r="AQ628" i="12"/>
  <c r="AR628" i="12"/>
  <c r="AS628" i="12"/>
  <c r="AT628" i="12"/>
  <c r="AC629" i="12"/>
  <c r="AD629" i="12"/>
  <c r="AE629" i="12"/>
  <c r="AF629" i="12"/>
  <c r="AG629" i="12"/>
  <c r="AH629" i="12"/>
  <c r="AI629" i="12"/>
  <c r="AJ629" i="12"/>
  <c r="AK629" i="12"/>
  <c r="AL629" i="12"/>
  <c r="AM629" i="12"/>
  <c r="AN629" i="12"/>
  <c r="AO629" i="12"/>
  <c r="AP629" i="12"/>
  <c r="AQ629" i="12"/>
  <c r="AR629" i="12"/>
  <c r="AS629" i="12"/>
  <c r="AT629" i="12"/>
  <c r="AC630" i="12"/>
  <c r="AD630" i="12"/>
  <c r="AE630" i="12"/>
  <c r="AF630" i="12"/>
  <c r="AG630" i="12"/>
  <c r="AH630" i="12"/>
  <c r="AI630" i="12"/>
  <c r="AJ630" i="12"/>
  <c r="AK630" i="12"/>
  <c r="AL630" i="12"/>
  <c r="AM630" i="12"/>
  <c r="AN630" i="12"/>
  <c r="AO630" i="12"/>
  <c r="AP630" i="12"/>
  <c r="AQ630" i="12"/>
  <c r="AR630" i="12"/>
  <c r="AS630" i="12"/>
  <c r="AT630" i="12"/>
  <c r="AC632" i="12"/>
  <c r="AD632" i="12"/>
  <c r="AE632" i="12"/>
  <c r="AF632" i="12"/>
  <c r="AG632" i="12"/>
  <c r="AH632" i="12"/>
  <c r="AI632" i="12"/>
  <c r="AJ632" i="12"/>
  <c r="AK632" i="12"/>
  <c r="AL632" i="12"/>
  <c r="AM632" i="12"/>
  <c r="AN632" i="12"/>
  <c r="AO632" i="12"/>
  <c r="AP632" i="12"/>
  <c r="AQ632" i="12"/>
  <c r="AR632" i="12"/>
  <c r="AS632" i="12"/>
  <c r="AT632" i="12"/>
  <c r="AC633" i="12"/>
  <c r="AD633" i="12"/>
  <c r="AE633" i="12"/>
  <c r="AF633" i="12"/>
  <c r="AG633" i="12"/>
  <c r="AH633" i="12"/>
  <c r="AI633" i="12"/>
  <c r="AJ633" i="12"/>
  <c r="AK633" i="12"/>
  <c r="AL633" i="12"/>
  <c r="AM633" i="12"/>
  <c r="AN633" i="12"/>
  <c r="AO633" i="12"/>
  <c r="AP633" i="12"/>
  <c r="AQ633" i="12"/>
  <c r="AR633" i="12"/>
  <c r="AS633" i="12"/>
  <c r="AT633" i="12"/>
  <c r="AC458" i="12"/>
  <c r="AD458" i="12"/>
  <c r="AE458" i="12"/>
  <c r="AF458" i="12"/>
  <c r="AG458" i="12"/>
  <c r="AH458" i="12"/>
  <c r="AI458" i="12"/>
  <c r="AJ458" i="12"/>
  <c r="AK458" i="12"/>
  <c r="AL458" i="12"/>
  <c r="AM458" i="12"/>
  <c r="AN458" i="12"/>
  <c r="AO458" i="12"/>
  <c r="AP458" i="12"/>
  <c r="AQ458" i="12"/>
  <c r="AR458" i="12"/>
  <c r="AS458" i="12"/>
  <c r="AT458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C609" i="12"/>
  <c r="AD609" i="12"/>
  <c r="AE609" i="12"/>
  <c r="AF609" i="12"/>
  <c r="AG609" i="12"/>
  <c r="AH609" i="12"/>
  <c r="AI609" i="12"/>
  <c r="AJ609" i="12"/>
  <c r="AK609" i="12"/>
  <c r="AL609" i="12"/>
  <c r="AM609" i="12"/>
  <c r="AN609" i="12"/>
  <c r="AO609" i="12"/>
  <c r="AP609" i="12"/>
  <c r="AQ609" i="12"/>
  <c r="AR609" i="12"/>
  <c r="AS609" i="12"/>
  <c r="AT609" i="12"/>
  <c r="AC636" i="12"/>
  <c r="AD636" i="12"/>
  <c r="AE636" i="12"/>
  <c r="AF636" i="12"/>
  <c r="AG636" i="12"/>
  <c r="AH636" i="12"/>
  <c r="AI636" i="12"/>
  <c r="AJ636" i="12"/>
  <c r="AK636" i="12"/>
  <c r="AL636" i="12"/>
  <c r="AM636" i="12"/>
  <c r="AN636" i="12"/>
  <c r="AO636" i="12"/>
  <c r="AP636" i="12"/>
  <c r="AQ636" i="12"/>
  <c r="AR636" i="12"/>
  <c r="AS636" i="12"/>
  <c r="AT636" i="12"/>
  <c r="AC611" i="12"/>
  <c r="AD611" i="12"/>
  <c r="AE611" i="12"/>
  <c r="AF611" i="12"/>
  <c r="AG611" i="12"/>
  <c r="AH611" i="12"/>
  <c r="AI611" i="12"/>
  <c r="AJ611" i="12"/>
  <c r="AK611" i="12"/>
  <c r="AL611" i="12"/>
  <c r="AM611" i="12"/>
  <c r="AN611" i="12"/>
  <c r="AO611" i="12"/>
  <c r="AP611" i="12"/>
  <c r="AQ611" i="12"/>
  <c r="AR611" i="12"/>
  <c r="AS611" i="12"/>
  <c r="AT611" i="12"/>
  <c r="AC613" i="12"/>
  <c r="AD613" i="12"/>
  <c r="AE613" i="12"/>
  <c r="AF613" i="12"/>
  <c r="AG613" i="12"/>
  <c r="AH613" i="12"/>
  <c r="AI613" i="12"/>
  <c r="AJ613" i="12"/>
  <c r="AK613" i="12"/>
  <c r="AL613" i="12"/>
  <c r="AM613" i="12"/>
  <c r="AN613" i="12"/>
  <c r="AO613" i="12"/>
  <c r="AP613" i="12"/>
  <c r="AQ613" i="12"/>
  <c r="AR613" i="12"/>
  <c r="AS613" i="12"/>
  <c r="AT613" i="12"/>
  <c r="AC619" i="12"/>
  <c r="AD619" i="12"/>
  <c r="AE619" i="12"/>
  <c r="AF619" i="12"/>
  <c r="AG619" i="12"/>
  <c r="AH619" i="12"/>
  <c r="AI619" i="12"/>
  <c r="AJ619" i="12"/>
  <c r="AK619" i="12"/>
  <c r="AL619" i="12"/>
  <c r="AM619" i="12"/>
  <c r="AN619" i="12"/>
  <c r="AO619" i="12"/>
  <c r="AP619" i="12"/>
  <c r="AQ619" i="12"/>
  <c r="AR619" i="12"/>
  <c r="AS619" i="12"/>
  <c r="AT619" i="12"/>
  <c r="AC600" i="12"/>
  <c r="AD600" i="12"/>
  <c r="AE600" i="12"/>
  <c r="AF600" i="12"/>
  <c r="AG600" i="12"/>
  <c r="AH600" i="12"/>
  <c r="AI600" i="12"/>
  <c r="AJ600" i="12"/>
  <c r="AK600" i="12"/>
  <c r="AL600" i="12"/>
  <c r="AM600" i="12"/>
  <c r="AN600" i="12"/>
  <c r="AO600" i="12"/>
  <c r="AP600" i="12"/>
  <c r="AQ600" i="12"/>
  <c r="AR600" i="12"/>
  <c r="AS600" i="12"/>
  <c r="AT600" i="12"/>
  <c r="AC612" i="12"/>
  <c r="AD612" i="12"/>
  <c r="AE612" i="12"/>
  <c r="AF612" i="12"/>
  <c r="AG612" i="12"/>
  <c r="AH612" i="12"/>
  <c r="AI612" i="12"/>
  <c r="AJ612" i="12"/>
  <c r="AK612" i="12"/>
  <c r="AL612" i="12"/>
  <c r="AM612" i="12"/>
  <c r="AN612" i="12"/>
  <c r="AO612" i="12"/>
  <c r="AP612" i="12"/>
  <c r="AQ612" i="12"/>
  <c r="AR612" i="12"/>
  <c r="AS612" i="12"/>
  <c r="AT612" i="12"/>
  <c r="AC637" i="12"/>
  <c r="AD637" i="12"/>
  <c r="AE637" i="12"/>
  <c r="AF637" i="12"/>
  <c r="AG637" i="12"/>
  <c r="AH637" i="12"/>
  <c r="AI637" i="12"/>
  <c r="AJ637" i="12"/>
  <c r="AK637" i="12"/>
  <c r="AL637" i="12"/>
  <c r="AM637" i="12"/>
  <c r="AN637" i="12"/>
  <c r="AO637" i="12"/>
  <c r="AP637" i="12"/>
  <c r="AQ637" i="12"/>
  <c r="AR637" i="12"/>
  <c r="AS637" i="12"/>
  <c r="AT637" i="12"/>
  <c r="AC639" i="12"/>
  <c r="AD639" i="12"/>
  <c r="AE639" i="12"/>
  <c r="AF639" i="12"/>
  <c r="AG639" i="12"/>
  <c r="AH639" i="12"/>
  <c r="AI639" i="12"/>
  <c r="AJ639" i="12"/>
  <c r="AK639" i="12"/>
  <c r="AL639" i="12"/>
  <c r="AM639" i="12"/>
  <c r="AN639" i="12"/>
  <c r="AO639" i="12"/>
  <c r="AP639" i="12"/>
  <c r="AQ639" i="12"/>
  <c r="AR639" i="12"/>
  <c r="AS639" i="12"/>
  <c r="AT639" i="12"/>
  <c r="AC606" i="12"/>
  <c r="AD606" i="12"/>
  <c r="AE606" i="12"/>
  <c r="AF606" i="12"/>
  <c r="AG606" i="12"/>
  <c r="AH606" i="12"/>
  <c r="AI606" i="12"/>
  <c r="AJ606" i="12"/>
  <c r="AK606" i="12"/>
  <c r="AL606" i="12"/>
  <c r="AM606" i="12"/>
  <c r="AN606" i="12"/>
  <c r="AO606" i="12"/>
  <c r="AP606" i="12"/>
  <c r="AQ606" i="12"/>
  <c r="AR606" i="12"/>
  <c r="AS606" i="12"/>
  <c r="AT606" i="12"/>
  <c r="AC644" i="12"/>
  <c r="AD644" i="12"/>
  <c r="AE644" i="12"/>
  <c r="AF644" i="12"/>
  <c r="AG644" i="12"/>
  <c r="AH644" i="12"/>
  <c r="AI644" i="12"/>
  <c r="AJ644" i="12"/>
  <c r="AK644" i="12"/>
  <c r="AL644" i="12"/>
  <c r="AM644" i="12"/>
  <c r="AN644" i="12"/>
  <c r="AO644" i="12"/>
  <c r="AP644" i="12"/>
  <c r="AQ644" i="12"/>
  <c r="AR644" i="12"/>
  <c r="AS644" i="12"/>
  <c r="AT644" i="12"/>
  <c r="AC647" i="12"/>
  <c r="AD647" i="12"/>
  <c r="AE647" i="12"/>
  <c r="AF647" i="12"/>
  <c r="AG647" i="12"/>
  <c r="AH647" i="12"/>
  <c r="AI647" i="12"/>
  <c r="AJ647" i="12"/>
  <c r="AK647" i="12"/>
  <c r="AL647" i="12"/>
  <c r="AM647" i="12"/>
  <c r="AN647" i="12"/>
  <c r="AO647" i="12"/>
  <c r="AP647" i="12"/>
  <c r="AQ647" i="12"/>
  <c r="AR647" i="12"/>
  <c r="AS647" i="12"/>
  <c r="AT647" i="12"/>
  <c r="AC645" i="12"/>
  <c r="AD645" i="12"/>
  <c r="AE645" i="12"/>
  <c r="AF645" i="12"/>
  <c r="AG645" i="12"/>
  <c r="AH645" i="12"/>
  <c r="AI645" i="12"/>
  <c r="AJ645" i="12"/>
  <c r="AK645" i="12"/>
  <c r="AL645" i="12"/>
  <c r="AM645" i="12"/>
  <c r="AN645" i="12"/>
  <c r="AO645" i="12"/>
  <c r="AP645" i="12"/>
  <c r="AQ645" i="12"/>
  <c r="AR645" i="12"/>
  <c r="AS645" i="12"/>
  <c r="AT645" i="12"/>
  <c r="AC443" i="12"/>
  <c r="AD443" i="12"/>
  <c r="AE443" i="12"/>
  <c r="AF443" i="12"/>
  <c r="AG443" i="12"/>
  <c r="AH443" i="12"/>
  <c r="AI443" i="12"/>
  <c r="AJ443" i="12"/>
  <c r="AK443" i="12"/>
  <c r="AL443" i="12"/>
  <c r="AM443" i="12"/>
  <c r="AN443" i="12"/>
  <c r="AO443" i="12"/>
  <c r="AP443" i="12"/>
  <c r="AQ443" i="12"/>
  <c r="AR443" i="12"/>
  <c r="AS443" i="12"/>
  <c r="AT443" i="12"/>
  <c r="AC643" i="12"/>
  <c r="AD643" i="12"/>
  <c r="AE643" i="12"/>
  <c r="AF643" i="12"/>
  <c r="AG643" i="12"/>
  <c r="AH643" i="12"/>
  <c r="AI643" i="12"/>
  <c r="AJ643" i="12"/>
  <c r="AK643" i="12"/>
  <c r="AL643" i="12"/>
  <c r="AM643" i="12"/>
  <c r="AN643" i="12"/>
  <c r="AO643" i="12"/>
  <c r="AP643" i="12"/>
  <c r="AQ643" i="12"/>
  <c r="AR643" i="12"/>
  <c r="AS643" i="12"/>
  <c r="AT643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C663" i="12"/>
  <c r="AD663" i="12"/>
  <c r="AE663" i="12"/>
  <c r="AF663" i="12"/>
  <c r="AG663" i="12"/>
  <c r="AH663" i="12"/>
  <c r="AI663" i="12"/>
  <c r="AJ663" i="12"/>
  <c r="AK663" i="12"/>
  <c r="AL663" i="12"/>
  <c r="AM663" i="12"/>
  <c r="AN663" i="12"/>
  <c r="AO663" i="12"/>
  <c r="AP663" i="12"/>
  <c r="AQ663" i="12"/>
  <c r="AR663" i="12"/>
  <c r="AS663" i="12"/>
  <c r="AT663" i="12"/>
  <c r="AC676" i="12"/>
  <c r="AD676" i="12"/>
  <c r="AE676" i="12"/>
  <c r="AF676" i="12"/>
  <c r="AG676" i="12"/>
  <c r="AH676" i="12"/>
  <c r="AI676" i="12"/>
  <c r="AJ676" i="12"/>
  <c r="AK676" i="12"/>
  <c r="AL676" i="12"/>
  <c r="AM676" i="12"/>
  <c r="AN676" i="12"/>
  <c r="AO676" i="12"/>
  <c r="AP676" i="12"/>
  <c r="AQ676" i="12"/>
  <c r="AR676" i="12"/>
  <c r="AS676" i="12"/>
  <c r="AT676" i="12"/>
  <c r="AC665" i="12"/>
  <c r="AD665" i="12"/>
  <c r="AE665" i="12"/>
  <c r="AF665" i="12"/>
  <c r="AG665" i="12"/>
  <c r="AH665" i="12"/>
  <c r="AI665" i="12"/>
  <c r="AJ665" i="12"/>
  <c r="AK665" i="12"/>
  <c r="AL665" i="12"/>
  <c r="AM665" i="12"/>
  <c r="AN665" i="12"/>
  <c r="AO665" i="12"/>
  <c r="AP665" i="12"/>
  <c r="AQ665" i="12"/>
  <c r="AR665" i="12"/>
  <c r="AS665" i="12"/>
  <c r="AT665" i="12"/>
  <c r="AC579" i="12"/>
  <c r="AD579" i="12"/>
  <c r="AE579" i="12"/>
  <c r="AF579" i="12"/>
  <c r="AG579" i="12"/>
  <c r="AH579" i="12"/>
  <c r="AI579" i="12"/>
  <c r="AJ579" i="12"/>
  <c r="AK579" i="12"/>
  <c r="AL579" i="12"/>
  <c r="AM579" i="12"/>
  <c r="AN579" i="12"/>
  <c r="AO579" i="12"/>
  <c r="AP579" i="12"/>
  <c r="AQ579" i="12"/>
  <c r="AR579" i="12"/>
  <c r="AS579" i="12"/>
  <c r="AT579" i="12"/>
  <c r="AC650" i="12"/>
  <c r="AD650" i="12"/>
  <c r="AE650" i="12"/>
  <c r="AF650" i="12"/>
  <c r="AG650" i="12"/>
  <c r="AH650" i="12"/>
  <c r="AI650" i="12"/>
  <c r="AJ650" i="12"/>
  <c r="AK650" i="12"/>
  <c r="AL650" i="12"/>
  <c r="AM650" i="12"/>
  <c r="AN650" i="12"/>
  <c r="AO650" i="12"/>
  <c r="AP650" i="12"/>
  <c r="AQ650" i="12"/>
  <c r="AR650" i="12"/>
  <c r="AS650" i="12"/>
  <c r="AT650" i="12"/>
  <c r="AC655" i="12"/>
  <c r="AD655" i="12"/>
  <c r="AE655" i="12"/>
  <c r="AF655" i="12"/>
  <c r="AG655" i="12"/>
  <c r="AH655" i="12"/>
  <c r="AI655" i="12"/>
  <c r="AJ655" i="12"/>
  <c r="AK655" i="12"/>
  <c r="AL655" i="12"/>
  <c r="AM655" i="12"/>
  <c r="AN655" i="12"/>
  <c r="AO655" i="12"/>
  <c r="AP655" i="12"/>
  <c r="AQ655" i="12"/>
  <c r="AR655" i="12"/>
  <c r="AS655" i="12"/>
  <c r="AT655" i="12"/>
  <c r="AC657" i="12"/>
  <c r="AD657" i="12"/>
  <c r="AE657" i="12"/>
  <c r="AF657" i="12"/>
  <c r="AG657" i="12"/>
  <c r="AH657" i="12"/>
  <c r="AI657" i="12"/>
  <c r="AJ657" i="12"/>
  <c r="AK657" i="12"/>
  <c r="AL657" i="12"/>
  <c r="AM657" i="12"/>
  <c r="AN657" i="12"/>
  <c r="AO657" i="12"/>
  <c r="AP657" i="12"/>
  <c r="AQ657" i="12"/>
  <c r="AR657" i="12"/>
  <c r="AS657" i="12"/>
  <c r="AT657" i="12"/>
  <c r="AC658" i="12"/>
  <c r="AD658" i="12"/>
  <c r="AE658" i="12"/>
  <c r="AF658" i="12"/>
  <c r="AG658" i="12"/>
  <c r="AH658" i="12"/>
  <c r="AI658" i="12"/>
  <c r="AJ658" i="12"/>
  <c r="AK658" i="12"/>
  <c r="AL658" i="12"/>
  <c r="AM658" i="12"/>
  <c r="AN658" i="12"/>
  <c r="AO658" i="12"/>
  <c r="AP658" i="12"/>
  <c r="AQ658" i="12"/>
  <c r="AR658" i="12"/>
  <c r="AS658" i="12"/>
  <c r="AT658" i="12"/>
  <c r="AC674" i="12"/>
  <c r="AD674" i="12"/>
  <c r="AE674" i="12"/>
  <c r="AF674" i="12"/>
  <c r="AG674" i="12"/>
  <c r="AH674" i="12"/>
  <c r="AI674" i="12"/>
  <c r="AJ674" i="12"/>
  <c r="AK674" i="12"/>
  <c r="AL674" i="12"/>
  <c r="AM674" i="12"/>
  <c r="AN674" i="12"/>
  <c r="AO674" i="12"/>
  <c r="AP674" i="12"/>
  <c r="AQ674" i="12"/>
  <c r="AR674" i="12"/>
  <c r="AS674" i="12"/>
  <c r="AT674" i="12"/>
  <c r="AC667" i="12"/>
  <c r="AD667" i="12"/>
  <c r="AE667" i="12"/>
  <c r="AF667" i="12"/>
  <c r="AG667" i="12"/>
  <c r="AH667" i="12"/>
  <c r="AI667" i="12"/>
  <c r="AJ667" i="12"/>
  <c r="AK667" i="12"/>
  <c r="AL667" i="12"/>
  <c r="AM667" i="12"/>
  <c r="AN667" i="12"/>
  <c r="AO667" i="12"/>
  <c r="AP667" i="12"/>
  <c r="AQ667" i="12"/>
  <c r="AR667" i="12"/>
  <c r="AS667" i="12"/>
  <c r="AT667" i="12"/>
  <c r="AC651" i="12"/>
  <c r="AD651" i="12"/>
  <c r="AE651" i="12"/>
  <c r="AF651" i="12"/>
  <c r="AG651" i="12"/>
  <c r="AH651" i="12"/>
  <c r="AI651" i="12"/>
  <c r="AJ651" i="12"/>
  <c r="AK651" i="12"/>
  <c r="AL651" i="12"/>
  <c r="AM651" i="12"/>
  <c r="AN651" i="12"/>
  <c r="AO651" i="12"/>
  <c r="AP651" i="12"/>
  <c r="AQ651" i="12"/>
  <c r="AR651" i="12"/>
  <c r="AS651" i="12"/>
  <c r="AT651" i="12"/>
  <c r="AC675" i="12"/>
  <c r="AD675" i="12"/>
  <c r="AE675" i="12"/>
  <c r="AF675" i="12"/>
  <c r="AG675" i="12"/>
  <c r="AH675" i="12"/>
  <c r="AI675" i="12"/>
  <c r="AJ675" i="12"/>
  <c r="AK675" i="12"/>
  <c r="AL675" i="12"/>
  <c r="AM675" i="12"/>
  <c r="AN675" i="12"/>
  <c r="AO675" i="12"/>
  <c r="AP675" i="12"/>
  <c r="AQ675" i="12"/>
  <c r="AR675" i="12"/>
  <c r="AS675" i="12"/>
  <c r="AT675" i="12"/>
  <c r="AC666" i="12"/>
  <c r="AD666" i="12"/>
  <c r="AE666" i="12"/>
  <c r="AF666" i="12"/>
  <c r="AG666" i="12"/>
  <c r="AH666" i="12"/>
  <c r="AI666" i="12"/>
  <c r="AJ666" i="12"/>
  <c r="AK666" i="12"/>
  <c r="AL666" i="12"/>
  <c r="AM666" i="12"/>
  <c r="AN666" i="12"/>
  <c r="AO666" i="12"/>
  <c r="AP666" i="12"/>
  <c r="AQ666" i="12"/>
  <c r="AR666" i="12"/>
  <c r="AS666" i="12"/>
  <c r="AT666" i="12"/>
  <c r="AC654" i="12"/>
  <c r="AD654" i="12"/>
  <c r="AE654" i="12"/>
  <c r="AF654" i="12"/>
  <c r="AG654" i="12"/>
  <c r="AH654" i="12"/>
  <c r="AI654" i="12"/>
  <c r="AJ654" i="12"/>
  <c r="AK654" i="12"/>
  <c r="AL654" i="12"/>
  <c r="AM654" i="12"/>
  <c r="AN654" i="12"/>
  <c r="AO654" i="12"/>
  <c r="AP654" i="12"/>
  <c r="AQ654" i="12"/>
  <c r="AR654" i="12"/>
  <c r="AS654" i="12"/>
  <c r="AT654" i="12"/>
  <c r="AC668" i="12"/>
  <c r="AD668" i="12"/>
  <c r="AE668" i="12"/>
  <c r="AF668" i="12"/>
  <c r="AG668" i="12"/>
  <c r="AH668" i="12"/>
  <c r="AI668" i="12"/>
  <c r="AJ668" i="12"/>
  <c r="AK668" i="12"/>
  <c r="AL668" i="12"/>
  <c r="AM668" i="12"/>
  <c r="AN668" i="12"/>
  <c r="AO668" i="12"/>
  <c r="AP668" i="12"/>
  <c r="AQ668" i="12"/>
  <c r="AR668" i="12"/>
  <c r="AS668" i="12"/>
  <c r="AT668" i="12"/>
  <c r="AC659" i="12"/>
  <c r="AD659" i="12"/>
  <c r="AE659" i="12"/>
  <c r="AF659" i="12"/>
  <c r="AG659" i="12"/>
  <c r="AH659" i="12"/>
  <c r="AI659" i="12"/>
  <c r="AJ659" i="12"/>
  <c r="AK659" i="12"/>
  <c r="AL659" i="12"/>
  <c r="AM659" i="12"/>
  <c r="AN659" i="12"/>
  <c r="AO659" i="12"/>
  <c r="AP659" i="12"/>
  <c r="AQ659" i="12"/>
  <c r="AR659" i="12"/>
  <c r="AS659" i="12"/>
  <c r="AT659" i="12"/>
  <c r="AC649" i="12"/>
  <c r="AD649" i="12"/>
  <c r="AE649" i="12"/>
  <c r="AF649" i="12"/>
  <c r="AG649" i="12"/>
  <c r="AH649" i="12"/>
  <c r="AI649" i="12"/>
  <c r="AJ649" i="12"/>
  <c r="AK649" i="12"/>
  <c r="AL649" i="12"/>
  <c r="AM649" i="12"/>
  <c r="AN649" i="12"/>
  <c r="AO649" i="12"/>
  <c r="AP649" i="12"/>
  <c r="AQ649" i="12"/>
  <c r="AR649" i="12"/>
  <c r="AS649" i="12"/>
  <c r="AT649" i="12"/>
  <c r="AC664" i="12"/>
  <c r="AD664" i="12"/>
  <c r="AE664" i="12"/>
  <c r="AF664" i="12"/>
  <c r="AG664" i="12"/>
  <c r="AH664" i="12"/>
  <c r="AI664" i="12"/>
  <c r="AJ664" i="12"/>
  <c r="AK664" i="12"/>
  <c r="AL664" i="12"/>
  <c r="AM664" i="12"/>
  <c r="AN664" i="12"/>
  <c r="AO664" i="12"/>
  <c r="AP664" i="12"/>
  <c r="AQ664" i="12"/>
  <c r="AR664" i="12"/>
  <c r="AS664" i="12"/>
  <c r="AT664" i="12"/>
  <c r="AC661" i="12"/>
  <c r="AD661" i="12"/>
  <c r="AE661" i="12"/>
  <c r="AF661" i="12"/>
  <c r="AG661" i="12"/>
  <c r="AH661" i="12"/>
  <c r="AI661" i="12"/>
  <c r="AJ661" i="12"/>
  <c r="AK661" i="12"/>
  <c r="AL661" i="12"/>
  <c r="AM661" i="12"/>
  <c r="AN661" i="12"/>
  <c r="AO661" i="12"/>
  <c r="AP661" i="12"/>
  <c r="AQ661" i="12"/>
  <c r="AR661" i="12"/>
  <c r="AS661" i="12"/>
  <c r="AT661" i="12"/>
  <c r="AC669" i="12"/>
  <c r="AD669" i="12"/>
  <c r="AE669" i="12"/>
  <c r="AF669" i="12"/>
  <c r="AG669" i="12"/>
  <c r="AH669" i="12"/>
  <c r="AI669" i="12"/>
  <c r="AJ669" i="12"/>
  <c r="AK669" i="12"/>
  <c r="AL669" i="12"/>
  <c r="AM669" i="12"/>
  <c r="AN669" i="12"/>
  <c r="AO669" i="12"/>
  <c r="AP669" i="12"/>
  <c r="AQ669" i="12"/>
  <c r="AR669" i="12"/>
  <c r="AS669" i="12"/>
  <c r="AT669" i="12"/>
  <c r="AC670" i="12"/>
  <c r="AD670" i="12"/>
  <c r="AE670" i="12"/>
  <c r="AF670" i="12"/>
  <c r="AG670" i="12"/>
  <c r="AH670" i="12"/>
  <c r="AI670" i="12"/>
  <c r="AJ670" i="12"/>
  <c r="AK670" i="12"/>
  <c r="AL670" i="12"/>
  <c r="AM670" i="12"/>
  <c r="AN670" i="12"/>
  <c r="AO670" i="12"/>
  <c r="AP670" i="12"/>
  <c r="AQ670" i="12"/>
  <c r="AR670" i="12"/>
  <c r="AS670" i="12"/>
  <c r="AT670" i="12"/>
  <c r="AC671" i="12"/>
  <c r="AD671" i="12"/>
  <c r="AE671" i="12"/>
  <c r="AF671" i="12"/>
  <c r="AG671" i="12"/>
  <c r="AH671" i="12"/>
  <c r="AI671" i="12"/>
  <c r="AJ671" i="12"/>
  <c r="AK671" i="12"/>
  <c r="AL671" i="12"/>
  <c r="AM671" i="12"/>
  <c r="AN671" i="12"/>
  <c r="AO671" i="12"/>
  <c r="AP671" i="12"/>
  <c r="AQ671" i="12"/>
  <c r="AR671" i="12"/>
  <c r="AS671" i="12"/>
  <c r="AT671" i="12"/>
  <c r="AC672" i="12"/>
  <c r="AD672" i="12"/>
  <c r="AE672" i="12"/>
  <c r="AF672" i="12"/>
  <c r="AG672" i="12"/>
  <c r="AH672" i="12"/>
  <c r="AI672" i="12"/>
  <c r="AJ672" i="12"/>
  <c r="AK672" i="12"/>
  <c r="AL672" i="12"/>
  <c r="AM672" i="12"/>
  <c r="AN672" i="12"/>
  <c r="AO672" i="12"/>
  <c r="AP672" i="12"/>
  <c r="AQ672" i="12"/>
  <c r="AR672" i="12"/>
  <c r="AS672" i="12"/>
  <c r="AT672" i="12"/>
  <c r="AC652" i="12"/>
  <c r="AD652" i="12"/>
  <c r="AE652" i="12"/>
  <c r="AF652" i="12"/>
  <c r="AG652" i="12"/>
  <c r="AH652" i="12"/>
  <c r="AI652" i="12"/>
  <c r="AJ652" i="12"/>
  <c r="AK652" i="12"/>
  <c r="AL652" i="12"/>
  <c r="AM652" i="12"/>
  <c r="AN652" i="12"/>
  <c r="AO652" i="12"/>
  <c r="AP652" i="12"/>
  <c r="AQ652" i="12"/>
  <c r="AR652" i="12"/>
  <c r="AS652" i="12"/>
  <c r="AT652" i="12"/>
  <c r="AC660" i="12"/>
  <c r="AD660" i="12"/>
  <c r="AE660" i="12"/>
  <c r="AF660" i="12"/>
  <c r="AG660" i="12"/>
  <c r="AH660" i="12"/>
  <c r="AI660" i="12"/>
  <c r="AJ660" i="12"/>
  <c r="AK660" i="12"/>
  <c r="AL660" i="12"/>
  <c r="AM660" i="12"/>
  <c r="AN660" i="12"/>
  <c r="AO660" i="12"/>
  <c r="AP660" i="12"/>
  <c r="AQ660" i="12"/>
  <c r="AR660" i="12"/>
  <c r="AS660" i="12"/>
  <c r="AT660" i="12"/>
  <c r="AC673" i="12"/>
  <c r="AD673" i="12"/>
  <c r="AE673" i="12"/>
  <c r="AF673" i="12"/>
  <c r="AG673" i="12"/>
  <c r="AH673" i="12"/>
  <c r="AI673" i="12"/>
  <c r="AJ673" i="12"/>
  <c r="AK673" i="12"/>
  <c r="AL673" i="12"/>
  <c r="AM673" i="12"/>
  <c r="AN673" i="12"/>
  <c r="AO673" i="12"/>
  <c r="AP673" i="12"/>
  <c r="AQ673" i="12"/>
  <c r="AR673" i="12"/>
  <c r="AS673" i="12"/>
  <c r="AT673" i="12"/>
  <c r="AC677" i="12"/>
  <c r="AD677" i="12"/>
  <c r="AE677" i="12"/>
  <c r="AF677" i="12"/>
  <c r="AG677" i="12"/>
  <c r="AH677" i="12"/>
  <c r="AI677" i="12"/>
  <c r="AJ677" i="12"/>
  <c r="AK677" i="12"/>
  <c r="AL677" i="12"/>
  <c r="AM677" i="12"/>
  <c r="AN677" i="12"/>
  <c r="AO677" i="12"/>
  <c r="AP677" i="12"/>
  <c r="AQ677" i="12"/>
  <c r="AR677" i="12"/>
  <c r="AS677" i="12"/>
  <c r="AT677" i="12"/>
  <c r="AC648" i="12"/>
  <c r="AD648" i="12"/>
  <c r="AE648" i="12"/>
  <c r="AF648" i="12"/>
  <c r="AG648" i="12"/>
  <c r="AH648" i="12"/>
  <c r="AI648" i="12"/>
  <c r="AJ648" i="12"/>
  <c r="AK648" i="12"/>
  <c r="AL648" i="12"/>
  <c r="AM648" i="12"/>
  <c r="AN648" i="12"/>
  <c r="AO648" i="12"/>
  <c r="AP648" i="12"/>
  <c r="AQ648" i="12"/>
  <c r="AR648" i="12"/>
  <c r="AS648" i="12"/>
  <c r="AT648" i="12"/>
  <c r="AC662" i="12"/>
  <c r="AD662" i="12"/>
  <c r="AE662" i="12"/>
  <c r="AF662" i="12"/>
  <c r="AG662" i="12"/>
  <c r="AH662" i="12"/>
  <c r="AI662" i="12"/>
  <c r="AJ662" i="12"/>
  <c r="AK662" i="12"/>
  <c r="AL662" i="12"/>
  <c r="AM662" i="12"/>
  <c r="AN662" i="12"/>
  <c r="AO662" i="12"/>
  <c r="AP662" i="12"/>
  <c r="AQ662" i="12"/>
  <c r="AR662" i="12"/>
  <c r="AS662" i="12"/>
  <c r="AT662" i="12"/>
  <c r="AC721" i="12"/>
  <c r="AD721" i="12"/>
  <c r="AE721" i="12"/>
  <c r="AF721" i="12"/>
  <c r="AG721" i="12"/>
  <c r="AH721" i="12"/>
  <c r="AI721" i="12"/>
  <c r="AJ721" i="12"/>
  <c r="AK721" i="12"/>
  <c r="AL721" i="12"/>
  <c r="AM721" i="12"/>
  <c r="AN721" i="12"/>
  <c r="AO721" i="12"/>
  <c r="AP721" i="12"/>
  <c r="AQ721" i="12"/>
  <c r="AR721" i="12"/>
  <c r="AS721" i="12"/>
  <c r="AT721" i="12"/>
  <c r="AC731" i="12"/>
  <c r="AD731" i="12"/>
  <c r="AE731" i="12"/>
  <c r="AF731" i="12"/>
  <c r="AG731" i="12"/>
  <c r="AH731" i="12"/>
  <c r="AI731" i="12"/>
  <c r="AJ731" i="12"/>
  <c r="AK731" i="12"/>
  <c r="AL731" i="12"/>
  <c r="AM731" i="12"/>
  <c r="AN731" i="12"/>
  <c r="AO731" i="12"/>
  <c r="AP731" i="12"/>
  <c r="AQ731" i="12"/>
  <c r="AR731" i="12"/>
  <c r="AS731" i="12"/>
  <c r="AT731" i="12"/>
  <c r="AC680" i="12"/>
  <c r="AD680" i="12"/>
  <c r="AE680" i="12"/>
  <c r="AF680" i="12"/>
  <c r="AG680" i="12"/>
  <c r="AH680" i="12"/>
  <c r="AI680" i="12"/>
  <c r="AJ680" i="12"/>
  <c r="AK680" i="12"/>
  <c r="AL680" i="12"/>
  <c r="AM680" i="12"/>
  <c r="AN680" i="12"/>
  <c r="AO680" i="12"/>
  <c r="AP680" i="12"/>
  <c r="AQ680" i="12"/>
  <c r="AR680" i="12"/>
  <c r="AS680" i="12"/>
  <c r="AT680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C681" i="12"/>
  <c r="AD681" i="12"/>
  <c r="AE681" i="12"/>
  <c r="AF681" i="12"/>
  <c r="AG681" i="12"/>
  <c r="AH681" i="12"/>
  <c r="AI681" i="12"/>
  <c r="AJ681" i="12"/>
  <c r="AK681" i="12"/>
  <c r="AL681" i="12"/>
  <c r="AM681" i="12"/>
  <c r="AN681" i="12"/>
  <c r="AO681" i="12"/>
  <c r="AP681" i="12"/>
  <c r="AQ681" i="12"/>
  <c r="AR681" i="12"/>
  <c r="AS681" i="12"/>
  <c r="AT681" i="12"/>
  <c r="AC741" i="12"/>
  <c r="AD741" i="12"/>
  <c r="AE741" i="12"/>
  <c r="AF741" i="12"/>
  <c r="AG741" i="12"/>
  <c r="AH741" i="12"/>
  <c r="AI741" i="12"/>
  <c r="AJ741" i="12"/>
  <c r="AK741" i="12"/>
  <c r="AL741" i="12"/>
  <c r="AM741" i="12"/>
  <c r="AN741" i="12"/>
  <c r="AO741" i="12"/>
  <c r="AP741" i="12"/>
  <c r="AQ741" i="12"/>
  <c r="AR741" i="12"/>
  <c r="AS741" i="12"/>
  <c r="AT741" i="12"/>
  <c r="AC710" i="12"/>
  <c r="AD710" i="12"/>
  <c r="AE710" i="12"/>
  <c r="AF710" i="12"/>
  <c r="AG710" i="12"/>
  <c r="AH710" i="12"/>
  <c r="AI710" i="12"/>
  <c r="AJ710" i="12"/>
  <c r="AK710" i="12"/>
  <c r="AL710" i="12"/>
  <c r="AM710" i="12"/>
  <c r="AN710" i="12"/>
  <c r="AO710" i="12"/>
  <c r="AP710" i="12"/>
  <c r="AQ710" i="12"/>
  <c r="AR710" i="12"/>
  <c r="AS710" i="12"/>
  <c r="AT710" i="12"/>
  <c r="AC690" i="12"/>
  <c r="AD690" i="12"/>
  <c r="AE690" i="12"/>
  <c r="AF690" i="12"/>
  <c r="AG690" i="12"/>
  <c r="AH690" i="12"/>
  <c r="AI690" i="12"/>
  <c r="AJ690" i="12"/>
  <c r="AK690" i="12"/>
  <c r="AL690" i="12"/>
  <c r="AM690" i="12"/>
  <c r="AN690" i="12"/>
  <c r="AO690" i="12"/>
  <c r="AP690" i="12"/>
  <c r="AQ690" i="12"/>
  <c r="AR690" i="12"/>
  <c r="AS690" i="12"/>
  <c r="AT690" i="12"/>
  <c r="AC725" i="12"/>
  <c r="AD725" i="12"/>
  <c r="AE725" i="12"/>
  <c r="AF725" i="12"/>
  <c r="AG725" i="12"/>
  <c r="AH725" i="12"/>
  <c r="AI725" i="12"/>
  <c r="AJ725" i="12"/>
  <c r="AK725" i="12"/>
  <c r="AL725" i="12"/>
  <c r="AM725" i="12"/>
  <c r="AN725" i="12"/>
  <c r="AO725" i="12"/>
  <c r="AP725" i="12"/>
  <c r="AQ725" i="12"/>
  <c r="AR725" i="12"/>
  <c r="AS725" i="12"/>
  <c r="AT725" i="12"/>
  <c r="AC744" i="12"/>
  <c r="AD744" i="12"/>
  <c r="AE744" i="12"/>
  <c r="AF744" i="12"/>
  <c r="AG744" i="12"/>
  <c r="AH744" i="12"/>
  <c r="AI744" i="12"/>
  <c r="AJ744" i="12"/>
  <c r="AK744" i="12"/>
  <c r="AL744" i="12"/>
  <c r="AM744" i="12"/>
  <c r="AN744" i="12"/>
  <c r="AO744" i="12"/>
  <c r="AP744" i="12"/>
  <c r="AQ744" i="12"/>
  <c r="AR744" i="12"/>
  <c r="AS744" i="12"/>
  <c r="AT744" i="12"/>
  <c r="AC686" i="12"/>
  <c r="AD686" i="12"/>
  <c r="AE686" i="12"/>
  <c r="AF686" i="12"/>
  <c r="AG686" i="12"/>
  <c r="AH686" i="12"/>
  <c r="AI686" i="12"/>
  <c r="AJ686" i="12"/>
  <c r="AK686" i="12"/>
  <c r="AL686" i="12"/>
  <c r="AM686" i="12"/>
  <c r="AN686" i="12"/>
  <c r="AO686" i="12"/>
  <c r="AP686" i="12"/>
  <c r="AQ686" i="12"/>
  <c r="AR686" i="12"/>
  <c r="AS686" i="12"/>
  <c r="AT686" i="12"/>
  <c r="AC692" i="12"/>
  <c r="AD692" i="12"/>
  <c r="AE692" i="12"/>
  <c r="AF692" i="12"/>
  <c r="AG692" i="12"/>
  <c r="AH692" i="12"/>
  <c r="AI692" i="12"/>
  <c r="AJ692" i="12"/>
  <c r="AK692" i="12"/>
  <c r="AL692" i="12"/>
  <c r="AM692" i="12"/>
  <c r="AN692" i="12"/>
  <c r="AO692" i="12"/>
  <c r="AP692" i="12"/>
  <c r="AQ692" i="12"/>
  <c r="AR692" i="12"/>
  <c r="AS692" i="12"/>
  <c r="AT692" i="12"/>
  <c r="AC698" i="12"/>
  <c r="AD698" i="12"/>
  <c r="AE698" i="12"/>
  <c r="AF698" i="12"/>
  <c r="AG698" i="12"/>
  <c r="AH698" i="12"/>
  <c r="AI698" i="12"/>
  <c r="AJ698" i="12"/>
  <c r="AK698" i="12"/>
  <c r="AL698" i="12"/>
  <c r="AM698" i="12"/>
  <c r="AN698" i="12"/>
  <c r="AO698" i="12"/>
  <c r="AP698" i="12"/>
  <c r="AQ698" i="12"/>
  <c r="AR698" i="12"/>
  <c r="AS698" i="12"/>
  <c r="AT698" i="12"/>
  <c r="AC700" i="12"/>
  <c r="AD700" i="12"/>
  <c r="AE700" i="12"/>
  <c r="AF700" i="12"/>
  <c r="AG700" i="12"/>
  <c r="AH700" i="12"/>
  <c r="AI700" i="12"/>
  <c r="AJ700" i="12"/>
  <c r="AK700" i="12"/>
  <c r="AL700" i="12"/>
  <c r="AM700" i="12"/>
  <c r="AN700" i="12"/>
  <c r="AO700" i="12"/>
  <c r="AP700" i="12"/>
  <c r="AQ700" i="12"/>
  <c r="AR700" i="12"/>
  <c r="AS700" i="12"/>
  <c r="AT700" i="12"/>
  <c r="AC689" i="12"/>
  <c r="AD689" i="12"/>
  <c r="AE689" i="12"/>
  <c r="AF689" i="12"/>
  <c r="AG689" i="12"/>
  <c r="AH689" i="12"/>
  <c r="AI689" i="12"/>
  <c r="AJ689" i="12"/>
  <c r="AK689" i="12"/>
  <c r="AL689" i="12"/>
  <c r="AM689" i="12"/>
  <c r="AN689" i="12"/>
  <c r="AO689" i="12"/>
  <c r="AP689" i="12"/>
  <c r="AQ689" i="12"/>
  <c r="AR689" i="12"/>
  <c r="AS689" i="12"/>
  <c r="AT68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C701" i="12"/>
  <c r="AD701" i="12"/>
  <c r="AE701" i="12"/>
  <c r="AF701" i="12"/>
  <c r="AG701" i="12"/>
  <c r="AH701" i="12"/>
  <c r="AI701" i="12"/>
  <c r="AJ701" i="12"/>
  <c r="AK701" i="12"/>
  <c r="AL701" i="12"/>
  <c r="AM701" i="12"/>
  <c r="AN701" i="12"/>
  <c r="AO701" i="12"/>
  <c r="AP701" i="12"/>
  <c r="AQ701" i="12"/>
  <c r="AR701" i="12"/>
  <c r="AS701" i="12"/>
  <c r="AT701" i="12"/>
  <c r="AC708" i="12"/>
  <c r="AD708" i="12"/>
  <c r="AE708" i="12"/>
  <c r="AF708" i="12"/>
  <c r="AG708" i="12"/>
  <c r="AH708" i="12"/>
  <c r="AI708" i="12"/>
  <c r="AJ708" i="12"/>
  <c r="AK708" i="12"/>
  <c r="AL708" i="12"/>
  <c r="AM708" i="12"/>
  <c r="AN708" i="12"/>
  <c r="AO708" i="12"/>
  <c r="AP708" i="12"/>
  <c r="AQ708" i="12"/>
  <c r="AR708" i="12"/>
  <c r="AS708" i="12"/>
  <c r="AT708" i="12"/>
  <c r="AC693" i="12"/>
  <c r="AD693" i="12"/>
  <c r="AE693" i="12"/>
  <c r="AF693" i="12"/>
  <c r="AG693" i="12"/>
  <c r="AH693" i="12"/>
  <c r="AI693" i="12"/>
  <c r="AJ693" i="12"/>
  <c r="AK693" i="12"/>
  <c r="AL693" i="12"/>
  <c r="AM693" i="12"/>
  <c r="AN693" i="12"/>
  <c r="AO693" i="12"/>
  <c r="AP693" i="12"/>
  <c r="AQ693" i="12"/>
  <c r="AR693" i="12"/>
  <c r="AS693" i="12"/>
  <c r="AT693" i="12"/>
  <c r="AC720" i="12"/>
  <c r="AD720" i="12"/>
  <c r="AE720" i="12"/>
  <c r="AF720" i="12"/>
  <c r="AG720" i="12"/>
  <c r="AH720" i="12"/>
  <c r="AI720" i="12"/>
  <c r="AJ720" i="12"/>
  <c r="AK720" i="12"/>
  <c r="AL720" i="12"/>
  <c r="AM720" i="12"/>
  <c r="AN720" i="12"/>
  <c r="AO720" i="12"/>
  <c r="AP720" i="12"/>
  <c r="AQ720" i="12"/>
  <c r="AR720" i="12"/>
  <c r="AS720" i="12"/>
  <c r="AT720" i="12"/>
  <c r="AC682" i="12"/>
  <c r="AD682" i="12"/>
  <c r="AE682" i="12"/>
  <c r="AF682" i="12"/>
  <c r="AG682" i="12"/>
  <c r="AH682" i="12"/>
  <c r="AI682" i="12"/>
  <c r="AJ682" i="12"/>
  <c r="AK682" i="12"/>
  <c r="AL682" i="12"/>
  <c r="AM682" i="12"/>
  <c r="AN682" i="12"/>
  <c r="AO682" i="12"/>
  <c r="AP682" i="12"/>
  <c r="AQ682" i="12"/>
  <c r="AR682" i="12"/>
  <c r="AS682" i="12"/>
  <c r="AT682" i="12"/>
  <c r="AC705" i="12"/>
  <c r="AD705" i="12"/>
  <c r="AE705" i="12"/>
  <c r="AF705" i="12"/>
  <c r="AG705" i="12"/>
  <c r="AH705" i="12"/>
  <c r="AI705" i="12"/>
  <c r="AJ705" i="12"/>
  <c r="AK705" i="12"/>
  <c r="AL705" i="12"/>
  <c r="AM705" i="12"/>
  <c r="AN705" i="12"/>
  <c r="AO705" i="12"/>
  <c r="AP705" i="12"/>
  <c r="AQ705" i="12"/>
  <c r="AR705" i="12"/>
  <c r="AS705" i="12"/>
  <c r="AT705" i="12"/>
  <c r="AC707" i="12"/>
  <c r="AD707" i="12"/>
  <c r="AE707" i="12"/>
  <c r="AF707" i="12"/>
  <c r="AG707" i="12"/>
  <c r="AH707" i="12"/>
  <c r="AI707" i="12"/>
  <c r="AJ707" i="12"/>
  <c r="AK707" i="12"/>
  <c r="AL707" i="12"/>
  <c r="AM707" i="12"/>
  <c r="AN707" i="12"/>
  <c r="AO707" i="12"/>
  <c r="AP707" i="12"/>
  <c r="AQ707" i="12"/>
  <c r="AR707" i="12"/>
  <c r="AS707" i="12"/>
  <c r="AT707" i="12"/>
  <c r="AC713" i="12"/>
  <c r="AD713" i="12"/>
  <c r="AE713" i="12"/>
  <c r="AF713" i="12"/>
  <c r="AG713" i="12"/>
  <c r="AH713" i="12"/>
  <c r="AI713" i="12"/>
  <c r="AJ713" i="12"/>
  <c r="AK713" i="12"/>
  <c r="AL713" i="12"/>
  <c r="AM713" i="12"/>
  <c r="AN713" i="12"/>
  <c r="AO713" i="12"/>
  <c r="AP713" i="12"/>
  <c r="AQ713" i="12"/>
  <c r="AR713" i="12"/>
  <c r="AS713" i="12"/>
  <c r="AT713" i="12"/>
  <c r="AC719" i="12"/>
  <c r="AD719" i="12"/>
  <c r="AE719" i="12"/>
  <c r="AF719" i="12"/>
  <c r="AG719" i="12"/>
  <c r="AH719" i="12"/>
  <c r="AI719" i="12"/>
  <c r="AJ719" i="12"/>
  <c r="AK719" i="12"/>
  <c r="AL719" i="12"/>
  <c r="AM719" i="12"/>
  <c r="AN719" i="12"/>
  <c r="AO719" i="12"/>
  <c r="AP719" i="12"/>
  <c r="AQ719" i="12"/>
  <c r="AR719" i="12"/>
  <c r="AS719" i="12"/>
  <c r="AT719" i="12"/>
  <c r="AC717" i="12"/>
  <c r="AD717" i="12"/>
  <c r="AE717" i="12"/>
  <c r="AF717" i="12"/>
  <c r="AG717" i="12"/>
  <c r="AH717" i="12"/>
  <c r="AI717" i="12"/>
  <c r="AJ717" i="12"/>
  <c r="AK717" i="12"/>
  <c r="AL717" i="12"/>
  <c r="AM717" i="12"/>
  <c r="AN717" i="12"/>
  <c r="AO717" i="12"/>
  <c r="AP717" i="12"/>
  <c r="AQ717" i="12"/>
  <c r="AR717" i="12"/>
  <c r="AS717" i="12"/>
  <c r="AT717" i="12"/>
  <c r="AC691" i="12"/>
  <c r="AD691" i="12"/>
  <c r="AE691" i="12"/>
  <c r="AF691" i="12"/>
  <c r="AG691" i="12"/>
  <c r="AH691" i="12"/>
  <c r="AI691" i="12"/>
  <c r="AJ691" i="12"/>
  <c r="AK691" i="12"/>
  <c r="AL691" i="12"/>
  <c r="AM691" i="12"/>
  <c r="AN691" i="12"/>
  <c r="AO691" i="12"/>
  <c r="AP691" i="12"/>
  <c r="AQ691" i="12"/>
  <c r="AR691" i="12"/>
  <c r="AS691" i="12"/>
  <c r="AT691" i="12"/>
  <c r="AC703" i="12"/>
  <c r="AD703" i="12"/>
  <c r="AE703" i="12"/>
  <c r="AF703" i="12"/>
  <c r="AG703" i="12"/>
  <c r="AH703" i="12"/>
  <c r="AI703" i="12"/>
  <c r="AJ703" i="12"/>
  <c r="AK703" i="12"/>
  <c r="AL703" i="12"/>
  <c r="AM703" i="12"/>
  <c r="AN703" i="12"/>
  <c r="AO703" i="12"/>
  <c r="AP703" i="12"/>
  <c r="AQ703" i="12"/>
  <c r="AR703" i="12"/>
  <c r="AS703" i="12"/>
  <c r="AT703" i="12"/>
  <c r="AC727" i="12"/>
  <c r="AD727" i="12"/>
  <c r="AE727" i="12"/>
  <c r="AF727" i="12"/>
  <c r="AG727" i="12"/>
  <c r="AH727" i="12"/>
  <c r="AI727" i="12"/>
  <c r="AJ727" i="12"/>
  <c r="AK727" i="12"/>
  <c r="AL727" i="12"/>
  <c r="AM727" i="12"/>
  <c r="AN727" i="12"/>
  <c r="AO727" i="12"/>
  <c r="AP727" i="12"/>
  <c r="AQ727" i="12"/>
  <c r="AR727" i="12"/>
  <c r="AS727" i="12"/>
  <c r="AT727" i="12"/>
  <c r="AC716" i="12"/>
  <c r="AD716" i="12"/>
  <c r="AE716" i="12"/>
  <c r="AF716" i="12"/>
  <c r="AG716" i="12"/>
  <c r="AH716" i="12"/>
  <c r="AI716" i="12"/>
  <c r="AJ716" i="12"/>
  <c r="AK716" i="12"/>
  <c r="AL716" i="12"/>
  <c r="AM716" i="12"/>
  <c r="AN716" i="12"/>
  <c r="AO716" i="12"/>
  <c r="AP716" i="12"/>
  <c r="AQ716" i="12"/>
  <c r="AR716" i="12"/>
  <c r="AS716" i="12"/>
  <c r="AT716" i="12"/>
  <c r="AC718" i="12"/>
  <c r="AD718" i="12"/>
  <c r="AE718" i="12"/>
  <c r="AF718" i="12"/>
  <c r="AG718" i="12"/>
  <c r="AH718" i="12"/>
  <c r="AI718" i="12"/>
  <c r="AJ718" i="12"/>
  <c r="AK718" i="12"/>
  <c r="AL718" i="12"/>
  <c r="AM718" i="12"/>
  <c r="AN718" i="12"/>
  <c r="AO718" i="12"/>
  <c r="AP718" i="12"/>
  <c r="AQ718" i="12"/>
  <c r="AR718" i="12"/>
  <c r="AS718" i="12"/>
  <c r="AT718" i="12"/>
  <c r="AC709" i="12"/>
  <c r="AD709" i="12"/>
  <c r="AE709" i="12"/>
  <c r="AF709" i="12"/>
  <c r="AG709" i="12"/>
  <c r="AH709" i="12"/>
  <c r="AI709" i="12"/>
  <c r="AJ709" i="12"/>
  <c r="AK709" i="12"/>
  <c r="AL709" i="12"/>
  <c r="AM709" i="12"/>
  <c r="AN709" i="12"/>
  <c r="AO709" i="12"/>
  <c r="AP709" i="12"/>
  <c r="AQ709" i="12"/>
  <c r="AR709" i="12"/>
  <c r="AS709" i="12"/>
  <c r="AT709" i="12"/>
  <c r="AC683" i="12"/>
  <c r="AD683" i="12"/>
  <c r="AE683" i="12"/>
  <c r="AF683" i="12"/>
  <c r="AG683" i="12"/>
  <c r="AH683" i="12"/>
  <c r="AI683" i="12"/>
  <c r="AJ683" i="12"/>
  <c r="AK683" i="12"/>
  <c r="AL683" i="12"/>
  <c r="AM683" i="12"/>
  <c r="AN683" i="12"/>
  <c r="AO683" i="12"/>
  <c r="AP683" i="12"/>
  <c r="AQ683" i="12"/>
  <c r="AR683" i="12"/>
  <c r="AS683" i="12"/>
  <c r="AT683" i="12"/>
  <c r="AC473" i="12"/>
  <c r="AD473" i="12"/>
  <c r="AE473" i="12"/>
  <c r="AF473" i="12"/>
  <c r="AG473" i="12"/>
  <c r="AH473" i="12"/>
  <c r="AI473" i="12"/>
  <c r="AJ473" i="12"/>
  <c r="AK473" i="12"/>
  <c r="AL473" i="12"/>
  <c r="AM473" i="12"/>
  <c r="AN473" i="12"/>
  <c r="AO473" i="12"/>
  <c r="AP473" i="12"/>
  <c r="AQ473" i="12"/>
  <c r="AR473" i="12"/>
  <c r="AS473" i="12"/>
  <c r="AT473" i="12"/>
  <c r="AC742" i="12"/>
  <c r="AD742" i="12"/>
  <c r="AE742" i="12"/>
  <c r="AF742" i="12"/>
  <c r="AG742" i="12"/>
  <c r="AH742" i="12"/>
  <c r="AI742" i="12"/>
  <c r="AJ742" i="12"/>
  <c r="AK742" i="12"/>
  <c r="AL742" i="12"/>
  <c r="AM742" i="12"/>
  <c r="AN742" i="12"/>
  <c r="AO742" i="12"/>
  <c r="AP742" i="12"/>
  <c r="AQ742" i="12"/>
  <c r="AR742" i="12"/>
  <c r="AS742" i="12"/>
  <c r="AT742" i="12"/>
  <c r="AC694" i="12"/>
  <c r="AD694" i="12"/>
  <c r="AE694" i="12"/>
  <c r="AF694" i="12"/>
  <c r="AG694" i="12"/>
  <c r="AH694" i="12"/>
  <c r="AI694" i="12"/>
  <c r="AJ694" i="12"/>
  <c r="AK694" i="12"/>
  <c r="AL694" i="12"/>
  <c r="AM694" i="12"/>
  <c r="AN694" i="12"/>
  <c r="AO694" i="12"/>
  <c r="AP694" i="12"/>
  <c r="AQ694" i="12"/>
  <c r="AR694" i="12"/>
  <c r="AS694" i="12"/>
  <c r="AT694" i="12"/>
  <c r="AC722" i="12"/>
  <c r="AD722" i="12"/>
  <c r="AE722" i="12"/>
  <c r="AF722" i="12"/>
  <c r="AG722" i="12"/>
  <c r="AH722" i="12"/>
  <c r="AI722" i="12"/>
  <c r="AJ722" i="12"/>
  <c r="AK722" i="12"/>
  <c r="AL722" i="12"/>
  <c r="AM722" i="12"/>
  <c r="AN722" i="12"/>
  <c r="AO722" i="12"/>
  <c r="AP722" i="12"/>
  <c r="AQ722" i="12"/>
  <c r="AR722" i="12"/>
  <c r="AS722" i="12"/>
  <c r="AT722" i="12"/>
  <c r="AC723" i="12"/>
  <c r="AD723" i="12"/>
  <c r="AE723" i="12"/>
  <c r="AF723" i="12"/>
  <c r="AG723" i="12"/>
  <c r="AH723" i="12"/>
  <c r="AI723" i="12"/>
  <c r="AJ723" i="12"/>
  <c r="AK723" i="12"/>
  <c r="AL723" i="12"/>
  <c r="AM723" i="12"/>
  <c r="AN723" i="12"/>
  <c r="AO723" i="12"/>
  <c r="AP723" i="12"/>
  <c r="AQ723" i="12"/>
  <c r="AR723" i="12"/>
  <c r="AS723" i="12"/>
  <c r="AT723" i="12"/>
  <c r="AC726" i="12"/>
  <c r="AD726" i="12"/>
  <c r="AE726" i="12"/>
  <c r="AF726" i="12"/>
  <c r="AG726" i="12"/>
  <c r="AH726" i="12"/>
  <c r="AI726" i="12"/>
  <c r="AJ726" i="12"/>
  <c r="AK726" i="12"/>
  <c r="AL726" i="12"/>
  <c r="AM726" i="12"/>
  <c r="AN726" i="12"/>
  <c r="AO726" i="12"/>
  <c r="AP726" i="12"/>
  <c r="AQ726" i="12"/>
  <c r="AR726" i="12"/>
  <c r="AS726" i="12"/>
  <c r="AT726" i="12"/>
  <c r="AC729" i="12"/>
  <c r="AD729" i="12"/>
  <c r="AE729" i="12"/>
  <c r="AF729" i="12"/>
  <c r="AG729" i="12"/>
  <c r="AH729" i="12"/>
  <c r="AI729" i="12"/>
  <c r="AJ729" i="12"/>
  <c r="AK729" i="12"/>
  <c r="AL729" i="12"/>
  <c r="AM729" i="12"/>
  <c r="AN729" i="12"/>
  <c r="AO729" i="12"/>
  <c r="AP729" i="12"/>
  <c r="AQ729" i="12"/>
  <c r="AR729" i="12"/>
  <c r="AS729" i="12"/>
  <c r="AT729" i="12"/>
  <c r="AC712" i="12"/>
  <c r="AD712" i="12"/>
  <c r="AE712" i="12"/>
  <c r="AF712" i="12"/>
  <c r="AG712" i="12"/>
  <c r="AH712" i="12"/>
  <c r="AI712" i="12"/>
  <c r="AJ712" i="12"/>
  <c r="AK712" i="12"/>
  <c r="AL712" i="12"/>
  <c r="AM712" i="12"/>
  <c r="AN712" i="12"/>
  <c r="AO712" i="12"/>
  <c r="AP712" i="12"/>
  <c r="AQ712" i="12"/>
  <c r="AR712" i="12"/>
  <c r="AS712" i="12"/>
  <c r="AT712" i="12"/>
  <c r="AC743" i="12"/>
  <c r="AD743" i="12"/>
  <c r="AE743" i="12"/>
  <c r="AF743" i="12"/>
  <c r="AG743" i="12"/>
  <c r="AH743" i="12"/>
  <c r="AI743" i="12"/>
  <c r="AJ743" i="12"/>
  <c r="AK743" i="12"/>
  <c r="AL743" i="12"/>
  <c r="AM743" i="12"/>
  <c r="AN743" i="12"/>
  <c r="AO743" i="12"/>
  <c r="AP743" i="12"/>
  <c r="AQ743" i="12"/>
  <c r="AR743" i="12"/>
  <c r="AS743" i="12"/>
  <c r="AT743" i="12"/>
  <c r="AC739" i="12"/>
  <c r="AD739" i="12"/>
  <c r="AE739" i="12"/>
  <c r="AF739" i="12"/>
  <c r="AG739" i="12"/>
  <c r="AH739" i="12"/>
  <c r="AI739" i="12"/>
  <c r="AJ739" i="12"/>
  <c r="AK739" i="12"/>
  <c r="AL739" i="12"/>
  <c r="AM739" i="12"/>
  <c r="AN739" i="12"/>
  <c r="AO739" i="12"/>
  <c r="AP739" i="12"/>
  <c r="AQ739" i="12"/>
  <c r="AR739" i="12"/>
  <c r="AS739" i="12"/>
  <c r="AT739" i="12"/>
  <c r="AC696" i="12"/>
  <c r="AD696" i="12"/>
  <c r="AE696" i="12"/>
  <c r="AF696" i="12"/>
  <c r="AG696" i="12"/>
  <c r="AH696" i="12"/>
  <c r="AI696" i="12"/>
  <c r="AJ696" i="12"/>
  <c r="AK696" i="12"/>
  <c r="AL696" i="12"/>
  <c r="AM696" i="12"/>
  <c r="AN696" i="12"/>
  <c r="AO696" i="12"/>
  <c r="AP696" i="12"/>
  <c r="AQ696" i="12"/>
  <c r="AR696" i="12"/>
  <c r="AS696" i="12"/>
  <c r="AT696" i="12"/>
  <c r="AC684" i="12"/>
  <c r="AD684" i="12"/>
  <c r="AE684" i="12"/>
  <c r="AF684" i="12"/>
  <c r="AG684" i="12"/>
  <c r="AH684" i="12"/>
  <c r="AI684" i="12"/>
  <c r="AJ684" i="12"/>
  <c r="AK684" i="12"/>
  <c r="AL684" i="12"/>
  <c r="AM684" i="12"/>
  <c r="AN684" i="12"/>
  <c r="AO684" i="12"/>
  <c r="AP684" i="12"/>
  <c r="AQ684" i="12"/>
  <c r="AR684" i="12"/>
  <c r="AS684" i="12"/>
  <c r="AT684" i="12"/>
  <c r="AC736" i="12"/>
  <c r="AD736" i="12"/>
  <c r="AE736" i="12"/>
  <c r="AF736" i="12"/>
  <c r="AG736" i="12"/>
  <c r="AH736" i="12"/>
  <c r="AI736" i="12"/>
  <c r="AJ736" i="12"/>
  <c r="AK736" i="12"/>
  <c r="AL736" i="12"/>
  <c r="AM736" i="12"/>
  <c r="AN736" i="12"/>
  <c r="AO736" i="12"/>
  <c r="AP736" i="12"/>
  <c r="AQ736" i="12"/>
  <c r="AR736" i="12"/>
  <c r="AS736" i="12"/>
  <c r="AT736" i="12"/>
  <c r="AC734" i="12"/>
  <c r="AD734" i="12"/>
  <c r="AE734" i="12"/>
  <c r="AF734" i="12"/>
  <c r="AG734" i="12"/>
  <c r="AH734" i="12"/>
  <c r="AI734" i="12"/>
  <c r="AJ734" i="12"/>
  <c r="AK734" i="12"/>
  <c r="AL734" i="12"/>
  <c r="AM734" i="12"/>
  <c r="AN734" i="12"/>
  <c r="AO734" i="12"/>
  <c r="AP734" i="12"/>
  <c r="AQ734" i="12"/>
  <c r="AR734" i="12"/>
  <c r="AS734" i="12"/>
  <c r="AT734" i="12"/>
  <c r="AC688" i="12"/>
  <c r="AD688" i="12"/>
  <c r="AE688" i="12"/>
  <c r="AF688" i="12"/>
  <c r="AG688" i="12"/>
  <c r="AH688" i="12"/>
  <c r="AI688" i="12"/>
  <c r="AJ688" i="12"/>
  <c r="AK688" i="12"/>
  <c r="AL688" i="12"/>
  <c r="AM688" i="12"/>
  <c r="AN688" i="12"/>
  <c r="AO688" i="12"/>
  <c r="AP688" i="12"/>
  <c r="AQ688" i="12"/>
  <c r="AR688" i="12"/>
  <c r="AS688" i="12"/>
  <c r="AT688" i="12"/>
  <c r="AC687" i="12"/>
  <c r="AD687" i="12"/>
  <c r="AE687" i="12"/>
  <c r="AF687" i="12"/>
  <c r="AG687" i="12"/>
  <c r="AH687" i="12"/>
  <c r="AI687" i="12"/>
  <c r="AJ687" i="12"/>
  <c r="AK687" i="12"/>
  <c r="AL687" i="12"/>
  <c r="AM687" i="12"/>
  <c r="AN687" i="12"/>
  <c r="AO687" i="12"/>
  <c r="AP687" i="12"/>
  <c r="AQ687" i="12"/>
  <c r="AR687" i="12"/>
  <c r="AS687" i="12"/>
  <c r="AT687" i="12"/>
  <c r="AC733" i="12"/>
  <c r="AD733" i="12"/>
  <c r="AE733" i="12"/>
  <c r="AF733" i="12"/>
  <c r="AG733" i="12"/>
  <c r="AH733" i="12"/>
  <c r="AI733" i="12"/>
  <c r="AJ733" i="12"/>
  <c r="AK733" i="12"/>
  <c r="AL733" i="12"/>
  <c r="AM733" i="12"/>
  <c r="AN733" i="12"/>
  <c r="AO733" i="12"/>
  <c r="AP733" i="12"/>
  <c r="AQ733" i="12"/>
  <c r="AR733" i="12"/>
  <c r="AS733" i="12"/>
  <c r="AT733" i="12"/>
  <c r="AC745" i="12"/>
  <c r="AD745" i="12"/>
  <c r="AE745" i="12"/>
  <c r="AF745" i="12"/>
  <c r="AG745" i="12"/>
  <c r="AH745" i="12"/>
  <c r="AI745" i="12"/>
  <c r="AJ745" i="12"/>
  <c r="AK745" i="12"/>
  <c r="AL745" i="12"/>
  <c r="AM745" i="12"/>
  <c r="AN745" i="12"/>
  <c r="AO745" i="12"/>
  <c r="AP745" i="12"/>
  <c r="AQ745" i="12"/>
  <c r="AR745" i="12"/>
  <c r="AS745" i="12"/>
  <c r="AT745" i="12"/>
  <c r="AC746" i="12"/>
  <c r="AD746" i="12"/>
  <c r="AE746" i="12"/>
  <c r="AF746" i="12"/>
  <c r="AG746" i="12"/>
  <c r="AH746" i="12"/>
  <c r="AI746" i="12"/>
  <c r="AJ746" i="12"/>
  <c r="AK746" i="12"/>
  <c r="AL746" i="12"/>
  <c r="AM746" i="12"/>
  <c r="AN746" i="12"/>
  <c r="AO746" i="12"/>
  <c r="AP746" i="12"/>
  <c r="AQ746" i="12"/>
  <c r="AR746" i="12"/>
  <c r="AS746" i="12"/>
  <c r="AT746" i="12"/>
  <c r="AC732" i="12"/>
  <c r="AD732" i="12"/>
  <c r="AE732" i="12"/>
  <c r="AF732" i="12"/>
  <c r="AG732" i="12"/>
  <c r="AH732" i="12"/>
  <c r="AI732" i="12"/>
  <c r="AJ732" i="12"/>
  <c r="AK732" i="12"/>
  <c r="AL732" i="12"/>
  <c r="AM732" i="12"/>
  <c r="AN732" i="12"/>
  <c r="AO732" i="12"/>
  <c r="AP732" i="12"/>
  <c r="AQ732" i="12"/>
  <c r="AR732" i="12"/>
  <c r="AS732" i="12"/>
  <c r="AT732" i="12"/>
  <c r="AC715" i="12"/>
  <c r="AD715" i="12"/>
  <c r="AE715" i="12"/>
  <c r="AF715" i="12"/>
  <c r="AG715" i="12"/>
  <c r="AH715" i="12"/>
  <c r="AI715" i="12"/>
  <c r="AJ715" i="12"/>
  <c r="AK715" i="12"/>
  <c r="AL715" i="12"/>
  <c r="AM715" i="12"/>
  <c r="AN715" i="12"/>
  <c r="AO715" i="12"/>
  <c r="AP715" i="12"/>
  <c r="AQ715" i="12"/>
  <c r="AR715" i="12"/>
  <c r="AS715" i="12"/>
  <c r="AT715" i="12"/>
  <c r="AC714" i="12"/>
  <c r="AD714" i="12"/>
  <c r="AE714" i="12"/>
  <c r="AF714" i="12"/>
  <c r="AG714" i="12"/>
  <c r="AH714" i="12"/>
  <c r="AI714" i="12"/>
  <c r="AJ714" i="12"/>
  <c r="AK714" i="12"/>
  <c r="AL714" i="12"/>
  <c r="AM714" i="12"/>
  <c r="AN714" i="12"/>
  <c r="AO714" i="12"/>
  <c r="AP714" i="12"/>
  <c r="AQ714" i="12"/>
  <c r="AR714" i="12"/>
  <c r="AS714" i="12"/>
  <c r="AT714" i="12"/>
  <c r="AC747" i="12"/>
  <c r="AD747" i="12"/>
  <c r="AE747" i="12"/>
  <c r="AF747" i="12"/>
  <c r="AG747" i="12"/>
  <c r="AH747" i="12"/>
  <c r="AI747" i="12"/>
  <c r="AJ747" i="12"/>
  <c r="AK747" i="12"/>
  <c r="AL747" i="12"/>
  <c r="AM747" i="12"/>
  <c r="AN747" i="12"/>
  <c r="AO747" i="12"/>
  <c r="AP747" i="12"/>
  <c r="AQ747" i="12"/>
  <c r="AR747" i="12"/>
  <c r="AS747" i="12"/>
  <c r="AT747" i="12"/>
  <c r="AC775" i="12"/>
  <c r="AD775" i="12"/>
  <c r="AE775" i="12"/>
  <c r="AF775" i="12"/>
  <c r="AG775" i="12"/>
  <c r="AH775" i="12"/>
  <c r="AI775" i="12"/>
  <c r="AJ775" i="12"/>
  <c r="AK775" i="12"/>
  <c r="AL775" i="12"/>
  <c r="AM775" i="12"/>
  <c r="AN775" i="12"/>
  <c r="AO775" i="12"/>
  <c r="AP775" i="12"/>
  <c r="AQ775" i="12"/>
  <c r="AR775" i="12"/>
  <c r="AS775" i="12"/>
  <c r="AT775" i="12"/>
  <c r="AC706" i="12"/>
  <c r="AD706" i="12"/>
  <c r="AE706" i="12"/>
  <c r="AF706" i="12"/>
  <c r="AG706" i="12"/>
  <c r="AH706" i="12"/>
  <c r="AI706" i="12"/>
  <c r="AJ706" i="12"/>
  <c r="AK706" i="12"/>
  <c r="AL706" i="12"/>
  <c r="AM706" i="12"/>
  <c r="AN706" i="12"/>
  <c r="AO706" i="12"/>
  <c r="AP706" i="12"/>
  <c r="AQ706" i="12"/>
  <c r="AR706" i="12"/>
  <c r="AS706" i="12"/>
  <c r="AT706" i="12"/>
  <c r="AC759" i="12"/>
  <c r="AD759" i="12"/>
  <c r="AE759" i="12"/>
  <c r="AF759" i="12"/>
  <c r="AG759" i="12"/>
  <c r="AH759" i="12"/>
  <c r="AI759" i="12"/>
  <c r="AJ759" i="12"/>
  <c r="AK759" i="12"/>
  <c r="AL759" i="12"/>
  <c r="AM759" i="12"/>
  <c r="AN759" i="12"/>
  <c r="AO759" i="12"/>
  <c r="AP759" i="12"/>
  <c r="AQ759" i="12"/>
  <c r="AR759" i="12"/>
  <c r="AS759" i="12"/>
  <c r="AT759" i="12"/>
  <c r="AC752" i="12"/>
  <c r="AD752" i="12"/>
  <c r="AE752" i="12"/>
  <c r="AF752" i="12"/>
  <c r="AG752" i="12"/>
  <c r="AH752" i="12"/>
  <c r="AI752" i="12"/>
  <c r="AJ752" i="12"/>
  <c r="AK752" i="12"/>
  <c r="AL752" i="12"/>
  <c r="AM752" i="12"/>
  <c r="AN752" i="12"/>
  <c r="AO752" i="12"/>
  <c r="AP752" i="12"/>
  <c r="AQ752" i="12"/>
  <c r="AR752" i="12"/>
  <c r="AS752" i="12"/>
  <c r="AT752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C754" i="12"/>
  <c r="AD754" i="12"/>
  <c r="AE754" i="12"/>
  <c r="AF754" i="12"/>
  <c r="AG754" i="12"/>
  <c r="AH754" i="12"/>
  <c r="AI754" i="12"/>
  <c r="AJ754" i="12"/>
  <c r="AK754" i="12"/>
  <c r="AL754" i="12"/>
  <c r="AM754" i="12"/>
  <c r="AN754" i="12"/>
  <c r="AO754" i="12"/>
  <c r="AP754" i="12"/>
  <c r="AQ754" i="12"/>
  <c r="AR754" i="12"/>
  <c r="AS754" i="12"/>
  <c r="AT754" i="12"/>
  <c r="AC753" i="12"/>
  <c r="AD753" i="12"/>
  <c r="AE753" i="12"/>
  <c r="AF753" i="12"/>
  <c r="AG753" i="12"/>
  <c r="AH753" i="12"/>
  <c r="AI753" i="12"/>
  <c r="AJ753" i="12"/>
  <c r="AK753" i="12"/>
  <c r="AL753" i="12"/>
  <c r="AM753" i="12"/>
  <c r="AN753" i="12"/>
  <c r="AO753" i="12"/>
  <c r="AP753" i="12"/>
  <c r="AQ753" i="12"/>
  <c r="AR753" i="12"/>
  <c r="AS753" i="12"/>
  <c r="AT753" i="12"/>
  <c r="AC768" i="12"/>
  <c r="AD768" i="12"/>
  <c r="AE768" i="12"/>
  <c r="AF768" i="12"/>
  <c r="AG768" i="12"/>
  <c r="AH768" i="12"/>
  <c r="AI768" i="12"/>
  <c r="AJ768" i="12"/>
  <c r="AK768" i="12"/>
  <c r="AL768" i="12"/>
  <c r="AM768" i="12"/>
  <c r="AN768" i="12"/>
  <c r="AO768" i="12"/>
  <c r="AP768" i="12"/>
  <c r="AQ768" i="12"/>
  <c r="AR768" i="12"/>
  <c r="AS768" i="12"/>
  <c r="AT768" i="12"/>
  <c r="AC755" i="12"/>
  <c r="AD755" i="12"/>
  <c r="AE755" i="12"/>
  <c r="AF755" i="12"/>
  <c r="AG755" i="12"/>
  <c r="AH755" i="12"/>
  <c r="AI755" i="12"/>
  <c r="AJ755" i="12"/>
  <c r="AK755" i="12"/>
  <c r="AL755" i="12"/>
  <c r="AM755" i="12"/>
  <c r="AN755" i="12"/>
  <c r="AO755" i="12"/>
  <c r="AP755" i="12"/>
  <c r="AQ755" i="12"/>
  <c r="AR755" i="12"/>
  <c r="AS755" i="12"/>
  <c r="AT755" i="12"/>
  <c r="AC774" i="12"/>
  <c r="AD774" i="12"/>
  <c r="AE774" i="12"/>
  <c r="AF774" i="12"/>
  <c r="AG774" i="12"/>
  <c r="AH774" i="12"/>
  <c r="AI774" i="12"/>
  <c r="AJ774" i="12"/>
  <c r="AK774" i="12"/>
  <c r="AL774" i="12"/>
  <c r="AM774" i="12"/>
  <c r="AN774" i="12"/>
  <c r="AO774" i="12"/>
  <c r="AP774" i="12"/>
  <c r="AQ774" i="12"/>
  <c r="AR774" i="12"/>
  <c r="AS774" i="12"/>
  <c r="AT774" i="12"/>
  <c r="AC749" i="12"/>
  <c r="AD749" i="12"/>
  <c r="AE749" i="12"/>
  <c r="AF749" i="12"/>
  <c r="AG749" i="12"/>
  <c r="AH749" i="12"/>
  <c r="AI749" i="12"/>
  <c r="AJ749" i="12"/>
  <c r="AK749" i="12"/>
  <c r="AL749" i="12"/>
  <c r="AM749" i="12"/>
  <c r="AN749" i="12"/>
  <c r="AO749" i="12"/>
  <c r="AP749" i="12"/>
  <c r="AQ749" i="12"/>
  <c r="AR749" i="12"/>
  <c r="AS749" i="12"/>
  <c r="AT749" i="12"/>
  <c r="AC784" i="12"/>
  <c r="AD784" i="12"/>
  <c r="AE784" i="12"/>
  <c r="AF784" i="12"/>
  <c r="AG784" i="12"/>
  <c r="AH784" i="12"/>
  <c r="AI784" i="12"/>
  <c r="AJ784" i="12"/>
  <c r="AK784" i="12"/>
  <c r="AL784" i="12"/>
  <c r="AM784" i="12"/>
  <c r="AN784" i="12"/>
  <c r="AO784" i="12"/>
  <c r="AP784" i="12"/>
  <c r="AQ784" i="12"/>
  <c r="AR784" i="12"/>
  <c r="AS784" i="12"/>
  <c r="AT784" i="12"/>
  <c r="AC770" i="12"/>
  <c r="AD770" i="12"/>
  <c r="AE770" i="12"/>
  <c r="AF770" i="12"/>
  <c r="AG770" i="12"/>
  <c r="AH770" i="12"/>
  <c r="AI770" i="12"/>
  <c r="AJ770" i="12"/>
  <c r="AK770" i="12"/>
  <c r="AL770" i="12"/>
  <c r="AM770" i="12"/>
  <c r="AN770" i="12"/>
  <c r="AO770" i="12"/>
  <c r="AP770" i="12"/>
  <c r="AQ770" i="12"/>
  <c r="AR770" i="12"/>
  <c r="AS770" i="12"/>
  <c r="AT770" i="12"/>
  <c r="AC785" i="12"/>
  <c r="AD785" i="12"/>
  <c r="AE785" i="12"/>
  <c r="AF785" i="12"/>
  <c r="AG785" i="12"/>
  <c r="AH785" i="12"/>
  <c r="AI785" i="12"/>
  <c r="AJ785" i="12"/>
  <c r="AK785" i="12"/>
  <c r="AL785" i="12"/>
  <c r="AM785" i="12"/>
  <c r="AN785" i="12"/>
  <c r="AO785" i="12"/>
  <c r="AP785" i="12"/>
  <c r="AQ785" i="12"/>
  <c r="AR785" i="12"/>
  <c r="AS785" i="12"/>
  <c r="AT785" i="12"/>
  <c r="AC763" i="12"/>
  <c r="AD763" i="12"/>
  <c r="AE763" i="12"/>
  <c r="AF763" i="12"/>
  <c r="AG763" i="12"/>
  <c r="AH763" i="12"/>
  <c r="AI763" i="12"/>
  <c r="AJ763" i="12"/>
  <c r="AK763" i="12"/>
  <c r="AL763" i="12"/>
  <c r="AM763" i="12"/>
  <c r="AN763" i="12"/>
  <c r="AO763" i="12"/>
  <c r="AP763" i="12"/>
  <c r="AQ763" i="12"/>
  <c r="AR763" i="12"/>
  <c r="AS763" i="12"/>
  <c r="AT763" i="12"/>
  <c r="AC772" i="12"/>
  <c r="AD772" i="12"/>
  <c r="AE772" i="12"/>
  <c r="AF772" i="12"/>
  <c r="AG772" i="12"/>
  <c r="AH772" i="12"/>
  <c r="AI772" i="12"/>
  <c r="AJ772" i="12"/>
  <c r="AK772" i="12"/>
  <c r="AL772" i="12"/>
  <c r="AM772" i="12"/>
  <c r="AN772" i="12"/>
  <c r="AO772" i="12"/>
  <c r="AP772" i="12"/>
  <c r="AQ772" i="12"/>
  <c r="AR772" i="12"/>
  <c r="AS772" i="12"/>
  <c r="AT772" i="12"/>
  <c r="AC762" i="12"/>
  <c r="AD762" i="12"/>
  <c r="AE762" i="12"/>
  <c r="AF762" i="12"/>
  <c r="AG762" i="12"/>
  <c r="AH762" i="12"/>
  <c r="AI762" i="12"/>
  <c r="AJ762" i="12"/>
  <c r="AK762" i="12"/>
  <c r="AL762" i="12"/>
  <c r="AM762" i="12"/>
  <c r="AN762" i="12"/>
  <c r="AO762" i="12"/>
  <c r="AP762" i="12"/>
  <c r="AQ762" i="12"/>
  <c r="AR762" i="12"/>
  <c r="AS762" i="12"/>
  <c r="AT762" i="12"/>
  <c r="AC764" i="12"/>
  <c r="AD764" i="12"/>
  <c r="AE764" i="12"/>
  <c r="AF764" i="12"/>
  <c r="AG764" i="12"/>
  <c r="AH764" i="12"/>
  <c r="AI764" i="12"/>
  <c r="AJ764" i="12"/>
  <c r="AK764" i="12"/>
  <c r="AL764" i="12"/>
  <c r="AM764" i="12"/>
  <c r="AN764" i="12"/>
  <c r="AO764" i="12"/>
  <c r="AP764" i="12"/>
  <c r="AQ764" i="12"/>
  <c r="AR764" i="12"/>
  <c r="AS764" i="12"/>
  <c r="AT764" i="12"/>
  <c r="AC778" i="12"/>
  <c r="AD778" i="12"/>
  <c r="AE778" i="12"/>
  <c r="AF778" i="12"/>
  <c r="AG778" i="12"/>
  <c r="AH778" i="12"/>
  <c r="AI778" i="12"/>
  <c r="AJ778" i="12"/>
  <c r="AK778" i="12"/>
  <c r="AL778" i="12"/>
  <c r="AM778" i="12"/>
  <c r="AN778" i="12"/>
  <c r="AO778" i="12"/>
  <c r="AP778" i="12"/>
  <c r="AQ778" i="12"/>
  <c r="AR778" i="12"/>
  <c r="AS778" i="12"/>
  <c r="AT778" i="12"/>
  <c r="AC765" i="12"/>
  <c r="AD765" i="12"/>
  <c r="AE765" i="12"/>
  <c r="AF765" i="12"/>
  <c r="AG765" i="12"/>
  <c r="AH765" i="12"/>
  <c r="AI765" i="12"/>
  <c r="AJ765" i="12"/>
  <c r="AK765" i="12"/>
  <c r="AL765" i="12"/>
  <c r="AM765" i="12"/>
  <c r="AN765" i="12"/>
  <c r="AO765" i="12"/>
  <c r="AP765" i="12"/>
  <c r="AQ765" i="12"/>
  <c r="AR765" i="12"/>
  <c r="AS765" i="12"/>
  <c r="AT765" i="12"/>
  <c r="AC767" i="12"/>
  <c r="AD767" i="12"/>
  <c r="AE767" i="12"/>
  <c r="AF767" i="12"/>
  <c r="AG767" i="12"/>
  <c r="AH767" i="12"/>
  <c r="AI767" i="12"/>
  <c r="AJ767" i="12"/>
  <c r="AK767" i="12"/>
  <c r="AL767" i="12"/>
  <c r="AM767" i="12"/>
  <c r="AN767" i="12"/>
  <c r="AO767" i="12"/>
  <c r="AP767" i="12"/>
  <c r="AQ767" i="12"/>
  <c r="AR767" i="12"/>
  <c r="AS767" i="12"/>
  <c r="AT767" i="12"/>
  <c r="AC771" i="12"/>
  <c r="AD771" i="12"/>
  <c r="AE771" i="12"/>
  <c r="AF771" i="12"/>
  <c r="AG771" i="12"/>
  <c r="AH771" i="12"/>
  <c r="AI771" i="12"/>
  <c r="AJ771" i="12"/>
  <c r="AK771" i="12"/>
  <c r="AL771" i="12"/>
  <c r="AM771" i="12"/>
  <c r="AN771" i="12"/>
  <c r="AO771" i="12"/>
  <c r="AP771" i="12"/>
  <c r="AQ771" i="12"/>
  <c r="AR771" i="12"/>
  <c r="AS771" i="12"/>
  <c r="AT771" i="12"/>
  <c r="AC336" i="12"/>
  <c r="AD336" i="12"/>
  <c r="AE336" i="12"/>
  <c r="AF336" i="12"/>
  <c r="AG336" i="12"/>
  <c r="AH336" i="12"/>
  <c r="AI336" i="12"/>
  <c r="AJ336" i="12"/>
  <c r="AK336" i="12"/>
  <c r="AL336" i="12"/>
  <c r="AM336" i="12"/>
  <c r="AN336" i="12"/>
  <c r="AO336" i="12"/>
  <c r="AP336" i="12"/>
  <c r="AQ336" i="12"/>
  <c r="AR336" i="12"/>
  <c r="AS336" i="12"/>
  <c r="AT336" i="12"/>
  <c r="AC781" i="12"/>
  <c r="AD781" i="12"/>
  <c r="AE781" i="12"/>
  <c r="AF781" i="12"/>
  <c r="AG781" i="12"/>
  <c r="AH781" i="12"/>
  <c r="AI781" i="12"/>
  <c r="AJ781" i="12"/>
  <c r="AK781" i="12"/>
  <c r="AL781" i="12"/>
  <c r="AM781" i="12"/>
  <c r="AN781" i="12"/>
  <c r="AO781" i="12"/>
  <c r="AP781" i="12"/>
  <c r="AQ781" i="12"/>
  <c r="AR781" i="12"/>
  <c r="AS781" i="12"/>
  <c r="AT781" i="12"/>
  <c r="AC769" i="12"/>
  <c r="AD769" i="12"/>
  <c r="AE769" i="12"/>
  <c r="AF769" i="12"/>
  <c r="AG769" i="12"/>
  <c r="AH769" i="12"/>
  <c r="AI769" i="12"/>
  <c r="AJ769" i="12"/>
  <c r="AK769" i="12"/>
  <c r="AL769" i="12"/>
  <c r="AM769" i="12"/>
  <c r="AN769" i="12"/>
  <c r="AO769" i="12"/>
  <c r="AP769" i="12"/>
  <c r="AQ769" i="12"/>
  <c r="AR769" i="12"/>
  <c r="AS769" i="12"/>
  <c r="AT769" i="12"/>
  <c r="AC779" i="12"/>
  <c r="AD779" i="12"/>
  <c r="AE779" i="12"/>
  <c r="AF779" i="12"/>
  <c r="AG779" i="12"/>
  <c r="AH779" i="12"/>
  <c r="AI779" i="12"/>
  <c r="AJ779" i="12"/>
  <c r="AK779" i="12"/>
  <c r="AL779" i="12"/>
  <c r="AM779" i="12"/>
  <c r="AN779" i="12"/>
  <c r="AO779" i="12"/>
  <c r="AP779" i="12"/>
  <c r="AQ779" i="12"/>
  <c r="AR779" i="12"/>
  <c r="AS779" i="12"/>
  <c r="AT779" i="12"/>
  <c r="AC777" i="12"/>
  <c r="AD777" i="12"/>
  <c r="AE777" i="12"/>
  <c r="AF777" i="12"/>
  <c r="AG777" i="12"/>
  <c r="AH777" i="12"/>
  <c r="AI777" i="12"/>
  <c r="AJ777" i="12"/>
  <c r="AK777" i="12"/>
  <c r="AL777" i="12"/>
  <c r="AM777" i="12"/>
  <c r="AN777" i="12"/>
  <c r="AO777" i="12"/>
  <c r="AP777" i="12"/>
  <c r="AQ777" i="12"/>
  <c r="AR777" i="12"/>
  <c r="AS777" i="12"/>
  <c r="AT777" i="12"/>
  <c r="AC750" i="12"/>
  <c r="AD750" i="12"/>
  <c r="AE750" i="12"/>
  <c r="AF750" i="12"/>
  <c r="AG750" i="12"/>
  <c r="AH750" i="12"/>
  <c r="AI750" i="12"/>
  <c r="AJ750" i="12"/>
  <c r="AK750" i="12"/>
  <c r="AL750" i="12"/>
  <c r="AM750" i="12"/>
  <c r="AN750" i="12"/>
  <c r="AO750" i="12"/>
  <c r="AP750" i="12"/>
  <c r="AQ750" i="12"/>
  <c r="AR750" i="12"/>
  <c r="AS750" i="12"/>
  <c r="AT750" i="12"/>
  <c r="AC786" i="12"/>
  <c r="AD786" i="12"/>
  <c r="AE786" i="12"/>
  <c r="AF786" i="12"/>
  <c r="AG786" i="12"/>
  <c r="AH786" i="12"/>
  <c r="AI786" i="12"/>
  <c r="AJ786" i="12"/>
  <c r="AK786" i="12"/>
  <c r="AL786" i="12"/>
  <c r="AM786" i="12"/>
  <c r="AN786" i="12"/>
  <c r="AO786" i="12"/>
  <c r="AP786" i="12"/>
  <c r="AQ786" i="12"/>
  <c r="AR786" i="12"/>
  <c r="AS786" i="12"/>
  <c r="AT786" i="12"/>
  <c r="AC773" i="12"/>
  <c r="AD773" i="12"/>
  <c r="AE773" i="12"/>
  <c r="AF773" i="12"/>
  <c r="AG773" i="12"/>
  <c r="AH773" i="12"/>
  <c r="AI773" i="12"/>
  <c r="AJ773" i="12"/>
  <c r="AK773" i="12"/>
  <c r="AL773" i="12"/>
  <c r="AM773" i="12"/>
  <c r="AN773" i="12"/>
  <c r="AO773" i="12"/>
  <c r="AP773" i="12"/>
  <c r="AQ773" i="12"/>
  <c r="AR773" i="12"/>
  <c r="AS773" i="12"/>
  <c r="AT773" i="12"/>
  <c r="AC776" i="12"/>
  <c r="AD776" i="12"/>
  <c r="AE776" i="12"/>
  <c r="AF776" i="12"/>
  <c r="AG776" i="12"/>
  <c r="AH776" i="12"/>
  <c r="AI776" i="12"/>
  <c r="AJ776" i="12"/>
  <c r="AK776" i="12"/>
  <c r="AL776" i="12"/>
  <c r="AM776" i="12"/>
  <c r="AN776" i="12"/>
  <c r="AO776" i="12"/>
  <c r="AP776" i="12"/>
  <c r="AQ776" i="12"/>
  <c r="AR776" i="12"/>
  <c r="AS776" i="12"/>
  <c r="AT776" i="12"/>
  <c r="AC780" i="12"/>
  <c r="AD780" i="12"/>
  <c r="AE780" i="12"/>
  <c r="AF780" i="12"/>
  <c r="AG780" i="12"/>
  <c r="AH780" i="12"/>
  <c r="AI780" i="12"/>
  <c r="AJ780" i="12"/>
  <c r="AK780" i="12"/>
  <c r="AL780" i="12"/>
  <c r="AM780" i="12"/>
  <c r="AN780" i="12"/>
  <c r="AO780" i="12"/>
  <c r="AP780" i="12"/>
  <c r="AQ780" i="12"/>
  <c r="AR780" i="12"/>
  <c r="AS780" i="12"/>
  <c r="AT780" i="12"/>
  <c r="AC807" i="12"/>
  <c r="AD807" i="12"/>
  <c r="AE807" i="12"/>
  <c r="AF807" i="12"/>
  <c r="AG807" i="12"/>
  <c r="AH807" i="12"/>
  <c r="AI807" i="12"/>
  <c r="AJ807" i="12"/>
  <c r="AK807" i="12"/>
  <c r="AL807" i="12"/>
  <c r="AM807" i="12"/>
  <c r="AN807" i="12"/>
  <c r="AO807" i="12"/>
  <c r="AP807" i="12"/>
  <c r="AQ807" i="12"/>
  <c r="AR807" i="12"/>
  <c r="AS807" i="12"/>
  <c r="AT807" i="12"/>
  <c r="AC793" i="12"/>
  <c r="AD793" i="12"/>
  <c r="AE793" i="12"/>
  <c r="AF793" i="12"/>
  <c r="AG793" i="12"/>
  <c r="AH793" i="12"/>
  <c r="AI793" i="12"/>
  <c r="AJ793" i="12"/>
  <c r="AK793" i="12"/>
  <c r="AL793" i="12"/>
  <c r="AM793" i="12"/>
  <c r="AN793" i="12"/>
  <c r="AO793" i="12"/>
  <c r="AP793" i="12"/>
  <c r="AQ793" i="12"/>
  <c r="AR793" i="12"/>
  <c r="AS793" i="12"/>
  <c r="AT793" i="12"/>
  <c r="AC797" i="12"/>
  <c r="AD797" i="12"/>
  <c r="AE797" i="12"/>
  <c r="AF797" i="12"/>
  <c r="AG797" i="12"/>
  <c r="AH797" i="12"/>
  <c r="AI797" i="12"/>
  <c r="AJ797" i="12"/>
  <c r="AK797" i="12"/>
  <c r="AL797" i="12"/>
  <c r="AM797" i="12"/>
  <c r="AN797" i="12"/>
  <c r="AO797" i="12"/>
  <c r="AP797" i="12"/>
  <c r="AQ797" i="12"/>
  <c r="AR797" i="12"/>
  <c r="AS797" i="12"/>
  <c r="AT797" i="12"/>
  <c r="AC799" i="12"/>
  <c r="AD799" i="12"/>
  <c r="AE799" i="12"/>
  <c r="AF799" i="12"/>
  <c r="AG799" i="12"/>
  <c r="AH799" i="12"/>
  <c r="AI799" i="12"/>
  <c r="AJ799" i="12"/>
  <c r="AK799" i="12"/>
  <c r="AL799" i="12"/>
  <c r="AM799" i="12"/>
  <c r="AN799" i="12"/>
  <c r="AO799" i="12"/>
  <c r="AP799" i="12"/>
  <c r="AQ799" i="12"/>
  <c r="AR799" i="12"/>
  <c r="AS799" i="12"/>
  <c r="AT799" i="12"/>
  <c r="AC800" i="12"/>
  <c r="AD800" i="12"/>
  <c r="AE800" i="12"/>
  <c r="AF800" i="12"/>
  <c r="AG800" i="12"/>
  <c r="AH800" i="12"/>
  <c r="AI800" i="12"/>
  <c r="AJ800" i="12"/>
  <c r="AK800" i="12"/>
  <c r="AL800" i="12"/>
  <c r="AM800" i="12"/>
  <c r="AN800" i="12"/>
  <c r="AO800" i="12"/>
  <c r="AP800" i="12"/>
  <c r="AQ800" i="12"/>
  <c r="AR800" i="12"/>
  <c r="AS800" i="12"/>
  <c r="AT800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C801" i="12"/>
  <c r="AD801" i="12"/>
  <c r="AE801" i="12"/>
  <c r="AF801" i="12"/>
  <c r="AG801" i="12"/>
  <c r="AH801" i="12"/>
  <c r="AI801" i="12"/>
  <c r="AJ801" i="12"/>
  <c r="AK801" i="12"/>
  <c r="AL801" i="12"/>
  <c r="AM801" i="12"/>
  <c r="AN801" i="12"/>
  <c r="AO801" i="12"/>
  <c r="AP801" i="12"/>
  <c r="AQ801" i="12"/>
  <c r="AR801" i="12"/>
  <c r="AS801" i="12"/>
  <c r="AT801" i="12"/>
  <c r="AC804" i="12"/>
  <c r="AD804" i="12"/>
  <c r="AE804" i="12"/>
  <c r="AF804" i="12"/>
  <c r="AG804" i="12"/>
  <c r="AH804" i="12"/>
  <c r="AI804" i="12"/>
  <c r="AJ804" i="12"/>
  <c r="AK804" i="12"/>
  <c r="AL804" i="12"/>
  <c r="AM804" i="12"/>
  <c r="AN804" i="12"/>
  <c r="AO804" i="12"/>
  <c r="AP804" i="12"/>
  <c r="AQ804" i="12"/>
  <c r="AR804" i="12"/>
  <c r="AS804" i="12"/>
  <c r="AT804" i="12"/>
  <c r="AC789" i="12"/>
  <c r="AD789" i="12"/>
  <c r="AE789" i="12"/>
  <c r="AF789" i="12"/>
  <c r="AG789" i="12"/>
  <c r="AH789" i="12"/>
  <c r="AI789" i="12"/>
  <c r="AJ789" i="12"/>
  <c r="AK789" i="12"/>
  <c r="AL789" i="12"/>
  <c r="AM789" i="12"/>
  <c r="AN789" i="12"/>
  <c r="AO789" i="12"/>
  <c r="AP789" i="12"/>
  <c r="AQ789" i="12"/>
  <c r="AR789" i="12"/>
  <c r="AS789" i="12"/>
  <c r="AT789" i="12"/>
  <c r="AC792" i="12"/>
  <c r="AD792" i="12"/>
  <c r="AE792" i="12"/>
  <c r="AF792" i="12"/>
  <c r="AG792" i="12"/>
  <c r="AH792" i="12"/>
  <c r="AI792" i="12"/>
  <c r="AJ792" i="12"/>
  <c r="AK792" i="12"/>
  <c r="AL792" i="12"/>
  <c r="AM792" i="12"/>
  <c r="AN792" i="12"/>
  <c r="AO792" i="12"/>
  <c r="AP792" i="12"/>
  <c r="AQ792" i="12"/>
  <c r="AR792" i="12"/>
  <c r="AS792" i="12"/>
  <c r="AT792" i="12"/>
  <c r="AC794" i="12"/>
  <c r="AD794" i="12"/>
  <c r="AE794" i="12"/>
  <c r="AF794" i="12"/>
  <c r="AG794" i="12"/>
  <c r="AH794" i="12"/>
  <c r="AI794" i="12"/>
  <c r="AJ794" i="12"/>
  <c r="AK794" i="12"/>
  <c r="AL794" i="12"/>
  <c r="AM794" i="12"/>
  <c r="AN794" i="12"/>
  <c r="AO794" i="12"/>
  <c r="AP794" i="12"/>
  <c r="AQ794" i="12"/>
  <c r="AR794" i="12"/>
  <c r="AS794" i="12"/>
  <c r="AT794" i="12"/>
  <c r="AC806" i="12"/>
  <c r="AD806" i="12"/>
  <c r="AE806" i="12"/>
  <c r="AF806" i="12"/>
  <c r="AG806" i="12"/>
  <c r="AH806" i="12"/>
  <c r="AI806" i="12"/>
  <c r="AJ806" i="12"/>
  <c r="AK806" i="12"/>
  <c r="AL806" i="12"/>
  <c r="AM806" i="12"/>
  <c r="AN806" i="12"/>
  <c r="AO806" i="12"/>
  <c r="AP806" i="12"/>
  <c r="AQ806" i="12"/>
  <c r="AR806" i="12"/>
  <c r="AS806" i="12"/>
  <c r="AT806" i="12"/>
  <c r="AC812" i="12"/>
  <c r="AD812" i="12"/>
  <c r="AE812" i="12"/>
  <c r="AF812" i="12"/>
  <c r="AG812" i="12"/>
  <c r="AH812" i="12"/>
  <c r="AI812" i="12"/>
  <c r="AJ812" i="12"/>
  <c r="AK812" i="12"/>
  <c r="AL812" i="12"/>
  <c r="AM812" i="12"/>
  <c r="AN812" i="12"/>
  <c r="AO812" i="12"/>
  <c r="AP812" i="12"/>
  <c r="AQ812" i="12"/>
  <c r="AR812" i="12"/>
  <c r="AS812" i="12"/>
  <c r="AT812" i="12"/>
  <c r="AC802" i="12"/>
  <c r="AD802" i="12"/>
  <c r="AE802" i="12"/>
  <c r="AF802" i="12"/>
  <c r="AG802" i="12"/>
  <c r="AH802" i="12"/>
  <c r="AI802" i="12"/>
  <c r="AJ802" i="12"/>
  <c r="AK802" i="12"/>
  <c r="AL802" i="12"/>
  <c r="AM802" i="12"/>
  <c r="AN802" i="12"/>
  <c r="AO802" i="12"/>
  <c r="AP802" i="12"/>
  <c r="AQ802" i="12"/>
  <c r="AR802" i="12"/>
  <c r="AS802" i="12"/>
  <c r="AT802" i="12"/>
  <c r="AC805" i="12"/>
  <c r="AD805" i="12"/>
  <c r="AE805" i="12"/>
  <c r="AF805" i="12"/>
  <c r="AG805" i="12"/>
  <c r="AH805" i="12"/>
  <c r="AI805" i="12"/>
  <c r="AJ805" i="12"/>
  <c r="AK805" i="12"/>
  <c r="AL805" i="12"/>
  <c r="AM805" i="12"/>
  <c r="AN805" i="12"/>
  <c r="AO805" i="12"/>
  <c r="AP805" i="12"/>
  <c r="AQ805" i="12"/>
  <c r="AR805" i="12"/>
  <c r="AS805" i="12"/>
  <c r="AT805" i="12"/>
  <c r="AC813" i="12"/>
  <c r="AD813" i="12"/>
  <c r="AE813" i="12"/>
  <c r="AF813" i="12"/>
  <c r="AG813" i="12"/>
  <c r="AH813" i="12"/>
  <c r="AI813" i="12"/>
  <c r="AJ813" i="12"/>
  <c r="AK813" i="12"/>
  <c r="AL813" i="12"/>
  <c r="AM813" i="12"/>
  <c r="AN813" i="12"/>
  <c r="AO813" i="12"/>
  <c r="AP813" i="12"/>
  <c r="AQ813" i="12"/>
  <c r="AR813" i="12"/>
  <c r="AS813" i="12"/>
  <c r="AT813" i="12"/>
  <c r="AC795" i="12"/>
  <c r="AD795" i="12"/>
  <c r="AE795" i="12"/>
  <c r="AF795" i="12"/>
  <c r="AG795" i="12"/>
  <c r="AH795" i="12"/>
  <c r="AI795" i="12"/>
  <c r="AJ795" i="12"/>
  <c r="AK795" i="12"/>
  <c r="AL795" i="12"/>
  <c r="AM795" i="12"/>
  <c r="AN795" i="12"/>
  <c r="AO795" i="12"/>
  <c r="AP795" i="12"/>
  <c r="AQ795" i="12"/>
  <c r="AR795" i="12"/>
  <c r="AS795" i="12"/>
  <c r="AT795" i="12"/>
  <c r="AC798" i="12"/>
  <c r="AD798" i="12"/>
  <c r="AE798" i="12"/>
  <c r="AF798" i="12"/>
  <c r="AG798" i="12"/>
  <c r="AH798" i="12"/>
  <c r="AI798" i="12"/>
  <c r="AJ798" i="12"/>
  <c r="AK798" i="12"/>
  <c r="AL798" i="12"/>
  <c r="AM798" i="12"/>
  <c r="AN798" i="12"/>
  <c r="AO798" i="12"/>
  <c r="AP798" i="12"/>
  <c r="AQ798" i="12"/>
  <c r="AR798" i="12"/>
  <c r="AS798" i="12"/>
  <c r="AT798" i="12"/>
  <c r="AC803" i="12"/>
  <c r="AD803" i="12"/>
  <c r="AE803" i="12"/>
  <c r="AF803" i="12"/>
  <c r="AG803" i="12"/>
  <c r="AH803" i="12"/>
  <c r="AI803" i="12"/>
  <c r="AJ803" i="12"/>
  <c r="AK803" i="12"/>
  <c r="AL803" i="12"/>
  <c r="AM803" i="12"/>
  <c r="AN803" i="12"/>
  <c r="AO803" i="12"/>
  <c r="AP803" i="12"/>
  <c r="AQ803" i="12"/>
  <c r="AR803" i="12"/>
  <c r="AS803" i="12"/>
  <c r="AT803" i="12"/>
  <c r="AC788" i="12"/>
  <c r="AD788" i="12"/>
  <c r="AE788" i="12"/>
  <c r="AF788" i="12"/>
  <c r="AG788" i="12"/>
  <c r="AH788" i="12"/>
  <c r="AI788" i="12"/>
  <c r="AJ788" i="12"/>
  <c r="AK788" i="12"/>
  <c r="AL788" i="12"/>
  <c r="AM788" i="12"/>
  <c r="AN788" i="12"/>
  <c r="AO788" i="12"/>
  <c r="AP788" i="12"/>
  <c r="AQ788" i="12"/>
  <c r="AR788" i="12"/>
  <c r="AS788" i="12"/>
  <c r="AT788" i="12"/>
  <c r="AC809" i="12"/>
  <c r="AD809" i="12"/>
  <c r="AE809" i="12"/>
  <c r="AF809" i="12"/>
  <c r="AG809" i="12"/>
  <c r="AH809" i="12"/>
  <c r="AI809" i="12"/>
  <c r="AJ809" i="12"/>
  <c r="AK809" i="12"/>
  <c r="AL809" i="12"/>
  <c r="AM809" i="12"/>
  <c r="AN809" i="12"/>
  <c r="AO809" i="12"/>
  <c r="AP809" i="12"/>
  <c r="AQ809" i="12"/>
  <c r="AR809" i="12"/>
  <c r="AS809" i="12"/>
  <c r="AT809" i="12"/>
  <c r="AC811" i="12"/>
  <c r="AD811" i="12"/>
  <c r="AE811" i="12"/>
  <c r="AF811" i="12"/>
  <c r="AG811" i="12"/>
  <c r="AH811" i="12"/>
  <c r="AI811" i="12"/>
  <c r="AJ811" i="12"/>
  <c r="AK811" i="12"/>
  <c r="AL811" i="12"/>
  <c r="AM811" i="12"/>
  <c r="AN811" i="12"/>
  <c r="AO811" i="12"/>
  <c r="AP811" i="12"/>
  <c r="AQ811" i="12"/>
  <c r="AR811" i="12"/>
  <c r="AS811" i="12"/>
  <c r="AT811" i="12"/>
  <c r="AC537" i="12"/>
  <c r="AD537" i="12"/>
  <c r="AE537" i="12"/>
  <c r="AF537" i="12"/>
  <c r="AG537" i="12"/>
  <c r="AH537" i="12"/>
  <c r="AI537" i="12"/>
  <c r="AJ537" i="12"/>
  <c r="AK537" i="12"/>
  <c r="AL537" i="12"/>
  <c r="AM537" i="12"/>
  <c r="AN537" i="12"/>
  <c r="AO537" i="12"/>
  <c r="AP537" i="12"/>
  <c r="AQ537" i="12"/>
  <c r="AR537" i="12"/>
  <c r="AS537" i="12"/>
  <c r="AT537" i="12"/>
  <c r="AC819" i="12"/>
  <c r="AD819" i="12"/>
  <c r="AE819" i="12"/>
  <c r="AF819" i="12"/>
  <c r="AG819" i="12"/>
  <c r="AH819" i="12"/>
  <c r="AI819" i="12"/>
  <c r="AJ819" i="12"/>
  <c r="AK819" i="12"/>
  <c r="AL819" i="12"/>
  <c r="AM819" i="12"/>
  <c r="AN819" i="12"/>
  <c r="AO819" i="12"/>
  <c r="AP819" i="12"/>
  <c r="AQ819" i="12"/>
  <c r="AR819" i="12"/>
  <c r="AS819" i="12"/>
  <c r="AT819" i="12"/>
  <c r="AC818" i="12"/>
  <c r="AD818" i="12"/>
  <c r="AE818" i="12"/>
  <c r="AF818" i="12"/>
  <c r="AG818" i="12"/>
  <c r="AH818" i="12"/>
  <c r="AI818" i="12"/>
  <c r="AJ818" i="12"/>
  <c r="AK818" i="12"/>
  <c r="AL818" i="12"/>
  <c r="AM818" i="12"/>
  <c r="AN818" i="12"/>
  <c r="AO818" i="12"/>
  <c r="AP818" i="12"/>
  <c r="AQ818" i="12"/>
  <c r="AR818" i="12"/>
  <c r="AS818" i="12"/>
  <c r="AT818" i="12"/>
  <c r="AC822" i="12"/>
  <c r="AD822" i="12"/>
  <c r="AE822" i="12"/>
  <c r="AF822" i="12"/>
  <c r="AG822" i="12"/>
  <c r="AH822" i="12"/>
  <c r="AI822" i="12"/>
  <c r="AJ822" i="12"/>
  <c r="AK822" i="12"/>
  <c r="AL822" i="12"/>
  <c r="AM822" i="12"/>
  <c r="AN822" i="12"/>
  <c r="AO822" i="12"/>
  <c r="AP822" i="12"/>
  <c r="AQ822" i="12"/>
  <c r="AR822" i="12"/>
  <c r="AS822" i="12"/>
  <c r="AT822" i="12"/>
  <c r="AC823" i="12"/>
  <c r="AD823" i="12"/>
  <c r="AE823" i="12"/>
  <c r="AF823" i="12"/>
  <c r="AG823" i="12"/>
  <c r="AH823" i="12"/>
  <c r="AI823" i="12"/>
  <c r="AJ823" i="12"/>
  <c r="AK823" i="12"/>
  <c r="AL823" i="12"/>
  <c r="AM823" i="12"/>
  <c r="AN823" i="12"/>
  <c r="AO823" i="12"/>
  <c r="AP823" i="12"/>
  <c r="AQ823" i="12"/>
  <c r="AR823" i="12"/>
  <c r="AS823" i="12"/>
  <c r="AT823" i="12"/>
  <c r="AC817" i="12"/>
  <c r="AD817" i="12"/>
  <c r="AE817" i="12"/>
  <c r="AF817" i="12"/>
  <c r="AG817" i="12"/>
  <c r="AH817" i="12"/>
  <c r="AI817" i="12"/>
  <c r="AJ817" i="12"/>
  <c r="AK817" i="12"/>
  <c r="AL817" i="12"/>
  <c r="AM817" i="12"/>
  <c r="AN817" i="12"/>
  <c r="AO817" i="12"/>
  <c r="AP817" i="12"/>
  <c r="AQ817" i="12"/>
  <c r="AR817" i="12"/>
  <c r="AS817" i="12"/>
  <c r="AT817" i="12"/>
  <c r="AC814" i="12"/>
  <c r="AD814" i="12"/>
  <c r="AE814" i="12"/>
  <c r="AF814" i="12"/>
  <c r="AG814" i="12"/>
  <c r="AH814" i="12"/>
  <c r="AI814" i="12"/>
  <c r="AJ814" i="12"/>
  <c r="AK814" i="12"/>
  <c r="AL814" i="12"/>
  <c r="AM814" i="12"/>
  <c r="AN814" i="12"/>
  <c r="AO814" i="12"/>
  <c r="AP814" i="12"/>
  <c r="AQ814" i="12"/>
  <c r="AR814" i="12"/>
  <c r="AS814" i="12"/>
  <c r="AT814" i="12"/>
  <c r="AC821" i="12"/>
  <c r="AD821" i="12"/>
  <c r="AE821" i="12"/>
  <c r="AF821" i="12"/>
  <c r="AG821" i="12"/>
  <c r="AH821" i="12"/>
  <c r="AI821" i="12"/>
  <c r="AJ821" i="12"/>
  <c r="AK821" i="12"/>
  <c r="AL821" i="12"/>
  <c r="AM821" i="12"/>
  <c r="AN821" i="12"/>
  <c r="AO821" i="12"/>
  <c r="AP821" i="12"/>
  <c r="AQ821" i="12"/>
  <c r="AR821" i="12"/>
  <c r="AS821" i="12"/>
  <c r="AT821" i="12"/>
  <c r="AC820" i="12"/>
  <c r="AD820" i="12"/>
  <c r="AE820" i="12"/>
  <c r="AF820" i="12"/>
  <c r="AG820" i="12"/>
  <c r="AH820" i="12"/>
  <c r="AI820" i="12"/>
  <c r="AJ820" i="12"/>
  <c r="AK820" i="12"/>
  <c r="AL820" i="12"/>
  <c r="AM820" i="12"/>
  <c r="AN820" i="12"/>
  <c r="AO820" i="12"/>
  <c r="AP820" i="12"/>
  <c r="AQ820" i="12"/>
  <c r="AR820" i="12"/>
  <c r="AS820" i="12"/>
  <c r="AT820" i="12"/>
  <c r="AC849" i="12"/>
  <c r="AD849" i="12"/>
  <c r="AE849" i="12"/>
  <c r="AF849" i="12"/>
  <c r="AG849" i="12"/>
  <c r="AH849" i="12"/>
  <c r="AI849" i="12"/>
  <c r="AJ849" i="12"/>
  <c r="AK849" i="12"/>
  <c r="AL849" i="12"/>
  <c r="AM849" i="12"/>
  <c r="AN849" i="12"/>
  <c r="AO849" i="12"/>
  <c r="AP849" i="12"/>
  <c r="AQ849" i="12"/>
  <c r="AR849" i="12"/>
  <c r="AS849" i="12"/>
  <c r="AT849" i="12"/>
  <c r="AC850" i="12"/>
  <c r="AD850" i="12"/>
  <c r="AE850" i="12"/>
  <c r="AF850" i="12"/>
  <c r="AG850" i="12"/>
  <c r="AH850" i="12"/>
  <c r="AI850" i="12"/>
  <c r="AJ850" i="12"/>
  <c r="AK850" i="12"/>
  <c r="AL850" i="12"/>
  <c r="AM850" i="12"/>
  <c r="AN850" i="12"/>
  <c r="AO850" i="12"/>
  <c r="AP850" i="12"/>
  <c r="AQ850" i="12"/>
  <c r="AR850" i="12"/>
  <c r="AS850" i="12"/>
  <c r="AT850" i="12"/>
  <c r="AC858" i="12"/>
  <c r="AD858" i="12"/>
  <c r="AE858" i="12"/>
  <c r="AF858" i="12"/>
  <c r="AG858" i="12"/>
  <c r="AH858" i="12"/>
  <c r="AI858" i="12"/>
  <c r="AJ858" i="12"/>
  <c r="AK858" i="12"/>
  <c r="AL858" i="12"/>
  <c r="AM858" i="12"/>
  <c r="AN858" i="12"/>
  <c r="AO858" i="12"/>
  <c r="AP858" i="12"/>
  <c r="AQ858" i="12"/>
  <c r="AR858" i="12"/>
  <c r="AS858" i="12"/>
  <c r="AT858" i="12"/>
  <c r="AC350" i="12"/>
  <c r="AD350" i="12"/>
  <c r="AE350" i="12"/>
  <c r="AF350" i="12"/>
  <c r="AG350" i="12"/>
  <c r="AH350" i="12"/>
  <c r="AI350" i="12"/>
  <c r="AJ350" i="12"/>
  <c r="AK350" i="12"/>
  <c r="AL350" i="12"/>
  <c r="AM350" i="12"/>
  <c r="AN350" i="12"/>
  <c r="AO350" i="12"/>
  <c r="AP350" i="12"/>
  <c r="AQ350" i="12"/>
  <c r="AR350" i="12"/>
  <c r="AS350" i="12"/>
  <c r="AT350" i="12"/>
  <c r="AC827" i="12"/>
  <c r="AD827" i="12"/>
  <c r="AE827" i="12"/>
  <c r="AF827" i="12"/>
  <c r="AG827" i="12"/>
  <c r="AH827" i="12"/>
  <c r="AI827" i="12"/>
  <c r="AJ827" i="12"/>
  <c r="AK827" i="12"/>
  <c r="AL827" i="12"/>
  <c r="AM827" i="12"/>
  <c r="AN827" i="12"/>
  <c r="AO827" i="12"/>
  <c r="AP827" i="12"/>
  <c r="AQ827" i="12"/>
  <c r="AR827" i="12"/>
  <c r="AS827" i="12"/>
  <c r="AT827" i="12"/>
  <c r="AC847" i="12"/>
  <c r="AD847" i="12"/>
  <c r="AE847" i="12"/>
  <c r="AF847" i="12"/>
  <c r="AG847" i="12"/>
  <c r="AH847" i="12"/>
  <c r="AI847" i="12"/>
  <c r="AJ847" i="12"/>
  <c r="AK847" i="12"/>
  <c r="AL847" i="12"/>
  <c r="AM847" i="12"/>
  <c r="AN847" i="12"/>
  <c r="AO847" i="12"/>
  <c r="AP847" i="12"/>
  <c r="AQ847" i="12"/>
  <c r="AR847" i="12"/>
  <c r="AS847" i="12"/>
  <c r="AT847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C825" i="12"/>
  <c r="AD825" i="12"/>
  <c r="AE825" i="12"/>
  <c r="AF825" i="12"/>
  <c r="AG825" i="12"/>
  <c r="AH825" i="12"/>
  <c r="AI825" i="12"/>
  <c r="AJ825" i="12"/>
  <c r="AK825" i="12"/>
  <c r="AL825" i="12"/>
  <c r="AM825" i="12"/>
  <c r="AN825" i="12"/>
  <c r="AO825" i="12"/>
  <c r="AP825" i="12"/>
  <c r="AQ825" i="12"/>
  <c r="AR825" i="12"/>
  <c r="AS825" i="12"/>
  <c r="AT825" i="12"/>
  <c r="AC826" i="12"/>
  <c r="AD826" i="12"/>
  <c r="AE826" i="12"/>
  <c r="AF826" i="12"/>
  <c r="AG826" i="12"/>
  <c r="AH826" i="12"/>
  <c r="AI826" i="12"/>
  <c r="AJ826" i="12"/>
  <c r="AK826" i="12"/>
  <c r="AL826" i="12"/>
  <c r="AM826" i="12"/>
  <c r="AN826" i="12"/>
  <c r="AO826" i="12"/>
  <c r="AP826" i="12"/>
  <c r="AQ826" i="12"/>
  <c r="AR826" i="12"/>
  <c r="AS826" i="12"/>
  <c r="AT826" i="12"/>
  <c r="AC829" i="12"/>
  <c r="AD829" i="12"/>
  <c r="AE829" i="12"/>
  <c r="AF829" i="12"/>
  <c r="AG829" i="12"/>
  <c r="AH829" i="12"/>
  <c r="AI829" i="12"/>
  <c r="AJ829" i="12"/>
  <c r="AK829" i="12"/>
  <c r="AL829" i="12"/>
  <c r="AM829" i="12"/>
  <c r="AN829" i="12"/>
  <c r="AO829" i="12"/>
  <c r="AP829" i="12"/>
  <c r="AQ829" i="12"/>
  <c r="AR829" i="12"/>
  <c r="AS829" i="12"/>
  <c r="AT829" i="12"/>
  <c r="AC844" i="12"/>
  <c r="AD844" i="12"/>
  <c r="AE844" i="12"/>
  <c r="AF844" i="12"/>
  <c r="AG844" i="12"/>
  <c r="AH844" i="12"/>
  <c r="AI844" i="12"/>
  <c r="AJ844" i="12"/>
  <c r="AK844" i="12"/>
  <c r="AL844" i="12"/>
  <c r="AM844" i="12"/>
  <c r="AN844" i="12"/>
  <c r="AO844" i="12"/>
  <c r="AP844" i="12"/>
  <c r="AQ844" i="12"/>
  <c r="AR844" i="12"/>
  <c r="AS844" i="12"/>
  <c r="AT844" i="12"/>
  <c r="AC855" i="12"/>
  <c r="AD855" i="12"/>
  <c r="AE855" i="12"/>
  <c r="AF855" i="12"/>
  <c r="AG855" i="12"/>
  <c r="AH855" i="12"/>
  <c r="AI855" i="12"/>
  <c r="AJ855" i="12"/>
  <c r="AK855" i="12"/>
  <c r="AL855" i="12"/>
  <c r="AM855" i="12"/>
  <c r="AN855" i="12"/>
  <c r="AO855" i="12"/>
  <c r="AP855" i="12"/>
  <c r="AQ855" i="12"/>
  <c r="AR855" i="12"/>
  <c r="AS855" i="12"/>
  <c r="AT855" i="12"/>
  <c r="AC861" i="12"/>
  <c r="AD861" i="12"/>
  <c r="AE861" i="12"/>
  <c r="AF861" i="12"/>
  <c r="AG861" i="12"/>
  <c r="AH861" i="12"/>
  <c r="AI861" i="12"/>
  <c r="AJ861" i="12"/>
  <c r="AK861" i="12"/>
  <c r="AL861" i="12"/>
  <c r="AM861" i="12"/>
  <c r="AN861" i="12"/>
  <c r="AO861" i="12"/>
  <c r="AP861" i="12"/>
  <c r="AQ861" i="12"/>
  <c r="AR861" i="12"/>
  <c r="AS861" i="12"/>
  <c r="AT861" i="12"/>
  <c r="AC830" i="12"/>
  <c r="AD830" i="12"/>
  <c r="AE830" i="12"/>
  <c r="AF830" i="12"/>
  <c r="AG830" i="12"/>
  <c r="AH830" i="12"/>
  <c r="AI830" i="12"/>
  <c r="AJ830" i="12"/>
  <c r="AK830" i="12"/>
  <c r="AL830" i="12"/>
  <c r="AM830" i="12"/>
  <c r="AN830" i="12"/>
  <c r="AO830" i="12"/>
  <c r="AP830" i="12"/>
  <c r="AQ830" i="12"/>
  <c r="AR830" i="12"/>
  <c r="AS830" i="12"/>
  <c r="AT830" i="12"/>
  <c r="AC828" i="12"/>
  <c r="AD828" i="12"/>
  <c r="AE828" i="12"/>
  <c r="AF828" i="12"/>
  <c r="AG828" i="12"/>
  <c r="AH828" i="12"/>
  <c r="AI828" i="12"/>
  <c r="AJ828" i="12"/>
  <c r="AK828" i="12"/>
  <c r="AL828" i="12"/>
  <c r="AM828" i="12"/>
  <c r="AN828" i="12"/>
  <c r="AO828" i="12"/>
  <c r="AP828" i="12"/>
  <c r="AQ828" i="12"/>
  <c r="AR828" i="12"/>
  <c r="AS828" i="12"/>
  <c r="AT828" i="12"/>
  <c r="AC833" i="12"/>
  <c r="AD833" i="12"/>
  <c r="AE833" i="12"/>
  <c r="AF833" i="12"/>
  <c r="AG833" i="12"/>
  <c r="AH833" i="12"/>
  <c r="AI833" i="12"/>
  <c r="AJ833" i="12"/>
  <c r="AK833" i="12"/>
  <c r="AL833" i="12"/>
  <c r="AM833" i="12"/>
  <c r="AN833" i="12"/>
  <c r="AO833" i="12"/>
  <c r="AP833" i="12"/>
  <c r="AQ833" i="12"/>
  <c r="AR833" i="12"/>
  <c r="AS833" i="12"/>
  <c r="AT833" i="12"/>
  <c r="AC838" i="12"/>
  <c r="AD838" i="12"/>
  <c r="AE838" i="12"/>
  <c r="AF838" i="12"/>
  <c r="AG838" i="12"/>
  <c r="AH838" i="12"/>
  <c r="AI838" i="12"/>
  <c r="AJ838" i="12"/>
  <c r="AK838" i="12"/>
  <c r="AL838" i="12"/>
  <c r="AM838" i="12"/>
  <c r="AN838" i="12"/>
  <c r="AO838" i="12"/>
  <c r="AP838" i="12"/>
  <c r="AQ838" i="12"/>
  <c r="AR838" i="12"/>
  <c r="AS838" i="12"/>
  <c r="AT838" i="12"/>
  <c r="AC834" i="12"/>
  <c r="AD834" i="12"/>
  <c r="AE834" i="12"/>
  <c r="AF834" i="12"/>
  <c r="AG834" i="12"/>
  <c r="AH834" i="12"/>
  <c r="AI834" i="12"/>
  <c r="AJ834" i="12"/>
  <c r="AK834" i="12"/>
  <c r="AL834" i="12"/>
  <c r="AM834" i="12"/>
  <c r="AN834" i="12"/>
  <c r="AO834" i="12"/>
  <c r="AP834" i="12"/>
  <c r="AQ834" i="12"/>
  <c r="AR834" i="12"/>
  <c r="AS834" i="12"/>
  <c r="AT834" i="12"/>
  <c r="AC852" i="12"/>
  <c r="AD852" i="12"/>
  <c r="AE852" i="12"/>
  <c r="AF852" i="12"/>
  <c r="AG852" i="12"/>
  <c r="AH852" i="12"/>
  <c r="AI852" i="12"/>
  <c r="AJ852" i="12"/>
  <c r="AK852" i="12"/>
  <c r="AL852" i="12"/>
  <c r="AM852" i="12"/>
  <c r="AN852" i="12"/>
  <c r="AO852" i="12"/>
  <c r="AP852" i="12"/>
  <c r="AQ852" i="12"/>
  <c r="AR852" i="12"/>
  <c r="AS852" i="12"/>
  <c r="AT852" i="12"/>
  <c r="AC857" i="12"/>
  <c r="AD857" i="12"/>
  <c r="AE857" i="12"/>
  <c r="AF857" i="12"/>
  <c r="AG857" i="12"/>
  <c r="AH857" i="12"/>
  <c r="AI857" i="12"/>
  <c r="AJ857" i="12"/>
  <c r="AK857" i="12"/>
  <c r="AL857" i="12"/>
  <c r="AM857" i="12"/>
  <c r="AN857" i="12"/>
  <c r="AO857" i="12"/>
  <c r="AP857" i="12"/>
  <c r="AQ857" i="12"/>
  <c r="AR857" i="12"/>
  <c r="AS857" i="12"/>
  <c r="AT857" i="12"/>
  <c r="AC856" i="12"/>
  <c r="AD856" i="12"/>
  <c r="AE856" i="12"/>
  <c r="AF856" i="12"/>
  <c r="AG856" i="12"/>
  <c r="AH856" i="12"/>
  <c r="AI856" i="12"/>
  <c r="AJ856" i="12"/>
  <c r="AK856" i="12"/>
  <c r="AL856" i="12"/>
  <c r="AM856" i="12"/>
  <c r="AN856" i="12"/>
  <c r="AO856" i="12"/>
  <c r="AP856" i="12"/>
  <c r="AQ856" i="12"/>
  <c r="AR856" i="12"/>
  <c r="AS856" i="12"/>
  <c r="AT856" i="12"/>
  <c r="AC824" i="12"/>
  <c r="AD824" i="12"/>
  <c r="AE824" i="12"/>
  <c r="AF824" i="12"/>
  <c r="AG824" i="12"/>
  <c r="AH824" i="12"/>
  <c r="AI824" i="12"/>
  <c r="AJ824" i="12"/>
  <c r="AK824" i="12"/>
  <c r="AL824" i="12"/>
  <c r="AM824" i="12"/>
  <c r="AN824" i="12"/>
  <c r="AO824" i="12"/>
  <c r="AP824" i="12"/>
  <c r="AQ824" i="12"/>
  <c r="AR824" i="12"/>
  <c r="AS824" i="12"/>
  <c r="AT824" i="12"/>
  <c r="AC836" i="12"/>
  <c r="AD836" i="12"/>
  <c r="AE836" i="12"/>
  <c r="AF836" i="12"/>
  <c r="AG836" i="12"/>
  <c r="AH836" i="12"/>
  <c r="AI836" i="12"/>
  <c r="AJ836" i="12"/>
  <c r="AK836" i="12"/>
  <c r="AL836" i="12"/>
  <c r="AM836" i="12"/>
  <c r="AN836" i="12"/>
  <c r="AO836" i="12"/>
  <c r="AP836" i="12"/>
  <c r="AQ836" i="12"/>
  <c r="AR836" i="12"/>
  <c r="AS836" i="12"/>
  <c r="AT836" i="12"/>
  <c r="AC841" i="12"/>
  <c r="AD841" i="12"/>
  <c r="AE841" i="12"/>
  <c r="AF841" i="12"/>
  <c r="AG841" i="12"/>
  <c r="AH841" i="12"/>
  <c r="AI841" i="12"/>
  <c r="AJ841" i="12"/>
  <c r="AK841" i="12"/>
  <c r="AL841" i="12"/>
  <c r="AM841" i="12"/>
  <c r="AN841" i="12"/>
  <c r="AO841" i="12"/>
  <c r="AP841" i="12"/>
  <c r="AQ841" i="12"/>
  <c r="AR841" i="12"/>
  <c r="AS841" i="12"/>
  <c r="AT841" i="12"/>
  <c r="AC842" i="12"/>
  <c r="AD842" i="12"/>
  <c r="AE842" i="12"/>
  <c r="AF842" i="12"/>
  <c r="AG842" i="12"/>
  <c r="AH842" i="12"/>
  <c r="AI842" i="12"/>
  <c r="AJ842" i="12"/>
  <c r="AK842" i="12"/>
  <c r="AL842" i="12"/>
  <c r="AM842" i="12"/>
  <c r="AN842" i="12"/>
  <c r="AO842" i="12"/>
  <c r="AP842" i="12"/>
  <c r="AQ842" i="12"/>
  <c r="AR842" i="12"/>
  <c r="AS842" i="12"/>
  <c r="AT842" i="12"/>
  <c r="AC851" i="12"/>
  <c r="AD851" i="12"/>
  <c r="AE851" i="12"/>
  <c r="AF851" i="12"/>
  <c r="AG851" i="12"/>
  <c r="AH851" i="12"/>
  <c r="AI851" i="12"/>
  <c r="AJ851" i="12"/>
  <c r="AK851" i="12"/>
  <c r="AL851" i="12"/>
  <c r="AM851" i="12"/>
  <c r="AN851" i="12"/>
  <c r="AO851" i="12"/>
  <c r="AP851" i="12"/>
  <c r="AQ851" i="12"/>
  <c r="AR851" i="12"/>
  <c r="AS851" i="12"/>
  <c r="AT851" i="12"/>
  <c r="AC837" i="12"/>
  <c r="AD837" i="12"/>
  <c r="AE837" i="12"/>
  <c r="AF837" i="12"/>
  <c r="AG837" i="12"/>
  <c r="AH837" i="12"/>
  <c r="AI837" i="12"/>
  <c r="AJ837" i="12"/>
  <c r="AK837" i="12"/>
  <c r="AL837" i="12"/>
  <c r="AM837" i="12"/>
  <c r="AN837" i="12"/>
  <c r="AO837" i="12"/>
  <c r="AP837" i="12"/>
  <c r="AQ837" i="12"/>
  <c r="AR837" i="12"/>
  <c r="AS837" i="12"/>
  <c r="AT837" i="12"/>
  <c r="AC864" i="12"/>
  <c r="AD864" i="12"/>
  <c r="AE864" i="12"/>
  <c r="AF864" i="12"/>
  <c r="AG864" i="12"/>
  <c r="AH864" i="12"/>
  <c r="AI864" i="12"/>
  <c r="AJ864" i="12"/>
  <c r="AK864" i="12"/>
  <c r="AL864" i="12"/>
  <c r="AM864" i="12"/>
  <c r="AN864" i="12"/>
  <c r="AO864" i="12"/>
  <c r="AP864" i="12"/>
  <c r="AQ864" i="12"/>
  <c r="AR864" i="12"/>
  <c r="AS864" i="12"/>
  <c r="AT864" i="12"/>
  <c r="AC839" i="12"/>
  <c r="AD839" i="12"/>
  <c r="AE839" i="12"/>
  <c r="AF839" i="12"/>
  <c r="AG839" i="12"/>
  <c r="AH839" i="12"/>
  <c r="AI839" i="12"/>
  <c r="AJ839" i="12"/>
  <c r="AK839" i="12"/>
  <c r="AL839" i="12"/>
  <c r="AM839" i="12"/>
  <c r="AN839" i="12"/>
  <c r="AO839" i="12"/>
  <c r="AP839" i="12"/>
  <c r="AQ839" i="12"/>
  <c r="AR839" i="12"/>
  <c r="AS839" i="12"/>
  <c r="AT839" i="12"/>
  <c r="AC845" i="12"/>
  <c r="AD845" i="12"/>
  <c r="AE845" i="12"/>
  <c r="AF845" i="12"/>
  <c r="AG845" i="12"/>
  <c r="AH845" i="12"/>
  <c r="AI845" i="12"/>
  <c r="AJ845" i="12"/>
  <c r="AK845" i="12"/>
  <c r="AL845" i="12"/>
  <c r="AM845" i="12"/>
  <c r="AN845" i="12"/>
  <c r="AO845" i="12"/>
  <c r="AP845" i="12"/>
  <c r="AQ845" i="12"/>
  <c r="AR845" i="12"/>
  <c r="AS845" i="12"/>
  <c r="AT845" i="12"/>
  <c r="AC854" i="12"/>
  <c r="AD854" i="12"/>
  <c r="AE854" i="12"/>
  <c r="AF854" i="12"/>
  <c r="AG854" i="12"/>
  <c r="AH854" i="12"/>
  <c r="AI854" i="12"/>
  <c r="AJ854" i="12"/>
  <c r="AK854" i="12"/>
  <c r="AL854" i="12"/>
  <c r="AM854" i="12"/>
  <c r="AN854" i="12"/>
  <c r="AO854" i="12"/>
  <c r="AP854" i="12"/>
  <c r="AQ854" i="12"/>
  <c r="AR854" i="12"/>
  <c r="AS854" i="12"/>
  <c r="AT854" i="12"/>
  <c r="AC843" i="12"/>
  <c r="AD843" i="12"/>
  <c r="AE843" i="12"/>
  <c r="AF843" i="12"/>
  <c r="AG843" i="12"/>
  <c r="AH843" i="12"/>
  <c r="AI843" i="12"/>
  <c r="AJ843" i="12"/>
  <c r="AK843" i="12"/>
  <c r="AL843" i="12"/>
  <c r="AM843" i="12"/>
  <c r="AN843" i="12"/>
  <c r="AO843" i="12"/>
  <c r="AP843" i="12"/>
  <c r="AQ843" i="12"/>
  <c r="AR843" i="12"/>
  <c r="AS843" i="12"/>
  <c r="AT843" i="12"/>
  <c r="AC840" i="12"/>
  <c r="AD840" i="12"/>
  <c r="AE840" i="12"/>
  <c r="AF840" i="12"/>
  <c r="AG840" i="12"/>
  <c r="AH840" i="12"/>
  <c r="AI840" i="12"/>
  <c r="AJ840" i="12"/>
  <c r="AK840" i="12"/>
  <c r="AL840" i="12"/>
  <c r="AM840" i="12"/>
  <c r="AN840" i="12"/>
  <c r="AO840" i="12"/>
  <c r="AP840" i="12"/>
  <c r="AQ840" i="12"/>
  <c r="AR840" i="12"/>
  <c r="AS840" i="12"/>
  <c r="AT840" i="12"/>
  <c r="AC859" i="12"/>
  <c r="AD859" i="12"/>
  <c r="AE859" i="12"/>
  <c r="AF859" i="12"/>
  <c r="AG859" i="12"/>
  <c r="AH859" i="12"/>
  <c r="AI859" i="12"/>
  <c r="AJ859" i="12"/>
  <c r="AK859" i="12"/>
  <c r="AL859" i="12"/>
  <c r="AM859" i="12"/>
  <c r="AN859" i="12"/>
  <c r="AO859" i="12"/>
  <c r="AP859" i="12"/>
  <c r="AQ859" i="12"/>
  <c r="AR859" i="12"/>
  <c r="AS859" i="12"/>
  <c r="AT859" i="12"/>
  <c r="AC831" i="12"/>
  <c r="AD831" i="12"/>
  <c r="AE831" i="12"/>
  <c r="AF831" i="12"/>
  <c r="AG831" i="12"/>
  <c r="AH831" i="12"/>
  <c r="AI831" i="12"/>
  <c r="AJ831" i="12"/>
  <c r="AK831" i="12"/>
  <c r="AL831" i="12"/>
  <c r="AM831" i="12"/>
  <c r="AN831" i="12"/>
  <c r="AO831" i="12"/>
  <c r="AP831" i="12"/>
  <c r="AQ831" i="12"/>
  <c r="AR831" i="12"/>
  <c r="AS831" i="12"/>
  <c r="AT831" i="12"/>
  <c r="AC848" i="12"/>
  <c r="AD848" i="12"/>
  <c r="AE848" i="12"/>
  <c r="AF848" i="12"/>
  <c r="AG848" i="12"/>
  <c r="AH848" i="12"/>
  <c r="AI848" i="12"/>
  <c r="AJ848" i="12"/>
  <c r="AK848" i="12"/>
  <c r="AL848" i="12"/>
  <c r="AM848" i="12"/>
  <c r="AN848" i="12"/>
  <c r="AO848" i="12"/>
  <c r="AP848" i="12"/>
  <c r="AQ848" i="12"/>
  <c r="AR848" i="12"/>
  <c r="AS848" i="12"/>
  <c r="AT848" i="12"/>
  <c r="AC853" i="12"/>
  <c r="AD853" i="12"/>
  <c r="AE853" i="12"/>
  <c r="AF853" i="12"/>
  <c r="AG853" i="12"/>
  <c r="AH853" i="12"/>
  <c r="AI853" i="12"/>
  <c r="AJ853" i="12"/>
  <c r="AK853" i="12"/>
  <c r="AL853" i="12"/>
  <c r="AM853" i="12"/>
  <c r="AN853" i="12"/>
  <c r="AO853" i="12"/>
  <c r="AP853" i="12"/>
  <c r="AQ853" i="12"/>
  <c r="AR853" i="12"/>
  <c r="AS853" i="12"/>
  <c r="AT853" i="12"/>
  <c r="AC865" i="12"/>
  <c r="AD865" i="12"/>
  <c r="AE865" i="12"/>
  <c r="AF865" i="12"/>
  <c r="AG865" i="12"/>
  <c r="AH865" i="12"/>
  <c r="AI865" i="12"/>
  <c r="AJ865" i="12"/>
  <c r="AK865" i="12"/>
  <c r="AL865" i="12"/>
  <c r="AM865" i="12"/>
  <c r="AN865" i="12"/>
  <c r="AO865" i="12"/>
  <c r="AP865" i="12"/>
  <c r="AQ865" i="12"/>
  <c r="AR865" i="12"/>
  <c r="AS865" i="12"/>
  <c r="AT865" i="12"/>
  <c r="AC866" i="12"/>
  <c r="AD866" i="12"/>
  <c r="AE866" i="12"/>
  <c r="AF866" i="12"/>
  <c r="AG866" i="12"/>
  <c r="AH866" i="12"/>
  <c r="AI866" i="12"/>
  <c r="AJ866" i="12"/>
  <c r="AK866" i="12"/>
  <c r="AL866" i="12"/>
  <c r="AM866" i="12"/>
  <c r="AN866" i="12"/>
  <c r="AO866" i="12"/>
  <c r="AP866" i="12"/>
  <c r="AQ866" i="12"/>
  <c r="AR866" i="12"/>
  <c r="AS866" i="12"/>
  <c r="AT866" i="12"/>
  <c r="AC867" i="12"/>
  <c r="AD867" i="12"/>
  <c r="AE867" i="12"/>
  <c r="AF867" i="12"/>
  <c r="AG867" i="12"/>
  <c r="AH867" i="12"/>
  <c r="AI867" i="12"/>
  <c r="AJ867" i="12"/>
  <c r="AK867" i="12"/>
  <c r="AL867" i="12"/>
  <c r="AM867" i="12"/>
  <c r="AN867" i="12"/>
  <c r="AO867" i="12"/>
  <c r="AP867" i="12"/>
  <c r="AQ867" i="12"/>
  <c r="AR867" i="12"/>
  <c r="AS867" i="12"/>
  <c r="AT867" i="12"/>
  <c r="AC870" i="12"/>
  <c r="AD870" i="12"/>
  <c r="AE870" i="12"/>
  <c r="AF870" i="12"/>
  <c r="AG870" i="12"/>
  <c r="AH870" i="12"/>
  <c r="AI870" i="12"/>
  <c r="AJ870" i="12"/>
  <c r="AK870" i="12"/>
  <c r="AL870" i="12"/>
  <c r="AM870" i="12"/>
  <c r="AN870" i="12"/>
  <c r="AO870" i="12"/>
  <c r="AP870" i="12"/>
  <c r="AQ870" i="12"/>
  <c r="AR870" i="12"/>
  <c r="AS870" i="12"/>
  <c r="AT870" i="12"/>
  <c r="AC871" i="12"/>
  <c r="AD871" i="12"/>
  <c r="AE871" i="12"/>
  <c r="AF871" i="12"/>
  <c r="AG871" i="12"/>
  <c r="AH871" i="12"/>
  <c r="AI871" i="12"/>
  <c r="AJ871" i="12"/>
  <c r="AK871" i="12"/>
  <c r="AL871" i="12"/>
  <c r="AM871" i="12"/>
  <c r="AN871" i="12"/>
  <c r="AO871" i="12"/>
  <c r="AP871" i="12"/>
  <c r="AQ871" i="12"/>
  <c r="AR871" i="12"/>
  <c r="AS871" i="12"/>
  <c r="AT871" i="12"/>
  <c r="AC872" i="12"/>
  <c r="AD872" i="12"/>
  <c r="AE872" i="12"/>
  <c r="AF872" i="12"/>
  <c r="AG872" i="12"/>
  <c r="AH872" i="12"/>
  <c r="AI872" i="12"/>
  <c r="AJ872" i="12"/>
  <c r="AK872" i="12"/>
  <c r="AL872" i="12"/>
  <c r="AM872" i="12"/>
  <c r="AN872" i="12"/>
  <c r="AO872" i="12"/>
  <c r="AP872" i="12"/>
  <c r="AQ872" i="12"/>
  <c r="AR872" i="12"/>
  <c r="AS872" i="12"/>
  <c r="AT872" i="12"/>
  <c r="AC873" i="12"/>
  <c r="AD873" i="12"/>
  <c r="AE873" i="12"/>
  <c r="AF873" i="12"/>
  <c r="AG873" i="12"/>
  <c r="AH873" i="12"/>
  <c r="AI873" i="12"/>
  <c r="AJ873" i="12"/>
  <c r="AK873" i="12"/>
  <c r="AL873" i="12"/>
  <c r="AM873" i="12"/>
  <c r="AN873" i="12"/>
  <c r="AO873" i="12"/>
  <c r="AP873" i="12"/>
  <c r="AQ873" i="12"/>
  <c r="AR873" i="12"/>
  <c r="AS873" i="12"/>
  <c r="AT873" i="12"/>
  <c r="AC516" i="12"/>
  <c r="AD516" i="12"/>
  <c r="AE516" i="12"/>
  <c r="AF516" i="12"/>
  <c r="AG516" i="12"/>
  <c r="AH516" i="12"/>
  <c r="AI516" i="12"/>
  <c r="AJ516" i="12"/>
  <c r="AK516" i="12"/>
  <c r="AL516" i="12"/>
  <c r="AM516" i="12"/>
  <c r="AN516" i="12"/>
  <c r="AO516" i="12"/>
  <c r="AP516" i="12"/>
  <c r="AQ516" i="12"/>
  <c r="AR516" i="12"/>
  <c r="AS516" i="12"/>
  <c r="AT516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I724" i="12"/>
  <c r="AH724" i="12"/>
  <c r="AG724" i="12"/>
  <c r="AF724" i="12"/>
  <c r="AE724" i="12"/>
  <c r="AD724" i="12"/>
  <c r="AC724" i="12"/>
  <c r="AJ724" i="12"/>
  <c r="AK724" i="12"/>
  <c r="AL724" i="12"/>
  <c r="AM724" i="12"/>
  <c r="AN724" i="12"/>
  <c r="AO724" i="12"/>
  <c r="AP724" i="12"/>
  <c r="AQ724" i="12"/>
  <c r="AR724" i="12"/>
  <c r="AS724" i="12"/>
  <c r="AT724" i="12"/>
  <c r="V54" i="7"/>
  <c r="AQ202" i="4"/>
  <c r="AA202" i="4"/>
  <c r="AQ296" i="4"/>
  <c r="AA296" i="4"/>
  <c r="AQ297" i="4"/>
  <c r="AA297" i="4"/>
  <c r="AQ486" i="4"/>
  <c r="AA486" i="4"/>
  <c r="AQ496" i="4"/>
  <c r="AA496" i="4"/>
  <c r="AQ503" i="4"/>
  <c r="AA503" i="4"/>
  <c r="AQ766" i="4"/>
  <c r="AA766" i="4"/>
  <c r="AQ783" i="4"/>
  <c r="AA783" i="4"/>
  <c r="AQ832" i="4"/>
  <c r="AA832" i="4"/>
  <c r="AQ846" i="4"/>
  <c r="AA846" i="4"/>
  <c r="AO846" i="4" s="1"/>
  <c r="AQ405" i="4"/>
  <c r="AA405" i="4"/>
  <c r="AQ410" i="4"/>
  <c r="AA410" i="4"/>
  <c r="AQ203" i="4"/>
  <c r="AA203" i="4"/>
  <c r="AA7" i="4"/>
  <c r="J410" i="4"/>
  <c r="Z405" i="4"/>
  <c r="Z202" i="4"/>
  <c r="J296" i="4"/>
  <c r="AP296" i="4" s="1"/>
  <c r="Z297" i="4"/>
  <c r="J486" i="4"/>
  <c r="AP486" i="4" s="1"/>
  <c r="Z496" i="4"/>
  <c r="J503" i="4"/>
  <c r="AP503" i="4" s="1"/>
  <c r="Z766" i="4"/>
  <c r="J783" i="4"/>
  <c r="AP783" i="4" s="1"/>
  <c r="J832" i="4"/>
  <c r="AP832" i="4" s="1"/>
  <c r="J846" i="4"/>
  <c r="AP846" i="4" s="1"/>
  <c r="Z203" i="4"/>
  <c r="R202" i="4"/>
  <c r="R296" i="4"/>
  <c r="R297" i="4"/>
  <c r="R486" i="4"/>
  <c r="R496" i="4"/>
  <c r="R503" i="4"/>
  <c r="R766" i="4"/>
  <c r="R783" i="4"/>
  <c r="R832" i="4"/>
  <c r="R846" i="4"/>
  <c r="R405" i="4"/>
  <c r="R410" i="4"/>
  <c r="R203" i="4"/>
  <c r="J405" i="4"/>
  <c r="AP405" i="4" s="1"/>
  <c r="K177" i="9"/>
  <c r="AS65" i="7"/>
  <c r="AH64" i="7"/>
  <c r="AI64" i="7"/>
  <c r="AJ64" i="7"/>
  <c r="AK64" i="7"/>
  <c r="AK66" i="7" s="1"/>
  <c r="AL64" i="7"/>
  <c r="AL66" i="7" s="1"/>
  <c r="AM64" i="7"/>
  <c r="AM66" i="7" s="1"/>
  <c r="AN64" i="7"/>
  <c r="AN66" i="7" s="1"/>
  <c r="AO64" i="7"/>
  <c r="AO66" i="7" s="1"/>
  <c r="AP64" i="7"/>
  <c r="AP66" i="7" s="1"/>
  <c r="AQ64" i="7"/>
  <c r="AQ66" i="7" s="1"/>
  <c r="AR64" i="7"/>
  <c r="AR66" i="7" s="1"/>
  <c r="AH70" i="7"/>
  <c r="AI70" i="7"/>
  <c r="AJ70" i="7"/>
  <c r="AK70" i="7"/>
  <c r="AL70" i="7"/>
  <c r="AL77" i="7" s="1"/>
  <c r="AM70" i="7"/>
  <c r="AN70" i="7"/>
  <c r="AO70" i="7"/>
  <c r="AH71" i="7"/>
  <c r="AH73" i="7" s="1"/>
  <c r="AI88" i="7" s="1"/>
  <c r="AI71" i="7"/>
  <c r="AJ71" i="7"/>
  <c r="AK71" i="7"/>
  <c r="AL71" i="7"/>
  <c r="AM71" i="7"/>
  <c r="AN71" i="7"/>
  <c r="AO71" i="7"/>
  <c r="AK72" i="7"/>
  <c r="AK79" i="7" s="1"/>
  <c r="AL72" i="7"/>
  <c r="AM72" i="7"/>
  <c r="AN72" i="7"/>
  <c r="AO72" i="7"/>
  <c r="AP79" i="7" s="1"/>
  <c r="AI73" i="7"/>
  <c r="AI96" i="7" s="1"/>
  <c r="AP73" i="7"/>
  <c r="AP96" i="7" s="1"/>
  <c r="AQ73" i="7"/>
  <c r="AQ96" i="7" s="1"/>
  <c r="AR73" i="7"/>
  <c r="AP77" i="7"/>
  <c r="AQ77" i="7"/>
  <c r="AR77" i="7"/>
  <c r="AQ78" i="7"/>
  <c r="AR78" i="7"/>
  <c r="AQ79" i="7"/>
  <c r="AR79" i="7"/>
  <c r="AR88" i="7"/>
  <c r="AI90" i="7"/>
  <c r="AJ90" i="7"/>
  <c r="AK90" i="7"/>
  <c r="AL90" i="7"/>
  <c r="AM90" i="7"/>
  <c r="AN90" i="7"/>
  <c r="AO90" i="7"/>
  <c r="AP90" i="7"/>
  <c r="AQ90" i="7"/>
  <c r="AR90" i="7"/>
  <c r="AS90" i="7"/>
  <c r="AI91" i="7"/>
  <c r="AJ91" i="7"/>
  <c r="AK91" i="7"/>
  <c r="AL91" i="7"/>
  <c r="AM91" i="7"/>
  <c r="AN91" i="7"/>
  <c r="AO91" i="7"/>
  <c r="AP91" i="7"/>
  <c r="AQ91" i="7"/>
  <c r="AR91" i="7"/>
  <c r="AS91" i="7"/>
  <c r="AI92" i="7"/>
  <c r="AJ92" i="7"/>
  <c r="AK92" i="7"/>
  <c r="AL92" i="7"/>
  <c r="AM92" i="7"/>
  <c r="AN92" i="7"/>
  <c r="AO92" i="7"/>
  <c r="AP92" i="7"/>
  <c r="AQ92" i="7"/>
  <c r="AR92" i="7"/>
  <c r="AS92" i="7"/>
  <c r="AI93" i="7"/>
  <c r="AJ93" i="7"/>
  <c r="AK93" i="7"/>
  <c r="AL93" i="7"/>
  <c r="AM93" i="7"/>
  <c r="AN93" i="7"/>
  <c r="AO93" i="7"/>
  <c r="AP93" i="7"/>
  <c r="AQ93" i="7"/>
  <c r="AR93" i="7"/>
  <c r="AS93" i="7"/>
  <c r="B667" i="6"/>
  <c r="B668" i="6" s="1"/>
  <c r="B669" i="6" s="1"/>
  <c r="C679" i="6" s="1"/>
  <c r="E667" i="6"/>
  <c r="E668" i="6" s="1"/>
  <c r="E669" i="6" s="1"/>
  <c r="E679" i="6" s="1"/>
  <c r="E678" i="6" s="1"/>
  <c r="F667" i="6"/>
  <c r="F668" i="6" s="1"/>
  <c r="F669" i="6" s="1"/>
  <c r="G667" i="6"/>
  <c r="G668" i="6" s="1"/>
  <c r="G669" i="6" s="1"/>
  <c r="G679" i="6" s="1"/>
  <c r="H667" i="6"/>
  <c r="H668" i="6" s="1"/>
  <c r="H669" i="6" s="1"/>
  <c r="C671" i="6"/>
  <c r="D671" i="6"/>
  <c r="C675" i="6"/>
  <c r="C676" i="6"/>
  <c r="C677" i="6"/>
  <c r="C682" i="6"/>
  <c r="C683" i="6"/>
  <c r="C684" i="6"/>
  <c r="C685" i="6"/>
  <c r="C686" i="6"/>
  <c r="C687" i="6"/>
  <c r="C688" i="6"/>
  <c r="C689" i="6"/>
  <c r="C690" i="6"/>
  <c r="C691" i="6"/>
  <c r="C692" i="6"/>
  <c r="E694" i="6"/>
  <c r="F694" i="6"/>
  <c r="G694" i="6"/>
  <c r="H694" i="6"/>
  <c r="C697" i="6"/>
  <c r="C709" i="6" s="1"/>
  <c r="C698" i="6"/>
  <c r="C699" i="6"/>
  <c r="C700" i="6"/>
  <c r="C701" i="6"/>
  <c r="C702" i="6"/>
  <c r="C703" i="6"/>
  <c r="C704" i="6"/>
  <c r="C705" i="6"/>
  <c r="C706" i="6"/>
  <c r="E707" i="6"/>
  <c r="F707" i="6"/>
  <c r="G707" i="6"/>
  <c r="H707" i="6"/>
  <c r="E709" i="6"/>
  <c r="F709" i="6"/>
  <c r="G709" i="6"/>
  <c r="H709" i="6"/>
  <c r="C710" i="6"/>
  <c r="E710" i="6"/>
  <c r="F710" i="6"/>
  <c r="G710" i="6"/>
  <c r="H710" i="6"/>
  <c r="C711" i="6"/>
  <c r="E711" i="6"/>
  <c r="F711" i="6"/>
  <c r="G711" i="6"/>
  <c r="H711" i="6"/>
  <c r="AQ7" i="4"/>
  <c r="R8" i="4"/>
  <c r="Z8" i="4"/>
  <c r="AQ8" i="4"/>
  <c r="AA8" i="4"/>
  <c r="R9" i="4"/>
  <c r="Z9" i="4"/>
  <c r="AQ9" i="4"/>
  <c r="AA9" i="4"/>
  <c r="R10" i="4"/>
  <c r="Z10" i="4"/>
  <c r="AQ10" i="4"/>
  <c r="AA10" i="4"/>
  <c r="R11" i="4"/>
  <c r="J11" i="4"/>
  <c r="AP11" i="4" s="1"/>
  <c r="AQ11" i="4"/>
  <c r="AA11" i="4"/>
  <c r="R12" i="4"/>
  <c r="Z12" i="4"/>
  <c r="AQ12" i="4"/>
  <c r="AA12" i="4"/>
  <c r="R13" i="4"/>
  <c r="J13" i="4"/>
  <c r="AQ13" i="4"/>
  <c r="AA13" i="4"/>
  <c r="R14" i="4"/>
  <c r="Z14" i="4"/>
  <c r="AQ14" i="4"/>
  <c r="AA14" i="4"/>
  <c r="R15" i="4"/>
  <c r="Z15" i="4"/>
  <c r="AQ15" i="4"/>
  <c r="AA15" i="4"/>
  <c r="R16" i="4"/>
  <c r="Z16" i="4"/>
  <c r="AQ16" i="4"/>
  <c r="AA16" i="4"/>
  <c r="R17" i="4"/>
  <c r="J17" i="4"/>
  <c r="AQ17" i="4"/>
  <c r="AA17" i="4"/>
  <c r="R18" i="4"/>
  <c r="Z18" i="4"/>
  <c r="AQ18" i="4"/>
  <c r="AA18" i="4"/>
  <c r="R19" i="4"/>
  <c r="Z19" i="4"/>
  <c r="AQ19" i="4"/>
  <c r="AA19" i="4"/>
  <c r="R20" i="4"/>
  <c r="Z20" i="4"/>
  <c r="AQ20" i="4"/>
  <c r="AA20" i="4"/>
  <c r="R21" i="4"/>
  <c r="Z21" i="4"/>
  <c r="AQ21" i="4"/>
  <c r="AA21" i="4"/>
  <c r="R22" i="4"/>
  <c r="Z22" i="4"/>
  <c r="AQ22" i="4"/>
  <c r="AA22" i="4"/>
  <c r="R24" i="4"/>
  <c r="Z24" i="4"/>
  <c r="AQ24" i="4"/>
  <c r="AA24" i="4"/>
  <c r="R25" i="4"/>
  <c r="Z25" i="4"/>
  <c r="AQ25" i="4"/>
  <c r="AA25" i="4"/>
  <c r="R26" i="4"/>
  <c r="Z26" i="4"/>
  <c r="AQ26" i="4"/>
  <c r="AA26" i="4"/>
  <c r="R27" i="4"/>
  <c r="Z27" i="4"/>
  <c r="AQ27" i="4"/>
  <c r="AA27" i="4"/>
  <c r="R28" i="4"/>
  <c r="Z28" i="4"/>
  <c r="AQ28" i="4"/>
  <c r="AA28" i="4"/>
  <c r="R29" i="4"/>
  <c r="Z29" i="4"/>
  <c r="AQ29" i="4"/>
  <c r="AA29" i="4"/>
  <c r="R30" i="4"/>
  <c r="J30" i="4"/>
  <c r="AQ30" i="4"/>
  <c r="AA30" i="4"/>
  <c r="R31" i="4"/>
  <c r="J31" i="4"/>
  <c r="AQ31" i="4"/>
  <c r="AA31" i="4"/>
  <c r="R32" i="4"/>
  <c r="Z32" i="4"/>
  <c r="AQ32" i="4"/>
  <c r="AA32" i="4"/>
  <c r="R33" i="4"/>
  <c r="AQ33" i="4"/>
  <c r="AA33" i="4"/>
  <c r="R34" i="4"/>
  <c r="Z34" i="4"/>
  <c r="AQ34" i="4"/>
  <c r="AA34" i="4"/>
  <c r="R35" i="4"/>
  <c r="Z35" i="4"/>
  <c r="AQ35" i="4"/>
  <c r="AA35" i="4"/>
  <c r="R36" i="4"/>
  <c r="Z36" i="4"/>
  <c r="AQ36" i="4"/>
  <c r="AA36" i="4"/>
  <c r="R38" i="4"/>
  <c r="Z38" i="4"/>
  <c r="AQ38" i="4"/>
  <c r="AA38" i="4"/>
  <c r="R39" i="4"/>
  <c r="Z39" i="4"/>
  <c r="AQ39" i="4"/>
  <c r="AA39" i="4"/>
  <c r="R40" i="4"/>
  <c r="AQ40" i="4"/>
  <c r="AA40" i="4"/>
  <c r="R41" i="4"/>
  <c r="Z41" i="4"/>
  <c r="AQ41" i="4"/>
  <c r="AA41" i="4"/>
  <c r="R43" i="4"/>
  <c r="Z43" i="4"/>
  <c r="AQ43" i="4"/>
  <c r="AA43" i="4"/>
  <c r="R44" i="4"/>
  <c r="Z44" i="4"/>
  <c r="AQ44" i="4"/>
  <c r="AA44" i="4"/>
  <c r="R45" i="4"/>
  <c r="Z45" i="4"/>
  <c r="AQ45" i="4"/>
  <c r="AA45" i="4"/>
  <c r="R47" i="4"/>
  <c r="Z47" i="4"/>
  <c r="AQ47" i="4"/>
  <c r="AA47" i="4"/>
  <c r="R48" i="4"/>
  <c r="J48" i="4"/>
  <c r="AP48" i="4" s="1"/>
  <c r="AQ48" i="4"/>
  <c r="AA48" i="4"/>
  <c r="R50" i="4"/>
  <c r="Z50" i="4"/>
  <c r="AQ50" i="4"/>
  <c r="AA50" i="4"/>
  <c r="R51" i="4"/>
  <c r="Z51" i="4"/>
  <c r="AQ51" i="4"/>
  <c r="AA51" i="4"/>
  <c r="R52" i="4"/>
  <c r="Z52" i="4"/>
  <c r="AQ52" i="4"/>
  <c r="AA52" i="4"/>
  <c r="R53" i="4"/>
  <c r="Z53" i="4"/>
  <c r="AQ53" i="4"/>
  <c r="AA53" i="4"/>
  <c r="R54" i="4"/>
  <c r="Z54" i="4"/>
  <c r="AQ54" i="4"/>
  <c r="AA54" i="4"/>
  <c r="R55" i="4"/>
  <c r="J55" i="4"/>
  <c r="AP55" i="4" s="1"/>
  <c r="Z55" i="4"/>
  <c r="AQ55" i="4"/>
  <c r="AA55" i="4"/>
  <c r="R56" i="4"/>
  <c r="Z56" i="4"/>
  <c r="AQ56" i="4"/>
  <c r="AA56" i="4"/>
  <c r="R57" i="4"/>
  <c r="J57" i="4"/>
  <c r="AP57" i="4" s="1"/>
  <c r="AQ57" i="4"/>
  <c r="AA57" i="4"/>
  <c r="R58" i="4"/>
  <c r="Z58" i="4"/>
  <c r="AQ58" i="4"/>
  <c r="AA58" i="4"/>
  <c r="R59" i="4"/>
  <c r="Z59" i="4"/>
  <c r="AQ59" i="4"/>
  <c r="AA59" i="4"/>
  <c r="R60" i="4"/>
  <c r="Z60" i="4"/>
  <c r="AQ60" i="4"/>
  <c r="AA60" i="4"/>
  <c r="R61" i="4"/>
  <c r="J61" i="4"/>
  <c r="AP61" i="4" s="1"/>
  <c r="Z61" i="4"/>
  <c r="AQ61" i="4"/>
  <c r="AA61" i="4"/>
  <c r="R62" i="4"/>
  <c r="Z62" i="4"/>
  <c r="AQ62" i="4"/>
  <c r="AA62" i="4"/>
  <c r="R63" i="4"/>
  <c r="Z63" i="4"/>
  <c r="AQ63" i="4"/>
  <c r="AA63" i="4"/>
  <c r="AO63" i="4" s="1"/>
  <c r="R64" i="4"/>
  <c r="J64" i="4"/>
  <c r="AP64" i="4" s="1"/>
  <c r="AQ64" i="4"/>
  <c r="AA64" i="4"/>
  <c r="R65" i="4"/>
  <c r="J65" i="4"/>
  <c r="AQ65" i="4"/>
  <c r="AA65" i="4"/>
  <c r="R67" i="4"/>
  <c r="J67" i="4"/>
  <c r="AP67" i="4" s="1"/>
  <c r="AQ67" i="4"/>
  <c r="AA67" i="4"/>
  <c r="R68" i="4"/>
  <c r="Z68" i="4"/>
  <c r="AQ68" i="4"/>
  <c r="AA68" i="4"/>
  <c r="R69" i="4"/>
  <c r="AQ69" i="4"/>
  <c r="AA69" i="4"/>
  <c r="R70" i="4"/>
  <c r="J70" i="4"/>
  <c r="AP70" i="4" s="1"/>
  <c r="AQ70" i="4"/>
  <c r="AA70" i="4"/>
  <c r="R71" i="4"/>
  <c r="Z71" i="4"/>
  <c r="AQ71" i="4"/>
  <c r="AA71" i="4"/>
  <c r="R72" i="4"/>
  <c r="J72" i="4"/>
  <c r="AP72" i="4" s="1"/>
  <c r="AQ72" i="4"/>
  <c r="AA72" i="4"/>
  <c r="R73" i="4"/>
  <c r="J73" i="4"/>
  <c r="AQ73" i="4"/>
  <c r="AA73" i="4"/>
  <c r="R74" i="4"/>
  <c r="J74" i="4"/>
  <c r="AP74" i="4" s="1"/>
  <c r="AQ74" i="4"/>
  <c r="AA74" i="4"/>
  <c r="R75" i="4"/>
  <c r="J75" i="4"/>
  <c r="AQ75" i="4"/>
  <c r="AA75" i="4"/>
  <c r="R77" i="4"/>
  <c r="J77" i="4"/>
  <c r="AP77" i="4" s="1"/>
  <c r="AQ77" i="4"/>
  <c r="AA77" i="4"/>
  <c r="R78" i="4"/>
  <c r="J78" i="4"/>
  <c r="AP78" i="4" s="1"/>
  <c r="AQ78" i="4"/>
  <c r="AA78" i="4"/>
  <c r="R79" i="4"/>
  <c r="Z79" i="4"/>
  <c r="AQ79" i="4"/>
  <c r="AA79" i="4"/>
  <c r="R80" i="4"/>
  <c r="Z80" i="4"/>
  <c r="AQ80" i="4"/>
  <c r="AA80" i="4"/>
  <c r="R81" i="4"/>
  <c r="Z81" i="4"/>
  <c r="AQ81" i="4"/>
  <c r="AA81" i="4"/>
  <c r="R82" i="4"/>
  <c r="J82" i="4"/>
  <c r="AQ82" i="4"/>
  <c r="AA82" i="4"/>
  <c r="R83" i="4"/>
  <c r="J83" i="4"/>
  <c r="AP83" i="4" s="1"/>
  <c r="AQ83" i="4"/>
  <c r="AA83" i="4"/>
  <c r="R84" i="4"/>
  <c r="J84" i="4"/>
  <c r="AQ84" i="4"/>
  <c r="AA84" i="4"/>
  <c r="R85" i="4"/>
  <c r="J85" i="4"/>
  <c r="AP85" i="4" s="1"/>
  <c r="AQ85" i="4"/>
  <c r="AA85" i="4"/>
  <c r="R86" i="4"/>
  <c r="J86" i="4"/>
  <c r="AP86" i="4" s="1"/>
  <c r="Z86" i="4"/>
  <c r="AQ86" i="4"/>
  <c r="AA86" i="4"/>
  <c r="R87" i="4"/>
  <c r="J87" i="4"/>
  <c r="AP87" i="4" s="1"/>
  <c r="AQ87" i="4"/>
  <c r="AA87" i="4"/>
  <c r="R88" i="4"/>
  <c r="J88" i="4"/>
  <c r="AP88" i="4" s="1"/>
  <c r="AQ88" i="4"/>
  <c r="AA88" i="4"/>
  <c r="R89" i="4"/>
  <c r="Z89" i="4"/>
  <c r="AQ89" i="4"/>
  <c r="AA89" i="4"/>
  <c r="R91" i="4"/>
  <c r="J91" i="4"/>
  <c r="AP91" i="4" s="1"/>
  <c r="AQ91" i="4"/>
  <c r="AA91" i="4"/>
  <c r="R92" i="4"/>
  <c r="J92" i="4"/>
  <c r="AQ92" i="4"/>
  <c r="AA92" i="4"/>
  <c r="R93" i="4"/>
  <c r="J93" i="4"/>
  <c r="AP93" i="4" s="1"/>
  <c r="AQ93" i="4"/>
  <c r="AA93" i="4"/>
  <c r="R94" i="4"/>
  <c r="J94" i="4"/>
  <c r="AP94" i="4" s="1"/>
  <c r="AQ94" i="4"/>
  <c r="AA94" i="4"/>
  <c r="R756" i="4"/>
  <c r="J756" i="4"/>
  <c r="AP756" i="4" s="1"/>
  <c r="AQ756" i="4"/>
  <c r="AA756" i="4"/>
  <c r="R95" i="4"/>
  <c r="J95" i="4"/>
  <c r="AP95" i="4" s="1"/>
  <c r="AQ95" i="4"/>
  <c r="AA95" i="4"/>
  <c r="R96" i="4"/>
  <c r="Z96" i="4"/>
  <c r="AQ96" i="4"/>
  <c r="AA96" i="4"/>
  <c r="R97" i="4"/>
  <c r="J97" i="4"/>
  <c r="AQ97" i="4"/>
  <c r="AA97" i="4"/>
  <c r="R99" i="4"/>
  <c r="Z99" i="4"/>
  <c r="AQ99" i="4"/>
  <c r="AA99" i="4"/>
  <c r="R100" i="4"/>
  <c r="J100" i="4"/>
  <c r="AP100" i="4" s="1"/>
  <c r="AQ100" i="4"/>
  <c r="AA100" i="4"/>
  <c r="R101" i="4"/>
  <c r="J101" i="4"/>
  <c r="AP101" i="4" s="1"/>
  <c r="Z101" i="4"/>
  <c r="AQ101" i="4"/>
  <c r="AA101" i="4"/>
  <c r="R102" i="4"/>
  <c r="J102" i="4"/>
  <c r="AP102" i="4" s="1"/>
  <c r="AQ102" i="4"/>
  <c r="AA102" i="4"/>
  <c r="R103" i="4"/>
  <c r="Z103" i="4"/>
  <c r="AQ103" i="4"/>
  <c r="AA103" i="4"/>
  <c r="R104" i="4"/>
  <c r="J104" i="4"/>
  <c r="AP104" i="4" s="1"/>
  <c r="AQ104" i="4"/>
  <c r="AA104" i="4"/>
  <c r="R105" i="4"/>
  <c r="J105" i="4"/>
  <c r="AP105" i="4" s="1"/>
  <c r="AQ105" i="4"/>
  <c r="AA105" i="4"/>
  <c r="R106" i="4"/>
  <c r="Z106" i="4"/>
  <c r="AQ106" i="4"/>
  <c r="AA106" i="4"/>
  <c r="R107" i="4"/>
  <c r="J107" i="4"/>
  <c r="AQ107" i="4"/>
  <c r="AA107" i="4"/>
  <c r="R109" i="4"/>
  <c r="J109" i="4"/>
  <c r="AQ109" i="4"/>
  <c r="AA109" i="4"/>
  <c r="R110" i="4"/>
  <c r="AQ110" i="4"/>
  <c r="AA110" i="4"/>
  <c r="R111" i="4"/>
  <c r="J111" i="4"/>
  <c r="AP111" i="4" s="1"/>
  <c r="AQ111" i="4"/>
  <c r="AA111" i="4"/>
  <c r="R112" i="4"/>
  <c r="J112" i="4"/>
  <c r="AP112" i="4" s="1"/>
  <c r="AQ112" i="4"/>
  <c r="AA112" i="4"/>
  <c r="R113" i="4"/>
  <c r="J113" i="4"/>
  <c r="AQ113" i="4"/>
  <c r="AA113" i="4"/>
  <c r="R114" i="4"/>
  <c r="J114" i="4"/>
  <c r="AP114" i="4" s="1"/>
  <c r="AQ114" i="4"/>
  <c r="AA114" i="4"/>
  <c r="R116" i="4"/>
  <c r="J116" i="4"/>
  <c r="AP116" i="4" s="1"/>
  <c r="AQ116" i="4"/>
  <c r="AA116" i="4"/>
  <c r="R117" i="4"/>
  <c r="Z117" i="4"/>
  <c r="AQ117" i="4"/>
  <c r="AA117" i="4"/>
  <c r="R118" i="4"/>
  <c r="Z118" i="4"/>
  <c r="AQ118" i="4"/>
  <c r="AA118" i="4"/>
  <c r="R119" i="4"/>
  <c r="J119" i="4"/>
  <c r="AP119" i="4" s="1"/>
  <c r="AQ119" i="4"/>
  <c r="AA119" i="4"/>
  <c r="R120" i="4"/>
  <c r="J120" i="4"/>
  <c r="AQ120" i="4"/>
  <c r="AA120" i="4"/>
  <c r="R121" i="4"/>
  <c r="J121" i="4"/>
  <c r="AP121" i="4" s="1"/>
  <c r="AQ121" i="4"/>
  <c r="AA121" i="4"/>
  <c r="R123" i="4"/>
  <c r="J123" i="4"/>
  <c r="AP123" i="4" s="1"/>
  <c r="AQ123" i="4"/>
  <c r="AA123" i="4"/>
  <c r="R124" i="4"/>
  <c r="AQ124" i="4"/>
  <c r="AA124" i="4"/>
  <c r="R125" i="4"/>
  <c r="J125" i="4"/>
  <c r="AP125" i="4" s="1"/>
  <c r="AQ125" i="4"/>
  <c r="AA125" i="4"/>
  <c r="R126" i="4"/>
  <c r="J126" i="4"/>
  <c r="AQ126" i="4"/>
  <c r="AA126" i="4"/>
  <c r="R127" i="4"/>
  <c r="J127" i="4"/>
  <c r="AP127" i="4" s="1"/>
  <c r="AQ127" i="4"/>
  <c r="AA127" i="4"/>
  <c r="R128" i="4"/>
  <c r="J128" i="4"/>
  <c r="AQ128" i="4"/>
  <c r="AA128" i="4"/>
  <c r="R129" i="4"/>
  <c r="J129" i="4"/>
  <c r="AP129" i="4" s="1"/>
  <c r="AQ129" i="4"/>
  <c r="AA129" i="4"/>
  <c r="R130" i="4"/>
  <c r="J130" i="4"/>
  <c r="AP130" i="4" s="1"/>
  <c r="AQ130" i="4"/>
  <c r="AA130" i="4"/>
  <c r="R132" i="4"/>
  <c r="J132" i="4"/>
  <c r="AP132" i="4" s="1"/>
  <c r="AQ132" i="4"/>
  <c r="AA132" i="4"/>
  <c r="R135" i="4"/>
  <c r="Z135" i="4"/>
  <c r="AQ135" i="4"/>
  <c r="AA135" i="4"/>
  <c r="R136" i="4"/>
  <c r="J136" i="4"/>
  <c r="AQ136" i="4"/>
  <c r="AA136" i="4"/>
  <c r="R138" i="4"/>
  <c r="Z138" i="4"/>
  <c r="AQ138" i="4"/>
  <c r="AA138" i="4"/>
  <c r="R139" i="4"/>
  <c r="J139" i="4"/>
  <c r="AP139" i="4" s="1"/>
  <c r="AQ139" i="4"/>
  <c r="AA139" i="4"/>
  <c r="R140" i="4"/>
  <c r="AQ140" i="4"/>
  <c r="AA140" i="4"/>
  <c r="R141" i="4"/>
  <c r="AQ141" i="4"/>
  <c r="AA141" i="4"/>
  <c r="R142" i="4"/>
  <c r="AQ142" i="4"/>
  <c r="AA142" i="4"/>
  <c r="R143" i="4"/>
  <c r="J143" i="4"/>
  <c r="AP143" i="4" s="1"/>
  <c r="AQ143" i="4"/>
  <c r="AA143" i="4"/>
  <c r="R144" i="4"/>
  <c r="J144" i="4"/>
  <c r="AP144" i="4" s="1"/>
  <c r="AQ144" i="4"/>
  <c r="AA144" i="4"/>
  <c r="R145" i="4"/>
  <c r="J145" i="4"/>
  <c r="AP145" i="4" s="1"/>
  <c r="AQ145" i="4"/>
  <c r="AA145" i="4"/>
  <c r="R146" i="4"/>
  <c r="Z146" i="4"/>
  <c r="AQ146" i="4"/>
  <c r="AA146" i="4"/>
  <c r="R147" i="4"/>
  <c r="J147" i="4"/>
  <c r="AQ147" i="4"/>
  <c r="AA147" i="4"/>
  <c r="R148" i="4"/>
  <c r="J148" i="4"/>
  <c r="AQ148" i="4"/>
  <c r="AA148" i="4"/>
  <c r="R150" i="4"/>
  <c r="J150" i="4"/>
  <c r="AP150" i="4" s="1"/>
  <c r="AQ150" i="4"/>
  <c r="AA150" i="4"/>
  <c r="R153" i="4"/>
  <c r="AQ153" i="4"/>
  <c r="AA153" i="4"/>
  <c r="R154" i="4"/>
  <c r="Z154" i="4"/>
  <c r="AQ154" i="4"/>
  <c r="AA154" i="4"/>
  <c r="R155" i="4"/>
  <c r="Z155" i="4"/>
  <c r="AQ155" i="4"/>
  <c r="AA155" i="4"/>
  <c r="R156" i="4"/>
  <c r="AQ156" i="4"/>
  <c r="AA156" i="4"/>
  <c r="R157" i="4"/>
  <c r="J157" i="4"/>
  <c r="AP157" i="4" s="1"/>
  <c r="AQ157" i="4"/>
  <c r="AA157" i="4"/>
  <c r="R158" i="4"/>
  <c r="J158" i="4"/>
  <c r="AP158" i="4" s="1"/>
  <c r="AQ158" i="4"/>
  <c r="AA158" i="4"/>
  <c r="R160" i="4"/>
  <c r="J160" i="4"/>
  <c r="AP160" i="4" s="1"/>
  <c r="AQ160" i="4"/>
  <c r="AA160" i="4"/>
  <c r="R162" i="4"/>
  <c r="J162" i="4"/>
  <c r="AQ162" i="4"/>
  <c r="AA162" i="4"/>
  <c r="R163" i="4"/>
  <c r="Z163" i="4"/>
  <c r="AQ163" i="4"/>
  <c r="AA163" i="4"/>
  <c r="R164" i="4"/>
  <c r="J164" i="4"/>
  <c r="AP164" i="4" s="1"/>
  <c r="AQ164" i="4"/>
  <c r="AA164" i="4"/>
  <c r="R751" i="4"/>
  <c r="J751" i="4"/>
  <c r="AQ751" i="4"/>
  <c r="AA751" i="4"/>
  <c r="R165" i="4"/>
  <c r="AQ165" i="4"/>
  <c r="AA165" i="4"/>
  <c r="R166" i="4"/>
  <c r="AQ166" i="4"/>
  <c r="AA166" i="4"/>
  <c r="R167" i="4"/>
  <c r="J167" i="4"/>
  <c r="AP167" i="4" s="1"/>
  <c r="AQ167" i="4"/>
  <c r="AA167" i="4"/>
  <c r="R168" i="4"/>
  <c r="Z168" i="4"/>
  <c r="AQ168" i="4"/>
  <c r="AA168" i="4"/>
  <c r="R169" i="4"/>
  <c r="J169" i="4"/>
  <c r="AP169" i="4" s="1"/>
  <c r="AQ169" i="4"/>
  <c r="AA169" i="4"/>
  <c r="R170" i="4"/>
  <c r="J170" i="4"/>
  <c r="AP170" i="4" s="1"/>
  <c r="AQ170" i="4"/>
  <c r="AA170" i="4"/>
  <c r="R171" i="4"/>
  <c r="Z171" i="4"/>
  <c r="AQ171" i="4"/>
  <c r="AA171" i="4"/>
  <c r="R172" i="4"/>
  <c r="Z172" i="4"/>
  <c r="AQ172" i="4"/>
  <c r="AA172" i="4"/>
  <c r="R173" i="4"/>
  <c r="J173" i="4"/>
  <c r="AP173" i="4" s="1"/>
  <c r="AQ173" i="4"/>
  <c r="AA173" i="4"/>
  <c r="R174" i="4"/>
  <c r="J174" i="4"/>
  <c r="AQ174" i="4"/>
  <c r="AA174" i="4"/>
  <c r="R175" i="4"/>
  <c r="J175" i="4"/>
  <c r="AP175" i="4" s="1"/>
  <c r="AQ175" i="4"/>
  <c r="AA175" i="4"/>
  <c r="R176" i="4"/>
  <c r="J176" i="4"/>
  <c r="AQ176" i="4"/>
  <c r="AA176" i="4"/>
  <c r="R177" i="4"/>
  <c r="AQ177" i="4"/>
  <c r="AA177" i="4"/>
  <c r="R178" i="4"/>
  <c r="J178" i="4"/>
  <c r="AP178" i="4" s="1"/>
  <c r="AQ178" i="4"/>
  <c r="AA178" i="4"/>
  <c r="R179" i="4"/>
  <c r="Z179" i="4"/>
  <c r="AQ179" i="4"/>
  <c r="AA179" i="4"/>
  <c r="R180" i="4"/>
  <c r="J180" i="4"/>
  <c r="AP180" i="4" s="1"/>
  <c r="AQ180" i="4"/>
  <c r="AA180" i="4"/>
  <c r="R181" i="4"/>
  <c r="Z181" i="4"/>
  <c r="AQ181" i="4"/>
  <c r="AA181" i="4"/>
  <c r="R183" i="4"/>
  <c r="Z183" i="4"/>
  <c r="AQ183" i="4"/>
  <c r="AA183" i="4"/>
  <c r="R184" i="4"/>
  <c r="Z184" i="4"/>
  <c r="AQ184" i="4"/>
  <c r="AA184" i="4"/>
  <c r="R185" i="4"/>
  <c r="J185" i="4"/>
  <c r="AP185" i="4" s="1"/>
  <c r="Z185" i="4"/>
  <c r="AQ185" i="4"/>
  <c r="AA185" i="4"/>
  <c r="R186" i="4"/>
  <c r="Z186" i="4"/>
  <c r="AQ186" i="4"/>
  <c r="AA186" i="4"/>
  <c r="R187" i="4"/>
  <c r="Z187" i="4"/>
  <c r="AQ187" i="4"/>
  <c r="AA187" i="4"/>
  <c r="R188" i="4"/>
  <c r="Z188" i="4"/>
  <c r="AQ188" i="4"/>
  <c r="AA188" i="4"/>
  <c r="R189" i="4"/>
  <c r="J189" i="4"/>
  <c r="AP189" i="4" s="1"/>
  <c r="AQ189" i="4"/>
  <c r="AA189" i="4"/>
  <c r="R190" i="4"/>
  <c r="J190" i="4"/>
  <c r="AP190" i="4" s="1"/>
  <c r="AQ190" i="4"/>
  <c r="AA190" i="4"/>
  <c r="R191" i="4"/>
  <c r="Z191" i="4"/>
  <c r="AQ191" i="4"/>
  <c r="AA191" i="4"/>
  <c r="R192" i="4"/>
  <c r="Z192" i="4"/>
  <c r="AQ192" i="4"/>
  <c r="AA192" i="4"/>
  <c r="R193" i="4"/>
  <c r="Z193" i="4"/>
  <c r="AQ193" i="4"/>
  <c r="AA193" i="4"/>
  <c r="R194" i="4"/>
  <c r="Z194" i="4"/>
  <c r="AQ194" i="4"/>
  <c r="AA194" i="4"/>
  <c r="R196" i="4"/>
  <c r="Z196" i="4"/>
  <c r="AQ196" i="4"/>
  <c r="AA196" i="4"/>
  <c r="R197" i="4"/>
  <c r="Z197" i="4"/>
  <c r="AQ197" i="4"/>
  <c r="AA197" i="4"/>
  <c r="R198" i="4"/>
  <c r="Z198" i="4"/>
  <c r="AQ198" i="4"/>
  <c r="AA198" i="4"/>
  <c r="R199" i="4"/>
  <c r="Z199" i="4"/>
  <c r="AQ199" i="4"/>
  <c r="AA199" i="4"/>
  <c r="R200" i="4"/>
  <c r="AQ200" i="4"/>
  <c r="AA200" i="4"/>
  <c r="R201" i="4"/>
  <c r="J201" i="4"/>
  <c r="AQ201" i="4"/>
  <c r="AA201" i="4"/>
  <c r="R204" i="4"/>
  <c r="Z204" i="4"/>
  <c r="AQ204" i="4"/>
  <c r="AA204" i="4"/>
  <c r="R205" i="4"/>
  <c r="Z205" i="4"/>
  <c r="AQ205" i="4"/>
  <c r="AA205" i="4"/>
  <c r="R207" i="4"/>
  <c r="Z207" i="4"/>
  <c r="AQ207" i="4"/>
  <c r="AA207" i="4"/>
  <c r="R208" i="4"/>
  <c r="Z208" i="4"/>
  <c r="AQ208" i="4"/>
  <c r="AA208" i="4"/>
  <c r="R209" i="4"/>
  <c r="Z209" i="4"/>
  <c r="AA209" i="4"/>
  <c r="R210" i="4"/>
  <c r="J210" i="4"/>
  <c r="AP210" i="4" s="1"/>
  <c r="AQ210" i="4"/>
  <c r="AA210" i="4"/>
  <c r="R211" i="4"/>
  <c r="Z211" i="4"/>
  <c r="AQ211" i="4"/>
  <c r="AA211" i="4"/>
  <c r="R212" i="4"/>
  <c r="J212" i="4"/>
  <c r="AQ212" i="4"/>
  <c r="AA212" i="4"/>
  <c r="R213" i="4"/>
  <c r="J213" i="4"/>
  <c r="AQ213" i="4"/>
  <c r="AA213" i="4"/>
  <c r="R214" i="4"/>
  <c r="J214" i="4"/>
  <c r="AQ214" i="4"/>
  <c r="AA214" i="4"/>
  <c r="R215" i="4"/>
  <c r="Z215" i="4"/>
  <c r="AQ215" i="4"/>
  <c r="AA215" i="4"/>
  <c r="R216" i="4"/>
  <c r="Z216" i="4"/>
  <c r="AQ216" i="4"/>
  <c r="AA216" i="4"/>
  <c r="R217" i="4"/>
  <c r="Z217" i="4"/>
  <c r="AQ217" i="4"/>
  <c r="AA217" i="4"/>
  <c r="R218" i="4"/>
  <c r="Z218" i="4"/>
  <c r="AQ218" i="4"/>
  <c r="AA218" i="4"/>
  <c r="R220" i="4"/>
  <c r="J220" i="4"/>
  <c r="AP220" i="4" s="1"/>
  <c r="Z220" i="4"/>
  <c r="AQ220" i="4"/>
  <c r="AA220" i="4"/>
  <c r="R221" i="4"/>
  <c r="J221" i="4"/>
  <c r="AP221" i="4" s="1"/>
  <c r="Z221" i="4"/>
  <c r="AQ221" i="4"/>
  <c r="AA221" i="4"/>
  <c r="R222" i="4"/>
  <c r="J222" i="4"/>
  <c r="AP222" i="4" s="1"/>
  <c r="AQ222" i="4"/>
  <c r="AA222" i="4"/>
  <c r="R225" i="4"/>
  <c r="Z225" i="4"/>
  <c r="AQ225" i="4"/>
  <c r="AA225" i="4"/>
  <c r="R226" i="4"/>
  <c r="Z226" i="4"/>
  <c r="AQ226" i="4"/>
  <c r="AA226" i="4"/>
  <c r="R227" i="4"/>
  <c r="J227" i="4"/>
  <c r="AP227" i="4" s="1"/>
  <c r="AQ227" i="4"/>
  <c r="AA227" i="4"/>
  <c r="R230" i="4"/>
  <c r="AQ230" i="4"/>
  <c r="AA230" i="4"/>
  <c r="R231" i="4"/>
  <c r="J231" i="4"/>
  <c r="AP231" i="4" s="1"/>
  <c r="AQ231" i="4"/>
  <c r="AA231" i="4"/>
  <c r="R232" i="4"/>
  <c r="J232" i="4"/>
  <c r="AQ232" i="4"/>
  <c r="AA232" i="4"/>
  <c r="R233" i="4"/>
  <c r="J233" i="4"/>
  <c r="AP233" i="4" s="1"/>
  <c r="AQ233" i="4"/>
  <c r="AA233" i="4"/>
  <c r="R234" i="4"/>
  <c r="J234" i="4"/>
  <c r="AP234" i="4" s="1"/>
  <c r="AQ234" i="4"/>
  <c r="AA234" i="4"/>
  <c r="R236" i="4"/>
  <c r="Z236" i="4"/>
  <c r="AQ236" i="4"/>
  <c r="AA236" i="4"/>
  <c r="R237" i="4"/>
  <c r="AQ237" i="4"/>
  <c r="AA237" i="4"/>
  <c r="R238" i="4"/>
  <c r="J238" i="4"/>
  <c r="AP238" i="4" s="1"/>
  <c r="AQ238" i="4"/>
  <c r="AA238" i="4"/>
  <c r="R240" i="4"/>
  <c r="J240" i="4"/>
  <c r="AP240" i="4" s="1"/>
  <c r="AQ240" i="4"/>
  <c r="AA240" i="4"/>
  <c r="R241" i="4"/>
  <c r="Z241" i="4"/>
  <c r="AQ241" i="4"/>
  <c r="AA241" i="4"/>
  <c r="R242" i="4"/>
  <c r="J242" i="4"/>
  <c r="AP242" i="4" s="1"/>
  <c r="AQ242" i="4"/>
  <c r="AA242" i="4"/>
  <c r="R243" i="4"/>
  <c r="J243" i="4"/>
  <c r="AP243" i="4" s="1"/>
  <c r="AQ243" i="4"/>
  <c r="AA243" i="4"/>
  <c r="R245" i="4"/>
  <c r="AQ245" i="4"/>
  <c r="AA245" i="4"/>
  <c r="R246" i="4"/>
  <c r="J246" i="4"/>
  <c r="AQ246" i="4"/>
  <c r="AA246" i="4"/>
  <c r="R247" i="4"/>
  <c r="J247" i="4"/>
  <c r="AP247" i="4" s="1"/>
  <c r="AQ247" i="4"/>
  <c r="AA247" i="4"/>
  <c r="R248" i="4"/>
  <c r="J248" i="4"/>
  <c r="AP248" i="4" s="1"/>
  <c r="AQ248" i="4"/>
  <c r="AA248" i="4"/>
  <c r="R249" i="4"/>
  <c r="J249" i="4"/>
  <c r="AP249" i="4" s="1"/>
  <c r="AQ249" i="4"/>
  <c r="AA249" i="4"/>
  <c r="R250" i="4"/>
  <c r="J250" i="4"/>
  <c r="AP250" i="4" s="1"/>
  <c r="AQ250" i="4"/>
  <c r="AA250" i="4"/>
  <c r="R251" i="4"/>
  <c r="J251" i="4"/>
  <c r="AQ251" i="4"/>
  <c r="AA251" i="4"/>
  <c r="R252" i="4"/>
  <c r="J252" i="4"/>
  <c r="AP252" i="4" s="1"/>
  <c r="AQ252" i="4"/>
  <c r="AA252" i="4"/>
  <c r="R253" i="4"/>
  <c r="J253" i="4"/>
  <c r="AP253" i="4" s="1"/>
  <c r="AQ253" i="4"/>
  <c r="AA253" i="4"/>
  <c r="R254" i="4"/>
  <c r="J254" i="4"/>
  <c r="AP254" i="4" s="1"/>
  <c r="AQ254" i="4"/>
  <c r="AA254" i="4"/>
  <c r="R256" i="4"/>
  <c r="Z256" i="4"/>
  <c r="AQ256" i="4"/>
  <c r="AA256" i="4"/>
  <c r="R257" i="4"/>
  <c r="Z257" i="4"/>
  <c r="AQ257" i="4"/>
  <c r="AA257" i="4"/>
  <c r="R258" i="4"/>
  <c r="Z258" i="4"/>
  <c r="AQ258" i="4"/>
  <c r="AA258" i="4"/>
  <c r="R260" i="4"/>
  <c r="Z260" i="4"/>
  <c r="AQ260" i="4"/>
  <c r="AA260" i="4"/>
  <c r="R261" i="4"/>
  <c r="AQ261" i="4"/>
  <c r="AA261" i="4"/>
  <c r="R262" i="4"/>
  <c r="Z262" i="4"/>
  <c r="AQ262" i="4"/>
  <c r="AA262" i="4"/>
  <c r="R263" i="4"/>
  <c r="Z263" i="4"/>
  <c r="AQ263" i="4"/>
  <c r="AA263" i="4"/>
  <c r="R264" i="4"/>
  <c r="Z264" i="4"/>
  <c r="AQ264" i="4"/>
  <c r="AA264" i="4"/>
  <c r="R266" i="4"/>
  <c r="J266" i="4"/>
  <c r="AP266" i="4" s="1"/>
  <c r="AQ266" i="4"/>
  <c r="AA266" i="4"/>
  <c r="R268" i="4"/>
  <c r="J268" i="4"/>
  <c r="AP268" i="4" s="1"/>
  <c r="AQ268" i="4"/>
  <c r="AA268" i="4"/>
  <c r="R269" i="4"/>
  <c r="Z269" i="4"/>
  <c r="AQ269" i="4"/>
  <c r="AA269" i="4"/>
  <c r="R272" i="4"/>
  <c r="J272" i="4"/>
  <c r="AP272" i="4" s="1"/>
  <c r="AQ272" i="4"/>
  <c r="AA272" i="4"/>
  <c r="R273" i="4"/>
  <c r="J273" i="4"/>
  <c r="AP273" i="4" s="1"/>
  <c r="AQ273" i="4"/>
  <c r="AA273" i="4"/>
  <c r="R274" i="4"/>
  <c r="Z274" i="4"/>
  <c r="AQ274" i="4"/>
  <c r="AA274" i="4"/>
  <c r="R275" i="4"/>
  <c r="Z275" i="4"/>
  <c r="AQ275" i="4"/>
  <c r="AA275" i="4"/>
  <c r="R276" i="4"/>
  <c r="Z276" i="4"/>
  <c r="AQ276" i="4"/>
  <c r="AA276" i="4"/>
  <c r="R277" i="4"/>
  <c r="J277" i="4"/>
  <c r="AP277" i="4" s="1"/>
  <c r="AQ277" i="4"/>
  <c r="AA277" i="4"/>
  <c r="R278" i="4"/>
  <c r="J278" i="4"/>
  <c r="AQ278" i="4"/>
  <c r="AA278" i="4"/>
  <c r="R279" i="4"/>
  <c r="Z279" i="4"/>
  <c r="AQ279" i="4"/>
  <c r="AA279" i="4"/>
  <c r="R280" i="4"/>
  <c r="Z280" i="4"/>
  <c r="AQ280" i="4"/>
  <c r="AA280" i="4"/>
  <c r="R281" i="4"/>
  <c r="Z281" i="4"/>
  <c r="AQ281" i="4"/>
  <c r="AA281" i="4"/>
  <c r="R282" i="4"/>
  <c r="Z282" i="4"/>
  <c r="AQ282" i="4"/>
  <c r="AA282" i="4"/>
  <c r="R283" i="4"/>
  <c r="J283" i="4"/>
  <c r="AP283" i="4" s="1"/>
  <c r="AQ283" i="4"/>
  <c r="AA283" i="4"/>
  <c r="R286" i="4"/>
  <c r="Z286" i="4"/>
  <c r="AQ286" i="4"/>
  <c r="AA286" i="4"/>
  <c r="R287" i="4"/>
  <c r="Z287" i="4"/>
  <c r="AQ287" i="4"/>
  <c r="AA287" i="4"/>
  <c r="R288" i="4"/>
  <c r="AQ288" i="4"/>
  <c r="AA288" i="4"/>
  <c r="R289" i="4"/>
  <c r="J289" i="4"/>
  <c r="AP289" i="4" s="1"/>
  <c r="AQ289" i="4"/>
  <c r="AA289" i="4"/>
  <c r="R290" i="4"/>
  <c r="J290" i="4"/>
  <c r="AP290" i="4" s="1"/>
  <c r="AQ290" i="4"/>
  <c r="AA290" i="4"/>
  <c r="R291" i="4"/>
  <c r="Z291" i="4"/>
  <c r="AQ291" i="4"/>
  <c r="AA291" i="4"/>
  <c r="R292" i="4"/>
  <c r="J292" i="4"/>
  <c r="AQ292" i="4"/>
  <c r="AA292" i="4"/>
  <c r="R293" i="4"/>
  <c r="J293" i="4"/>
  <c r="AP293" i="4" s="1"/>
  <c r="AQ293" i="4"/>
  <c r="AA293" i="4"/>
  <c r="R294" i="4"/>
  <c r="Z294" i="4"/>
  <c r="AQ294" i="4"/>
  <c r="AA294" i="4"/>
  <c r="R295" i="4"/>
  <c r="J295" i="4"/>
  <c r="AP295" i="4" s="1"/>
  <c r="AQ295" i="4"/>
  <c r="AA295" i="4"/>
  <c r="R298" i="4"/>
  <c r="AQ298" i="4"/>
  <c r="AA298" i="4"/>
  <c r="R299" i="4"/>
  <c r="Z299" i="4"/>
  <c r="AQ299" i="4"/>
  <c r="AA299" i="4"/>
  <c r="R300" i="4"/>
  <c r="Z300" i="4"/>
  <c r="AQ300" i="4"/>
  <c r="AA300" i="4"/>
  <c r="R301" i="4"/>
  <c r="J301" i="4"/>
  <c r="AP301" i="4" s="1"/>
  <c r="AQ301" i="4"/>
  <c r="AA301" i="4"/>
  <c r="R302" i="4"/>
  <c r="Z302" i="4"/>
  <c r="AQ302" i="4"/>
  <c r="AA302" i="4"/>
  <c r="R303" i="4"/>
  <c r="J303" i="4"/>
  <c r="AP303" i="4" s="1"/>
  <c r="AQ303" i="4"/>
  <c r="AA303" i="4"/>
  <c r="R304" i="4"/>
  <c r="AQ304" i="4"/>
  <c r="AA304" i="4"/>
  <c r="R305" i="4"/>
  <c r="Z305" i="4"/>
  <c r="AQ305" i="4"/>
  <c r="AA305" i="4"/>
  <c r="R306" i="4"/>
  <c r="J306" i="4"/>
  <c r="AQ306" i="4"/>
  <c r="AA306" i="4"/>
  <c r="R307" i="4"/>
  <c r="J307" i="4"/>
  <c r="AP307" i="4" s="1"/>
  <c r="AQ307" i="4"/>
  <c r="AA307" i="4"/>
  <c r="R308" i="4"/>
  <c r="J308" i="4"/>
  <c r="AP308" i="4" s="1"/>
  <c r="AQ308" i="4"/>
  <c r="AA308" i="4"/>
  <c r="R310" i="4"/>
  <c r="Z310" i="4"/>
  <c r="AQ310" i="4"/>
  <c r="AA310" i="4"/>
  <c r="R311" i="4"/>
  <c r="AQ311" i="4"/>
  <c r="AA311" i="4"/>
  <c r="R313" i="4"/>
  <c r="Z313" i="4"/>
  <c r="AQ313" i="4"/>
  <c r="AA313" i="4"/>
  <c r="R314" i="4"/>
  <c r="Z314" i="4"/>
  <c r="AQ314" i="4"/>
  <c r="AA314" i="4"/>
  <c r="R315" i="4"/>
  <c r="J315" i="4"/>
  <c r="AP315" i="4" s="1"/>
  <c r="AQ315" i="4"/>
  <c r="AA315" i="4"/>
  <c r="R316" i="4"/>
  <c r="Z316" i="4"/>
  <c r="AQ316" i="4"/>
  <c r="AA316" i="4"/>
  <c r="R317" i="4"/>
  <c r="J317" i="4"/>
  <c r="AP317" i="4" s="1"/>
  <c r="AQ317" i="4"/>
  <c r="AA317" i="4"/>
  <c r="R319" i="4"/>
  <c r="J319" i="4"/>
  <c r="AP319" i="4" s="1"/>
  <c r="AQ319" i="4"/>
  <c r="AA319" i="4"/>
  <c r="R321" i="4"/>
  <c r="Z321" i="4"/>
  <c r="AQ321" i="4"/>
  <c r="AA321" i="4"/>
  <c r="R322" i="4"/>
  <c r="Z322" i="4"/>
  <c r="AQ322" i="4"/>
  <c r="AA322" i="4"/>
  <c r="R323" i="4"/>
  <c r="Z323" i="4"/>
  <c r="AQ323" i="4"/>
  <c r="AA323" i="4"/>
  <c r="R324" i="4"/>
  <c r="J324" i="4"/>
  <c r="AQ324" i="4"/>
  <c r="AA324" i="4"/>
  <c r="R325" i="4"/>
  <c r="Z325" i="4"/>
  <c r="AQ325" i="4"/>
  <c r="AA325" i="4"/>
  <c r="R326" i="4"/>
  <c r="J326" i="4"/>
  <c r="AP326" i="4" s="1"/>
  <c r="AQ326" i="4"/>
  <c r="AA326" i="4"/>
  <c r="R327" i="4"/>
  <c r="Z327" i="4"/>
  <c r="AQ327" i="4"/>
  <c r="AA327" i="4"/>
  <c r="R329" i="4"/>
  <c r="Z329" i="4"/>
  <c r="AQ329" i="4"/>
  <c r="AA329" i="4"/>
  <c r="R330" i="4"/>
  <c r="Z330" i="4"/>
  <c r="AQ330" i="4"/>
  <c r="AA330" i="4"/>
  <c r="R331" i="4"/>
  <c r="AQ331" i="4"/>
  <c r="AA331" i="4"/>
  <c r="R332" i="4"/>
  <c r="Z332" i="4"/>
  <c r="AQ332" i="4"/>
  <c r="AA332" i="4"/>
  <c r="R333" i="4"/>
  <c r="AQ333" i="4"/>
  <c r="AA333" i="4"/>
  <c r="R334" i="4"/>
  <c r="J334" i="4"/>
  <c r="AP334" i="4" s="1"/>
  <c r="AQ334" i="4"/>
  <c r="AA334" i="4"/>
  <c r="R338" i="4"/>
  <c r="J338" i="4"/>
  <c r="AP338" i="4" s="1"/>
  <c r="AQ338" i="4"/>
  <c r="AA338" i="4"/>
  <c r="R339" i="4"/>
  <c r="J339" i="4"/>
  <c r="AP339" i="4" s="1"/>
  <c r="AQ339" i="4"/>
  <c r="AA339" i="4"/>
  <c r="R340" i="4"/>
  <c r="J340" i="4"/>
  <c r="AQ340" i="4"/>
  <c r="AA340" i="4"/>
  <c r="R341" i="4"/>
  <c r="J341" i="4"/>
  <c r="AP341" i="4" s="1"/>
  <c r="AQ341" i="4"/>
  <c r="AA341" i="4"/>
  <c r="R344" i="4"/>
  <c r="AQ344" i="4"/>
  <c r="AA344" i="4"/>
  <c r="R345" i="4"/>
  <c r="J345" i="4"/>
  <c r="AP345" i="4" s="1"/>
  <c r="AQ345" i="4"/>
  <c r="AA345" i="4"/>
  <c r="R346" i="4"/>
  <c r="J346" i="4"/>
  <c r="AQ346" i="4"/>
  <c r="AA346" i="4"/>
  <c r="R347" i="4"/>
  <c r="AQ347" i="4"/>
  <c r="AA347" i="4"/>
  <c r="R348" i="4"/>
  <c r="J348" i="4"/>
  <c r="AP348" i="4" s="1"/>
  <c r="AQ348" i="4"/>
  <c r="AA348" i="4"/>
  <c r="R350" i="4"/>
  <c r="J350" i="4"/>
  <c r="AQ350" i="4"/>
  <c r="AA350" i="4"/>
  <c r="R351" i="4"/>
  <c r="AQ351" i="4"/>
  <c r="AA351" i="4"/>
  <c r="R352" i="4"/>
  <c r="AQ352" i="4"/>
  <c r="AA352" i="4"/>
  <c r="R353" i="4"/>
  <c r="Z353" i="4"/>
  <c r="AQ353" i="4"/>
  <c r="AA353" i="4"/>
  <c r="R354" i="4"/>
  <c r="J354" i="4"/>
  <c r="AP354" i="4" s="1"/>
  <c r="AQ354" i="4"/>
  <c r="AA354" i="4"/>
  <c r="R356" i="4"/>
  <c r="AQ356" i="4"/>
  <c r="AA356" i="4"/>
  <c r="R357" i="4"/>
  <c r="AQ357" i="4"/>
  <c r="AA357" i="4"/>
  <c r="R358" i="4"/>
  <c r="J358" i="4"/>
  <c r="AP358" i="4" s="1"/>
  <c r="AQ358" i="4"/>
  <c r="AA358" i="4"/>
  <c r="R360" i="4"/>
  <c r="J360" i="4"/>
  <c r="AP360" i="4" s="1"/>
  <c r="AQ360" i="4"/>
  <c r="AA360" i="4"/>
  <c r="R362" i="4"/>
  <c r="Z362" i="4"/>
  <c r="AQ362" i="4"/>
  <c r="AA362" i="4"/>
  <c r="R363" i="4"/>
  <c r="AQ363" i="4"/>
  <c r="AA363" i="4"/>
  <c r="R364" i="4"/>
  <c r="AQ364" i="4"/>
  <c r="AA364" i="4"/>
  <c r="R365" i="4"/>
  <c r="J365" i="4"/>
  <c r="AQ365" i="4"/>
  <c r="AA365" i="4"/>
  <c r="R366" i="4"/>
  <c r="J366" i="4"/>
  <c r="AP366" i="4" s="1"/>
  <c r="AQ366" i="4"/>
  <c r="AA366" i="4"/>
  <c r="R367" i="4"/>
  <c r="J367" i="4"/>
  <c r="AP367" i="4" s="1"/>
  <c r="AQ367" i="4"/>
  <c r="AA367" i="4"/>
  <c r="R369" i="4"/>
  <c r="J369" i="4"/>
  <c r="AP369" i="4" s="1"/>
  <c r="AQ369" i="4"/>
  <c r="AA369" i="4"/>
  <c r="R370" i="4"/>
  <c r="AQ370" i="4"/>
  <c r="AA370" i="4"/>
  <c r="R371" i="4"/>
  <c r="J371" i="4"/>
  <c r="AP371" i="4" s="1"/>
  <c r="AQ371" i="4"/>
  <c r="AA371" i="4"/>
  <c r="R372" i="4"/>
  <c r="J372" i="4"/>
  <c r="AP372" i="4" s="1"/>
  <c r="AQ372" i="4"/>
  <c r="AA372" i="4"/>
  <c r="R373" i="4"/>
  <c r="J373" i="4"/>
  <c r="AQ373" i="4"/>
  <c r="AA373" i="4"/>
  <c r="R374" i="4"/>
  <c r="AQ374" i="4"/>
  <c r="AA374" i="4"/>
  <c r="R375" i="4"/>
  <c r="AQ375" i="4"/>
  <c r="AA375" i="4"/>
  <c r="R376" i="4"/>
  <c r="J376" i="4"/>
  <c r="AP376" i="4" s="1"/>
  <c r="Z376" i="4"/>
  <c r="AQ376" i="4"/>
  <c r="AA376" i="4"/>
  <c r="AO376" i="4" s="1"/>
  <c r="R377" i="4"/>
  <c r="AQ377" i="4"/>
  <c r="AA377" i="4"/>
  <c r="R378" i="4"/>
  <c r="J378" i="4"/>
  <c r="AP378" i="4" s="1"/>
  <c r="Z378" i="4"/>
  <c r="AQ378" i="4"/>
  <c r="AA378" i="4"/>
  <c r="R380" i="4"/>
  <c r="AQ380" i="4"/>
  <c r="AA380" i="4"/>
  <c r="R738" i="4"/>
  <c r="AQ738" i="4"/>
  <c r="AA738" i="4"/>
  <c r="R381" i="4"/>
  <c r="AQ381" i="4"/>
  <c r="AA381" i="4"/>
  <c r="R382" i="4"/>
  <c r="AQ382" i="4"/>
  <c r="AA382" i="4"/>
  <c r="R456" i="4"/>
  <c r="AQ456" i="4"/>
  <c r="AA456" i="4"/>
  <c r="R383" i="4"/>
  <c r="AQ383" i="4"/>
  <c r="AA383" i="4"/>
  <c r="R384" i="4"/>
  <c r="AQ384" i="4"/>
  <c r="AA384" i="4"/>
  <c r="R385" i="4"/>
  <c r="AQ385" i="4"/>
  <c r="AA385" i="4"/>
  <c r="R387" i="4"/>
  <c r="Z387" i="4"/>
  <c r="AQ387" i="4"/>
  <c r="AA387" i="4"/>
  <c r="R388" i="4"/>
  <c r="J388" i="4"/>
  <c r="AP388" i="4" s="1"/>
  <c r="AQ388" i="4"/>
  <c r="AA388" i="4"/>
  <c r="R389" i="4"/>
  <c r="J389" i="4"/>
  <c r="AP389" i="4" s="1"/>
  <c r="AQ389" i="4"/>
  <c r="AA389" i="4"/>
  <c r="R390" i="4"/>
  <c r="Z390" i="4"/>
  <c r="AQ390" i="4"/>
  <c r="AA390" i="4"/>
  <c r="R391" i="4"/>
  <c r="AP391" i="4"/>
  <c r="AQ391" i="4"/>
  <c r="AA391" i="4"/>
  <c r="AO391" i="4" s="1"/>
  <c r="R393" i="4"/>
  <c r="J393" i="4"/>
  <c r="AP393" i="4" s="1"/>
  <c r="Z393" i="4"/>
  <c r="AQ393" i="4"/>
  <c r="AA393" i="4"/>
  <c r="R395" i="4"/>
  <c r="AQ395" i="4"/>
  <c r="AA395" i="4"/>
  <c r="R396" i="4"/>
  <c r="J396" i="4"/>
  <c r="AP396" i="4" s="1"/>
  <c r="AQ396" i="4"/>
  <c r="AA396" i="4"/>
  <c r="R398" i="4"/>
  <c r="AQ398" i="4"/>
  <c r="AA398" i="4"/>
  <c r="R399" i="4"/>
  <c r="AQ399" i="4"/>
  <c r="AA399" i="4"/>
  <c r="R400" i="4"/>
  <c r="AQ400" i="4"/>
  <c r="AA400" i="4"/>
  <c r="R401" i="4"/>
  <c r="Z401" i="4"/>
  <c r="AQ401" i="4"/>
  <c r="AA401" i="4"/>
  <c r="R402" i="4"/>
  <c r="AQ402" i="4"/>
  <c r="AA402" i="4"/>
  <c r="R403" i="4"/>
  <c r="AQ403" i="4"/>
  <c r="AA403" i="4"/>
  <c r="R404" i="4"/>
  <c r="AQ404" i="4"/>
  <c r="AA404" i="4"/>
  <c r="R406" i="4"/>
  <c r="AQ406" i="4"/>
  <c r="AA406" i="4"/>
  <c r="R407" i="4"/>
  <c r="AQ407" i="4"/>
  <c r="AA407" i="4"/>
  <c r="R409" i="4"/>
  <c r="AQ409" i="4"/>
  <c r="AA409" i="4"/>
  <c r="R411" i="4"/>
  <c r="AQ411" i="4"/>
  <c r="AA411" i="4"/>
  <c r="R412" i="4"/>
  <c r="AQ412" i="4"/>
  <c r="AA412" i="4"/>
  <c r="R413" i="4"/>
  <c r="AQ413" i="4"/>
  <c r="AA413" i="4"/>
  <c r="R414" i="4"/>
  <c r="AQ414" i="4"/>
  <c r="AA414" i="4"/>
  <c r="R415" i="4"/>
  <c r="AQ415" i="4"/>
  <c r="AA415" i="4"/>
  <c r="Z416" i="4"/>
  <c r="AQ416" i="4"/>
  <c r="AA416" i="4"/>
  <c r="R417" i="4"/>
  <c r="AQ417" i="4"/>
  <c r="AA417" i="4"/>
  <c r="R418" i="4"/>
  <c r="AQ418" i="4"/>
  <c r="AA418" i="4"/>
  <c r="R419" i="4"/>
  <c r="Z419" i="4"/>
  <c r="AQ419" i="4"/>
  <c r="AA419" i="4"/>
  <c r="R420" i="4"/>
  <c r="J420" i="4"/>
  <c r="AP420" i="4" s="1"/>
  <c r="AQ420" i="4"/>
  <c r="AA420" i="4"/>
  <c r="R421" i="4"/>
  <c r="Z421" i="4"/>
  <c r="AQ421" i="4"/>
  <c r="AA421" i="4"/>
  <c r="R422" i="4"/>
  <c r="Z422" i="4"/>
  <c r="AQ422" i="4"/>
  <c r="AA422" i="4"/>
  <c r="R423" i="4"/>
  <c r="Z423" i="4"/>
  <c r="AQ423" i="4"/>
  <c r="AA423" i="4"/>
  <c r="R424" i="4"/>
  <c r="AQ424" i="4"/>
  <c r="AA424" i="4"/>
  <c r="R425" i="4"/>
  <c r="Z425" i="4"/>
  <c r="AQ425" i="4"/>
  <c r="AA425" i="4"/>
  <c r="R426" i="4"/>
  <c r="J426" i="4"/>
  <c r="AP426" i="4" s="1"/>
  <c r="AQ426" i="4"/>
  <c r="AA426" i="4"/>
  <c r="R427" i="4"/>
  <c r="J427" i="4"/>
  <c r="AP427" i="4" s="1"/>
  <c r="AQ427" i="4"/>
  <c r="AA427" i="4"/>
  <c r="R428" i="4"/>
  <c r="AQ428" i="4"/>
  <c r="AA428" i="4"/>
  <c r="R429" i="4"/>
  <c r="J429" i="4"/>
  <c r="AP429" i="4" s="1"/>
  <c r="AQ429" i="4"/>
  <c r="AA429" i="4"/>
  <c r="R430" i="4"/>
  <c r="Z430" i="4"/>
  <c r="AQ430" i="4"/>
  <c r="AA430" i="4"/>
  <c r="R431" i="4"/>
  <c r="Z431" i="4"/>
  <c r="AQ431" i="4"/>
  <c r="AA431" i="4"/>
  <c r="R432" i="4"/>
  <c r="Z432" i="4"/>
  <c r="AQ432" i="4"/>
  <c r="AA432" i="4"/>
  <c r="R434" i="4"/>
  <c r="Z434" i="4"/>
  <c r="AQ434" i="4"/>
  <c r="AA434" i="4"/>
  <c r="R435" i="4"/>
  <c r="J435" i="4"/>
  <c r="AP435" i="4" s="1"/>
  <c r="AQ435" i="4"/>
  <c r="AA435" i="4"/>
  <c r="R436" i="4"/>
  <c r="AQ436" i="4"/>
  <c r="AA436" i="4"/>
  <c r="R438" i="4"/>
  <c r="J438" i="4"/>
  <c r="AQ438" i="4"/>
  <c r="AA438" i="4"/>
  <c r="R439" i="4"/>
  <c r="J439" i="4"/>
  <c r="AP439" i="4" s="1"/>
  <c r="AQ439" i="4"/>
  <c r="AA439" i="4"/>
  <c r="R441" i="4"/>
  <c r="AQ441" i="4"/>
  <c r="AA441" i="4"/>
  <c r="R442" i="4"/>
  <c r="J442" i="4"/>
  <c r="AQ442" i="4"/>
  <c r="AA442" i="4"/>
  <c r="R443" i="4"/>
  <c r="Z443" i="4"/>
  <c r="AQ443" i="4"/>
  <c r="AA443" i="4"/>
  <c r="R444" i="4"/>
  <c r="AQ444" i="4"/>
  <c r="AA444" i="4"/>
  <c r="R446" i="4"/>
  <c r="AQ446" i="4"/>
  <c r="AA446" i="4"/>
  <c r="R447" i="4"/>
  <c r="AQ447" i="4"/>
  <c r="AA447" i="4"/>
  <c r="R449" i="4"/>
  <c r="Z449" i="4"/>
  <c r="AQ449" i="4"/>
  <c r="AA449" i="4"/>
  <c r="R450" i="4"/>
  <c r="AQ450" i="4"/>
  <c r="AA450" i="4"/>
  <c r="R451" i="4"/>
  <c r="Z451" i="4"/>
  <c r="AQ451" i="4"/>
  <c r="AA451" i="4"/>
  <c r="R452" i="4"/>
  <c r="J452" i="4"/>
  <c r="AQ452" i="4"/>
  <c r="AA452" i="4"/>
  <c r="R453" i="4"/>
  <c r="J453" i="4"/>
  <c r="AQ453" i="4"/>
  <c r="AA453" i="4"/>
  <c r="R454" i="4"/>
  <c r="Z454" i="4"/>
  <c r="AQ454" i="4"/>
  <c r="AA454" i="4"/>
  <c r="R455" i="4"/>
  <c r="J455" i="4"/>
  <c r="AP455" i="4" s="1"/>
  <c r="AQ455" i="4"/>
  <c r="AA455" i="4"/>
  <c r="R457" i="4"/>
  <c r="J457" i="4"/>
  <c r="AP457" i="4" s="1"/>
  <c r="AQ457" i="4"/>
  <c r="AA457" i="4"/>
  <c r="R459" i="4"/>
  <c r="Z459" i="4"/>
  <c r="AQ459" i="4"/>
  <c r="AA459" i="4"/>
  <c r="R461" i="4"/>
  <c r="J461" i="4"/>
  <c r="AQ461" i="4"/>
  <c r="AA461" i="4"/>
  <c r="R462" i="4"/>
  <c r="Z462" i="4"/>
  <c r="AQ462" i="4"/>
  <c r="AA462" i="4"/>
  <c r="R463" i="4"/>
  <c r="Z463" i="4"/>
  <c r="AQ463" i="4"/>
  <c r="AA463" i="4"/>
  <c r="R464" i="4"/>
  <c r="Z464" i="4"/>
  <c r="AQ464" i="4"/>
  <c r="AA464" i="4"/>
  <c r="R465" i="4"/>
  <c r="Z465" i="4"/>
  <c r="AQ465" i="4"/>
  <c r="AA465" i="4"/>
  <c r="R466" i="4"/>
  <c r="J466" i="4"/>
  <c r="AP466" i="4" s="1"/>
  <c r="AQ466" i="4"/>
  <c r="AA466" i="4"/>
  <c r="R467" i="4"/>
  <c r="Z467" i="4"/>
  <c r="AQ467" i="4"/>
  <c r="AA467" i="4"/>
  <c r="R469" i="4"/>
  <c r="Z469" i="4"/>
  <c r="AQ469" i="4"/>
  <c r="AA469" i="4"/>
  <c r="R470" i="4"/>
  <c r="Z470" i="4"/>
  <c r="AQ470" i="4"/>
  <c r="AA470" i="4"/>
  <c r="R471" i="4"/>
  <c r="Z471" i="4"/>
  <c r="AQ471" i="4"/>
  <c r="AA471" i="4"/>
  <c r="R472" i="4"/>
  <c r="AQ472" i="4"/>
  <c r="AA472" i="4"/>
  <c r="R473" i="4"/>
  <c r="J473" i="4"/>
  <c r="AP473" i="4" s="1"/>
  <c r="AQ473" i="4"/>
  <c r="AA473" i="4"/>
  <c r="R474" i="4"/>
  <c r="AQ474" i="4"/>
  <c r="AA474" i="4"/>
  <c r="R475" i="4"/>
  <c r="J475" i="4"/>
  <c r="AQ475" i="4"/>
  <c r="AA475" i="4"/>
  <c r="R476" i="4"/>
  <c r="J476" i="4"/>
  <c r="AP476" i="4" s="1"/>
  <c r="AQ476" i="4"/>
  <c r="AA476" i="4"/>
  <c r="R477" i="4"/>
  <c r="Z477" i="4"/>
  <c r="AQ477" i="4"/>
  <c r="AA477" i="4"/>
  <c r="R478" i="4"/>
  <c r="J478" i="4"/>
  <c r="AP478" i="4" s="1"/>
  <c r="AQ478" i="4"/>
  <c r="AA478" i="4"/>
  <c r="R479" i="4"/>
  <c r="J479" i="4"/>
  <c r="AQ479" i="4"/>
  <c r="AA479" i="4"/>
  <c r="R480" i="4"/>
  <c r="Z480" i="4"/>
  <c r="AQ480" i="4"/>
  <c r="AA480" i="4"/>
  <c r="R481" i="4"/>
  <c r="AQ481" i="4"/>
  <c r="AA481" i="4"/>
  <c r="R482" i="4"/>
  <c r="J482" i="4"/>
  <c r="AP482" i="4" s="1"/>
  <c r="AQ482" i="4"/>
  <c r="AA482" i="4"/>
  <c r="R483" i="4"/>
  <c r="AQ483" i="4"/>
  <c r="AA483" i="4"/>
  <c r="R485" i="4"/>
  <c r="Z485" i="4"/>
  <c r="AQ485" i="4"/>
  <c r="AA485" i="4"/>
  <c r="R487" i="4"/>
  <c r="Z487" i="4"/>
  <c r="J487" i="4"/>
  <c r="AP487" i="4" s="1"/>
  <c r="AQ487" i="4"/>
  <c r="AA487" i="4"/>
  <c r="R488" i="4"/>
  <c r="Z488" i="4"/>
  <c r="AQ488" i="4"/>
  <c r="AA488" i="4"/>
  <c r="R489" i="4"/>
  <c r="AQ489" i="4"/>
  <c r="AA489" i="4"/>
  <c r="R490" i="4"/>
  <c r="J490" i="4"/>
  <c r="AP490" i="4" s="1"/>
  <c r="AQ490" i="4"/>
  <c r="AA490" i="4"/>
  <c r="R491" i="4"/>
  <c r="AQ491" i="4"/>
  <c r="AA491" i="4"/>
  <c r="R492" i="4"/>
  <c r="J492" i="4"/>
  <c r="AP492" i="4" s="1"/>
  <c r="AQ492" i="4"/>
  <c r="AA492" i="4"/>
  <c r="R493" i="4"/>
  <c r="J493" i="4"/>
  <c r="AP493" i="4" s="1"/>
  <c r="AQ493" i="4"/>
  <c r="AA493" i="4"/>
  <c r="R494" i="4"/>
  <c r="J494" i="4"/>
  <c r="AP494" i="4" s="1"/>
  <c r="AQ494" i="4"/>
  <c r="AA494" i="4"/>
  <c r="R495" i="4"/>
  <c r="Z495" i="4"/>
  <c r="AQ495" i="4"/>
  <c r="AA495" i="4"/>
  <c r="R497" i="4"/>
  <c r="J497" i="4"/>
  <c r="AP497" i="4" s="1"/>
  <c r="AQ497" i="4"/>
  <c r="AA497" i="4"/>
  <c r="R498" i="4"/>
  <c r="J498" i="4"/>
  <c r="AP498" i="4" s="1"/>
  <c r="AQ498" i="4"/>
  <c r="AA498" i="4"/>
  <c r="R499" i="4"/>
  <c r="J499" i="4"/>
  <c r="AQ499" i="4"/>
  <c r="AA499" i="4"/>
  <c r="R501" i="4"/>
  <c r="J501" i="4"/>
  <c r="AQ501" i="4"/>
  <c r="AA501" i="4"/>
  <c r="R502" i="4"/>
  <c r="J502" i="4"/>
  <c r="AP502" i="4" s="1"/>
  <c r="AQ502" i="4"/>
  <c r="AA502" i="4"/>
  <c r="R504" i="4"/>
  <c r="Z504" i="4"/>
  <c r="AQ504" i="4"/>
  <c r="AA504" i="4"/>
  <c r="R506" i="4"/>
  <c r="AQ506" i="4"/>
  <c r="AA506" i="4"/>
  <c r="R507" i="4"/>
  <c r="J507" i="4"/>
  <c r="AP507" i="4" s="1"/>
  <c r="AQ507" i="4"/>
  <c r="AA507" i="4"/>
  <c r="R508" i="4"/>
  <c r="AQ508" i="4"/>
  <c r="AA508" i="4"/>
  <c r="R509" i="4"/>
  <c r="J509" i="4"/>
  <c r="AQ509" i="4"/>
  <c r="AA509" i="4"/>
  <c r="R510" i="4"/>
  <c r="Z510" i="4"/>
  <c r="AQ510" i="4"/>
  <c r="AA510" i="4"/>
  <c r="R511" i="4"/>
  <c r="J511" i="4"/>
  <c r="AP511" i="4" s="1"/>
  <c r="AQ511" i="4"/>
  <c r="AA511" i="4"/>
  <c r="R512" i="4"/>
  <c r="Z512" i="4"/>
  <c r="AQ512" i="4"/>
  <c r="AA512" i="4"/>
  <c r="R513" i="4"/>
  <c r="J513" i="4"/>
  <c r="AP513" i="4" s="1"/>
  <c r="AQ513" i="4"/>
  <c r="AA513" i="4"/>
  <c r="R514" i="4"/>
  <c r="AQ514" i="4"/>
  <c r="AA514" i="4"/>
  <c r="R515" i="4"/>
  <c r="AQ515" i="4"/>
  <c r="AA515" i="4"/>
  <c r="R516" i="4"/>
  <c r="AQ516" i="4"/>
  <c r="AA516" i="4"/>
  <c r="R517" i="4"/>
  <c r="J517" i="4"/>
  <c r="AP517" i="4" s="1"/>
  <c r="AQ517" i="4"/>
  <c r="AA517" i="4"/>
  <c r="R518" i="4"/>
  <c r="Z518" i="4"/>
  <c r="AQ518" i="4"/>
  <c r="AA518" i="4"/>
  <c r="AO518" i="4" s="1"/>
  <c r="R519" i="4"/>
  <c r="AQ519" i="4"/>
  <c r="AA519" i="4"/>
  <c r="R520" i="4"/>
  <c r="AQ520" i="4"/>
  <c r="AA520" i="4"/>
  <c r="R521" i="4"/>
  <c r="AQ521" i="4"/>
  <c r="AA521" i="4"/>
  <c r="R522" i="4"/>
  <c r="AQ522" i="4"/>
  <c r="AA522" i="4"/>
  <c r="R523" i="4"/>
  <c r="J523" i="4"/>
  <c r="AP523" i="4" s="1"/>
  <c r="AQ523" i="4"/>
  <c r="AA523" i="4"/>
  <c r="R524" i="4"/>
  <c r="J524" i="4"/>
  <c r="AP524" i="4" s="1"/>
  <c r="AQ524" i="4"/>
  <c r="AA524" i="4"/>
  <c r="R525" i="4"/>
  <c r="AQ525" i="4"/>
  <c r="AA525" i="4"/>
  <c r="R526" i="4"/>
  <c r="AQ526" i="4"/>
  <c r="AA526" i="4"/>
  <c r="R528" i="4"/>
  <c r="AQ528" i="4"/>
  <c r="AA528" i="4"/>
  <c r="R530" i="4"/>
  <c r="Z530" i="4"/>
  <c r="AQ530" i="4"/>
  <c r="AA530" i="4"/>
  <c r="R533" i="4"/>
  <c r="Z533" i="4"/>
  <c r="AQ533" i="4"/>
  <c r="AA533" i="4"/>
  <c r="R534" i="4"/>
  <c r="J534" i="4"/>
  <c r="AQ534" i="4"/>
  <c r="AA534" i="4"/>
  <c r="R535" i="4"/>
  <c r="Z535" i="4"/>
  <c r="AQ535" i="4"/>
  <c r="AA535" i="4"/>
  <c r="R536" i="4"/>
  <c r="J536" i="4"/>
  <c r="AQ536" i="4"/>
  <c r="AA536" i="4"/>
  <c r="R537" i="4"/>
  <c r="J537" i="4"/>
  <c r="AQ537" i="4"/>
  <c r="AA537" i="4"/>
  <c r="R538" i="4"/>
  <c r="J538" i="4"/>
  <c r="AQ538" i="4"/>
  <c r="AA538" i="4"/>
  <c r="R540" i="4"/>
  <c r="AQ540" i="4"/>
  <c r="AA540" i="4"/>
  <c r="R541" i="4"/>
  <c r="Z541" i="4"/>
  <c r="AQ541" i="4"/>
  <c r="AA541" i="4"/>
  <c r="R542" i="4"/>
  <c r="J542" i="4"/>
  <c r="AP542" i="4" s="1"/>
  <c r="AQ542" i="4"/>
  <c r="AA542" i="4"/>
  <c r="R543" i="4"/>
  <c r="J543" i="4"/>
  <c r="AQ543" i="4"/>
  <c r="AA543" i="4"/>
  <c r="R544" i="4"/>
  <c r="Z544" i="4"/>
  <c r="AQ544" i="4"/>
  <c r="AA544" i="4"/>
  <c r="R545" i="4"/>
  <c r="Z545" i="4"/>
  <c r="AQ545" i="4"/>
  <c r="AA545" i="4"/>
  <c r="R546" i="4"/>
  <c r="J546" i="4"/>
  <c r="AP546" i="4" s="1"/>
  <c r="AQ546" i="4"/>
  <c r="AA546" i="4"/>
  <c r="R547" i="4"/>
  <c r="Z547" i="4"/>
  <c r="AQ547" i="4"/>
  <c r="AA547" i="4"/>
  <c r="R548" i="4"/>
  <c r="J548" i="4"/>
  <c r="AP548" i="4" s="1"/>
  <c r="AQ548" i="4"/>
  <c r="AA548" i="4"/>
  <c r="AO548" i="4" s="1"/>
  <c r="R549" i="4"/>
  <c r="Z549" i="4"/>
  <c r="AQ549" i="4"/>
  <c r="AA549" i="4"/>
  <c r="R550" i="4"/>
  <c r="Z550" i="4"/>
  <c r="AQ550" i="4"/>
  <c r="AA550" i="4"/>
  <c r="R551" i="4"/>
  <c r="AQ551" i="4"/>
  <c r="AA551" i="4"/>
  <c r="R552" i="4"/>
  <c r="J552" i="4"/>
  <c r="AP552" i="4" s="1"/>
  <c r="Z552" i="4"/>
  <c r="AQ552" i="4"/>
  <c r="AA552" i="4"/>
  <c r="R553" i="4"/>
  <c r="Z553" i="4"/>
  <c r="AQ553" i="4"/>
  <c r="AA553" i="4"/>
  <c r="R554" i="4"/>
  <c r="Z554" i="4"/>
  <c r="AQ554" i="4"/>
  <c r="AA554" i="4"/>
  <c r="R555" i="4"/>
  <c r="J555" i="4"/>
  <c r="AQ555" i="4"/>
  <c r="AA555" i="4"/>
  <c r="R556" i="4"/>
  <c r="Z556" i="4"/>
  <c r="J556" i="4"/>
  <c r="AP556" i="4" s="1"/>
  <c r="AQ556" i="4"/>
  <c r="AA556" i="4"/>
  <c r="R557" i="4"/>
  <c r="Z557" i="4"/>
  <c r="AQ557" i="4"/>
  <c r="AA557" i="4"/>
  <c r="R558" i="4"/>
  <c r="Z558" i="4"/>
  <c r="AQ558" i="4"/>
  <c r="AA558" i="4"/>
  <c r="R560" i="4"/>
  <c r="J560" i="4"/>
  <c r="AP560" i="4" s="1"/>
  <c r="AQ560" i="4"/>
  <c r="AA560" i="4"/>
  <c r="R561" i="4"/>
  <c r="J561" i="4"/>
  <c r="AQ561" i="4"/>
  <c r="AA561" i="4"/>
  <c r="R562" i="4"/>
  <c r="Z562" i="4"/>
  <c r="AQ562" i="4"/>
  <c r="AA562" i="4"/>
  <c r="R565" i="4"/>
  <c r="AQ565" i="4"/>
  <c r="AA565" i="4"/>
  <c r="R567" i="4"/>
  <c r="Z567" i="4"/>
  <c r="AQ567" i="4"/>
  <c r="AA567" i="4"/>
  <c r="R568" i="4"/>
  <c r="J568" i="4"/>
  <c r="AP568" i="4" s="1"/>
  <c r="AQ568" i="4"/>
  <c r="AA568" i="4"/>
  <c r="R569" i="4"/>
  <c r="AQ569" i="4"/>
  <c r="AA569" i="4"/>
  <c r="R570" i="4"/>
  <c r="AQ570" i="4"/>
  <c r="AA570" i="4"/>
  <c r="R571" i="4"/>
  <c r="AQ571" i="4"/>
  <c r="AA571" i="4"/>
  <c r="R572" i="4"/>
  <c r="J572" i="4"/>
  <c r="AP572" i="4" s="1"/>
  <c r="AQ572" i="4"/>
  <c r="AA572" i="4"/>
  <c r="R573" i="4"/>
  <c r="J573" i="4"/>
  <c r="AQ573" i="4"/>
  <c r="AA573" i="4"/>
  <c r="R574" i="4"/>
  <c r="Z574" i="4"/>
  <c r="AQ574" i="4"/>
  <c r="AA574" i="4"/>
  <c r="R575" i="4"/>
  <c r="J575" i="4"/>
  <c r="AP575" i="4" s="1"/>
  <c r="Z575" i="4"/>
  <c r="AQ575" i="4"/>
  <c r="AA575" i="4"/>
  <c r="R576" i="4"/>
  <c r="J576" i="4"/>
  <c r="AP576" i="4" s="1"/>
  <c r="AQ576" i="4"/>
  <c r="AA576" i="4"/>
  <c r="R578" i="4"/>
  <c r="AQ578" i="4"/>
  <c r="AA578" i="4"/>
  <c r="R579" i="4"/>
  <c r="Z579" i="4"/>
  <c r="AQ579" i="4"/>
  <c r="AA579" i="4"/>
  <c r="R580" i="4"/>
  <c r="AQ580" i="4"/>
  <c r="AA580" i="4"/>
  <c r="R582" i="4"/>
  <c r="Z582" i="4"/>
  <c r="AQ582" i="4"/>
  <c r="AA582" i="4"/>
  <c r="R583" i="4"/>
  <c r="Z583" i="4"/>
  <c r="AQ583" i="4"/>
  <c r="AA583" i="4"/>
  <c r="R584" i="4"/>
  <c r="Z584" i="4"/>
  <c r="AQ584" i="4"/>
  <c r="AA584" i="4"/>
  <c r="R585" i="4"/>
  <c r="Z585" i="4"/>
  <c r="AQ585" i="4"/>
  <c r="AA585" i="4"/>
  <c r="R586" i="4"/>
  <c r="J586" i="4"/>
  <c r="AQ586" i="4"/>
  <c r="AA586" i="4"/>
  <c r="R587" i="4"/>
  <c r="Z587" i="4"/>
  <c r="AQ587" i="4"/>
  <c r="AA587" i="4"/>
  <c r="R588" i="4"/>
  <c r="Z588" i="4"/>
  <c r="AQ588" i="4"/>
  <c r="AA588" i="4"/>
  <c r="R589" i="4"/>
  <c r="Z589" i="4"/>
  <c r="AQ589" i="4"/>
  <c r="AA589" i="4"/>
  <c r="R591" i="4"/>
  <c r="AQ591" i="4"/>
  <c r="AA591" i="4"/>
  <c r="R592" i="4"/>
  <c r="Z592" i="4"/>
  <c r="AQ592" i="4"/>
  <c r="AA592" i="4"/>
  <c r="R593" i="4"/>
  <c r="Z593" i="4"/>
  <c r="AQ593" i="4"/>
  <c r="AA593" i="4"/>
  <c r="R594" i="4"/>
  <c r="J594" i="4"/>
  <c r="AP594" i="4" s="1"/>
  <c r="AQ594" i="4"/>
  <c r="AA594" i="4"/>
  <c r="R595" i="4"/>
  <c r="Z595" i="4"/>
  <c r="AQ595" i="4"/>
  <c r="AA595" i="4"/>
  <c r="R596" i="4"/>
  <c r="J596" i="4"/>
  <c r="AQ596" i="4"/>
  <c r="AA596" i="4"/>
  <c r="R597" i="4"/>
  <c r="Z597" i="4"/>
  <c r="AQ597" i="4"/>
  <c r="AA597" i="4"/>
  <c r="R598" i="4"/>
  <c r="J598" i="4"/>
  <c r="AP598" i="4" s="1"/>
  <c r="AQ598" i="4"/>
  <c r="AA598" i="4"/>
  <c r="R599" i="4"/>
  <c r="J599" i="4"/>
  <c r="AP599" i="4" s="1"/>
  <c r="AQ599" i="4"/>
  <c r="AA599" i="4"/>
  <c r="R600" i="4"/>
  <c r="AQ600" i="4"/>
  <c r="AA600" i="4"/>
  <c r="R601" i="4"/>
  <c r="Z601" i="4"/>
  <c r="AQ601" i="4"/>
  <c r="AA601" i="4"/>
  <c r="R602" i="4"/>
  <c r="Z602" i="4"/>
  <c r="AQ602" i="4"/>
  <c r="AA602" i="4"/>
  <c r="R604" i="4"/>
  <c r="Z604" i="4"/>
  <c r="AQ604" i="4"/>
  <c r="AA604" i="4"/>
  <c r="R605" i="4"/>
  <c r="J605" i="4"/>
  <c r="AP605" i="4" s="1"/>
  <c r="Z605" i="4"/>
  <c r="AQ605" i="4"/>
  <c r="AA605" i="4"/>
  <c r="R606" i="4"/>
  <c r="J606" i="4"/>
  <c r="AQ606" i="4"/>
  <c r="AA606" i="4"/>
  <c r="R607" i="4"/>
  <c r="J607" i="4"/>
  <c r="AQ607" i="4"/>
  <c r="AA607" i="4"/>
  <c r="R608" i="4"/>
  <c r="AQ608" i="4"/>
  <c r="AA608" i="4"/>
  <c r="R609" i="4"/>
  <c r="J609" i="4"/>
  <c r="AP609" i="4" s="1"/>
  <c r="AQ609" i="4"/>
  <c r="AA609" i="4"/>
  <c r="R610" i="4"/>
  <c r="AQ610" i="4"/>
  <c r="AA610" i="4"/>
  <c r="R611" i="4"/>
  <c r="Z611" i="4"/>
  <c r="AQ611" i="4"/>
  <c r="AA611" i="4"/>
  <c r="R612" i="4"/>
  <c r="AQ612" i="4"/>
  <c r="AA612" i="4"/>
  <c r="R613" i="4"/>
  <c r="Z613" i="4"/>
  <c r="AQ613" i="4"/>
  <c r="AA613" i="4"/>
  <c r="R614" i="4"/>
  <c r="Z614" i="4"/>
  <c r="AQ614" i="4"/>
  <c r="AA614" i="4"/>
  <c r="R615" i="4"/>
  <c r="Z615" i="4"/>
  <c r="AQ615" i="4"/>
  <c r="AA615" i="4"/>
  <c r="R616" i="4"/>
  <c r="Z616" i="4"/>
  <c r="AQ616" i="4"/>
  <c r="AA616" i="4"/>
  <c r="R617" i="4"/>
  <c r="Z617" i="4"/>
  <c r="AQ617" i="4"/>
  <c r="AA617" i="4"/>
  <c r="R618" i="4"/>
  <c r="Z618" i="4"/>
  <c r="AQ618" i="4"/>
  <c r="AA618" i="4"/>
  <c r="R619" i="4"/>
  <c r="J619" i="4"/>
  <c r="AQ619" i="4"/>
  <c r="AA619" i="4"/>
  <c r="R620" i="4"/>
  <c r="AQ620" i="4"/>
  <c r="AA620" i="4"/>
  <c r="R621" i="4"/>
  <c r="AQ621" i="4"/>
  <c r="AA621" i="4"/>
  <c r="R622" i="4"/>
  <c r="J622" i="4"/>
  <c r="AP622" i="4" s="1"/>
  <c r="AQ622" i="4"/>
  <c r="AA622" i="4"/>
  <c r="R623" i="4"/>
  <c r="Z623" i="4"/>
  <c r="AQ623" i="4"/>
  <c r="AA623" i="4"/>
  <c r="R624" i="4"/>
  <c r="J624" i="4"/>
  <c r="AP624" i="4" s="1"/>
  <c r="AQ624" i="4"/>
  <c r="AA624" i="4"/>
  <c r="R625" i="4"/>
  <c r="Z625" i="4"/>
  <c r="AQ625" i="4"/>
  <c r="AA625" i="4"/>
  <c r="R626" i="4"/>
  <c r="J626" i="4"/>
  <c r="AP626" i="4" s="1"/>
  <c r="AQ626" i="4"/>
  <c r="AA626" i="4"/>
  <c r="R627" i="4"/>
  <c r="Z627" i="4"/>
  <c r="AQ627" i="4"/>
  <c r="AA627" i="4"/>
  <c r="R628" i="4"/>
  <c r="J628" i="4"/>
  <c r="AP628" i="4" s="1"/>
  <c r="AQ628" i="4"/>
  <c r="AA628" i="4"/>
  <c r="R629" i="4"/>
  <c r="Z629" i="4"/>
  <c r="AQ629" i="4"/>
  <c r="AA629" i="4"/>
  <c r="R630" i="4"/>
  <c r="AQ630" i="4"/>
  <c r="AA630" i="4"/>
  <c r="R631" i="4"/>
  <c r="Z631" i="4"/>
  <c r="AQ631" i="4"/>
  <c r="AA631" i="4"/>
  <c r="R632" i="4"/>
  <c r="J632" i="4"/>
  <c r="AQ632" i="4"/>
  <c r="AA632" i="4"/>
  <c r="R633" i="4"/>
  <c r="J633" i="4"/>
  <c r="AP633" i="4" s="1"/>
  <c r="AQ633" i="4"/>
  <c r="AA633" i="4"/>
  <c r="R634" i="4"/>
  <c r="AQ634" i="4"/>
  <c r="AA634" i="4"/>
  <c r="R635" i="4"/>
  <c r="AQ635" i="4"/>
  <c r="AA635" i="4"/>
  <c r="R636" i="4"/>
  <c r="Z636" i="4"/>
  <c r="AQ636" i="4"/>
  <c r="AA636" i="4"/>
  <c r="R637" i="4"/>
  <c r="Z637" i="4"/>
  <c r="AQ637" i="4"/>
  <c r="AA637" i="4"/>
  <c r="R639" i="4"/>
  <c r="Z639" i="4"/>
  <c r="AQ639" i="4"/>
  <c r="AA639" i="4"/>
  <c r="R640" i="4"/>
  <c r="J640" i="4"/>
  <c r="AQ640" i="4"/>
  <c r="AA640" i="4"/>
  <c r="R641" i="4"/>
  <c r="Z641" i="4"/>
  <c r="AQ641" i="4"/>
  <c r="AA641" i="4"/>
  <c r="R458" i="4"/>
  <c r="Z458" i="4"/>
  <c r="AQ458" i="4"/>
  <c r="AA458" i="4"/>
  <c r="R643" i="4"/>
  <c r="AQ643" i="4"/>
  <c r="AA643" i="4"/>
  <c r="R644" i="4"/>
  <c r="Z644" i="4"/>
  <c r="AQ644" i="4"/>
  <c r="AA644" i="4"/>
  <c r="R645" i="4"/>
  <c r="AQ645" i="4"/>
  <c r="AA645" i="4"/>
  <c r="R647" i="4"/>
  <c r="Z647" i="4"/>
  <c r="AQ647" i="4"/>
  <c r="AA647" i="4"/>
  <c r="R648" i="4"/>
  <c r="AQ648" i="4"/>
  <c r="AA648" i="4"/>
  <c r="R649" i="4"/>
  <c r="AQ649" i="4"/>
  <c r="AA649" i="4"/>
  <c r="R650" i="4"/>
  <c r="Z650" i="4"/>
  <c r="AQ650" i="4"/>
  <c r="AA650" i="4"/>
  <c r="R651" i="4"/>
  <c r="AQ651" i="4"/>
  <c r="AA651" i="4"/>
  <c r="R652" i="4"/>
  <c r="Z652" i="4"/>
  <c r="AQ652" i="4"/>
  <c r="AA652" i="4"/>
  <c r="R653" i="4"/>
  <c r="Z653" i="4"/>
  <c r="AQ653" i="4"/>
  <c r="AA653" i="4"/>
  <c r="R654" i="4"/>
  <c r="Z654" i="4"/>
  <c r="AQ654" i="4"/>
  <c r="AA654" i="4"/>
  <c r="R655" i="4"/>
  <c r="AQ655" i="4"/>
  <c r="AA655" i="4"/>
  <c r="R657" i="4"/>
  <c r="AQ657" i="4"/>
  <c r="AA657" i="4"/>
  <c r="R658" i="4"/>
  <c r="AQ658" i="4"/>
  <c r="AA658" i="4"/>
  <c r="R659" i="4"/>
  <c r="AQ659" i="4"/>
  <c r="AA659" i="4"/>
  <c r="R660" i="4"/>
  <c r="AQ660" i="4"/>
  <c r="AA660" i="4"/>
  <c r="R661" i="4"/>
  <c r="AQ661" i="4"/>
  <c r="AA661" i="4"/>
  <c r="R662" i="4"/>
  <c r="AQ662" i="4"/>
  <c r="AA662" i="4"/>
  <c r="R663" i="4"/>
  <c r="J663" i="4"/>
  <c r="AP663" i="4" s="1"/>
  <c r="AQ663" i="4"/>
  <c r="AA663" i="4"/>
  <c r="R664" i="4"/>
  <c r="Z664" i="4"/>
  <c r="AQ664" i="4"/>
  <c r="AA664" i="4"/>
  <c r="R665" i="4"/>
  <c r="Z665" i="4"/>
  <c r="AQ665" i="4"/>
  <c r="AA665" i="4"/>
  <c r="R666" i="4"/>
  <c r="J666" i="4"/>
  <c r="AQ666" i="4"/>
  <c r="AA666" i="4"/>
  <c r="R667" i="4"/>
  <c r="J667" i="4"/>
  <c r="AP667" i="4" s="1"/>
  <c r="Z667" i="4"/>
  <c r="AQ667" i="4"/>
  <c r="AA667" i="4"/>
  <c r="R668" i="4"/>
  <c r="AQ668" i="4"/>
  <c r="AA668" i="4"/>
  <c r="R669" i="4"/>
  <c r="AQ669" i="4"/>
  <c r="AA669" i="4"/>
  <c r="R670" i="4"/>
  <c r="AQ670" i="4"/>
  <c r="AA670" i="4"/>
  <c r="R671" i="4"/>
  <c r="J671" i="4"/>
  <c r="AQ671" i="4"/>
  <c r="AA671" i="4"/>
  <c r="R672" i="4"/>
  <c r="AQ672" i="4"/>
  <c r="AA672" i="4"/>
  <c r="R673" i="4"/>
  <c r="AQ673" i="4"/>
  <c r="AA673" i="4"/>
  <c r="R674" i="4"/>
  <c r="J674" i="4"/>
  <c r="AP674" i="4" s="1"/>
  <c r="AQ674" i="4"/>
  <c r="AA674" i="4"/>
  <c r="R675" i="4"/>
  <c r="J675" i="4"/>
  <c r="AP675" i="4" s="1"/>
  <c r="AQ675" i="4"/>
  <c r="AA675" i="4"/>
  <c r="R676" i="4"/>
  <c r="Z676" i="4"/>
  <c r="AQ676" i="4"/>
  <c r="AA676" i="4"/>
  <c r="R677" i="4"/>
  <c r="Z677" i="4"/>
  <c r="AQ677" i="4"/>
  <c r="AA677" i="4"/>
  <c r="R680" i="4"/>
  <c r="J680" i="4"/>
  <c r="AP680" i="4" s="1"/>
  <c r="AQ680" i="4"/>
  <c r="AA680" i="4"/>
  <c r="R681" i="4"/>
  <c r="Z681" i="4"/>
  <c r="AQ681" i="4"/>
  <c r="AA681" i="4"/>
  <c r="R682" i="4"/>
  <c r="AQ682" i="4"/>
  <c r="AA682" i="4"/>
  <c r="R683" i="4"/>
  <c r="J683" i="4"/>
  <c r="AP683" i="4" s="1"/>
  <c r="AQ683" i="4"/>
  <c r="AA683" i="4"/>
  <c r="R684" i="4"/>
  <c r="J684" i="4"/>
  <c r="AP684" i="4" s="1"/>
  <c r="AQ684" i="4"/>
  <c r="AA684" i="4"/>
  <c r="R686" i="4"/>
  <c r="J686" i="4"/>
  <c r="AP686" i="4" s="1"/>
  <c r="AQ686" i="4"/>
  <c r="AA686" i="4"/>
  <c r="R687" i="4"/>
  <c r="J687" i="4"/>
  <c r="AP687" i="4" s="1"/>
  <c r="AQ687" i="4"/>
  <c r="AA687" i="4"/>
  <c r="R688" i="4"/>
  <c r="Z688" i="4"/>
  <c r="AQ688" i="4"/>
  <c r="AA688" i="4"/>
  <c r="R689" i="4"/>
  <c r="AQ689" i="4"/>
  <c r="AA689" i="4"/>
  <c r="R690" i="4"/>
  <c r="Z690" i="4"/>
  <c r="AQ690" i="4"/>
  <c r="AA690" i="4"/>
  <c r="R691" i="4"/>
  <c r="J691" i="4"/>
  <c r="AP691" i="4" s="1"/>
  <c r="AQ691" i="4"/>
  <c r="AA691" i="4"/>
  <c r="R692" i="4"/>
  <c r="J692" i="4"/>
  <c r="AP692" i="4" s="1"/>
  <c r="AQ692" i="4"/>
  <c r="AA692" i="4"/>
  <c r="R693" i="4"/>
  <c r="J693" i="4"/>
  <c r="AP693" i="4" s="1"/>
  <c r="AQ693" i="4"/>
  <c r="AA693" i="4"/>
  <c r="R694" i="4"/>
  <c r="Z694" i="4"/>
  <c r="AQ694" i="4"/>
  <c r="AA694" i="4"/>
  <c r="R696" i="4"/>
  <c r="Z696" i="4"/>
  <c r="AQ696" i="4"/>
  <c r="AA696" i="4"/>
  <c r="R698" i="4"/>
  <c r="J698" i="4"/>
  <c r="AQ698" i="4"/>
  <c r="AA698" i="4"/>
  <c r="R700" i="4"/>
  <c r="AQ700" i="4"/>
  <c r="AA700" i="4"/>
  <c r="R701" i="4"/>
  <c r="AQ701" i="4"/>
  <c r="AA701" i="4"/>
  <c r="R703" i="4"/>
  <c r="J703" i="4"/>
  <c r="AQ703" i="4"/>
  <c r="AA703" i="4"/>
  <c r="R704" i="4"/>
  <c r="AQ704" i="4"/>
  <c r="AA704" i="4"/>
  <c r="R705" i="4"/>
  <c r="J705" i="4"/>
  <c r="AQ705" i="4"/>
  <c r="AA705" i="4"/>
  <c r="R706" i="4"/>
  <c r="Z706" i="4"/>
  <c r="AQ706" i="4"/>
  <c r="AA706" i="4"/>
  <c r="R707" i="4"/>
  <c r="J707" i="4"/>
  <c r="AP707" i="4" s="1"/>
  <c r="AQ707" i="4"/>
  <c r="AA707" i="4"/>
  <c r="R708" i="4"/>
  <c r="J708" i="4"/>
  <c r="AQ708" i="4"/>
  <c r="AA708" i="4"/>
  <c r="R709" i="4"/>
  <c r="J709" i="4"/>
  <c r="AP709" i="4" s="1"/>
  <c r="AQ709" i="4"/>
  <c r="AA709" i="4"/>
  <c r="R710" i="4"/>
  <c r="J710" i="4"/>
  <c r="AP710" i="4" s="1"/>
  <c r="AQ710" i="4"/>
  <c r="AA710" i="4"/>
  <c r="R712" i="4"/>
  <c r="J712" i="4"/>
  <c r="AP712" i="4" s="1"/>
  <c r="AQ712" i="4"/>
  <c r="AA712" i="4"/>
  <c r="R713" i="4"/>
  <c r="AQ713" i="4"/>
  <c r="AA713" i="4"/>
  <c r="R714" i="4"/>
  <c r="J714" i="4"/>
  <c r="AP714" i="4" s="1"/>
  <c r="AQ714" i="4"/>
  <c r="AA714" i="4"/>
  <c r="R715" i="4"/>
  <c r="J715" i="4"/>
  <c r="AP715" i="4" s="1"/>
  <c r="AQ715" i="4"/>
  <c r="AA715" i="4"/>
  <c r="R716" i="4"/>
  <c r="AQ716" i="4"/>
  <c r="AA716" i="4"/>
  <c r="R717" i="4"/>
  <c r="AQ717" i="4"/>
  <c r="AA717" i="4"/>
  <c r="AO717" i="4" s="1"/>
  <c r="R718" i="4"/>
  <c r="AQ718" i="4"/>
  <c r="AA718" i="4"/>
  <c r="R719" i="4"/>
  <c r="J719" i="4"/>
  <c r="AP719" i="4" s="1"/>
  <c r="AQ719" i="4"/>
  <c r="AA719" i="4"/>
  <c r="R720" i="4"/>
  <c r="AQ720" i="4"/>
  <c r="AA720" i="4"/>
  <c r="R721" i="4"/>
  <c r="Z721" i="4"/>
  <c r="AQ721" i="4"/>
  <c r="AA721" i="4"/>
  <c r="R722" i="4"/>
  <c r="Z722" i="4"/>
  <c r="AQ722" i="4"/>
  <c r="AA722" i="4"/>
  <c r="R723" i="4"/>
  <c r="J723" i="4"/>
  <c r="AQ723" i="4"/>
  <c r="AA723" i="4"/>
  <c r="R724" i="4"/>
  <c r="J724" i="4"/>
  <c r="AQ724" i="4"/>
  <c r="AA724" i="4"/>
  <c r="R725" i="4"/>
  <c r="Z725" i="4"/>
  <c r="AQ725" i="4"/>
  <c r="AA725" i="4"/>
  <c r="R726" i="4"/>
  <c r="AQ726" i="4"/>
  <c r="AA726" i="4"/>
  <c r="R727" i="4"/>
  <c r="Z727" i="4"/>
  <c r="AQ727" i="4"/>
  <c r="AA727" i="4"/>
  <c r="R729" i="4"/>
  <c r="J729" i="4"/>
  <c r="AP729" i="4" s="1"/>
  <c r="AQ729" i="4"/>
  <c r="AA729" i="4"/>
  <c r="R730" i="4"/>
  <c r="J730" i="4"/>
  <c r="AP730" i="4" s="1"/>
  <c r="AQ730" i="4"/>
  <c r="AA730" i="4"/>
  <c r="R731" i="4"/>
  <c r="Z731" i="4"/>
  <c r="AQ731" i="4"/>
  <c r="AA731" i="4"/>
  <c r="R732" i="4"/>
  <c r="AQ732" i="4"/>
  <c r="AA732" i="4"/>
  <c r="AO732" i="4" s="1"/>
  <c r="R733" i="4"/>
  <c r="AQ733" i="4"/>
  <c r="AA733" i="4"/>
  <c r="R734" i="4"/>
  <c r="Z734" i="4"/>
  <c r="AQ734" i="4"/>
  <c r="AA734" i="4"/>
  <c r="R736" i="4"/>
  <c r="Z736" i="4"/>
  <c r="AQ736" i="4"/>
  <c r="AA736" i="4"/>
  <c r="R739" i="4"/>
  <c r="Z739" i="4"/>
  <c r="AQ739" i="4"/>
  <c r="AA739" i="4"/>
  <c r="R741" i="4"/>
  <c r="J741" i="4"/>
  <c r="AP741" i="4" s="1"/>
  <c r="AQ741" i="4"/>
  <c r="AA741" i="4"/>
  <c r="R742" i="4"/>
  <c r="Z742" i="4"/>
  <c r="AQ742" i="4"/>
  <c r="AA742" i="4"/>
  <c r="R743" i="4"/>
  <c r="Z743" i="4"/>
  <c r="AQ743" i="4"/>
  <c r="AA743" i="4"/>
  <c r="R744" i="4"/>
  <c r="J744" i="4"/>
  <c r="AP744" i="4" s="1"/>
  <c r="AQ744" i="4"/>
  <c r="AA744" i="4"/>
  <c r="R745" i="4"/>
  <c r="Z745" i="4"/>
  <c r="AQ745" i="4"/>
  <c r="AA745" i="4"/>
  <c r="R746" i="4"/>
  <c r="J746" i="4"/>
  <c r="AP746" i="4" s="1"/>
  <c r="AQ746" i="4"/>
  <c r="AA746" i="4"/>
  <c r="R747" i="4"/>
  <c r="J747" i="4"/>
  <c r="AP747" i="4" s="1"/>
  <c r="AQ747" i="4"/>
  <c r="AA747" i="4"/>
  <c r="R748" i="4"/>
  <c r="Z748" i="4"/>
  <c r="AQ748" i="4"/>
  <c r="AA748" i="4"/>
  <c r="R749" i="4"/>
  <c r="Z749" i="4"/>
  <c r="AQ749" i="4"/>
  <c r="AA749" i="4"/>
  <c r="R750" i="4"/>
  <c r="AQ750" i="4"/>
  <c r="AA750" i="4"/>
  <c r="R752" i="4"/>
  <c r="Z752" i="4"/>
  <c r="AQ752" i="4"/>
  <c r="AA752" i="4"/>
  <c r="R753" i="4"/>
  <c r="Z753" i="4"/>
  <c r="AQ753" i="4"/>
  <c r="AA753" i="4"/>
  <c r="R754" i="4"/>
  <c r="Z754" i="4"/>
  <c r="AQ754" i="4"/>
  <c r="AA754" i="4"/>
  <c r="R755" i="4"/>
  <c r="J755" i="4"/>
  <c r="AP755" i="4" s="1"/>
  <c r="AQ755" i="4"/>
  <c r="AA755" i="4"/>
  <c r="R759" i="4"/>
  <c r="J759" i="4"/>
  <c r="AQ759" i="4"/>
  <c r="AA759" i="4"/>
  <c r="R760" i="4"/>
  <c r="Z760" i="4"/>
  <c r="AQ760" i="4"/>
  <c r="AA760" i="4"/>
  <c r="R761" i="4"/>
  <c r="Z761" i="4"/>
  <c r="AQ761" i="4"/>
  <c r="AA761" i="4"/>
  <c r="R762" i="4"/>
  <c r="J762" i="4"/>
  <c r="AP762" i="4" s="1"/>
  <c r="AQ762" i="4"/>
  <c r="AA762" i="4"/>
  <c r="R763" i="4"/>
  <c r="J763" i="4"/>
  <c r="AP763" i="4" s="1"/>
  <c r="AQ763" i="4"/>
  <c r="AA763" i="4"/>
  <c r="R764" i="4"/>
  <c r="J764" i="4"/>
  <c r="AQ764" i="4"/>
  <c r="AA764" i="4"/>
  <c r="R765" i="4"/>
  <c r="Z765" i="4"/>
  <c r="AQ765" i="4"/>
  <c r="AA765" i="4"/>
  <c r="R336" i="4"/>
  <c r="Z336" i="4"/>
  <c r="AQ336" i="4"/>
  <c r="AA336" i="4"/>
  <c r="R767" i="4"/>
  <c r="Z767" i="4"/>
  <c r="AQ767" i="4"/>
  <c r="AA767" i="4"/>
  <c r="R768" i="4"/>
  <c r="J768" i="4"/>
  <c r="AP768" i="4" s="1"/>
  <c r="AQ768" i="4"/>
  <c r="AA768" i="4"/>
  <c r="R769" i="4"/>
  <c r="Z769" i="4"/>
  <c r="AQ769" i="4"/>
  <c r="AA769" i="4"/>
  <c r="R770" i="4"/>
  <c r="Z770" i="4"/>
  <c r="AQ770" i="4"/>
  <c r="AA770" i="4"/>
  <c r="R771" i="4"/>
  <c r="J771" i="4"/>
  <c r="AQ771" i="4"/>
  <c r="AA771" i="4"/>
  <c r="R772" i="4"/>
  <c r="Z772" i="4"/>
  <c r="AQ772" i="4"/>
  <c r="AA772" i="4"/>
  <c r="R773" i="4"/>
  <c r="Z773" i="4"/>
  <c r="AQ773" i="4"/>
  <c r="AA773" i="4"/>
  <c r="R774" i="4"/>
  <c r="AQ774" i="4"/>
  <c r="AA774" i="4"/>
  <c r="R775" i="4"/>
  <c r="J775" i="4"/>
  <c r="AP775" i="4" s="1"/>
  <c r="AQ775" i="4"/>
  <c r="AA775" i="4"/>
  <c r="R776" i="4"/>
  <c r="J776" i="4"/>
  <c r="AP776" i="4" s="1"/>
  <c r="AQ776" i="4"/>
  <c r="AA776" i="4"/>
  <c r="AO776" i="4" s="1"/>
  <c r="R777" i="4"/>
  <c r="J777" i="4"/>
  <c r="AP777" i="4" s="1"/>
  <c r="AQ777" i="4"/>
  <c r="AA777" i="4"/>
  <c r="R778" i="4"/>
  <c r="J778" i="4"/>
  <c r="AP778" i="4" s="1"/>
  <c r="AQ778" i="4"/>
  <c r="AA778" i="4"/>
  <c r="R779" i="4"/>
  <c r="Z779" i="4"/>
  <c r="AQ779" i="4"/>
  <c r="AA779" i="4"/>
  <c r="R780" i="4"/>
  <c r="Z780" i="4"/>
  <c r="AQ780" i="4"/>
  <c r="AA780" i="4"/>
  <c r="R781" i="4"/>
  <c r="Z781" i="4"/>
  <c r="AQ781" i="4"/>
  <c r="AA781" i="4"/>
  <c r="R784" i="4"/>
  <c r="Z784" i="4"/>
  <c r="AQ784" i="4"/>
  <c r="AA784" i="4"/>
  <c r="R785" i="4"/>
  <c r="Z785" i="4"/>
  <c r="AQ785" i="4"/>
  <c r="AA785" i="4"/>
  <c r="R786" i="4"/>
  <c r="J786" i="4"/>
  <c r="AQ786" i="4"/>
  <c r="AA786" i="4"/>
  <c r="R787" i="4"/>
  <c r="AQ787" i="4"/>
  <c r="AA787" i="4"/>
  <c r="R788" i="4"/>
  <c r="Z788" i="4"/>
  <c r="AQ788" i="4"/>
  <c r="AA788" i="4"/>
  <c r="R789" i="4"/>
  <c r="Z789" i="4"/>
  <c r="AQ789" i="4"/>
  <c r="AA789" i="4"/>
  <c r="R76" i="4"/>
  <c r="J76" i="4"/>
  <c r="AQ76" i="4"/>
  <c r="AA76" i="4"/>
  <c r="R792" i="4"/>
  <c r="AQ792" i="4"/>
  <c r="AA792" i="4"/>
  <c r="R793" i="4"/>
  <c r="J793" i="4"/>
  <c r="AP793" i="4" s="1"/>
  <c r="AQ793" i="4"/>
  <c r="AA793" i="4"/>
  <c r="R794" i="4"/>
  <c r="J794" i="4"/>
  <c r="AQ794" i="4"/>
  <c r="AA794" i="4"/>
  <c r="R795" i="4"/>
  <c r="Z795" i="4"/>
  <c r="AQ795" i="4"/>
  <c r="AA795" i="4"/>
  <c r="R796" i="4"/>
  <c r="Z796" i="4"/>
  <c r="AQ796" i="4"/>
  <c r="AA796" i="4"/>
  <c r="R797" i="4"/>
  <c r="Z797" i="4"/>
  <c r="AQ797" i="4"/>
  <c r="AA797" i="4"/>
  <c r="R798" i="4"/>
  <c r="J798" i="4"/>
  <c r="AQ798" i="4"/>
  <c r="AA798" i="4"/>
  <c r="R799" i="4"/>
  <c r="J799" i="4"/>
  <c r="AP799" i="4" s="1"/>
  <c r="AQ799" i="4"/>
  <c r="AA799" i="4"/>
  <c r="R800" i="4"/>
  <c r="Z800" i="4"/>
  <c r="AQ800" i="4"/>
  <c r="AA800" i="4"/>
  <c r="R801" i="4"/>
  <c r="J801" i="4"/>
  <c r="AQ801" i="4"/>
  <c r="AA801" i="4"/>
  <c r="R802" i="4"/>
  <c r="Z802" i="4"/>
  <c r="AQ802" i="4"/>
  <c r="AA802" i="4"/>
  <c r="R803" i="4"/>
  <c r="J803" i="4"/>
  <c r="AQ803" i="4"/>
  <c r="AA803" i="4"/>
  <c r="R804" i="4"/>
  <c r="J804" i="4"/>
  <c r="AQ804" i="4"/>
  <c r="AA804" i="4"/>
  <c r="R805" i="4"/>
  <c r="Z805" i="4"/>
  <c r="AQ805" i="4"/>
  <c r="AA805" i="4"/>
  <c r="R806" i="4"/>
  <c r="J806" i="4"/>
  <c r="AQ806" i="4"/>
  <c r="AA806" i="4"/>
  <c r="R807" i="4"/>
  <c r="AQ807" i="4"/>
  <c r="AA807" i="4"/>
  <c r="R809" i="4"/>
  <c r="J809" i="4"/>
  <c r="AQ809" i="4"/>
  <c r="AA809" i="4"/>
  <c r="R811" i="4"/>
  <c r="J811" i="4"/>
  <c r="AQ811" i="4"/>
  <c r="AA811" i="4"/>
  <c r="R812" i="4"/>
  <c r="Z812" i="4"/>
  <c r="AQ812" i="4"/>
  <c r="AA812" i="4"/>
  <c r="R813" i="4"/>
  <c r="Z813" i="4"/>
  <c r="AQ813" i="4"/>
  <c r="AA813" i="4"/>
  <c r="R814" i="4"/>
  <c r="AQ814" i="4"/>
  <c r="AA814" i="4"/>
  <c r="R815" i="4"/>
  <c r="Z815" i="4"/>
  <c r="AQ815" i="4"/>
  <c r="AA815" i="4"/>
  <c r="R817" i="4"/>
  <c r="Z817" i="4"/>
  <c r="AQ817" i="4"/>
  <c r="AA817" i="4"/>
  <c r="R818" i="4"/>
  <c r="J818" i="4"/>
  <c r="AQ818" i="4"/>
  <c r="AA818" i="4"/>
  <c r="R819" i="4"/>
  <c r="J819" i="4"/>
  <c r="AP819" i="4" s="1"/>
  <c r="AQ819" i="4"/>
  <c r="AA819" i="4"/>
  <c r="R820" i="4"/>
  <c r="J820" i="4"/>
  <c r="AQ820" i="4"/>
  <c r="AA820" i="4"/>
  <c r="R821" i="4"/>
  <c r="Z821" i="4"/>
  <c r="AQ821" i="4"/>
  <c r="AA821" i="4"/>
  <c r="R822" i="4"/>
  <c r="AQ822" i="4"/>
  <c r="AA822" i="4"/>
  <c r="R823" i="4"/>
  <c r="Z823" i="4"/>
  <c r="AQ823" i="4"/>
  <c r="AA823" i="4"/>
  <c r="R824" i="4"/>
  <c r="J824" i="4"/>
  <c r="AP824" i="4" s="1"/>
  <c r="AQ824" i="4"/>
  <c r="AA824" i="4"/>
  <c r="R825" i="4"/>
  <c r="AQ825" i="4"/>
  <c r="AA825" i="4"/>
  <c r="R826" i="4"/>
  <c r="J826" i="4"/>
  <c r="AP826" i="4" s="1"/>
  <c r="AQ826" i="4"/>
  <c r="AA826" i="4"/>
  <c r="R827" i="4"/>
  <c r="J827" i="4"/>
  <c r="AQ827" i="4"/>
  <c r="AA827" i="4"/>
  <c r="R828" i="4"/>
  <c r="Z828" i="4"/>
  <c r="AQ828" i="4"/>
  <c r="AA828" i="4"/>
  <c r="R829" i="4"/>
  <c r="Z829" i="4"/>
  <c r="AQ829" i="4"/>
  <c r="AA829" i="4"/>
  <c r="R830" i="4"/>
  <c r="AQ830" i="4"/>
  <c r="AA830" i="4"/>
  <c r="R831" i="4"/>
  <c r="Z831" i="4"/>
  <c r="AQ831" i="4"/>
  <c r="AA831" i="4"/>
  <c r="R833" i="4"/>
  <c r="Z833" i="4"/>
  <c r="AQ833" i="4"/>
  <c r="AA833" i="4"/>
  <c r="R834" i="4"/>
  <c r="AQ834" i="4"/>
  <c r="AA834" i="4"/>
  <c r="R837" i="4"/>
  <c r="J837" i="4"/>
  <c r="AP837" i="4" s="1"/>
  <c r="AQ837" i="4"/>
  <c r="AA837" i="4"/>
  <c r="R838" i="4"/>
  <c r="Z838" i="4"/>
  <c r="AQ838" i="4"/>
  <c r="AA838" i="4"/>
  <c r="R836" i="4"/>
  <c r="Z836" i="4"/>
  <c r="AQ836" i="4"/>
  <c r="AA836" i="4"/>
  <c r="R839" i="4"/>
  <c r="J839" i="4"/>
  <c r="AP839" i="4" s="1"/>
  <c r="AQ839" i="4"/>
  <c r="AA839" i="4"/>
  <c r="R840" i="4"/>
  <c r="J840" i="4"/>
  <c r="AP840" i="4" s="1"/>
  <c r="AQ840" i="4"/>
  <c r="AA840" i="4"/>
  <c r="R841" i="4"/>
  <c r="Z841" i="4"/>
  <c r="AQ841" i="4"/>
  <c r="AA841" i="4"/>
  <c r="R842" i="4"/>
  <c r="Z842" i="4"/>
  <c r="AQ842" i="4"/>
  <c r="AA842" i="4"/>
  <c r="R843" i="4"/>
  <c r="J843" i="4"/>
  <c r="AQ843" i="4"/>
  <c r="AA843" i="4"/>
  <c r="R844" i="4"/>
  <c r="Z844" i="4"/>
  <c r="AQ844" i="4"/>
  <c r="AA844" i="4"/>
  <c r="R845" i="4"/>
  <c r="J845" i="4"/>
  <c r="AP845" i="4" s="1"/>
  <c r="AQ845" i="4"/>
  <c r="AA845" i="4"/>
  <c r="R847" i="4"/>
  <c r="AQ847" i="4"/>
  <c r="AA847" i="4"/>
  <c r="R848" i="4"/>
  <c r="J848" i="4"/>
  <c r="AQ848" i="4"/>
  <c r="AA848" i="4"/>
  <c r="R849" i="4"/>
  <c r="AQ849" i="4"/>
  <c r="AA849" i="4"/>
  <c r="R850" i="4"/>
  <c r="Z850" i="4"/>
  <c r="AQ850" i="4"/>
  <c r="AA850" i="4"/>
  <c r="R851" i="4"/>
  <c r="J851" i="4"/>
  <c r="AP851" i="4" s="1"/>
  <c r="AQ851" i="4"/>
  <c r="AA851" i="4"/>
  <c r="R852" i="4"/>
  <c r="Z852" i="4"/>
  <c r="AQ852" i="4"/>
  <c r="AA852" i="4"/>
  <c r="R853" i="4"/>
  <c r="J853" i="4"/>
  <c r="AQ853" i="4"/>
  <c r="AA853" i="4"/>
  <c r="R854" i="4"/>
  <c r="Z854" i="4"/>
  <c r="AQ854" i="4"/>
  <c r="AA854" i="4"/>
  <c r="R855" i="4"/>
  <c r="J855" i="4"/>
  <c r="AP855" i="4" s="1"/>
  <c r="AQ855" i="4"/>
  <c r="AA855" i="4"/>
  <c r="R856" i="4"/>
  <c r="AQ856" i="4"/>
  <c r="AA856" i="4"/>
  <c r="R857" i="4"/>
  <c r="J857" i="4"/>
  <c r="AQ857" i="4"/>
  <c r="AA857" i="4"/>
  <c r="R858" i="4"/>
  <c r="AQ858" i="4"/>
  <c r="AA858" i="4"/>
  <c r="R859" i="4"/>
  <c r="AQ859" i="4"/>
  <c r="AA859" i="4"/>
  <c r="R860" i="4"/>
  <c r="Z860" i="4"/>
  <c r="AQ860" i="4"/>
  <c r="AA860" i="4"/>
  <c r="R861" i="4"/>
  <c r="J861" i="4"/>
  <c r="AQ861" i="4"/>
  <c r="AA861" i="4"/>
  <c r="R864" i="4"/>
  <c r="AQ864" i="4"/>
  <c r="AA864" i="4"/>
  <c r="J865" i="4"/>
  <c r="AP865" i="4" s="1"/>
  <c r="AQ865" i="4"/>
  <c r="AA865" i="4"/>
  <c r="R866" i="4"/>
  <c r="AQ866" i="4"/>
  <c r="AA866" i="4"/>
  <c r="R867" i="4"/>
  <c r="AQ867" i="4"/>
  <c r="AA867" i="4"/>
  <c r="R868" i="4"/>
  <c r="Z868" i="4"/>
  <c r="AQ868" i="4"/>
  <c r="AA868" i="4"/>
  <c r="R869" i="4"/>
  <c r="J869" i="4"/>
  <c r="AP869" i="4" s="1"/>
  <c r="AQ869" i="4"/>
  <c r="AA869" i="4"/>
  <c r="R870" i="4"/>
  <c r="AQ870" i="4"/>
  <c r="AA870" i="4"/>
  <c r="R871" i="4"/>
  <c r="AQ871" i="4"/>
  <c r="AA871" i="4"/>
  <c r="R484" i="4"/>
  <c r="Z484" i="4"/>
  <c r="AQ484" i="4"/>
  <c r="AA484" i="4"/>
  <c r="R468" i="4"/>
  <c r="AQ468" i="4"/>
  <c r="AA468" i="4"/>
  <c r="Z578" i="4"/>
  <c r="J578" i="4"/>
  <c r="AP578" i="4" s="1"/>
  <c r="Z573" i="4"/>
  <c r="Z569" i="4"/>
  <c r="J569" i="4"/>
  <c r="AP569" i="4" s="1"/>
  <c r="Z561" i="4"/>
  <c r="J558" i="4"/>
  <c r="AP558" i="4" s="1"/>
  <c r="J530" i="4"/>
  <c r="AP530" i="4" s="1"/>
  <c r="Z521" i="4"/>
  <c r="J521" i="4"/>
  <c r="AP521" i="4" s="1"/>
  <c r="J518" i="4"/>
  <c r="AP518" i="4" s="1"/>
  <c r="Z511" i="4"/>
  <c r="Z506" i="4"/>
  <c r="J506" i="4"/>
  <c r="J495" i="4"/>
  <c r="AP495" i="4" s="1"/>
  <c r="J480" i="4"/>
  <c r="J477" i="4"/>
  <c r="AP477" i="4" s="1"/>
  <c r="J444" i="4"/>
  <c r="Z444" i="4"/>
  <c r="J436" i="4"/>
  <c r="AP436" i="4" s="1"/>
  <c r="Z436" i="4"/>
  <c r="J409" i="4"/>
  <c r="AP409" i="4" s="1"/>
  <c r="Z409" i="4"/>
  <c r="J390" i="4"/>
  <c r="J625" i="4"/>
  <c r="AP625" i="4" s="1"/>
  <c r="J595" i="4"/>
  <c r="AP595" i="4" s="1"/>
  <c r="J589" i="4"/>
  <c r="AP589" i="4" s="1"/>
  <c r="J585" i="4"/>
  <c r="AP585" i="4" s="1"/>
  <c r="Z576" i="4"/>
  <c r="Z572" i="4"/>
  <c r="Z560" i="4"/>
  <c r="J549" i="4"/>
  <c r="AP549" i="4" s="1"/>
  <c r="Z542" i="4"/>
  <c r="Z524" i="4"/>
  <c r="Z514" i="4"/>
  <c r="J514" i="4"/>
  <c r="AP514" i="4" s="1"/>
  <c r="Z499" i="4"/>
  <c r="Z494" i="4"/>
  <c r="Z490" i="4"/>
  <c r="Z479" i="4"/>
  <c r="Z476" i="4"/>
  <c r="Z473" i="4"/>
  <c r="J404" i="4"/>
  <c r="AP404" i="4" s="1"/>
  <c r="Z404" i="4"/>
  <c r="J617" i="4"/>
  <c r="AP617" i="4" s="1"/>
  <c r="J593" i="4"/>
  <c r="AP593" i="4" s="1"/>
  <c r="Z591" i="4"/>
  <c r="J591" i="4"/>
  <c r="AP591" i="4" s="1"/>
  <c r="Z571" i="4"/>
  <c r="J571" i="4"/>
  <c r="AP571" i="4" s="1"/>
  <c r="Z565" i="4"/>
  <c r="J565" i="4"/>
  <c r="AP565" i="4" s="1"/>
  <c r="J545" i="4"/>
  <c r="Z538" i="4"/>
  <c r="Z523" i="4"/>
  <c r="Z513" i="4"/>
  <c r="Z508" i="4"/>
  <c r="J508" i="4"/>
  <c r="AP508" i="4" s="1"/>
  <c r="Z498" i="4"/>
  <c r="Z493" i="4"/>
  <c r="Z482" i="4"/>
  <c r="Z478" i="4"/>
  <c r="Z475" i="4"/>
  <c r="J441" i="4"/>
  <c r="AP441" i="4" s="1"/>
  <c r="Z441" i="4"/>
  <c r="J432" i="4"/>
  <c r="AP432" i="4" s="1"/>
  <c r="J428" i="4"/>
  <c r="AP428" i="4" s="1"/>
  <c r="Z428" i="4"/>
  <c r="J424" i="4"/>
  <c r="AP424" i="4" s="1"/>
  <c r="Z424" i="4"/>
  <c r="J422" i="4"/>
  <c r="AP422" i="4" s="1"/>
  <c r="J398" i="4"/>
  <c r="AP398" i="4" s="1"/>
  <c r="Z398" i="4"/>
  <c r="J383" i="4"/>
  <c r="AP383" i="4" s="1"/>
  <c r="Z383" i="4"/>
  <c r="J574" i="4"/>
  <c r="Z570" i="4"/>
  <c r="J570" i="4"/>
  <c r="AP570" i="4" s="1"/>
  <c r="J562" i="4"/>
  <c r="AP562" i="4" s="1"/>
  <c r="Z555" i="4"/>
  <c r="J553" i="4"/>
  <c r="Z537" i="4"/>
  <c r="J533" i="4"/>
  <c r="AP533" i="4" s="1"/>
  <c r="Z509" i="4"/>
  <c r="Z507" i="4"/>
  <c r="Z502" i="4"/>
  <c r="Z497" i="4"/>
  <c r="Z492" i="4"/>
  <c r="Z489" i="4"/>
  <c r="J489" i="4"/>
  <c r="AP489" i="4" s="1"/>
  <c r="J464" i="4"/>
  <c r="AP464" i="4" s="1"/>
  <c r="J454" i="4"/>
  <c r="AP454" i="4" s="1"/>
  <c r="J418" i="4"/>
  <c r="AP418" i="4" s="1"/>
  <c r="Z418" i="4"/>
  <c r="J413" i="4"/>
  <c r="AP413" i="4" s="1"/>
  <c r="Z413" i="4"/>
  <c r="J401" i="4"/>
  <c r="J738" i="4"/>
  <c r="AP738" i="4" s="1"/>
  <c r="Z738" i="4"/>
  <c r="Z466" i="4"/>
  <c r="Z457" i="4"/>
  <c r="Z452" i="4"/>
  <c r="Z442" i="4"/>
  <c r="Z439" i="4"/>
  <c r="Z420" i="4"/>
  <c r="J403" i="4"/>
  <c r="AP403" i="4" s="1"/>
  <c r="Z403" i="4"/>
  <c r="J456" i="4"/>
  <c r="AP456" i="4" s="1"/>
  <c r="Z456" i="4"/>
  <c r="J380" i="4"/>
  <c r="Z380" i="4"/>
  <c r="J415" i="4"/>
  <c r="AP415" i="4" s="1"/>
  <c r="Z415" i="4"/>
  <c r="J412" i="4"/>
  <c r="AP412" i="4" s="1"/>
  <c r="Z412" i="4"/>
  <c r="J407" i="4"/>
  <c r="AP407" i="4" s="1"/>
  <c r="Z407" i="4"/>
  <c r="J402" i="4"/>
  <c r="AP402" i="4" s="1"/>
  <c r="Z402" i="4"/>
  <c r="J400" i="4"/>
  <c r="AP400" i="4" s="1"/>
  <c r="Z400" i="4"/>
  <c r="Z396" i="4"/>
  <c r="J385" i="4"/>
  <c r="AP385" i="4" s="1"/>
  <c r="Z385" i="4"/>
  <c r="J382" i="4"/>
  <c r="AP382" i="4" s="1"/>
  <c r="Z382" i="4"/>
  <c r="J414" i="4"/>
  <c r="AP414" i="4" s="1"/>
  <c r="Z414" i="4"/>
  <c r="J411" i="4"/>
  <c r="AP411" i="4" s="1"/>
  <c r="Z411" i="4"/>
  <c r="J406" i="4"/>
  <c r="AP406" i="4" s="1"/>
  <c r="Z406" i="4"/>
  <c r="J399" i="4"/>
  <c r="AP399" i="4" s="1"/>
  <c r="Z399" i="4"/>
  <c r="Z391" i="4"/>
  <c r="Z388" i="4"/>
  <c r="J384" i="4"/>
  <c r="AP384" i="4" s="1"/>
  <c r="Z384" i="4"/>
  <c r="J381" i="4"/>
  <c r="AP381" i="4" s="1"/>
  <c r="Z381" i="4"/>
  <c r="Z372" i="4"/>
  <c r="Z371" i="4"/>
  <c r="Z369" i="4"/>
  <c r="Z367" i="4"/>
  <c r="Z366" i="4"/>
  <c r="Z365" i="4"/>
  <c r="Z360" i="4"/>
  <c r="Z358" i="4"/>
  <c r="Z354" i="4"/>
  <c r="Z350" i="4"/>
  <c r="Z348" i="4"/>
  <c r="Z340" i="4"/>
  <c r="Z339" i="4"/>
  <c r="Z334" i="4"/>
  <c r="J327" i="4"/>
  <c r="J321" i="4"/>
  <c r="AP321" i="4" s="1"/>
  <c r="J325" i="4"/>
  <c r="AP325" i="4" s="1"/>
  <c r="J323" i="4"/>
  <c r="AP323" i="4" s="1"/>
  <c r="J314" i="4"/>
  <c r="AP314" i="4" s="1"/>
  <c r="J313" i="4"/>
  <c r="AP313" i="4" s="1"/>
  <c r="J263" i="4"/>
  <c r="AP263" i="4" s="1"/>
  <c r="J262" i="4"/>
  <c r="AP262" i="4" s="1"/>
  <c r="J260" i="4"/>
  <c r="AP260" i="4" s="1"/>
  <c r="J258" i="4"/>
  <c r="AP258" i="4" s="1"/>
  <c r="J257" i="4"/>
  <c r="AP257" i="4" s="1"/>
  <c r="J256" i="4"/>
  <c r="Z252" i="4"/>
  <c r="Z249" i="4"/>
  <c r="Z242" i="4"/>
  <c r="Z253" i="4"/>
  <c r="Z250" i="4"/>
  <c r="Z246" i="4"/>
  <c r="Z238" i="4"/>
  <c r="Z231" i="4"/>
  <c r="Z251" i="4"/>
  <c r="Z247" i="4"/>
  <c r="Z240" i="4"/>
  <c r="Z232" i="4"/>
  <c r="J28" i="4"/>
  <c r="J27" i="4"/>
  <c r="AP27" i="4" s="1"/>
  <c r="J26" i="4"/>
  <c r="J25" i="4"/>
  <c r="AP25" i="4" s="1"/>
  <c r="J24" i="4"/>
  <c r="AP24" i="4" s="1"/>
  <c r="J22" i="4"/>
  <c r="AP22" i="4" s="1"/>
  <c r="J21" i="4"/>
  <c r="AP21" i="4" s="1"/>
  <c r="J20" i="4"/>
  <c r="J19" i="4"/>
  <c r="AP19" i="4" s="1"/>
  <c r="J16" i="4"/>
  <c r="AP16" i="4" s="1"/>
  <c r="J15" i="4"/>
  <c r="J14" i="4"/>
  <c r="AP14" i="4" s="1"/>
  <c r="J12" i="4"/>
  <c r="AP12" i="4" s="1"/>
  <c r="J10" i="4"/>
  <c r="J9" i="4"/>
  <c r="J8" i="4"/>
  <c r="J584" i="4"/>
  <c r="AP584" i="4" s="1"/>
  <c r="Z536" i="4"/>
  <c r="J583" i="4"/>
  <c r="AP583" i="4" s="1"/>
  <c r="J567" i="4"/>
  <c r="AP567" i="4" s="1"/>
  <c r="Z568" i="4"/>
  <c r="J541" i="4"/>
  <c r="Z341" i="4"/>
  <c r="Z373" i="4"/>
  <c r="Z389" i="4"/>
  <c r="Z516" i="4"/>
  <c r="J510" i="4"/>
  <c r="J582" i="4"/>
  <c r="AP582" i="4" s="1"/>
  <c r="J550" i="4"/>
  <c r="J554" i="4"/>
  <c r="AP554" i="4" s="1"/>
  <c r="J330" i="4"/>
  <c r="AP330" i="4" s="1"/>
  <c r="Z338" i="4"/>
  <c r="Z345" i="4"/>
  <c r="J592" i="4"/>
  <c r="AP592" i="4" s="1"/>
  <c r="J601" i="4"/>
  <c r="AP601" i="4" s="1"/>
  <c r="J614" i="4"/>
  <c r="J623" i="4"/>
  <c r="AP623" i="4" s="1"/>
  <c r="J631" i="4"/>
  <c r="AP631" i="4" s="1"/>
  <c r="J722" i="4"/>
  <c r="AP722" i="4" s="1"/>
  <c r="J860" i="4"/>
  <c r="AP860" i="4" s="1"/>
  <c r="J817" i="4"/>
  <c r="AP817" i="4" s="1"/>
  <c r="J336" i="4"/>
  <c r="AP336" i="4" s="1"/>
  <c r="J226" i="4"/>
  <c r="J828" i="4"/>
  <c r="AP828" i="4" s="1"/>
  <c r="Z157" i="4"/>
  <c r="J742" i="4"/>
  <c r="AP742" i="4" s="1"/>
  <c r="J749" i="4"/>
  <c r="AP749" i="4" s="1"/>
  <c r="J300" i="4"/>
  <c r="AP300" i="4" s="1"/>
  <c r="J467" i="4"/>
  <c r="AP467" i="4" s="1"/>
  <c r="Z128" i="4"/>
  <c r="Z105" i="4"/>
  <c r="Z82" i="4"/>
  <c r="Z712" i="4"/>
  <c r="J106" i="4"/>
  <c r="AP106" i="4" s="1"/>
  <c r="J287" i="4"/>
  <c r="AP287" i="4" s="1"/>
  <c r="J197" i="4"/>
  <c r="AP197" i="4" s="1"/>
  <c r="Z100" i="4"/>
  <c r="J779" i="4"/>
  <c r="AP779" i="4" s="1"/>
  <c r="Z144" i="4"/>
  <c r="Z109" i="4"/>
  <c r="Z72" i="4"/>
  <c r="J179" i="4"/>
  <c r="Z759" i="4"/>
  <c r="J734" i="4"/>
  <c r="AP734" i="4" s="1"/>
  <c r="Z719" i="4"/>
  <c r="Z686" i="4"/>
  <c r="J423" i="4"/>
  <c r="J310" i="4"/>
  <c r="AP310" i="4" s="1"/>
  <c r="Z290" i="4"/>
  <c r="Z213" i="4"/>
  <c r="Z114" i="4"/>
  <c r="J44" i="4"/>
  <c r="AP44" i="4" s="1"/>
  <c r="J838" i="4"/>
  <c r="Z811" i="4"/>
  <c r="Z720" i="4"/>
  <c r="J720" i="4"/>
  <c r="AP720" i="4" s="1"/>
  <c r="J484" i="4"/>
  <c r="AP484" i="4" s="1"/>
  <c r="Z830" i="4"/>
  <c r="J830" i="4"/>
  <c r="AP830" i="4" s="1"/>
  <c r="J731" i="4"/>
  <c r="AP731" i="4" s="1"/>
  <c r="Z648" i="4"/>
  <c r="J648" i="4"/>
  <c r="AP648" i="4" s="1"/>
  <c r="Z840" i="4"/>
  <c r="J351" i="4"/>
  <c r="AP351" i="4" s="1"/>
  <c r="Z351" i="4"/>
  <c r="J344" i="4"/>
  <c r="AP344" i="4" s="1"/>
  <c r="Z344" i="4"/>
  <c r="J772" i="4"/>
  <c r="AP772" i="4" s="1"/>
  <c r="J716" i="4"/>
  <c r="AP716" i="4" s="1"/>
  <c r="Z716" i="4"/>
  <c r="Z672" i="4"/>
  <c r="J672" i="4"/>
  <c r="AP672" i="4" s="1"/>
  <c r="Z691" i="4"/>
  <c r="Z427" i="4"/>
  <c r="J416" i="4"/>
  <c r="AP416" i="4" s="1"/>
  <c r="Z315" i="4"/>
  <c r="Z266" i="4"/>
  <c r="J187" i="4"/>
  <c r="Z751" i="4"/>
  <c r="Z132" i="4"/>
  <c r="J54" i="4"/>
  <c r="AP54" i="4" s="1"/>
  <c r="J47" i="4"/>
  <c r="AP47" i="4" s="1"/>
  <c r="Z301" i="4"/>
  <c r="J138" i="4"/>
  <c r="AP138" i="4" s="1"/>
  <c r="J103" i="4"/>
  <c r="AP103" i="4" s="1"/>
  <c r="J96" i="4"/>
  <c r="AP96" i="4" s="1"/>
  <c r="Z201" i="4"/>
  <c r="Z127" i="4"/>
  <c r="Z111" i="4"/>
  <c r="Z826" i="4"/>
  <c r="Z744" i="4"/>
  <c r="J694" i="4"/>
  <c r="AP694" i="4" s="1"/>
  <c r="J690" i="4"/>
  <c r="AP690" i="4" s="1"/>
  <c r="J652" i="4"/>
  <c r="AP652" i="4" s="1"/>
  <c r="J647" i="4"/>
  <c r="AP647" i="4" s="1"/>
  <c r="J636" i="4"/>
  <c r="AP636" i="4" s="1"/>
  <c r="J611" i="4"/>
  <c r="Z453" i="4"/>
  <c r="J305" i="4"/>
  <c r="AP305" i="4" s="1"/>
  <c r="J299" i="4"/>
  <c r="AP299" i="4" s="1"/>
  <c r="J291" i="4"/>
  <c r="J275" i="4"/>
  <c r="AP275" i="4" s="1"/>
  <c r="J274" i="4"/>
  <c r="AP274" i="4" s="1"/>
  <c r="J118" i="4"/>
  <c r="AP118" i="4" s="1"/>
  <c r="Z756" i="4"/>
  <c r="Z64" i="4"/>
  <c r="J833" i="4"/>
  <c r="Z801" i="4"/>
  <c r="Z775" i="4"/>
  <c r="Z771" i="4"/>
  <c r="Z755" i="4"/>
  <c r="J743" i="4"/>
  <c r="AP743" i="4" s="1"/>
  <c r="J736" i="4"/>
  <c r="AP736" i="4" s="1"/>
  <c r="Z692" i="4"/>
  <c r="J449" i="4"/>
  <c r="AP449" i="4" s="1"/>
  <c r="J425" i="4"/>
  <c r="AP425" i="4" s="1"/>
  <c r="Z92" i="4"/>
  <c r="J58" i="4"/>
  <c r="AP58" i="4" s="1"/>
  <c r="Z671" i="4"/>
  <c r="J664" i="4"/>
  <c r="AP664" i="4" s="1"/>
  <c r="J639" i="4"/>
  <c r="AP639" i="4" s="1"/>
  <c r="J154" i="4"/>
  <c r="AP154" i="4" s="1"/>
  <c r="Z845" i="4"/>
  <c r="J829" i="4"/>
  <c r="AP829" i="4" s="1"/>
  <c r="Z820" i="4"/>
  <c r="J815" i="4"/>
  <c r="AP815" i="4" s="1"/>
  <c r="J802" i="4"/>
  <c r="AP802" i="4" s="1"/>
  <c r="J748" i="4"/>
  <c r="AP748" i="4" s="1"/>
  <c r="J739" i="4"/>
  <c r="AP739" i="4" s="1"/>
  <c r="Z746" i="4"/>
  <c r="J733" i="4"/>
  <c r="AP733" i="4" s="1"/>
  <c r="Z733" i="4"/>
  <c r="Z855" i="4"/>
  <c r="J831" i="4"/>
  <c r="AP831" i="4" s="1"/>
  <c r="Z827" i="4"/>
  <c r="Z799" i="4"/>
  <c r="Z776" i="4"/>
  <c r="Z730" i="4"/>
  <c r="Z715" i="4"/>
  <c r="J868" i="4"/>
  <c r="AP868" i="4" s="1"/>
  <c r="J732" i="4"/>
  <c r="AP732" i="4" s="1"/>
  <c r="Z732" i="4"/>
  <c r="Z724" i="4"/>
  <c r="Z718" i="4"/>
  <c r="J718" i="4"/>
  <c r="AP718" i="4" s="1"/>
  <c r="J725" i="4"/>
  <c r="AP725" i="4" s="1"/>
  <c r="Z709" i="4"/>
  <c r="J706" i="4"/>
  <c r="AP706" i="4" s="1"/>
  <c r="Z703" i="4"/>
  <c r="J681" i="4"/>
  <c r="AP681" i="4" s="1"/>
  <c r="J677" i="4"/>
  <c r="AP677" i="4" s="1"/>
  <c r="J665" i="4"/>
  <c r="AP665" i="4" s="1"/>
  <c r="J654" i="4"/>
  <c r="AP654" i="4" s="1"/>
  <c r="J650" i="4"/>
  <c r="J644" i="4"/>
  <c r="AP644" i="4" s="1"/>
  <c r="J458" i="4"/>
  <c r="J637" i="4"/>
  <c r="AP637" i="4" s="1"/>
  <c r="J618" i="4"/>
  <c r="AP618" i="4" s="1"/>
  <c r="J613" i="4"/>
  <c r="AP613" i="4" s="1"/>
  <c r="J604" i="4"/>
  <c r="J602" i="4"/>
  <c r="AP602" i="4" s="1"/>
  <c r="J469" i="4"/>
  <c r="AP469" i="4" s="1"/>
  <c r="Z455" i="4"/>
  <c r="J434" i="4"/>
  <c r="AP434" i="4" s="1"/>
  <c r="Z624" i="4"/>
  <c r="Z227" i="4"/>
  <c r="J225" i="4"/>
  <c r="AP225" i="4" s="1"/>
  <c r="Z214" i="4"/>
  <c r="J172" i="4"/>
  <c r="AP172" i="4" s="1"/>
  <c r="J32" i="4"/>
  <c r="J329" i="4"/>
  <c r="AP329" i="4" s="1"/>
  <c r="Z307" i="4"/>
  <c r="Z295" i="4"/>
  <c r="Z293" i="4"/>
  <c r="Z272" i="4"/>
  <c r="Z190" i="4"/>
  <c r="Z189" i="4"/>
  <c r="J155" i="4"/>
  <c r="AP155" i="4" s="1"/>
  <c r="J35" i="4"/>
  <c r="AP35" i="4" s="1"/>
  <c r="Z326" i="4"/>
  <c r="Z324" i="4"/>
  <c r="J264" i="4"/>
  <c r="AP264" i="4" s="1"/>
  <c r="Z178" i="4"/>
  <c r="Z173" i="4"/>
  <c r="J60" i="4"/>
  <c r="AP60" i="4" s="1"/>
  <c r="Z30" i="4"/>
  <c r="J468" i="4"/>
  <c r="AP468" i="4" s="1"/>
  <c r="Z468" i="4"/>
  <c r="Z869" i="4"/>
  <c r="J805" i="4"/>
  <c r="AP805" i="4" s="1"/>
  <c r="J800" i="4"/>
  <c r="AP800" i="4" s="1"/>
  <c r="Z793" i="4"/>
  <c r="J788" i="4"/>
  <c r="Z786" i="4"/>
  <c r="J745" i="4"/>
  <c r="J727" i="4"/>
  <c r="AP727" i="4" s="1"/>
  <c r="J721" i="4"/>
  <c r="Z717" i="4"/>
  <c r="J717" i="4"/>
  <c r="AP717" i="4" s="1"/>
  <c r="Z701" i="4"/>
  <c r="J701" i="4"/>
  <c r="AP701" i="4" s="1"/>
  <c r="J713" i="4"/>
  <c r="AP713" i="4" s="1"/>
  <c r="Z713" i="4"/>
  <c r="J668" i="4"/>
  <c r="Z668" i="4"/>
  <c r="Z663" i="4"/>
  <c r="Z660" i="4"/>
  <c r="J660" i="4"/>
  <c r="AP660" i="4" s="1"/>
  <c r="Z655" i="4"/>
  <c r="J655" i="4"/>
  <c r="AP655" i="4" s="1"/>
  <c r="Z651" i="4"/>
  <c r="J651" i="4"/>
  <c r="AP651" i="4" s="1"/>
  <c r="Z645" i="4"/>
  <c r="J645" i="4"/>
  <c r="AP645" i="4" s="1"/>
  <c r="Z635" i="4"/>
  <c r="J635" i="4"/>
  <c r="AP635" i="4" s="1"/>
  <c r="J630" i="4"/>
  <c r="AP630" i="4" s="1"/>
  <c r="Z630" i="4"/>
  <c r="Z673" i="4"/>
  <c r="J673" i="4"/>
  <c r="J696" i="4"/>
  <c r="Z662" i="4"/>
  <c r="J662" i="4"/>
  <c r="AP662" i="4" s="1"/>
  <c r="Z658" i="4"/>
  <c r="J658" i="4"/>
  <c r="J653" i="4"/>
  <c r="Z649" i="4"/>
  <c r="J649" i="4"/>
  <c r="Z643" i="4"/>
  <c r="J643" i="4"/>
  <c r="AP643" i="4" s="1"/>
  <c r="Z633" i="4"/>
  <c r="Z622" i="4"/>
  <c r="Z461" i="4"/>
  <c r="J451" i="4"/>
  <c r="AP451" i="4" s="1"/>
  <c r="Z438" i="4"/>
  <c r="Z435" i="4"/>
  <c r="Z429" i="4"/>
  <c r="J421" i="4"/>
  <c r="AP421" i="4" s="1"/>
  <c r="J332" i="4"/>
  <c r="AP332" i="4" s="1"/>
  <c r="Z308" i="4"/>
  <c r="Z306" i="4"/>
  <c r="Z303" i="4"/>
  <c r="J281" i="4"/>
  <c r="AP281" i="4" s="1"/>
  <c r="Z278" i="4"/>
  <c r="Z273" i="4"/>
  <c r="Z268" i="4"/>
  <c r="J230" i="4"/>
  <c r="AP230" i="4" s="1"/>
  <c r="Z230" i="4"/>
  <c r="J199" i="4"/>
  <c r="AP199" i="4" s="1"/>
  <c r="J192" i="4"/>
  <c r="AP192" i="4" s="1"/>
  <c r="J153" i="4"/>
  <c r="AP153" i="4" s="1"/>
  <c r="Z153" i="4"/>
  <c r="J286" i="4"/>
  <c r="AP286" i="4" s="1"/>
  <c r="J198" i="4"/>
  <c r="AP198" i="4" s="1"/>
  <c r="J196" i="4"/>
  <c r="AP196" i="4" s="1"/>
  <c r="J184" i="4"/>
  <c r="AP184" i="4" s="1"/>
  <c r="J165" i="4"/>
  <c r="AP165" i="4" s="1"/>
  <c r="Z165" i="4"/>
  <c r="Z245" i="4"/>
  <c r="J245" i="4"/>
  <c r="AP245" i="4" s="1"/>
  <c r="J156" i="4"/>
  <c r="AP156" i="4" s="1"/>
  <c r="Z156" i="4"/>
  <c r="Z148" i="4"/>
  <c r="Z145" i="4"/>
  <c r="Z136" i="4"/>
  <c r="Z125" i="4"/>
  <c r="Z120" i="4"/>
  <c r="Z97" i="4"/>
  <c r="Z95" i="4"/>
  <c r="Z93" i="4"/>
  <c r="Z74" i="4"/>
  <c r="J51" i="4"/>
  <c r="AP51" i="4" s="1"/>
  <c r="J43" i="4"/>
  <c r="AP43" i="4" s="1"/>
  <c r="J38" i="4"/>
  <c r="Z7" i="4"/>
  <c r="J56" i="4"/>
  <c r="AP56" i="4" s="1"/>
  <c r="Z861" i="4"/>
  <c r="Z853" i="4"/>
  <c r="J823" i="4"/>
  <c r="AP823" i="4" s="1"/>
  <c r="Z818" i="4"/>
  <c r="J813" i="4"/>
  <c r="J812" i="4"/>
  <c r="AP812" i="4" s="1"/>
  <c r="Z806" i="4"/>
  <c r="Z804" i="4"/>
  <c r="Z803" i="4"/>
  <c r="J797" i="4"/>
  <c r="AP797" i="4" s="1"/>
  <c r="J796" i="4"/>
  <c r="AP796" i="4" s="1"/>
  <c r="J795" i="4"/>
  <c r="Z76" i="4"/>
  <c r="J785" i="4"/>
  <c r="AP785" i="4" s="1"/>
  <c r="J784" i="4"/>
  <c r="AP784" i="4" s="1"/>
  <c r="J781" i="4"/>
  <c r="AP781" i="4" s="1"/>
  <c r="J780" i="4"/>
  <c r="AP780" i="4" s="1"/>
  <c r="Z777" i="4"/>
  <c r="J770" i="4"/>
  <c r="AP770" i="4" s="1"/>
  <c r="J769" i="4"/>
  <c r="J767" i="4"/>
  <c r="Z764" i="4"/>
  <c r="Z763" i="4"/>
  <c r="Z762" i="4"/>
  <c r="J754" i="4"/>
  <c r="AP754" i="4" s="1"/>
  <c r="J753" i="4"/>
  <c r="AP753" i="4" s="1"/>
  <c r="J752" i="4"/>
  <c r="AP752" i="4" s="1"/>
  <c r="Z714" i="4"/>
  <c r="Z710" i="4"/>
  <c r="Z708" i="4"/>
  <c r="Z707" i="4"/>
  <c r="Z687" i="4"/>
  <c r="Z675" i="4"/>
  <c r="Z674" i="4"/>
  <c r="Z857" i="4"/>
  <c r="Z843" i="4"/>
  <c r="Z705" i="4"/>
  <c r="Z693" i="4"/>
  <c r="Z684" i="4"/>
  <c r="Z683" i="4"/>
  <c r="Z626" i="4"/>
  <c r="Z607" i="4"/>
  <c r="Z596" i="4"/>
  <c r="J471" i="4"/>
  <c r="AP471" i="4" s="1"/>
  <c r="J465" i="4"/>
  <c r="AP465" i="4" s="1"/>
  <c r="J443" i="4"/>
  <c r="AP443" i="4" s="1"/>
  <c r="J431" i="4"/>
  <c r="AP431" i="4" s="1"/>
  <c r="J419" i="4"/>
  <c r="J304" i="4"/>
  <c r="Z304" i="4"/>
  <c r="J288" i="4"/>
  <c r="AP288" i="4" s="1"/>
  <c r="Z288" i="4"/>
  <c r="J298" i="4"/>
  <c r="AP298" i="4" s="1"/>
  <c r="Z298" i="4"/>
  <c r="Z628" i="4"/>
  <c r="Z606" i="4"/>
  <c r="Z598" i="4"/>
  <c r="Z319" i="4"/>
  <c r="J279" i="4"/>
  <c r="AP279" i="4" s="1"/>
  <c r="Z248" i="4"/>
  <c r="Z233" i="4"/>
  <c r="Z222" i="4"/>
  <c r="J217" i="4"/>
  <c r="J216" i="4"/>
  <c r="AP216" i="4" s="1"/>
  <c r="Z212" i="4"/>
  <c r="J211" i="4"/>
  <c r="AP211" i="4" s="1"/>
  <c r="J209" i="4"/>
  <c r="AP209" i="4" s="1"/>
  <c r="J207" i="4"/>
  <c r="AP207" i="4" s="1"/>
  <c r="J205" i="4"/>
  <c r="AP205" i="4" s="1"/>
  <c r="J204" i="4"/>
  <c r="AP204" i="4" s="1"/>
  <c r="J194" i="4"/>
  <c r="AP194" i="4" s="1"/>
  <c r="J193" i="4"/>
  <c r="J191" i="4"/>
  <c r="J186" i="4"/>
  <c r="AP186" i="4" s="1"/>
  <c r="J183" i="4"/>
  <c r="Z176" i="4"/>
  <c r="Z175" i="4"/>
  <c r="Z170" i="4"/>
  <c r="Z169" i="4"/>
  <c r="Z162" i="4"/>
  <c r="Z160" i="4"/>
  <c r="Z143" i="4"/>
  <c r="J140" i="4"/>
  <c r="AP140" i="4" s="1"/>
  <c r="Z140" i="4"/>
  <c r="J302" i="4"/>
  <c r="AP302" i="4" s="1"/>
  <c r="J282" i="4"/>
  <c r="J269" i="4"/>
  <c r="AP269" i="4" s="1"/>
  <c r="Z164" i="4"/>
  <c r="J142" i="4"/>
  <c r="AP142" i="4" s="1"/>
  <c r="Z142" i="4"/>
  <c r="Z174" i="4"/>
  <c r="Z167" i="4"/>
  <c r="Z158" i="4"/>
  <c r="Z150" i="4"/>
  <c r="J141" i="4"/>
  <c r="AP141" i="4" s="1"/>
  <c r="Z141" i="4"/>
  <c r="Z130" i="4"/>
  <c r="Z129" i="4"/>
  <c r="Z126" i="4"/>
  <c r="Z123" i="4"/>
  <c r="Z121" i="4"/>
  <c r="Z119" i="4"/>
  <c r="Z116" i="4"/>
  <c r="Z112" i="4"/>
  <c r="Z107" i="4"/>
  <c r="Z104" i="4"/>
  <c r="Z102" i="4"/>
  <c r="Z94" i="4"/>
  <c r="Z91" i="4"/>
  <c r="Z88" i="4"/>
  <c r="Z85" i="4"/>
  <c r="Z84" i="4"/>
  <c r="Z77" i="4"/>
  <c r="Z70" i="4"/>
  <c r="Z67" i="4"/>
  <c r="Z78" i="4"/>
  <c r="J81" i="4"/>
  <c r="AP81" i="4" s="1"/>
  <c r="J80" i="4"/>
  <c r="AP80" i="4" s="1"/>
  <c r="J69" i="4"/>
  <c r="AP69" i="4" s="1"/>
  <c r="Z69" i="4"/>
  <c r="J52" i="4"/>
  <c r="AP52" i="4" s="1"/>
  <c r="J50" i="4"/>
  <c r="AP50" i="4" s="1"/>
  <c r="J41" i="4"/>
  <c r="AP41" i="4" s="1"/>
  <c r="Z87" i="4"/>
  <c r="Z83" i="4"/>
  <c r="Z75" i="4"/>
  <c r="Z73" i="4"/>
  <c r="J63" i="4"/>
  <c r="AP63" i="4" s="1"/>
  <c r="J59" i="4"/>
  <c r="J53" i="4"/>
  <c r="J45" i="4"/>
  <c r="J39" i="4"/>
  <c r="J36" i="4"/>
  <c r="J34" i="4"/>
  <c r="AP34" i="4" s="1"/>
  <c r="J33" i="4"/>
  <c r="AP33" i="4" s="1"/>
  <c r="Z33" i="4"/>
  <c r="J29" i="4"/>
  <c r="AP29" i="4" s="1"/>
  <c r="J203" i="4"/>
  <c r="AP203" i="4" s="1"/>
  <c r="Z750" i="4"/>
  <c r="J750" i="4"/>
  <c r="AP750" i="4" s="1"/>
  <c r="Z661" i="4"/>
  <c r="J661" i="4"/>
  <c r="Z659" i="4"/>
  <c r="J659" i="4"/>
  <c r="Z787" i="4"/>
  <c r="J787" i="4"/>
  <c r="AP787" i="4" s="1"/>
  <c r="J871" i="4"/>
  <c r="Z871" i="4"/>
  <c r="Z726" i="4"/>
  <c r="J726" i="4"/>
  <c r="AP726" i="4" s="1"/>
  <c r="Z700" i="4"/>
  <c r="J700" i="4"/>
  <c r="Z669" i="4"/>
  <c r="J669" i="4"/>
  <c r="Z847" i="4"/>
  <c r="J847" i="4"/>
  <c r="AP847" i="4" s="1"/>
  <c r="J616" i="4"/>
  <c r="AP616" i="4" s="1"/>
  <c r="J588" i="4"/>
  <c r="AP588" i="4" s="1"/>
  <c r="Z619" i="4"/>
  <c r="Z866" i="4"/>
  <c r="J866" i="4"/>
  <c r="Z612" i="4"/>
  <c r="J612" i="4"/>
  <c r="AP612" i="4" s="1"/>
  <c r="Z856" i="4"/>
  <c r="J856" i="4"/>
  <c r="AP856" i="4" s="1"/>
  <c r="J525" i="4"/>
  <c r="AP525" i="4" s="1"/>
  <c r="Z525" i="4"/>
  <c r="Z522" i="4"/>
  <c r="J522" i="4"/>
  <c r="AP522" i="4" s="1"/>
  <c r="Z520" i="4"/>
  <c r="J520" i="4"/>
  <c r="Z519" i="4"/>
  <c r="J519" i="4"/>
  <c r="AP519" i="4" s="1"/>
  <c r="Z621" i="4"/>
  <c r="J621" i="4"/>
  <c r="AP621" i="4" s="1"/>
  <c r="J551" i="4"/>
  <c r="Z551" i="4"/>
  <c r="Z65" i="4"/>
  <c r="J496" i="4"/>
  <c r="J629" i="4"/>
  <c r="Z113" i="4"/>
  <c r="Z503" i="4"/>
  <c r="Z296" i="4"/>
  <c r="Z865" i="4"/>
  <c r="Z870" i="4"/>
  <c r="J870" i="4"/>
  <c r="AP870" i="4" s="1"/>
  <c r="J859" i="4"/>
  <c r="AP859" i="4" s="1"/>
  <c r="Z859" i="4"/>
  <c r="J852" i="4"/>
  <c r="J836" i="4"/>
  <c r="AP836" i="4" s="1"/>
  <c r="Z486" i="4"/>
  <c r="Z832" i="4"/>
  <c r="J854" i="4"/>
  <c r="AP854" i="4" s="1"/>
  <c r="J849" i="4"/>
  <c r="AP849" i="4" s="1"/>
  <c r="Z849" i="4"/>
  <c r="Z864" i="4"/>
  <c r="J864" i="4"/>
  <c r="Z822" i="4"/>
  <c r="J822" i="4"/>
  <c r="Z410" i="4"/>
  <c r="Z819" i="4"/>
  <c r="J597" i="4"/>
  <c r="AP597" i="4" s="1"/>
  <c r="Z543" i="4"/>
  <c r="J627" i="4"/>
  <c r="Z586" i="4"/>
  <c r="Z846" i="4"/>
  <c r="J766" i="4"/>
  <c r="AP766" i="4" s="1"/>
  <c r="AO509" i="4" l="1"/>
  <c r="AP509" i="4"/>
  <c r="AO594" i="4"/>
  <c r="AO369" i="4"/>
  <c r="AO715" i="4"/>
  <c r="AO45" i="4"/>
  <c r="AO609" i="4"/>
  <c r="AO692" i="4"/>
  <c r="AO396" i="4"/>
  <c r="AO730" i="4"/>
  <c r="AO726" i="4"/>
  <c r="AO665" i="4"/>
  <c r="AO815" i="4"/>
  <c r="AO832" i="4"/>
  <c r="AO647" i="4"/>
  <c r="AO602" i="4"/>
  <c r="AO584" i="4"/>
  <c r="AO618" i="4"/>
  <c r="AO616" i="4"/>
  <c r="AO489" i="4"/>
  <c r="AO471" i="4"/>
  <c r="AO418" i="4"/>
  <c r="AO783" i="4"/>
  <c r="AP45" i="4"/>
  <c r="AV861" i="12"/>
  <c r="AU861" i="12"/>
  <c r="AU821" i="12"/>
  <c r="AV821" i="12"/>
  <c r="AV686" i="12"/>
  <c r="AU686" i="12"/>
  <c r="AV710" i="12"/>
  <c r="AU710" i="12"/>
  <c r="AV673" i="12"/>
  <c r="AU673" i="12"/>
  <c r="AV659" i="12"/>
  <c r="AU659" i="12"/>
  <c r="AV654" i="12"/>
  <c r="AU654" i="12"/>
  <c r="AV579" i="12"/>
  <c r="AU579" i="12"/>
  <c r="AU443" i="12"/>
  <c r="AV443" i="12"/>
  <c r="AV606" i="12"/>
  <c r="AU606" i="12"/>
  <c r="AV630" i="12"/>
  <c r="AU630" i="12"/>
  <c r="AV628" i="12"/>
  <c r="AU628" i="12"/>
  <c r="AV626" i="12"/>
  <c r="AU626" i="12"/>
  <c r="AV602" i="12"/>
  <c r="AU602" i="12"/>
  <c r="AU871" i="12"/>
  <c r="AV871" i="12"/>
  <c r="AV867" i="12"/>
  <c r="AU867" i="12"/>
  <c r="AV848" i="12"/>
  <c r="AU848" i="12"/>
  <c r="AU842" i="12"/>
  <c r="AV842" i="12"/>
  <c r="AV856" i="12"/>
  <c r="AU856" i="12"/>
  <c r="AV844" i="12"/>
  <c r="AU844" i="12"/>
  <c r="AU826" i="12"/>
  <c r="AV826" i="12"/>
  <c r="AV226" i="12"/>
  <c r="AU226" i="12"/>
  <c r="AU858" i="12"/>
  <c r="AV858" i="12"/>
  <c r="AV822" i="12"/>
  <c r="AU822" i="12"/>
  <c r="AV788" i="12"/>
  <c r="AU788" i="12"/>
  <c r="AU813" i="12"/>
  <c r="AV813" i="12"/>
  <c r="AV800" i="12"/>
  <c r="AU800" i="12"/>
  <c r="AU772" i="12"/>
  <c r="AV772" i="12"/>
  <c r="AV785" i="12"/>
  <c r="AU785" i="12"/>
  <c r="AU733" i="12"/>
  <c r="AV733" i="12"/>
  <c r="AV736" i="12"/>
  <c r="AU736" i="12"/>
  <c r="AU743" i="12"/>
  <c r="AV743" i="12"/>
  <c r="AV652" i="12"/>
  <c r="AU652" i="12"/>
  <c r="AV671" i="12"/>
  <c r="AU671" i="12"/>
  <c r="AV675" i="12"/>
  <c r="AU675" i="12"/>
  <c r="AV655" i="12"/>
  <c r="AU655" i="12"/>
  <c r="AV647" i="12"/>
  <c r="AU647" i="12"/>
  <c r="AV600" i="12"/>
  <c r="AU600" i="12"/>
  <c r="AV613" i="12"/>
  <c r="AU613" i="12"/>
  <c r="AV636" i="12"/>
  <c r="AU636" i="12"/>
  <c r="AV641" i="12"/>
  <c r="AU641" i="12"/>
  <c r="AV608" i="12"/>
  <c r="AU608" i="12"/>
  <c r="AV614" i="12"/>
  <c r="AU614" i="12"/>
  <c r="AV617" i="12"/>
  <c r="AU617" i="12"/>
  <c r="AV595" i="12"/>
  <c r="AU595" i="12"/>
  <c r="AV593" i="12"/>
  <c r="AU593" i="12"/>
  <c r="AV588" i="12"/>
  <c r="AU588" i="12"/>
  <c r="AV586" i="12"/>
  <c r="AU586" i="12"/>
  <c r="AV587" i="12"/>
  <c r="AU587" i="12"/>
  <c r="AV589" i="12"/>
  <c r="AU589" i="12"/>
  <c r="AV583" i="12"/>
  <c r="AU583" i="12"/>
  <c r="AV570" i="12"/>
  <c r="AU570" i="12"/>
  <c r="AV575" i="12"/>
  <c r="AU575" i="12"/>
  <c r="AV576" i="12"/>
  <c r="AU576" i="12"/>
  <c r="AV561" i="12"/>
  <c r="AU561" i="12"/>
  <c r="AV550" i="12"/>
  <c r="AU550" i="12"/>
  <c r="AV555" i="12"/>
  <c r="AU555" i="12"/>
  <c r="AV554" i="12"/>
  <c r="AU554" i="12"/>
  <c r="AV548" i="12"/>
  <c r="AU548" i="12"/>
  <c r="AV578" i="12"/>
  <c r="AU578" i="12"/>
  <c r="AV556" i="12"/>
  <c r="AU556" i="12"/>
  <c r="AV562" i="12"/>
  <c r="AU562" i="12"/>
  <c r="AV560" i="12"/>
  <c r="AU560" i="12"/>
  <c r="AV552" i="12"/>
  <c r="AU552" i="12"/>
  <c r="AV551" i="12"/>
  <c r="AU551" i="12"/>
  <c r="AV545" i="12"/>
  <c r="AU545" i="12"/>
  <c r="AV541" i="12"/>
  <c r="AU541" i="12"/>
  <c r="AV530" i="12"/>
  <c r="AU530" i="12"/>
  <c r="AV535" i="12"/>
  <c r="AU535" i="12"/>
  <c r="AU493" i="12"/>
  <c r="AV493" i="12"/>
  <c r="AV488" i="12"/>
  <c r="AU488" i="12"/>
  <c r="AV511" i="12"/>
  <c r="AU511" i="12"/>
  <c r="AV533" i="12"/>
  <c r="AU533" i="12"/>
  <c r="AV523" i="12"/>
  <c r="AU523" i="12"/>
  <c r="AU491" i="12"/>
  <c r="AV491" i="12"/>
  <c r="AV502" i="12"/>
  <c r="AU502" i="12"/>
  <c r="AV497" i="12"/>
  <c r="AU497" i="12"/>
  <c r="AV528" i="12"/>
  <c r="AU528" i="12"/>
  <c r="AV498" i="12"/>
  <c r="AU498" i="12"/>
  <c r="AV499" i="12"/>
  <c r="AU499" i="12"/>
  <c r="AV508" i="12"/>
  <c r="AU508" i="12"/>
  <c r="AV510" i="12"/>
  <c r="AU510" i="12"/>
  <c r="AU485" i="12"/>
  <c r="AV485" i="12"/>
  <c r="AV478" i="12"/>
  <c r="AU478" i="12"/>
  <c r="AU483" i="12"/>
  <c r="AV483" i="12"/>
  <c r="AV518" i="12"/>
  <c r="AU518" i="12"/>
  <c r="AV494" i="12"/>
  <c r="AU494" i="12"/>
  <c r="AV482" i="12"/>
  <c r="AU482" i="12"/>
  <c r="AV513" i="12"/>
  <c r="AU513" i="12"/>
  <c r="AV506" i="12"/>
  <c r="AU506" i="12"/>
  <c r="AV504" i="12"/>
  <c r="AU504" i="12"/>
  <c r="AU489" i="12"/>
  <c r="AV489" i="12"/>
  <c r="AU475" i="12"/>
  <c r="AV475" i="12"/>
  <c r="AU469" i="12"/>
  <c r="AV469" i="12"/>
  <c r="AV455" i="12"/>
  <c r="AU455" i="12"/>
  <c r="AU466" i="12"/>
  <c r="AV466" i="12"/>
  <c r="AV453" i="12"/>
  <c r="AU453" i="12"/>
  <c r="AV457" i="12"/>
  <c r="AU457" i="12"/>
  <c r="AU454" i="12"/>
  <c r="AV454" i="12"/>
  <c r="AU452" i="12"/>
  <c r="AV452" i="12"/>
  <c r="AU450" i="12"/>
  <c r="AV450" i="12"/>
  <c r="AV472" i="12"/>
  <c r="AU472" i="12"/>
  <c r="AV447" i="12"/>
  <c r="AU447" i="12"/>
  <c r="AU471" i="12"/>
  <c r="AV471" i="12"/>
  <c r="AV451" i="12"/>
  <c r="AU451" i="12"/>
  <c r="AU441" i="12"/>
  <c r="AV441" i="12"/>
  <c r="AV436" i="12"/>
  <c r="AU436" i="12"/>
  <c r="AV442" i="12"/>
  <c r="AU442" i="12"/>
  <c r="AV432" i="12"/>
  <c r="AU432" i="12"/>
  <c r="AV428" i="12"/>
  <c r="AU428" i="12"/>
  <c r="AU427" i="12"/>
  <c r="AV427" i="12"/>
  <c r="AU429" i="12"/>
  <c r="AV429" i="12"/>
  <c r="AV424" i="12"/>
  <c r="AU424" i="12"/>
  <c r="AU423" i="12"/>
  <c r="AV423" i="12"/>
  <c r="AV416" i="12"/>
  <c r="AU416" i="12"/>
  <c r="AU417" i="12"/>
  <c r="AV417" i="12"/>
  <c r="AU421" i="12"/>
  <c r="AV421" i="12"/>
  <c r="AU413" i="12"/>
  <c r="AV413" i="12"/>
  <c r="AV404" i="12"/>
  <c r="AU404" i="12"/>
  <c r="AU399" i="12"/>
  <c r="AV399" i="12"/>
  <c r="AV412" i="12"/>
  <c r="AU412" i="12"/>
  <c r="AU407" i="12"/>
  <c r="AV407" i="12"/>
  <c r="AV400" i="12"/>
  <c r="AU400" i="12"/>
  <c r="AV406" i="12"/>
  <c r="AU406" i="12"/>
  <c r="AU403" i="12"/>
  <c r="AV403" i="12"/>
  <c r="AV395" i="12"/>
  <c r="AU395" i="12"/>
  <c r="AU366" i="12"/>
  <c r="AV366" i="12"/>
  <c r="AV388" i="12"/>
  <c r="AU388" i="12"/>
  <c r="AV380" i="12"/>
  <c r="AU380" i="12"/>
  <c r="AU382" i="12"/>
  <c r="AV382" i="12"/>
  <c r="AU370" i="12"/>
  <c r="AV370" i="12"/>
  <c r="AV375" i="12"/>
  <c r="AU375" i="12"/>
  <c r="AU357" i="12"/>
  <c r="AV357" i="12"/>
  <c r="AU353" i="12"/>
  <c r="AV353" i="12"/>
  <c r="AV369" i="12"/>
  <c r="AU369" i="12"/>
  <c r="AU364" i="12"/>
  <c r="AV364" i="12"/>
  <c r="AU363" i="12"/>
  <c r="AV363" i="12"/>
  <c r="AV514" i="12"/>
  <c r="AU514" i="12"/>
  <c r="AV385" i="12"/>
  <c r="AU385" i="12"/>
  <c r="AU378" i="12"/>
  <c r="AV378" i="12"/>
  <c r="AU384" i="12"/>
  <c r="AV384" i="12"/>
  <c r="AV358" i="12"/>
  <c r="AU358" i="12"/>
  <c r="AU391" i="12"/>
  <c r="AV391" i="12"/>
  <c r="AU351" i="12"/>
  <c r="AV351" i="12"/>
  <c r="AU456" i="12"/>
  <c r="AV456" i="12"/>
  <c r="AU761" i="12"/>
  <c r="AV761" i="12"/>
  <c r="AV331" i="12"/>
  <c r="AU331" i="12"/>
  <c r="AU332" i="12"/>
  <c r="AV332" i="12"/>
  <c r="AV346" i="12"/>
  <c r="AU346" i="12"/>
  <c r="AV344" i="12"/>
  <c r="AU344" i="12"/>
  <c r="AU345" i="12"/>
  <c r="AV345" i="12"/>
  <c r="AV326" i="12"/>
  <c r="AU326" i="12"/>
  <c r="AV348" i="12"/>
  <c r="AU348" i="12"/>
  <c r="AU330" i="12"/>
  <c r="AV330" i="12"/>
  <c r="AU339" i="12"/>
  <c r="AV339" i="12"/>
  <c r="AU325" i="12"/>
  <c r="AV325" i="12"/>
  <c r="AV316" i="12"/>
  <c r="AU316" i="12"/>
  <c r="AU289" i="12"/>
  <c r="AV289" i="12"/>
  <c r="AU279" i="12"/>
  <c r="AV279" i="12"/>
  <c r="AU291" i="12"/>
  <c r="AV291" i="12"/>
  <c r="AU301" i="12"/>
  <c r="AV301" i="12"/>
  <c r="AU313" i="12"/>
  <c r="AV313" i="12"/>
  <c r="AV322" i="12"/>
  <c r="AU322" i="12"/>
  <c r="AV304" i="12"/>
  <c r="AU304" i="12"/>
  <c r="AU295" i="12"/>
  <c r="AV295" i="12"/>
  <c r="AV294" i="12"/>
  <c r="AU294" i="12"/>
  <c r="AV292" i="12"/>
  <c r="AU292" i="12"/>
  <c r="AV286" i="12"/>
  <c r="AU286" i="12"/>
  <c r="AV282" i="12"/>
  <c r="AU282" i="12"/>
  <c r="AV130" i="12"/>
  <c r="AU130" i="12"/>
  <c r="AV308" i="12"/>
  <c r="AU308" i="12"/>
  <c r="AU315" i="12"/>
  <c r="AV315" i="12"/>
  <c r="AV290" i="12"/>
  <c r="AU290" i="12"/>
  <c r="AU281" i="12"/>
  <c r="AV281" i="12"/>
  <c r="AU307" i="12"/>
  <c r="AV307" i="12"/>
  <c r="AV306" i="12"/>
  <c r="AU306" i="12"/>
  <c r="AU275" i="12"/>
  <c r="AV275" i="12"/>
  <c r="AV274" i="12"/>
  <c r="AU274" i="12"/>
  <c r="AU273" i="12"/>
  <c r="AV273" i="12"/>
  <c r="AU262" i="12"/>
  <c r="AV262" i="12"/>
  <c r="AV269" i="12"/>
  <c r="AU269" i="12"/>
  <c r="AU249" i="12"/>
  <c r="AV249" i="12"/>
  <c r="AV261" i="12"/>
  <c r="AU261" i="12"/>
  <c r="AU260" i="12"/>
  <c r="AV260" i="12"/>
  <c r="AV257" i="12"/>
  <c r="AU257" i="12"/>
  <c r="AU256" i="12"/>
  <c r="AV256" i="12"/>
  <c r="AV254" i="12"/>
  <c r="AU254" i="12"/>
  <c r="AU251" i="12"/>
  <c r="AV251" i="12"/>
  <c r="AV248" i="12"/>
  <c r="AU248" i="12"/>
  <c r="AU266" i="12"/>
  <c r="AV266" i="12"/>
  <c r="AV252" i="12"/>
  <c r="AU252" i="12"/>
  <c r="AU245" i="12"/>
  <c r="AV245" i="12"/>
  <c r="AU231" i="12"/>
  <c r="AV231" i="12"/>
  <c r="AU236" i="12"/>
  <c r="AV236" i="12"/>
  <c r="AU217" i="12"/>
  <c r="AV217" i="12"/>
  <c r="AU221" i="12"/>
  <c r="AV221" i="12"/>
  <c r="AU215" i="12"/>
  <c r="AV215" i="12"/>
  <c r="AV234" i="12"/>
  <c r="AU234" i="12"/>
  <c r="AV218" i="12"/>
  <c r="AU218" i="12"/>
  <c r="AV230" i="12"/>
  <c r="AU230" i="12"/>
  <c r="AV214" i="12"/>
  <c r="AU214" i="12"/>
  <c r="AU225" i="12"/>
  <c r="AV225" i="12"/>
  <c r="AU176" i="12"/>
  <c r="AV176" i="12"/>
  <c r="AV158" i="12"/>
  <c r="AU158" i="12"/>
  <c r="AU199" i="12"/>
  <c r="AV199" i="12"/>
  <c r="AV145" i="12"/>
  <c r="AU145" i="12"/>
  <c r="AU170" i="12"/>
  <c r="AV170" i="12"/>
  <c r="AV186" i="12"/>
  <c r="AU186" i="12"/>
  <c r="AV242" i="12"/>
  <c r="AU242" i="12"/>
  <c r="AV210" i="12"/>
  <c r="AU210" i="12"/>
  <c r="AU148" i="12"/>
  <c r="AV148" i="12"/>
  <c r="AV298" i="12"/>
  <c r="AU298" i="12"/>
  <c r="AV173" i="12"/>
  <c r="AU173" i="12"/>
  <c r="AU183" i="12"/>
  <c r="AV183" i="12"/>
  <c r="AV181" i="12"/>
  <c r="AU181" i="12"/>
  <c r="AV208" i="12"/>
  <c r="AU208" i="12"/>
  <c r="AV179" i="12"/>
  <c r="AU179" i="12"/>
  <c r="AV175" i="12"/>
  <c r="AU175" i="12"/>
  <c r="AU168" i="12"/>
  <c r="AV168" i="12"/>
  <c r="AV212" i="12"/>
  <c r="AU212" i="12"/>
  <c r="AV194" i="12"/>
  <c r="AU194" i="12"/>
  <c r="AV167" i="12"/>
  <c r="AU167" i="12"/>
  <c r="AU162" i="12"/>
  <c r="AV162" i="12"/>
  <c r="AV618" i="12"/>
  <c r="AU618" i="12"/>
  <c r="AU209" i="12"/>
  <c r="AV209" i="12"/>
  <c r="AU191" i="12"/>
  <c r="AV191" i="12"/>
  <c r="AU164" i="12"/>
  <c r="AV164" i="12"/>
  <c r="AU189" i="12"/>
  <c r="AV189" i="12"/>
  <c r="AU155" i="12"/>
  <c r="AV155" i="12"/>
  <c r="AV154" i="12"/>
  <c r="AU154" i="12"/>
  <c r="AU144" i="12"/>
  <c r="AV144" i="12"/>
  <c r="AU140" i="12"/>
  <c r="AV140" i="12"/>
  <c r="AV139" i="12"/>
  <c r="AU139" i="12"/>
  <c r="AU197" i="12"/>
  <c r="AV197" i="12"/>
  <c r="AU174" i="12"/>
  <c r="AV174" i="12"/>
  <c r="AV192" i="12"/>
  <c r="AU192" i="12"/>
  <c r="AV787" i="12"/>
  <c r="AU787" i="12"/>
  <c r="AU207" i="12"/>
  <c r="AV207" i="12"/>
  <c r="AV165" i="12"/>
  <c r="AU165" i="12"/>
  <c r="AV105" i="12"/>
  <c r="AU105" i="12"/>
  <c r="AU96" i="12"/>
  <c r="AV96" i="12"/>
  <c r="AV126" i="12"/>
  <c r="AU126" i="12"/>
  <c r="AU123" i="12"/>
  <c r="AV123" i="12"/>
  <c r="AV92" i="12"/>
  <c r="AU92" i="12"/>
  <c r="AV80" i="12"/>
  <c r="AU80" i="12"/>
  <c r="AV119" i="12"/>
  <c r="AU119" i="12"/>
  <c r="AU91" i="12"/>
  <c r="AV91" i="12"/>
  <c r="AU89" i="12"/>
  <c r="AV89" i="12"/>
  <c r="AV111" i="12"/>
  <c r="AU111" i="12"/>
  <c r="AV99" i="12"/>
  <c r="AU99" i="12"/>
  <c r="AV128" i="12"/>
  <c r="AU128" i="12"/>
  <c r="AV107" i="12"/>
  <c r="AU107" i="12"/>
  <c r="AV103" i="12"/>
  <c r="AU103" i="12"/>
  <c r="AV597" i="12"/>
  <c r="AU597" i="12"/>
  <c r="AU110" i="12"/>
  <c r="AV110" i="12"/>
  <c r="AV121" i="12"/>
  <c r="AU121" i="12"/>
  <c r="AU93" i="12"/>
  <c r="AV93" i="12"/>
  <c r="AU116" i="12"/>
  <c r="AV116" i="12"/>
  <c r="AV86" i="12"/>
  <c r="AU86" i="12"/>
  <c r="AV78" i="12"/>
  <c r="AU78" i="12"/>
  <c r="AU79" i="12"/>
  <c r="AV79" i="12"/>
  <c r="AV47" i="12"/>
  <c r="AU47" i="12"/>
  <c r="AV74" i="12"/>
  <c r="AU74" i="12"/>
  <c r="AV748" i="12"/>
  <c r="AU748" i="12"/>
  <c r="AV35" i="12"/>
  <c r="AU35" i="12"/>
  <c r="AV70" i="12"/>
  <c r="AU70" i="12"/>
  <c r="AV68" i="12"/>
  <c r="AU68" i="12"/>
  <c r="AV50" i="12"/>
  <c r="AU50" i="12"/>
  <c r="AU65" i="12"/>
  <c r="AV65" i="12"/>
  <c r="AU14" i="12"/>
  <c r="AV14" i="12"/>
  <c r="AU73" i="12"/>
  <c r="AV73" i="12"/>
  <c r="AV9" i="12"/>
  <c r="AU9" i="12"/>
  <c r="AV62" i="12"/>
  <c r="AU62" i="12"/>
  <c r="AU57" i="12"/>
  <c r="AV57" i="12"/>
  <c r="AU55" i="12"/>
  <c r="AV55" i="12"/>
  <c r="AV60" i="12"/>
  <c r="AU60" i="12"/>
  <c r="AU71" i="12"/>
  <c r="AV71" i="12"/>
  <c r="AV52" i="12"/>
  <c r="AU52" i="12"/>
  <c r="AU83" i="12"/>
  <c r="AV83" i="12"/>
  <c r="AV84" i="12"/>
  <c r="AU84" i="12"/>
  <c r="AU85" i="12"/>
  <c r="AV85" i="12"/>
  <c r="AV25" i="12"/>
  <c r="AU25" i="12"/>
  <c r="AU10" i="12"/>
  <c r="AV10" i="12"/>
  <c r="AV520" i="12"/>
  <c r="AU520" i="12"/>
  <c r="AV467" i="12"/>
  <c r="AU467" i="12"/>
  <c r="AU45" i="12"/>
  <c r="AV45" i="12"/>
  <c r="AV40" i="12"/>
  <c r="AU40" i="12"/>
  <c r="AU87" i="12"/>
  <c r="AV87" i="12"/>
  <c r="AU39" i="12"/>
  <c r="AV39" i="12"/>
  <c r="AV7" i="12"/>
  <c r="AU7" i="12"/>
  <c r="AU28" i="12"/>
  <c r="AV28" i="12"/>
  <c r="AU75" i="12"/>
  <c r="AV75" i="12"/>
  <c r="AV17" i="12"/>
  <c r="AU17" i="12"/>
  <c r="AV13" i="12"/>
  <c r="AU13" i="12"/>
  <c r="AV15" i="12"/>
  <c r="AU15" i="12"/>
  <c r="AV410" i="12"/>
  <c r="AU410" i="12"/>
  <c r="AU846" i="12"/>
  <c r="AV846" i="12"/>
  <c r="AU783" i="12"/>
  <c r="AV783" i="12"/>
  <c r="AV656" i="12"/>
  <c r="AU656" i="12"/>
  <c r="AV496" i="12"/>
  <c r="AU496" i="12"/>
  <c r="AU297" i="12"/>
  <c r="AV297" i="12"/>
  <c r="AV202" i="12"/>
  <c r="AU202" i="12"/>
  <c r="AV873" i="12"/>
  <c r="AU873" i="12"/>
  <c r="AU865" i="12"/>
  <c r="AV865" i="12"/>
  <c r="AV843" i="12"/>
  <c r="AU843" i="12"/>
  <c r="AV845" i="12"/>
  <c r="AU845" i="12"/>
  <c r="AV864" i="12"/>
  <c r="AU864" i="12"/>
  <c r="AV836" i="12"/>
  <c r="AU836" i="12"/>
  <c r="AU838" i="12"/>
  <c r="AV838" i="12"/>
  <c r="AV827" i="12"/>
  <c r="AU827" i="12"/>
  <c r="AU849" i="12"/>
  <c r="AV849" i="12"/>
  <c r="AU798" i="12"/>
  <c r="AV798" i="12"/>
  <c r="AV789" i="12"/>
  <c r="AU789" i="12"/>
  <c r="AV764" i="12"/>
  <c r="AU764" i="12"/>
  <c r="AV784" i="12"/>
  <c r="AU784" i="12"/>
  <c r="AV774" i="12"/>
  <c r="AU774" i="12"/>
  <c r="AU768" i="12"/>
  <c r="AV768" i="12"/>
  <c r="AV754" i="12"/>
  <c r="AU754" i="12"/>
  <c r="AV752" i="12"/>
  <c r="AU752" i="12"/>
  <c r="AU688" i="12"/>
  <c r="AV688" i="12"/>
  <c r="AU696" i="12"/>
  <c r="AV696" i="12"/>
  <c r="AU729" i="12"/>
  <c r="AV729" i="12"/>
  <c r="AV723" i="12"/>
  <c r="AU723" i="12"/>
  <c r="AV694" i="12"/>
  <c r="AU694" i="12"/>
  <c r="AU473" i="12"/>
  <c r="AV473" i="12"/>
  <c r="AV709" i="12"/>
  <c r="AU709" i="12"/>
  <c r="AV716" i="12"/>
  <c r="AU716" i="12"/>
  <c r="AU717" i="12"/>
  <c r="AV717" i="12"/>
  <c r="AV705" i="12"/>
  <c r="AU705" i="12"/>
  <c r="AV682" i="12"/>
  <c r="AU682" i="12"/>
  <c r="AV681" i="12"/>
  <c r="AU681" i="12"/>
  <c r="AV648" i="12"/>
  <c r="AU648" i="12"/>
  <c r="AV669" i="12"/>
  <c r="AU669" i="12"/>
  <c r="AV676" i="12"/>
  <c r="AU676" i="12"/>
  <c r="AU63" i="12"/>
  <c r="AV63" i="12"/>
  <c r="AV633" i="12"/>
  <c r="AU633" i="12"/>
  <c r="AV615" i="12"/>
  <c r="AU615" i="12"/>
  <c r="AV621" i="12"/>
  <c r="AU621" i="12"/>
  <c r="AV634" i="12"/>
  <c r="AU634" i="12"/>
  <c r="AV625" i="12"/>
  <c r="AU625" i="12"/>
  <c r="AV58" i="12"/>
  <c r="AU58" i="12"/>
  <c r="AV859" i="12"/>
  <c r="AU859" i="12"/>
  <c r="AV852" i="12"/>
  <c r="AU852" i="12"/>
  <c r="AV828" i="12"/>
  <c r="AU828" i="12"/>
  <c r="AV817" i="12"/>
  <c r="AU817" i="12"/>
  <c r="AU819" i="12"/>
  <c r="AV819" i="12"/>
  <c r="AV811" i="12"/>
  <c r="AU811" i="12"/>
  <c r="AU802" i="12"/>
  <c r="AV802" i="12"/>
  <c r="AU806" i="12"/>
  <c r="AV806" i="12"/>
  <c r="AV801" i="12"/>
  <c r="AU801" i="12"/>
  <c r="AV797" i="12"/>
  <c r="AU797" i="12"/>
  <c r="AU807" i="12"/>
  <c r="AV807" i="12"/>
  <c r="AU773" i="12"/>
  <c r="AV773" i="12"/>
  <c r="AU750" i="12"/>
  <c r="AV750" i="12"/>
  <c r="AV779" i="12"/>
  <c r="AU779" i="12"/>
  <c r="AV781" i="12"/>
  <c r="AU781" i="12"/>
  <c r="AV771" i="12"/>
  <c r="AU771" i="12"/>
  <c r="AU765" i="12"/>
  <c r="AV765" i="12"/>
  <c r="AV706" i="12"/>
  <c r="AU706" i="12"/>
  <c r="AV747" i="12"/>
  <c r="AU747" i="12"/>
  <c r="AV715" i="12"/>
  <c r="AU715" i="12"/>
  <c r="AU746" i="12"/>
  <c r="AV746" i="12"/>
  <c r="AV703" i="12"/>
  <c r="AU703" i="12"/>
  <c r="AU713" i="12"/>
  <c r="AV713" i="12"/>
  <c r="AV693" i="12"/>
  <c r="AU693" i="12"/>
  <c r="AU701" i="12"/>
  <c r="AV701" i="12"/>
  <c r="AV689" i="12"/>
  <c r="AU689" i="12"/>
  <c r="AV698" i="12"/>
  <c r="AU698" i="12"/>
  <c r="AU725" i="12"/>
  <c r="AV725" i="12"/>
  <c r="AV680" i="12"/>
  <c r="AU680" i="12"/>
  <c r="AU721" i="12"/>
  <c r="AV721" i="12"/>
  <c r="AV664" i="12"/>
  <c r="AU664" i="12"/>
  <c r="AV667" i="12"/>
  <c r="AU667" i="12"/>
  <c r="AV658" i="12"/>
  <c r="AU658" i="12"/>
  <c r="AV222" i="12"/>
  <c r="AU222" i="12"/>
  <c r="AV637" i="12"/>
  <c r="AU637" i="12"/>
  <c r="AV623" i="12"/>
  <c r="AU623" i="12"/>
  <c r="AV607" i="12"/>
  <c r="AU607" i="12"/>
  <c r="AV594" i="12"/>
  <c r="AU594" i="12"/>
  <c r="AV724" i="12"/>
  <c r="AU724" i="12"/>
  <c r="AU8" i="12"/>
  <c r="AV8" i="12"/>
  <c r="AV516" i="12"/>
  <c r="AU516" i="12"/>
  <c r="AV872" i="12"/>
  <c r="AU872" i="12"/>
  <c r="AU870" i="12"/>
  <c r="AV870" i="12"/>
  <c r="AU866" i="12"/>
  <c r="AV866" i="12"/>
  <c r="AU853" i="12"/>
  <c r="AV853" i="12"/>
  <c r="AU831" i="12"/>
  <c r="AV831" i="12"/>
  <c r="AV840" i="12"/>
  <c r="AU840" i="12"/>
  <c r="AU854" i="12"/>
  <c r="AV854" i="12"/>
  <c r="AV839" i="12"/>
  <c r="AU839" i="12"/>
  <c r="AV837" i="12"/>
  <c r="AU837" i="12"/>
  <c r="AV851" i="12"/>
  <c r="AU851" i="12"/>
  <c r="AU841" i="12"/>
  <c r="AV841" i="12"/>
  <c r="AU824" i="12"/>
  <c r="AV824" i="12"/>
  <c r="AU857" i="12"/>
  <c r="AV857" i="12"/>
  <c r="AU834" i="12"/>
  <c r="AV834" i="12"/>
  <c r="AU833" i="12"/>
  <c r="AV833" i="12"/>
  <c r="AU830" i="12"/>
  <c r="AV830" i="12"/>
  <c r="AU855" i="12"/>
  <c r="AV855" i="12"/>
  <c r="AV829" i="12"/>
  <c r="AU829" i="12"/>
  <c r="AU825" i="12"/>
  <c r="AV825" i="12"/>
  <c r="AU847" i="12"/>
  <c r="AV847" i="12"/>
  <c r="AV350" i="12"/>
  <c r="AU350" i="12"/>
  <c r="AU850" i="12"/>
  <c r="AV850" i="12"/>
  <c r="AU820" i="12"/>
  <c r="AV820" i="12"/>
  <c r="AV814" i="12"/>
  <c r="AU814" i="12"/>
  <c r="AV823" i="12"/>
  <c r="AU823" i="12"/>
  <c r="AV818" i="12"/>
  <c r="AU818" i="12"/>
  <c r="AV537" i="12"/>
  <c r="AU537" i="12"/>
  <c r="AV809" i="12"/>
  <c r="AU809" i="12"/>
  <c r="AU803" i="12"/>
  <c r="AV803" i="12"/>
  <c r="AU795" i="12"/>
  <c r="AV795" i="12"/>
  <c r="AV805" i="12"/>
  <c r="AU805" i="12"/>
  <c r="AU812" i="12"/>
  <c r="AV812" i="12"/>
  <c r="AU794" i="12"/>
  <c r="AV794" i="12"/>
  <c r="AU792" i="12"/>
  <c r="AV792" i="12"/>
  <c r="AV804" i="12"/>
  <c r="AU804" i="12"/>
  <c r="AV76" i="12"/>
  <c r="AU76" i="12"/>
  <c r="AU799" i="12"/>
  <c r="AV799" i="12"/>
  <c r="AV793" i="12"/>
  <c r="AU793" i="12"/>
  <c r="AU780" i="12"/>
  <c r="AV780" i="12"/>
  <c r="AU776" i="12"/>
  <c r="AV776" i="12"/>
  <c r="AU786" i="12"/>
  <c r="AV786" i="12"/>
  <c r="AV777" i="12"/>
  <c r="AU777" i="12"/>
  <c r="AU769" i="12"/>
  <c r="AV769" i="12"/>
  <c r="AU336" i="12"/>
  <c r="AV336" i="12"/>
  <c r="AV767" i="12"/>
  <c r="AU767" i="12"/>
  <c r="AV778" i="12"/>
  <c r="AU778" i="12"/>
  <c r="AV762" i="12"/>
  <c r="AU762" i="12"/>
  <c r="AV763" i="12"/>
  <c r="AU763" i="12"/>
  <c r="AV770" i="12"/>
  <c r="AU770" i="12"/>
  <c r="AV749" i="12"/>
  <c r="AU749" i="12"/>
  <c r="AV755" i="12"/>
  <c r="AU755" i="12"/>
  <c r="AV753" i="12"/>
  <c r="AU753" i="12"/>
  <c r="AV54" i="12"/>
  <c r="AU54" i="12"/>
  <c r="AV759" i="12"/>
  <c r="AU759" i="12"/>
  <c r="AU775" i="12"/>
  <c r="AV775" i="12"/>
  <c r="AV714" i="12"/>
  <c r="AU714" i="12"/>
  <c r="AV732" i="12"/>
  <c r="AU732" i="12"/>
  <c r="AV745" i="12"/>
  <c r="AU745" i="12"/>
  <c r="AV687" i="12"/>
  <c r="AU687" i="12"/>
  <c r="AU734" i="12"/>
  <c r="AV734" i="12"/>
  <c r="AV684" i="12"/>
  <c r="AU684" i="12"/>
  <c r="AV739" i="12"/>
  <c r="AU739" i="12"/>
  <c r="AV712" i="12"/>
  <c r="AU712" i="12"/>
  <c r="AU726" i="12"/>
  <c r="AV726" i="12"/>
  <c r="AV722" i="12"/>
  <c r="AU722" i="12"/>
  <c r="AU742" i="12"/>
  <c r="AV742" i="12"/>
  <c r="AV683" i="12"/>
  <c r="AU683" i="12"/>
  <c r="AU718" i="12"/>
  <c r="AV718" i="12"/>
  <c r="AV727" i="12"/>
  <c r="AU727" i="12"/>
  <c r="AV691" i="12"/>
  <c r="AU691" i="12"/>
  <c r="AV719" i="12"/>
  <c r="AU719" i="12"/>
  <c r="AV707" i="12"/>
  <c r="AU707" i="12"/>
  <c r="AV720" i="12"/>
  <c r="AU720" i="12"/>
  <c r="AU708" i="12"/>
  <c r="AV708" i="12"/>
  <c r="AU129" i="12"/>
  <c r="AV129" i="12"/>
  <c r="AV700" i="12"/>
  <c r="AU700" i="12"/>
  <c r="AU692" i="12"/>
  <c r="AV692" i="12"/>
  <c r="AV744" i="12"/>
  <c r="AU744" i="12"/>
  <c r="AV690" i="12"/>
  <c r="AU690" i="12"/>
  <c r="AU741" i="12"/>
  <c r="AV741" i="12"/>
  <c r="AU104" i="12"/>
  <c r="AV104" i="12"/>
  <c r="AV731" i="12"/>
  <c r="AU731" i="12"/>
  <c r="AV662" i="12"/>
  <c r="AU662" i="12"/>
  <c r="AV677" i="12"/>
  <c r="AU677" i="12"/>
  <c r="AV660" i="12"/>
  <c r="AU660" i="12"/>
  <c r="AV672" i="12"/>
  <c r="AU672" i="12"/>
  <c r="AV670" i="12"/>
  <c r="AU670" i="12"/>
  <c r="AV661" i="12"/>
  <c r="AU661" i="12"/>
  <c r="AV649" i="12"/>
  <c r="AU649" i="12"/>
  <c r="AV668" i="12"/>
  <c r="AU668" i="12"/>
  <c r="AV666" i="12"/>
  <c r="AU666" i="12"/>
  <c r="AV651" i="12"/>
  <c r="AU651" i="12"/>
  <c r="AV674" i="12"/>
  <c r="AU674" i="12"/>
  <c r="AV657" i="12"/>
  <c r="AU657" i="12"/>
  <c r="AV650" i="12"/>
  <c r="AU650" i="12"/>
  <c r="AV665" i="12"/>
  <c r="AU665" i="12"/>
  <c r="AV663" i="12"/>
  <c r="AU663" i="12"/>
  <c r="AV643" i="12"/>
  <c r="AU643" i="12"/>
  <c r="AV645" i="12"/>
  <c r="AU645" i="12"/>
  <c r="AV644" i="12"/>
  <c r="AU644" i="12"/>
  <c r="AV639" i="12"/>
  <c r="AU639" i="12"/>
  <c r="AV612" i="12"/>
  <c r="AU612" i="12"/>
  <c r="AV619" i="12"/>
  <c r="AU619" i="12"/>
  <c r="AV611" i="12"/>
  <c r="AU611" i="12"/>
  <c r="AV609" i="12"/>
  <c r="AU609" i="12"/>
  <c r="AU458" i="12"/>
  <c r="AV458" i="12"/>
  <c r="AV632" i="12"/>
  <c r="AU632" i="12"/>
  <c r="AV629" i="12"/>
  <c r="AU629" i="12"/>
  <c r="AV627" i="12"/>
  <c r="AU627" i="12"/>
  <c r="AV624" i="12"/>
  <c r="AU624" i="12"/>
  <c r="AV622" i="12"/>
  <c r="AU622" i="12"/>
  <c r="AV631" i="12"/>
  <c r="AU631" i="12"/>
  <c r="AV640" i="12"/>
  <c r="AU640" i="12"/>
  <c r="AV610" i="12"/>
  <c r="AU610" i="12"/>
  <c r="AV635" i="12"/>
  <c r="AU635" i="12"/>
  <c r="AV601" i="12"/>
  <c r="AU601" i="12"/>
  <c r="AV605" i="12"/>
  <c r="AU605" i="12"/>
  <c r="AV598" i="12"/>
  <c r="AU598" i="12"/>
  <c r="AV599" i="12"/>
  <c r="AU599" i="12"/>
  <c r="AV616" i="12"/>
  <c r="AU616" i="12"/>
  <c r="AV604" i="12"/>
  <c r="AU604" i="12"/>
  <c r="AV580" i="12"/>
  <c r="AU580" i="12"/>
  <c r="AV591" i="12"/>
  <c r="AU591" i="12"/>
  <c r="AV592" i="12"/>
  <c r="AU592" i="12"/>
  <c r="AV584" i="12"/>
  <c r="AU584" i="12"/>
  <c r="AV585" i="12"/>
  <c r="AU585" i="12"/>
  <c r="AV582" i="12"/>
  <c r="AU582" i="12"/>
  <c r="AV596" i="12"/>
  <c r="AU596" i="12"/>
  <c r="AV572" i="12"/>
  <c r="AU572" i="12"/>
  <c r="AV571" i="12"/>
  <c r="AU571" i="12"/>
  <c r="AV574" i="12"/>
  <c r="AU574" i="12"/>
  <c r="AV573" i="12"/>
  <c r="AU573" i="12"/>
  <c r="AV565" i="12"/>
  <c r="AU565" i="12"/>
  <c r="AV569" i="12"/>
  <c r="AU569" i="12"/>
  <c r="AV546" i="12"/>
  <c r="AU546" i="12"/>
  <c r="AV557" i="12"/>
  <c r="AU557" i="12"/>
  <c r="AV547" i="12"/>
  <c r="AU547" i="12"/>
  <c r="AV549" i="12"/>
  <c r="AU549" i="12"/>
  <c r="AV568" i="12"/>
  <c r="AU568" i="12"/>
  <c r="AV543" i="12"/>
  <c r="AU543" i="12"/>
  <c r="AV542" i="12"/>
  <c r="AU542" i="12"/>
  <c r="AV553" i="12"/>
  <c r="AU553" i="12"/>
  <c r="AV558" i="12"/>
  <c r="AU558" i="12"/>
  <c r="AV544" i="12"/>
  <c r="AU544" i="12"/>
  <c r="AV536" i="12"/>
  <c r="AU536" i="12"/>
  <c r="AV525" i="12"/>
  <c r="AU525" i="12"/>
  <c r="AV522" i="12"/>
  <c r="AU522" i="12"/>
  <c r="AV519" i="12"/>
  <c r="AU519" i="12"/>
  <c r="AV509" i="12"/>
  <c r="AU509" i="12"/>
  <c r="AV521" i="12"/>
  <c r="AU521" i="12"/>
  <c r="AU479" i="12"/>
  <c r="AV479" i="12"/>
  <c r="AV534" i="12"/>
  <c r="AU534" i="12"/>
  <c r="AV507" i="12"/>
  <c r="AU507" i="12"/>
  <c r="AV501" i="12"/>
  <c r="AU501" i="12"/>
  <c r="AU495" i="12"/>
  <c r="AV495" i="12"/>
  <c r="AU487" i="12"/>
  <c r="AV487" i="12"/>
  <c r="AV526" i="12"/>
  <c r="AU526" i="12"/>
  <c r="AV492" i="12"/>
  <c r="AU492" i="12"/>
  <c r="AV490" i="12"/>
  <c r="AU490" i="12"/>
  <c r="AV540" i="12"/>
  <c r="AU540" i="12"/>
  <c r="AV538" i="12"/>
  <c r="AU538" i="12"/>
  <c r="AV515" i="12"/>
  <c r="AU515" i="12"/>
  <c r="AU815" i="12"/>
  <c r="AV815" i="12"/>
  <c r="AV512" i="12"/>
  <c r="AU512" i="12"/>
  <c r="AV524" i="12"/>
  <c r="AU524" i="12"/>
  <c r="AU481" i="12"/>
  <c r="AV481" i="12"/>
  <c r="AV517" i="12"/>
  <c r="AU517" i="12"/>
  <c r="AV480" i="12"/>
  <c r="AU480" i="12"/>
  <c r="AV476" i="12"/>
  <c r="AU476" i="12"/>
  <c r="AV470" i="12"/>
  <c r="AU470" i="12"/>
  <c r="AU464" i="12"/>
  <c r="AV464" i="12"/>
  <c r="AV444" i="12"/>
  <c r="AU444" i="12"/>
  <c r="AV465" i="12"/>
  <c r="AU465" i="12"/>
  <c r="AV463" i="12"/>
  <c r="AU463" i="12"/>
  <c r="AU462" i="12"/>
  <c r="AV462" i="12"/>
  <c r="AV461" i="12"/>
  <c r="AU461" i="12"/>
  <c r="AU477" i="12"/>
  <c r="AV477" i="12"/>
  <c r="AV474" i="12"/>
  <c r="AU474" i="12"/>
  <c r="AV449" i="12"/>
  <c r="AU449" i="12"/>
  <c r="AU446" i="12"/>
  <c r="AV446" i="12"/>
  <c r="AV459" i="12"/>
  <c r="AU459" i="12"/>
  <c r="AV439" i="12"/>
  <c r="AU439" i="12"/>
  <c r="AU435" i="12"/>
  <c r="AV435" i="12"/>
  <c r="AV434" i="12"/>
  <c r="AU434" i="12"/>
  <c r="AV430" i="12"/>
  <c r="AU430" i="12"/>
  <c r="AU431" i="12"/>
  <c r="AV431" i="12"/>
  <c r="AU425" i="12"/>
  <c r="AV425" i="12"/>
  <c r="AV426" i="12"/>
  <c r="AU426" i="12"/>
  <c r="AV422" i="12"/>
  <c r="AU422" i="12"/>
  <c r="AU704" i="12"/>
  <c r="AV704" i="12"/>
  <c r="AU419" i="12"/>
  <c r="AV419" i="12"/>
  <c r="AU415" i="12"/>
  <c r="AV415" i="12"/>
  <c r="AV418" i="12"/>
  <c r="AU418" i="12"/>
  <c r="AU409" i="12"/>
  <c r="AV409" i="12"/>
  <c r="AU411" i="12"/>
  <c r="AV411" i="12"/>
  <c r="AV398" i="12"/>
  <c r="AU398" i="12"/>
  <c r="AU401" i="12"/>
  <c r="AV401" i="12"/>
  <c r="AV567" i="12"/>
  <c r="AU567" i="12"/>
  <c r="AV414" i="12"/>
  <c r="AU414" i="12"/>
  <c r="AU396" i="12"/>
  <c r="AV396" i="12"/>
  <c r="AV420" i="12"/>
  <c r="AU420" i="12"/>
  <c r="AV402" i="12"/>
  <c r="AU402" i="12"/>
  <c r="AU389" i="12"/>
  <c r="AV389" i="12"/>
  <c r="AV352" i="12"/>
  <c r="AU352" i="12"/>
  <c r="AU387" i="12"/>
  <c r="AV387" i="12"/>
  <c r="AU738" i="12"/>
  <c r="AV738" i="12"/>
  <c r="AV354" i="12"/>
  <c r="AU354" i="12"/>
  <c r="AV377" i="12"/>
  <c r="AU377" i="12"/>
  <c r="AU376" i="12"/>
  <c r="AV376" i="12"/>
  <c r="AU374" i="12"/>
  <c r="AV374" i="12"/>
  <c r="AV360" i="12"/>
  <c r="AU360" i="12"/>
  <c r="AV371" i="12"/>
  <c r="AU371" i="12"/>
  <c r="AV381" i="12"/>
  <c r="AU381" i="12"/>
  <c r="AV383" i="12"/>
  <c r="AU383" i="12"/>
  <c r="AV362" i="12"/>
  <c r="AU362" i="12"/>
  <c r="AU372" i="12"/>
  <c r="AV372" i="12"/>
  <c r="AV367" i="12"/>
  <c r="AU367" i="12"/>
  <c r="AV356" i="12"/>
  <c r="AU356" i="12"/>
  <c r="AU393" i="12"/>
  <c r="AV393" i="12"/>
  <c r="AV390" i="12"/>
  <c r="AU390" i="12"/>
  <c r="AV365" i="12"/>
  <c r="AU365" i="12"/>
  <c r="AV373" i="12"/>
  <c r="AU373" i="12"/>
  <c r="AU319" i="12"/>
  <c r="AV319" i="12"/>
  <c r="AU341" i="12"/>
  <c r="AV341" i="12"/>
  <c r="AU327" i="12"/>
  <c r="AV327" i="12"/>
  <c r="AV333" i="12"/>
  <c r="AU333" i="12"/>
  <c r="AU347" i="12"/>
  <c r="AV347" i="12"/>
  <c r="AV324" i="12"/>
  <c r="AU324" i="12"/>
  <c r="AU334" i="12"/>
  <c r="AV334" i="12"/>
  <c r="AU323" i="12"/>
  <c r="AV323" i="12"/>
  <c r="AV340" i="12"/>
  <c r="AU340" i="12"/>
  <c r="AV329" i="12"/>
  <c r="AU329" i="12"/>
  <c r="AU100" i="12"/>
  <c r="AV100" i="12"/>
  <c r="AV310" i="12"/>
  <c r="AU310" i="12"/>
  <c r="AU299" i="12"/>
  <c r="AV299" i="12"/>
  <c r="AV302" i="12"/>
  <c r="AU302" i="12"/>
  <c r="AU317" i="12"/>
  <c r="AV317" i="12"/>
  <c r="AV300" i="12"/>
  <c r="AU300" i="12"/>
  <c r="AU305" i="12"/>
  <c r="AV305" i="12"/>
  <c r="AV314" i="12"/>
  <c r="AU314" i="12"/>
  <c r="AU311" i="12"/>
  <c r="AV311" i="12"/>
  <c r="AU760" i="12"/>
  <c r="AV760" i="12"/>
  <c r="AU293" i="12"/>
  <c r="AV293" i="12"/>
  <c r="AU283" i="12"/>
  <c r="AV283" i="12"/>
  <c r="AV280" i="12"/>
  <c r="AU280" i="12"/>
  <c r="AU277" i="12"/>
  <c r="AV277" i="12"/>
  <c r="AV288" i="12"/>
  <c r="AU288" i="12"/>
  <c r="AU30" i="12"/>
  <c r="AV30" i="12"/>
  <c r="AV278" i="12"/>
  <c r="AU278" i="12"/>
  <c r="AU303" i="12"/>
  <c r="AV303" i="12"/>
  <c r="AU287" i="12"/>
  <c r="AV287" i="12"/>
  <c r="AV868" i="12"/>
  <c r="AU868" i="12"/>
  <c r="AV730" i="12"/>
  <c r="AU730" i="12"/>
  <c r="AV272" i="12"/>
  <c r="AU272" i="12"/>
  <c r="AV276" i="12"/>
  <c r="AU276" i="12"/>
  <c r="AV653" i="12"/>
  <c r="AU653" i="12"/>
  <c r="AU268" i="12"/>
  <c r="AV268" i="12"/>
  <c r="AV263" i="12"/>
  <c r="AU263" i="12"/>
  <c r="AV250" i="12"/>
  <c r="AU250" i="12"/>
  <c r="AU258" i="12"/>
  <c r="AV258" i="12"/>
  <c r="AV240" i="12"/>
  <c r="AU240" i="12"/>
  <c r="AU247" i="12"/>
  <c r="AV247" i="12"/>
  <c r="AU253" i="12"/>
  <c r="AV253" i="12"/>
  <c r="AU243" i="12"/>
  <c r="AV243" i="12"/>
  <c r="AU241" i="12"/>
  <c r="AV241" i="12"/>
  <c r="AU264" i="12"/>
  <c r="AV264" i="12"/>
  <c r="AV246" i="12"/>
  <c r="AU246" i="12"/>
  <c r="AU238" i="12"/>
  <c r="AV238" i="12"/>
  <c r="AV237" i="12"/>
  <c r="AU237" i="12"/>
  <c r="AV232" i="12"/>
  <c r="AU232" i="12"/>
  <c r="AV620" i="12"/>
  <c r="AU620" i="12"/>
  <c r="AV220" i="12"/>
  <c r="AU220" i="12"/>
  <c r="AV796" i="12"/>
  <c r="AU796" i="12"/>
  <c r="AU213" i="12"/>
  <c r="AV213" i="12"/>
  <c r="AV216" i="12"/>
  <c r="AU216" i="12"/>
  <c r="AU869" i="12"/>
  <c r="AV869" i="12"/>
  <c r="AU227" i="12"/>
  <c r="AV227" i="12"/>
  <c r="AU185" i="12"/>
  <c r="AV185" i="12"/>
  <c r="AU205" i="12"/>
  <c r="AV205" i="12"/>
  <c r="AV204" i="12"/>
  <c r="AU204" i="12"/>
  <c r="AV196" i="12"/>
  <c r="AU196" i="12"/>
  <c r="AV188" i="12"/>
  <c r="AU188" i="12"/>
  <c r="AV338" i="12"/>
  <c r="AU338" i="12"/>
  <c r="AU187" i="12"/>
  <c r="AV187" i="12"/>
  <c r="AV198" i="12"/>
  <c r="AU198" i="12"/>
  <c r="AU201" i="12"/>
  <c r="AV201" i="12"/>
  <c r="AU146" i="12"/>
  <c r="AV146" i="12"/>
  <c r="AU172" i="12"/>
  <c r="AV172" i="12"/>
  <c r="AV184" i="12"/>
  <c r="AU184" i="12"/>
  <c r="AV169" i="12"/>
  <c r="AU169" i="12"/>
  <c r="AU153" i="12"/>
  <c r="AV153" i="12"/>
  <c r="AU438" i="12"/>
  <c r="AV438" i="12"/>
  <c r="AV177" i="12"/>
  <c r="AU177" i="12"/>
  <c r="AV171" i="12"/>
  <c r="AU171" i="12"/>
  <c r="AU160" i="12"/>
  <c r="AV160" i="12"/>
  <c r="AU157" i="12"/>
  <c r="AV157" i="12"/>
  <c r="AV200" i="12"/>
  <c r="AU200" i="12"/>
  <c r="AV163" i="12"/>
  <c r="AU163" i="12"/>
  <c r="AV143" i="12"/>
  <c r="AU143" i="12"/>
  <c r="AU166" i="12"/>
  <c r="AV166" i="12"/>
  <c r="AV190" i="12"/>
  <c r="AU190" i="12"/>
  <c r="AU751" i="12"/>
  <c r="AV751" i="12"/>
  <c r="AU136" i="12"/>
  <c r="AV136" i="12"/>
  <c r="AU180" i="12"/>
  <c r="AV180" i="12"/>
  <c r="AU321" i="12"/>
  <c r="AV321" i="12"/>
  <c r="AU150" i="12"/>
  <c r="AV150" i="12"/>
  <c r="AU142" i="12"/>
  <c r="AV142" i="12"/>
  <c r="AU138" i="12"/>
  <c r="AV138" i="12"/>
  <c r="AU193" i="12"/>
  <c r="AV193" i="12"/>
  <c r="AV135" i="12"/>
  <c r="AU135" i="12"/>
  <c r="AU178" i="12"/>
  <c r="AV178" i="12"/>
  <c r="AV141" i="12"/>
  <c r="AU141" i="12"/>
  <c r="AU211" i="12"/>
  <c r="AV211" i="12"/>
  <c r="AV147" i="12"/>
  <c r="AU147" i="12"/>
  <c r="AV156" i="12"/>
  <c r="AU156" i="12"/>
  <c r="AU118" i="12"/>
  <c r="AV118" i="12"/>
  <c r="AU102" i="12"/>
  <c r="AV102" i="12"/>
  <c r="AV101" i="12"/>
  <c r="AU101" i="12"/>
  <c r="AV109" i="12"/>
  <c r="AU109" i="12"/>
  <c r="AV124" i="12"/>
  <c r="AU124" i="12"/>
  <c r="AU127" i="12"/>
  <c r="AV127" i="12"/>
  <c r="AU125" i="12"/>
  <c r="AV125" i="12"/>
  <c r="AU120" i="12"/>
  <c r="AV120" i="12"/>
  <c r="AU114" i="12"/>
  <c r="AV114" i="12"/>
  <c r="AV95" i="12"/>
  <c r="AU95" i="12"/>
  <c r="AU756" i="12"/>
  <c r="AV756" i="12"/>
  <c r="AV88" i="12"/>
  <c r="AU88" i="12"/>
  <c r="AV94" i="12"/>
  <c r="AU94" i="12"/>
  <c r="AV113" i="12"/>
  <c r="AU113" i="12"/>
  <c r="AU112" i="12"/>
  <c r="AV112" i="12"/>
  <c r="AV117" i="12"/>
  <c r="AU117" i="12"/>
  <c r="AV132" i="12"/>
  <c r="AU132" i="12"/>
  <c r="AV97" i="12"/>
  <c r="AU97" i="12"/>
  <c r="AU106" i="12"/>
  <c r="AV106" i="12"/>
  <c r="AU81" i="12"/>
  <c r="AV81" i="12"/>
  <c r="AV82" i="12"/>
  <c r="AU82" i="12"/>
  <c r="AU22" i="12"/>
  <c r="AV22" i="12"/>
  <c r="AU77" i="12"/>
  <c r="AV77" i="12"/>
  <c r="AV72" i="12"/>
  <c r="AU72" i="12"/>
  <c r="AV31" i="12"/>
  <c r="AU31" i="12"/>
  <c r="AU69" i="12"/>
  <c r="AV69" i="12"/>
  <c r="AU36" i="12"/>
  <c r="AV36" i="12"/>
  <c r="AU67" i="12"/>
  <c r="AV67" i="12"/>
  <c r="AU32" i="12"/>
  <c r="AV32" i="12"/>
  <c r="AV21" i="12"/>
  <c r="AU21" i="12"/>
  <c r="AV860" i="12"/>
  <c r="AU860" i="12"/>
  <c r="AV33" i="12"/>
  <c r="AU33" i="12"/>
  <c r="AU61" i="12"/>
  <c r="AV61" i="12"/>
  <c r="AU34" i="12"/>
  <c r="AV34" i="12"/>
  <c r="AV56" i="12"/>
  <c r="AU56" i="12"/>
  <c r="AU20" i="12"/>
  <c r="AV20" i="12"/>
  <c r="AU48" i="12"/>
  <c r="AV48" i="12"/>
  <c r="AU12" i="12"/>
  <c r="AV12" i="12"/>
  <c r="AU51" i="12"/>
  <c r="AV51" i="12"/>
  <c r="AU53" i="12"/>
  <c r="AV53" i="12"/>
  <c r="AV27" i="12"/>
  <c r="AU27" i="12"/>
  <c r="AU24" i="12"/>
  <c r="AV24" i="12"/>
  <c r="AU16" i="12"/>
  <c r="AV16" i="12"/>
  <c r="AU233" i="12"/>
  <c r="AV233" i="12"/>
  <c r="AV44" i="12"/>
  <c r="AU44" i="12"/>
  <c r="AU41" i="12"/>
  <c r="AV41" i="12"/>
  <c r="AV64" i="12"/>
  <c r="AU64" i="12"/>
  <c r="AU43" i="12"/>
  <c r="AV43" i="12"/>
  <c r="AU59" i="12"/>
  <c r="AV59" i="12"/>
  <c r="AV19" i="12"/>
  <c r="AU19" i="12"/>
  <c r="AV29" i="12"/>
  <c r="AU29" i="12"/>
  <c r="AU26" i="12"/>
  <c r="AV26" i="12"/>
  <c r="AU18" i="12"/>
  <c r="AV18" i="12"/>
  <c r="AV38" i="12"/>
  <c r="AU38" i="12"/>
  <c r="AV11" i="12"/>
  <c r="AU11" i="12"/>
  <c r="AU203" i="12"/>
  <c r="AV203" i="12"/>
  <c r="AU405" i="12"/>
  <c r="AV405" i="12"/>
  <c r="AV832" i="12"/>
  <c r="AU832" i="12"/>
  <c r="AV766" i="12"/>
  <c r="AU766" i="12"/>
  <c r="AV503" i="12"/>
  <c r="AU503" i="12"/>
  <c r="AV486" i="12"/>
  <c r="AU486" i="12"/>
  <c r="AV296" i="12"/>
  <c r="AU296" i="12"/>
  <c r="E712" i="6"/>
  <c r="AO220" i="4"/>
  <c r="AO492" i="4"/>
  <c r="AO221" i="4"/>
  <c r="AO378" i="4"/>
  <c r="AO81" i="4"/>
  <c r="AO101" i="4"/>
  <c r="AO193" i="4"/>
  <c r="AO32" i="4"/>
  <c r="AO39" i="4"/>
  <c r="AO389" i="4"/>
  <c r="AO11" i="4"/>
  <c r="AO427" i="4"/>
  <c r="AO185" i="4"/>
  <c r="AO691" i="4"/>
  <c r="AO568" i="4"/>
  <c r="AO431" i="4"/>
  <c r="AO400" i="4"/>
  <c r="AO778" i="4"/>
  <c r="AO755" i="4"/>
  <c r="AO401" i="4"/>
  <c r="AO805" i="4"/>
  <c r="AO681" i="4"/>
  <c r="AO677" i="4"/>
  <c r="AO591" i="4"/>
  <c r="AO525" i="4"/>
  <c r="AO7" i="4"/>
  <c r="AO578" i="4"/>
  <c r="AO662" i="4"/>
  <c r="AO385" i="4"/>
  <c r="AO836" i="4"/>
  <c r="AO592" i="4"/>
  <c r="AP401" i="4"/>
  <c r="AO52" i="4"/>
  <c r="AO43" i="4"/>
  <c r="AP39" i="4"/>
  <c r="AO29" i="4"/>
  <c r="AP193" i="4"/>
  <c r="AP32" i="4"/>
  <c r="AW38" i="4"/>
  <c r="AX38" i="4" s="1"/>
  <c r="AX890" i="4" s="1"/>
  <c r="R885" i="4"/>
  <c r="AQ883" i="4"/>
  <c r="AQ887" i="4"/>
  <c r="R881" i="4"/>
  <c r="R889" i="4"/>
  <c r="R884" i="4"/>
  <c r="R890" i="4"/>
  <c r="AA891" i="4"/>
  <c r="AA888" i="4"/>
  <c r="AA886" i="4"/>
  <c r="AV15" i="4"/>
  <c r="AU886" i="4"/>
  <c r="AV59" i="4"/>
  <c r="AV889" i="4" s="1"/>
  <c r="AU889" i="4"/>
  <c r="AP520" i="4"/>
  <c r="AP15" i="4"/>
  <c r="AA885" i="4"/>
  <c r="R883" i="4"/>
  <c r="R887" i="4"/>
  <c r="AA881" i="4"/>
  <c r="AA889" i="4"/>
  <c r="AA884" i="4"/>
  <c r="AA890" i="4"/>
  <c r="AQ891" i="4"/>
  <c r="AQ888" i="4"/>
  <c r="AQ886" i="4"/>
  <c r="R882" i="4"/>
  <c r="AU885" i="4"/>
  <c r="AV8" i="4"/>
  <c r="AW8" i="4" s="1"/>
  <c r="AU877" i="4"/>
  <c r="AU882" i="4"/>
  <c r="AQ885" i="4"/>
  <c r="AQ881" i="4"/>
  <c r="AQ889" i="4"/>
  <c r="AQ884" i="4"/>
  <c r="AQ890" i="4"/>
  <c r="AP17" i="4"/>
  <c r="AA882" i="4"/>
  <c r="AV26" i="4"/>
  <c r="AV891" i="4" s="1"/>
  <c r="AU891" i="4"/>
  <c r="AV75" i="4"/>
  <c r="AV881" i="4" s="1"/>
  <c r="AU881" i="4"/>
  <c r="AP59" i="4"/>
  <c r="AA883" i="4"/>
  <c r="AA887" i="4"/>
  <c r="R891" i="4"/>
  <c r="R888" i="4"/>
  <c r="R886" i="4"/>
  <c r="AQ882" i="4"/>
  <c r="AQ877" i="4"/>
  <c r="AV884" i="4"/>
  <c r="AU884" i="4"/>
  <c r="AV17" i="4"/>
  <c r="AV888" i="4" s="1"/>
  <c r="AU888" i="4"/>
  <c r="AV520" i="4"/>
  <c r="AV883" i="4" s="1"/>
  <c r="AU883" i="4"/>
  <c r="AQ88" i="7"/>
  <c r="AI78" i="7"/>
  <c r="AL79" i="7"/>
  <c r="AM78" i="7"/>
  <c r="AL73" i="7"/>
  <c r="AM88" i="7" s="1"/>
  <c r="AM79" i="7"/>
  <c r="AN78" i="7"/>
  <c r="AJ78" i="7"/>
  <c r="AJ80" i="7" s="1"/>
  <c r="AJ95" i="7" s="1"/>
  <c r="AN77" i="7"/>
  <c r="AJ77" i="7"/>
  <c r="AO869" i="4"/>
  <c r="AO701" i="4"/>
  <c r="AO796" i="4"/>
  <c r="AO660" i="4"/>
  <c r="AO643" i="4"/>
  <c r="AO576" i="4"/>
  <c r="AO405" i="4"/>
  <c r="AO667" i="4"/>
  <c r="AO338" i="4"/>
  <c r="AO753" i="4"/>
  <c r="AO393" i="4"/>
  <c r="AO722" i="4"/>
  <c r="AO296" i="4"/>
  <c r="AO86" i="4"/>
  <c r="AN79" i="7"/>
  <c r="AK77" i="7"/>
  <c r="AO79" i="7"/>
  <c r="AJ88" i="7"/>
  <c r="H712" i="6"/>
  <c r="AO423" i="4"/>
  <c r="R877" i="4"/>
  <c r="L150" i="7" s="1"/>
  <c r="V56" i="7" s="1"/>
  <c r="AP8" i="4"/>
  <c r="AP13" i="4"/>
  <c r="AA877" i="4"/>
  <c r="AN73" i="7"/>
  <c r="AO88" i="7" s="1"/>
  <c r="AR80" i="7"/>
  <c r="AR95" i="7" s="1"/>
  <c r="AM77" i="7"/>
  <c r="AM80" i="7" s="1"/>
  <c r="AM95" i="7" s="1"/>
  <c r="AI77" i="7"/>
  <c r="AI80" i="7" s="1"/>
  <c r="AI95" i="7" s="1"/>
  <c r="AM73" i="7"/>
  <c r="AM96" i="7" s="1"/>
  <c r="AO77" i="7"/>
  <c r="AP75" i="4"/>
  <c r="AP84" i="4"/>
  <c r="AO112" i="4"/>
  <c r="AO468" i="4"/>
  <c r="AO55" i="4"/>
  <c r="AV516" i="4"/>
  <c r="AP94" i="7"/>
  <c r="AP100" i="7" s="1"/>
  <c r="AP106" i="7" s="1"/>
  <c r="AL94" i="7"/>
  <c r="AM94" i="7"/>
  <c r="D677" i="6"/>
  <c r="D675" i="6"/>
  <c r="H679" i="6"/>
  <c r="H678" i="6" s="1"/>
  <c r="H670" i="6"/>
  <c r="C678" i="6"/>
  <c r="AQ94" i="7"/>
  <c r="AQ100" i="7" s="1"/>
  <c r="AI94" i="7"/>
  <c r="AI100" i="7" s="1"/>
  <c r="AO190" i="4"/>
  <c r="AO178" i="4"/>
  <c r="AO191" i="4"/>
  <c r="AO70" i="4"/>
  <c r="AO503" i="4"/>
  <c r="AO486" i="4"/>
  <c r="AO226" i="4"/>
  <c r="AO291" i="4"/>
  <c r="AO480" i="4"/>
  <c r="AO250" i="4"/>
  <c r="AO560" i="4"/>
  <c r="AO865" i="4"/>
  <c r="AP724" i="4"/>
  <c r="AV724" i="4"/>
  <c r="AO141" i="4"/>
  <c r="AO582" i="4"/>
  <c r="AO429" i="4"/>
  <c r="AO158" i="4"/>
  <c r="AO249" i="4"/>
  <c r="AO105" i="4"/>
  <c r="AO78" i="4"/>
  <c r="AO222" i="4"/>
  <c r="AO150" i="4"/>
  <c r="AO289" i="4"/>
  <c r="AO169" i="4"/>
  <c r="AO116" i="4"/>
  <c r="AO145" i="4"/>
  <c r="AO119" i="4"/>
  <c r="AO629" i="4"/>
  <c r="AO233" i="4"/>
  <c r="AO187" i="4"/>
  <c r="AO256" i="4"/>
  <c r="AO380" i="4"/>
  <c r="AO627" i="4"/>
  <c r="AO553" i="4"/>
  <c r="AO77" i="4"/>
  <c r="AO74" i="4"/>
  <c r="AO326" i="4"/>
  <c r="AO160" i="4"/>
  <c r="AO102" i="4"/>
  <c r="AO72" i="4"/>
  <c r="AO175" i="4"/>
  <c r="AO144" i="4"/>
  <c r="AO143" i="4"/>
  <c r="AO111" i="4"/>
  <c r="AO85" i="4"/>
  <c r="AO84" i="4"/>
  <c r="AO83" i="4"/>
  <c r="AO57" i="4"/>
  <c r="AO419" i="4"/>
  <c r="AO668" i="4"/>
  <c r="AO327" i="4"/>
  <c r="AO767" i="4"/>
  <c r="AO496" i="4"/>
  <c r="AO53" i="4"/>
  <c r="AO173" i="4"/>
  <c r="AO769" i="4"/>
  <c r="AO721" i="4"/>
  <c r="AO741" i="4"/>
  <c r="AO675" i="4"/>
  <c r="AO674" i="4"/>
  <c r="AO633" i="4"/>
  <c r="AO598" i="4"/>
  <c r="AO586" i="4"/>
  <c r="AO572" i="4"/>
  <c r="AO310" i="4"/>
  <c r="AO813" i="4"/>
  <c r="AO788" i="4"/>
  <c r="AO866" i="4"/>
  <c r="AO106" i="4"/>
  <c r="AO696" i="4"/>
  <c r="AO444" i="4"/>
  <c r="AO793" i="4"/>
  <c r="AO648" i="4"/>
  <c r="AO523" i="4"/>
  <c r="AO534" i="4"/>
  <c r="AO127" i="4"/>
  <c r="AO121" i="4"/>
  <c r="AO661" i="4"/>
  <c r="AO833" i="4"/>
  <c r="AO748" i="4"/>
  <c r="AO631" i="4"/>
  <c r="AP586" i="4"/>
  <c r="AO550" i="4"/>
  <c r="AO510" i="4"/>
  <c r="AO574" i="4"/>
  <c r="AO406" i="4"/>
  <c r="AO507" i="4"/>
  <c r="AO664" i="4"/>
  <c r="AO575" i="4"/>
  <c r="AO552" i="4"/>
  <c r="AO614" i="4"/>
  <c r="AO210" i="4"/>
  <c r="AO157" i="4"/>
  <c r="AO622" i="4"/>
  <c r="AO624" i="4"/>
  <c r="AO669" i="4"/>
  <c r="AO855" i="4"/>
  <c r="AO837" i="4"/>
  <c r="AO811" i="4"/>
  <c r="AO451" i="4"/>
  <c r="AO700" i="4"/>
  <c r="AO604" i="4"/>
  <c r="AO541" i="4"/>
  <c r="AO458" i="4"/>
  <c r="AO795" i="4"/>
  <c r="AO605" i="4"/>
  <c r="AO513" i="4"/>
  <c r="AO511" i="4"/>
  <c r="AO762" i="4"/>
  <c r="AP458" i="4"/>
  <c r="AO372" i="4"/>
  <c r="AO371" i="4"/>
  <c r="AO824" i="4"/>
  <c r="AO719" i="4"/>
  <c r="AO712" i="4"/>
  <c r="AO709" i="4"/>
  <c r="AO707" i="4"/>
  <c r="AO686" i="4"/>
  <c r="AO683" i="4"/>
  <c r="AO517" i="4"/>
  <c r="AO487" i="4"/>
  <c r="AO478" i="4"/>
  <c r="AO770" i="4"/>
  <c r="AO334" i="4"/>
  <c r="AO307" i="4"/>
  <c r="AO214" i="4"/>
  <c r="AO123" i="4"/>
  <c r="AO227" i="4"/>
  <c r="AP214" i="4"/>
  <c r="AO189" i="4"/>
  <c r="AO247" i="4"/>
  <c r="AO154" i="4"/>
  <c r="AO203" i="4"/>
  <c r="AO274" i="4"/>
  <c r="AO234" i="4"/>
  <c r="AO279" i="4"/>
  <c r="AO196" i="4"/>
  <c r="AO50" i="4"/>
  <c r="AP327" i="4"/>
  <c r="AO812" i="4"/>
  <c r="AO225" i="4"/>
  <c r="AO54" i="4"/>
  <c r="AP226" i="4"/>
  <c r="AO56" i="4"/>
  <c r="AO264" i="4"/>
  <c r="AO44" i="4"/>
  <c r="AO868" i="4"/>
  <c r="AO466" i="4"/>
  <c r="AO360" i="4"/>
  <c r="AO626" i="4"/>
  <c r="AO273" i="4"/>
  <c r="AO266" i="4"/>
  <c r="AO231" i="4"/>
  <c r="AO743" i="4"/>
  <c r="AO736" i="4"/>
  <c r="AO714" i="4"/>
  <c r="AO595" i="4"/>
  <c r="AO436" i="4"/>
  <c r="AO428" i="4"/>
  <c r="AO422" i="4"/>
  <c r="AO388" i="4"/>
  <c r="AO341" i="4"/>
  <c r="AO323" i="4"/>
  <c r="AO315" i="4"/>
  <c r="AO301" i="4"/>
  <c r="AO295" i="4"/>
  <c r="AO293" i="4"/>
  <c r="AO242" i="4"/>
  <c r="AO240" i="4"/>
  <c r="AO100" i="4"/>
  <c r="AO94" i="4"/>
  <c r="AO21" i="4"/>
  <c r="AO798" i="4"/>
  <c r="AO794" i="4"/>
  <c r="AO724" i="4"/>
  <c r="AO561" i="4"/>
  <c r="AO501" i="4"/>
  <c r="AO498" i="4"/>
  <c r="AO694" i="4"/>
  <c r="AO623" i="4"/>
  <c r="AO658" i="4"/>
  <c r="AO663" i="4"/>
  <c r="AO650" i="4"/>
  <c r="AO330" i="4"/>
  <c r="AO319" i="4"/>
  <c r="AP534" i="4"/>
  <c r="AO826" i="4"/>
  <c r="AO490" i="4"/>
  <c r="AO822" i="4"/>
  <c r="AO217" i="4"/>
  <c r="AO290" i="4"/>
  <c r="AO693" i="4"/>
  <c r="AO649" i="4"/>
  <c r="AO67" i="4"/>
  <c r="AO473" i="4"/>
  <c r="AO768" i="4"/>
  <c r="AO636" i="4"/>
  <c r="AP811" i="4"/>
  <c r="AO673" i="4"/>
  <c r="AO366" i="4"/>
  <c r="AO611" i="4"/>
  <c r="AO26" i="4"/>
  <c r="AO637" i="4"/>
  <c r="AP380" i="4"/>
  <c r="AO197" i="4"/>
  <c r="AO300" i="4"/>
  <c r="AP721" i="4"/>
  <c r="AO258" i="4"/>
  <c r="AP423" i="4"/>
  <c r="AO644" i="4"/>
  <c r="AP696" i="4"/>
  <c r="AO749" i="4"/>
  <c r="AO132" i="4"/>
  <c r="AO130" i="4"/>
  <c r="AO125" i="4"/>
  <c r="AO756" i="4"/>
  <c r="AO88" i="4"/>
  <c r="AO61" i="4"/>
  <c r="AO17" i="4"/>
  <c r="AO672" i="4"/>
  <c r="AO585" i="4"/>
  <c r="AO332" i="4"/>
  <c r="AO464" i="4"/>
  <c r="AO263" i="4"/>
  <c r="AP798" i="4"/>
  <c r="AP794" i="4"/>
  <c r="AO508" i="4"/>
  <c r="AO562" i="4"/>
  <c r="AO138" i="4"/>
  <c r="AO33" i="4"/>
  <c r="AO27" i="4"/>
  <c r="AO8" i="4"/>
  <c r="AO651" i="4"/>
  <c r="AP650" i="4"/>
  <c r="AP187" i="4"/>
  <c r="AO785" i="4"/>
  <c r="AO784" i="4"/>
  <c r="AO706" i="4"/>
  <c r="AO601" i="4"/>
  <c r="AO514" i="4"/>
  <c r="AO425" i="4"/>
  <c r="AO403" i="4"/>
  <c r="AO344" i="4"/>
  <c r="AO852" i="4"/>
  <c r="AO864" i="4"/>
  <c r="AP510" i="4"/>
  <c r="AO454" i="4"/>
  <c r="AO103" i="4"/>
  <c r="AO35" i="4"/>
  <c r="AO336" i="4"/>
  <c r="AO533" i="4"/>
  <c r="AO321" i="4"/>
  <c r="AO305" i="4"/>
  <c r="AO731" i="4"/>
  <c r="AO754" i="4"/>
  <c r="AO871" i="4"/>
  <c r="AO840" i="4"/>
  <c r="AO260" i="4"/>
  <c r="AO745" i="4"/>
  <c r="AO838" i="4"/>
  <c r="AO493" i="4"/>
  <c r="AO64" i="4"/>
  <c r="AO476" i="4"/>
  <c r="AO313" i="4"/>
  <c r="AO565" i="4"/>
  <c r="AO554" i="4"/>
  <c r="AO589" i="4"/>
  <c r="AO192" i="4"/>
  <c r="AO449" i="4"/>
  <c r="AO36" i="4"/>
  <c r="AO282" i="4"/>
  <c r="AP604" i="4"/>
  <c r="AO38" i="4"/>
  <c r="AO457" i="4"/>
  <c r="AP561" i="4"/>
  <c r="AP501" i="4"/>
  <c r="AO849" i="4"/>
  <c r="AO268" i="4"/>
  <c r="AO253" i="4"/>
  <c r="AO570" i="4"/>
  <c r="AO659" i="4"/>
  <c r="AO435" i="4"/>
  <c r="AP795" i="4"/>
  <c r="AP767" i="4"/>
  <c r="AO713" i="4"/>
  <c r="AO183" i="4"/>
  <c r="AO304" i="4"/>
  <c r="AO254" i="4"/>
  <c r="AO477" i="4"/>
  <c r="AO494" i="4"/>
  <c r="AO497" i="4"/>
  <c r="AO9" i="4"/>
  <c r="AO19" i="4"/>
  <c r="AO28" i="4"/>
  <c r="AO551" i="4"/>
  <c r="AO617" i="4"/>
  <c r="AO831" i="4"/>
  <c r="AO421" i="4"/>
  <c r="AO467" i="4"/>
  <c r="AO860" i="4"/>
  <c r="AO248" i="4"/>
  <c r="AO653" i="4"/>
  <c r="AO652" i="4"/>
  <c r="AO521" i="4"/>
  <c r="AO10" i="4"/>
  <c r="AO20" i="4"/>
  <c r="AO25" i="4"/>
  <c r="AO558" i="4"/>
  <c r="AO211" i="4"/>
  <c r="AP282" i="4"/>
  <c r="AO142" i="4"/>
  <c r="AP852" i="4"/>
  <c r="AO465" i="4"/>
  <c r="AP788" i="4"/>
  <c r="AO727" i="4"/>
  <c r="AO781" i="4"/>
  <c r="AP627" i="4"/>
  <c r="AO522" i="4"/>
  <c r="AO269" i="4"/>
  <c r="AO288" i="4"/>
  <c r="AP217" i="4"/>
  <c r="AP653" i="4"/>
  <c r="AO14" i="4"/>
  <c r="AO257" i="4"/>
  <c r="AO843" i="4"/>
  <c r="AP700" i="4"/>
  <c r="AP191" i="4"/>
  <c r="AO140" i="4"/>
  <c r="AP769" i="4"/>
  <c r="AO469" i="4"/>
  <c r="AO593" i="4"/>
  <c r="AO82" i="4"/>
  <c r="AP629" i="4"/>
  <c r="AO209" i="4"/>
  <c r="AO797" i="4"/>
  <c r="AO60" i="4"/>
  <c r="AP813" i="4"/>
  <c r="AP183" i="4"/>
  <c r="AP745" i="4"/>
  <c r="AO432" i="4"/>
  <c r="AO170" i="4"/>
  <c r="AO698" i="4"/>
  <c r="AP541" i="4"/>
  <c r="AO612" i="4"/>
  <c r="AO870" i="4"/>
  <c r="AP551" i="4"/>
  <c r="AP659" i="4"/>
  <c r="AO207" i="4"/>
  <c r="AO766" i="4"/>
  <c r="AO854" i="4"/>
  <c r="AO482" i="4"/>
  <c r="AP543" i="4"/>
  <c r="AO543" i="4"/>
  <c r="AP350" i="4"/>
  <c r="AO350" i="4"/>
  <c r="AP30" i="4"/>
  <c r="AO30" i="4"/>
  <c r="AP827" i="4"/>
  <c r="AO827" i="4"/>
  <c r="AP708" i="4"/>
  <c r="AO708" i="4"/>
  <c r="AO705" i="4"/>
  <c r="AP705" i="4"/>
  <c r="AP619" i="4"/>
  <c r="AO619" i="4"/>
  <c r="AP555" i="4"/>
  <c r="AO555" i="4"/>
  <c r="AO499" i="4"/>
  <c r="AP499" i="4"/>
  <c r="AP461" i="4"/>
  <c r="AO461" i="4"/>
  <c r="AP453" i="4"/>
  <c r="AO453" i="4"/>
  <c r="AP573" i="4"/>
  <c r="AO573" i="4"/>
  <c r="AO536" i="4"/>
  <c r="AP536" i="4"/>
  <c r="AP251" i="4"/>
  <c r="AO251" i="4"/>
  <c r="AP162" i="4"/>
  <c r="AO162" i="4"/>
  <c r="AP759" i="4"/>
  <c r="AO759" i="4"/>
  <c r="AP671" i="4"/>
  <c r="AO671" i="4"/>
  <c r="AP136" i="4"/>
  <c r="AO136" i="4"/>
  <c r="AO97" i="4"/>
  <c r="AP97" i="4"/>
  <c r="AO92" i="4"/>
  <c r="AP92" i="4"/>
  <c r="AP73" i="4"/>
  <c r="AO73" i="4"/>
  <c r="AO856" i="4"/>
  <c r="AO861" i="4"/>
  <c r="AO438" i="4"/>
  <c r="AO339" i="4"/>
  <c r="AO48" i="4"/>
  <c r="Z17" i="4"/>
  <c r="J218" i="4"/>
  <c r="AP218" i="4" s="1"/>
  <c r="AP771" i="4"/>
  <c r="AO771" i="4"/>
  <c r="AP537" i="4"/>
  <c r="AO537" i="4"/>
  <c r="AP475" i="4"/>
  <c r="AO475" i="4"/>
  <c r="J540" i="4"/>
  <c r="Z540" i="4"/>
  <c r="Z515" i="4"/>
  <c r="J515" i="4"/>
  <c r="J470" i="4"/>
  <c r="J417" i="4"/>
  <c r="Z417" i="4"/>
  <c r="Z375" i="4"/>
  <c r="J375" i="4"/>
  <c r="J374" i="4"/>
  <c r="Z374" i="4"/>
  <c r="AP871" i="4"/>
  <c r="AO520" i="4"/>
  <c r="AP669" i="4"/>
  <c r="AO204" i="4"/>
  <c r="AO34" i="4"/>
  <c r="AO59" i="4"/>
  <c r="AO186" i="4"/>
  <c r="AP668" i="4"/>
  <c r="AO281" i="4"/>
  <c r="AO51" i="4"/>
  <c r="AO199" i="4"/>
  <c r="AO156" i="4"/>
  <c r="AO198" i="4"/>
  <c r="AP673" i="4"/>
  <c r="AP20" i="4"/>
  <c r="AP9" i="4"/>
  <c r="Z851" i="4"/>
  <c r="AO262" i="4"/>
  <c r="AP444" i="4"/>
  <c r="Z807" i="4"/>
  <c r="J807" i="4"/>
  <c r="AO606" i="4"/>
  <c r="Z491" i="4"/>
  <c r="J491" i="4"/>
  <c r="Z474" i="4"/>
  <c r="J474" i="4"/>
  <c r="Z472" i="4"/>
  <c r="J472" i="4"/>
  <c r="AO472" i="4" s="1"/>
  <c r="J331" i="4"/>
  <c r="AP331" i="4" s="1"/>
  <c r="Z331" i="4"/>
  <c r="AO750" i="4"/>
  <c r="AP661" i="4"/>
  <c r="AO172" i="4"/>
  <c r="AO780" i="4"/>
  <c r="AO245" i="4"/>
  <c r="AO184" i="4"/>
  <c r="AO58" i="4"/>
  <c r="AP291" i="4"/>
  <c r="AO47" i="4"/>
  <c r="AO155" i="4"/>
  <c r="AO299" i="4"/>
  <c r="AP649" i="4"/>
  <c r="Z848" i="4"/>
  <c r="AP843" i="4"/>
  <c r="AP10" i="4"/>
  <c r="AO851" i="4"/>
  <c r="J844" i="4"/>
  <c r="J842" i="4"/>
  <c r="AP842" i="4" s="1"/>
  <c r="Z610" i="4"/>
  <c r="J610" i="4"/>
  <c r="J504" i="4"/>
  <c r="AP504" i="4" s="1"/>
  <c r="J483" i="4"/>
  <c r="AP483" i="4" s="1"/>
  <c r="Z483" i="4"/>
  <c r="J450" i="4"/>
  <c r="Z450" i="4"/>
  <c r="J447" i="4"/>
  <c r="AP447" i="4" s="1"/>
  <c r="Z447" i="4"/>
  <c r="J364" i="4"/>
  <c r="Z364" i="4"/>
  <c r="J363" i="4"/>
  <c r="AP363" i="4" s="1"/>
  <c r="Z363" i="4"/>
  <c r="J357" i="4"/>
  <c r="Z357" i="4"/>
  <c r="J356" i="4"/>
  <c r="AP356" i="4" s="1"/>
  <c r="Z356" i="4"/>
  <c r="J353" i="4"/>
  <c r="J333" i="4"/>
  <c r="Z333" i="4"/>
  <c r="AO801" i="4"/>
  <c r="Z608" i="4"/>
  <c r="J608" i="4"/>
  <c r="Z580" i="4"/>
  <c r="J580" i="4"/>
  <c r="AP580" i="4" s="1"/>
  <c r="J528" i="4"/>
  <c r="Z528" i="4"/>
  <c r="J526" i="4"/>
  <c r="AP526" i="4" s="1"/>
  <c r="Z526" i="4"/>
  <c r="AO495" i="4"/>
  <c r="J377" i="4"/>
  <c r="AP377" i="4" s="1"/>
  <c r="Z377" i="4"/>
  <c r="AO545" i="4"/>
  <c r="AO506" i="4"/>
  <c r="Z794" i="4"/>
  <c r="Z778" i="4"/>
  <c r="AO684" i="4"/>
  <c r="AO628" i="4"/>
  <c r="AO442" i="4"/>
  <c r="AO180" i="4"/>
  <c r="AO390" i="4"/>
  <c r="AO809" i="4"/>
  <c r="AO799" i="4"/>
  <c r="AO710" i="4"/>
  <c r="AO703" i="4"/>
  <c r="AO546" i="4"/>
  <c r="AO542" i="4"/>
  <c r="AO479" i="4"/>
  <c r="AO317" i="4"/>
  <c r="AO129" i="4"/>
  <c r="AO91" i="4"/>
  <c r="AP820" i="4"/>
  <c r="AO820" i="4"/>
  <c r="AP806" i="4"/>
  <c r="AO806" i="4"/>
  <c r="AP76" i="4"/>
  <c r="AO76" i="4"/>
  <c r="AO848" i="4"/>
  <c r="AP848" i="4"/>
  <c r="AP786" i="4"/>
  <c r="AO786" i="4"/>
  <c r="AP857" i="4"/>
  <c r="AO857" i="4"/>
  <c r="AO818" i="4"/>
  <c r="AP818" i="4"/>
  <c r="AP804" i="4"/>
  <c r="AO804" i="4"/>
  <c r="AP803" i="4"/>
  <c r="AO803" i="4"/>
  <c r="AP764" i="4"/>
  <c r="AO764" i="4"/>
  <c r="AO519" i="4"/>
  <c r="AP866" i="4"/>
  <c r="AP833" i="4"/>
  <c r="AO399" i="4"/>
  <c r="J850" i="4"/>
  <c r="AO850" i="4" s="1"/>
  <c r="AO847" i="4"/>
  <c r="AO845" i="4"/>
  <c r="Z824" i="4"/>
  <c r="AO823" i="4"/>
  <c r="AO744" i="4"/>
  <c r="AO718" i="4"/>
  <c r="AO716" i="4"/>
  <c r="AP822" i="4"/>
  <c r="AO787" i="4"/>
  <c r="AP26" i="4"/>
  <c r="J841" i="4"/>
  <c r="Z837" i="4"/>
  <c r="AO752" i="4"/>
  <c r="AO484" i="4"/>
  <c r="AO779" i="4"/>
  <c r="AO777" i="4"/>
  <c r="AO775" i="4"/>
  <c r="AO859" i="4"/>
  <c r="AO817" i="4"/>
  <c r="AO763" i="4"/>
  <c r="Z534" i="4"/>
  <c r="AO530" i="4"/>
  <c r="AO502" i="4"/>
  <c r="AO415" i="4"/>
  <c r="AO414" i="4"/>
  <c r="AO412" i="4"/>
  <c r="AO411" i="4"/>
  <c r="AO409" i="4"/>
  <c r="AO407" i="4"/>
  <c r="AO404" i="4"/>
  <c r="AO402" i="4"/>
  <c r="AO549" i="4"/>
  <c r="AO329" i="4"/>
  <c r="AO325" i="4"/>
  <c r="AO302" i="4"/>
  <c r="AO690" i="4"/>
  <c r="AO314" i="4"/>
  <c r="AO216" i="4"/>
  <c r="AO205" i="4"/>
  <c r="AO599" i="4"/>
  <c r="AO597" i="4"/>
  <c r="AO583" i="4"/>
  <c r="AO571" i="4"/>
  <c r="AO524" i="4"/>
  <c r="J462" i="4"/>
  <c r="AO384" i="4"/>
  <c r="AO383" i="4"/>
  <c r="AO456" i="4"/>
  <c r="AO382" i="4"/>
  <c r="AO381" i="4"/>
  <c r="AO738" i="4"/>
  <c r="Z254" i="4"/>
  <c r="AO252" i="4"/>
  <c r="AO69" i="4"/>
  <c r="AO15" i="4"/>
  <c r="J297" i="4"/>
  <c r="AO298" i="4"/>
  <c r="AO286" i="4"/>
  <c r="AP278" i="4"/>
  <c r="AO278" i="4"/>
  <c r="J202" i="4"/>
  <c r="AO201" i="4"/>
  <c r="AP201" i="4"/>
  <c r="AO176" i="4"/>
  <c r="AP176" i="4"/>
  <c r="AP751" i="4"/>
  <c r="AO751" i="4"/>
  <c r="AP148" i="4"/>
  <c r="AO148" i="4"/>
  <c r="AO118" i="4"/>
  <c r="J117" i="4"/>
  <c r="AO114" i="4"/>
  <c r="AO666" i="4"/>
  <c r="AP666" i="4"/>
  <c r="AP632" i="4"/>
  <c r="AO632" i="4"/>
  <c r="AP596" i="4"/>
  <c r="AO596" i="4"/>
  <c r="AO373" i="4"/>
  <c r="AP373" i="4"/>
  <c r="AP365" i="4"/>
  <c r="AO365" i="4"/>
  <c r="AP340" i="4"/>
  <c r="AO340" i="4"/>
  <c r="AP292" i="4"/>
  <c r="AO292" i="4"/>
  <c r="AP128" i="4"/>
  <c r="AO128" i="4"/>
  <c r="AO120" i="4"/>
  <c r="AP120" i="4"/>
  <c r="AP65" i="4"/>
  <c r="AO65" i="4"/>
  <c r="AO31" i="4"/>
  <c r="AP31" i="4"/>
  <c r="AP723" i="4"/>
  <c r="AO723" i="4"/>
  <c r="AO640" i="4"/>
  <c r="AP640" i="4"/>
  <c r="AP538" i="4"/>
  <c r="AO538" i="4"/>
  <c r="AP452" i="4"/>
  <c r="AO452" i="4"/>
  <c r="AP324" i="4"/>
  <c r="AO324" i="4"/>
  <c r="AP306" i="4"/>
  <c r="AO306" i="4"/>
  <c r="AP212" i="4"/>
  <c r="AO212" i="4"/>
  <c r="AP147" i="4"/>
  <c r="AO147" i="4"/>
  <c r="AP113" i="4"/>
  <c r="AO113" i="4"/>
  <c r="AP107" i="4"/>
  <c r="AO107" i="4"/>
  <c r="F670" i="6"/>
  <c r="F679" i="6"/>
  <c r="F678" i="6" s="1"/>
  <c r="AO607" i="4"/>
  <c r="AP607" i="4"/>
  <c r="AP346" i="4"/>
  <c r="AO346" i="4"/>
  <c r="AP246" i="4"/>
  <c r="AO246" i="4"/>
  <c r="AO126" i="4"/>
  <c r="AP126" i="4"/>
  <c r="AO95" i="4"/>
  <c r="AP853" i="4"/>
  <c r="AO853" i="4"/>
  <c r="AP232" i="4"/>
  <c r="AO232" i="4"/>
  <c r="AO213" i="4"/>
  <c r="AP213" i="4"/>
  <c r="AO174" i="4"/>
  <c r="AP174" i="4"/>
  <c r="AO109" i="4"/>
  <c r="AP109" i="4"/>
  <c r="AP410" i="4"/>
  <c r="AO410" i="4"/>
  <c r="J825" i="4"/>
  <c r="Z825" i="4"/>
  <c r="J792" i="4"/>
  <c r="Z792" i="4"/>
  <c r="AO742" i="4"/>
  <c r="AO80" i="4"/>
  <c r="AP698" i="4"/>
  <c r="AP574" i="4"/>
  <c r="AP496" i="4"/>
  <c r="AP442" i="4"/>
  <c r="AP553" i="4"/>
  <c r="AP480" i="4"/>
  <c r="AO639" i="4"/>
  <c r="AO625" i="4"/>
  <c r="AO424" i="4"/>
  <c r="AO443" i="4"/>
  <c r="AO725" i="4"/>
  <c r="AO739" i="4"/>
  <c r="AO630" i="4"/>
  <c r="AO830" i="4"/>
  <c r="AO567" i="4"/>
  <c r="AP36" i="4"/>
  <c r="AP53" i="4"/>
  <c r="AO41" i="4"/>
  <c r="Z147" i="4"/>
  <c r="J188" i="4"/>
  <c r="AO194" i="4"/>
  <c r="AP304" i="4"/>
  <c r="AP419" i="4"/>
  <c r="AO655" i="4"/>
  <c r="Z698" i="4"/>
  <c r="AO747" i="4"/>
  <c r="AP809" i="4"/>
  <c r="AO272" i="4"/>
  <c r="AP38" i="4"/>
  <c r="Z180" i="4"/>
  <c r="Z640" i="4"/>
  <c r="AP658" i="4"/>
  <c r="AP28" i="4"/>
  <c r="J765" i="4"/>
  <c r="AO13" i="4"/>
  <c r="J641" i="4"/>
  <c r="AP611" i="4"/>
  <c r="AP838" i="4"/>
  <c r="AP614" i="4"/>
  <c r="J316" i="4"/>
  <c r="AP316" i="4" s="1"/>
  <c r="AP550" i="4"/>
  <c r="AO12" i="4"/>
  <c r="AO104" i="4"/>
  <c r="AP256" i="4"/>
  <c r="AO277" i="4"/>
  <c r="Z346" i="4"/>
  <c r="Z548" i="4"/>
  <c r="AO398" i="4"/>
  <c r="AP545" i="4"/>
  <c r="J587" i="4"/>
  <c r="J535" i="4"/>
  <c r="AP506" i="4"/>
  <c r="AP861" i="4"/>
  <c r="AO829" i="4"/>
  <c r="AO828" i="4"/>
  <c r="J821" i="4"/>
  <c r="AP801" i="4"/>
  <c r="AO800" i="4"/>
  <c r="J789" i="4"/>
  <c r="Z774" i="4"/>
  <c r="J774" i="4"/>
  <c r="J773" i="4"/>
  <c r="J761" i="4"/>
  <c r="Z723" i="4"/>
  <c r="J704" i="4"/>
  <c r="Z704" i="4"/>
  <c r="AP703" i="4"/>
  <c r="Z689" i="4"/>
  <c r="J689" i="4"/>
  <c r="J688" i="4"/>
  <c r="J676" i="4"/>
  <c r="Z666" i="4"/>
  <c r="Z634" i="4"/>
  <c r="J634" i="4"/>
  <c r="Z632" i="4"/>
  <c r="J600" i="4"/>
  <c r="Z600" i="4"/>
  <c r="Z599" i="4"/>
  <c r="J579" i="4"/>
  <c r="AP579" i="4" s="1"/>
  <c r="J516" i="4"/>
  <c r="J481" i="4"/>
  <c r="Z481" i="4"/>
  <c r="J459" i="4"/>
  <c r="AP459" i="4" s="1"/>
  <c r="Z446" i="4"/>
  <c r="J446" i="4"/>
  <c r="AP446" i="4" s="1"/>
  <c r="AP438" i="4"/>
  <c r="J430" i="4"/>
  <c r="AO416" i="4"/>
  <c r="J387" i="4"/>
  <c r="J347" i="4"/>
  <c r="Z347" i="4"/>
  <c r="J322" i="4"/>
  <c r="Z292" i="4"/>
  <c r="J280" i="4"/>
  <c r="AP280" i="4" s="1"/>
  <c r="J241" i="4"/>
  <c r="AP241" i="4" s="1"/>
  <c r="J215" i="4"/>
  <c r="J181" i="4"/>
  <c r="J168" i="4"/>
  <c r="J163" i="4"/>
  <c r="J135" i="4"/>
  <c r="J124" i="4"/>
  <c r="AP124" i="4" s="1"/>
  <c r="Z124" i="4"/>
  <c r="J99" i="4"/>
  <c r="AO96" i="4"/>
  <c r="J89" i="4"/>
  <c r="AP82" i="4"/>
  <c r="J71" i="4"/>
  <c r="Z57" i="4"/>
  <c r="Z31" i="4"/>
  <c r="Z13" i="4"/>
  <c r="Z11" i="4"/>
  <c r="F712" i="6"/>
  <c r="C707" i="6"/>
  <c r="D706" i="6" s="1"/>
  <c r="D676" i="6"/>
  <c r="J620" i="4"/>
  <c r="Z620" i="4"/>
  <c r="AO455" i="4"/>
  <c r="AO413" i="4"/>
  <c r="AO308" i="4"/>
  <c r="AO238" i="4"/>
  <c r="AO87" i="4"/>
  <c r="Z40" i="4"/>
  <c r="J40" i="4"/>
  <c r="AS88" i="7"/>
  <c r="AR96" i="7"/>
  <c r="AP864" i="4"/>
  <c r="AO746" i="4"/>
  <c r="AP390" i="4"/>
  <c r="AO441" i="4"/>
  <c r="AO345" i="4"/>
  <c r="AO621" i="4"/>
  <c r="AO819" i="4"/>
  <c r="AO556" i="4"/>
  <c r="AO22" i="4"/>
  <c r="J760" i="4"/>
  <c r="AO230" i="4"/>
  <c r="AO654" i="4"/>
  <c r="AO283" i="4"/>
  <c r="AO165" i="4"/>
  <c r="AO772" i="4"/>
  <c r="AO287" i="4"/>
  <c r="AO734" i="4"/>
  <c r="AO275" i="4"/>
  <c r="AO93" i="4"/>
  <c r="J208" i="4"/>
  <c r="AO358" i="4"/>
  <c r="Z680" i="4"/>
  <c r="Z747" i="4"/>
  <c r="J276" i="4"/>
  <c r="J294" i="4"/>
  <c r="Z283" i="4"/>
  <c r="Z741" i="4"/>
  <c r="AP179" i="4"/>
  <c r="AO179" i="4"/>
  <c r="Z729" i="4"/>
  <c r="AO569" i="4"/>
  <c r="J557" i="4"/>
  <c r="AP479" i="4"/>
  <c r="AO24" i="4"/>
  <c r="J544" i="4"/>
  <c r="J547" i="4"/>
  <c r="J867" i="4"/>
  <c r="Z867" i="4"/>
  <c r="Z814" i="4"/>
  <c r="J814" i="4"/>
  <c r="Z768" i="4"/>
  <c r="Z682" i="4"/>
  <c r="J682" i="4"/>
  <c r="AP682" i="4" s="1"/>
  <c r="J670" i="4"/>
  <c r="Z670" i="4"/>
  <c r="Z657" i="4"/>
  <c r="J657" i="4"/>
  <c r="AO645" i="4"/>
  <c r="AO635" i="4"/>
  <c r="J512" i="4"/>
  <c r="J488" i="4"/>
  <c r="AO439" i="4"/>
  <c r="J370" i="4"/>
  <c r="Z370" i="4"/>
  <c r="J362" i="4"/>
  <c r="AO354" i="4"/>
  <c r="J352" i="4"/>
  <c r="Z352" i="4"/>
  <c r="Z317" i="4"/>
  <c r="AO303" i="4"/>
  <c r="Z289" i="4"/>
  <c r="Z261" i="4"/>
  <c r="J261" i="4"/>
  <c r="Z237" i="4"/>
  <c r="J237" i="4"/>
  <c r="J236" i="4"/>
  <c r="Z210" i="4"/>
  <c r="J166" i="4"/>
  <c r="Z166" i="4"/>
  <c r="AO164" i="4"/>
  <c r="Z48" i="4"/>
  <c r="C712" i="6"/>
  <c r="D709" i="6" s="1"/>
  <c r="E670" i="6"/>
  <c r="AS94" i="7"/>
  <c r="AO94" i="7"/>
  <c r="AK94" i="7"/>
  <c r="AR94" i="7"/>
  <c r="AN94" i="7"/>
  <c r="AJ94" i="7"/>
  <c r="AQ80" i="7"/>
  <c r="AQ95" i="7" s="1"/>
  <c r="Z783" i="4"/>
  <c r="AO720" i="4"/>
  <c r="AO588" i="4"/>
  <c r="AO802" i="4"/>
  <c r="Z139" i="4"/>
  <c r="J146" i="4"/>
  <c r="AO167" i="4"/>
  <c r="J463" i="4"/>
  <c r="Z609" i="4"/>
  <c r="AO420" i="4"/>
  <c r="Z809" i="4"/>
  <c r="Z839" i="4"/>
  <c r="AO839" i="4"/>
  <c r="AO687" i="4"/>
  <c r="J62" i="4"/>
  <c r="J171" i="4"/>
  <c r="Z277" i="4"/>
  <c r="AO75" i="4"/>
  <c r="AO729" i="4"/>
  <c r="AO16" i="4"/>
  <c r="J18" i="4"/>
  <c r="Z243" i="4"/>
  <c r="Z234" i="4"/>
  <c r="Z426" i="4"/>
  <c r="Z546" i="4"/>
  <c r="J485" i="4"/>
  <c r="Z858" i="4"/>
  <c r="J858" i="4"/>
  <c r="AP858" i="4" s="1"/>
  <c r="Z834" i="4"/>
  <c r="J834" i="4"/>
  <c r="Z798" i="4"/>
  <c r="AO733" i="4"/>
  <c r="AO680" i="4"/>
  <c r="J615" i="4"/>
  <c r="AO613" i="4"/>
  <c r="AP606" i="4"/>
  <c r="Z594" i="4"/>
  <c r="Z517" i="4"/>
  <c r="Z501" i="4"/>
  <c r="AO434" i="4"/>
  <c r="AO426" i="4"/>
  <c r="Z395" i="4"/>
  <c r="J395" i="4"/>
  <c r="AP395" i="4" s="1"/>
  <c r="AO367" i="4"/>
  <c r="AO351" i="4"/>
  <c r="AO348" i="4"/>
  <c r="J311" i="4"/>
  <c r="AP311" i="4" s="1"/>
  <c r="Z311" i="4"/>
  <c r="AO243" i="4"/>
  <c r="J200" i="4"/>
  <c r="AP200" i="4" s="1"/>
  <c r="Z200" i="4"/>
  <c r="J177" i="4"/>
  <c r="AP177" i="4" s="1"/>
  <c r="Z177" i="4"/>
  <c r="AO153" i="4"/>
  <c r="AO139" i="4"/>
  <c r="J110" i="4"/>
  <c r="Z110" i="4"/>
  <c r="J79" i="4"/>
  <c r="AP79" i="4" s="1"/>
  <c r="J68" i="4"/>
  <c r="AP68" i="4" s="1"/>
  <c r="G712" i="6"/>
  <c r="C694" i="6"/>
  <c r="G670" i="6"/>
  <c r="AJ73" i="7"/>
  <c r="AO78" i="7"/>
  <c r="AP78" i="7"/>
  <c r="AP80" i="7" s="1"/>
  <c r="AP95" i="7" s="1"/>
  <c r="AK78" i="7"/>
  <c r="AL78" i="7"/>
  <c r="AL80" i="7" s="1"/>
  <c r="AL95" i="7" s="1"/>
  <c r="AO73" i="7"/>
  <c r="AK73" i="7"/>
  <c r="AO353" i="4" l="1"/>
  <c r="AP353" i="4"/>
  <c r="AO580" i="4"/>
  <c r="AO446" i="4"/>
  <c r="AO488" i="4"/>
  <c r="AP488" i="4"/>
  <c r="AO792" i="4"/>
  <c r="AP792" i="4"/>
  <c r="AO842" i="4"/>
  <c r="AR89" i="7"/>
  <c r="AO80" i="7"/>
  <c r="AO95" i="7" s="1"/>
  <c r="AN80" i="7"/>
  <c r="AN95" i="7" s="1"/>
  <c r="AN89" i="7" s="1"/>
  <c r="D704" i="6"/>
  <c r="D711" i="6"/>
  <c r="D702" i="6"/>
  <c r="AL96" i="7"/>
  <c r="AL100" i="7" s="1"/>
  <c r="D685" i="6"/>
  <c r="D693" i="6"/>
  <c r="J884" i="4"/>
  <c r="AP641" i="4"/>
  <c r="AO641" i="4"/>
  <c r="AO504" i="4"/>
  <c r="AW890" i="4"/>
  <c r="J883" i="4"/>
  <c r="J881" i="4"/>
  <c r="Z883" i="4"/>
  <c r="Z882" i="4"/>
  <c r="AW520" i="4"/>
  <c r="AW883" i="4" s="1"/>
  <c r="J889" i="4"/>
  <c r="Z886" i="4"/>
  <c r="J885" i="4"/>
  <c r="J886" i="4"/>
  <c r="Z881" i="4"/>
  <c r="Z884" i="4"/>
  <c r="AX884" i="4"/>
  <c r="AW26" i="4"/>
  <c r="AW891" i="4" s="1"/>
  <c r="Z891" i="4"/>
  <c r="Z890" i="4"/>
  <c r="Z885" i="4"/>
  <c r="Z889" i="4"/>
  <c r="Z887" i="4"/>
  <c r="AW75" i="4"/>
  <c r="AX75" i="4" s="1"/>
  <c r="AX881" i="4" s="1"/>
  <c r="AW59" i="4"/>
  <c r="AX59" i="4" s="1"/>
  <c r="AX889" i="4" s="1"/>
  <c r="AV885" i="4"/>
  <c r="AW17" i="4"/>
  <c r="J888" i="4"/>
  <c r="AV877" i="4"/>
  <c r="AV882" i="4"/>
  <c r="J891" i="4"/>
  <c r="J887" i="4"/>
  <c r="AX8" i="4"/>
  <c r="AW882" i="4"/>
  <c r="Z888" i="4"/>
  <c r="AV887" i="4"/>
  <c r="AV886" i="4"/>
  <c r="J890" i="4"/>
  <c r="AW15" i="4"/>
  <c r="J882" i="4"/>
  <c r="D700" i="6"/>
  <c r="AK80" i="7"/>
  <c r="AK95" i="7" s="1"/>
  <c r="AK89" i="7" s="1"/>
  <c r="AN96" i="7"/>
  <c r="AN100" i="7" s="1"/>
  <c r="AN105" i="7" s="1"/>
  <c r="AQ89" i="7"/>
  <c r="AL89" i="7"/>
  <c r="AI89" i="7"/>
  <c r="Z877" i="4"/>
  <c r="J877" i="4"/>
  <c r="K150" i="7" s="1"/>
  <c r="V55" i="7" s="1"/>
  <c r="AP89" i="7"/>
  <c r="AN88" i="7"/>
  <c r="AM89" i="7"/>
  <c r="AM100" i="7"/>
  <c r="AM102" i="7" s="1"/>
  <c r="AP40" i="4"/>
  <c r="AP104" i="7"/>
  <c r="AW516" i="4"/>
  <c r="D687" i="6"/>
  <c r="AO89" i="7"/>
  <c r="D678" i="6"/>
  <c r="AI102" i="7"/>
  <c r="AI101" i="7"/>
  <c r="AI106" i="7"/>
  <c r="AI105" i="7"/>
  <c r="AI103" i="7"/>
  <c r="AI104" i="7"/>
  <c r="AP472" i="4"/>
  <c r="AO218" i="4"/>
  <c r="AO356" i="4"/>
  <c r="AP850" i="4"/>
  <c r="AW724" i="4"/>
  <c r="AO459" i="4"/>
  <c r="AO322" i="4"/>
  <c r="AP322" i="4"/>
  <c r="AO331" i="4"/>
  <c r="AO347" i="4"/>
  <c r="AP347" i="4"/>
  <c r="AO316" i="4"/>
  <c r="AO311" i="4"/>
  <c r="AO483" i="4"/>
  <c r="AO447" i="4"/>
  <c r="AO526" i="4"/>
  <c r="AO363" i="4"/>
  <c r="AO377" i="4"/>
  <c r="AO280" i="4"/>
  <c r="AO608" i="4"/>
  <c r="AP608" i="4"/>
  <c r="AP610" i="4"/>
  <c r="AO610" i="4"/>
  <c r="AP374" i="4"/>
  <c r="AO374" i="4"/>
  <c r="AP417" i="4"/>
  <c r="AO417" i="4"/>
  <c r="AO333" i="4"/>
  <c r="AP333" i="4"/>
  <c r="AP474" i="4"/>
  <c r="AO474" i="4"/>
  <c r="AP375" i="4"/>
  <c r="AO375" i="4"/>
  <c r="AP470" i="4"/>
  <c r="AO470" i="4"/>
  <c r="AP540" i="4"/>
  <c r="AO540" i="4"/>
  <c r="AO357" i="4"/>
  <c r="AP357" i="4"/>
  <c r="AO364" i="4"/>
  <c r="AP364" i="4"/>
  <c r="AP450" i="4"/>
  <c r="AO450" i="4"/>
  <c r="AP807" i="4"/>
  <c r="AO807" i="4"/>
  <c r="AO515" i="4"/>
  <c r="AP515" i="4"/>
  <c r="AO528" i="4"/>
  <c r="AP528" i="4"/>
  <c r="AP844" i="4"/>
  <c r="AO844" i="4"/>
  <c r="AP491" i="4"/>
  <c r="AO491" i="4"/>
  <c r="AO124" i="4"/>
  <c r="AO241" i="4"/>
  <c r="AO841" i="4"/>
  <c r="AP841" i="4"/>
  <c r="AO858" i="4"/>
  <c r="AO200" i="4"/>
  <c r="AP297" i="4"/>
  <c r="AO297" i="4"/>
  <c r="AO462" i="4"/>
  <c r="AP462" i="4"/>
  <c r="AP202" i="4"/>
  <c r="AO202" i="4"/>
  <c r="AP117" i="4"/>
  <c r="AO117" i="4"/>
  <c r="AP88" i="7"/>
  <c r="AO96" i="7"/>
  <c r="AP110" i="4"/>
  <c r="AO110" i="4"/>
  <c r="AP834" i="4"/>
  <c r="AO834" i="4"/>
  <c r="AP485" i="4"/>
  <c r="AO485" i="4"/>
  <c r="AP237" i="4"/>
  <c r="AO237" i="4"/>
  <c r="AQ104" i="7"/>
  <c r="AQ102" i="7"/>
  <c r="AQ106" i="7"/>
  <c r="AK88" i="7"/>
  <c r="AJ96" i="7"/>
  <c r="D682" i="6"/>
  <c r="D690" i="6"/>
  <c r="D688" i="6"/>
  <c r="D686" i="6"/>
  <c r="D684" i="6"/>
  <c r="D692" i="6"/>
  <c r="AP18" i="4"/>
  <c r="AO18" i="4"/>
  <c r="AP146" i="4"/>
  <c r="AO146" i="4"/>
  <c r="AP166" i="4"/>
  <c r="AO166" i="4"/>
  <c r="AO362" i="4"/>
  <c r="AP362" i="4"/>
  <c r="AO512" i="4"/>
  <c r="AP512" i="4"/>
  <c r="AP867" i="4"/>
  <c r="AO867" i="4"/>
  <c r="AO208" i="4"/>
  <c r="AP208" i="4"/>
  <c r="AR100" i="7"/>
  <c r="AR105" i="7" s="1"/>
  <c r="D689" i="6"/>
  <c r="AJ89" i="7"/>
  <c r="D701" i="6"/>
  <c r="D699" i="6"/>
  <c r="D697" i="6"/>
  <c r="D705" i="6"/>
  <c r="D703" i="6"/>
  <c r="D710" i="6"/>
  <c r="D712" i="6" s="1"/>
  <c r="AP71" i="4"/>
  <c r="AO71" i="4"/>
  <c r="AP99" i="4"/>
  <c r="AO99" i="4"/>
  <c r="AO163" i="4"/>
  <c r="AP163" i="4"/>
  <c r="AP215" i="4"/>
  <c r="AO215" i="4"/>
  <c r="AP430" i="4"/>
  <c r="AO430" i="4"/>
  <c r="AO481" i="4"/>
  <c r="AP481" i="4"/>
  <c r="AP634" i="4"/>
  <c r="AO634" i="4"/>
  <c r="AO682" i="4"/>
  <c r="AP821" i="4"/>
  <c r="AO821" i="4"/>
  <c r="AP535" i="4"/>
  <c r="AO535" i="4"/>
  <c r="AO825" i="4"/>
  <c r="AP825" i="4"/>
  <c r="AQ105" i="7"/>
  <c r="AP276" i="4"/>
  <c r="AO276" i="4"/>
  <c r="AP135" i="4"/>
  <c r="AO135" i="4"/>
  <c r="AO676" i="4"/>
  <c r="AP676" i="4"/>
  <c r="AP774" i="4"/>
  <c r="AO774" i="4"/>
  <c r="AP765" i="4"/>
  <c r="AO765" i="4"/>
  <c r="AP188" i="4"/>
  <c r="AO188" i="4"/>
  <c r="AO40" i="4"/>
  <c r="AP171" i="4"/>
  <c r="AO171" i="4"/>
  <c r="AP463" i="4"/>
  <c r="AO463" i="4"/>
  <c r="AQ101" i="7"/>
  <c r="D683" i="6"/>
  <c r="AO579" i="4"/>
  <c r="AO670" i="4"/>
  <c r="AP670" i="4"/>
  <c r="AO814" i="4"/>
  <c r="AP814" i="4"/>
  <c r="AO547" i="4"/>
  <c r="AP547" i="4"/>
  <c r="AO68" i="4"/>
  <c r="AP102" i="7"/>
  <c r="AP103" i="7"/>
  <c r="D698" i="6"/>
  <c r="AP168" i="4"/>
  <c r="AO168" i="4"/>
  <c r="AP516" i="4"/>
  <c r="AO516" i="4"/>
  <c r="AP688" i="4"/>
  <c r="AO688" i="4"/>
  <c r="AO761" i="4"/>
  <c r="AP761" i="4"/>
  <c r="AP789" i="4"/>
  <c r="AO789" i="4"/>
  <c r="AO587" i="4"/>
  <c r="AP587" i="4"/>
  <c r="AP881" i="4" s="1"/>
  <c r="AO177" i="4"/>
  <c r="AP105" i="7"/>
  <c r="AP101" i="7"/>
  <c r="AL88" i="7"/>
  <c r="AK96" i="7"/>
  <c r="AO615" i="4"/>
  <c r="AP615" i="4"/>
  <c r="AP62" i="4"/>
  <c r="AO62" i="4"/>
  <c r="D691" i="6"/>
  <c r="AO236" i="4"/>
  <c r="AP236" i="4"/>
  <c r="AP261" i="4"/>
  <c r="AO261" i="4"/>
  <c r="AP352" i="4"/>
  <c r="AO352" i="4"/>
  <c r="AP370" i="4"/>
  <c r="AO370" i="4"/>
  <c r="AO657" i="4"/>
  <c r="AP657" i="4"/>
  <c r="AO544" i="4"/>
  <c r="AP544" i="4"/>
  <c r="AP557" i="4"/>
  <c r="AO557" i="4"/>
  <c r="AO294" i="4"/>
  <c r="AP294" i="4"/>
  <c r="AO760" i="4"/>
  <c r="AP760" i="4"/>
  <c r="AO620" i="4"/>
  <c r="AP620" i="4"/>
  <c r="AQ103" i="7"/>
  <c r="AP89" i="4"/>
  <c r="AO89" i="4"/>
  <c r="AO181" i="4"/>
  <c r="AP181" i="4"/>
  <c r="AO387" i="4"/>
  <c r="AP387" i="4"/>
  <c r="AP600" i="4"/>
  <c r="AO600" i="4"/>
  <c r="AP689" i="4"/>
  <c r="AO689" i="4"/>
  <c r="AP704" i="4"/>
  <c r="AO704" i="4"/>
  <c r="AO773" i="4"/>
  <c r="AP773" i="4"/>
  <c r="AO395" i="4"/>
  <c r="AO79" i="4"/>
  <c r="AX520" i="4" l="1"/>
  <c r="AX883" i="4" s="1"/>
  <c r="AL102" i="7"/>
  <c r="AL101" i="7"/>
  <c r="AL105" i="7"/>
  <c r="AW877" i="4"/>
  <c r="AL103" i="7"/>
  <c r="AL106" i="7"/>
  <c r="AL104" i="7"/>
  <c r="AW889" i="4"/>
  <c r="AX26" i="4"/>
  <c r="AX891" i="4" s="1"/>
  <c r="AW884" i="4"/>
  <c r="AO884" i="4"/>
  <c r="AP884" i="4"/>
  <c r="AW881" i="4"/>
  <c r="AO881" i="4"/>
  <c r="AO883" i="4"/>
  <c r="AP883" i="4"/>
  <c r="AP877" i="4"/>
  <c r="AO890" i="4"/>
  <c r="AP890" i="4"/>
  <c r="AP891" i="4"/>
  <c r="AO889" i="4"/>
  <c r="AP888" i="4"/>
  <c r="AO882" i="4"/>
  <c r="AO886" i="4"/>
  <c r="AP886" i="4"/>
  <c r="AO888" i="4"/>
  <c r="AP885" i="4"/>
  <c r="AO891" i="4"/>
  <c r="AO885" i="4"/>
  <c r="AP882" i="4"/>
  <c r="AO877" i="4"/>
  <c r="AP889" i="4"/>
  <c r="AO887" i="4"/>
  <c r="AW885" i="4"/>
  <c r="AP887" i="4"/>
  <c r="AX516" i="4"/>
  <c r="AW887" i="4"/>
  <c r="AX15" i="4"/>
  <c r="AW886" i="4"/>
  <c r="AX882" i="4"/>
  <c r="AX17" i="4"/>
  <c r="AX888" i="4" s="1"/>
  <c r="AW888" i="4"/>
  <c r="AM104" i="7"/>
  <c r="AM106" i="7"/>
  <c r="AM101" i="7"/>
  <c r="AM105" i="7"/>
  <c r="AM103" i="7"/>
  <c r="AR106" i="7"/>
  <c r="AX724" i="4"/>
  <c r="AO100" i="7"/>
  <c r="AO106" i="7" s="1"/>
  <c r="D707" i="6"/>
  <c r="AR101" i="7"/>
  <c r="AR104" i="7"/>
  <c r="AR102" i="7"/>
  <c r="AR103" i="7"/>
  <c r="D694" i="6"/>
  <c r="AN101" i="7"/>
  <c r="AN102" i="7"/>
  <c r="AN104" i="7"/>
  <c r="AN103" i="7"/>
  <c r="AN106" i="7"/>
  <c r="AK100" i="7"/>
  <c r="AK106" i="7" s="1"/>
  <c r="AJ100" i="7"/>
  <c r="AJ106" i="7" s="1"/>
  <c r="AX887" i="4" l="1"/>
  <c r="AX886" i="4"/>
  <c r="AX885" i="4"/>
  <c r="AX877" i="4"/>
  <c r="AK102" i="7"/>
  <c r="AK103" i="7"/>
  <c r="AK101" i="7"/>
  <c r="AK104" i="7"/>
  <c r="AK105" i="7"/>
  <c r="AJ101" i="7"/>
  <c r="AJ104" i="7"/>
  <c r="AJ102" i="7"/>
  <c r="AJ103" i="7"/>
  <c r="AJ105" i="7"/>
  <c r="AO102" i="7"/>
  <c r="AO101" i="7"/>
  <c r="AO103" i="7"/>
  <c r="AO104" i="7"/>
  <c r="AO105" i="7"/>
  <c r="AN6" i="5" l="1"/>
  <c r="C6" i="5"/>
  <c r="R6" i="5"/>
  <c r="V6" i="5"/>
  <c r="Y6" i="5"/>
  <c r="J6" i="5"/>
  <c r="BA6" i="5"/>
  <c r="S6" i="5"/>
  <c r="AO6" i="5"/>
  <c r="A6" i="5"/>
  <c r="AM6" i="5"/>
  <c r="AB6" i="5"/>
  <c r="D6" i="5"/>
  <c r="U6" i="5"/>
  <c r="T6" i="5"/>
  <c r="Z6" i="5"/>
  <c r="AT6" i="5"/>
  <c r="N6" i="5"/>
  <c r="M6" i="5"/>
  <c r="AA6" i="5"/>
  <c r="BE6" i="5"/>
  <c r="B875" i="4"/>
  <c r="X52" i="7" s="1"/>
  <c r="AX6" i="5"/>
  <c r="E6" i="5"/>
  <c r="BD6" i="5"/>
  <c r="AC6" i="5"/>
  <c r="Q6" i="5"/>
  <c r="AU6" i="5"/>
  <c r="AJ6" i="5"/>
  <c r="AQ6" i="5"/>
  <c r="AK6" i="5"/>
  <c r="L6" i="5"/>
  <c r="X6" i="5"/>
  <c r="O6" i="5"/>
  <c r="AZ6" i="5"/>
  <c r="BC6" i="5"/>
  <c r="AH6" i="5"/>
  <c r="AF6" i="5"/>
  <c r="P6" i="5"/>
  <c r="AW6" i="5"/>
  <c r="BB6" i="5"/>
  <c r="W6" i="5"/>
  <c r="AE6" i="5"/>
  <c r="I6" i="5"/>
  <c r="AS6" i="5"/>
  <c r="AL6" i="5"/>
  <c r="K6" i="5"/>
  <c r="AI6" i="5"/>
  <c r="F6" i="5"/>
  <c r="AG6" i="5"/>
  <c r="AP6" i="5"/>
  <c r="AY6" i="5"/>
  <c r="AV6" i="5"/>
  <c r="G6" i="5"/>
  <c r="AD6" i="5"/>
  <c r="BG6" i="5"/>
  <c r="BF6" i="5"/>
  <c r="AR6" i="5"/>
  <c r="H6" i="5"/>
  <c r="AE876" i="4"/>
  <c r="E875" i="4"/>
  <c r="X53" i="7" s="1"/>
  <c r="AT876" i="4"/>
  <c r="BF876" i="4"/>
  <c r="AG876" i="4"/>
  <c r="AV876" i="4"/>
  <c r="AO876" i="4"/>
  <c r="K876" i="4"/>
  <c r="BE876" i="4"/>
  <c r="S876" i="4"/>
  <c r="T876" i="4"/>
  <c r="AN876" i="4"/>
  <c r="AM876" i="4"/>
  <c r="AU876" i="4"/>
  <c r="W876" i="4"/>
  <c r="O876" i="4"/>
  <c r="J876" i="4"/>
  <c r="E150" i="7" s="1"/>
  <c r="U55" i="7" s="1"/>
  <c r="AA876" i="4"/>
  <c r="AQ876" i="4"/>
  <c r="AW876" i="4"/>
  <c r="R876" i="4"/>
  <c r="F150" i="7" s="1"/>
  <c r="U56" i="7" s="1"/>
  <c r="AD876" i="4"/>
  <c r="BB876" i="4"/>
  <c r="AC876" i="4"/>
  <c r="X876" i="4"/>
  <c r="E876" i="4"/>
  <c r="C150" i="7" s="1"/>
  <c r="U53" i="7" s="1"/>
  <c r="AS876" i="4"/>
  <c r="U876" i="4"/>
  <c r="Z876" i="4"/>
  <c r="AI876" i="4"/>
  <c r="V876" i="4"/>
  <c r="AY876" i="4"/>
  <c r="B876" i="4"/>
  <c r="B150" i="7" s="1"/>
  <c r="U52" i="7" s="1"/>
  <c r="AS70" i="7" s="1"/>
  <c r="B877" i="4"/>
  <c r="H150" i="7" s="1"/>
  <c r="V52" i="7" s="1"/>
  <c r="AS71" i="7" s="1"/>
  <c r="AS78" i="7" s="1"/>
  <c r="AJ876" i="4"/>
  <c r="AK876" i="4"/>
  <c r="BG876" i="4"/>
  <c r="AP876" i="4"/>
  <c r="AL876" i="4"/>
  <c r="E877" i="4"/>
  <c r="I150" i="7" s="1"/>
  <c r="V53" i="7" s="1"/>
  <c r="AX876" i="4"/>
  <c r="AF876" i="4"/>
  <c r="B878" i="4"/>
  <c r="N150" i="7" s="1"/>
  <c r="W52" i="7" s="1"/>
  <c r="AS72" i="7" s="1"/>
  <c r="AS79" i="7" s="1"/>
  <c r="AR876" i="4"/>
  <c r="AH876" i="4"/>
  <c r="M876" i="4"/>
  <c r="BA876" i="4"/>
  <c r="I876" i="4"/>
  <c r="D150" i="7" s="1"/>
  <c r="U54" i="7" s="1"/>
  <c r="AZ876" i="4"/>
  <c r="BC876" i="4"/>
  <c r="S878" i="4"/>
  <c r="S875" i="4"/>
  <c r="R878" i="4"/>
  <c r="R150" i="7" s="1"/>
  <c r="W56" i="7" s="1"/>
  <c r="R875" i="4"/>
  <c r="X56" i="7" s="1"/>
  <c r="AD878" i="4"/>
  <c r="AD875" i="4"/>
  <c r="AC878" i="4"/>
  <c r="AC875" i="4"/>
  <c r="V878" i="4"/>
  <c r="V875" i="4"/>
  <c r="BG878" i="4"/>
  <c r="BG875" i="4"/>
  <c r="AG878" i="4"/>
  <c r="AG875" i="4"/>
  <c r="T878" i="4"/>
  <c r="T875" i="4"/>
  <c r="AQ878" i="4"/>
  <c r="AQ875" i="4"/>
  <c r="AJ878" i="4"/>
  <c r="AJ875" i="4"/>
  <c r="AK878" i="4"/>
  <c r="AK875" i="4"/>
  <c r="AL878" i="4"/>
  <c r="AL875" i="4"/>
  <c r="X878" i="4"/>
  <c r="X875" i="4"/>
  <c r="J878" i="4"/>
  <c r="Q150" i="7" s="1"/>
  <c r="W55" i="7" s="1"/>
  <c r="J875" i="4"/>
  <c r="X55" i="7" s="1"/>
  <c r="AH878" i="4"/>
  <c r="AH875" i="4"/>
  <c r="BA878" i="4"/>
  <c r="BA875" i="4"/>
  <c r="Z878" i="4"/>
  <c r="Z875" i="4"/>
  <c r="I878" i="4"/>
  <c r="P150" i="7" s="1"/>
  <c r="W54" i="7" s="1"/>
  <c r="I875" i="4"/>
  <c r="X54" i="7" s="1"/>
  <c r="AN878" i="4"/>
  <c r="AN875" i="4"/>
  <c r="W878" i="4"/>
  <c r="W875" i="4"/>
  <c r="AW878" i="4"/>
  <c r="AW875" i="4"/>
  <c r="AZ878" i="4"/>
  <c r="AZ875" i="4"/>
  <c r="AO878" i="4"/>
  <c r="AO875" i="4"/>
  <c r="AE878" i="4"/>
  <c r="AE875" i="4"/>
  <c r="K878" i="4"/>
  <c r="K875" i="4"/>
  <c r="AT878" i="4"/>
  <c r="AT875" i="4"/>
  <c r="AX878" i="4"/>
  <c r="AX875" i="4"/>
  <c r="AM878" i="4"/>
  <c r="AM875" i="4"/>
  <c r="AS878" i="4"/>
  <c r="AS875" i="4"/>
  <c r="AP878" i="4"/>
  <c r="AP875" i="4"/>
  <c r="O878" i="4"/>
  <c r="O875" i="4"/>
  <c r="AI878" i="4"/>
  <c r="AI875" i="4"/>
  <c r="M878" i="4"/>
  <c r="M875" i="4"/>
  <c r="AA878" i="4"/>
  <c r="AA875" i="4"/>
  <c r="BB878" i="4"/>
  <c r="BB875" i="4"/>
  <c r="BC878" i="4"/>
  <c r="BC875" i="4"/>
  <c r="AR878" i="4"/>
  <c r="AR875" i="4"/>
  <c r="AV878" i="4"/>
  <c r="AV875" i="4"/>
  <c r="AF878" i="4"/>
  <c r="AF875" i="4"/>
  <c r="BF878" i="4"/>
  <c r="BF875" i="4"/>
  <c r="AU878" i="4"/>
  <c r="AU875" i="4"/>
  <c r="BE878" i="4"/>
  <c r="BE875" i="4"/>
  <c r="AY878" i="4"/>
  <c r="AY875" i="4"/>
  <c r="E878" i="4"/>
  <c r="O150" i="7" s="1"/>
  <c r="W53" i="7" s="1"/>
  <c r="U878" i="4"/>
  <c r="U875" i="4"/>
  <c r="AS77" i="7" l="1"/>
  <c r="AS80" i="7" s="1"/>
  <c r="AS95" i="7" s="1"/>
  <c r="AS89" i="7" s="1"/>
  <c r="AS73" i="7"/>
  <c r="AS96" i="7" s="1"/>
  <c r="J157" i="9"/>
  <c r="J177" i="9" s="1"/>
  <c r="AS64" i="7"/>
  <c r="AS66" i="7" s="1"/>
  <c r="AS100" i="7" l="1"/>
  <c r="AS106" i="7" s="1"/>
  <c r="AS101" i="7" l="1"/>
  <c r="AS104" i="7"/>
  <c r="AS105" i="7"/>
  <c r="AS102" i="7"/>
  <c r="AS103" i="7"/>
</calcChain>
</file>

<file path=xl/sharedStrings.xml><?xml version="1.0" encoding="utf-8"?>
<sst xmlns="http://schemas.openxmlformats.org/spreadsheetml/2006/main" count="21558" uniqueCount="4630">
  <si>
    <t>U.S. Dividend Champions</t>
  </si>
  <si>
    <t>End-of-month update at:</t>
  </si>
  <si>
    <t>Fundamental Data</t>
  </si>
  <si>
    <t>Dividends Paid by Year</t>
  </si>
  <si>
    <t>Percentage Increase by Year</t>
  </si>
  <si>
    <t>Dividend Growth Model</t>
  </si>
  <si>
    <t>Technical Data</t>
  </si>
  <si>
    <t>(and American Depository Receipts)</t>
  </si>
  <si>
    <t>Dates in Green (centered) indicate increase (by Ex-Div. Date) expected in next 2 months</t>
  </si>
  <si>
    <t>(excluding Special/Extra Dividends)</t>
  </si>
  <si>
    <t>(see Notes tab)</t>
  </si>
  <si>
    <t>(based on Earnings Estimates, if available)</t>
  </si>
  <si>
    <t>Dates in Red (right-aligned) indicate last increase more than a year ago (Ex-Div Date)</t>
  </si>
  <si>
    <t>Past Performance is No Guarantee of Future Results</t>
  </si>
  <si>
    <t>MMA=Moving Market Average</t>
  </si>
  <si>
    <t>Disclaimer: Although all figures are thought to be correct, no guarantee is expressed or implied.</t>
  </si>
  <si>
    <t># Column on right excludes amount normally paid in following year but accelerated; included next year (column on left)</t>
  </si>
  <si>
    <t>2013</t>
  </si>
  <si>
    <t>Mean</t>
  </si>
  <si>
    <t>5-year Total</t>
  </si>
  <si>
    <t>Current Price as % from:</t>
  </si>
  <si>
    <t>Company</t>
  </si>
  <si>
    <t>Ticker</t>
  </si>
  <si>
    <t>No.</t>
  </si>
  <si>
    <t>CCC</t>
  </si>
  <si>
    <t>DRIP Fees</t>
  </si>
  <si>
    <t>Div.</t>
  </si>
  <si>
    <t>MR%</t>
  </si>
  <si>
    <t>Qtly</t>
  </si>
  <si>
    <t>&amp;=MultiIncThisYr</t>
  </si>
  <si>
    <t>EPS%</t>
  </si>
  <si>
    <t>+/-% vs.</t>
  </si>
  <si>
    <t>TTM</t>
  </si>
  <si>
    <t>FYE</t>
  </si>
  <si>
    <t>PEG</t>
  </si>
  <si>
    <t>MRQ</t>
  </si>
  <si>
    <t>Past 5yr</t>
  </si>
  <si>
    <t>N</t>
  </si>
  <si>
    <t>MktCap</t>
  </si>
  <si>
    <t>Inside</t>
  </si>
  <si>
    <t>Debt/</t>
  </si>
  <si>
    <t>5/10</t>
  </si>
  <si>
    <t>DGR</t>
  </si>
  <si>
    <t>Amounts in Red indicate no increase during year</t>
  </si>
  <si>
    <t>vs.</t>
  </si>
  <si>
    <t>(simple</t>
  </si>
  <si>
    <t>Standard</t>
  </si>
  <si>
    <t>Tweed</t>
  </si>
  <si>
    <t>Chowder</t>
  </si>
  <si>
    <t>Estimated Dividends to be Paid in Year:</t>
  </si>
  <si>
    <t>Est. Payback</t>
  </si>
  <si>
    <t>5-yr</t>
  </si>
  <si>
    <t>52-wk</t>
  </si>
  <si>
    <t>50-day</t>
  </si>
  <si>
    <t>200-day</t>
  </si>
  <si>
    <t>Name</t>
  </si>
  <si>
    <t>Symbol</t>
  </si>
  <si>
    <t>Industry</t>
  </si>
  <si>
    <t>Yrs</t>
  </si>
  <si>
    <t>Seq</t>
  </si>
  <si>
    <t>DR</t>
  </si>
  <si>
    <t>SP</t>
  </si>
  <si>
    <t>Price</t>
  </si>
  <si>
    <t>Yield</t>
  </si>
  <si>
    <t>Old</t>
  </si>
  <si>
    <t>New</t>
  </si>
  <si>
    <t>Inc.</t>
  </si>
  <si>
    <t>Ex-Div</t>
  </si>
  <si>
    <t>Pay</t>
  </si>
  <si>
    <t>Sch</t>
  </si>
  <si>
    <t>Note</t>
  </si>
  <si>
    <t>Dividend</t>
  </si>
  <si>
    <t>Payout</t>
  </si>
  <si>
    <t>Graham</t>
  </si>
  <si>
    <t>P/E</t>
  </si>
  <si>
    <t>Month</t>
  </si>
  <si>
    <t>EPS</t>
  </si>
  <si>
    <t>P/Sales</t>
  </si>
  <si>
    <t>P/Book</t>
  </si>
  <si>
    <t>ROE</t>
  </si>
  <si>
    <t>Growth</t>
  </si>
  <si>
    <t>A</t>
  </si>
  <si>
    <t>($Mil)</t>
  </si>
  <si>
    <t>Own.</t>
  </si>
  <si>
    <t>Equity</t>
  </si>
  <si>
    <t>DEG</t>
  </si>
  <si>
    <t>A/D*</t>
  </si>
  <si>
    <t>1-yr</t>
  </si>
  <si>
    <t>3-yr</t>
  </si>
  <si>
    <t>10-yr</t>
  </si>
  <si>
    <t>#</t>
  </si>
  <si>
    <t>RegDivs</t>
  </si>
  <si>
    <t>2012</t>
  </si>
  <si>
    <t>average)</t>
  </si>
  <si>
    <t>Deviation</t>
  </si>
  <si>
    <t>Sector</t>
  </si>
  <si>
    <t>Factor</t>
  </si>
  <si>
    <t>Rule</t>
  </si>
  <si>
    <t>$</t>
  </si>
  <si>
    <t>%</t>
  </si>
  <si>
    <t>Beta</t>
  </si>
  <si>
    <t>Low</t>
  </si>
  <si>
    <t>High</t>
  </si>
  <si>
    <t>MMA</t>
  </si>
  <si>
    <t>1st Source Corp.</t>
  </si>
  <si>
    <t>SRCE</t>
  </si>
  <si>
    <t>-</t>
  </si>
  <si>
    <t>B15</t>
  </si>
  <si>
    <t>Financials</t>
  </si>
  <si>
    <t>3M Company</t>
  </si>
  <si>
    <t>MMM</t>
  </si>
  <si>
    <t>C12</t>
  </si>
  <si>
    <t>Industrials</t>
  </si>
  <si>
    <t>ABM Industries Inc.</t>
  </si>
  <si>
    <t>ABM</t>
  </si>
  <si>
    <t>Y</t>
  </si>
  <si>
    <t>AFLAC Inc.</t>
  </si>
  <si>
    <t>AFL</t>
  </si>
  <si>
    <t>Insurance</t>
  </si>
  <si>
    <t>C01</t>
  </si>
  <si>
    <t>Air Products &amp; Chem.</t>
  </si>
  <si>
    <t>APD</t>
  </si>
  <si>
    <t>B08</t>
  </si>
  <si>
    <t>Materials</t>
  </si>
  <si>
    <t>Altria Group Inc.</t>
  </si>
  <si>
    <t>MO</t>
  </si>
  <si>
    <t>Tobacco</t>
  </si>
  <si>
    <t>A10</t>
  </si>
  <si>
    <t>Consumer Staples</t>
  </si>
  <si>
    <t>American States Water</t>
  </si>
  <si>
    <t>AWR</t>
  </si>
  <si>
    <t>Utilities</t>
  </si>
  <si>
    <t>WTR</t>
  </si>
  <si>
    <t>Archer Daniels Midland</t>
  </si>
  <si>
    <t>ADM</t>
  </si>
  <si>
    <t>C14</t>
  </si>
  <si>
    <t>n/a</t>
  </si>
  <si>
    <t>AT&amp;T Inc.</t>
  </si>
  <si>
    <t>T</t>
  </si>
  <si>
    <t>B01</t>
  </si>
  <si>
    <t>Atmos Energy</t>
  </si>
  <si>
    <t>ATO</t>
  </si>
  <si>
    <t>C11</t>
  </si>
  <si>
    <t>Automatic Data Proc.</t>
  </si>
  <si>
    <t>ADP</t>
  </si>
  <si>
    <t>A01</t>
  </si>
  <si>
    <t>Badger Meter Inc.</t>
  </si>
  <si>
    <t>BMI</t>
  </si>
  <si>
    <t>C15</t>
  </si>
  <si>
    <t>Becton Dickinson &amp; Co.</t>
  </si>
  <si>
    <t>BDX</t>
  </si>
  <si>
    <t>C29</t>
  </si>
  <si>
    <t>FY Streak</t>
  </si>
  <si>
    <t>Health Care</t>
  </si>
  <si>
    <t>Bemis Company</t>
  </si>
  <si>
    <t>BMS</t>
  </si>
  <si>
    <t>Black Hills Corp.</t>
  </si>
  <si>
    <t>BKH</t>
  </si>
  <si>
    <t>Brady Corp.</t>
  </si>
  <si>
    <t>BRC</t>
  </si>
  <si>
    <t>A31</t>
  </si>
  <si>
    <t>Brown-Forman Class B</t>
  </si>
  <si>
    <t>BF-B</t>
  </si>
  <si>
    <t>A02</t>
  </si>
  <si>
    <t>C.R. Bard Inc.</t>
  </si>
  <si>
    <t>BCR</t>
  </si>
  <si>
    <t>California Water Service</t>
  </si>
  <si>
    <t>CWT</t>
  </si>
  <si>
    <t>B17</t>
  </si>
  <si>
    <t>Calvin B. Taylor Bankshares Inc.</t>
  </si>
  <si>
    <t>TYCB</t>
  </si>
  <si>
    <t>Dec</t>
  </si>
  <si>
    <t>Carlisle Companies</t>
  </si>
  <si>
    <t>CSL</t>
  </si>
  <si>
    <t>Chesapeake Financial Shares</t>
  </si>
  <si>
    <t>CPKF</t>
  </si>
  <si>
    <t>Chevron Corp.</t>
  </si>
  <si>
    <t>CVX</t>
  </si>
  <si>
    <t>Energy</t>
  </si>
  <si>
    <t>Cincinnati Financial</t>
  </si>
  <si>
    <t>CINF</t>
  </si>
  <si>
    <t>A14</t>
  </si>
  <si>
    <t>Cintas Corp.</t>
  </si>
  <si>
    <t>CTAS</t>
  </si>
  <si>
    <t>Clorox Company</t>
  </si>
  <si>
    <t>CLX</t>
  </si>
  <si>
    <t>B04</t>
  </si>
  <si>
    <t>Coca-Cola Company</t>
  </si>
  <si>
    <t>KO</t>
  </si>
  <si>
    <t>A03</t>
  </si>
  <si>
    <t>Colgate-Palmolive Co.</t>
  </si>
  <si>
    <t>CL</t>
  </si>
  <si>
    <t>Personal Products</t>
  </si>
  <si>
    <t>Commerce Bancshares</t>
  </si>
  <si>
    <t>CBSH</t>
  </si>
  <si>
    <t>C27</t>
  </si>
  <si>
    <t>Community Bank System</t>
  </si>
  <si>
    <t>CBU</t>
  </si>
  <si>
    <t>Community Trust Banc.</t>
  </si>
  <si>
    <t>CTBI</t>
  </si>
  <si>
    <t>Computer Services Inc.</t>
  </si>
  <si>
    <t>CSVI</t>
  </si>
  <si>
    <t>C25</t>
  </si>
  <si>
    <t>Connecticut Water Service</t>
  </si>
  <si>
    <t>CTWS</t>
  </si>
  <si>
    <t>Consolidated Edison</t>
  </si>
  <si>
    <t>ED</t>
  </si>
  <si>
    <t>Donaldson Company</t>
  </si>
  <si>
    <t>DCI</t>
  </si>
  <si>
    <t>B31</t>
  </si>
  <si>
    <t>Dover Corp.</t>
  </si>
  <si>
    <t>DOV</t>
  </si>
  <si>
    <t>Machinery</t>
  </si>
  <si>
    <t>Eagle Financial Services</t>
  </si>
  <si>
    <t>EFSI</t>
  </si>
  <si>
    <t>Eaton Vance Corp.</t>
  </si>
  <si>
    <t>EV</t>
  </si>
  <si>
    <t>Ecolab Inc.</t>
  </si>
  <si>
    <t>ECL</t>
  </si>
  <si>
    <t>A16</t>
  </si>
  <si>
    <t>Emerson Electric</t>
  </si>
  <si>
    <t>EMR</t>
  </si>
  <si>
    <t>Erie Indemnity Company</t>
  </si>
  <si>
    <t>ERIE</t>
  </si>
  <si>
    <t>A23</t>
  </si>
  <si>
    <t>ExxonMobil Corp.</t>
  </si>
  <si>
    <t>XOM</t>
  </si>
  <si>
    <t>C09</t>
  </si>
  <si>
    <t>Farmers &amp; Merchants Bancorp</t>
  </si>
  <si>
    <t>FMCB</t>
  </si>
  <si>
    <t>JaJl</t>
  </si>
  <si>
    <t>Federal Realty Inv. Trust</t>
  </si>
  <si>
    <t>FRT</t>
  </si>
  <si>
    <t>First Financial Corp.</t>
  </si>
  <si>
    <t>THFF</t>
  </si>
  <si>
    <t>Franklin Electric Co.</t>
  </si>
  <si>
    <t>FELE</t>
  </si>
  <si>
    <t>B18</t>
  </si>
  <si>
    <t>Franklin Resources</t>
  </si>
  <si>
    <t>BEN</t>
  </si>
  <si>
    <t>A13</t>
  </si>
  <si>
    <t>General Dynamics</t>
  </si>
  <si>
    <t>GD</t>
  </si>
  <si>
    <t>B05</t>
  </si>
  <si>
    <t>Genuine Parts Co.</t>
  </si>
  <si>
    <t>GPC</t>
  </si>
  <si>
    <t>Consumer Discretionary</t>
  </si>
  <si>
    <t>Gorman-Rupp Company</t>
  </si>
  <si>
    <t>GRC</t>
  </si>
  <si>
    <t>C08</t>
  </si>
  <si>
    <t>H.B. Fuller Company</t>
  </si>
  <si>
    <t>FUL</t>
  </si>
  <si>
    <t>Helmerich &amp; Payne Inc.</t>
  </si>
  <si>
    <t>HP</t>
  </si>
  <si>
    <t>Hormel Foods Corp.</t>
  </si>
  <si>
    <t>HRL</t>
  </si>
  <si>
    <t>Illinois Tool Works</t>
  </si>
  <si>
    <t>ITW</t>
  </si>
  <si>
    <t>Jack Henry &amp; Associates</t>
  </si>
  <si>
    <t>JKHY</t>
  </si>
  <si>
    <t>Johnson &amp; Johnson</t>
  </si>
  <si>
    <t>JNJ</t>
  </si>
  <si>
    <t>C13</t>
  </si>
  <si>
    <t>Kimberly-Clark Corp.</t>
  </si>
  <si>
    <t>KMB</t>
  </si>
  <si>
    <t>A04</t>
  </si>
  <si>
    <t>Lancaster Colony Corp.</t>
  </si>
  <si>
    <t>LANC</t>
  </si>
  <si>
    <t>Leggett &amp; Platt Inc.</t>
  </si>
  <si>
    <t>LEG</t>
  </si>
  <si>
    <t>Lowe's Companies</t>
  </si>
  <si>
    <t>LOW</t>
  </si>
  <si>
    <t>B09</t>
  </si>
  <si>
    <t>McCormick &amp; Co.</t>
  </si>
  <si>
    <t>MKC</t>
  </si>
  <si>
    <t>McDonald's Corp.</t>
  </si>
  <si>
    <t>MCD</t>
  </si>
  <si>
    <t>McGrath Rentcorp</t>
  </si>
  <si>
    <t>MGRC</t>
  </si>
  <si>
    <t>A28</t>
  </si>
  <si>
    <t>MDU Resources</t>
  </si>
  <si>
    <t>MDU</t>
  </si>
  <si>
    <t>Medtronic plc</t>
  </si>
  <si>
    <t>MDT</t>
  </si>
  <si>
    <t>A26</t>
  </si>
  <si>
    <t>ADR-Ireland,US$</t>
  </si>
  <si>
    <t>Mercury General Corp.</t>
  </si>
  <si>
    <t>MCY</t>
  </si>
  <si>
    <t>C28</t>
  </si>
  <si>
    <t>MGE Energy Inc.</t>
  </si>
  <si>
    <t>MGEE</t>
  </si>
  <si>
    <t>Middlesex Water Co.</t>
  </si>
  <si>
    <t>MSEX</t>
  </si>
  <si>
    <t>MSA Safety Inc.</t>
  </si>
  <si>
    <t>MSA</t>
  </si>
  <si>
    <t>C10</t>
  </si>
  <si>
    <t>NACCO Industries</t>
  </si>
  <si>
    <t>NC</t>
  </si>
  <si>
    <t>National Fuel Gas</t>
  </si>
  <si>
    <t>NFG</t>
  </si>
  <si>
    <t>National Retail Properties</t>
  </si>
  <si>
    <t>NNN</t>
  </si>
  <si>
    <t>Nordson Corp.</t>
  </si>
  <si>
    <t>NDSN</t>
  </si>
  <si>
    <t>C05</t>
  </si>
  <si>
    <t>Northwest Natural Gas</t>
  </si>
  <si>
    <t>NWN</t>
  </si>
  <si>
    <t>Nucor Corp.</t>
  </si>
  <si>
    <t>NUE</t>
  </si>
  <si>
    <t>Old Republic International</t>
  </si>
  <si>
    <t>ORI</t>
  </si>
  <si>
    <t>Parker-Hannifin Corp.</t>
  </si>
  <si>
    <t>PH</t>
  </si>
  <si>
    <t>Pentair Ltd.</t>
  </si>
  <si>
    <t>PNR</t>
  </si>
  <si>
    <t>People's United Financial</t>
  </si>
  <si>
    <t>PBCT</t>
  </si>
  <si>
    <t>PepsiCo Inc.</t>
  </si>
  <si>
    <t>PEP</t>
  </si>
  <si>
    <t>C30</t>
  </si>
  <si>
    <t>PPG Industries Inc.</t>
  </si>
  <si>
    <t>PPG</t>
  </si>
  <si>
    <t>Procter &amp; Gamble Co.</t>
  </si>
  <si>
    <t>PG</t>
  </si>
  <si>
    <t>RLI Corp.</t>
  </si>
  <si>
    <t>RLI</t>
  </si>
  <si>
    <t>C20</t>
  </si>
  <si>
    <t>RPM International Inc.</t>
  </si>
  <si>
    <t>RPM</t>
  </si>
  <si>
    <t>S&amp;P Global Inc.</t>
  </si>
  <si>
    <t>SPGI</t>
  </si>
  <si>
    <t>SEI Investments Company</t>
  </si>
  <si>
    <t>SEIC</t>
  </si>
  <si>
    <t>JaJu</t>
  </si>
  <si>
    <t>Semi-Annual</t>
  </si>
  <si>
    <t>Sherwin-Williams Co.</t>
  </si>
  <si>
    <t>SHW</t>
  </si>
  <si>
    <t>SJW Corp.</t>
  </si>
  <si>
    <t>SJW</t>
  </si>
  <si>
    <t>Sonoco Products Co.</t>
  </si>
  <si>
    <t>SON</t>
  </si>
  <si>
    <t>Stanley Black &amp; Decker</t>
  </si>
  <si>
    <t>SWK</t>
  </si>
  <si>
    <t>C19</t>
  </si>
  <si>
    <t>Stepan Company</t>
  </si>
  <si>
    <t>SCL</t>
  </si>
  <si>
    <t>Stryker Corp.</t>
  </si>
  <si>
    <t>SYK</t>
  </si>
  <si>
    <t>Sysco Corp.</t>
  </si>
  <si>
    <t>SYY</t>
  </si>
  <si>
    <t>T. Rowe Price Group</t>
  </si>
  <si>
    <t>TROW</t>
  </si>
  <si>
    <t>Target Corp.</t>
  </si>
  <si>
    <t>TGT</t>
  </si>
  <si>
    <t>Telephone &amp; Data Sys.</t>
  </si>
  <si>
    <t>TDS</t>
  </si>
  <si>
    <t>C31</t>
  </si>
  <si>
    <t>Tennant Company</t>
  </si>
  <si>
    <t>TNC</t>
  </si>
  <si>
    <t>Tompkins Financial Corp.</t>
  </si>
  <si>
    <t>TMP</t>
  </si>
  <si>
    <t>Tootsie Roll Industries</t>
  </si>
  <si>
    <t>TR</t>
  </si>
  <si>
    <t>Adj/Stock Div</t>
  </si>
  <si>
    <t>UGI Corp.</t>
  </si>
  <si>
    <t>UGI</t>
  </si>
  <si>
    <t>UMB Financial Corp.</t>
  </si>
  <si>
    <t>UMBF</t>
  </si>
  <si>
    <t>United Bankshares Inc.</t>
  </si>
  <si>
    <t>UBSI</t>
  </si>
  <si>
    <t>Rec Date Streak</t>
  </si>
  <si>
    <t>Universal Corp.</t>
  </si>
  <si>
    <t>UVV</t>
  </si>
  <si>
    <t>Universal Health Realty Trust</t>
  </si>
  <si>
    <t>UHT</t>
  </si>
  <si>
    <t>Vectren Corp.</t>
  </si>
  <si>
    <t>VVC</t>
  </si>
  <si>
    <t>VF Corp.</t>
  </si>
  <si>
    <t>VFC</t>
  </si>
  <si>
    <t>C18</t>
  </si>
  <si>
    <t>W.W. Grainger Inc.</t>
  </si>
  <si>
    <t>GWW</t>
  </si>
  <si>
    <t>Wal-Mart Stores Inc.</t>
  </si>
  <si>
    <t>WMT</t>
  </si>
  <si>
    <t>Walgreens Boots Alliance Inc.</t>
  </si>
  <si>
    <t>WBA</t>
  </si>
  <si>
    <t>West Pharmaceutical Services</t>
  </si>
  <si>
    <t>WST</t>
  </si>
  <si>
    <t>Westamerica Bancorp</t>
  </si>
  <si>
    <t>WABC</t>
  </si>
  <si>
    <t>Weyco Group Inc.</t>
  </si>
  <si>
    <t>WEYS</t>
  </si>
  <si>
    <t>Champions</t>
  </si>
  <si>
    <t>Contenders</t>
  </si>
  <si>
    <t>A.O. Smith Corp.</t>
  </si>
  <si>
    <t>AOS</t>
  </si>
  <si>
    <t>Aaron's Inc.</t>
  </si>
  <si>
    <t>AAN</t>
  </si>
  <si>
    <t>Accenture plc</t>
  </si>
  <si>
    <t>ACN</t>
  </si>
  <si>
    <t>MyNv</t>
  </si>
  <si>
    <t>Acme United Corp.</t>
  </si>
  <si>
    <t>ACU</t>
  </si>
  <si>
    <t>B03</t>
  </si>
  <si>
    <t>Albemarle Corp.</t>
  </si>
  <si>
    <t>ALB</t>
  </si>
  <si>
    <t>Alliant Energy Corp.</t>
  </si>
  <si>
    <t>LNT</t>
  </si>
  <si>
    <t>American Equity Investment Life Holding Co.</t>
  </si>
  <si>
    <t>AEL</t>
  </si>
  <si>
    <t>American Financial Group Inc.</t>
  </si>
  <si>
    <t>AFG</t>
  </si>
  <si>
    <t>A25</t>
  </si>
  <si>
    <t>American Water Works</t>
  </si>
  <si>
    <t>AWK</t>
  </si>
  <si>
    <t>AmeriGas Partners LP</t>
  </si>
  <si>
    <t>APU</t>
  </si>
  <si>
    <t>Ameriprise Financial Inc.</t>
  </si>
  <si>
    <t>AMP</t>
  </si>
  <si>
    <t>B19</t>
  </si>
  <si>
    <t>AmerisourceBergen Corp.</t>
  </si>
  <si>
    <t>ABC</t>
  </si>
  <si>
    <t>C04</t>
  </si>
  <si>
    <t>AmTrust Financial Services Inc.</t>
  </si>
  <si>
    <t>AFSI</t>
  </si>
  <si>
    <t>A19</t>
  </si>
  <si>
    <t>Analog Devices Inc.</t>
  </si>
  <si>
    <t>ADI</t>
  </si>
  <si>
    <t>C07</t>
  </si>
  <si>
    <t>Andersons Inc. (The)</t>
  </si>
  <si>
    <t>ANDE</t>
  </si>
  <si>
    <t>A24</t>
  </si>
  <si>
    <t>AptarGroup Inc.</t>
  </si>
  <si>
    <t>ATR</t>
  </si>
  <si>
    <t>B23</t>
  </si>
  <si>
    <t>Armanino Foods of Distinction Inc.</t>
  </si>
  <si>
    <t>AMNF</t>
  </si>
  <si>
    <t>Arrow Financial Corp.</t>
  </si>
  <si>
    <t>AROW</t>
  </si>
  <si>
    <t>Adj/Stk Div</t>
  </si>
  <si>
    <t>Artesian Resources</t>
  </si>
  <si>
    <t>ARTNA</t>
  </si>
  <si>
    <t>B22</t>
  </si>
  <si>
    <t>Assurant Inc.</t>
  </si>
  <si>
    <t>AIZ</t>
  </si>
  <si>
    <t>Atrion Corp.</t>
  </si>
  <si>
    <t>ATRI</t>
  </si>
  <si>
    <t>Auburn National Bancorp</t>
  </si>
  <si>
    <t>AUBN</t>
  </si>
  <si>
    <t>Avista Corp.</t>
  </si>
  <si>
    <t>AVA</t>
  </si>
  <si>
    <t>Axis Capital Holdings Ltd.</t>
  </si>
  <si>
    <t>AXS</t>
  </si>
  <si>
    <t>BancFirst Corp. OK</t>
  </si>
  <si>
    <t>BANF</t>
  </si>
  <si>
    <t>Bank of Marin Bancorp</t>
  </si>
  <si>
    <t>BMRC</t>
  </si>
  <si>
    <t>B11</t>
  </si>
  <si>
    <t>A20</t>
  </si>
  <si>
    <t>Bank of Utica</t>
  </si>
  <si>
    <t>BKUTK</t>
  </si>
  <si>
    <t>Bar Harbor Bankshares</t>
  </si>
  <si>
    <t>BHB</t>
  </si>
  <si>
    <t>Best Buy Corp.</t>
  </si>
  <si>
    <t>BBY</t>
  </si>
  <si>
    <t>A12</t>
  </si>
  <si>
    <t>BOK Financial Corp.</t>
  </si>
  <si>
    <t>BOKF</t>
  </si>
  <si>
    <t>B27</t>
  </si>
  <si>
    <t>Brinker International</t>
  </si>
  <si>
    <t>EAT</t>
  </si>
  <si>
    <t>Broadridge Financial Solutions Inc.</t>
  </si>
  <si>
    <t>BR</t>
  </si>
  <si>
    <t>Brookfield Infrastructure Partners LP</t>
  </si>
  <si>
    <t>BIP</t>
  </si>
  <si>
    <t>Bermuda,US$</t>
  </si>
  <si>
    <t>Brown &amp; Brown Inc.</t>
  </si>
  <si>
    <t>BRO</t>
  </si>
  <si>
    <t>Buckeye Partners LP</t>
  </si>
  <si>
    <t>BPL</t>
  </si>
  <si>
    <t>Bunge Limited</t>
  </si>
  <si>
    <t>BG</t>
  </si>
  <si>
    <t>C.H. Robinson Worldwide</t>
  </si>
  <si>
    <t>CHRW</t>
  </si>
  <si>
    <t>Cambridge Bancorp</t>
  </si>
  <si>
    <t>CATC</t>
  </si>
  <si>
    <t>Canadian National Railway</t>
  </si>
  <si>
    <t>CNI</t>
  </si>
  <si>
    <t>@,Canada</t>
  </si>
  <si>
    <t>Cardinal Health Inc.</t>
  </si>
  <si>
    <t>CAH</t>
  </si>
  <si>
    <t>A15</t>
  </si>
  <si>
    <t>Casey's General Stores Inc.</t>
  </si>
  <si>
    <t>CASY</t>
  </si>
  <si>
    <t>Cass Information Systems Inc.</t>
  </si>
  <si>
    <t>CASS</t>
  </si>
  <si>
    <t>Caterpillar Inc.</t>
  </si>
  <si>
    <t>CAT</t>
  </si>
  <si>
    <t>CCFNB Bancorp Inc.</t>
  </si>
  <si>
    <t>CCFN</t>
  </si>
  <si>
    <t>CenterPoint Energy</t>
  </si>
  <si>
    <t>CNP</t>
  </si>
  <si>
    <t>Chesapeake Utilities</t>
  </si>
  <si>
    <t>CPK</t>
  </si>
  <si>
    <t>A05</t>
  </si>
  <si>
    <t>Chubb Limited</t>
  </si>
  <si>
    <t>CB</t>
  </si>
  <si>
    <t>A21</t>
  </si>
  <si>
    <t>Switz.,US$</t>
  </si>
  <si>
    <t>Church &amp; Dwight</t>
  </si>
  <si>
    <t>CHD</t>
  </si>
  <si>
    <t>Citizens Financial Services</t>
  </si>
  <si>
    <t>CZFS</t>
  </si>
  <si>
    <t>CMS Energy Corp.</t>
  </si>
  <si>
    <t>CMS</t>
  </si>
  <si>
    <t>B28</t>
  </si>
  <si>
    <t>Columbia Sportswear Co.</t>
  </si>
  <si>
    <t>COLM</t>
  </si>
  <si>
    <t>B30</t>
  </si>
  <si>
    <t>Comcast Corp.</t>
  </si>
  <si>
    <t>CMCSA</t>
  </si>
  <si>
    <t>Media</t>
  </si>
  <si>
    <t>Compass Minerals International</t>
  </si>
  <si>
    <t>CMP</t>
  </si>
  <si>
    <t>Costco Wholesale</t>
  </si>
  <si>
    <t>COST</t>
  </si>
  <si>
    <t>B26</t>
  </si>
  <si>
    <t>Cracker Barrel Old Country</t>
  </si>
  <si>
    <t>CBRL</t>
  </si>
  <si>
    <t>CSX Corp.</t>
  </si>
  <si>
    <t>CSX</t>
  </si>
  <si>
    <t>Cullen/Frost Bankers</t>
  </si>
  <si>
    <t>CFR</t>
  </si>
  <si>
    <t>Cummins Inc.</t>
  </si>
  <si>
    <t>CMI</t>
  </si>
  <si>
    <t>CVS Health Corp.</t>
  </si>
  <si>
    <t>CVS</t>
  </si>
  <si>
    <t>B02</t>
  </si>
  <si>
    <t>Digital Realty Trust</t>
  </si>
  <si>
    <t>DLR</t>
  </si>
  <si>
    <t>Dominion Energy Inc.</t>
  </si>
  <si>
    <t>D</t>
  </si>
  <si>
    <t>Donegal Group Inc. A</t>
  </si>
  <si>
    <t>DGICA</t>
  </si>
  <si>
    <t>Donegal Group Inc. B</t>
  </si>
  <si>
    <t>DGICB</t>
  </si>
  <si>
    <t>Duke Energy Corp.</t>
  </si>
  <si>
    <t>DUK</t>
  </si>
  <si>
    <t>Dun &amp; Bradstreet Corp.</t>
  </si>
  <si>
    <t>DNB</t>
  </si>
  <si>
    <t>Eagle Bancorp Montana Inc.</t>
  </si>
  <si>
    <t>EBMT</t>
  </si>
  <si>
    <t>Edison International</t>
  </si>
  <si>
    <t>EIX</t>
  </si>
  <si>
    <t>Enbridge Inc.</t>
  </si>
  <si>
    <t>ENB</t>
  </si>
  <si>
    <t>Energy Transfer Partners LP</t>
  </si>
  <si>
    <t>ETP</t>
  </si>
  <si>
    <t>B14</t>
  </si>
  <si>
    <t>Ensign Group Inc.</t>
  </si>
  <si>
    <t>ENSG</t>
  </si>
  <si>
    <t>Enterprise Bancorp Inc.</t>
  </si>
  <si>
    <t>EBTC</t>
  </si>
  <si>
    <t>Enterprise Products Partners LP</t>
  </si>
  <si>
    <t>EPD</t>
  </si>
  <si>
    <t>B07</t>
  </si>
  <si>
    <t>Equity LifeStyle Properties</t>
  </si>
  <si>
    <t>ELS</t>
  </si>
  <si>
    <t>Essex Property Trust</t>
  </si>
  <si>
    <t>ESS</t>
  </si>
  <si>
    <t>A17</t>
  </si>
  <si>
    <t>Evercore Partners Inc.</t>
  </si>
  <si>
    <t>EVR</t>
  </si>
  <si>
    <t>Eversource Energy</t>
  </si>
  <si>
    <t>ES</t>
  </si>
  <si>
    <t>Expeditors International</t>
  </si>
  <si>
    <t>EXPD</t>
  </si>
  <si>
    <t>JnDe</t>
  </si>
  <si>
    <t>Factset Research System Inc.</t>
  </si>
  <si>
    <t>FDS</t>
  </si>
  <si>
    <t>Farmers and Merchants Bancorp</t>
  </si>
  <si>
    <t>FMAO</t>
  </si>
  <si>
    <t>Fastenal Company</t>
  </si>
  <si>
    <t>FAST</t>
  </si>
  <si>
    <t>FedEx Corp.</t>
  </si>
  <si>
    <t>FDX</t>
  </si>
  <si>
    <t>A06</t>
  </si>
  <si>
    <t>First Farmers Financial Corp.</t>
  </si>
  <si>
    <t>FFMR</t>
  </si>
  <si>
    <t>First of Long Island Corp.</t>
  </si>
  <si>
    <t>FLIC</t>
  </si>
  <si>
    <t>First Robinson Financial Corp.</t>
  </si>
  <si>
    <t>FRFC</t>
  </si>
  <si>
    <t>C16</t>
  </si>
  <si>
    <t>Flowers Foods</t>
  </si>
  <si>
    <t>FLO</t>
  </si>
  <si>
    <t>C23</t>
  </si>
  <si>
    <t>Flowserve Corp.</t>
  </si>
  <si>
    <t>FLS</t>
  </si>
  <si>
    <t>A08</t>
  </si>
  <si>
    <t>General Mills</t>
  </si>
  <si>
    <t>GIS</t>
  </si>
  <si>
    <t>Graco Inc.</t>
  </si>
  <si>
    <t>GGG</t>
  </si>
  <si>
    <t>Hanover Insurance Group (The)</t>
  </si>
  <si>
    <t>THG</t>
  </si>
  <si>
    <t>C22</t>
  </si>
  <si>
    <t>Hasbro Inc.</t>
  </si>
  <si>
    <t>HAS</t>
  </si>
  <si>
    <t>Hawkins Inc.</t>
  </si>
  <si>
    <t>HWKN</t>
  </si>
  <si>
    <t>ApOc</t>
  </si>
  <si>
    <t>HDFC Bank Limited</t>
  </si>
  <si>
    <t>HDB</t>
  </si>
  <si>
    <t>July</t>
  </si>
  <si>
    <t>Healthcare Services Group Inc.</t>
  </si>
  <si>
    <t>HCSG</t>
  </si>
  <si>
    <t>Hillenbrand Inc.</t>
  </si>
  <si>
    <t>HI</t>
  </si>
  <si>
    <t>Hingham Institution for Savings</t>
  </si>
  <si>
    <t>HIFS</t>
  </si>
  <si>
    <t>A18</t>
  </si>
  <si>
    <t>Holly Energy Partners LP</t>
  </si>
  <si>
    <t>HEP</t>
  </si>
  <si>
    <t>Honat Bancorp Inc.</t>
  </si>
  <si>
    <t>HONT</t>
  </si>
  <si>
    <t>Hubbell Inc.</t>
  </si>
  <si>
    <t>HUBB</t>
  </si>
  <si>
    <t>Inmarsat plc</t>
  </si>
  <si>
    <t>IMASF</t>
  </si>
  <si>
    <t>International Business Machines</t>
  </si>
  <si>
    <t>IBM</t>
  </si>
  <si>
    <t>International Flavors &amp; Fragrances</t>
  </si>
  <si>
    <t>IFF</t>
  </si>
  <si>
    <t>International Speedway Corp.</t>
  </si>
  <si>
    <t>ISCA</t>
  </si>
  <si>
    <t>Isabella Bank Corp.</t>
  </si>
  <si>
    <t>ISBA</t>
  </si>
  <si>
    <t>J.M. Smucker Co.</t>
  </si>
  <si>
    <t>SJM</t>
  </si>
  <si>
    <t>J&amp;J Snack Foods Corp.</t>
  </si>
  <si>
    <t>JJSF</t>
  </si>
  <si>
    <t>JB Hunt Transport Services Inc.</t>
  </si>
  <si>
    <t>JBHT</t>
  </si>
  <si>
    <t>B24</t>
  </si>
  <si>
    <t>John Wiley &amp; Sons Inc.</t>
  </si>
  <si>
    <t>JW-A</t>
  </si>
  <si>
    <t>Also Class B</t>
  </si>
  <si>
    <t>Kellogg Company</t>
  </si>
  <si>
    <t>K</t>
  </si>
  <si>
    <t>Kroger Company</t>
  </si>
  <si>
    <t>KR</t>
  </si>
  <si>
    <t>L3 Technologies Inc.</t>
  </si>
  <si>
    <t>LLL</t>
  </si>
  <si>
    <t>Landmark Bancorp Inc.</t>
  </si>
  <si>
    <t>LARK</t>
  </si>
  <si>
    <t>Landstar System Inc.</t>
  </si>
  <si>
    <t>LSTR</t>
  </si>
  <si>
    <t>Lazard Limited</t>
  </si>
  <si>
    <t>LAZ</t>
  </si>
  <si>
    <t>Lincoln Electric Holdings</t>
  </si>
  <si>
    <t>LECO</t>
  </si>
  <si>
    <t>Lindsay Corp.</t>
  </si>
  <si>
    <t>LNN</t>
  </si>
  <si>
    <t>Lockheed Martin</t>
  </si>
  <si>
    <t>LMT</t>
  </si>
  <si>
    <t>Lyons Bancorp Inc.</t>
  </si>
  <si>
    <t>LYBC</t>
  </si>
  <si>
    <t>Magellan Midstream Partners LP</t>
  </si>
  <si>
    <t>MMP</t>
  </si>
  <si>
    <t>Matthews International</t>
  </si>
  <si>
    <t>MATW</t>
  </si>
  <si>
    <t>Maxim Integrated Products</t>
  </si>
  <si>
    <t>MXIM</t>
  </si>
  <si>
    <t>McKesson Corp.</t>
  </si>
  <si>
    <t>MCK</t>
  </si>
  <si>
    <t>Meredith Corp.</t>
  </si>
  <si>
    <t>MDP</t>
  </si>
  <si>
    <t>Microchip Technology Inc.</t>
  </si>
  <si>
    <t>MCHP</t>
  </si>
  <si>
    <t>Microsoft Corp.</t>
  </si>
  <si>
    <t>MSFT</t>
  </si>
  <si>
    <t>Minden Bancorp Inc.</t>
  </si>
  <si>
    <t>MDNB</t>
  </si>
  <si>
    <t>MNRO</t>
  </si>
  <si>
    <t>MSC Industrial Direct Co. Inc.</t>
  </si>
  <si>
    <t>MSM</t>
  </si>
  <si>
    <t>Muncy Bank Financial Inc.</t>
  </si>
  <si>
    <t>MYBF</t>
  </si>
  <si>
    <t>National Bankshares</t>
  </si>
  <si>
    <t>NKSH</t>
  </si>
  <si>
    <t>National Health Investors</t>
  </si>
  <si>
    <t>NHI</t>
  </si>
  <si>
    <t>B10</t>
  </si>
  <si>
    <t>National Healthcare Corp.</t>
  </si>
  <si>
    <t>NHC</t>
  </si>
  <si>
    <t>New Jersey Resources</t>
  </si>
  <si>
    <t>NJR</t>
  </si>
  <si>
    <t>NewMarket Corp.</t>
  </si>
  <si>
    <t>NEU</t>
  </si>
  <si>
    <t>NextEra Energy Inc.</t>
  </si>
  <si>
    <t>NEE</t>
  </si>
  <si>
    <t>Nike Inc.</t>
  </si>
  <si>
    <t>NKE</t>
  </si>
  <si>
    <t>Northeast Indiana Bancorp</t>
  </si>
  <si>
    <t>NIDB</t>
  </si>
  <si>
    <t>B21</t>
  </si>
  <si>
    <t>Northrop Grumman</t>
  </si>
  <si>
    <t>NOC</t>
  </si>
  <si>
    <t>C21</t>
  </si>
  <si>
    <t>NorthWestern Corp.</t>
  </si>
  <si>
    <t>NWE</t>
  </si>
  <si>
    <t>Norwood Financial</t>
  </si>
  <si>
    <t>NWFL</t>
  </si>
  <si>
    <t>Nu Skin Enterprises Inc.</t>
  </si>
  <si>
    <t>NUS</t>
  </si>
  <si>
    <t>Occidental Petroleum</t>
  </si>
  <si>
    <t>OXY</t>
  </si>
  <si>
    <t>OGE Energy Corp.</t>
  </si>
  <si>
    <t>OGE</t>
  </si>
  <si>
    <t>A30</t>
  </si>
  <si>
    <t>Oil-Dri Corp. of America</t>
  </si>
  <si>
    <t>ODC</t>
  </si>
  <si>
    <t>Omega Healthcare Investors</t>
  </si>
  <si>
    <t>OHI</t>
  </si>
  <si>
    <t>ONEOK Inc.</t>
  </si>
  <si>
    <t>OKE</t>
  </si>
  <si>
    <t>Owens &amp; Minor Inc.</t>
  </si>
  <si>
    <t>OMI</t>
  </si>
  <si>
    <t>Perrigo Company plc</t>
  </si>
  <si>
    <t>PRGO</t>
  </si>
  <si>
    <t>Ireland,US$</t>
  </si>
  <si>
    <t>Philip Morris International</t>
  </si>
  <si>
    <t>PM</t>
  </si>
  <si>
    <t>Polaris Industries</t>
  </si>
  <si>
    <t>PII</t>
  </si>
  <si>
    <t>Portland General Electric Co.</t>
  </si>
  <si>
    <t>POR</t>
  </si>
  <si>
    <t>PPL Corp.</t>
  </si>
  <si>
    <t>PPL</t>
  </si>
  <si>
    <t>Prosperity Bancshares</t>
  </si>
  <si>
    <t>PB</t>
  </si>
  <si>
    <t>PSB Holdings Inc.</t>
  </si>
  <si>
    <t>PSBQ</t>
  </si>
  <si>
    <t>Quaint Oak Bancorp Inc.</t>
  </si>
  <si>
    <t>QNTO</t>
  </si>
  <si>
    <t>Quaker Chemical Corp.</t>
  </si>
  <si>
    <t>KWR</t>
  </si>
  <si>
    <t>Qualcomm Inc.</t>
  </si>
  <si>
    <t>QCOM</t>
  </si>
  <si>
    <t>Raytheon Company</t>
  </si>
  <si>
    <t>RTN</t>
  </si>
  <si>
    <t>Realty Income Corp.</t>
  </si>
  <si>
    <t>O</t>
  </si>
  <si>
    <t>Mo</t>
  </si>
  <si>
    <t>Regal Beloit Corp.</t>
  </si>
  <si>
    <t>RBC</t>
  </si>
  <si>
    <t>RenaissanceRe Holdings</t>
  </si>
  <si>
    <t>RNR</t>
  </si>
  <si>
    <t>ADR-Berm,US$</t>
  </si>
  <si>
    <t>Republic Bancorp KY</t>
  </si>
  <si>
    <t>RBCAA</t>
  </si>
  <si>
    <t>Republic Services Inc.</t>
  </si>
  <si>
    <t>RSG</t>
  </si>
  <si>
    <t>Waste Management</t>
  </si>
  <si>
    <t>RGC Resources Inc.</t>
  </si>
  <si>
    <t>RGCO</t>
  </si>
  <si>
    <t>Ritchie Brothers Auctioneers Inc.</t>
  </si>
  <si>
    <t>RBA</t>
  </si>
  <si>
    <t>Robert Half International Inc.</t>
  </si>
  <si>
    <t>RHI</t>
  </si>
  <si>
    <t>Rollins Inc.</t>
  </si>
  <si>
    <t>ROL</t>
  </si>
  <si>
    <t>Roper Technologies Inc.</t>
  </si>
  <si>
    <t>ROP</t>
  </si>
  <si>
    <t>Ross Stores Inc.</t>
  </si>
  <si>
    <t>ROST</t>
  </si>
  <si>
    <t>Royal Gold Inc.</t>
  </si>
  <si>
    <t>RGLD</t>
  </si>
  <si>
    <t>Ryder System</t>
  </si>
  <si>
    <t>R</t>
  </si>
  <si>
    <t>Sempra Energy</t>
  </si>
  <si>
    <t>SRE</t>
  </si>
  <si>
    <t>Sensient Technologies Corp.</t>
  </si>
  <si>
    <t>SXT</t>
  </si>
  <si>
    <t>Shire plc</t>
  </si>
  <si>
    <t>SHPG</t>
  </si>
  <si>
    <t>Silgan Holdings Inc.</t>
  </si>
  <si>
    <t>SLGN</t>
  </si>
  <si>
    <t>South Jersey Industries</t>
  </si>
  <si>
    <t>SJI</t>
  </si>
  <si>
    <t>Southern Company</t>
  </si>
  <si>
    <t>SO</t>
  </si>
  <si>
    <t>C06</t>
  </si>
  <si>
    <t>Southside Bancshares</t>
  </si>
  <si>
    <t>SBSI</t>
  </si>
  <si>
    <t>Southwest Gas Corp.</t>
  </si>
  <si>
    <t>SWX</t>
  </si>
  <si>
    <t>Spectra Energy Partners LP</t>
  </si>
  <si>
    <t>SEP</t>
  </si>
  <si>
    <t>B29</t>
  </si>
  <si>
    <t>Spire Inc.</t>
  </si>
  <si>
    <t>SR</t>
  </si>
  <si>
    <t>Steris plc</t>
  </si>
  <si>
    <t>STE</t>
  </si>
  <si>
    <t>ADR-UK,US$</t>
  </si>
  <si>
    <t>Tanger Factory Outlet Centers</t>
  </si>
  <si>
    <t>SKT</t>
  </si>
  <si>
    <t>TC Pipelines LP</t>
  </si>
  <si>
    <t>TCP</t>
  </si>
  <si>
    <t>Texas Instruments</t>
  </si>
  <si>
    <t>TXN</t>
  </si>
  <si>
    <t>B13</t>
  </si>
  <si>
    <t>Texas Pacific Land Trust</t>
  </si>
  <si>
    <t>TPL</t>
  </si>
  <si>
    <t>Mar</t>
  </si>
  <si>
    <t>Thomasville Bancshares Inc.</t>
  </si>
  <si>
    <t>THVB</t>
  </si>
  <si>
    <t>JlDe</t>
  </si>
  <si>
    <t>Thomson Reuters Corp.</t>
  </si>
  <si>
    <t>TRI</t>
  </si>
  <si>
    <t>Canada,US$</t>
  </si>
  <si>
    <t>Tiffany &amp; Company</t>
  </si>
  <si>
    <t>TIF</t>
  </si>
  <si>
    <t>TJX Companies Inc.</t>
  </si>
  <si>
    <t>TJX</t>
  </si>
  <si>
    <t>Torchmark Corp.</t>
  </si>
  <si>
    <t>TMK</t>
  </si>
  <si>
    <t>Transmontaigne Partners LP</t>
  </si>
  <si>
    <t>TLP</t>
  </si>
  <si>
    <t>Travelers Companies</t>
  </si>
  <si>
    <t>TRV</t>
  </si>
  <si>
    <t>Union Pacific</t>
  </si>
  <si>
    <t>UNP</t>
  </si>
  <si>
    <t>United Technologies</t>
  </si>
  <si>
    <t>UTX</t>
  </si>
  <si>
    <t>Urstadt Biddle Properties</t>
  </si>
  <si>
    <t>UBA</t>
  </si>
  <si>
    <t>Utah Medical Products Inc.</t>
  </si>
  <si>
    <t>UTMD</t>
  </si>
  <si>
    <t>Vector Group Ltd.</t>
  </si>
  <si>
    <t>VGR</t>
  </si>
  <si>
    <t>Verizon Communications</t>
  </si>
  <si>
    <t>VZ</t>
  </si>
  <si>
    <t>Visa Inc.</t>
  </si>
  <si>
    <t>V</t>
  </si>
  <si>
    <t>VSE Corp.</t>
  </si>
  <si>
    <t>VSEC</t>
  </si>
  <si>
    <t>W.P. Carey Inc.</t>
  </si>
  <si>
    <t>WPC</t>
  </si>
  <si>
    <t>W.R. Berkley Corp.</t>
  </si>
  <si>
    <t>WRB</t>
  </si>
  <si>
    <t>WM</t>
  </si>
  <si>
    <t>WEC Energy Group Inc.</t>
  </si>
  <si>
    <t>WEC</t>
  </si>
  <si>
    <t>Welltower Inc.</t>
  </si>
  <si>
    <t>HCN</t>
  </si>
  <si>
    <t>Western Gas Partners LP</t>
  </si>
  <si>
    <t>WES</t>
  </si>
  <si>
    <t>Westlake Chemical Corp.</t>
  </si>
  <si>
    <t>WLK</t>
  </si>
  <si>
    <t>Westwood Holdings Group Inc.</t>
  </si>
  <si>
    <t>WHG</t>
  </si>
  <si>
    <t>Williams-Sonoma Inc.</t>
  </si>
  <si>
    <t>WSM</t>
  </si>
  <si>
    <t>Xcel Energy</t>
  </si>
  <si>
    <t>XEL</t>
  </si>
  <si>
    <t>Xilinx Inc.</t>
  </si>
  <si>
    <t>XLNX</t>
  </si>
  <si>
    <t>York Water Company</t>
  </si>
  <si>
    <t>YORW</t>
  </si>
  <si>
    <t>Challengers</t>
  </si>
  <si>
    <t>AbbVie Inc.</t>
  </si>
  <si>
    <t>ABBV</t>
  </si>
  <si>
    <t>Acadia Realty Trust</t>
  </si>
  <si>
    <t>AKR</t>
  </si>
  <si>
    <t>Activision Blizzard Inc.</t>
  </si>
  <si>
    <t>ATVI</t>
  </si>
  <si>
    <t>May</t>
  </si>
  <si>
    <t>AES Corp.</t>
  </si>
  <si>
    <t>AES</t>
  </si>
  <si>
    <t>AGCO Corp.</t>
  </si>
  <si>
    <t>AGCO</t>
  </si>
  <si>
    <t>Agilent Technologies Inc.</t>
  </si>
  <si>
    <t>Agree Realty Corp.</t>
  </si>
  <si>
    <t>ADC</t>
  </si>
  <si>
    <t>Air Lease Corp.</t>
  </si>
  <si>
    <t>AL</t>
  </si>
  <si>
    <t>Aircastle Limited</t>
  </si>
  <si>
    <t>AYR</t>
  </si>
  <si>
    <t>Alaska Air Group Inc.</t>
  </si>
  <si>
    <t>ALK</t>
  </si>
  <si>
    <t>Alexandria Real Estate Equities Inc.</t>
  </si>
  <si>
    <t>ARE</t>
  </si>
  <si>
    <t>Allete Inc.</t>
  </si>
  <si>
    <t>ALE</t>
  </si>
  <si>
    <t>Allstate Corp.</t>
  </si>
  <si>
    <t>ALL</t>
  </si>
  <si>
    <t>Altra Industrial Motion Corp.</t>
  </si>
  <si>
    <t>AIMC</t>
  </si>
  <si>
    <t>Amdocs Limited</t>
  </si>
  <si>
    <t>DOX</t>
  </si>
  <si>
    <t>Channel Isles,US$</t>
  </si>
  <si>
    <t>American Assets Trust Inc.</t>
  </si>
  <si>
    <t>AAT</t>
  </si>
  <si>
    <t>American Campus Communities</t>
  </si>
  <si>
    <t>ACC</t>
  </si>
  <si>
    <t>American Electric Power Co.</t>
  </si>
  <si>
    <t>AEP</t>
  </si>
  <si>
    <t>American Express Company</t>
  </si>
  <si>
    <t>AXP</t>
  </si>
  <si>
    <t>American Tower Corp.</t>
  </si>
  <si>
    <t>AMT</t>
  </si>
  <si>
    <t>Amerisafe Inc.</t>
  </si>
  <si>
    <t>AMSF</t>
  </si>
  <si>
    <t>Ames National Corp.</t>
  </si>
  <si>
    <t>ATLO</t>
  </si>
  <si>
    <t>Amgen Inc.</t>
  </si>
  <si>
    <t>AMGN</t>
  </si>
  <si>
    <t>Biotechnology</t>
  </si>
  <si>
    <t>Amphenol Corp.</t>
  </si>
  <si>
    <t>APH</t>
  </si>
  <si>
    <t>A11</t>
  </si>
  <si>
    <t>Andeavor</t>
  </si>
  <si>
    <t>ANDV</t>
  </si>
  <si>
    <t>Andeavor Logistics LP</t>
  </si>
  <si>
    <t>ANDX</t>
  </si>
  <si>
    <t>Anthem Inc.</t>
  </si>
  <si>
    <t>ANTM</t>
  </si>
  <si>
    <t>Aon plc</t>
  </si>
  <si>
    <t>AON</t>
  </si>
  <si>
    <t>Apartment Investment &amp; Management Co.</t>
  </si>
  <si>
    <t>AIV</t>
  </si>
  <si>
    <t>Apogee Enterprises Inc.</t>
  </si>
  <si>
    <t>APOG</t>
  </si>
  <si>
    <t>Apollo Bancorp Inc.</t>
  </si>
  <si>
    <t>APLO</t>
  </si>
  <si>
    <t>Apple Inc.</t>
  </si>
  <si>
    <t>AAPL</t>
  </si>
  <si>
    <t>Applied Industrial Technologies Inc.</t>
  </si>
  <si>
    <t>AIT</t>
  </si>
  <si>
    <t>Aquesta Financial Holdings Inc.</t>
  </si>
  <si>
    <t>AQFH</t>
  </si>
  <si>
    <t>Arbor Realty Trust Inc.</t>
  </si>
  <si>
    <t>ABR</t>
  </si>
  <si>
    <t>Argo Group International Holdings Ltd.</t>
  </si>
  <si>
    <t>Armada Hoffler Properties Inc.</t>
  </si>
  <si>
    <t>AHH</t>
  </si>
  <si>
    <t>Arthur J. Gallagher &amp; Co.</t>
  </si>
  <si>
    <t>AJG</t>
  </si>
  <si>
    <t>Ashland Global Holdings Inc.</t>
  </si>
  <si>
    <t>ASH</t>
  </si>
  <si>
    <t>Adj/Spin-off</t>
  </si>
  <si>
    <t>Aspen Insurance Holdings Ltd.</t>
  </si>
  <si>
    <t>AHL</t>
  </si>
  <si>
    <t>Associated Banc-Corp</t>
  </si>
  <si>
    <t>ASB</t>
  </si>
  <si>
    <t>Assured Guaranty Ltd.</t>
  </si>
  <si>
    <t>AGO</t>
  </si>
  <si>
    <t>Autoliv Inc.</t>
  </si>
  <si>
    <t>ALV</t>
  </si>
  <si>
    <t>Avalonbay Communities Inc.</t>
  </si>
  <si>
    <t>AVB</t>
  </si>
  <si>
    <t>Avery Dennison Corp.</t>
  </si>
  <si>
    <t>AVY</t>
  </si>
  <si>
    <t>Avnet Inc.</t>
  </si>
  <si>
    <t>AVT</t>
  </si>
  <si>
    <t>AVX Corp.</t>
  </si>
  <si>
    <t>AVX</t>
  </si>
  <si>
    <t>B16</t>
  </si>
  <si>
    <t>AZZ Inc.</t>
  </si>
  <si>
    <t>AZZ</t>
  </si>
  <si>
    <t>B&amp;G Foods Inc.</t>
  </si>
  <si>
    <t>BGS</t>
  </si>
  <si>
    <t>Balchem Inc.</t>
  </si>
  <si>
    <t>BCPC</t>
  </si>
  <si>
    <t>Jan</t>
  </si>
  <si>
    <t>BancorpSouth Inc.</t>
  </si>
  <si>
    <t>BXS</t>
  </si>
  <si>
    <t>Bank of Botetourt</t>
  </si>
  <si>
    <t>BORT</t>
  </si>
  <si>
    <t>Bank of New York Mellon Corp.</t>
  </si>
  <si>
    <t>BK</t>
  </si>
  <si>
    <t>Bank of South Carolina Corp.</t>
  </si>
  <si>
    <t>BKSC</t>
  </si>
  <si>
    <t>Banner Corp.</t>
  </si>
  <si>
    <t>BANR</t>
  </si>
  <si>
    <t>Barnes Group Inc.</t>
  </si>
  <si>
    <t>B</t>
  </si>
  <si>
    <t>Bassett Furniture Industries Inc.</t>
  </si>
  <si>
    <t>BSET</t>
  </si>
  <si>
    <t>B25</t>
  </si>
  <si>
    <t>BB&amp;T Corp.</t>
  </si>
  <si>
    <t>BBT</t>
  </si>
  <si>
    <t>BlackRock Inc.</t>
  </si>
  <si>
    <t>BLK</t>
  </si>
  <si>
    <t>Boeing Company</t>
  </si>
  <si>
    <t>BA</t>
  </si>
  <si>
    <t>C02</t>
  </si>
  <si>
    <t>Booz Allen Hamilton Holding Corp.</t>
  </si>
  <si>
    <t>BAH</t>
  </si>
  <si>
    <t>BorgWarner Inc.</t>
  </si>
  <si>
    <t>BWA</t>
  </si>
  <si>
    <t>Boston Private Financial Holdings Inc.</t>
  </si>
  <si>
    <t>BPFH</t>
  </si>
  <si>
    <t>Briggs &amp; Stratton Corp.</t>
  </si>
  <si>
    <t>BGG</t>
  </si>
  <si>
    <t>Bristol-Myers Squibb Co.</t>
  </si>
  <si>
    <t>BMY</t>
  </si>
  <si>
    <t>Brixmor Property Group</t>
  </si>
  <si>
    <t>BRX</t>
  </si>
  <si>
    <t>Broadcom Limited</t>
  </si>
  <si>
    <t>AVGO</t>
  </si>
  <si>
    <t>Singapore,US$</t>
  </si>
  <si>
    <t>Brookfield Asset Management Inc.</t>
  </si>
  <si>
    <t>BAM</t>
  </si>
  <si>
    <t>Brookfield Property Partners LP</t>
  </si>
  <si>
    <t>BPY</t>
  </si>
  <si>
    <t>Brunswick Corp.</t>
  </si>
  <si>
    <t>BC</t>
  </si>
  <si>
    <t>Bryn Mawr Bank Corp.</t>
  </si>
  <si>
    <t>BMTC</t>
  </si>
  <si>
    <t>BT Group plc</t>
  </si>
  <si>
    <t>BT</t>
  </si>
  <si>
    <t>C&amp;F Financial Corp.</t>
  </si>
  <si>
    <t>CFFI</t>
  </si>
  <si>
    <t>Cabot Corp.</t>
  </si>
  <si>
    <t>CBT</t>
  </si>
  <si>
    <t>Calavo Growers Inc.</t>
  </si>
  <si>
    <t>CVGW</t>
  </si>
  <si>
    <t>Camden Property Trust</t>
  </si>
  <si>
    <t>CPT</t>
  </si>
  <si>
    <t>Cantel Medical Corp.</t>
  </si>
  <si>
    <t>CMD</t>
  </si>
  <si>
    <t>Carter's Inc.</t>
  </si>
  <si>
    <t>CRI</t>
  </si>
  <si>
    <t>Cathay General Bancorp</t>
  </si>
  <si>
    <t>CATY</t>
  </si>
  <si>
    <t>CBOE Holdings Inc.</t>
  </si>
  <si>
    <t>CBOE</t>
  </si>
  <si>
    <t>CBS Corp. (Class B)</t>
  </si>
  <si>
    <t>CBS</t>
  </si>
  <si>
    <t>CDW Corp.</t>
  </si>
  <si>
    <t>CDW</t>
  </si>
  <si>
    <t>Cedar Fair LP</t>
  </si>
  <si>
    <t>FUN</t>
  </si>
  <si>
    <t>Celanese Corp.</t>
  </si>
  <si>
    <t>CE</t>
  </si>
  <si>
    <t>Central Pacific Financial Corp.</t>
  </si>
  <si>
    <t>CPF</t>
  </si>
  <si>
    <t>Chase Corp.</t>
  </si>
  <si>
    <t>CCF</t>
  </si>
  <si>
    <t>Chatham Lodging Trust</t>
  </si>
  <si>
    <t>CLDT</t>
  </si>
  <si>
    <t>Mo.</t>
  </si>
  <si>
    <t>Cheesecake Factory Inc.</t>
  </si>
  <si>
    <t>CAKE</t>
  </si>
  <si>
    <t>Chemed Corp.</t>
  </si>
  <si>
    <t>CHE</t>
  </si>
  <si>
    <t>Chemical Financial Corp.</t>
  </si>
  <si>
    <t>CHFC</t>
  </si>
  <si>
    <t>Chico's FAS Inc.</t>
  </si>
  <si>
    <t>CHS</t>
  </si>
  <si>
    <t>Churchill Downs Inc.</t>
  </si>
  <si>
    <t>CHDN</t>
  </si>
  <si>
    <t>Cisco Systems Inc.</t>
  </si>
  <si>
    <t>CSCO</t>
  </si>
  <si>
    <t>Citizens Community Bancorp Inc.</t>
  </si>
  <si>
    <t>CZWI</t>
  </si>
  <si>
    <t>City Holding Co.</t>
  </si>
  <si>
    <t>CHCO</t>
  </si>
  <si>
    <t>Civista Bancshares Inc.</t>
  </si>
  <si>
    <t>CIVB</t>
  </si>
  <si>
    <t>CME Group Inc.</t>
  </si>
  <si>
    <t>CME</t>
  </si>
  <si>
    <t>CNO Financial Group Inc.</t>
  </si>
  <si>
    <t>CNO</t>
  </si>
  <si>
    <t>CoBiz Financial Inc.</t>
  </si>
  <si>
    <t>COBZ</t>
  </si>
  <si>
    <t>Codorus Valley Bancorp Inc.</t>
  </si>
  <si>
    <t>CVLY</t>
  </si>
  <si>
    <t>Cogent Communications Holdings Inc.</t>
  </si>
  <si>
    <t>CCOI</t>
  </si>
  <si>
    <t>Cohen &amp; Steers Inc.</t>
  </si>
  <si>
    <t>CNS</t>
  </si>
  <si>
    <t>Columbia Banking System Inc.</t>
  </si>
  <si>
    <t>COLB</t>
  </si>
  <si>
    <t>Comerica Inc.</t>
  </si>
  <si>
    <t>CMA</t>
  </si>
  <si>
    <t>Comfort Systems USA Inc.</t>
  </si>
  <si>
    <t>FIX</t>
  </si>
  <si>
    <t>Convergys Corp.</t>
  </si>
  <si>
    <t>CVG</t>
  </si>
  <si>
    <t>Core-Mark Holding Company</t>
  </si>
  <si>
    <t>CORE</t>
  </si>
  <si>
    <t>CoreSite Realty Corp.</t>
  </si>
  <si>
    <t>COR</t>
  </si>
  <si>
    <t>Corning Inc.</t>
  </si>
  <si>
    <t>GLW</t>
  </si>
  <si>
    <t>Cortland Bancorp</t>
  </si>
  <si>
    <t>CLDB</t>
  </si>
  <si>
    <t>CSG Systems International Inc.</t>
  </si>
  <si>
    <t>CSGS</t>
  </si>
  <si>
    <t>CubeSmart</t>
  </si>
  <si>
    <t>CUBE</t>
  </si>
  <si>
    <t>Culp Inc.</t>
  </si>
  <si>
    <t>CULP</t>
  </si>
  <si>
    <t>CyrusOne Inc.</t>
  </si>
  <si>
    <t>CONE</t>
  </si>
  <si>
    <t>Delek Logistics Partners LP</t>
  </si>
  <si>
    <t>DKL</t>
  </si>
  <si>
    <t>Delta Air Lines Inc.</t>
  </si>
  <si>
    <t>DAL</t>
  </si>
  <si>
    <t>Dentsply Sirona Inc.</t>
  </si>
  <si>
    <t>XRAY</t>
  </si>
  <si>
    <t>Dillard's Inc.</t>
  </si>
  <si>
    <t>DDS</t>
  </si>
  <si>
    <t>Discover Financial Services</t>
  </si>
  <si>
    <t>DFS</t>
  </si>
  <si>
    <t>Domino's Pizza Inc.</t>
  </si>
  <si>
    <t>DPZ</t>
  </si>
  <si>
    <t>Domtar Corp.</t>
  </si>
  <si>
    <t>UFS</t>
  </si>
  <si>
    <t>Douglas Dynamics Inc.</t>
  </si>
  <si>
    <t>PLOW</t>
  </si>
  <si>
    <t>Douglas Emmett Inc.</t>
  </si>
  <si>
    <t>DEI</t>
  </si>
  <si>
    <t>DTE Energy Company</t>
  </si>
  <si>
    <t>DTE</t>
  </si>
  <si>
    <t>Dunkin' Brands Group Inc.</t>
  </si>
  <si>
    <t>DNKN</t>
  </si>
  <si>
    <t>EastGroup Properties Inc.</t>
  </si>
  <si>
    <t>EGP</t>
  </si>
  <si>
    <t>Eastman Chemical Co.</t>
  </si>
  <si>
    <t>EMN</t>
  </si>
  <si>
    <t>Eaton Corp. plc</t>
  </si>
  <si>
    <t>ETN</t>
  </si>
  <si>
    <t>Education Realty Trust Inc.</t>
  </si>
  <si>
    <t>EDR</t>
  </si>
  <si>
    <t>El Paso Electric Co.</t>
  </si>
  <si>
    <t>EE</t>
  </si>
  <si>
    <t>EMC Insurance Group Inc.</t>
  </si>
  <si>
    <t>EMCI</t>
  </si>
  <si>
    <t>Emclaire Financial Corp.</t>
  </si>
  <si>
    <t>EMCF</t>
  </si>
  <si>
    <t>Entravision Communications Corp.</t>
  </si>
  <si>
    <t>EVC</t>
  </si>
  <si>
    <t>EPR Properties</t>
  </si>
  <si>
    <t>EPR</t>
  </si>
  <si>
    <t>EQT Midstream Partners LP</t>
  </si>
  <si>
    <t>EQM</t>
  </si>
  <si>
    <t>Equifax Inc.</t>
  </si>
  <si>
    <t>EFX</t>
  </si>
  <si>
    <t>Escalade Inc.</t>
  </si>
  <si>
    <t>ESCA</t>
  </si>
  <si>
    <t>Estee Lauder Companies Inc.</t>
  </si>
  <si>
    <t>EL</t>
  </si>
  <si>
    <t>Ethan Allen Interiors Inc.</t>
  </si>
  <si>
    <t>ETH</t>
  </si>
  <si>
    <t>Evans Bancorp Inc.</t>
  </si>
  <si>
    <t>EVBN</t>
  </si>
  <si>
    <t>Everest Reinsurance Group Ltd.</t>
  </si>
  <si>
    <t>RE</t>
  </si>
  <si>
    <t>Exchange Bank (Santa Rosa CA)</t>
  </si>
  <si>
    <t>EXSR</t>
  </si>
  <si>
    <t>Expedia Inc.</t>
  </si>
  <si>
    <t>EXPE</t>
  </si>
  <si>
    <t>Exponent Inc.</t>
  </si>
  <si>
    <t>EXPO</t>
  </si>
  <si>
    <t>Extra Space Storage Inc.</t>
  </si>
  <si>
    <t>EXR</t>
  </si>
  <si>
    <t>F&amp;M Bank Corp.</t>
  </si>
  <si>
    <t>FMBM</t>
  </si>
  <si>
    <t>Farmers Bankshares Inc.</t>
  </si>
  <si>
    <t>FBVA</t>
  </si>
  <si>
    <t>FBL Financial Group Inc.</t>
  </si>
  <si>
    <t>FFG</t>
  </si>
  <si>
    <t>Federal Agricultural Mortgage Corp.</t>
  </si>
  <si>
    <t>AGM</t>
  </si>
  <si>
    <t>Also Cl. A/B</t>
  </si>
  <si>
    <t>Federated National Holding Co.</t>
  </si>
  <si>
    <t>FNHC</t>
  </si>
  <si>
    <t>Fidelity National Financial Inc.</t>
  </si>
  <si>
    <t>FNF</t>
  </si>
  <si>
    <t>First American Financial Corp.</t>
  </si>
  <si>
    <t>FAF</t>
  </si>
  <si>
    <t>First Banc Trust Corp.</t>
  </si>
  <si>
    <t>FIRT</t>
  </si>
  <si>
    <t>First Business Financial Services Inc.</t>
  </si>
  <si>
    <t>FBIZ</t>
  </si>
  <si>
    <t>First Community Bancshares Inc.</t>
  </si>
  <si>
    <t>FCBC</t>
  </si>
  <si>
    <t>First Community Corp.</t>
  </si>
  <si>
    <t>FCCO</t>
  </si>
  <si>
    <t>First Defiance Financial Corp.</t>
  </si>
  <si>
    <t>FDEF</t>
  </si>
  <si>
    <t>First Federal of Northern Michigan Bancorp Inc.</t>
  </si>
  <si>
    <t>FFNM</t>
  </si>
  <si>
    <t>First Financial Bankshares Inc.</t>
  </si>
  <si>
    <t>FFIN</t>
  </si>
  <si>
    <t>First Horizon Narional Corp.</t>
  </si>
  <si>
    <t>FHN</t>
  </si>
  <si>
    <t>First Industrial Realty Trust Inc.</t>
  </si>
  <si>
    <t>FR</t>
  </si>
  <si>
    <t>First Interstate Bancsystem Inc.</t>
  </si>
  <si>
    <t>FIBK</t>
  </si>
  <si>
    <t>First Merchants Corp.</t>
  </si>
  <si>
    <t>FRME</t>
  </si>
  <si>
    <t>First Mid-Illinois Bancshares Inc.</t>
  </si>
  <si>
    <t>FMBH</t>
  </si>
  <si>
    <t>First Midwest Bancorp</t>
  </si>
  <si>
    <t>FMBI</t>
  </si>
  <si>
    <t>First Republic Bank</t>
  </si>
  <si>
    <t>FRC</t>
  </si>
  <si>
    <t>Flexsteel Industries Inc.</t>
  </si>
  <si>
    <t>FLXS</t>
  </si>
  <si>
    <t>Flir Systems Inc.</t>
  </si>
  <si>
    <t>FLIR</t>
  </si>
  <si>
    <t>Foot Locker Inc.</t>
  </si>
  <si>
    <t>FL</t>
  </si>
  <si>
    <t>Forrester Research Inc.</t>
  </si>
  <si>
    <t>FORR</t>
  </si>
  <si>
    <t>Fortune Brands Home &amp; Security</t>
  </si>
  <si>
    <t>FBHS</t>
  </si>
  <si>
    <t>Building Products</t>
  </si>
  <si>
    <t>Franco-Nevada Corp.</t>
  </si>
  <si>
    <t>FNV</t>
  </si>
  <si>
    <t>Canadian,US$</t>
  </si>
  <si>
    <t>FS Bancorp Inc.</t>
  </si>
  <si>
    <t>FSBW</t>
  </si>
  <si>
    <t>GameStop Corp.</t>
  </si>
  <si>
    <t>GME</t>
  </si>
  <si>
    <t>GATX Corp.</t>
  </si>
  <si>
    <t>GATX</t>
  </si>
  <si>
    <t>General Growth Properties Inc.</t>
  </si>
  <si>
    <t>GGP</t>
  </si>
  <si>
    <t>Gentex Corp.</t>
  </si>
  <si>
    <t>GNTX</t>
  </si>
  <si>
    <t>GEO Group Inc.</t>
  </si>
  <si>
    <t>GEO</t>
  </si>
  <si>
    <t>German American Bancorp</t>
  </si>
  <si>
    <t>GABC</t>
  </si>
  <si>
    <t>B20</t>
  </si>
  <si>
    <t>Getty Realty Corp.</t>
  </si>
  <si>
    <t>GTY</t>
  </si>
  <si>
    <t>Gildan Activewear Inc.</t>
  </si>
  <si>
    <t>GIL</t>
  </si>
  <si>
    <t>Glacier Bancorp Inc.</t>
  </si>
  <si>
    <t>GBCI</t>
  </si>
  <si>
    <t>Gladstone Investment Corp.</t>
  </si>
  <si>
    <t>GAIN</t>
  </si>
  <si>
    <t>Goldman Sachs Group Inc.</t>
  </si>
  <si>
    <t>GS</t>
  </si>
  <si>
    <t>Goodyear Tire &amp; Rubber Company</t>
  </si>
  <si>
    <t>GT</t>
  </si>
  <si>
    <t>Griffon Corp.</t>
  </si>
  <si>
    <t>GFF</t>
  </si>
  <si>
    <t>Group 1 Automotive Inc.</t>
  </si>
  <si>
    <t>GPI</t>
  </si>
  <si>
    <t>Guaranty Bancorp</t>
  </si>
  <si>
    <t>GBNK</t>
  </si>
  <si>
    <t>Hanesbrands Inc.</t>
  </si>
  <si>
    <t>HBI</t>
  </si>
  <si>
    <t>Hanmi Financial Corp.</t>
  </si>
  <si>
    <t>HAFC</t>
  </si>
  <si>
    <t>Hannon Armstrong Sustainable Infrstructure Capital Inc.</t>
  </si>
  <si>
    <t>HASI</t>
  </si>
  <si>
    <t>Harley-Davidson Inc.</t>
  </si>
  <si>
    <t>HOG</t>
  </si>
  <si>
    <t>Hartford Financial Services Group Inc.</t>
  </si>
  <si>
    <t>HIG</t>
  </si>
  <si>
    <t>Haverty Furniture Companies Inc.</t>
  </si>
  <si>
    <t>HVT</t>
  </si>
  <si>
    <t>Healthcare Trust of America Inc.</t>
  </si>
  <si>
    <t>HTA</t>
  </si>
  <si>
    <t>HealthSouth Corp.</t>
  </si>
  <si>
    <t>HLS</t>
  </si>
  <si>
    <t>Heartland BanCorp</t>
  </si>
  <si>
    <t>HLAN</t>
  </si>
  <si>
    <t>Heritage Commerce Corp.</t>
  </si>
  <si>
    <t>HTBK</t>
  </si>
  <si>
    <t>Heritage Financial Corp.</t>
  </si>
  <si>
    <t>HFWA</t>
  </si>
  <si>
    <t>Herman Miller Inc.</t>
  </si>
  <si>
    <t>MLHR</t>
  </si>
  <si>
    <t>Hershey Company</t>
  </si>
  <si>
    <t>HSY</t>
  </si>
  <si>
    <t>Hill-Rom Holdings Inc.</t>
  </si>
  <si>
    <t>HRC</t>
  </si>
  <si>
    <t>HNI Corp.</t>
  </si>
  <si>
    <t>HNI</t>
  </si>
  <si>
    <t>Home Bancshares Inc.</t>
  </si>
  <si>
    <t>HOMB</t>
  </si>
  <si>
    <t>Home Depot Inc.</t>
  </si>
  <si>
    <t>HD</t>
  </si>
  <si>
    <t>Honeywell International Inc.</t>
  </si>
  <si>
    <t>HON</t>
  </si>
  <si>
    <t>Hope Bancorp Inc.</t>
  </si>
  <si>
    <t>HOPE</t>
  </si>
  <si>
    <t>Horace Mann Educators Corp.</t>
  </si>
  <si>
    <t>HMN</t>
  </si>
  <si>
    <t>Horizon Bancorp</t>
  </si>
  <si>
    <t>HBNC</t>
  </si>
  <si>
    <t>Hospitality Properties Trust</t>
  </si>
  <si>
    <t>HPT</t>
  </si>
  <si>
    <t>HP Inc.</t>
  </si>
  <si>
    <t>HPQ</t>
  </si>
  <si>
    <t>Humana Inc.</t>
  </si>
  <si>
    <t>HUM</t>
  </si>
  <si>
    <t>Huntington Bancshares Inc.</t>
  </si>
  <si>
    <t>HBAN</t>
  </si>
  <si>
    <t>Huntington Ingalls Industries Inc.</t>
  </si>
  <si>
    <t>HII</t>
  </si>
  <si>
    <t>Hurco Companies Inc.</t>
  </si>
  <si>
    <t>HURC</t>
  </si>
  <si>
    <t>Hyster-Yale Materials Handling Inc.</t>
  </si>
  <si>
    <t>HY</t>
  </si>
  <si>
    <t>Idacorp Inc.</t>
  </si>
  <si>
    <t>IDA</t>
  </si>
  <si>
    <t>IDEX Corp.</t>
  </si>
  <si>
    <t>IEX</t>
  </si>
  <si>
    <t>Independent Bancorp MA</t>
  </si>
  <si>
    <t>INDB</t>
  </si>
  <si>
    <t>Ingersoll-Rand plc</t>
  </si>
  <si>
    <t>IR</t>
  </si>
  <si>
    <t>Ingredion Inc.</t>
  </si>
  <si>
    <t>INGR</t>
  </si>
  <si>
    <t>Insperity Inc.</t>
  </si>
  <si>
    <t>NSP</t>
  </si>
  <si>
    <t>Inter Parfums Inc.</t>
  </si>
  <si>
    <t>IPAR</t>
  </si>
  <si>
    <t>Intercontinental Exchange Inc.</t>
  </si>
  <si>
    <t>ICE</t>
  </si>
  <si>
    <t>Interface Inc.</t>
  </si>
  <si>
    <t>TILE</t>
  </si>
  <si>
    <t>International Bancshares Corp.</t>
  </si>
  <si>
    <t>IBOC</t>
  </si>
  <si>
    <t>International Paper Co.</t>
  </si>
  <si>
    <t>IP</t>
  </si>
  <si>
    <t>Interpublic Group of Companies Inc.</t>
  </si>
  <si>
    <t>IPG</t>
  </si>
  <si>
    <t>Intuit Inc.</t>
  </si>
  <si>
    <t>INTU</t>
  </si>
  <si>
    <t>Invesco Limited</t>
  </si>
  <si>
    <t>IVZ</t>
  </si>
  <si>
    <t>Investors Bancorp</t>
  </si>
  <si>
    <t>ISBC</t>
  </si>
  <si>
    <t>Iron Mountain Inc.</t>
  </si>
  <si>
    <t>IRM</t>
  </si>
  <si>
    <t>ITT Corp.</t>
  </si>
  <si>
    <t>ITT</t>
  </si>
  <si>
    <t>j2 Global Inc.</t>
  </si>
  <si>
    <t>JCOM</t>
  </si>
  <si>
    <t>Johnson Controls International plc</t>
  </si>
  <si>
    <t>JCI</t>
  </si>
  <si>
    <t>Johnson Outdoors Inc.</t>
  </si>
  <si>
    <t>JOUT</t>
  </si>
  <si>
    <t>Jones Lang Lasalle</t>
  </si>
  <si>
    <t>JLL</t>
  </si>
  <si>
    <t>JuDe</t>
  </si>
  <si>
    <t>JPMorgan Chase &amp; Co.</t>
  </si>
  <si>
    <t>JPM</t>
  </si>
  <si>
    <t>Kadant Inc.</t>
  </si>
  <si>
    <t>KAI</t>
  </si>
  <si>
    <t>Kaiser Aluminum Corp.</t>
  </si>
  <si>
    <t>KALU</t>
  </si>
  <si>
    <t>Kansas City Southern</t>
  </si>
  <si>
    <t>KSU</t>
  </si>
  <si>
    <t>KAR Auction Services Inc.</t>
  </si>
  <si>
    <t>KAR</t>
  </si>
  <si>
    <t>Kennedy-Wilson Holdings Inc.</t>
  </si>
  <si>
    <t>KW</t>
  </si>
  <si>
    <t>Kewaunee Scientific Corp.</t>
  </si>
  <si>
    <t>KEQU</t>
  </si>
  <si>
    <t>KeyCorp</t>
  </si>
  <si>
    <t>KEY</t>
  </si>
  <si>
    <t>Kimco Realty Corp.</t>
  </si>
  <si>
    <t>KIM</t>
  </si>
  <si>
    <t>Kingstone Companies Inc.</t>
  </si>
  <si>
    <t>KINS</t>
  </si>
  <si>
    <t>Kite Realty Group Trust</t>
  </si>
  <si>
    <t>KRG</t>
  </si>
  <si>
    <t>KLA-Tencor Corp.</t>
  </si>
  <si>
    <t>KLAC</t>
  </si>
  <si>
    <t>Kohl's Corp.</t>
  </si>
  <si>
    <t>KSS</t>
  </si>
  <si>
    <t>Kraft Heinz Company</t>
  </si>
  <si>
    <t>KHC</t>
  </si>
  <si>
    <t>La-Z-Boy Inc.</t>
  </si>
  <si>
    <t>LZB</t>
  </si>
  <si>
    <t>Lakeland Bancorp Inc.</t>
  </si>
  <si>
    <t>LBAI</t>
  </si>
  <si>
    <t>Lakeland Financial Corp.</t>
  </si>
  <si>
    <t>LKFN</t>
  </si>
  <si>
    <t>Lam Research Corp.</t>
  </si>
  <si>
    <t>LRCX</t>
  </si>
  <si>
    <t>Las Vegas Sands Corp.</t>
  </si>
  <si>
    <t>LVS</t>
  </si>
  <si>
    <t>Lear Corp.</t>
  </si>
  <si>
    <t>LEA</t>
  </si>
  <si>
    <t>LegacyTexas Financial Group Inc.</t>
  </si>
  <si>
    <t>LTXB</t>
  </si>
  <si>
    <t>Legg Mason Inc.</t>
  </si>
  <si>
    <t>LM</t>
  </si>
  <si>
    <t>LeMaitre Vascular Inc.</t>
  </si>
  <si>
    <t>LMAT</t>
  </si>
  <si>
    <t>Lennox International Inc.</t>
  </si>
  <si>
    <t>LII</t>
  </si>
  <si>
    <t>Lexington Realty Trust</t>
  </si>
  <si>
    <t>LXP</t>
  </si>
  <si>
    <t>Life Storage Inc.</t>
  </si>
  <si>
    <t>LSI</t>
  </si>
  <si>
    <t>Limoneira Company</t>
  </si>
  <si>
    <t>LMNR</t>
  </si>
  <si>
    <t>Lincoln National Corp.</t>
  </si>
  <si>
    <t>LNC</t>
  </si>
  <si>
    <t>Lithia Motors Inc.</t>
  </si>
  <si>
    <t>LAD</t>
  </si>
  <si>
    <t>Littelfuse Inc.</t>
  </si>
  <si>
    <t>LFUS</t>
  </si>
  <si>
    <t>Logansport Financial Corp.</t>
  </si>
  <si>
    <t>LOGN</t>
  </si>
  <si>
    <t>LTC Properties Inc.</t>
  </si>
  <si>
    <t>LTC</t>
  </si>
  <si>
    <t>LyondellBasell Industries NV</t>
  </si>
  <si>
    <t>LYB</t>
  </si>
  <si>
    <t>Netherlands,US$</t>
  </si>
  <si>
    <t>Macerich Company</t>
  </si>
  <si>
    <t>MAC</t>
  </si>
  <si>
    <t>Mackinac Financial Corp.</t>
  </si>
  <si>
    <t>MFNC</t>
  </si>
  <si>
    <t>Macquarie Infrastructure Company LLC</t>
  </si>
  <si>
    <t>MIC</t>
  </si>
  <si>
    <t>Macy's Inc.</t>
  </si>
  <si>
    <t>M</t>
  </si>
  <si>
    <t>Magna International Inc.</t>
  </si>
  <si>
    <t>MGA</t>
  </si>
  <si>
    <t>Main Street Capital Corp.</t>
  </si>
  <si>
    <t>MAIN</t>
  </si>
  <si>
    <t>MainSource Financial Group Inc.</t>
  </si>
  <si>
    <t>MSFG</t>
  </si>
  <si>
    <t>Malaga Financial Corp.</t>
  </si>
  <si>
    <t>MLGF</t>
  </si>
  <si>
    <t>Manhattan Bridge Capital Inc.</t>
  </si>
  <si>
    <t>LOAN</t>
  </si>
  <si>
    <t>ManpowerGroup Inc.</t>
  </si>
  <si>
    <t>MAN</t>
  </si>
  <si>
    <t>Marathon Petroleum Corp.</t>
  </si>
  <si>
    <t>MPC</t>
  </si>
  <si>
    <t>MarketAxess Holdings Inc.</t>
  </si>
  <si>
    <t>MKTX</t>
  </si>
  <si>
    <t>Marriott International Inc.</t>
  </si>
  <si>
    <t>MAR</t>
  </si>
  <si>
    <t>Marsh &amp; McLennan Companies Inc.</t>
  </si>
  <si>
    <t>MMC</t>
  </si>
  <si>
    <t>MasterCard Inc.</t>
  </si>
  <si>
    <t>MA</t>
  </si>
  <si>
    <t>Materion Corp.</t>
  </si>
  <si>
    <t>MTRN</t>
  </si>
  <si>
    <t>MB Financial Inc.</t>
  </si>
  <si>
    <t>MBFI</t>
  </si>
  <si>
    <t>Mercantile Bank Corp.</t>
  </si>
  <si>
    <t>MBWM</t>
  </si>
  <si>
    <t>Merck &amp; Company</t>
  </si>
  <si>
    <t>MRK</t>
  </si>
  <si>
    <t>Methanex Corp.</t>
  </si>
  <si>
    <t>MEOH</t>
  </si>
  <si>
    <t>MetLife Inc.</t>
  </si>
  <si>
    <t>MET</t>
  </si>
  <si>
    <t>Mid Penn Bancorp</t>
  </si>
  <si>
    <t>MPB</t>
  </si>
  <si>
    <t>Mid-America Apartment Communities Inc.</t>
  </si>
  <si>
    <t>MAA</t>
  </si>
  <si>
    <t>MidWest One Financial Group Inc.</t>
  </si>
  <si>
    <t>MOFG</t>
  </si>
  <si>
    <t>Miller Industries Inc.</t>
  </si>
  <si>
    <t>MLR</t>
  </si>
  <si>
    <t>MKS Instruments Inc.</t>
  </si>
  <si>
    <t>MKSI</t>
  </si>
  <si>
    <t>Monotype Imaging Holdings Inc.</t>
  </si>
  <si>
    <t>TYPE</t>
  </si>
  <si>
    <t>Moody's Corp.</t>
  </si>
  <si>
    <t>MCO</t>
  </si>
  <si>
    <t>Morningstar Inc.</t>
  </si>
  <si>
    <t>MORN</t>
  </si>
  <si>
    <t>Motorola Solutions Inc.</t>
  </si>
  <si>
    <t>MSI</t>
  </si>
  <si>
    <t>MPLX LP</t>
  </si>
  <si>
    <t>MPLX</t>
  </si>
  <si>
    <t>Nasdaq Inc.</t>
  </si>
  <si>
    <t>NDAQ</t>
  </si>
  <si>
    <t>National General Holdings Corp.</t>
  </si>
  <si>
    <t>NGHC</t>
  </si>
  <si>
    <t>Neenah Paper Inc.</t>
  </si>
  <si>
    <t>NP</t>
  </si>
  <si>
    <t>NetApp Inc.</t>
  </si>
  <si>
    <t>NTAP</t>
  </si>
  <si>
    <t>New Residential Investment Corp.</t>
  </si>
  <si>
    <t>NRZ</t>
  </si>
  <si>
    <t>Nexstar Media Group Inc.</t>
  </si>
  <si>
    <t>NXST</t>
  </si>
  <si>
    <t>Nielsen Holdings plc</t>
  </si>
  <si>
    <t>NLSN</t>
  </si>
  <si>
    <t>NiSource Inc.</t>
  </si>
  <si>
    <t>NI</t>
  </si>
  <si>
    <t>Northern Trust Corp.</t>
  </si>
  <si>
    <t>NTRS</t>
  </si>
  <si>
    <t>Northfield Bancorp Inc.</t>
  </si>
  <si>
    <t>NFBK</t>
  </si>
  <si>
    <t>Northrim BanCorp Inc.</t>
  </si>
  <si>
    <t>NRIM</t>
  </si>
  <si>
    <t>Northwest Bancshares Inc.</t>
  </si>
  <si>
    <t>NWBI</t>
  </si>
  <si>
    <t>NVIDIA Corp.</t>
  </si>
  <si>
    <t>NVDA</t>
  </si>
  <si>
    <t>Old Point Financial Corp.</t>
  </si>
  <si>
    <t>OPOF</t>
  </si>
  <si>
    <t>Omnicom Group Inc.</t>
  </si>
  <si>
    <t>OMC</t>
  </si>
  <si>
    <t>A09</t>
  </si>
  <si>
    <t>One Liberty Properties Inc.</t>
  </si>
  <si>
    <t>OLP</t>
  </si>
  <si>
    <t>Open Text Corp.</t>
  </si>
  <si>
    <t>OTEX</t>
  </si>
  <si>
    <t>Oracle Corp.</t>
  </si>
  <si>
    <t>ORCL</t>
  </si>
  <si>
    <t>Oshkosh Corp.</t>
  </si>
  <si>
    <t>OSK</t>
  </si>
  <si>
    <t>Oxford Industries Inc.</t>
  </si>
  <si>
    <t>OXM</t>
  </si>
  <si>
    <t>P.H. Glatfelter Co.</t>
  </si>
  <si>
    <t>GLT</t>
  </si>
  <si>
    <t>Paccar Inc.</t>
  </si>
  <si>
    <t>PCAR</t>
  </si>
  <si>
    <t>Packaging Corp of America</t>
  </si>
  <si>
    <t>PKG</t>
  </si>
  <si>
    <t>Papa John's International</t>
  </si>
  <si>
    <t>PZZA</t>
  </si>
  <si>
    <t>Pattern Energy Group Inc.</t>
  </si>
  <si>
    <t>PEGI</t>
  </si>
  <si>
    <t>Patterson Companies Inc.</t>
  </si>
  <si>
    <t>PDCO</t>
  </si>
  <si>
    <t>Paychex Inc.</t>
  </si>
  <si>
    <t>PAYX</t>
  </si>
  <si>
    <t>Pebblebrook Hotel Trust</t>
  </si>
  <si>
    <t>PEB</t>
  </si>
  <si>
    <t>Penske Automotive Group Inc.</t>
  </si>
  <si>
    <t>PAG</t>
  </si>
  <si>
    <t>Peoples Bancorp of North Carolina</t>
  </si>
  <si>
    <t>PEBK</t>
  </si>
  <si>
    <t>Peoples Ltd.</t>
  </si>
  <si>
    <t>PPLL</t>
  </si>
  <si>
    <t>PetMed Express Inc.</t>
  </si>
  <si>
    <t>PETS</t>
  </si>
  <si>
    <t>Pfizer Inc.</t>
  </si>
  <si>
    <t>PFE</t>
  </si>
  <si>
    <t>Phillips 66</t>
  </si>
  <si>
    <t>PSX</t>
  </si>
  <si>
    <t>Phillips 66 Partners LP</t>
  </si>
  <si>
    <t>PSXP</t>
  </si>
  <si>
    <t>Pinnacle Bankshares Corp.</t>
  </si>
  <si>
    <t>PPBN</t>
  </si>
  <si>
    <t>Pinnacle Foods Inc.</t>
  </si>
  <si>
    <t>PF</t>
  </si>
  <si>
    <t>Pinnacle West Capital Corp.</t>
  </si>
  <si>
    <t>PNW</t>
  </si>
  <si>
    <t>Pioneer Bankshares Inc.</t>
  </si>
  <si>
    <t>PNBI</t>
  </si>
  <si>
    <t>PNC Financial Services Group Inc.</t>
  </si>
  <si>
    <t>PNC</t>
  </si>
  <si>
    <t>PNM Resources Inc.</t>
  </si>
  <si>
    <t>PNM</t>
  </si>
  <si>
    <t>PolyOne Corp.</t>
  </si>
  <si>
    <t>POL</t>
  </si>
  <si>
    <t>Pool Corp.</t>
  </si>
  <si>
    <t>POOL</t>
  </si>
  <si>
    <t>Power Integrations Inc.</t>
  </si>
  <si>
    <t>POWI</t>
  </si>
  <si>
    <t>Preferred Apartment Communities Inc.</t>
  </si>
  <si>
    <t>APTS</t>
  </si>
  <si>
    <t>Primerica Inc.</t>
  </si>
  <si>
    <t>PRI</t>
  </si>
  <si>
    <t>Principal Financial Group Inc.</t>
  </si>
  <si>
    <t>PFG</t>
  </si>
  <si>
    <t>Provident Financial Holdings Inc.</t>
  </si>
  <si>
    <t>PROV</t>
  </si>
  <si>
    <t>Provident Financial Services Inc.</t>
  </si>
  <si>
    <t>PFS</t>
  </si>
  <si>
    <t>Prudential Financial Inc.</t>
  </si>
  <si>
    <t>PRU</t>
  </si>
  <si>
    <t>Public Service Enterprise Group Inc.</t>
  </si>
  <si>
    <t>Public Storage</t>
  </si>
  <si>
    <t>PSA</t>
  </si>
  <si>
    <t>QNB Corp.</t>
  </si>
  <si>
    <t>QNBC</t>
  </si>
  <si>
    <t>Quest Diagnostics Inc.</t>
  </si>
  <si>
    <t>DGX</t>
  </si>
  <si>
    <t>Ramco Gershenson Properties</t>
  </si>
  <si>
    <t>RPT</t>
  </si>
  <si>
    <t>Raymond James Financial Inc.</t>
  </si>
  <si>
    <t>RJF</t>
  </si>
  <si>
    <t>Regions Financial Corp.</t>
  </si>
  <si>
    <t>RF</t>
  </si>
  <si>
    <t>Reinsurance Group of America Inc.</t>
  </si>
  <si>
    <t>RGA</t>
  </si>
  <si>
    <t>Reliance Steel &amp; Aluminum Co.</t>
  </si>
  <si>
    <t>RS</t>
  </si>
  <si>
    <t>ResMed Inc.</t>
  </si>
  <si>
    <t>RMD</t>
  </si>
  <si>
    <t>Resources Connection Inc.</t>
  </si>
  <si>
    <t>RECN</t>
  </si>
  <si>
    <t>Retail Opportunity Investments Corp.</t>
  </si>
  <si>
    <t>ROIC</t>
  </si>
  <si>
    <t>Rockwell Automation Inc.</t>
  </si>
  <si>
    <t>ROK</t>
  </si>
  <si>
    <t>Royal Caribbean Cruises Ltd.</t>
  </si>
  <si>
    <t>RCL</t>
  </si>
  <si>
    <t>Ruth's Hospitality Group Inc.</t>
  </si>
  <si>
    <t>RUTH</t>
  </si>
  <si>
    <t>Ryman Hospitality Properties Inc.</t>
  </si>
  <si>
    <t>RHP</t>
  </si>
  <si>
    <t>S&amp;T Bancorp Inc.</t>
  </si>
  <si>
    <t>STBA</t>
  </si>
  <si>
    <t>Sabra Health Care REIT Inc.</t>
  </si>
  <si>
    <t>SBRA</t>
  </si>
  <si>
    <t>Sanderson Farms Inc.</t>
  </si>
  <si>
    <t>SAFM</t>
  </si>
  <si>
    <t>Sandy Spring Bancorp Inc.</t>
  </si>
  <si>
    <t>SASR</t>
  </si>
  <si>
    <t>SB Financial Group Inc.</t>
  </si>
  <si>
    <t>SBFG</t>
  </si>
  <si>
    <t>Schweitzer-Mauduit International Inc.</t>
  </si>
  <si>
    <t>SWM</t>
  </si>
  <si>
    <t>Scotts Miracle-Gro Company</t>
  </si>
  <si>
    <t>SMG</t>
  </si>
  <si>
    <t>Scripps Networks Interactive Inc.</t>
  </si>
  <si>
    <t>SNI</t>
  </si>
  <si>
    <t>Select Income REIT</t>
  </si>
  <si>
    <t>SIR</t>
  </si>
  <si>
    <t>Service Corp International</t>
  </si>
  <si>
    <t>SCI</t>
  </si>
  <si>
    <t>Shenandoah Telecommunications</t>
  </si>
  <si>
    <t>SHEN</t>
  </si>
  <si>
    <t>Shoe Carnival Inc.</t>
  </si>
  <si>
    <t>SCVL</t>
  </si>
  <si>
    <t>Sierra Bancorp</t>
  </si>
  <si>
    <t>BSRR</t>
  </si>
  <si>
    <t>Signet Jewelers Limited</t>
  </si>
  <si>
    <t>SIG</t>
  </si>
  <si>
    <t>Simmons First National Corp.</t>
  </si>
  <si>
    <t>SFNC</t>
  </si>
  <si>
    <t>Simon Property Group Inc.</t>
  </si>
  <si>
    <t>SPG</t>
  </si>
  <si>
    <t>Sinclair Broadcast Group Inc.</t>
  </si>
  <si>
    <t>SBGI</t>
  </si>
  <si>
    <t>Six Flags Entertainment Corp.</t>
  </si>
  <si>
    <t>SIX</t>
  </si>
  <si>
    <t>SL Green Realty Corp.</t>
  </si>
  <si>
    <t>SLG</t>
  </si>
  <si>
    <t>Snap-on Inc.</t>
  </si>
  <si>
    <t>SNA</t>
  </si>
  <si>
    <t>Sotherly Hotels Inc.</t>
  </si>
  <si>
    <t>SOHO</t>
  </si>
  <si>
    <t>Sound Financial Bancorp Inc.</t>
  </si>
  <si>
    <t>SFBC</t>
  </si>
  <si>
    <t>South State Corp.</t>
  </si>
  <si>
    <t>SSB</t>
  </si>
  <si>
    <t>Southern Michigan Bancorp Inc.</t>
  </si>
  <si>
    <t>SOMC</t>
  </si>
  <si>
    <t>Southern Missouri Bancorp Inc.</t>
  </si>
  <si>
    <t>SMBC</t>
  </si>
  <si>
    <t>Southwest Airlines Co.</t>
  </si>
  <si>
    <t>LUV</t>
  </si>
  <si>
    <t>Southwest Georgia Financial Corp.</t>
  </si>
  <si>
    <t>SGB</t>
  </si>
  <si>
    <t>SpartanNash Company</t>
  </si>
  <si>
    <t>SPTN</t>
  </si>
  <si>
    <t>Spectrum Brands Holdings Inc.</t>
  </si>
  <si>
    <t>SPB</t>
  </si>
  <si>
    <t>SRC</t>
  </si>
  <si>
    <t>STAG Industrial Inc.</t>
  </si>
  <si>
    <t>STAG</t>
  </si>
  <si>
    <t>Standard Motor Products Inc.</t>
  </si>
  <si>
    <t>SMP</t>
  </si>
  <si>
    <t>Standex International Inc.</t>
  </si>
  <si>
    <t>SXI</t>
  </si>
  <si>
    <t>Star Gas Partners LP</t>
  </si>
  <si>
    <t>SGU</t>
  </si>
  <si>
    <t>Starbucks Corp.</t>
  </si>
  <si>
    <t>SBUX</t>
  </si>
  <si>
    <t>State Street Corp.</t>
  </si>
  <si>
    <t>STT</t>
  </si>
  <si>
    <t>Steel Dynamics Inc.</t>
  </si>
  <si>
    <t>STLD</t>
  </si>
  <si>
    <t>Steelcase Inc.</t>
  </si>
  <si>
    <t>SCS</t>
  </si>
  <si>
    <t>Stock Yards Bancorp Inc.</t>
  </si>
  <si>
    <t>SYBT</t>
  </si>
  <si>
    <t>STRATTEC Security Corp.</t>
  </si>
  <si>
    <t>STRT</t>
  </si>
  <si>
    <t>Sunoco LP</t>
  </si>
  <si>
    <t>SUN</t>
  </si>
  <si>
    <t>SunTrust Banks Inc.</t>
  </si>
  <si>
    <t>STI</t>
  </si>
  <si>
    <t>Taubman Centers Inc.</t>
  </si>
  <si>
    <t>TCO</t>
  </si>
  <si>
    <t>TD Ameritrade Holding Corp.</t>
  </si>
  <si>
    <t>AMTD</t>
  </si>
  <si>
    <t>TE Connectivity Ltd.</t>
  </si>
  <si>
    <t>TEL</t>
  </si>
  <si>
    <t>Switz,US$</t>
  </si>
  <si>
    <t>Terex Corp.</t>
  </si>
  <si>
    <t>TEX</t>
  </si>
  <si>
    <t>Terreno Realty Corp.</t>
  </si>
  <si>
    <t>TRNO</t>
  </si>
  <si>
    <t>Territorial Bancorp</t>
  </si>
  <si>
    <t>TBNK</t>
  </si>
  <si>
    <t>Texas Roadhouse Inc.</t>
  </si>
  <si>
    <t>TXRH</t>
  </si>
  <si>
    <t>Thor Industries Inc.</t>
  </si>
  <si>
    <t>THO</t>
  </si>
  <si>
    <t>Timberland Bancorp Inc.</t>
  </si>
  <si>
    <t>TSBK</t>
  </si>
  <si>
    <t>Toro Company</t>
  </si>
  <si>
    <t>TTC</t>
  </si>
  <si>
    <t>Towne Bank</t>
  </si>
  <si>
    <t>TOWN</t>
  </si>
  <si>
    <t>Tractor Supply Company</t>
  </si>
  <si>
    <t>TSCO</t>
  </si>
  <si>
    <t>TriCo Bancshares</t>
  </si>
  <si>
    <t>TCBK</t>
  </si>
  <si>
    <t>Trinity Bank NA</t>
  </si>
  <si>
    <t>TYBT</t>
  </si>
  <si>
    <t>Trinity Industries Inc.</t>
  </si>
  <si>
    <t>TRN</t>
  </si>
  <si>
    <t>Truxton Corp.</t>
  </si>
  <si>
    <t>TRUX</t>
  </si>
  <si>
    <t>Twenty-First Century Fox Inc.</t>
  </si>
  <si>
    <t>FOXA</t>
  </si>
  <si>
    <t>Two River Bancorp</t>
  </si>
  <si>
    <t>TRCB</t>
  </si>
  <si>
    <t>Tyson Foods Inc.</t>
  </si>
  <si>
    <t>TSN</t>
  </si>
  <si>
    <t>U.S. Bancorp</t>
  </si>
  <si>
    <t>USB</t>
  </si>
  <si>
    <t>UDR Inc.</t>
  </si>
  <si>
    <t>UDR</t>
  </si>
  <si>
    <t>Umpqua Holdings Corp.</t>
  </si>
  <si>
    <t>UMPQ</t>
  </si>
  <si>
    <t>Union Bankshares Inc.</t>
  </si>
  <si>
    <t>UNB</t>
  </si>
  <si>
    <t>United Bancshares Inc.</t>
  </si>
  <si>
    <t>UBOH</t>
  </si>
  <si>
    <t>United Fire Group Inc.</t>
  </si>
  <si>
    <t>UFCS</t>
  </si>
  <si>
    <t>United Parcel Service Inc.</t>
  </si>
  <si>
    <t>UPS</t>
  </si>
  <si>
    <t>UnitedHealth Group Inc.</t>
  </si>
  <si>
    <t>UNH</t>
  </si>
  <si>
    <t>Universal Forest Products Inc.</t>
  </si>
  <si>
    <t>UFPI</t>
  </si>
  <si>
    <t>Unum Group</t>
  </si>
  <si>
    <t>UNM</t>
  </si>
  <si>
    <t>US Physical Therapy Inc.</t>
  </si>
  <si>
    <t>USPH</t>
  </si>
  <si>
    <t>Vail Resorts Inc.</t>
  </si>
  <si>
    <t>MTN</t>
  </si>
  <si>
    <t>Valero Energy Corp.</t>
  </si>
  <si>
    <t>VLO</t>
  </si>
  <si>
    <t>Ventas Inc.</t>
  </si>
  <si>
    <t>VTR</t>
  </si>
  <si>
    <t>W.T.B. Financial Corp.</t>
  </si>
  <si>
    <t>WTBFA</t>
  </si>
  <si>
    <t>Walt Disney Company</t>
  </si>
  <si>
    <t>DIS</t>
  </si>
  <si>
    <t>Entertainment</t>
  </si>
  <si>
    <t>Washington Federal Inc.</t>
  </si>
  <si>
    <t>WAFD</t>
  </si>
  <si>
    <t>Washington Trust Bancorp Inc.</t>
  </si>
  <si>
    <t>WASH</t>
  </si>
  <si>
    <t>Waste Connections Inc.</t>
  </si>
  <si>
    <t>WCN</t>
  </si>
  <si>
    <t>Watts Water Technologies Inc.</t>
  </si>
  <si>
    <t>WTS</t>
  </si>
  <si>
    <t>WD-40 Company</t>
  </si>
  <si>
    <t>WDFC</t>
  </si>
  <si>
    <t>Webster Financial Corp.</t>
  </si>
  <si>
    <t>WBS</t>
  </si>
  <si>
    <t>Weingarten Realty Investors</t>
  </si>
  <si>
    <t>WRI</t>
  </si>
  <si>
    <t>Wells Fargo &amp; Co.</t>
  </si>
  <si>
    <t>WFC</t>
  </si>
  <si>
    <t>Wendy's Company</t>
  </si>
  <si>
    <t>WEN</t>
  </si>
  <si>
    <t>WesBanco Inc.</t>
  </si>
  <si>
    <t>WSBC</t>
  </si>
  <si>
    <t>West Bancorp Inc.</t>
  </si>
  <si>
    <t>WTBA</t>
  </si>
  <si>
    <t>Western Gas Equity Partners LP</t>
  </si>
  <si>
    <t>WGP</t>
  </si>
  <si>
    <t>WAB</t>
  </si>
  <si>
    <t>WestRock Company</t>
  </si>
  <si>
    <t>WRK</t>
  </si>
  <si>
    <t>Weyerhaeuser Company</t>
  </si>
  <si>
    <t>WY</t>
  </si>
  <si>
    <t>Whirlpool Corp.</t>
  </si>
  <si>
    <t>WHR</t>
  </si>
  <si>
    <t>William Penn Bancorp Inc.</t>
  </si>
  <si>
    <t>WMPN</t>
  </si>
  <si>
    <t>Aug</t>
  </si>
  <si>
    <t>Willis Towers Watson plc</t>
  </si>
  <si>
    <t>WLTW</t>
  </si>
  <si>
    <t>Winmark Corp.</t>
  </si>
  <si>
    <t>WINA</t>
  </si>
  <si>
    <t>Worthington Industries Inc.</t>
  </si>
  <si>
    <t>WOR</t>
  </si>
  <si>
    <t>WPP plc</t>
  </si>
  <si>
    <t>WPPGY</t>
  </si>
  <si>
    <t>WYN</t>
  </si>
  <si>
    <t>XL Group Limited</t>
  </si>
  <si>
    <t>XL</t>
  </si>
  <si>
    <t>Xylem Inc.</t>
  </si>
  <si>
    <t>XYL</t>
  </si>
  <si>
    <t>Zimmer Biomet Holdings Inc.</t>
  </si>
  <si>
    <t>ZBH</t>
  </si>
  <si>
    <t>Marriot Vacations Worldwide Corp.</t>
  </si>
  <si>
    <t>VAC</t>
  </si>
  <si>
    <t>Owens Corning Inc.</t>
  </si>
  <si>
    <t>OC</t>
  </si>
  <si>
    <t>Saul Centers Inc.</t>
  </si>
  <si>
    <t>BFS</t>
  </si>
  <si>
    <t>Zions Bancorp Inc.</t>
  </si>
  <si>
    <t>ZION</t>
  </si>
  <si>
    <t>Zoetis Inc.</t>
  </si>
  <si>
    <t>ZTS</t>
  </si>
  <si>
    <t>All CCC Companies</t>
  </si>
  <si>
    <t>5 or more straight years of higher dividends</t>
  </si>
  <si>
    <t>Watch List</t>
  </si>
  <si>
    <t>Companies</t>
  </si>
  <si>
    <t>Deletions</t>
  </si>
  <si>
    <t>#Unchanged in consecutive years</t>
  </si>
  <si>
    <t>Companies in Green froze dividend, then resumed increases (See Appendix C on Notes tab)</t>
  </si>
  <si>
    <t>Companies in Blue cut dividend, then resumed increases</t>
  </si>
  <si>
    <t>Companies in Purple "cut" dividend due to currency exchange rate changes</t>
  </si>
  <si>
    <t>Companies in Red were mistakenly added, later eliminated from statistics</t>
  </si>
  <si>
    <t>Date</t>
  </si>
  <si>
    <t>Div</t>
  </si>
  <si>
    <t>Div #</t>
  </si>
  <si>
    <t>Merg</t>
  </si>
  <si>
    <t>Deleted</t>
  </si>
  <si>
    <t>Cut</t>
  </si>
  <si>
    <t>Unch</t>
  </si>
  <si>
    <t>Acq</t>
  </si>
  <si>
    <t>Other</t>
  </si>
  <si>
    <t>Notes</t>
  </si>
  <si>
    <t>A. Schulman Inc.</t>
  </si>
  <si>
    <t>SHLM</t>
  </si>
  <si>
    <t>X</t>
  </si>
  <si>
    <t>2016=2015</t>
  </si>
  <si>
    <t>ABB Limited</t>
  </si>
  <si>
    <t>ABB</t>
  </si>
  <si>
    <t>Abbott Laboratories</t>
  </si>
  <si>
    <t>ABT</t>
  </si>
  <si>
    <t>Access National Corp.</t>
  </si>
  <si>
    <t>ANCX</t>
  </si>
  <si>
    <t>2017=2016</t>
  </si>
  <si>
    <t>Admiral Group plc</t>
  </si>
  <si>
    <t>AMIGY</t>
  </si>
  <si>
    <t>ADT Corp.</t>
  </si>
  <si>
    <t>ADT</t>
  </si>
  <si>
    <t>Acquired by Apollo Global Mgmt.</t>
  </si>
  <si>
    <t>Aetna Inc.</t>
  </si>
  <si>
    <t>AET</t>
  </si>
  <si>
    <t>AGL Resources</t>
  </si>
  <si>
    <t>GAS</t>
  </si>
  <si>
    <t>Acquired by Southern Company</t>
  </si>
  <si>
    <t>Agrium Inc.</t>
  </si>
  <si>
    <t>AGU</t>
  </si>
  <si>
    <t>x</t>
  </si>
  <si>
    <t>Merger with Potash (to be Nutrien)</t>
  </si>
  <si>
    <t>Airgas Inc.</t>
  </si>
  <si>
    <t>ARG</t>
  </si>
  <si>
    <t>Acquired by Air Liquide</t>
  </si>
  <si>
    <t>Albany International Corp.</t>
  </si>
  <si>
    <t>AIN</t>
  </si>
  <si>
    <t>2015 Challenger</t>
  </si>
  <si>
    <t>Alfa Laval AB</t>
  </si>
  <si>
    <t>ALFVY</t>
  </si>
  <si>
    <t>Alliance Financial Corp.</t>
  </si>
  <si>
    <t>ALNC</t>
  </si>
  <si>
    <t>Acquired by NBT Bancorp</t>
  </si>
  <si>
    <t>Alliance Holdings GP LP</t>
  </si>
  <si>
    <t>AHGP</t>
  </si>
  <si>
    <t>Alliance Resource Partners LP</t>
  </si>
  <si>
    <t>ARLP</t>
  </si>
  <si>
    <t>Allied World Assurance Co. Holdings AG</t>
  </si>
  <si>
    <t>AWH</t>
  </si>
  <si>
    <t>Acquired by Fairfax Financial</t>
  </si>
  <si>
    <t>Allied World Assurance Co. Holdings Ltd.</t>
  </si>
  <si>
    <t>Reinstated: '11 skip but '12 Incr.</t>
  </si>
  <si>
    <t>Altera Corp.</t>
  </si>
  <si>
    <t>ALTR</t>
  </si>
  <si>
    <t>Acquired by Intel Corp.</t>
  </si>
  <si>
    <t>Alterra Capital Holdings Ltd.</t>
  </si>
  <si>
    <t>ALTE</t>
  </si>
  <si>
    <t>Acquired by Markel Corp.</t>
  </si>
  <si>
    <t>Altria Group</t>
  </si>
  <si>
    <t>PM Spin-off; Reinstated 3/6/10</t>
  </si>
  <si>
    <t>Amcol International Corp.</t>
  </si>
  <si>
    <t>ACO</t>
  </si>
  <si>
    <t>Incr.'12,Acquired by Minerals Tech.</t>
  </si>
  <si>
    <t>American Greetings</t>
  </si>
  <si>
    <t>AM</t>
  </si>
  <si>
    <t>'12='11, Acqd by Weiss family</t>
  </si>
  <si>
    <t>American Midstream Partners LP</t>
  </si>
  <si>
    <t>AMID</t>
  </si>
  <si>
    <t>American Science and Engineering Inc.</t>
  </si>
  <si>
    <t>ASEI</t>
  </si>
  <si>
    <t>FY14=FY13</t>
  </si>
  <si>
    <t>Ametek Inc.</t>
  </si>
  <si>
    <t>AME</t>
  </si>
  <si>
    <t>Anheuser-Busch</t>
  </si>
  <si>
    <t>BUD</t>
  </si>
  <si>
    <t>Acq. by InBev</t>
  </si>
  <si>
    <t>Anheuser-Busch InBev SA/NV</t>
  </si>
  <si>
    <t>2016 Challenger</t>
  </si>
  <si>
    <t>Applied Materials Inc.</t>
  </si>
  <si>
    <t>AMAT</t>
  </si>
  <si>
    <t>2015=2014</t>
  </si>
  <si>
    <t>Arch Coal Inc.</t>
  </si>
  <si>
    <t>ACI</t>
  </si>
  <si>
    <t>Cut again in 2014</t>
  </si>
  <si>
    <t>Archrock Partners LP</t>
  </si>
  <si>
    <t>APLP</t>
  </si>
  <si>
    <t>ARM Holdings plc</t>
  </si>
  <si>
    <t>ARMH</t>
  </si>
  <si>
    <t>Acquired by SoftBank</t>
  </si>
  <si>
    <t>Ashford Hospitality Trust</t>
  </si>
  <si>
    <t>AHT</t>
  </si>
  <si>
    <t>Assa Abloy AB</t>
  </si>
  <si>
    <t>ASAZY</t>
  </si>
  <si>
    <t>ASBC</t>
  </si>
  <si>
    <t>Astrazeneca plc</t>
  </si>
  <si>
    <t>AZN</t>
  </si>
  <si>
    <t>Astro-Med Inc.</t>
  </si>
  <si>
    <t>ALOT</t>
  </si>
  <si>
    <t>FY2012=2011</t>
  </si>
  <si>
    <t>ATN International Inc.</t>
  </si>
  <si>
    <t>ATNI</t>
  </si>
  <si>
    <t>Avery Dennison</t>
  </si>
  <si>
    <t>Avon Products Inc.</t>
  </si>
  <si>
    <t>AVP</t>
  </si>
  <si>
    <t>BAE Systems plc</t>
  </si>
  <si>
    <t>BAESY</t>
  </si>
  <si>
    <t>Banco Latinoamericano De Comercio Exterior SA</t>
  </si>
  <si>
    <t>BLX</t>
  </si>
  <si>
    <t>cut twice '11; Incr. '13-'15</t>
  </si>
  <si>
    <t>Bank of America</t>
  </si>
  <si>
    <t>BAC</t>
  </si>
  <si>
    <t>Cut again in 2009, Incr. '14, '16</t>
  </si>
  <si>
    <t>Bank of Hawaii</t>
  </si>
  <si>
    <t>BOH</t>
  </si>
  <si>
    <t>2010=2009</t>
  </si>
  <si>
    <t>Bank of Nova Scotia</t>
  </si>
  <si>
    <t>BNS</t>
  </si>
  <si>
    <t>Barclays plc</t>
  </si>
  <si>
    <t>BCS</t>
  </si>
  <si>
    <t>Barrett Business Services Inc.</t>
  </si>
  <si>
    <t>BBSI</t>
  </si>
  <si>
    <t>2016=2015, incr. 2017</t>
  </si>
  <si>
    <t>Baxter International Inc.</t>
  </si>
  <si>
    <t>BAX</t>
  </si>
  <si>
    <t>Spun Baxalta, Div. cut, incr '16, '17</t>
  </si>
  <si>
    <t>BCE Inc.</t>
  </si>
  <si>
    <t>BCE</t>
  </si>
  <si>
    <t>Beckman Coulter</t>
  </si>
  <si>
    <t>BEC</t>
  </si>
  <si>
    <t>Acq. by Danaher Corp.</t>
  </si>
  <si>
    <t>BHP Billiton Ltd.</t>
  </si>
  <si>
    <t>BHP</t>
  </si>
  <si>
    <t>BHP Billiton plc</t>
  </si>
  <si>
    <t>BBL</t>
  </si>
  <si>
    <t>Bio-Techne Corp.</t>
  </si>
  <si>
    <t>TECH</t>
  </si>
  <si>
    <t>BioMed Realty Trust Inc.</t>
  </si>
  <si>
    <t>BMR</t>
  </si>
  <si>
    <t>Acquired by Blackstone Group</t>
  </si>
  <si>
    <t>Birner Dental Management</t>
  </si>
  <si>
    <t>BDMS</t>
  </si>
  <si>
    <t>2013=2012</t>
  </si>
  <si>
    <t>Black Box Corp.</t>
  </si>
  <si>
    <t>BBOX</t>
  </si>
  <si>
    <t>Dividend Suspended</t>
  </si>
  <si>
    <t>Block (H&amp;R) Inc.</t>
  </si>
  <si>
    <t>HRB</t>
  </si>
  <si>
    <t>2010=2009, incr. '12,'16, '17</t>
  </si>
  <si>
    <t>Blueknight Energy Partners LP</t>
  </si>
  <si>
    <t>BKEP</t>
  </si>
  <si>
    <t>Boardwalk Pipeline Partners LP</t>
  </si>
  <si>
    <t>BWP</t>
  </si>
  <si>
    <t>Bob Evans Farms</t>
  </si>
  <si>
    <t>BOBE</t>
  </si>
  <si>
    <t>2017=2016, Also Being Acquired</t>
  </si>
  <si>
    <t>Bowl America Class A</t>
  </si>
  <si>
    <t>BWL-A</t>
  </si>
  <si>
    <t>FY16=FY15</t>
  </si>
  <si>
    <t>BP plc</t>
  </si>
  <si>
    <t>BP</t>
  </si>
  <si>
    <t>Breitburn Energy Partners LP</t>
  </si>
  <si>
    <t>BBEP</t>
  </si>
  <si>
    <t>Cut again in 2015</t>
  </si>
  <si>
    <t>Bristow Group Inc.</t>
  </si>
  <si>
    <t>BRS</t>
  </si>
  <si>
    <t>Suspended 2017</t>
  </si>
  <si>
    <t>British American Tobacco plc</t>
  </si>
  <si>
    <t>BTI</t>
  </si>
  <si>
    <t>Broadcom Corp.</t>
  </si>
  <si>
    <t>BRCM</t>
  </si>
  <si>
    <t>Acqd/Avago (now Broadcom Ltd)</t>
  </si>
  <si>
    <t>Buckeye GP Holdings LP</t>
  </si>
  <si>
    <t>BGH</t>
  </si>
  <si>
    <t>Acq. by Buckeye Partners LP</t>
  </si>
  <si>
    <t>Buckle Inc.</t>
  </si>
  <si>
    <t>BKE</t>
  </si>
  <si>
    <t>2010=2009, incr. '14, '15, '16</t>
  </si>
  <si>
    <t>Cablevision Systems Corp.</t>
  </si>
  <si>
    <t>CVC</t>
  </si>
  <si>
    <t>CAE Inc.</t>
  </si>
  <si>
    <t>CAE</t>
  </si>
  <si>
    <t>Calamos Asset Management Inc.</t>
  </si>
  <si>
    <t>CLMS</t>
  </si>
  <si>
    <t>Calumet Specialty Products Partners LP</t>
  </si>
  <si>
    <t>CLMT</t>
  </si>
  <si>
    <t>Campbell Soup Co.</t>
  </si>
  <si>
    <t>CPB</t>
  </si>
  <si>
    <t>FY13=FY12, Incr. FY14, FY17</t>
  </si>
  <si>
    <t>Canadian Natural Resources Ltd.</t>
  </si>
  <si>
    <t>CNQ</t>
  </si>
  <si>
    <t>CARBO Ceramics</t>
  </si>
  <si>
    <t>CRR</t>
  </si>
  <si>
    <t>Suspended in '16</t>
  </si>
  <si>
    <t>Cardinal Financial Corp.</t>
  </si>
  <si>
    <t>CFNL</t>
  </si>
  <si>
    <t>Acquired by United Bankshares</t>
  </si>
  <si>
    <t>Carpenter Technology Corp.</t>
  </si>
  <si>
    <t>CRS</t>
  </si>
  <si>
    <t>CBL &amp; Associates Properties Inc.</t>
  </si>
  <si>
    <t>CBL</t>
  </si>
  <si>
    <t>CEB Inc.</t>
  </si>
  <si>
    <t>CEB</t>
  </si>
  <si>
    <t>Acquired by Gartner Inc.</t>
  </si>
  <si>
    <t>Ceco Environmental Corp.</t>
  </si>
  <si>
    <t>CECE</t>
  </si>
  <si>
    <t>2016=2015, incr 2017</t>
  </si>
  <si>
    <t>Susp '10, +/- '11, cut '12, +'13</t>
  </si>
  <si>
    <t>Cenovus Energy Inc.</t>
  </si>
  <si>
    <t>CVE</t>
  </si>
  <si>
    <t>Cut again in 2016</t>
  </si>
  <si>
    <t>CenturyLink Inc.</t>
  </si>
  <si>
    <t>CTL</t>
  </si>
  <si>
    <t>2011=2010, cut in 2013</t>
  </si>
  <si>
    <t>Charles Schwab Corp.</t>
  </si>
  <si>
    <t>SCHW</t>
  </si>
  <si>
    <t>Chemical Financial</t>
  </si>
  <si>
    <t>Chesapeake Energy Corp.</t>
  </si>
  <si>
    <t>CHK</t>
  </si>
  <si>
    <t>2010=2009, incr. '11, Susp. '15</t>
  </si>
  <si>
    <t>Chesapeake Lodging Trust</t>
  </si>
  <si>
    <t>CHSP</t>
  </si>
  <si>
    <t>Cheviot Financial Corp.</t>
  </si>
  <si>
    <t>CHEV</t>
  </si>
  <si>
    <t>Increases in 2013, 2015</t>
  </si>
  <si>
    <t>China Mobile Limited</t>
  </si>
  <si>
    <t>CHL</t>
  </si>
  <si>
    <t>China Petroleum &amp; Chemical Corp.</t>
  </si>
  <si>
    <t>SNP</t>
  </si>
  <si>
    <t>Choice Hotels International</t>
  </si>
  <si>
    <t>CHH</t>
  </si>
  <si>
    <t>2010=2009, Incr. '15, '16, '17</t>
  </si>
  <si>
    <t>Chubb Corp.</t>
  </si>
  <si>
    <t>Acqd by ACE (Now Chubb Ltd.)</t>
  </si>
  <si>
    <t>Cimarex Energy Co.</t>
  </si>
  <si>
    <t>XEC</t>
  </si>
  <si>
    <t>Citizens Holding Co.</t>
  </si>
  <si>
    <t>CIZN</t>
  </si>
  <si>
    <t>2012=2011, incr '14, '15, ('16)</t>
  </si>
  <si>
    <t>Clarcor Inc.</t>
  </si>
  <si>
    <t>CLC</t>
  </si>
  <si>
    <t>Acquired by Parker-Hannifin</t>
  </si>
  <si>
    <t>Cleco Corp.</t>
  </si>
  <si>
    <t>CNL</t>
  </si>
  <si>
    <t>Acquired by Macquarie et al.</t>
  </si>
  <si>
    <t>CNB Financial Corp.</t>
  </si>
  <si>
    <t>CCNE</t>
  </si>
  <si>
    <t>CNOOC Ltd.</t>
  </si>
  <si>
    <t>CEO</t>
  </si>
  <si>
    <t>Increase in 2013</t>
  </si>
  <si>
    <t>Coach Inc.</t>
  </si>
  <si>
    <t>COH</t>
  </si>
  <si>
    <t>2015=2014, now Tapestry Inc. TPR</t>
  </si>
  <si>
    <t>Coca-Cola European Partners plc</t>
  </si>
  <si>
    <t>CCE</t>
  </si>
  <si>
    <t>Currency Switch, incr. 2017</t>
  </si>
  <si>
    <t>Coca-Cola FEMSA S.A.B. de C.V.</t>
  </si>
  <si>
    <t>KOF</t>
  </si>
  <si>
    <t>Colony Capital Inc.</t>
  </si>
  <si>
    <t>CLNY</t>
  </si>
  <si>
    <t>Merged with 2 NorthStar co's</t>
  </si>
  <si>
    <t>2017 Challenger</t>
  </si>
  <si>
    <t>Commercial Bancshares Inc.</t>
  </si>
  <si>
    <t>CMOH</t>
  </si>
  <si>
    <t>Acquired by First Defiance Fin'l</t>
  </si>
  <si>
    <t>Communications Systems Inc.</t>
  </si>
  <si>
    <t>JCS</t>
  </si>
  <si>
    <t>2014=2013, cut in '16</t>
  </si>
  <si>
    <t>ConAgra Foods Inc.</t>
  </si>
  <si>
    <t>CAG</t>
  </si>
  <si>
    <t>FY15=FY14, Spun LW '16, Incr '17</t>
  </si>
  <si>
    <t>ConocoPhillips</t>
  </si>
  <si>
    <t>COP</t>
  </si>
  <si>
    <t>Consolidated Water Co.</t>
  </si>
  <si>
    <t>CWCO</t>
  </si>
  <si>
    <t>2011=2010, Incr 2018</t>
  </si>
  <si>
    <t>Constellation Software Inc.</t>
  </si>
  <si>
    <t>CNSWF</t>
  </si>
  <si>
    <t>2014=2013</t>
  </si>
  <si>
    <t>Copa Holdings SA</t>
  </si>
  <si>
    <t>CPA</t>
  </si>
  <si>
    <t>Copano Energy LLC</t>
  </si>
  <si>
    <t>CPNO</t>
  </si>
  <si>
    <t>2010=2009; Acq. by KMP</t>
  </si>
  <si>
    <t>Core Laboratories NV</t>
  </si>
  <si>
    <t>CLB</t>
  </si>
  <si>
    <t>Corporate Office Properties Trust</t>
  </si>
  <si>
    <t>OFC</t>
  </si>
  <si>
    <t>Corrections Corp of America</t>
  </si>
  <si>
    <t>CXW</t>
  </si>
  <si>
    <t>Courier Corp.</t>
  </si>
  <si>
    <t>CRRC</t>
  </si>
  <si>
    <t>Covanta Holding Corp.</t>
  </si>
  <si>
    <t>CVA</t>
  </si>
  <si>
    <t>Covidien plc</t>
  </si>
  <si>
    <t>COV</t>
  </si>
  <si>
    <t>Acquired by Medtronic</t>
  </si>
  <si>
    <t>Crane Company</t>
  </si>
  <si>
    <t>CR</t>
  </si>
  <si>
    <t>Crawford &amp; Company</t>
  </si>
  <si>
    <t>CRD-B</t>
  </si>
  <si>
    <t>Crestwood Midstream Partners LP</t>
  </si>
  <si>
    <t>CMLP</t>
  </si>
  <si>
    <t>Merged with Inergy LP; new CMLP</t>
  </si>
  <si>
    <t>CSI Compressco LP</t>
  </si>
  <si>
    <t>CCLP</t>
  </si>
  <si>
    <t>Cut again 2017</t>
  </si>
  <si>
    <t>CSS Industries Inc.</t>
  </si>
  <si>
    <t>CSS</t>
  </si>
  <si>
    <t>2010=2009, incr. '15, '16</t>
  </si>
  <si>
    <t>Daktronics Inc.</t>
  </si>
  <si>
    <t>DAKT</t>
  </si>
  <si>
    <t>Reg 10¢/qtr&gt;Reg 6¢+Special 4¢</t>
  </si>
  <si>
    <t>Danaher Corp.</t>
  </si>
  <si>
    <t>DHR</t>
  </si>
  <si>
    <t>Darden Restaurants</t>
  </si>
  <si>
    <t>DRI</t>
  </si>
  <si>
    <t>2015=2014, Cut '16, Incr. '16, '17</t>
  </si>
  <si>
    <t>DCP Midstream Partners LP</t>
  </si>
  <si>
    <t>DPM</t>
  </si>
  <si>
    <t>Deere &amp; Company</t>
  </si>
  <si>
    <t>DE</t>
  </si>
  <si>
    <t>Delphi Financial Group</t>
  </si>
  <si>
    <t>DFG</t>
  </si>
  <si>
    <t>Acquired by Tokio Marine Holdings</t>
  </si>
  <si>
    <t>Delta Natural Gas</t>
  </si>
  <si>
    <t>DGAS</t>
  </si>
  <si>
    <t>Acquired by PNG Companies LLC</t>
  </si>
  <si>
    <t>Dentsply International Inc.</t>
  </si>
  <si>
    <t>Devon Energy Corp.</t>
  </si>
  <si>
    <t>DVN</t>
  </si>
  <si>
    <t>DeVry Education Group Inc.</t>
  </si>
  <si>
    <t>DV</t>
  </si>
  <si>
    <t>Diageo plc</t>
  </si>
  <si>
    <t>DEO</t>
  </si>
  <si>
    <t>DiamondRock Hospitality Co.</t>
  </si>
  <si>
    <t>DRH</t>
  </si>
  <si>
    <t>Diebold Inc.</t>
  </si>
  <si>
    <t>DBD</t>
  </si>
  <si>
    <t>'14='13,Cut'16,now Diebold Nixdorf</t>
  </si>
  <si>
    <t>Dow Chemical Company</t>
  </si>
  <si>
    <t>DOW</t>
  </si>
  <si>
    <t>Merged with DuPont</t>
  </si>
  <si>
    <t>DPL Inc.</t>
  </si>
  <si>
    <t>DPL</t>
  </si>
  <si>
    <t>Acquired by AES Corp.</t>
  </si>
  <si>
    <t>DSW Inc.</t>
  </si>
  <si>
    <t>DSW</t>
  </si>
  <si>
    <t>Duncan Energy Partners LP</t>
  </si>
  <si>
    <t>DEP</t>
  </si>
  <si>
    <t>Acq. by Enterprise Prod. Partners</t>
  </si>
  <si>
    <t>DuPont Fabros Technology Inc.</t>
  </si>
  <si>
    <t>DFT</t>
  </si>
  <si>
    <t>Acquired by Digital Realty Trust</t>
  </si>
  <si>
    <t>Dynex Capital Inc.</t>
  </si>
  <si>
    <t>DX</t>
  </si>
  <si>
    <t>Cut again '14, '15, '16, '17</t>
  </si>
  <si>
    <t>East West Bancorp</t>
  </si>
  <si>
    <t>EWBC</t>
  </si>
  <si>
    <t>EastGroup Properties</t>
  </si>
  <si>
    <t>Ecology &amp; Environment Inc.</t>
  </si>
  <si>
    <t>EEI</t>
  </si>
  <si>
    <t>2012=2011, cut 2016</t>
  </si>
  <si>
    <t>Eisai Company Ltd.</t>
  </si>
  <si>
    <t>ESALY</t>
  </si>
  <si>
    <t>El Paso Pipeline Partners LP</t>
  </si>
  <si>
    <t>EPB</t>
  </si>
  <si>
    <t>Acquired by Kinder Morgan Inc.</t>
  </si>
  <si>
    <t>Eli Lilly &amp; Company</t>
  </si>
  <si>
    <t>LLY</t>
  </si>
  <si>
    <t>2010=2009, Incr. In '15, '16, '17, '18</t>
  </si>
  <si>
    <t>Empresa Nacional de Electricidad SA</t>
  </si>
  <si>
    <t>EOC</t>
  </si>
  <si>
    <t>Enbridge Energy Partners LP</t>
  </si>
  <si>
    <t>EEP</t>
  </si>
  <si>
    <t>Endurance Specialty Holdings Ltd.</t>
  </si>
  <si>
    <t>ENH</t>
  </si>
  <si>
    <t>Acquired by Sompo Japan</t>
  </si>
  <si>
    <t>Energen Corp.</t>
  </si>
  <si>
    <t>EGN</t>
  </si>
  <si>
    <t>Cut After NatGas unit sale</t>
  </si>
  <si>
    <t>Energy Transfer Partners L P</t>
  </si>
  <si>
    <t>2010=2009, Incr. In '13, '14, '15</t>
  </si>
  <si>
    <t>EnergySouth Inc.</t>
  </si>
  <si>
    <t>ENSI</t>
  </si>
  <si>
    <t>Acquired by Sempra Energy</t>
  </si>
  <si>
    <t>EnLink Midstream LLC</t>
  </si>
  <si>
    <t>ENLC</t>
  </si>
  <si>
    <t>EnLink Midstream Partners LP</t>
  </si>
  <si>
    <t>ENLK</t>
  </si>
  <si>
    <t>Ensco plc</t>
  </si>
  <si>
    <t>ESV</t>
  </si>
  <si>
    <t>Enterprise GP Holdings LP</t>
  </si>
  <si>
    <t>EPE</t>
  </si>
  <si>
    <t>Acq. by Enterprise Prod LP</t>
  </si>
  <si>
    <t>Enventis Corp.</t>
  </si>
  <si>
    <t>ENVE</t>
  </si>
  <si>
    <t>Acquired by Consolidated Comm.</t>
  </si>
  <si>
    <t>EOG Resources Inc.</t>
  </si>
  <si>
    <t>EOG</t>
  </si>
  <si>
    <t>Epoch Holding Co.</t>
  </si>
  <si>
    <t>EPHC</t>
  </si>
  <si>
    <t>Acquired by TD Bank</t>
  </si>
  <si>
    <t>EV Energy Partners LP</t>
  </si>
  <si>
    <t>EVEP</t>
  </si>
  <si>
    <t>Excel Trust Inc.</t>
  </si>
  <si>
    <t>EXL</t>
  </si>
  <si>
    <t>Aquired by Blackstone subsidiary</t>
  </si>
  <si>
    <t>F.N.B. Corp.</t>
  </si>
  <si>
    <t>FNB</t>
  </si>
  <si>
    <t>Family Dollar Stores</t>
  </si>
  <si>
    <t>FDO</t>
  </si>
  <si>
    <t>Acquired by Dollar Tree Stores</t>
  </si>
  <si>
    <t>Reinstated-2013&gt;2012 (cut/incr)</t>
  </si>
  <si>
    <t>Federated Investors Inc.</t>
  </si>
  <si>
    <t>FII</t>
  </si>
  <si>
    <t>Fifth Third Bancorp</t>
  </si>
  <si>
    <t>FITB</t>
  </si>
  <si>
    <t>2016=2015, Incr. 2017</t>
  </si>
  <si>
    <t>Financial Institutions Inc.</t>
  </si>
  <si>
    <t>FISI</t>
  </si>
  <si>
    <t>First Capital Inc.</t>
  </si>
  <si>
    <t>FCAP</t>
  </si>
  <si>
    <t>First Financial Bankshares</t>
  </si>
  <si>
    <t>First Keystone Corp.</t>
  </si>
  <si>
    <t>FKYS</t>
  </si>
  <si>
    <t>FirstMerit Corp.</t>
  </si>
  <si>
    <t>FMER</t>
  </si>
  <si>
    <t>2008=2007, cut in 2009,Incr 2015</t>
  </si>
  <si>
    <t>Florida Public Utilities</t>
  </si>
  <si>
    <t>FPU</t>
  </si>
  <si>
    <t>Acq. by Chesapeake Utilities</t>
  </si>
  <si>
    <t>FMC Corp.</t>
  </si>
  <si>
    <t>FMC</t>
  </si>
  <si>
    <t>Fox Chase Bancorp Inc.</t>
  </si>
  <si>
    <t>FXCB</t>
  </si>
  <si>
    <t>Acquired by Univest Bank</t>
  </si>
  <si>
    <t>Frederick County Bancorp Inc.</t>
  </si>
  <si>
    <t>FCBI</t>
  </si>
  <si>
    <t>Frisch's Restaurants Inc.</t>
  </si>
  <si>
    <t>FRS</t>
  </si>
  <si>
    <t>Acquired by NRD Partners I LP</t>
  </si>
  <si>
    <t>Fulton Financial</t>
  </si>
  <si>
    <t>FULT</t>
  </si>
  <si>
    <t>G&amp;K Services Inc.</t>
  </si>
  <si>
    <t>GK</t>
  </si>
  <si>
    <t>Acquired by Cintas Corp.</t>
  </si>
  <si>
    <t>Gannett Company</t>
  </si>
  <si>
    <t>GCI</t>
  </si>
  <si>
    <t>Incr in '11, '12; 2015 Split-up</t>
  </si>
  <si>
    <t>Gap Inc.</t>
  </si>
  <si>
    <t>GPS</t>
  </si>
  <si>
    <t>Garmin Ltd.</t>
  </si>
  <si>
    <t>GRMN</t>
  </si>
  <si>
    <t>Gas Natural Inc.</t>
  </si>
  <si>
    <t>EGAS</t>
  </si>
  <si>
    <t>2011=2010, cut 2016</t>
  </si>
  <si>
    <t>GMT</t>
  </si>
  <si>
    <t>Only 4 years before 2010 freeze</t>
  </si>
  <si>
    <t>General Electric Co.</t>
  </si>
  <si>
    <t>GE</t>
  </si>
  <si>
    <t>2016=2015, Incr. '17,Cut '18</t>
  </si>
  <si>
    <t>Genesis Energy LP</t>
  </si>
  <si>
    <t>GEL</t>
  </si>
  <si>
    <t>Glacier Bancorp</t>
  </si>
  <si>
    <t>Global Partners LP</t>
  </si>
  <si>
    <t>GLP</t>
  </si>
  <si>
    <t>GNC Holdings Inc.</t>
  </si>
  <si>
    <t>GNC</t>
  </si>
  <si>
    <t>Div. Suspended</t>
  </si>
  <si>
    <t>Golar LNG Partners LP</t>
  </si>
  <si>
    <t>GMLP</t>
  </si>
  <si>
    <t>GrandSouth Bancorp</t>
  </si>
  <si>
    <t>GRRB</t>
  </si>
  <si>
    <t>Greif Inc. A</t>
  </si>
  <si>
    <t>GEF</t>
  </si>
  <si>
    <t>Greif Inc. B</t>
  </si>
  <si>
    <t>GEF.B</t>
  </si>
  <si>
    <t>Guess? Inc.</t>
  </si>
  <si>
    <t>GES</t>
  </si>
  <si>
    <t>2012=2011, increase in 2014</t>
  </si>
  <si>
    <t>H.J. Heinz Co.</t>
  </si>
  <si>
    <t>HNZ</t>
  </si>
  <si>
    <t>Acquired by Berkshire Hathaway+</t>
  </si>
  <si>
    <t>Harleysville Group</t>
  </si>
  <si>
    <t>HGIC</t>
  </si>
  <si>
    <t>Acquired by Nationwide Mutual</t>
  </si>
  <si>
    <t>Harleysville National</t>
  </si>
  <si>
    <t>HNBC</t>
  </si>
  <si>
    <t>2008=2007, acq. by First Niagara</t>
  </si>
  <si>
    <t>Harleysville Savings</t>
  </si>
  <si>
    <t>HARL</t>
  </si>
  <si>
    <t>Harman International Industries Inc.</t>
  </si>
  <si>
    <t>HAR</t>
  </si>
  <si>
    <t>Acquired by Samsung Electronics</t>
  </si>
  <si>
    <t>Harsco Corp.</t>
  </si>
  <si>
    <t>HSC</t>
  </si>
  <si>
    <t>2011=2010</t>
  </si>
  <si>
    <t>HCC Insurance Holdings</t>
  </si>
  <si>
    <t>HCC</t>
  </si>
  <si>
    <t>Acquired by Tokio Marine Hdgs</t>
  </si>
  <si>
    <t>HCI Group Inc.</t>
  </si>
  <si>
    <t>HCI</t>
  </si>
  <si>
    <t>HCP Inc.</t>
  </si>
  <si>
    <t>HCP</t>
  </si>
  <si>
    <t>Spun off QCP, lower div</t>
  </si>
  <si>
    <t>Heartland Payment Systems Inc.</t>
  </si>
  <si>
    <t>HPY</t>
  </si>
  <si>
    <t>Acquired by Global Payments Inc.</t>
  </si>
  <si>
    <t>Heritage Financial Group</t>
  </si>
  <si>
    <t>HBOS</t>
  </si>
  <si>
    <t>Incr. '12, '13 (4Q'sPdDec12), '14</t>
  </si>
  <si>
    <t>2014 Challenger</t>
  </si>
  <si>
    <t>High Country Bancorp Inc.</t>
  </si>
  <si>
    <t>HCBC</t>
  </si>
  <si>
    <t>Hillenbrand Industries</t>
  </si>
  <si>
    <t>HB</t>
  </si>
  <si>
    <t>Split into Hill-Rom/Hillenbrand Inc.</t>
  </si>
  <si>
    <t>Holly Corp. (now HFC)</t>
  </si>
  <si>
    <t>HOC</t>
  </si>
  <si>
    <t>HollyFrontier Corp.</t>
  </si>
  <si>
    <t>HFC</t>
  </si>
  <si>
    <t>Home Properties Inc.</t>
  </si>
  <si>
    <t>HME</t>
  </si>
  <si>
    <t>Acquired by Loan Star Funds</t>
  </si>
  <si>
    <t>Honeywell International</t>
  </si>
  <si>
    <t>Host Hotels &amp; Resorts Inc.</t>
  </si>
  <si>
    <t>HST</t>
  </si>
  <si>
    <t>HSN Inc.</t>
  </si>
  <si>
    <t>HSNI</t>
  </si>
  <si>
    <t>2016=2015, '17 Acqd/Liberty</t>
  </si>
  <si>
    <t>Hudson City Bancorp</t>
  </si>
  <si>
    <t>HCBK</t>
  </si>
  <si>
    <t>Cut again in 2013</t>
  </si>
  <si>
    <t>Imperial OilLtd.</t>
  </si>
  <si>
    <t>IMO</t>
  </si>
  <si>
    <t>Incr. '16, '17</t>
  </si>
  <si>
    <t>Independent Bank Corp MA</t>
  </si>
  <si>
    <t>Inergy Holdings LP</t>
  </si>
  <si>
    <t>NRGP</t>
  </si>
  <si>
    <t>Acquired by Inergy LP</t>
  </si>
  <si>
    <t>Inergy LP</t>
  </si>
  <si>
    <t>NRGY</t>
  </si>
  <si>
    <t>Cut again 2012/13, spun NRGM</t>
  </si>
  <si>
    <t>Infosys Technologies Ltd.</t>
  </si>
  <si>
    <t>INFY</t>
  </si>
  <si>
    <t>Innophos Holdings Inc.</t>
  </si>
  <si>
    <t>IPHS</t>
  </si>
  <si>
    <t>Integrys Energy Group</t>
  </si>
  <si>
    <t>TEG</t>
  </si>
  <si>
    <t>2010=2009, Acquired by WEC</t>
  </si>
  <si>
    <t>Intel Corp.</t>
  </si>
  <si>
    <t>INTC</t>
  </si>
  <si>
    <t>Intercontinental Hotels Group plc</t>
  </si>
  <si>
    <t>IHG</t>
  </si>
  <si>
    <t>Investors Real Estate Trust</t>
  </si>
  <si>
    <t>IRET</t>
  </si>
  <si>
    <t>ITC Holdings Corp.</t>
  </si>
  <si>
    <t>ITC</t>
  </si>
  <si>
    <t>Acquired by Fortis Inc.</t>
  </si>
  <si>
    <t>Spun off XLS, XYL, '17 Challenger</t>
  </si>
  <si>
    <t>Janus Capital Group Inc.</t>
  </si>
  <si>
    <t>JNS</t>
  </si>
  <si>
    <t>Acquired by Henderson Group</t>
  </si>
  <si>
    <t>JMP Group Inc.</t>
  </si>
  <si>
    <t>JMP</t>
  </si>
  <si>
    <t>Johnson Controls</t>
  </si>
  <si>
    <t>Joy Global Inc.</t>
  </si>
  <si>
    <t>JOYG</t>
  </si>
  <si>
    <t>'10='09,now JOY, incr. '14, cut '15</t>
  </si>
  <si>
    <t>Juniata Valley Financial</t>
  </si>
  <si>
    <t>JUVF</t>
  </si>
  <si>
    <t>Kaydon Corp.</t>
  </si>
  <si>
    <t>KDN</t>
  </si>
  <si>
    <t>Acquired by AB SKF</t>
  </si>
  <si>
    <t>Kennametal Inc.</t>
  </si>
  <si>
    <t>KMT</t>
  </si>
  <si>
    <t>Kimco Realty</t>
  </si>
  <si>
    <t>Kinder Morgan Energy Partners</t>
  </si>
  <si>
    <t>KMP</t>
  </si>
  <si>
    <t>Kinder Morgan Inc.</t>
  </si>
  <si>
    <t>KMI</t>
  </si>
  <si>
    <t>Kinross Gold Corp.</t>
  </si>
  <si>
    <t>KGC</t>
  </si>
  <si>
    <t>Knight Transportation Inc.</t>
  </si>
  <si>
    <t>KNX</t>
  </si>
  <si>
    <t>2012=2011</t>
  </si>
  <si>
    <t>Kohlberg Kravis Roberts &amp; Co. LP</t>
  </si>
  <si>
    <t>KKR</t>
  </si>
  <si>
    <t>irregular rate</t>
  </si>
  <si>
    <t>Koninklijke KPN N.V.</t>
  </si>
  <si>
    <t>KKPNY</t>
  </si>
  <si>
    <t>Kraft Foods</t>
  </si>
  <si>
    <t>KFT</t>
  </si>
  <si>
    <t>2010=2009; now KHC/MDLZ</t>
  </si>
  <si>
    <t>L Brands Inc.</t>
  </si>
  <si>
    <t>LB</t>
  </si>
  <si>
    <t>Lake Shore Bancorp Inc.</t>
  </si>
  <si>
    <t>LSBK</t>
  </si>
  <si>
    <t>Lakeland Financial</t>
  </si>
  <si>
    <t>Landauer Inc.</t>
  </si>
  <si>
    <t>LDR</t>
  </si>
  <si>
    <t>FY12=FY11, cut in FY15, Bg Acqd</t>
  </si>
  <si>
    <t>LaSalle Hotel Properties</t>
  </si>
  <si>
    <t>LHO</t>
  </si>
  <si>
    <t>LCNB Corp.</t>
  </si>
  <si>
    <t>LCNB</t>
  </si>
  <si>
    <t>2009=2008</t>
  </si>
  <si>
    <t>Legg Mason</t>
  </si>
  <si>
    <t>Lexmark International Inc.</t>
  </si>
  <si>
    <t>LXK</t>
  </si>
  <si>
    <t>Lifetime Brands Inc.</t>
  </si>
  <si>
    <t>LCUT</t>
  </si>
  <si>
    <t>Lincoln National</t>
  </si>
  <si>
    <t>Linear Technology Corp.</t>
  </si>
  <si>
    <t>LLTC</t>
  </si>
  <si>
    <t>Acquired by Analog Devices</t>
  </si>
  <si>
    <t>Lorillard Inc.</t>
  </si>
  <si>
    <t>LO</t>
  </si>
  <si>
    <t>Acquired by Reynolds American</t>
  </si>
  <si>
    <t>No trade 3 Months; Reinstated '13</t>
  </si>
  <si>
    <t>M&amp;T Bank Corp.</t>
  </si>
  <si>
    <t>MTB</t>
  </si>
  <si>
    <t>2009=2008, incr. 2017</t>
  </si>
  <si>
    <t>Marathon Oil Corp.</t>
  </si>
  <si>
    <t>MRO</t>
  </si>
  <si>
    <t>Marketing Alliance Inc.</t>
  </si>
  <si>
    <t>MAAL</t>
  </si>
  <si>
    <t>FY16=FY15, Incr. FY17, FY18</t>
  </si>
  <si>
    <t>MarkWest Energy Partners LP</t>
  </si>
  <si>
    <t>MWE</t>
  </si>
  <si>
    <t>Acquired by MPLX LP (Marathon)</t>
  </si>
  <si>
    <t>Marlin Business Services Corp.</t>
  </si>
  <si>
    <t>MRLN</t>
  </si>
  <si>
    <t>Marshall &amp; Ilsley</t>
  </si>
  <si>
    <t>MI</t>
  </si>
  <si>
    <t>Acquired by Bank of Montreal</t>
  </si>
  <si>
    <t>Martin Marietta Materials Inc.</t>
  </si>
  <si>
    <t>MLM</t>
  </si>
  <si>
    <t>Martin Midstream Partners LP</t>
  </si>
  <si>
    <t>MMLP</t>
  </si>
  <si>
    <t>Masco Corp.</t>
  </si>
  <si>
    <t>MAS</t>
  </si>
  <si>
    <t>Incr. in 2014, 2015, 2016, 2017</t>
  </si>
  <si>
    <t>Mattel Inc.</t>
  </si>
  <si>
    <t>MAT</t>
  </si>
  <si>
    <t>2015=2014, cut, suspended '17</t>
  </si>
  <si>
    <t>Mead Johnson Nutrition Co.</t>
  </si>
  <si>
    <t>MJN</t>
  </si>
  <si>
    <t>Acquired by Reckitt Benckiser</t>
  </si>
  <si>
    <t>Medallion Financial Corp.</t>
  </si>
  <si>
    <t>MFIN</t>
  </si>
  <si>
    <t>Medicis Pharmaceutical Corp.</t>
  </si>
  <si>
    <t>MRX</t>
  </si>
  <si>
    <t>Acquired by Valeant Pharma.</t>
  </si>
  <si>
    <t>Meridian Bioscience Inc.</t>
  </si>
  <si>
    <t>VIVO</t>
  </si>
  <si>
    <t>2011=2010, incr. '14, cut '17</t>
  </si>
  <si>
    <t>Mesa Laboratories Inc.</t>
  </si>
  <si>
    <t>MLAB</t>
  </si>
  <si>
    <t>Met-Pro Corp.</t>
  </si>
  <si>
    <t>MPR</t>
  </si>
  <si>
    <t>Acquired by CECO Environmental</t>
  </si>
  <si>
    <t>MOCON Inc.</t>
  </si>
  <si>
    <t>MOCO</t>
  </si>
  <si>
    <t>2015=2014, Incr 2017, Acqd</t>
  </si>
  <si>
    <t>Molex Inc.</t>
  </si>
  <si>
    <t>MOLX</t>
  </si>
  <si>
    <t>Reinstated; Fiscal Year Streak OK</t>
  </si>
  <si>
    <t>Acquired by Koch Industries</t>
  </si>
  <si>
    <t>Molson Coors Brewing Co. B</t>
  </si>
  <si>
    <t>TAP</t>
  </si>
  <si>
    <t>2013=2012, incr. 2014, 2015</t>
  </si>
  <si>
    <t>Monarch Financial Holdings Inc.</t>
  </si>
  <si>
    <t>MNRK</t>
  </si>
  <si>
    <t>Acquired by TowneBank</t>
  </si>
  <si>
    <t>Monsanto Company</t>
  </si>
  <si>
    <t>MON</t>
  </si>
  <si>
    <t>Also being acquired by Bayer 1Q18</t>
  </si>
  <si>
    <t>Montpelier Re Holdings Ltd.</t>
  </si>
  <si>
    <t>MRH</t>
  </si>
  <si>
    <t>Acquired by Endurance SPHdgs</t>
  </si>
  <si>
    <t>Movado Group Inc.</t>
  </si>
  <si>
    <t>MOV</t>
  </si>
  <si>
    <t>Murphy Oil Corp.</t>
  </si>
  <si>
    <t>MUR</t>
  </si>
  <si>
    <t>Myers Industries</t>
  </si>
  <si>
    <t>MYE</t>
  </si>
  <si>
    <t>Myers Industries Inc.</t>
  </si>
  <si>
    <t>National American University Holdings Inc.</t>
  </si>
  <si>
    <t>NAUH</t>
  </si>
  <si>
    <t>2015=2014, Suspended 2017</t>
  </si>
  <si>
    <t>National CineMedia Inc.</t>
  </si>
  <si>
    <t>NCMI</t>
  </si>
  <si>
    <t>Reinstated; deleted in error</t>
  </si>
  <si>
    <t>National Instruments Corp.</t>
  </si>
  <si>
    <t>NATI</t>
  </si>
  <si>
    <t>2013=2012, Incr. '14, '15, '16, '17</t>
  </si>
  <si>
    <t>National Interstate Corp.</t>
  </si>
  <si>
    <t>NATL</t>
  </si>
  <si>
    <t>Acq'd by Great American Insurance</t>
  </si>
  <si>
    <t>National Oilwell Varco Inc.</t>
  </si>
  <si>
    <t>NOV</t>
  </si>
  <si>
    <t>National Penn Bancshares</t>
  </si>
  <si>
    <t>NPBC</t>
  </si>
  <si>
    <t>Acq'd by BB&amp;T Corp. 2015</t>
  </si>
  <si>
    <t>National Presto Industries</t>
  </si>
  <si>
    <t>NPK</t>
  </si>
  <si>
    <t>Increase in 2013 (Paid Dec '12)</t>
  </si>
  <si>
    <t>National Research Inc.</t>
  </si>
  <si>
    <t>NRCI</t>
  </si>
  <si>
    <t>Reorg&gt;A/B shares, Incr. '15-'17</t>
  </si>
  <si>
    <t>National Semiconductor</t>
  </si>
  <si>
    <t>NSM</t>
  </si>
  <si>
    <t>Acquired by Texas Instruments</t>
  </si>
  <si>
    <t>Natural Resource Partners LP</t>
  </si>
  <si>
    <t>NRP</t>
  </si>
  <si>
    <t>Cut in 2014, cut twice in '15</t>
  </si>
  <si>
    <t>Navios Maritime Partners LP</t>
  </si>
  <si>
    <t>NMM</t>
  </si>
  <si>
    <t>NB&amp;T Financial Group Inc.</t>
  </si>
  <si>
    <t>NBTF</t>
  </si>
  <si>
    <t>2010=2009, Acq. by Peoples Bcp</t>
  </si>
  <si>
    <t>Nestle S.A.</t>
  </si>
  <si>
    <t>NSRGY</t>
  </si>
  <si>
    <t>NewAlliance Bancshares</t>
  </si>
  <si>
    <t>NAL</t>
  </si>
  <si>
    <t>Acquired by First Niagara</t>
  </si>
  <si>
    <t>Newell Brands Inc.</t>
  </si>
  <si>
    <t>NWL</t>
  </si>
  <si>
    <t>2016=2015, incr.'17</t>
  </si>
  <si>
    <t>NGL Energy Partners LP</t>
  </si>
  <si>
    <t>NGL</t>
  </si>
  <si>
    <t>Nippon Telegraph &amp; Telephone</t>
  </si>
  <si>
    <t>NTT</t>
  </si>
  <si>
    <t>Noble Corp.</t>
  </si>
  <si>
    <t>NE</t>
  </si>
  <si>
    <t>Cut '12, Incr. '13, '14, cut '15, '16</t>
  </si>
  <si>
    <t>Noble Energy Inc.</t>
  </si>
  <si>
    <t>NBL</t>
  </si>
  <si>
    <t>Nordstrom Inc.</t>
  </si>
  <si>
    <t>JWN</t>
  </si>
  <si>
    <t>Norfolk Southern</t>
  </si>
  <si>
    <t>NSC</t>
  </si>
  <si>
    <t>Northern Trust</t>
  </si>
  <si>
    <t>'12 Reorg., incr. '13-'16</t>
  </si>
  <si>
    <t>Novartis AG</t>
  </si>
  <si>
    <t>NVS</t>
  </si>
  <si>
    <t>(Increase in 2014)</t>
  </si>
  <si>
    <t>Novo Nordisk A/S</t>
  </si>
  <si>
    <t>NVO</t>
  </si>
  <si>
    <t>NSTAR</t>
  </si>
  <si>
    <t>NST</t>
  </si>
  <si>
    <t>Acquired by Northeast Utilities</t>
  </si>
  <si>
    <t>NTT DoCoMo Inc.</t>
  </si>
  <si>
    <t>DCM</t>
  </si>
  <si>
    <t>NuStar Energy LP</t>
  </si>
  <si>
    <t>NS</t>
  </si>
  <si>
    <t>NuStar GP Holdings LLC</t>
  </si>
  <si>
    <t>NSH</t>
  </si>
  <si>
    <t>NV Energy Inc.</t>
  </si>
  <si>
    <t>NVE</t>
  </si>
  <si>
    <t>Acquired by Berkshire Hathaway</t>
  </si>
  <si>
    <t>Oceaneering International Inc.</t>
  </si>
  <si>
    <t>OII</t>
  </si>
  <si>
    <t>Ohio Valley Banc Corp.</t>
  </si>
  <si>
    <t>OVBC</t>
  </si>
  <si>
    <t>Old National Bancorp</t>
  </si>
  <si>
    <t>ONB</t>
  </si>
  <si>
    <t>Omnicare Inc.</t>
  </si>
  <si>
    <t>OCR</t>
  </si>
  <si>
    <t>Acquired by CVS Health Corp.</t>
  </si>
  <si>
    <t>ONEOK Partners LP</t>
  </si>
  <si>
    <t>OKS</t>
  </si>
  <si>
    <t>2016=2015, Bg Acq'd by OKE</t>
  </si>
  <si>
    <t>Orange County Bancorp Inc.</t>
  </si>
  <si>
    <t>OCBI</t>
  </si>
  <si>
    <t>Oritani Financial Corp.</t>
  </si>
  <si>
    <t>ORIT</t>
  </si>
  <si>
    <t>Orrstown Financial Services</t>
  </si>
  <si>
    <t>ORRF</t>
  </si>
  <si>
    <t>OTC Markets Group Inc.</t>
  </si>
  <si>
    <t>OTCM</t>
  </si>
  <si>
    <t>Otter Tail Corp.</t>
  </si>
  <si>
    <t>OTTR</t>
  </si>
  <si>
    <t>2009=2008, Incr. '14, '15, '16, '17</t>
  </si>
  <si>
    <t>Overseas Shipholding Group Inc.</t>
  </si>
  <si>
    <t>OSG</t>
  </si>
  <si>
    <t>Only 4 yrs bef. freeze, now OSGB</t>
  </si>
  <si>
    <t>Pacific Continental Corp.</t>
  </si>
  <si>
    <t>PCBK</t>
  </si>
  <si>
    <t>Acqd by Columbia Banking System</t>
  </si>
  <si>
    <t>PacWest Bancorp</t>
  </si>
  <si>
    <t>PACW</t>
  </si>
  <si>
    <t>Pall Corp.</t>
  </si>
  <si>
    <t>PLL</t>
  </si>
  <si>
    <t>Acquired by Danaher Corp.</t>
  </si>
  <si>
    <t>Pardee Resource Company Inc.</t>
  </si>
  <si>
    <t>PDER</t>
  </si>
  <si>
    <t>Park National Corp.</t>
  </si>
  <si>
    <t>PRK</t>
  </si>
  <si>
    <t>PartnerRe Limited</t>
  </si>
  <si>
    <t>PRE</t>
  </si>
  <si>
    <t>Acquired by EXOR</t>
  </si>
  <si>
    <t>PCTEL Inc.</t>
  </si>
  <si>
    <t>PCTI</t>
  </si>
  <si>
    <t>2016=2015, Incr 2017</t>
  </si>
  <si>
    <t>PennantPark Investment Corp.</t>
  </si>
  <si>
    <t>PNNT</t>
  </si>
  <si>
    <t>2013=2012, Cut 2016, 2017</t>
  </si>
  <si>
    <t>PennyMac Mortgage Investment Trust</t>
  </si>
  <si>
    <t>PMT</t>
  </si>
  <si>
    <t>Peoples Bancorp OH</t>
  </si>
  <si>
    <t>PEBO</t>
  </si>
  <si>
    <t>PetSmart Inc.</t>
  </si>
  <si>
    <t>PETM</t>
  </si>
  <si>
    <t>Acquired by BC Partners</t>
  </si>
  <si>
    <t>PG&amp;E Corp.</t>
  </si>
  <si>
    <t>PCG</t>
  </si>
  <si>
    <t>Pharmaceutical Product Development Inc.</t>
  </si>
  <si>
    <t>PPDI</t>
  </si>
  <si>
    <t>Acquired by Carlyle Groep et al.</t>
  </si>
  <si>
    <t>Piedmont Natural Gas</t>
  </si>
  <si>
    <t>PNY</t>
  </si>
  <si>
    <t>Acquired by Duke Energy</t>
  </si>
  <si>
    <t>Pier 1 Imports Inc.</t>
  </si>
  <si>
    <t>PIR</t>
  </si>
  <si>
    <t>Pitney Bowes Inc.</t>
  </si>
  <si>
    <t>PBI</t>
  </si>
  <si>
    <t>Plains All American Pipeline LP</t>
  </si>
  <si>
    <t>PAA</t>
  </si>
  <si>
    <t>Cut again in 2017</t>
  </si>
  <si>
    <t>Poage Bankshares Inc.</t>
  </si>
  <si>
    <t>PBSK</t>
  </si>
  <si>
    <t>Pope Resources LP</t>
  </si>
  <si>
    <t>POPE</t>
  </si>
  <si>
    <t>Post Properties Inc.</t>
  </si>
  <si>
    <t>PPS</t>
  </si>
  <si>
    <t>Acq'd by Mid-America Apt. Comm.</t>
  </si>
  <si>
    <t>Primoris Services Corp.</t>
  </si>
  <si>
    <t>PRIM</t>
  </si>
  <si>
    <t>2017=2016, Incr. 2018</t>
  </si>
  <si>
    <t>ProAssurance Corp.</t>
  </si>
  <si>
    <t>PRA</t>
  </si>
  <si>
    <t>2016=2015, $4.69 Special-1/9/17</t>
  </si>
  <si>
    <t>Progress Energy</t>
  </si>
  <si>
    <t>PGN</t>
  </si>
  <si>
    <t>2010=2009, acq. by Duke Energy</t>
  </si>
  <si>
    <t>Progressive Corp.</t>
  </si>
  <si>
    <t>PGR</t>
  </si>
  <si>
    <t>Prospect Capital Corp.</t>
  </si>
  <si>
    <t>PSEC</t>
  </si>
  <si>
    <t>Only 4 years before 2015 cut</t>
  </si>
  <si>
    <t>Protective Life Corp.</t>
  </si>
  <si>
    <t>PL</t>
  </si>
  <si>
    <t>Acquired by Dai-ichi Life</t>
  </si>
  <si>
    <t>Public Service Enterprise Group</t>
  </si>
  <si>
    <t>PVR Partners LP</t>
  </si>
  <si>
    <t>PVR</t>
  </si>
  <si>
    <t>incr. '11-'13,Acq'd by RGP</t>
  </si>
  <si>
    <t>Questar Corp.</t>
  </si>
  <si>
    <t>STR</t>
  </si>
  <si>
    <t>Acquired by Dominion Resources</t>
  </si>
  <si>
    <t>R.G.Barry Corp.</t>
  </si>
  <si>
    <t>DFZ</t>
  </si>
  <si>
    <t>Acq by Mill Road Capital</t>
  </si>
  <si>
    <t>RAIT Financial Trust</t>
  </si>
  <si>
    <t>RAS</t>
  </si>
  <si>
    <t>Cut for 2016, 2017, suspended</t>
  </si>
  <si>
    <t>Ralph Lauren Corp.</t>
  </si>
  <si>
    <t>RL</t>
  </si>
  <si>
    <t>Randgold Resources Ltd.</t>
  </si>
  <si>
    <t>GOLD</t>
  </si>
  <si>
    <t>2014=2013, Incr. '15, '16, '17</t>
  </si>
  <si>
    <t>Raven Industries</t>
  </si>
  <si>
    <t>RAVN</t>
  </si>
  <si>
    <t>Regions Financial</t>
  </si>
  <si>
    <t>Cut again in 2009, incr. '13-'16</t>
  </si>
  <si>
    <t>Rent-A-Center Inc.</t>
  </si>
  <si>
    <t>RCII</t>
  </si>
  <si>
    <t>Reynolds American Inc.</t>
  </si>
  <si>
    <t>RAI</t>
  </si>
  <si>
    <t>Acquired by British Amer. Tobacco</t>
  </si>
  <si>
    <t>Riverview Financial Corp.</t>
  </si>
  <si>
    <t>RIVE</t>
  </si>
  <si>
    <t>2014=2013, 2015 Cut</t>
  </si>
  <si>
    <t>RLJ Lodging Trust</t>
  </si>
  <si>
    <t>RLJ</t>
  </si>
  <si>
    <t>Robbins &amp; Myers Inc.</t>
  </si>
  <si>
    <t>RBN</t>
  </si>
  <si>
    <t>Acquired by National Oilwell Varco</t>
  </si>
  <si>
    <t>Rockwell Collins Inc.</t>
  </si>
  <si>
    <t>COL</t>
  </si>
  <si>
    <t>2010=2009, incr. '12, '15</t>
  </si>
  <si>
    <t>Rogers Communications Inc.</t>
  </si>
  <si>
    <t>RCI</t>
  </si>
  <si>
    <t>Rohm and Haas</t>
  </si>
  <si>
    <t>ROH</t>
  </si>
  <si>
    <t>Acquired by Dow Chemical</t>
  </si>
  <si>
    <t>Royal Bank of Canada</t>
  </si>
  <si>
    <t>RY</t>
  </si>
  <si>
    <t>Royal Dutch Shell plc A</t>
  </si>
  <si>
    <t>RDS-A</t>
  </si>
  <si>
    <t>2011=2010, incr. in '12, '13, '14</t>
  </si>
  <si>
    <t>Royal Dutch Shell plc B</t>
  </si>
  <si>
    <t>RDS-B</t>
  </si>
  <si>
    <t>S&amp;T Bancorp</t>
  </si>
  <si>
    <t>Incr. in 2013, 2014, 2015, 2016</t>
  </si>
  <si>
    <t>Safety Insurance Group Inc.</t>
  </si>
  <si>
    <t>SAFT</t>
  </si>
  <si>
    <t>2016=2015, Inc. 2017</t>
  </si>
  <si>
    <t>Safeway Inc.</t>
  </si>
  <si>
    <t>SWY</t>
  </si>
  <si>
    <t>Acquired by Cerberus et al</t>
  </si>
  <si>
    <t>Schlumberger Limited</t>
  </si>
  <si>
    <t>SLB</t>
  </si>
  <si>
    <t>Scholastic Corp.</t>
  </si>
  <si>
    <t>SCHL</t>
  </si>
  <si>
    <t>SeaDrill Limited</t>
  </si>
  <si>
    <t>SDRL</t>
  </si>
  <si>
    <t>Seagate Technology plc</t>
  </si>
  <si>
    <t>STX</t>
  </si>
  <si>
    <t>Seaspan Corp.</t>
  </si>
  <si>
    <t>SSW</t>
  </si>
  <si>
    <t>Senior Housing Properties Trust</t>
  </si>
  <si>
    <t>SNH</t>
  </si>
  <si>
    <t>Shaw Communications Inc.</t>
  </si>
  <si>
    <t>SJR</t>
  </si>
  <si>
    <t>Acq by AbbVie cancelled</t>
  </si>
  <si>
    <t>Sigma-Aldrich Corp.</t>
  </si>
  <si>
    <t>SIAL</t>
  </si>
  <si>
    <t>Acquired by Merck KGaA</t>
  </si>
  <si>
    <t>SLM Corp.</t>
  </si>
  <si>
    <t>SLM</t>
  </si>
  <si>
    <t>DivSusp2Q07; Incorrectly included</t>
  </si>
  <si>
    <t>Smith &amp; Nephew plc</t>
  </si>
  <si>
    <t>SNN</t>
  </si>
  <si>
    <t>Solera Holdings Inc.</t>
  </si>
  <si>
    <t>SLH</t>
  </si>
  <si>
    <t>Acquired by Vista Equity Partners</t>
  </si>
  <si>
    <t>Somerset Hills Bancorp</t>
  </si>
  <si>
    <t>SOMH</t>
  </si>
  <si>
    <t>Acquired by Lakeland Bancorp</t>
  </si>
  <si>
    <t>Span-America Medical Systems</t>
  </si>
  <si>
    <t>SPAN</t>
  </si>
  <si>
    <t>Acquired by Savaria Corp.</t>
  </si>
  <si>
    <t>Spectra Energy Corp.</t>
  </si>
  <si>
    <t>SE</t>
  </si>
  <si>
    <t>Acquired by Enbridge</t>
  </si>
  <si>
    <t>St. Jude Medical Inc.</t>
  </si>
  <si>
    <t>STJ</t>
  </si>
  <si>
    <t>Acquired by Abbott Laboratories</t>
  </si>
  <si>
    <t>Stage Stores Inc.</t>
  </si>
  <si>
    <t>SSI</t>
  </si>
  <si>
    <t>StanCorp Financial Group</t>
  </si>
  <si>
    <t>SFG</t>
  </si>
  <si>
    <t>Acquired by Meiji Yasuda Life</t>
  </si>
  <si>
    <t>Starwood Hotels &amp; Resorts Worldwide Inc.</t>
  </si>
  <si>
    <t>HOT</t>
  </si>
  <si>
    <t>Acquired by Marriott International</t>
  </si>
  <si>
    <t>Starwood Property Trust Inc.</t>
  </si>
  <si>
    <t>STWD</t>
  </si>
  <si>
    <t>State Auto Financial</t>
  </si>
  <si>
    <t>STFC</t>
  </si>
  <si>
    <t>2009=2008, Cut in 2012</t>
  </si>
  <si>
    <t>State Bank Financial Corp.</t>
  </si>
  <si>
    <t>STBZ</t>
  </si>
  <si>
    <t>Stewart Enterprises Inc.</t>
  </si>
  <si>
    <t>STEI</t>
  </si>
  <si>
    <t>Acquired by Service Corp. Int'l</t>
  </si>
  <si>
    <t>StoneMor Partners LP</t>
  </si>
  <si>
    <t>STON</t>
  </si>
  <si>
    <t>Strayer Education Inc.</t>
  </si>
  <si>
    <t>STRA</t>
  </si>
  <si>
    <t>Suspended '13, Resumed '17</t>
  </si>
  <si>
    <t>Sturm Ruger &amp; Company Inc.</t>
  </si>
  <si>
    <t>RGR</t>
  </si>
  <si>
    <t>irregular rate, incr. '16</t>
  </si>
  <si>
    <t>Suburban Propane Partners LP</t>
  </si>
  <si>
    <t>SPH</t>
  </si>
  <si>
    <t>'12='11, incr. '13, '15, Cut '17</t>
  </si>
  <si>
    <t>Suncor Energy Inc.</t>
  </si>
  <si>
    <t>SU</t>
  </si>
  <si>
    <t>Supervalu Inc.</t>
  </si>
  <si>
    <t>SVU</t>
  </si>
  <si>
    <t>Div. Suspended in 2012</t>
  </si>
  <si>
    <t>Susquehanna Bancshares</t>
  </si>
  <si>
    <t>SUSQ</t>
  </si>
  <si>
    <t>Increases 2011-2014</t>
  </si>
  <si>
    <t>Symetra Financial Corp.</t>
  </si>
  <si>
    <t>SYA</t>
  </si>
  <si>
    <t>Acquired by Sumitomo Life</t>
  </si>
  <si>
    <t>Syngenta AG</t>
  </si>
  <si>
    <t>SYT</t>
  </si>
  <si>
    <t>Acquired by ChemChina</t>
  </si>
  <si>
    <t>Synovus Financial</t>
  </si>
  <si>
    <t>SNV</t>
  </si>
  <si>
    <t>TAL International Group Inc.</t>
  </si>
  <si>
    <t>TAL</t>
  </si>
  <si>
    <t>Talisman Energy Inc.</t>
  </si>
  <si>
    <t>TLM</t>
  </si>
  <si>
    <t>2012=2011, Acquired by Repsol</t>
  </si>
  <si>
    <t>Targa Resources Corp.</t>
  </si>
  <si>
    <t>TRGP</t>
  </si>
  <si>
    <t>Targa Resources Partners LP</t>
  </si>
  <si>
    <t>NGLS</t>
  </si>
  <si>
    <t>Acq'd by Targa Res. Corp. (TRGP)</t>
  </si>
  <si>
    <t>Teche Holding Co.</t>
  </si>
  <si>
    <t>TSH</t>
  </si>
  <si>
    <t>Acquired by IberiaBank</t>
  </si>
  <si>
    <t>TECO Energy Inc.</t>
  </si>
  <si>
    <t>TE</t>
  </si>
  <si>
    <t>Acquired by Emera Inc.</t>
  </si>
  <si>
    <t>Teekay Corp.</t>
  </si>
  <si>
    <t>TK</t>
  </si>
  <si>
    <t>2010=2009, cut in 2015</t>
  </si>
  <si>
    <t>Teekay LNG Partners LP</t>
  </si>
  <si>
    <t>TGP</t>
  </si>
  <si>
    <t>Teekay Offshore Partners LP</t>
  </si>
  <si>
    <t>TOO</t>
  </si>
  <si>
    <t>Teleflex Inc.</t>
  </si>
  <si>
    <t>TFX</t>
  </si>
  <si>
    <t>Telefonica S.A.</t>
  </si>
  <si>
    <t>TEF</t>
  </si>
  <si>
    <t>Telenor ASA</t>
  </si>
  <si>
    <t>TELNY</t>
  </si>
  <si>
    <t>TELUS Corp.</t>
  </si>
  <si>
    <t>TU</t>
  </si>
  <si>
    <t>Teppco Partners</t>
  </si>
  <si>
    <t>TPP</t>
  </si>
  <si>
    <t>Acq. by Enterprise Products LP</t>
  </si>
  <si>
    <t>TESSCO Technologies Inc.</t>
  </si>
  <si>
    <t>TESS</t>
  </si>
  <si>
    <t>Teva Pharmaceutical Industries</t>
  </si>
  <si>
    <t>TEVA</t>
  </si>
  <si>
    <t>Cut in 2017</t>
  </si>
  <si>
    <t>Textainer Group Holdings Ltd.</t>
  </si>
  <si>
    <t>TGH</t>
  </si>
  <si>
    <t>Tim Hortons Inc.</t>
  </si>
  <si>
    <t>THI</t>
  </si>
  <si>
    <t>Acquired by Burger King</t>
  </si>
  <si>
    <t>Time Warner Cable Inc.</t>
  </si>
  <si>
    <t>TWC</t>
  </si>
  <si>
    <t>Acqd by Charter Commun.</t>
  </si>
  <si>
    <t>Time Warner Inc.</t>
  </si>
  <si>
    <t>TWX</t>
  </si>
  <si>
    <t>Also being acquired by AT&amp;T</t>
  </si>
  <si>
    <t>Tower Group Inc.</t>
  </si>
  <si>
    <t>TWGP</t>
  </si>
  <si>
    <t>Merged with Canopius Holdings</t>
  </si>
  <si>
    <t>TransAlta Corp.</t>
  </si>
  <si>
    <t>TAC</t>
  </si>
  <si>
    <t>TransAtlantic Holdings</t>
  </si>
  <si>
    <t>TRH</t>
  </si>
  <si>
    <t>Acquired by Alleghany Corp.</t>
  </si>
  <si>
    <t>Tredegar Corp.</t>
  </si>
  <si>
    <t>TG</t>
  </si>
  <si>
    <t>Triangle Capital Corp.</t>
  </si>
  <si>
    <t>TCAP</t>
  </si>
  <si>
    <t>Cut again in 2017, 2018</t>
  </si>
  <si>
    <t>Trustmark Corp.</t>
  </si>
  <si>
    <t>TRMK</t>
  </si>
  <si>
    <t>Tupperware Brands Corp.</t>
  </si>
  <si>
    <t>TUP</t>
  </si>
  <si>
    <t>Tyco International Ltd.</t>
  </si>
  <si>
    <t>TYC</t>
  </si>
  <si>
    <t>Acquired by Johnson Controls</t>
  </si>
  <si>
    <t>Unilever NV</t>
  </si>
  <si>
    <t>UN</t>
  </si>
  <si>
    <t>Unilever plc</t>
  </si>
  <si>
    <t>UL</t>
  </si>
  <si>
    <t>United Bancorp Inc.</t>
  </si>
  <si>
    <t>UBCP</t>
  </si>
  <si>
    <t>2010=2009, Cut '12, Incr. '13-'16</t>
  </si>
  <si>
    <t>United Bankshares</t>
  </si>
  <si>
    <t>Reinstated 12/3/09-YE Increase</t>
  </si>
  <si>
    <t>United Community Bancorp</t>
  </si>
  <si>
    <t>UCBA</t>
  </si>
  <si>
    <t>United Financial Bancorp</t>
  </si>
  <si>
    <t>UBNK</t>
  </si>
  <si>
    <t>Only 3 years before 2009 freeze</t>
  </si>
  <si>
    <t>United-Guardian Inc.</t>
  </si>
  <si>
    <t>UG</t>
  </si>
  <si>
    <t>Universal Forest Products</t>
  </si>
  <si>
    <t>2011=2010, Incr. '13, '14, '15, '16</t>
  </si>
  <si>
    <t>UNS Energy Corp.</t>
  </si>
  <si>
    <t>UNS</t>
  </si>
  <si>
    <t>Acquired by Fortis</t>
  </si>
  <si>
    <t>Valley National Bancorp</t>
  </si>
  <si>
    <t>VLY</t>
  </si>
  <si>
    <t>Cuts in '09, '10, Incr. in '11, cut '12</t>
  </si>
  <si>
    <t>Valmont Industries</t>
  </si>
  <si>
    <t>VMI</t>
  </si>
  <si>
    <t>Valspar Corp.</t>
  </si>
  <si>
    <t>VAL</t>
  </si>
  <si>
    <t>Acquired by Sherwin-Williams</t>
  </si>
  <si>
    <t>Vanguard Natural Resources LLC</t>
  </si>
  <si>
    <t>VNR</t>
  </si>
  <si>
    <t>Viacom Inc. B</t>
  </si>
  <si>
    <t>VIAB</t>
  </si>
  <si>
    <t>Also Class A</t>
  </si>
  <si>
    <t>Village Super Market Inc.</t>
  </si>
  <si>
    <t>VLGEA</t>
  </si>
  <si>
    <t>Cut after '10 Special; incr. '12</t>
  </si>
  <si>
    <t>Vulcan Materials</t>
  </si>
  <si>
    <t>VMC</t>
  </si>
  <si>
    <t>Cut again in 2011, incr. '14-'17</t>
  </si>
  <si>
    <t>W&amp;T Offshore Inc.</t>
  </si>
  <si>
    <t>WTI</t>
  </si>
  <si>
    <t>Waddell &amp; Reed Financial Inc.</t>
  </si>
  <si>
    <t>WDR</t>
  </si>
  <si>
    <t>2017=2016, Cut in 2018</t>
  </si>
  <si>
    <t>Washington Federal</t>
  </si>
  <si>
    <t>WFSL</t>
  </si>
  <si>
    <t>Washington REIT</t>
  </si>
  <si>
    <t>WRE</t>
  </si>
  <si>
    <t>Washington Trust Bancorp</t>
  </si>
  <si>
    <t>WaterFurnace Renewable Energy Inc.</t>
  </si>
  <si>
    <t>WFIFF</t>
  </si>
  <si>
    <t>Acquired by NIBE Industrier AB</t>
  </si>
  <si>
    <t>Watsco Inc.</t>
  </si>
  <si>
    <t>WSO</t>
  </si>
  <si>
    <t>Wayne Savings Bancshares Inc.</t>
  </si>
  <si>
    <t>WAYN</t>
  </si>
  <si>
    <t>Wesbanco Inc.</t>
  </si>
  <si>
    <t>Wesco Financial Corp.</t>
  </si>
  <si>
    <t>WSC</t>
  </si>
  <si>
    <t>Acquired By Berkshire Hathaway</t>
  </si>
  <si>
    <t>Western Digital Corp.</t>
  </si>
  <si>
    <t>WDC</t>
  </si>
  <si>
    <t>Western Refining Inc.</t>
  </si>
  <si>
    <t>WNR</t>
  </si>
  <si>
    <t>Acquired by Tesoro Corp.</t>
  </si>
  <si>
    <t>Western Union Company</t>
  </si>
  <si>
    <t>WU</t>
  </si>
  <si>
    <t>Whole Foods Market Inc.</t>
  </si>
  <si>
    <t>WFM</t>
  </si>
  <si>
    <t>Acquired by Amazon</t>
  </si>
  <si>
    <t>Wi-Lan Inc.</t>
  </si>
  <si>
    <t>WILN</t>
  </si>
  <si>
    <t>Williams Companies</t>
  </si>
  <si>
    <t>WMB</t>
  </si>
  <si>
    <t>Williams Partners LP new</t>
  </si>
  <si>
    <t>WPZ</t>
  </si>
  <si>
    <t>Williams Partners LP old</t>
  </si>
  <si>
    <t>Acquired by Access Midstream LP</t>
  </si>
  <si>
    <t>Willis Group Holdings plc</t>
  </si>
  <si>
    <t>WSH</t>
  </si>
  <si>
    <t>(Now WLTW), 2016 Challenger</t>
  </si>
  <si>
    <t>Wilmington Trust</t>
  </si>
  <si>
    <t>WL</t>
  </si>
  <si>
    <t>Acquired by M&amp;T Bank</t>
  </si>
  <si>
    <t>Wolverine World Wide</t>
  </si>
  <si>
    <t>WWW</t>
  </si>
  <si>
    <t>2010=2009, increase in 2011</t>
  </si>
  <si>
    <t>Wrigley (Wm. Jr.) Co.</t>
  </si>
  <si>
    <t>WWY</t>
  </si>
  <si>
    <t>Acquired by Mars Inc.</t>
  </si>
  <si>
    <t>WSFS Financial Corp.</t>
  </si>
  <si>
    <t>WSFS</t>
  </si>
  <si>
    <t>Yum! Brands Inc.</t>
  </si>
  <si>
    <t>YUM</t>
  </si>
  <si>
    <t>Number of Companies</t>
  </si>
  <si>
    <t>Includes Later Adjustments</t>
  </si>
  <si>
    <t>Excl. Incorrectly Added</t>
  </si>
  <si>
    <t>Excludes Incorrect Additions</t>
  </si>
  <si>
    <t>Adj. No. of Companies</t>
  </si>
  <si>
    <t>Excludes Reinstatements</t>
  </si>
  <si>
    <t>Percent of Total</t>
  </si>
  <si>
    <t>Average Streak Ended:</t>
  </si>
  <si>
    <t>* Despite increase, yearly total was lower than prior year</t>
  </si>
  <si>
    <t>Supplemental Statistics:</t>
  </si>
  <si>
    <t>% of Total</t>
  </si>
  <si>
    <t>Freeze</t>
  </si>
  <si>
    <t>M&amp;A</t>
  </si>
  <si>
    <t>Deletions, followed by Increases</t>
  </si>
  <si>
    <t>(see Appendix C on Notes tab)</t>
  </si>
  <si>
    <t>"Cut" due to currency exchange</t>
  </si>
  <si>
    <t>---</t>
  </si>
  <si>
    <t>(Despite local-currency increase)</t>
  </si>
  <si>
    <t>Companies no longer traded</t>
  </si>
  <si>
    <t>"Permanent" Deletions - so far</t>
  </si>
  <si>
    <t>Deletions by Year:</t>
  </si>
  <si>
    <t>(Prior to Contenders, Challengers)</t>
  </si>
  <si>
    <t>(Challengers first populated)</t>
  </si>
  <si>
    <t>Deletions by Streak Length: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</si>
  <si>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</si>
  <si>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</si>
  <si>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</si>
  <si>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</si>
  <si>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</si>
  <si>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</si>
  <si>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</si>
  <si>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</si>
  <si>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</si>
  <si>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 years or more</t>
  </si>
  <si>
    <t>Deletions by Category:</t>
  </si>
  <si>
    <t>(5-9 years)</t>
  </si>
  <si>
    <t>(10-24 years)</t>
  </si>
  <si>
    <t>(25 or more years)</t>
  </si>
  <si>
    <t>Streak-length corrections</t>
  </si>
  <si>
    <t>Changed</t>
  </si>
  <si>
    <t>Source, *</t>
  </si>
  <si>
    <t>website</t>
  </si>
  <si>
    <t>research</t>
  </si>
  <si>
    <t>press release</t>
  </si>
  <si>
    <t>Annual Report</t>
  </si>
  <si>
    <t>BWL.A</t>
  </si>
  <si>
    <t>Fiscal Year streak *</t>
  </si>
  <si>
    <t>press release, website</t>
  </si>
  <si>
    <t>press release *</t>
  </si>
  <si>
    <t>website *</t>
  </si>
  <si>
    <t>press release/website *</t>
  </si>
  <si>
    <t>Yahoo history</t>
  </si>
  <si>
    <t>Health Care REIT</t>
  </si>
  <si>
    <t>press release, now Welltower Inc. (see below)</t>
  </si>
  <si>
    <t>exclude "regular" Special dividends</t>
  </si>
  <si>
    <t>Fiscal Year streak</t>
  </si>
  <si>
    <t>Annual Report *</t>
  </si>
  <si>
    <t>1976=Year 1</t>
  </si>
  <si>
    <t>MGE Energy</t>
  </si>
  <si>
    <t>Sheanandoah Telecommunications</t>
  </si>
  <si>
    <t>Adjust for 2001 Mirant spin-off</t>
  </si>
  <si>
    <t>T. Rowe Price</t>
  </si>
  <si>
    <t>Yahoo history *</t>
  </si>
  <si>
    <t>Thomasville Bancshares</t>
  </si>
  <si>
    <t>Merged into St. Paul Companies</t>
  </si>
  <si>
    <t>Wal-Mart Stores</t>
  </si>
  <si>
    <t>* Subsequently deleted; see Deletions table above</t>
  </si>
  <si>
    <t>Name/Symbol changes</t>
  </si>
  <si>
    <t>*</t>
  </si>
  <si>
    <t>Access Midstream Partners LP</t>
  </si>
  <si>
    <t>ACMP</t>
  </si>
  <si>
    <t>Merger</t>
  </si>
  <si>
    <t>ACE Limited</t>
  </si>
  <si>
    <t>ACE</t>
  </si>
  <si>
    <t>Chubb Corp. acquisition</t>
  </si>
  <si>
    <t>AGL</t>
  </si>
  <si>
    <t>Arlantic Tele Network Inc.</t>
  </si>
  <si>
    <t>Ashland Inc.</t>
  </si>
  <si>
    <t>Avago Technologies Ltd.</t>
  </si>
  <si>
    <t>Broadcom (BRCM) acquisition</t>
  </si>
  <si>
    <t>BKUT</t>
  </si>
  <si>
    <t>Google</t>
  </si>
  <si>
    <t>CMN</t>
  </si>
  <si>
    <t>CenturyTel Inc.</t>
  </si>
  <si>
    <t>Merger with Embarq Inc.</t>
  </si>
  <si>
    <t>Coca-Cola Enterprises Inc.</t>
  </si>
  <si>
    <t>Merger w/2 companies</t>
  </si>
  <si>
    <t>Colony Financial Inc.</t>
  </si>
  <si>
    <t>CFI</t>
  </si>
  <si>
    <t>CVS Caremark</t>
  </si>
  <si>
    <t>DeVry Inc.</t>
  </si>
  <si>
    <t>Dominion Resources Inc.</t>
  </si>
  <si>
    <t>Exterran Partners LP</t>
  </si>
  <si>
    <t>EXLP</t>
  </si>
  <si>
    <t>FPL Group Inc.</t>
  </si>
  <si>
    <t>FPL</t>
  </si>
  <si>
    <t>GKSR</t>
  </si>
  <si>
    <t>GRF-B</t>
  </si>
  <si>
    <t>Hewlett-Packard Company</t>
  </si>
  <si>
    <t>Hickory Tech Corp.</t>
  </si>
  <si>
    <t>HTCO</t>
  </si>
  <si>
    <t>HUB.B</t>
  </si>
  <si>
    <t>HUB-A</t>
  </si>
  <si>
    <t>FinViz</t>
  </si>
  <si>
    <t>HUB-B</t>
  </si>
  <si>
    <t>Class A/B combined</t>
  </si>
  <si>
    <t>Johnson Controls Inc.</t>
  </si>
  <si>
    <t>L-3 Communications Holdings Inc.</t>
  </si>
  <si>
    <t>Laclede Group Inc.</t>
  </si>
  <si>
    <t>LG</t>
  </si>
  <si>
    <t>McGraw-Hill Companies</t>
  </si>
  <si>
    <t>MHP</t>
  </si>
  <si>
    <t>MHFI</t>
  </si>
  <si>
    <t>McGraw-Hill Financial</t>
  </si>
  <si>
    <t>TAXI</t>
  </si>
  <si>
    <t>Medtronic Inc.</t>
  </si>
  <si>
    <t>ADR after Covidien merger</t>
  </si>
  <si>
    <t>Mine Safety Appliances</t>
  </si>
  <si>
    <t>NRCIB</t>
  </si>
  <si>
    <t>National Research B</t>
  </si>
  <si>
    <t>Reorg.&gt;A/B shares</t>
  </si>
  <si>
    <t>Newell Rubbermaid Inc.</t>
  </si>
  <si>
    <t>Northeast Utilities</t>
  </si>
  <si>
    <t>NU</t>
  </si>
  <si>
    <t>Pentair Inc.</t>
  </si>
  <si>
    <t>became ADR</t>
  </si>
  <si>
    <t>PRSP</t>
  </si>
  <si>
    <t>Questar Resources</t>
  </si>
  <si>
    <t>QEP Spin-off</t>
  </si>
  <si>
    <t>RockTenn Co.</t>
  </si>
  <si>
    <t>RKT</t>
  </si>
  <si>
    <t>WestRock Co.</t>
  </si>
  <si>
    <t>Merger with MeadWestvaco</t>
  </si>
  <si>
    <t>Roper Industries Inc.</t>
  </si>
  <si>
    <t>TOP</t>
  </si>
  <si>
    <t>S.Y. Bancorp</t>
  </si>
  <si>
    <t>SHPGY</t>
  </si>
  <si>
    <t>Steris Corp.</t>
  </si>
  <si>
    <t>Sunoco Logistics Partners LP</t>
  </si>
  <si>
    <t>SXL</t>
  </si>
  <si>
    <t>Merger+Name/Symbol change</t>
  </si>
  <si>
    <t>TCLP</t>
  </si>
  <si>
    <t>Techne Corp.</t>
  </si>
  <si>
    <t>Tesoro Corp.</t>
  </si>
  <si>
    <t>TSO</t>
  </si>
  <si>
    <t>Tesoro Logistics LP</t>
  </si>
  <si>
    <t>TLLP</t>
  </si>
  <si>
    <t>UniSource Energy Corp.</t>
  </si>
  <si>
    <t>W.P. Carey &amp; Co. LLC</t>
  </si>
  <si>
    <t>became REIT</t>
  </si>
  <si>
    <t>Walgreen Company</t>
  </si>
  <si>
    <t>WAG</t>
  </si>
  <si>
    <t>Walgeens Boots Alliance</t>
  </si>
  <si>
    <t>Wisconsin Energy</t>
  </si>
  <si>
    <t>* (new name/symbol) Subsequently deleted; see Deletions table above</t>
  </si>
  <si>
    <t>Comparison with Previous Months (NOT adjusted for additions, deletions, etc.)</t>
  </si>
  <si>
    <t>CCC Aging:</t>
  </si>
  <si>
    <t>No. of</t>
  </si>
  <si>
    <t>Champions (25+ years)</t>
  </si>
  <si>
    <t>Contenders (10-24 years)</t>
  </si>
  <si>
    <t>Challengers (5-9 years)</t>
  </si>
  <si>
    <t># of Years</t>
  </si>
  <si>
    <t>Number of Companies at December 31:</t>
  </si>
  <si>
    <t>End of</t>
  </si>
  <si>
    <t>% Inc</t>
  </si>
  <si>
    <t>in Streak</t>
  </si>
  <si>
    <t>2010</t>
  </si>
  <si>
    <t>2011</t>
  </si>
  <si>
    <t>2014</t>
  </si>
  <si>
    <t>2015</t>
  </si>
  <si>
    <t>2016</t>
  </si>
  <si>
    <t>Dec07</t>
  </si>
  <si>
    <t>Jan08</t>
  </si>
  <si>
    <t>Feb08</t>
  </si>
  <si>
    <t>Mar08</t>
  </si>
  <si>
    <t>Apr08</t>
  </si>
  <si>
    <t>May08</t>
  </si>
  <si>
    <t>Jun08</t>
  </si>
  <si>
    <t>Jul08</t>
  </si>
  <si>
    <t>Aug08</t>
  </si>
  <si>
    <t>Sep08</t>
  </si>
  <si>
    <t>Oct08</t>
  </si>
  <si>
    <t>Nov08</t>
  </si>
  <si>
    <t>Contenders:</t>
  </si>
  <si>
    <t>Dec08</t>
  </si>
  <si>
    <t>Prior to May 2009, informal list of 27 companies or less</t>
  </si>
  <si>
    <t>Jan09</t>
  </si>
  <si>
    <t>Prior to June 2009, no pricing or div. rate included</t>
  </si>
  <si>
    <t>Feb09</t>
  </si>
  <si>
    <t>Prior to July 2010, prev. div. rate, % increase not included</t>
  </si>
  <si>
    <t>Mar09</t>
  </si>
  <si>
    <t>Prior to August 2010, streaks of 10-14 years not included</t>
  </si>
  <si>
    <t>Apr09</t>
  </si>
  <si>
    <t>(Prior Listing was 15-24 years)</t>
  </si>
  <si>
    <t>May09</t>
  </si>
  <si>
    <t>Jun09</t>
  </si>
  <si>
    <t>Jul09</t>
  </si>
  <si>
    <t>Aug09</t>
  </si>
  <si>
    <t>Sep09</t>
  </si>
  <si>
    <t>Oct09</t>
  </si>
  <si>
    <t>Nov09</t>
  </si>
  <si>
    <t>Dec09</t>
  </si>
  <si>
    <t>Jan10</t>
  </si>
  <si>
    <t>Feb10</t>
  </si>
  <si>
    <t>Mar10</t>
  </si>
  <si>
    <t>Challengers:</t>
  </si>
  <si>
    <t>Apr10</t>
  </si>
  <si>
    <t>Prior to Nov. 2010, prev. div. rate, % increase not included</t>
  </si>
  <si>
    <t>May10</t>
  </si>
  <si>
    <t>Prior to August 2010, streaks of 10-14 years included</t>
  </si>
  <si>
    <t>Jun10</t>
  </si>
  <si>
    <t>(Initial Listing was 5-14 years)</t>
  </si>
  <si>
    <t>Jul10</t>
  </si>
  <si>
    <t>v</t>
  </si>
  <si>
    <t>Aug10</t>
  </si>
  <si>
    <t>&lt;</t>
  </si>
  <si>
    <t>Sep10</t>
  </si>
  <si>
    <t>Oct10</t>
  </si>
  <si>
    <t>Nov10</t>
  </si>
  <si>
    <t>Dec10</t>
  </si>
  <si>
    <t>Jan11</t>
  </si>
  <si>
    <t>Feb11</t>
  </si>
  <si>
    <t>Mar11</t>
  </si>
  <si>
    <t>Apr11</t>
  </si>
  <si>
    <t>May11</t>
  </si>
  <si>
    <t>Jun11</t>
  </si>
  <si>
    <t>Jul11</t>
  </si>
  <si>
    <t>Aug11</t>
  </si>
  <si>
    <t>Sep11</t>
  </si>
  <si>
    <t>Oct11</t>
  </si>
  <si>
    <t>Quick Summary:</t>
  </si>
  <si>
    <t>Nov11</t>
  </si>
  <si>
    <t>Total</t>
  </si>
  <si>
    <t>Dec11</t>
  </si>
  <si>
    <t>No. of Companies</t>
  </si>
  <si>
    <t>Jan12</t>
  </si>
  <si>
    <t>Ave. No. of Years</t>
  </si>
  <si>
    <t>Feb12</t>
  </si>
  <si>
    <t>Average Price</t>
  </si>
  <si>
    <t>Mar12</t>
  </si>
  <si>
    <t>Average % Yield</t>
  </si>
  <si>
    <t>Apr12</t>
  </si>
  <si>
    <t>Ave. MR % Increase</t>
  </si>
  <si>
    <t>May12</t>
  </si>
  <si>
    <t>Jun12</t>
  </si>
  <si>
    <t>Jul12</t>
  </si>
  <si>
    <t>Aug12</t>
  </si>
  <si>
    <t>Sep12</t>
  </si>
  <si>
    <t>Oct12</t>
  </si>
  <si>
    <t>Nov12</t>
  </si>
  <si>
    <t>Dec12</t>
  </si>
  <si>
    <t>CCC Totals:</t>
  </si>
  <si>
    <t>Jan13</t>
  </si>
  <si>
    <t>Feb13</t>
  </si>
  <si>
    <t>Totals:</t>
  </si>
  <si>
    <t>Mar13</t>
  </si>
  <si>
    <t>(including Near-Challengers)</t>
  </si>
  <si>
    <t>Apr13</t>
  </si>
  <si>
    <t>May13</t>
  </si>
  <si>
    <t>MR = Most Recent</t>
  </si>
  <si>
    <t>Jun13</t>
  </si>
  <si>
    <t>Additions:</t>
  </si>
  <si>
    <t>Jul13</t>
  </si>
  <si>
    <t>Aug13</t>
  </si>
  <si>
    <t>Sep13</t>
  </si>
  <si>
    <t>Oct13</t>
  </si>
  <si>
    <t>Nov13</t>
  </si>
  <si>
    <t>Change from</t>
  </si>
  <si>
    <t>Dec13</t>
  </si>
  <si>
    <t>Prior Year:</t>
  </si>
  <si>
    <t>Jan14</t>
  </si>
  <si>
    <t>Deletions:</t>
  </si>
  <si>
    <t>Feb14</t>
  </si>
  <si>
    <t>Mar14</t>
  </si>
  <si>
    <t>Apr14</t>
  </si>
  <si>
    <t>May14</t>
  </si>
  <si>
    <t>Jun14</t>
  </si>
  <si>
    <t>=No Data</t>
  </si>
  <si>
    <t>Jul14</t>
  </si>
  <si>
    <t>=Streaks began in recession year. For more information, see the</t>
  </si>
  <si>
    <t>Aug14</t>
  </si>
  <si>
    <t xml:space="preserve">following website: </t>
  </si>
  <si>
    <t>http://en.wikipedia.org/wiki/List_of_recessions_in_the_United_States</t>
  </si>
  <si>
    <t>Sep14</t>
  </si>
  <si>
    <t>=Recession Year</t>
  </si>
  <si>
    <t>Oct14</t>
  </si>
  <si>
    <t>Population Change</t>
  </si>
  <si>
    <t>Number of Companies:</t>
  </si>
  <si>
    <t>Nov14</t>
  </si>
  <si>
    <t>Reconciliation</t>
  </si>
  <si>
    <t>Dec14</t>
  </si>
  <si>
    <t># Companies Jan. 1</t>
  </si>
  <si>
    <t>Jan15</t>
  </si>
  <si>
    <t>Feb15</t>
  </si>
  <si>
    <t>Cuts</t>
  </si>
  <si>
    <t>Mar15</t>
  </si>
  <si>
    <t>Freezes</t>
  </si>
  <si>
    <t>Apr15</t>
  </si>
  <si>
    <t>Acquired</t>
  </si>
  <si>
    <t>May15</t>
  </si>
  <si>
    <t>Jun15</t>
  </si>
  <si>
    <t>Jul15</t>
  </si>
  <si>
    <t>Net Changes:</t>
  </si>
  <si>
    <t>Aug15</t>
  </si>
  <si>
    <t># Companies Dec. 31</t>
  </si>
  <si>
    <t>Sep15</t>
  </si>
  <si>
    <t>Oct15</t>
  </si>
  <si>
    <t>Percentage Change</t>
  </si>
  <si>
    <t>Nov15</t>
  </si>
  <si>
    <t>Dec15</t>
  </si>
  <si>
    <t>Companies at Risk</t>
  </si>
  <si>
    <t>Jan16</t>
  </si>
  <si>
    <t>% Deletions:</t>
  </si>
  <si>
    <t>Feb16</t>
  </si>
  <si>
    <t>Mar16</t>
  </si>
  <si>
    <t>Apr16</t>
  </si>
  <si>
    <t>May16</t>
  </si>
  <si>
    <t>Jun16</t>
  </si>
  <si>
    <t>% Success</t>
  </si>
  <si>
    <t>Rate</t>
  </si>
  <si>
    <t>Jul16</t>
  </si>
  <si>
    <t>Aug16</t>
  </si>
  <si>
    <t>Sep16</t>
  </si>
  <si>
    <t>Oct16</t>
  </si>
  <si>
    <t>Nov16</t>
  </si>
  <si>
    <t>Dec16</t>
  </si>
  <si>
    <t>Jan17</t>
  </si>
  <si>
    <t>Feb17</t>
  </si>
  <si>
    <t>Mar17</t>
  </si>
  <si>
    <t>Apr17</t>
  </si>
  <si>
    <t>May17</t>
  </si>
  <si>
    <t>Jun17</t>
  </si>
  <si>
    <t>Jul17</t>
  </si>
  <si>
    <t>Aug17</t>
  </si>
  <si>
    <t>Sep17</t>
  </si>
  <si>
    <t>Oct17</t>
  </si>
  <si>
    <t>Nov17</t>
  </si>
  <si>
    <t>Dec17</t>
  </si>
  <si>
    <t>Jan18</t>
  </si>
  <si>
    <t>Feb18</t>
  </si>
  <si>
    <t>Mar18</t>
  </si>
  <si>
    <t>May18</t>
  </si>
  <si>
    <t>Jun18</t>
  </si>
  <si>
    <t>Jul18</t>
  </si>
  <si>
    <t>Aug18</t>
  </si>
  <si>
    <t>Sep18</t>
  </si>
  <si>
    <t>Oct18</t>
  </si>
  <si>
    <t>(This space reserved for the future)</t>
  </si>
  <si>
    <t>Revisions</t>
  </si>
  <si>
    <t>Price and Yield columns added</t>
  </si>
  <si>
    <t>Default printing changed from Portrait to Landscape</t>
  </si>
  <si>
    <t>Added horizontal lines every five companies to improve readability</t>
  </si>
  <si>
    <t>Added Industry column and averages for yield and dividend increase percentage</t>
  </si>
  <si>
    <t>Combined Source(s) into one column (PR=Press Release; WS=Web Site; IR=IR Response)</t>
  </si>
  <si>
    <t>Sent e-mails to IR Depts. at all unconfirmed companies requesting confirmation/correction</t>
  </si>
  <si>
    <t>Entered (IR) in Blue to indicate that no response was received.</t>
  </si>
  <si>
    <t>Changed Date text to Green for companies expected to announce increase in next 30 days</t>
  </si>
  <si>
    <t>Changed file name format to reflect specific date of update (yymmdd)</t>
  </si>
  <si>
    <t>Added columns for DRIP fees on dividend reinvestment (DR) and/or stock purchase (SP)</t>
  </si>
  <si>
    <t>Added Average Price and Comparison to Last Month at bottom</t>
  </si>
  <si>
    <t>Deleted DRIP w/SPP column as unnecessary (Y/N implied by DRIP Fees columns)</t>
  </si>
  <si>
    <t>Added Tab for Contenders - companies nearing eligibility</t>
  </si>
  <si>
    <t>Added link to www.dripinvesting.org (Tools page) at top of heading</t>
  </si>
  <si>
    <t>Added Web Links tab for companies' Yahoo! Summary page, IR Page, DRIP Prospectus</t>
  </si>
  <si>
    <t>Completed population of Web Links tab</t>
  </si>
  <si>
    <t>Added DRIP Fee Notations to Contenders tab</t>
  </si>
  <si>
    <t>Highlighted in Red yields above 10%</t>
  </si>
  <si>
    <t>Added Average Price and Comparison to Last Year at bottom</t>
  </si>
  <si>
    <t>Added companies with 15-19 years to Contenders tab (with date of last increase)</t>
  </si>
  <si>
    <t>Added Price, Annual Dividend, and Yield columns to Contenders tab</t>
  </si>
  <si>
    <t>Added DivHistory tab; began population</t>
  </si>
  <si>
    <t>Added subtitle to include U.S.-traded American Depository Receipts (ADRs)</t>
  </si>
  <si>
    <t>Completed DivHistory population; inserted columns for 5- and 10-year % change</t>
  </si>
  <si>
    <t>Changed 5- and 10-year % Change to Average % Change on DivHistory tab</t>
  </si>
  <si>
    <t>Added Acceleration/Deceleration Ratio and Averages to DivHistory tab</t>
  </si>
  <si>
    <t>Added Industry column to Contenders tab and populated</t>
  </si>
  <si>
    <t>Duplicated Champions heading design to Contenders tab and added all other columns</t>
  </si>
  <si>
    <t>Completed population of additional columns, formulas on Contenders tab</t>
  </si>
  <si>
    <t>Added Summary/average line to Contenders tab</t>
  </si>
  <si>
    <t>Added Summary/average lines for all prior months to Champions tab</t>
  </si>
  <si>
    <t>Replaced 5- and 10-year Average Annual Dividend Increase with CAGR on DivHistory tab</t>
  </si>
  <si>
    <t>Moved Contenders tab to left behind DivHistory tab</t>
  </si>
  <si>
    <t>Moved Revisions tab to left behind Contenders tab</t>
  </si>
  <si>
    <t>Added Challengers tab for streaks of up to 14 years</t>
  </si>
  <si>
    <t>Began additional population of Challengers tab per online research</t>
  </si>
  <si>
    <t>Renamed CAGR to DGR (Dividend Growth Rate) on DivHistory tab</t>
  </si>
  <si>
    <t>Moved all companies with streaks of 10-14 years to Contenders tab and filled columns</t>
  </si>
  <si>
    <t>Completed additional population of Challengers tab per online research</t>
  </si>
  <si>
    <t>Added Contenders section to DivHistory tab and began population</t>
  </si>
  <si>
    <t>Completed population of Contenders section of DivHistory tab; added summaries</t>
  </si>
  <si>
    <t>Deleted Web Links tab due to limited usefulness; saved 30k per file</t>
  </si>
  <si>
    <t>Replaced Source(s) column with Quarterly Schedule on Champions, Contenders tabs</t>
  </si>
  <si>
    <t>Inserted Sequence column next to No./Years on Champions, Conteners, Challengers tabs</t>
  </si>
  <si>
    <t>Updated Note tab for recent changes, additions</t>
  </si>
  <si>
    <t>Added Changes tab for company-specific actions</t>
  </si>
  <si>
    <t>Added Fundamental Data Section to Champions, Contenders; Inserted Formulas</t>
  </si>
  <si>
    <t>Moved Champions, Contenders Summary stats to new tab to avoid printing overlap</t>
  </si>
  <si>
    <t>Added Charts to Summary tab, arranged for printing</t>
  </si>
  <si>
    <t>Added Note column to Challengers tab</t>
  </si>
  <si>
    <t>Added Industry column to Challengers tab and populated</t>
  </si>
  <si>
    <t>Moved Dividend History to Champions and Contenders tabs; deleted DivHistory tab</t>
  </si>
  <si>
    <t>Added DRIP Fees columns to Challengers tab and populated</t>
  </si>
  <si>
    <t>Duplicated Champions heading design to Challengers tab and added all other columns</t>
  </si>
  <si>
    <t>Completed population of additional columns, formulas on Challengers tab</t>
  </si>
  <si>
    <t>Added Fundamental Data Section to Challengers; Inserted Formulas</t>
  </si>
  <si>
    <t>Added Annual Dividend column to Fundamental Data sections, now used for Payout Ratio</t>
  </si>
  <si>
    <t>Added 2010 column to Dividend History on Champions/Contenders tabs; began population</t>
  </si>
  <si>
    <t>Completed population of 2010 dividend column on Champions/Contenders tabs</t>
  </si>
  <si>
    <t>Changed 5- and 10-year DGRs to compare 2010 dividend to 2005 and 2000 dividends</t>
  </si>
  <si>
    <t>Added Dividend History to Challengers tab; began population</t>
  </si>
  <si>
    <t>Completed population of Challengers' Dividend History and calculations</t>
  </si>
  <si>
    <t>Added 1- and 3-year DGR (Dividend Growth Rate) to all Dividend History sections</t>
  </si>
  <si>
    <t>Added Average % Change vs. Prior Year to bottom of each Dividend History</t>
  </si>
  <si>
    <t>Removed Update Date from main headings; Date at top of Price column coincides with posting</t>
  </si>
  <si>
    <t>Added Fiscal Year Ending month column to Fundamental Data sections and populated</t>
  </si>
  <si>
    <t>Added Appendix to Notes tab listing companies with 4-year streaks</t>
  </si>
  <si>
    <t>Revised Market Cap format in Fundamental Data sections and added average</t>
  </si>
  <si>
    <t>Added Annualized Rate (@) to Notes columns, filled in ADR countries</t>
  </si>
  <si>
    <t>Added detail to Industry columns, esp. MLPs, REITs, Retail, Technology</t>
  </si>
  <si>
    <t>Added combined Champions/Contenders averages to Contenders tab</t>
  </si>
  <si>
    <t>Added combined Contenders/Challengers averages to Challengers tab</t>
  </si>
  <si>
    <t>Added combined Champions/Contenders/Challengers averages to Challengers tab</t>
  </si>
  <si>
    <t>Added Multiple Increases This Year (&amp;) to Notes columns</t>
  </si>
  <si>
    <t>Inserted Fundamental Data column for Premium/Discount to Graham Number</t>
  </si>
  <si>
    <t>Added column explanations to Notes tab</t>
  </si>
  <si>
    <t>Changed Yield calculation to use Annual Dividend (from New Rate)</t>
  </si>
  <si>
    <t>Added columns for Percentage Increase by Year (excludes decreases, division by zero)</t>
  </si>
  <si>
    <t>Added columns for Mean (simple average) and Standard Deviation</t>
  </si>
  <si>
    <t>Inserted column for Estimated 5-year Annual EPS Growth to Fundamental Data sectio</t>
  </si>
  <si>
    <t>Added Quick Summary (page 2 of 3) to Summary tab</t>
  </si>
  <si>
    <t>Expanded notations on Deletions section of Changes tab</t>
  </si>
  <si>
    <t>Expanded range of green dates to 1-2 months ahead (by ex-dividend date), including Appendix</t>
  </si>
  <si>
    <t>Inserted column for Number of Analysts to Fundamental Data section</t>
  </si>
  <si>
    <t>Revised columns AG-AJ to show % current price vs. 52-week High/Low and 50, 200-day MMA</t>
  </si>
  <si>
    <t>Added Count and Average lines to deletion table on Changes tab</t>
  </si>
  <si>
    <t>Added Tweed Factor column to Champions, Contenders, and Challengers tabs</t>
  </si>
  <si>
    <t>Added descriptions of Mean, Standard Deviation, and Tweed Factor to Notes tab</t>
  </si>
  <si>
    <t>Added Appendix B to Notes tab listing "Frozen Angels"</t>
  </si>
  <si>
    <t>Added Confidence Factor and new Appendix A to Notes with Scoring System</t>
  </si>
  <si>
    <t>Changed Appendix A and B to B and C, respectively</t>
  </si>
  <si>
    <t>Added columns for 2011 Dividends Paid and 2011 vs. 2010 Percent Change</t>
  </si>
  <si>
    <t>Reset Dividend Growth Rate columns to use 2011 instead of 2010</t>
  </si>
  <si>
    <t>Modified Mean (Simple Average) and Standard Deviation to include 2011 Change</t>
  </si>
  <si>
    <t>Completed population of 2011 Dividends Paid column</t>
  </si>
  <si>
    <t>Added Dividend Growth Model columns and inserted description on Notes tab</t>
  </si>
  <si>
    <t>Adjusted column widths and formatting for printing purposes</t>
  </si>
  <si>
    <t>Set up portfolios on FinViz to replace data from Yahoo Finance</t>
  </si>
  <si>
    <t>Changed notation in cells X1 to indicate that data is from FinViz.com</t>
  </si>
  <si>
    <t>Set up portfolio on Google for (12) companies not recognized by FinViz</t>
  </si>
  <si>
    <t>Changed Estimated Next Year and Next 5 Year % Change from formulas to values</t>
  </si>
  <si>
    <t>Changed This Year Est EPS from $ amount to percentage and 2 decimals to 1</t>
  </si>
  <si>
    <t>Deleted Next Year Est EPS amount column; Inserted Beta column</t>
  </si>
  <si>
    <t>Color-coded data cells from FinViz (Blue) and Google (Brown)</t>
  </si>
  <si>
    <t>Adjusted Confidence Factor formula for This Year Est EPS % (from $ amount/TTM EPS)</t>
  </si>
  <si>
    <t>Updated Notes for changes to EPS estimated growth columns</t>
  </si>
  <si>
    <t>Changed note for alternate source from Google to Yahoo</t>
  </si>
  <si>
    <t>Color-coded subsequent increases in Deletion table on Changes tab</t>
  </si>
  <si>
    <t>Modified Column Headings and Created Range-Names for easier sorting</t>
  </si>
  <si>
    <t>Added more column dexcriptions to main Notes section</t>
  </si>
  <si>
    <t>Added All CCC tab to combine companies (values only)</t>
  </si>
  <si>
    <t>Revised Summary tab to include Challengers historical data, updated formatting</t>
  </si>
  <si>
    <t>Added (temporary) Appendix D to Notes tab for Special Dividends paid</t>
  </si>
  <si>
    <t>Added columns for 2012 Dividends Paid and marker for 2013 accelerated dividends</t>
  </si>
  <si>
    <t>Began population of 2012 Dividends Paid column with current annual rate, to be replaced</t>
  </si>
  <si>
    <t>Changed Dividend Growth Rate calculations from 2011 to 2012 Dividends Paid</t>
  </si>
  <si>
    <t>Added column for 2012 vs. 2011 Dividends Paid and extended range of Simple Average</t>
  </si>
  <si>
    <t>Revised headings and updated formulas for Dividend Growth Model columns</t>
  </si>
  <si>
    <t>Completed population of 2012 Dividends Paid columns</t>
  </si>
  <si>
    <t>Modified formulas for Payout Ratio, Graham, P/E to show "n/a" when appropriate</t>
  </si>
  <si>
    <t>Added calculations of average Old/New dividend rates and Annual Dividend</t>
  </si>
  <si>
    <t>Copied Technical Data columns to extreme right and deleted old columns</t>
  </si>
  <si>
    <t>Added columns for P/FCF, ROE, Debt/Equity, and Insider Ownership %</t>
  </si>
  <si>
    <t>Added column to calculate Free Cash Flow (FCF) Payout Ratio</t>
  </si>
  <si>
    <t>Relabeled Payout % Ratio as EPS % Payout</t>
  </si>
  <si>
    <t>Filled new data columns with temporary data and added formula for FCF Payout Ratio</t>
  </si>
  <si>
    <t>Added new column for Sector designations and adjusted printing width</t>
  </si>
  <si>
    <t>Reset Range Names and Print Ranges to include relocated columns</t>
  </si>
  <si>
    <t>Populated Sector column with designatyions from FinViz (and Yahoo)</t>
  </si>
  <si>
    <t>Added Chowder Rule column and formulas, with conditional formatting</t>
  </si>
  <si>
    <t>Updated explanations for new and relocated columns on Notes tab</t>
  </si>
  <si>
    <t>Removed notations for multiple increases in 2012 (&amp;) and Jan13 Pd 2012</t>
  </si>
  <si>
    <t>Applied Conditional Formatting to Yield and MR% Increase columns (Red if &lt;2%)</t>
  </si>
  <si>
    <t>Applied Conditional Formatting to DGR columns (Red if &lt;2%)</t>
  </si>
  <si>
    <t>Applied Conditional Formatting to Premium/Discount to Graham Number (Green if &lt;0%)</t>
  </si>
  <si>
    <t>Added Supplemental Statistics below Deletion table on Changes tab</t>
  </si>
  <si>
    <t>Removed notations for Feb13 Pd 2012</t>
  </si>
  <si>
    <t>Added notations for additional streak year (by default) for overdue companies in Red</t>
  </si>
  <si>
    <t>Deleted (temporary) Appendix D to Notes tab for Special Dividends paid</t>
  </si>
  <si>
    <t>Updated Number of Analysts per Yahoo Analysts Estimates pages</t>
  </si>
  <si>
    <t>Updated Deletions table on Changes tab and Frozen Angels for subsequent actions</t>
  </si>
  <si>
    <t>Added column for Past 5 years' EPS Growth percentage</t>
  </si>
  <si>
    <t>Added "New" designation for companies added to Near-Challengers in current month</t>
  </si>
  <si>
    <t>Replaced FinViz Sector names with GICS (Global Industry Classification Standard)</t>
  </si>
  <si>
    <t>Added CCC (Number of Companies) Projection to Summary tab</t>
  </si>
  <si>
    <t>Updated Frozen Angels for default year of increases in 2012 (no incr. but higher than 2011)</t>
  </si>
  <si>
    <t>Modified Challenger 3-, 5-, and 10-year DGR formulas to insert "n/a" (instead of manually)</t>
  </si>
  <si>
    <t>Modified Contender 10-year DGR formulas to insert "n/a" (instead of manually)</t>
  </si>
  <si>
    <t>Modified Challenger/Contender A/D formulas to insert "n/a" (instead of manually)</t>
  </si>
  <si>
    <t>Modified EPS%Payout, +/-%Graham, and P/E formulas to insert "n/a" (instead of manually)</t>
  </si>
  <si>
    <t>Added column for 2013 Dividends Paid and initially populated at current rates</t>
  </si>
  <si>
    <t>Began re-population of 2013 Dividends Paid column (adjusted for '13 to '12 acceleration)</t>
  </si>
  <si>
    <t>Completed population of 2013 Dividends Paid column with actual (adjusted) figures</t>
  </si>
  <si>
    <t>Changed Dividend Growth Rate calculations from 2012 to 2013 Dividends Paid</t>
  </si>
  <si>
    <t>Added column for 2013 vs. 2012 Dividends Paid and extended range of Simple Average</t>
  </si>
  <si>
    <t>Added column for 5-year DEG (Dividend-to-Earnings Growth) ratio, added item to Notes</t>
  </si>
  <si>
    <t>Added column for Regular Dividends Paid over 15 years (1999-2013, inclusive), plus Note</t>
  </si>
  <si>
    <t>Changed Dividends Paid from 4 to 3 decimals and adjusted column-widths from 5.5 to 5</t>
  </si>
  <si>
    <t>Removed notations for multiple increases in 2013 (&amp;) and 2014=Year # (in 2013 file)</t>
  </si>
  <si>
    <t>Added "US$" notation to foreign ADRs that pay dividends in US$</t>
  </si>
  <si>
    <t>Removed columns for FCF % Payout Ratio and P/FCF due to questionable/missing data</t>
  </si>
  <si>
    <t>Added purple color to deletions table for "cuts" due to currency exchange rates</t>
  </si>
  <si>
    <t>Added purple color to Near-Challengers due to pending currency-rate effect on pay dates</t>
  </si>
  <si>
    <t>Modified CCC Projection on Summary tab for currency-rate "cuts" in additions/deletions</t>
  </si>
  <si>
    <t>Adjusted Supplemental Data on Changes tab to move currency deletions from Cuts to Other</t>
  </si>
  <si>
    <t>Added CCC Aging to Summary tab to show Streak lengths by year at December 31</t>
  </si>
  <si>
    <t>Expanded CCC Aging to include streaks up to 64 years and adjusted sub-total, total cells</t>
  </si>
  <si>
    <t>Added Pink shading to CCC Aging for streaks started during recession years and wikipedia link</t>
  </si>
  <si>
    <t>Added scatter pattern to CCC Aging for recession years (2008, 2009)</t>
  </si>
  <si>
    <t>Added column for 2014 Dividends Paid and initially populated at current rates</t>
  </si>
  <si>
    <t>Updated formula for Regular Dividends Paid over 16 years (1999-2014, inclusive)</t>
  </si>
  <si>
    <t>Added column for '14 vs. '13 Dividends, extended range of Simple Average, Standard Deviation</t>
  </si>
  <si>
    <t>Changed Dividend Growth Rate calculations from 2013 to 2014 Dividends Paid</t>
  </si>
  <si>
    <t>Began re-population of 2014 Dividends Paid column with actual amounts</t>
  </si>
  <si>
    <t>Completed population of 2014 Dividends Paid column with actual figures</t>
  </si>
  <si>
    <t>Input 2014 number of companies by streak length data in CCC Aging (on Summary tab)</t>
  </si>
  <si>
    <t>Removed notations for multiple increases in 2014 (&amp;) and 2015=Year # (for 2014 file)</t>
  </si>
  <si>
    <t>Updated Frozen Angels (Appendix C) to eliminate companies with subsequent freezes</t>
  </si>
  <si>
    <t>Changed Confidence Factor to subtract CCC Seq from 1000 instead of 500</t>
  </si>
  <si>
    <t>Added Red color to No. of Years for streaks extended by default (no increase during year)</t>
  </si>
  <si>
    <t>Added Deletions by Category to Supplemental Statistics (below Deletions table) on Changes tab</t>
  </si>
  <si>
    <t>Added column for 2015 Dividends Paid and initially populated at current rates</t>
  </si>
  <si>
    <t>Updated formula for Regular Dividends Paid over 17 years (1999-2015, inclusive)</t>
  </si>
  <si>
    <t>Added column for '15 vs. '14 Dividends, extended range of Simple Average, Standard Deviation</t>
  </si>
  <si>
    <t>Changed Dividend Growth Rate calculations from 2014 to 2015 Dividends Paid</t>
  </si>
  <si>
    <t>Began re-population of 2015 Dividends Paid column with actual amounts</t>
  </si>
  <si>
    <t>Completed population of 2015 Dividends Paid column with actual figures</t>
  </si>
  <si>
    <t>Input 2015 number of companies by streak length data in CCC Aging (on Summary tab)</t>
  </si>
  <si>
    <t>Removed notations for multiple increases in 2015 (&amp;) and 2016=Year # (for 2015 file)</t>
  </si>
  <si>
    <t>Added Conditional Formatting (Red+Bold) for Yield over 10%</t>
  </si>
  <si>
    <t>Added Preliminary 2016 column (AQ) to CCC Aging (on Summary tab)</t>
  </si>
  <si>
    <t>Added Population Change Reconciliation below CCC Aging on Summary tab</t>
  </si>
  <si>
    <t>Changed the formula disclaimer on the All CCC tab to Red and Bold</t>
  </si>
  <si>
    <t>Added Percentage Change Reconciliation on Summary tab</t>
  </si>
  <si>
    <t>Changed Sector designation for REITs from "Financials" to "REITs"</t>
  </si>
  <si>
    <t>Added column for 2016 Dividends Paid and initially populated at current rates</t>
  </si>
  <si>
    <t>Updated formula for Regular Dividends Paid over 18 years (1999-2016, inclusive)</t>
  </si>
  <si>
    <t>Added column for '16 vs. '15 Dividends, extended range of Simple Average, Standard Deviation</t>
  </si>
  <si>
    <t>Changed Dividend Growth Rate calculations from 2015 to 2016 Dividends Paid</t>
  </si>
  <si>
    <t>Began re-population of 2016 Dividends Paid column with actual amounts</t>
  </si>
  <si>
    <t>Completed population of 2016 Dividends Paid column with actual figures</t>
  </si>
  <si>
    <t>Input 2016 number of companies by streak length data in CCC Aging (on Summary tab)</t>
  </si>
  <si>
    <t>Removed notations for multiple increases in 2016 (&amp;) and 2017=Year # (for 2016 file)</t>
  </si>
  <si>
    <t>Removed notations for "Former" status; to be used only when being added</t>
  </si>
  <si>
    <t>Added Red color to No. of Years for streaks extended by default (potential 2017 Freezes)</t>
  </si>
  <si>
    <t>Added Preliminary 2017 column (AR) to CCC Aging (on Summary tab)</t>
  </si>
  <si>
    <t>Added WatchList tab with basic instructions</t>
  </si>
  <si>
    <t>Removed old Addition, Promotion notes from Changes tab (Now on Summary monthly)</t>
  </si>
  <si>
    <t>Added tables for Streak Corrections and Name/Symbol Changes to Changes tab</t>
  </si>
  <si>
    <t>This listing was inspired by the efforts of several individuals and is intended to be freely distributed for individual, non-commercial</t>
  </si>
  <si>
    <t>use. The initial goal was to identify companies that had increased their dividend in at least 25 consecutive years. But that</t>
  </si>
  <si>
    <t>definition was broadened to include additional companies that had paid higher dividends (without necessarily having</t>
  </si>
  <si>
    <t>increased the quarterly rate in every calendar year. Also included (under the Contenders tab) are companies that have increased</t>
  </si>
  <si>
    <t>their dividend for 10-24 straight years and (under the Challengers tab) companies that have increased their dividend for 5-9</t>
  </si>
  <si>
    <t>straight years. Unless it is clear that a streak is shorter, the number of years shown will coincide with statement(s) by the</t>
  </si>
  <si>
    <t>company itself. Some notable sub-groups include:</t>
  </si>
  <si>
    <t>"The Alternators"</t>
  </si>
  <si>
    <t>are companies that appear to follow a pattern of increasing their dividend only in alternating years, but</t>
  </si>
  <si>
    <t>do so in mid-year, so that the total paid (per share) is higher every year. An example follows:</t>
  </si>
  <si>
    <t>Q1 Div</t>
  </si>
  <si>
    <t>Q2 Div</t>
  </si>
  <si>
    <t>Q3 Div</t>
  </si>
  <si>
    <t>Q4 Div</t>
  </si>
  <si>
    <t>Year 1</t>
  </si>
  <si>
    <t>Year 2</t>
  </si>
  <si>
    <t>Year 3</t>
  </si>
  <si>
    <t>Year4</t>
  </si>
  <si>
    <t>Year 5</t>
  </si>
  <si>
    <t>As you can see, the dividend was increased only in years 2 and 4, but the company paid higher TOTAL dividends each year. To</t>
  </si>
  <si>
    <t>highlight these companies, the dates are indicated in Red (and right-aligned to stand out when printing.)</t>
  </si>
  <si>
    <t>"The Penny-Pinchers"</t>
  </si>
  <si>
    <t>are companies that typically increase their quarterly payout by a fraction of a penny, often as little as one-</t>
  </si>
  <si>
    <t>quarter cent, or one cent per share on an annual basis. Generally, these are utilities with impressive streaks. But since profits</t>
  </si>
  <si>
    <t>are limited by regulators, they may not declare substantial dividend increases. Although they typically offer relatively high yields,</t>
  </si>
  <si>
    <t>dividend and share price growth may be limited.</t>
  </si>
  <si>
    <t>Percentage increases of 2% or less are highlighted in Red.</t>
  </si>
  <si>
    <t>"The Foreigners"</t>
  </si>
  <si>
    <t>are companies that have dividend growth streaks, in U.S. dollar terms, and trade on a U.S. Exchange</t>
  </si>
  <si>
    <t>as ADRs (American Depository Receipts).</t>
  </si>
  <si>
    <t>Data Sources/Discrepancies</t>
  </si>
  <si>
    <t>As mentioned above, the dividend streaks are generally specified by the companies themselves. In some cases, however, there</t>
  </si>
  <si>
    <t>were differences between the length of the streak shown by outside sources and what was stated in company literature. Usually,</t>
  </si>
  <si>
    <t>the company's claim is shown, when it appears reasonable. For example, one source showed that Vectren had increased its</t>
  </si>
  <si>
    <t>dividend for 31 straight years, but the company stated that its latest increase marked "the 48th consecutive year that Vectren and</t>
  </si>
  <si>
    <t>its predecessor companies have increased annual dividends paid." In addition to not taking into account records of predecessor</t>
  </si>
  <si>
    <t>companies, some sources appear to curtail streaks because of a lack of clear data as much as 25 years ago. Other issues:</t>
  </si>
  <si>
    <t>Rounding errors</t>
  </si>
  <si>
    <t>can make it appear that a company did not raise its dividend, especially in the distant past. For example,</t>
  </si>
  <si>
    <t>an adjusted payout of .012275, increased to .012325, could appear unchanged if both were rounded to .0123 by the data provider.</t>
  </si>
  <si>
    <t>Splits/Stock Dividends</t>
  </si>
  <si>
    <t>may not always result in accurate adjustment of prior dividends. This is especially true if the split were</t>
  </si>
  <si>
    <t>at a ratio of 6-for-5 or higher, or if a stock dividend of 5% or less was paid. In some cases, a firm states that it is "maintaining"</t>
  </si>
  <si>
    <t>a dividend rate following a stock dividend, but that, in fact, is an increase. So, for example, a company may start the year paying a</t>
  </si>
  <si>
    <t>rate of 10¢/share and finish the year by paying 10¢/share, but a 5% stock dividend adjusts the first figure to 9.6¢/share.</t>
  </si>
  <si>
    <t>Special Dividends</t>
  </si>
  <si>
    <t>might cause some sources to drop a company from a listing such as this one. For example, if a firm</t>
  </si>
  <si>
    <t>actually increases its annual dividend from 30¢ to 40¢ per share, but paid a special (or "extra") dividend of $1 in the first year, then</t>
  </si>
  <si>
    <t>it could appear that it had reduced its payout from $1.30 to 40¢ per share, thus ending its streak. However, I don't think that such a</t>
  </si>
  <si>
    <t>company should be penalized for making an extra payout, so these special dividends are generally factored out for this listing.</t>
  </si>
  <si>
    <t>Column Headings (for Champions, Contenders, Challengers, and All CCC tabs)</t>
  </si>
  <si>
    <t>Company Name</t>
  </si>
  <si>
    <t>is the identity under which a company is incorporated.</t>
  </si>
  <si>
    <t>Ticker Symbol</t>
  </si>
  <si>
    <t>is the stock symbol under which the company's shares are traded.</t>
  </si>
  <si>
    <t>is the primary business that the company operates. Keep in mind that some companies operate in</t>
  </si>
  <si>
    <t>more than on industry; those that do business in several may be designated as 'conglomerates."</t>
  </si>
  <si>
    <t>No. Yrs</t>
  </si>
  <si>
    <t>represents the number of consecutive years of higher dividends.</t>
  </si>
  <si>
    <t>No. Yrs (in Red)</t>
  </si>
  <si>
    <t>indicates latest year of streak was by default (no rate increase but total dividends greater than prior year).</t>
  </si>
  <si>
    <t>CCC Seq</t>
  </si>
  <si>
    <t>lists all companies in sequence, from longest (#1) to shortest, from Champions to Challengers.</t>
  </si>
  <si>
    <t>indicates whether a company offers a Dividend Reinvestment Plan (DRIP) that also allows enrollees</t>
  </si>
  <si>
    <t>to invest additional cash on a voluntary, periodic basis. The vast majority of these companies offer these plans, also known as</t>
  </si>
  <si>
    <t>Direct Investment Plans, but many have recently added fees, so potential participants should carefully check the features before</t>
  </si>
  <si>
    <t>enrolling. DR=Dividend Reinvestment; SP=Stock Purchase. Information about DRIPs can be found at www.directinvesting.com.</t>
  </si>
  <si>
    <t>Disclosure:</t>
  </si>
  <si>
    <t>As shown below, I am employed by The Moneypaper Inc., which operates that web site and is affiliated with Temper</t>
  </si>
  <si>
    <t>Enrollment Service, which facilitates DRIP enrollment. This is not meant as a sales pitch!</t>
  </si>
  <si>
    <t>as of the date shown, which was the last trading day of the month.</t>
  </si>
  <si>
    <t>indicates the dividend yield of the latest dividend rate on an annualized basis.</t>
  </si>
  <si>
    <t>Yield percentages of 2% or less are highlighted in Red.</t>
  </si>
  <si>
    <t>Yield percentages of 10% or more are highlighted in Red and Bold.</t>
  </si>
  <si>
    <t>Dividend Information</t>
  </si>
  <si>
    <t>is the information associated with the most recent increase, not necessarily the most recent dividend</t>
  </si>
  <si>
    <t>Most recent increase dates older than one year are highlighted in Red (and are considered "overdue").</t>
  </si>
  <si>
    <t>Most recent Increases expected to be replaced in the next 1-2 months are highlighted in Green.</t>
  </si>
  <si>
    <t>Quarterly Schedule</t>
  </si>
  <si>
    <t>shows estimated Pay Dates, where A=Jan/Apr/Jul/Oct, B=Feb/May/Aug/Nov, C=Mar/Jun/Sep/Dec.</t>
  </si>
  <si>
    <t>includes indications of streaks that are based on a company's Fiscal Year, rather than the Calendar</t>
  </si>
  <si>
    <t>Annual Dividend</t>
  </si>
  <si>
    <t>projects the "new" (current) rate to a full-year amount</t>
  </si>
  <si>
    <t>EPS % Payout</t>
  </si>
  <si>
    <t>calculates the annual dividend as a percentage of trailing twelve months Earnings Per Share</t>
  </si>
  <si>
    <t>+/-% vs. Graham</t>
  </si>
  <si>
    <t>calculates the premium or discount that the current price represents, compared with the "Graham</t>
  </si>
  <si>
    <t>number," which is an estimation of "fair value" or what Benjamin Graham said would be the most an investor should pay for a</t>
  </si>
  <si>
    <t>share of the company's stock. Since he believed that a reasonable price/earnings ratio was 15 and a reasonable price/book</t>
  </si>
  <si>
    <t>value ratio would be 1.5, the formula for the "Graham number" is the square root of (22.5 times the earnings per share times the</t>
  </si>
  <si>
    <t>discount percentage, compared with the Graham number.</t>
  </si>
  <si>
    <t>TTM P/E</t>
  </si>
  <si>
    <t>shows the price/earnings ratio using trailing twelve months earnings divided into current price</t>
  </si>
  <si>
    <t>TTM EPS</t>
  </si>
  <si>
    <t>shows earnings per share for the most recently reported trailing twelve months</t>
  </si>
  <si>
    <t>PEG Ratio</t>
  </si>
  <si>
    <t>shows the price/earnings ratio divided by 5-year estimates growth rate</t>
  </si>
  <si>
    <t>TTM P/Sales</t>
  </si>
  <si>
    <t>shows the price divided by the trailing twelve months' sales</t>
  </si>
  <si>
    <t>MRQ P/Book</t>
  </si>
  <si>
    <t>shows the price divided by the most recent quarter's book value per share</t>
  </si>
  <si>
    <t>TTM ROE</t>
  </si>
  <si>
    <t>shows the trailing twelve months' rate of return on shareholder equity</t>
  </si>
  <si>
    <t>TY% Growth</t>
  </si>
  <si>
    <t>shows the percentage change of this year's earnings estimate compared with last year's EPS</t>
  </si>
  <si>
    <t>NY% Growth</t>
  </si>
  <si>
    <t>shows the percentage change of next year's earnings estimate compared with this year's estimate</t>
  </si>
  <si>
    <t>Past 5yr Growth</t>
  </si>
  <si>
    <t>shows the annual EPS Growth for the past five years</t>
  </si>
  <si>
    <t>Est 5-yr Growth</t>
  </si>
  <si>
    <t>shows the estimated annual EPS Growth for the next five years</t>
  </si>
  <si>
    <t>MktCap ($Mil)</t>
  </si>
  <si>
    <t>shows the market value in millions of dollars of all outstanding shares at the current price</t>
  </si>
  <si>
    <t>Inside Ownwership</t>
  </si>
  <si>
    <t>shows the percentage of shares outstanding that is owned by founders, executives, and directors</t>
  </si>
  <si>
    <t>Debt/Equity</t>
  </si>
  <si>
    <t>shows the proportion of capitalization provided by debt in relation to shareholder equity</t>
  </si>
  <si>
    <t>Past 5-year DEG</t>
  </si>
  <si>
    <t>(Dividend-to-Earnings Growth Ratio) shows the relationship between the Dividend Growth Rate (per</t>
  </si>
  <si>
    <t>share) and the Earnings (per share) Growth Rate over the past 5 years. Correlates (+/-) with change in EPS % Payout ratio.</t>
  </si>
  <si>
    <t>5/10 A/D</t>
  </si>
  <si>
    <t>is a calculation of the acceleration or deceleration of the 5-year vs. the 10-year DGR</t>
  </si>
  <si>
    <t>(multiple columns)</t>
  </si>
  <si>
    <t>(or Dividend Growth Rate) is the compound annual growth rate of the dividend for the periods shown</t>
  </si>
  <si>
    <t>Dividends by Year</t>
  </si>
  <si>
    <t>on a per-share basis, from 1999 to the most recently completed calendar year</t>
  </si>
  <si>
    <t>Summarizes total dividends paid since 1999 (inclusive)</t>
  </si>
  <si>
    <t>% Increase by Year</t>
  </si>
  <si>
    <t>shows the percentage dividend increase compared with the dividend paid in the previous year.</t>
  </si>
  <si>
    <t>Mean (simple average)</t>
  </si>
  <si>
    <t>is the "modified" average of the individual year's increases over the prior year. The averages include</t>
  </si>
  <si>
    <t>some companies whose average has been "modified" to exclude divisions by zero or negative actions (reductions) since those</t>
  </si>
  <si>
    <t>calculations would pre-date the companies' current streaks of increases.</t>
  </si>
  <si>
    <t>Standard Deviation</t>
  </si>
  <si>
    <t>expresses the degree by which the individual year's increases vary from the Mean, or simple average,</t>
  </si>
  <si>
    <t>showing how erratic (high number) or "smooth" (low number) that the annual increases have been.</t>
  </si>
  <si>
    <t>is the major part of the economy within which the company operates. Each sector is composed of</t>
  </si>
  <si>
    <t>numerous sub-groups, referred to as Industries.</t>
  </si>
  <si>
    <t>Tweed Factor</t>
  </si>
  <si>
    <t>Named after "Seeking Alpha" author Norman Tweed, this is a "quick-and-dirty" method of comparing</t>
  </si>
  <si>
    <t>the combination of a stock's dividend yield and dividend growth rate (DGR) to its price/earnings ratio. Although this is somewhat</t>
  </si>
  <si>
    <t>of an "apples-to-oranges" comparison, it builds in a margin of safety when determining a stock's fair value. The Tweed Factor is</t>
  </si>
  <si>
    <t>part of the "Tweed Model," which also requires (per Mr. Tweed) a 4% yield and a "reasonable" payout ratio. (See Payout % Ratio</t>
  </si>
  <si>
    <t>above.) Other investors may set a lower yield threshold than 4%, often in conjunction with age and years remaining to invest. The</t>
  </si>
  <si>
    <t>more positive the Tweed Factor is, the better, as it expresses the excess of the dividend data over price level.</t>
  </si>
  <si>
    <t>Chowder Rule</t>
  </si>
  <si>
    <t>Named after "Seeking Alpha" member Chowder, this is a method of identifying candidates for purchase</t>
  </si>
  <si>
    <t>based on a combination of yield and (5-year) dividend growth rate. When the sum of these elements is above 12%, the company</t>
  </si>
  <si>
    <t>presents an attractive entry point (8% for utilities). When the figure is above 8%, an existing holding is still considered worthy of</t>
  </si>
  <si>
    <t>being retained. Caution: This 'Rule" is intended to be used in conjunction with measures of quality, such as high marks for safety</t>
  </si>
  <si>
    <t>and financial stability, as specified by organizations such as Value Line or Morningstar.</t>
  </si>
  <si>
    <t>Confidence Factor</t>
  </si>
  <si>
    <t>(Next Five Years) Dividends based on growth from latest completed year of dividends paid, using Next</t>
  </si>
  <si>
    <t>Year and 5-year Earnings Per Share Estimates. (If either is "n/a," then a 3% dividend growth rate is used; if either is negative, then</t>
  </si>
  <si>
    <t>a 1% dividend growth rate is used; if either is greater than 10%, then a 10% dividend growth rate is used. The total estimated</t>
  </si>
  <si>
    <t>dividends per share for the next five years is also shown, and that total is translated into a percentage "payback," based on the</t>
  </si>
  <si>
    <t>current share price.</t>
  </si>
  <si>
    <t>Disclaimer: Past Performance is No Guarantee of Future Results.</t>
  </si>
  <si>
    <t>(mulitple columns)</t>
  </si>
  <si>
    <t>compares a stock's volatility with that of the overall market (S&amp;P 500=1.00)</t>
  </si>
  <si>
    <t>% from 52-week low/high</t>
  </si>
  <si>
    <t>these columns show the percentage that the current price varies from the 52-week range of the stock</t>
  </si>
  <si>
    <t>% from 50-, 200-day MMA</t>
  </si>
  <si>
    <t>these columns show the percentage the current price varies from the 50- and 200-day Moving Average</t>
  </si>
  <si>
    <t>Acknowledements/Updates</t>
  </si>
  <si>
    <t>I'd like to thank Motley Fool poster Bruce Doe, whose listing was the starting point for this compilation. Also, thanks to Moneypaper</t>
  </si>
  <si>
    <t>reader Jacob Geller, who brought attention to RPM International's claim to be one of 70 companies to have increased its</t>
  </si>
  <si>
    <t>dividend for at least 34 straight years. Many thanks to Publisher Vita Nelson, who has made Moneypaper's DRIP database info</t>
  </si>
  <si>
    <t>available to the general public. Also, thanks to "Seeking Alpha" Contributors Dividends4Life, Dividend Growth Investor, David Van</t>
  </si>
  <si>
    <t>Knapp, Robert Allan Schwartz, Norman Tweed, Chuck Carnevale, Five Plus Investor, David Crosetti, and others (a growing list!)</t>
  </si>
  <si>
    <t>for their valuable info and assistance. And finally, thanks to George L. Smyth for running the non-profit message boards at</t>
  </si>
  <si>
    <t>www.dripinvesting.org, where I hope to post this spreadsheet and a related PDF file (for those who can't use the spreadsheet).</t>
  </si>
  <si>
    <t>Hopefully, it can continue to be updated on a monthly basis there. Please post comments/questions on its U.S. DRIPs board or</t>
  </si>
  <si>
    <t>add a Comment to one of my articles on the Seeking Alpha website:</t>
  </si>
  <si>
    <t>http://seekingalpha.com/author/david-fish/articles</t>
  </si>
  <si>
    <t>Historical Data Available</t>
  </si>
  <si>
    <t>Previous copies of the Dividend Champions spreadsheets have been made available for downloading, thanks to Seeking Alpha</t>
  </si>
  <si>
    <t>author Robert Allan Schwartz at the following Internet address (URL):</t>
  </si>
  <si>
    <t>http://www.tessellation.com/david_fish/</t>
  </si>
  <si>
    <t>David Fish</t>
  </si>
  <si>
    <t>Former Editor,</t>
  </si>
  <si>
    <t>The Moneypaper, The Moneypaper Guide to Direct Investment Plans</t>
  </si>
  <si>
    <t>Appendix A - Confidence Factor Scoring System</t>
  </si>
  <si>
    <t>Listed below are items used to gauge confidence in continuation of dividend-increase streaks, with formulas and point ranges.</t>
  </si>
  <si>
    <t>Item</t>
  </si>
  <si>
    <t>General Formula</t>
  </si>
  <si>
    <t>Min</t>
  </si>
  <si>
    <t>Max</t>
  </si>
  <si>
    <t>Number of Years Dividend Increased</t>
  </si>
  <si>
    <t>Divided by 10</t>
  </si>
  <si>
    <t>Sequence Number within CCC companies</t>
  </si>
  <si>
    <t>(1000 minus Seq) divided by 100</t>
  </si>
  <si>
    <t>Dividend Reinvestment Plan</t>
  </si>
  <si>
    <t>No-fee=2 points; Fees=1; No plan=0</t>
  </si>
  <si>
    <t>Stock Purchase Plan</t>
  </si>
  <si>
    <t>Most Recent Increase (percentage)</t>
  </si>
  <si>
    <t>Increase divided by 2, up to 5 points</t>
  </si>
  <si>
    <t>Payout Ratio (if not over 100% or negative)</t>
  </si>
  <si>
    <t>(100 minus payout ratio) divided by 10</t>
  </si>
  <si>
    <t>Price/Earnings Ratio (if not over 100% or negative)</t>
  </si>
  <si>
    <t>(100 minus P/E ratio) divided by 10</t>
  </si>
  <si>
    <t>PEG (P/E divided by Growth Rate) Ratio (if numerical)</t>
  </si>
  <si>
    <t>5 minus PEG (up to 5)</t>
  </si>
  <si>
    <t>Price/Sales Ratio</t>
  </si>
  <si>
    <t>5 minus P/S (up to 5)</t>
  </si>
  <si>
    <t>Price/Book Value (if numerical)</t>
  </si>
  <si>
    <t>5 minus P/B (up to 5)</t>
  </si>
  <si>
    <t>This Year EPS Est Percentage Increase vs. TTM EPS</t>
  </si>
  <si>
    <t>Up to 10% Increase divided by 2</t>
  </si>
  <si>
    <t>Next Year EPS Est Percentage Increase vs. TY EPS Est</t>
  </si>
  <si>
    <t>Est 5-year EPS Percentage Increase</t>
  </si>
  <si>
    <t>Number of Analysts</t>
  </si>
  <si>
    <t>Number Divided by 10</t>
  </si>
  <si>
    <t>Market Capitalization</t>
  </si>
  <si>
    <t>Points for one, ten, one hundred billion</t>
  </si>
  <si>
    <t>Dividend Growth Rate 1-year</t>
  </si>
  <si>
    <t>Dividend Growth Rate 3-year (if numeric)</t>
  </si>
  <si>
    <t>Dividend Growth Rate 5-year (if numeric)</t>
  </si>
  <si>
    <t>Dividend Growth Rate 10-year (if numeric)</t>
  </si>
  <si>
    <t>Mean (Simple Average)</t>
  </si>
  <si>
    <t>Total Point Range:</t>
  </si>
  <si>
    <t>Appendix B - Near-Challengers</t>
  </si>
  <si>
    <t>Listed below are companies that have increased their dividends for four years and may join the Challengers listing</t>
  </si>
  <si>
    <t>in the next 12 months, with the Ex-Dividend Date of their most recent increase:</t>
  </si>
  <si>
    <t>Dates in Purple (left/centered) indicate delayed determination related to currency exchange rates (for amount paid)</t>
  </si>
  <si>
    <t>Advanced Drainage Systems Inc.</t>
  </si>
  <si>
    <t>WMS</t>
  </si>
  <si>
    <t>Alexander's Inc.</t>
  </si>
  <si>
    <t>ALX</t>
  </si>
  <si>
    <t>Allegion plc</t>
  </si>
  <si>
    <t>ALLE</t>
  </si>
  <si>
    <t>AEE</t>
  </si>
  <si>
    <t>ARMK</t>
  </si>
  <si>
    <t>BankFinancial Corp.</t>
  </si>
  <si>
    <t>BFIN</t>
  </si>
  <si>
    <t>Big Lots Inc.</t>
  </si>
  <si>
    <t>BIG</t>
  </si>
  <si>
    <t>California First National Bancorp</t>
  </si>
  <si>
    <t>CFNB</t>
  </si>
  <si>
    <t>Capital City Bank Group</t>
  </si>
  <si>
    <t>CCBG</t>
  </si>
  <si>
    <t>CDK</t>
  </si>
  <si>
    <t>Children's Place Inc. (The)</t>
  </si>
  <si>
    <t>PLCE</t>
  </si>
  <si>
    <t>Citizens Financial Group Inc.</t>
  </si>
  <si>
    <t>CFG</t>
  </si>
  <si>
    <t>CCI</t>
  </si>
  <si>
    <t>DHI</t>
  </si>
  <si>
    <t>Former Contender</t>
  </si>
  <si>
    <t>Diamond Hill Investment Group Inc.</t>
  </si>
  <si>
    <t>DHIL</t>
  </si>
  <si>
    <t>DLB</t>
  </si>
  <si>
    <t>Extended Stay America Inc.</t>
  </si>
  <si>
    <t>STAY</t>
  </si>
  <si>
    <t>First Bancorp Inc.</t>
  </si>
  <si>
    <t>FNLC</t>
  </si>
  <si>
    <t>First Busey Corp.</t>
  </si>
  <si>
    <t>BUSE</t>
  </si>
  <si>
    <t>First Connecticut Bancorp Inc.</t>
  </si>
  <si>
    <t>FBNK</t>
  </si>
  <si>
    <t>First National Corp.</t>
  </si>
  <si>
    <t>FXNC</t>
  </si>
  <si>
    <t>First Savings Financial Group Inc.</t>
  </si>
  <si>
    <t>FSFG</t>
  </si>
  <si>
    <t>Flushing Financial Corp.</t>
  </si>
  <si>
    <t>FFIC</t>
  </si>
  <si>
    <t>GLPI</t>
  </si>
  <si>
    <t>GasLog Partners LP</t>
  </si>
  <si>
    <t>GLOP</t>
  </si>
  <si>
    <t>Great Southern Bancorp Inc.</t>
  </si>
  <si>
    <t>GSBC</t>
  </si>
  <si>
    <t>Greenbrier Companies Inc.</t>
  </si>
  <si>
    <t>GBX</t>
  </si>
  <si>
    <t>Hennessy Advisors Inc.</t>
  </si>
  <si>
    <t>HNNA</t>
  </si>
  <si>
    <t>Home Bancorp Inc.</t>
  </si>
  <si>
    <t>HBCP</t>
  </si>
  <si>
    <t>HFBL</t>
  </si>
  <si>
    <t>Independence Holding Company</t>
  </si>
  <si>
    <t>IHC</t>
  </si>
  <si>
    <t>Independent Bank Corp. MI</t>
  </si>
  <si>
    <t>IBCP</t>
  </si>
  <si>
    <t>Innospec Inc.</t>
  </si>
  <si>
    <t>IOSP</t>
  </si>
  <si>
    <t>IDCC</t>
  </si>
  <si>
    <t>LADR</t>
  </si>
  <si>
    <t>Lamar Advertising Co.</t>
  </si>
  <si>
    <t>LAMR</t>
  </si>
  <si>
    <t>LOGI</t>
  </si>
  <si>
    <t>Macatawa Bank Corp.</t>
  </si>
  <si>
    <t>MCBC</t>
  </si>
  <si>
    <t>Marcus Corp.</t>
  </si>
  <si>
    <t>MCS</t>
  </si>
  <si>
    <t>Matson Inc.</t>
  </si>
  <si>
    <t>MATX</t>
  </si>
  <si>
    <t>Medical Properties Trust Inc.</t>
  </si>
  <si>
    <t>MPW</t>
  </si>
  <si>
    <t>Meridian Bancorp Inc.</t>
  </si>
  <si>
    <t>EBSB</t>
  </si>
  <si>
    <t>Mobile Mini Inc.</t>
  </si>
  <si>
    <t>MINI</t>
  </si>
  <si>
    <t>Moelis &amp; Company</t>
  </si>
  <si>
    <t>MC</t>
  </si>
  <si>
    <t>Mondelez International Inc.</t>
  </si>
  <si>
    <t>MDLZ</t>
  </si>
  <si>
    <t>MutualFirst Financial Inc.</t>
  </si>
  <si>
    <t>MFSF</t>
  </si>
  <si>
    <t>NASB Financial Inc.</t>
  </si>
  <si>
    <t>NASB</t>
  </si>
  <si>
    <t>NHTC</t>
  </si>
  <si>
    <t>NEWM</t>
  </si>
  <si>
    <t>NextEra Energy Partners LP</t>
  </si>
  <si>
    <t>NEP</t>
  </si>
  <si>
    <t>Oak Valley Bancorp</t>
  </si>
  <si>
    <t>OVLY</t>
  </si>
  <si>
    <t>Old Line Bancshares Inc.</t>
  </si>
  <si>
    <t>OLBK</t>
  </si>
  <si>
    <t>ONE Gas Inc.</t>
  </si>
  <si>
    <t>OGS</t>
  </si>
  <si>
    <t>Pacific Financial Corp.</t>
  </si>
  <si>
    <t>PFLC</t>
  </si>
  <si>
    <t>Parke Bancorp Inc.</t>
  </si>
  <si>
    <t>PKBK</t>
  </si>
  <si>
    <t>PBF Logistics LP</t>
  </si>
  <si>
    <t>PBFX</t>
  </si>
  <si>
    <t>Preferred Bank</t>
  </si>
  <si>
    <t>PFBC</t>
  </si>
  <si>
    <t>Prologis Inc.</t>
  </si>
  <si>
    <t>PLD</t>
  </si>
  <si>
    <t>PSB</t>
  </si>
  <si>
    <t>QTS Realty Trust Inc.</t>
  </si>
  <si>
    <t>QTS</t>
  </si>
  <si>
    <t>RE/MAX Holdings Inc.</t>
  </si>
  <si>
    <t>RMAX</t>
  </si>
  <si>
    <t>Regency Centers Corp.</t>
  </si>
  <si>
    <t>REG</t>
  </si>
  <si>
    <t>Restaurant Brands International Inc.</t>
  </si>
  <si>
    <t>QSR</t>
  </si>
  <si>
    <t>Selective Insurance Group Inc.</t>
  </si>
  <si>
    <t>SIGI</t>
  </si>
  <si>
    <t>SSD</t>
  </si>
  <si>
    <t>Skyworks Solutions Inc.</t>
  </si>
  <si>
    <t>Sprague Resources LP</t>
  </si>
  <si>
    <t>SRLP</t>
  </si>
  <si>
    <t>Summit Hotel Properties Inc.</t>
  </si>
  <si>
    <t>INN</t>
  </si>
  <si>
    <t>Superior Uniform Group Inc.</t>
  </si>
  <si>
    <t>SNX</t>
  </si>
  <si>
    <t>Tetra Tech Inc.</t>
  </si>
  <si>
    <t>TTEK</t>
  </si>
  <si>
    <t>TFSL</t>
  </si>
  <si>
    <t>TKR</t>
  </si>
  <si>
    <t>United Community Banks Inc.</t>
  </si>
  <si>
    <t>UCBI</t>
  </si>
  <si>
    <t>Unity Bancorp Inc.</t>
  </si>
  <si>
    <t>UNTY</t>
  </si>
  <si>
    <t>Valero Energy Partners LP</t>
  </si>
  <si>
    <t>VLP</t>
  </si>
  <si>
    <t>Wellesley Bancorp Inc.</t>
  </si>
  <si>
    <t>WEBK</t>
  </si>
  <si>
    <t>Westlake Chemical Partners LP</t>
  </si>
  <si>
    <t>WLKP</t>
  </si>
  <si>
    <t>Wintrust Financial Corp.</t>
  </si>
  <si>
    <t>WTFC</t>
  </si>
  <si>
    <t>Appendix C - "Frozen Angels"</t>
  </si>
  <si>
    <t>Listed below are companies that had increased their dividends for at least 5 years before paying the same amount</t>
  </si>
  <si>
    <t>in back-to-back years (a dividend "freeze"), but have since resumed increases. Years in parentheses indicate that no</t>
  </si>
  <si>
    <t>increase was declared, but total paid is higher than previous year.</t>
  </si>
  <si>
    <t>Companies will be removed for subsequent freezes or cuts.</t>
  </si>
  <si>
    <t>Companies will also be removed when they return to Challenger status (5 years of higher dividends).</t>
  </si>
  <si>
    <t>Increases in:</t>
  </si>
  <si>
    <t>Subsequent</t>
  </si>
  <si>
    <t>Increases (Current)</t>
  </si>
  <si>
    <t>out of last</t>
  </si>
  <si>
    <t>2016, 2017</t>
  </si>
  <si>
    <t>FY17</t>
  </si>
  <si>
    <t>2015, 2016, 2017</t>
  </si>
  <si>
    <t>ConAgra Brands Inc.</t>
  </si>
  <si>
    <t>FY16, FY17</t>
  </si>
  <si>
    <t>CBCO</t>
  </si>
  <si>
    <t>2015, 2016, 2017, '18</t>
  </si>
  <si>
    <t>FY17,FY18</t>
  </si>
  <si>
    <t>Added column for 2017 Dividends Paid and initially populated at current rates</t>
  </si>
  <si>
    <t>Updated formula for Regular Dividends Paid over 19 years (1999-2017, inclusive)</t>
  </si>
  <si>
    <t>Added column for '17 vs. '16 Dividends, extended range of Simple Average, Standard Deviation</t>
  </si>
  <si>
    <t>Changed Dividend Growth Rate calculations from 2016 to 2017 Dividends Paid</t>
  </si>
  <si>
    <t>Began re-population of 2017 Dividends Paid column with actual amounts</t>
  </si>
  <si>
    <t>Completed population of 2017 Dividends Paid column with actual figures</t>
  </si>
  <si>
    <t>CARO</t>
  </si>
  <si>
    <t>ExDiv Streak</t>
  </si>
  <si>
    <t>C26</t>
  </si>
  <si>
    <t>RVSB</t>
  </si>
  <si>
    <t>Investar Holding Corp.</t>
  </si>
  <si>
    <t>ISTR</t>
  </si>
  <si>
    <t>2016=2015, Incr. 2018</t>
  </si>
  <si>
    <t>Guaranty Federal Bancshares</t>
  </si>
  <si>
    <t>GFED</t>
  </si>
  <si>
    <t>Pathfinder Bancorp Inc.</t>
  </si>
  <si>
    <t>PBHC</t>
  </si>
  <si>
    <t>Summit Bancshares Inc.</t>
  </si>
  <si>
    <t>SMAL</t>
  </si>
  <si>
    <t>Spun AbbVie, 2018 Challenger</t>
  </si>
  <si>
    <t>Acq'd by Becton Dickinson &amp; Co.</t>
  </si>
  <si>
    <t>A22</t>
  </si>
  <si>
    <t>WPP</t>
  </si>
  <si>
    <t>Input 2017 number of companies by streak length data in CCC Aging (on Summary tab)</t>
  </si>
  <si>
    <t>YTD</t>
  </si>
  <si>
    <t>//\\</t>
  </si>
  <si>
    <t>\\//</t>
  </si>
  <si>
    <t>Nov18</t>
  </si>
  <si>
    <t>Removed notations for multiple increases in 2017 (&amp;) and 2018=Year # (for 2017 file)</t>
  </si>
  <si>
    <t>Added Red color to No. of Years for streaks extended by default (potential 2018 Freezes)</t>
  </si>
  <si>
    <t>Added Preliminary 2018 column (AS) to CCC Aging (on Summary tab)</t>
  </si>
  <si>
    <t>&amp;=Multiple Increases in year shown</t>
  </si>
  <si>
    <t>ALG</t>
  </si>
  <si>
    <t>Also MKCV</t>
  </si>
  <si>
    <t>Adj/Split</t>
  </si>
  <si>
    <t>RecDat Streak</t>
  </si>
  <si>
    <t>also UBP@90%</t>
  </si>
  <si>
    <t>Est Dates</t>
  </si>
  <si>
    <t>Acquired by Business First Bancs.</t>
  </si>
  <si>
    <t>SYNNEX Corp.</t>
  </si>
  <si>
    <t>Cut '17, Incr. '18</t>
  </si>
  <si>
    <t>2017, Being Acquired</t>
  </si>
  <si>
    <t>2016=2015, Incr 2017,Bg Acqd</t>
  </si>
  <si>
    <t>Antero Midstream Partners LP</t>
  </si>
  <si>
    <t>Ladder Capital Corp.</t>
  </si>
  <si>
    <t>Cleared faulty graphs from Summary tab</t>
  </si>
  <si>
    <t>Gladstone Land Corp.</t>
  </si>
  <si>
    <t>LAND</t>
  </si>
  <si>
    <t>Rice Midstream Partners LP</t>
  </si>
  <si>
    <t>RMP</t>
  </si>
  <si>
    <t>EQT GP Holdings LP</t>
  </si>
  <si>
    <t>EQGP</t>
  </si>
  <si>
    <t>2017=2016, Incr 2018</t>
  </si>
  <si>
    <t>Green Plains Partners LP</t>
  </si>
  <si>
    <t>GPP</t>
  </si>
  <si>
    <t>Citizens First Corp.</t>
  </si>
  <si>
    <t>CZFC</t>
  </si>
  <si>
    <t>EHC</t>
  </si>
  <si>
    <t>Encompass Health Corp.</t>
  </si>
  <si>
    <t>(was HealthSouth)</t>
  </si>
  <si>
    <t>2018 Challenger</t>
  </si>
  <si>
    <t>2016=2015, Incr. '17, '18</t>
  </si>
  <si>
    <t>2017, 2018</t>
  </si>
  <si>
    <t>United Community Financial Corp.</t>
  </si>
  <si>
    <t>UCFC</t>
  </si>
  <si>
    <t>&amp;</t>
  </si>
  <si>
    <t>2011=2010, incr. '12, '13, '17, '18</t>
  </si>
  <si>
    <t>Harleysville Financial Corp.</t>
  </si>
  <si>
    <t>Marquette National Corp.</t>
  </si>
  <si>
    <t>MNAT</t>
  </si>
  <si>
    <t>Marine Products Corp.</t>
  </si>
  <si>
    <t>MPX</t>
  </si>
  <si>
    <t>Mueller Water Products Inc.</t>
  </si>
  <si>
    <t>MWA</t>
  </si>
  <si>
    <t>Landmark Infrastructure Partners LP</t>
  </si>
  <si>
    <t>LMRK</t>
  </si>
  <si>
    <t>Dominion Energy Midstream Partners LP</t>
  </si>
  <si>
    <t>DM</t>
  </si>
  <si>
    <t>2014=2013, Incr.'15, '16, '17, '18</t>
  </si>
  <si>
    <t>Sturgis Bancorp</t>
  </si>
  <si>
    <t>STBI</t>
  </si>
  <si>
    <t>Shell Midstream Partners LP</t>
  </si>
  <si>
    <t>SHLX</t>
  </si>
  <si>
    <t>BHLB</t>
  </si>
  <si>
    <t>Berkshire Hills Bancorp Inc.</t>
  </si>
  <si>
    <t>Woodward Inc.</t>
  </si>
  <si>
    <t>WWD</t>
  </si>
  <si>
    <t>Spun off YUMC, lower div, Incr '18</t>
  </si>
  <si>
    <t>Incr. 2017, 2018</t>
  </si>
  <si>
    <t>2015=2014, Incr 2018</t>
  </si>
  <si>
    <t>WDFN</t>
  </si>
  <si>
    <t>Woodlands Financial Services Co.</t>
  </si>
  <si>
    <t>CenterState Bank Corp.</t>
  </si>
  <si>
    <t>CSFL</t>
  </si>
  <si>
    <t>Unitil Corp.</t>
  </si>
  <si>
    <t>UTL</t>
  </si>
  <si>
    <t>Incr. 2018</t>
  </si>
  <si>
    <t>Enviva Partners  LP</t>
  </si>
  <si>
    <t>EVA</t>
  </si>
  <si>
    <t>Independent Bank Group Inc.</t>
  </si>
  <si>
    <t>IBTX</t>
  </si>
  <si>
    <t>Dec18</t>
  </si>
  <si>
    <t>Bankwell Financial Group Inc.</t>
  </si>
  <si>
    <t>BWFG</t>
  </si>
  <si>
    <t>2016=2015, Incr 2018</t>
  </si>
  <si>
    <t>Wal-Mart Inc.</t>
  </si>
  <si>
    <t>Community Healthcare Trust Inc.</t>
  </si>
  <si>
    <t>CHCT</t>
  </si>
  <si>
    <t>USD Partners LP</t>
  </si>
  <si>
    <t>USDP</t>
  </si>
  <si>
    <t>FirstService Corp.</t>
  </si>
  <si>
    <t>FSV</t>
  </si>
  <si>
    <t>Gilead Sciences Inc.</t>
  </si>
  <si>
    <t>GILD</t>
  </si>
  <si>
    <t>Brookfield Renewable Partners LP</t>
  </si>
  <si>
    <t>BEP</t>
  </si>
  <si>
    <t>Canada, US$</t>
  </si>
  <si>
    <t>2014=2013,Cut'18,To Merge w/NS</t>
  </si>
  <si>
    <t>2013=2012, Cut '18</t>
  </si>
  <si>
    <t>Incr. in 2017, 2018</t>
  </si>
  <si>
    <t>A27</t>
  </si>
  <si>
    <t>Ireland, US$</t>
  </si>
  <si>
    <t>Enpro Industries Inc.</t>
  </si>
  <si>
    <t>NPO</t>
  </si>
  <si>
    <t>Equinix Inc.</t>
  </si>
  <si>
    <t>EQIX</t>
  </si>
  <si>
    <t>Dicks Sporting Goods Inc.</t>
  </si>
  <si>
    <t>DKS</t>
  </si>
  <si>
    <t>2016=2015, Being Acquired</t>
  </si>
  <si>
    <t>NYLD</t>
  </si>
  <si>
    <t>25¢ Spec-5/15</t>
  </si>
  <si>
    <t>ServisFirst Bancshares Inc.</t>
  </si>
  <si>
    <t>SFBS</t>
  </si>
  <si>
    <t>2012=2011, incr. '13, '14, '17, '18</t>
  </si>
  <si>
    <t>Incr. 2017 *, 2018</t>
  </si>
  <si>
    <t>County Bancorp Inc.</t>
  </si>
  <si>
    <t>ICBK</t>
  </si>
  <si>
    <t>2016, 2017, 2018</t>
  </si>
  <si>
    <t>2010=2009, Incr. 2016, 2017, '18</t>
  </si>
  <si>
    <t>Summit Financial Group Inc.</t>
  </si>
  <si>
    <t>SMMF</t>
  </si>
  <si>
    <t>Natural Health Trends Corp.</t>
  </si>
  <si>
    <t>Saratoga Investment Corp.</t>
  </si>
  <si>
    <t>SAR</t>
  </si>
  <si>
    <t>State Bank Corp.</t>
  </si>
  <si>
    <t>SBAZ</t>
  </si>
  <si>
    <t>Flanigan's Enterprises Inc.</t>
  </si>
  <si>
    <t>BDL</t>
  </si>
  <si>
    <t>2016=2015, Incr. 2017, 2018</t>
  </si>
  <si>
    <t>Jan19</t>
  </si>
  <si>
    <t>BWX Technologies Inc.</t>
  </si>
  <si>
    <t>BWXT</t>
  </si>
  <si>
    <t>Incr 2018</t>
  </si>
  <si>
    <t>Haverty Furniture Companies Inc. A</t>
  </si>
  <si>
    <t>HVT-A</t>
  </si>
  <si>
    <t>Bloomin' Brands Inc.</t>
  </si>
  <si>
    <t>BLMN</t>
  </si>
  <si>
    <t>Cut again '16, incr '17, '18</t>
  </si>
  <si>
    <t>WELL</t>
  </si>
  <si>
    <t>TTEC Holdings Inc.</t>
  </si>
  <si>
    <t>TTEC</t>
  </si>
  <si>
    <t>2018 not Year 8</t>
  </si>
  <si>
    <t>Acquired by Discovery Commun.</t>
  </si>
  <si>
    <t>cut again 8/16, incr. 2017, 2018</t>
  </si>
  <si>
    <t>2016=2015, incr. 2017, 2018</t>
  </si>
  <si>
    <t>2013=2012, Cut 2018</t>
  </si>
  <si>
    <t>Dollar General Corp.</t>
  </si>
  <si>
    <t>DG</t>
  </si>
  <si>
    <t>Owens Realty Mortgage Inc.</t>
  </si>
  <si>
    <t>ORM</t>
  </si>
  <si>
    <t>CareTrust REIT Inc.</t>
  </si>
  <si>
    <t>CTRE</t>
  </si>
  <si>
    <t>Incr '11, '12, then '15, '16, '17, '18</t>
  </si>
  <si>
    <t>Fulton Financial Corp.</t>
  </si>
  <si>
    <t>NBT Bancorp Inc.</t>
  </si>
  <si>
    <t>NBTB</t>
  </si>
  <si>
    <t>Rexford Industrial Realty Inc.</t>
  </si>
  <si>
    <t>REXR</t>
  </si>
  <si>
    <t>Feb19</t>
  </si>
  <si>
    <t>Constellation Brands Inc. A</t>
  </si>
  <si>
    <t>STZ</t>
  </si>
  <si>
    <t>Acquired by First Financial Bancorp</t>
  </si>
  <si>
    <t>Also WSOB</t>
  </si>
  <si>
    <t>Carnival Corp.</t>
  </si>
  <si>
    <t>Carnival plc</t>
  </si>
  <si>
    <t>CCL</t>
  </si>
  <si>
    <t>CUK</t>
  </si>
  <si>
    <t>2017=2016, Being Acquired?</t>
  </si>
  <si>
    <t>Potomac Bancshares Inc.</t>
  </si>
  <si>
    <t>PTBS</t>
  </si>
  <si>
    <t>EstD,10%stk-7/28</t>
  </si>
  <si>
    <t>Acquired by First Mid-Illinois Banc.</t>
  </si>
  <si>
    <t>Cut for 2016, Incr 2018</t>
  </si>
  <si>
    <t>Div. Susp.; Incr. '15, '16, '17, '18</t>
  </si>
  <si>
    <t>Orrstown Financial Services Inc.</t>
  </si>
  <si>
    <t>Monro Inc.</t>
  </si>
  <si>
    <t>Monroe Muffler Brake Inc.</t>
  </si>
  <si>
    <t>Monroe Inc.</t>
  </si>
  <si>
    <t>Hoegh LNG Partners LP</t>
  </si>
  <si>
    <t>HMLP</t>
  </si>
  <si>
    <t>Value Line Inc.</t>
  </si>
  <si>
    <t>VALU</t>
  </si>
  <si>
    <t>Incr. '13, '14; decr. '15, Incr. '16-'18</t>
  </si>
  <si>
    <t>2016=2015, Cut 2017, Incr 2018</t>
  </si>
  <si>
    <t>Franklin Financial Services Inc.</t>
  </si>
  <si>
    <t>FRAF</t>
  </si>
  <si>
    <t>Incr. '12-'14,'16(x2),'17(x2),'18(x2)</t>
  </si>
  <si>
    <t>PB Bancorp Inc.</t>
  </si>
  <si>
    <t>PBBI</t>
  </si>
  <si>
    <t>People's Utah Bancorp</t>
  </si>
  <si>
    <t>PUB</t>
  </si>
  <si>
    <t>GWB</t>
  </si>
  <si>
    <t>Great Western Bancorp Inc.</t>
  </si>
  <si>
    <t>2010=2009, incr 2013, 2018</t>
  </si>
  <si>
    <t>10¢ Spec-5/25</t>
  </si>
  <si>
    <t>Community West Bancshares</t>
  </si>
  <si>
    <t>CWBC</t>
  </si>
  <si>
    <t>ARGO</t>
  </si>
  <si>
    <t>Payouts/</t>
  </si>
  <si>
    <t>Year</t>
  </si>
  <si>
    <t>Special</t>
  </si>
  <si>
    <t>Payouts/Year Added</t>
  </si>
  <si>
    <t>Sector moved adjacent to Industry</t>
  </si>
  <si>
    <t>Record Date, Confidence Factor removed</t>
  </si>
  <si>
    <t>Dividends Paid by Year and Percent Increase by Year moved to new "Historical" sheet</t>
  </si>
  <si>
    <t>Enter the Ticker Symbol(s) of interest into Column B. All other fields will automatically populate.</t>
  </si>
  <si>
    <t>India</t>
  </si>
  <si>
    <t>CQH</t>
  </si>
  <si>
    <t>CTO</t>
  </si>
  <si>
    <t>MFC</t>
  </si>
  <si>
    <t>Cheniere Energy Partners LP Holdings LLC</t>
  </si>
  <si>
    <t>Consolidated-Tomoka Land Co.</t>
  </si>
  <si>
    <t>Manulife Financial Corporation</t>
  </si>
  <si>
    <t>Primoris Services Corporation</t>
  </si>
  <si>
    <t>Timken Company (The)</t>
  </si>
  <si>
    <t>A2</t>
  </si>
  <si>
    <t>C2</t>
  </si>
  <si>
    <t>C7</t>
  </si>
  <si>
    <t>JlDc</t>
  </si>
  <si>
    <t>Chemicals</t>
  </si>
  <si>
    <t>Adj/split</t>
  </si>
  <si>
    <t>Numbers in Blue directly from Finviz</t>
  </si>
  <si>
    <t>NY</t>
  </si>
  <si>
    <t>Est-5yr</t>
  </si>
  <si>
    <t>Historical Information</t>
  </si>
  <si>
    <t>Adj. Split</t>
  </si>
  <si>
    <t>HEICO Corp.</t>
  </si>
  <si>
    <t>HEI</t>
  </si>
  <si>
    <t>Hawthorn Bancshares Inc.</t>
  </si>
  <si>
    <t>HWBK</t>
  </si>
  <si>
    <t>OZK</t>
  </si>
  <si>
    <t xml:space="preserve">To add more rows: Select a row above. Copy and paste the entire row below. </t>
  </si>
  <si>
    <t>MS</t>
  </si>
  <si>
    <t>SWKS</t>
  </si>
  <si>
    <t>HCKT</t>
  </si>
  <si>
    <t>Bank of America Corp</t>
  </si>
  <si>
    <t>Morgan Stanley</t>
  </si>
  <si>
    <t>Simpsom Manufacturing Co.</t>
  </si>
  <si>
    <t>Information Technology</t>
  </si>
  <si>
    <t>The Hackett Group Inc.</t>
  </si>
  <si>
    <t>JunDec</t>
  </si>
  <si>
    <t>Home Federal Bancorp Inc. of Louisiana</t>
  </si>
  <si>
    <t>B5</t>
  </si>
  <si>
    <t>Current</t>
  </si>
  <si>
    <t>Previous</t>
  </si>
  <si>
    <t>Annualized</t>
  </si>
  <si>
    <t>DEG=Dividend to Earnings Growth; A/D=Acceleration/Deceleration; DGR=Dividend Growth Rate</t>
  </si>
  <si>
    <t>EPS=Earnings Per Share; P/E=Price/Earnings Per Share; TTM=Trailing Twelve Months; FYE=Fiscal Year End; MRQ=Most Recent Quarter; ROE = Return on Equity</t>
  </si>
  <si>
    <t>Last increased on:</t>
  </si>
  <si>
    <t>Last Increased on:</t>
  </si>
  <si>
    <t>Reorganized data to consolidate Dividend Information</t>
  </si>
  <si>
    <t>http://dripinvesting.org/Tools/Tools.asp</t>
  </si>
  <si>
    <t>Switch to quarterly div</t>
  </si>
  <si>
    <t>Can,US$</t>
  </si>
  <si>
    <t>MSCI</t>
  </si>
  <si>
    <t>SGC</t>
  </si>
  <si>
    <t>A4</t>
  </si>
  <si>
    <t>MSCI Inc.</t>
  </si>
  <si>
    <t>TFS Financial Corporation</t>
  </si>
  <si>
    <t>Carolina Financial Corp</t>
  </si>
  <si>
    <t>Maiden Holdings Ltd.</t>
  </si>
  <si>
    <t>MHLD</t>
  </si>
  <si>
    <t>Abaxis Inc.</t>
  </si>
  <si>
    <t>ABAX</t>
  </si>
  <si>
    <t>Acquired by Zoetis</t>
  </si>
  <si>
    <t>Capella Education Company</t>
  </si>
  <si>
    <t>CPLA</t>
  </si>
  <si>
    <t>Merged with Strayer to form Strategic Education</t>
  </si>
  <si>
    <t>DPS</t>
  </si>
  <si>
    <t>Dr Pepper Snapple Group</t>
  </si>
  <si>
    <t>Merged with Keurig to form Keurig Dr Pepper</t>
  </si>
  <si>
    <t>FNB Bancorp</t>
  </si>
  <si>
    <t>FNBG</t>
  </si>
  <si>
    <t>Acquired by Trico Bancshares</t>
  </si>
  <si>
    <t>Infinity Property &amp; Casualty</t>
  </si>
  <si>
    <t>IPCC</t>
  </si>
  <si>
    <t>Acquired by Kemper</t>
  </si>
  <si>
    <t>WGL Holdings Inc.</t>
  </si>
  <si>
    <t>WGL</t>
  </si>
  <si>
    <t>Acquired by Altgas</t>
  </si>
  <si>
    <t>Tallgrass Energy Partners LP</t>
  </si>
  <si>
    <t>TEP</t>
  </si>
  <si>
    <t>Acquired by Tallgras Energy GP</t>
  </si>
  <si>
    <t>Finish Line Inc. (The)</t>
  </si>
  <si>
    <t>FINL</t>
  </si>
  <si>
    <t>Acquired by JD Sports Fashion</t>
  </si>
  <si>
    <t>DDR Corp</t>
  </si>
  <si>
    <t>DDR</t>
  </si>
  <si>
    <t>Xerox Corp.</t>
  </si>
  <si>
    <t>XRX</t>
  </si>
  <si>
    <t>SCANA Corp.</t>
  </si>
  <si>
    <t>SCG</t>
  </si>
  <si>
    <t>Westar Energy</t>
  </si>
  <si>
    <t>WR</t>
  </si>
  <si>
    <t>Great Plains Energy Inc.</t>
  </si>
  <si>
    <t>GXP</t>
  </si>
  <si>
    <t>Merged with Great Plains Energy to form Evergy</t>
  </si>
  <si>
    <t>Merged with Westar Energy to form Evergy</t>
  </si>
  <si>
    <t>Superior Group of Companies Inc.</t>
  </si>
  <si>
    <t>CWEN</t>
  </si>
  <si>
    <t>Clearway Energy Inc.</t>
  </si>
  <si>
    <t>WYND</t>
  </si>
  <si>
    <t>Wyndham Destinations Inc.</t>
  </si>
  <si>
    <t>Logitech International</t>
  </si>
  <si>
    <t>Sep</t>
  </si>
  <si>
    <t>Masco Corp</t>
  </si>
  <si>
    <t>PS Business Parks Inc</t>
  </si>
  <si>
    <t>Switz, CHF</t>
  </si>
  <si>
    <t>Promotions:</t>
  </si>
  <si>
    <t>EVRG</t>
  </si>
  <si>
    <t>Evergy Inc</t>
  </si>
  <si>
    <t>Merger of WR and GXP</t>
  </si>
  <si>
    <t>OTC</t>
  </si>
  <si>
    <t>Streak Began</t>
  </si>
  <si>
    <t>Streak</t>
  </si>
  <si>
    <t>Began</t>
  </si>
  <si>
    <t>Recessions</t>
  </si>
  <si>
    <t>Survived</t>
  </si>
  <si>
    <t xml:space="preserve">Indicates a security that is traded "over-the-counter." </t>
  </si>
  <si>
    <t>Such securities typically have low liquidity and high bid-ask spreads.</t>
  </si>
  <si>
    <t>Year the current dividend growth streak started. (This may not be the year the dividend was initiated, for</t>
  </si>
  <si>
    <t>example if the dividend was cut or frozen and subsequently increased a new streak is started)</t>
  </si>
  <si>
    <t>Recessions Survived</t>
  </si>
  <si>
    <t>Number of recessions the dividend growth streak has survived. For the purposes of this metric, the</t>
  </si>
  <si>
    <t>following years are defined as beginnings of recessions: 1953, 1958, 1960, 1970, 1973, 1980, 1990, 2001, 2008</t>
  </si>
  <si>
    <t>Spirit Realty Capital</t>
  </si>
  <si>
    <t>Spinoff/Div cut</t>
  </si>
  <si>
    <t>Acquired by Brookfield Property Partners</t>
  </si>
  <si>
    <t>Acquired by AXA</t>
  </si>
  <si>
    <t>Acquired by Mackinac Financial</t>
  </si>
  <si>
    <t>Dropped coverage of Fundamental Data for OTC stocks</t>
  </si>
  <si>
    <t>Added "Streak Began" and "Recessions Survived" Columns</t>
  </si>
  <si>
    <t>Wyndham Destinations</t>
  </si>
  <si>
    <t>Wyndham Worldwide Corp</t>
  </si>
  <si>
    <t>NRG Yield Inc</t>
  </si>
  <si>
    <t>Clearway Energy Inc</t>
  </si>
  <si>
    <t>Great Plains Energy</t>
  </si>
  <si>
    <t>merger</t>
  </si>
  <si>
    <t>Apr18</t>
  </si>
  <si>
    <t>Averages for All</t>
  </si>
  <si>
    <t>book value per share). Book value per share is derived by dividing the Price/Book Value ratio in column AF into the current price</t>
  </si>
  <si>
    <t>in column I. The actual Graham number is not shown, but is divided into the current price in order to produce a premium or</t>
  </si>
  <si>
    <t>to be declared. Note that Ex-Dividend Dates are always one trading day prior to the Record Date.</t>
  </si>
  <si>
    <t>and other company-specific information.</t>
  </si>
  <si>
    <t>Year, upcoming splits, spin-offs, or acquisitions (by another company), companies that are based outside the United States</t>
  </si>
  <si>
    <t>Historical Data</t>
  </si>
  <si>
    <t>(removed, See Appendix A below)</t>
  </si>
  <si>
    <t>OCFC</t>
  </si>
  <si>
    <t>Ameren Corp</t>
  </si>
  <si>
    <t>Crown Castle International Corp</t>
  </si>
  <si>
    <t>Dolby Laboratories Inc</t>
  </si>
  <si>
    <t>OceanFirst Financial Corp</t>
  </si>
  <si>
    <t>C1</t>
  </si>
  <si>
    <t>10¢Spec 10/21</t>
  </si>
  <si>
    <t>2018=2017</t>
  </si>
  <si>
    <t>ET</t>
  </si>
  <si>
    <t>Energy Transfer LP</t>
  </si>
  <si>
    <t>Acquired by Energy Transfer Equity</t>
  </si>
  <si>
    <t xml:space="preserve">Acquired by People’s United Financial </t>
  </si>
  <si>
    <t>Acquired by Marathon Petroleum Corp</t>
  </si>
  <si>
    <t>Acquired by BOK Financial</t>
  </si>
  <si>
    <t>Acquired by Cheniere Energy Inc</t>
  </si>
  <si>
    <t>Acquired by Synnex Corp</t>
  </si>
  <si>
    <t>Life Sciences Tools &amp; Services</t>
  </si>
  <si>
    <t>Specialty Retail</t>
  </si>
  <si>
    <t>Technology Hardware, Storage &amp; Peripherals</t>
  </si>
  <si>
    <t>Real Estate</t>
  </si>
  <si>
    <t>Equity Real Estate Investment Trusts (REITs)</t>
  </si>
  <si>
    <t>Health Care Providers &amp; Services</t>
  </si>
  <si>
    <t>Commercial Services &amp; Supplies</t>
  </si>
  <si>
    <t>Mortgage Real Estate Investment Trusts (REITs)</t>
  </si>
  <si>
    <t>Health Care Equipment &amp; Supplies</t>
  </si>
  <si>
    <t>IT Services</t>
  </si>
  <si>
    <t>Semiconductors &amp; Semiconductor Equipment</t>
  </si>
  <si>
    <t>Food Products</t>
  </si>
  <si>
    <t>Multi-Utilities</t>
  </si>
  <si>
    <t>Electric Utilities</t>
  </si>
  <si>
    <t>Independent Power and Renewable Electricity Producers</t>
  </si>
  <si>
    <t>Thrifts &amp; Mortgage Finance</t>
  </si>
  <si>
    <t>Trading Companies &amp; Distributors</t>
  </si>
  <si>
    <t>Airlines</t>
  </si>
  <si>
    <t>Auto Components</t>
  </si>
  <si>
    <t>Capital Markets</t>
  </si>
  <si>
    <t>Food &amp; Staples Retailing</t>
  </si>
  <si>
    <t>Oil, Gas &amp; Consumable Fuels</t>
  </si>
  <si>
    <t>Electronic Equipment, Instruments &amp; Components</t>
  </si>
  <si>
    <t>Banks</t>
  </si>
  <si>
    <t>Gas Utilities</t>
  </si>
  <si>
    <t>Water Utilities</t>
  </si>
  <si>
    <t>Containers &amp; Packaging</t>
  </si>
  <si>
    <t>Communication Services</t>
  </si>
  <si>
    <t>Consumer Finance</t>
  </si>
  <si>
    <t>Aerospace &amp; Defense</t>
  </si>
  <si>
    <t>Leisure Products</t>
  </si>
  <si>
    <t>Beverages</t>
  </si>
  <si>
    <t>Multiline Retail</t>
  </si>
  <si>
    <t>Pharmaceuticals</t>
  </si>
  <si>
    <t>Real Estate Management &amp; Development</t>
  </si>
  <si>
    <t>Household Durables</t>
  </si>
  <si>
    <t>Diversified Telecommunication Services</t>
  </si>
  <si>
    <t>Hotels, Restaurants &amp; Leisure</t>
  </si>
  <si>
    <t>Household Products</t>
  </si>
  <si>
    <t>Air Freight &amp; Logistics</t>
  </si>
  <si>
    <t>Metals &amp; Mining</t>
  </si>
  <si>
    <t>Road &amp; Rail</t>
  </si>
  <si>
    <t>Textiles, Apparel &amp; Luxury Goods</t>
  </si>
  <si>
    <t>Distributors</t>
  </si>
  <si>
    <t>Communications Equipment</t>
  </si>
  <si>
    <t>Industrial Conglomerates</t>
  </si>
  <si>
    <t>Professional Services</t>
  </si>
  <si>
    <t>Electrical Equipment</t>
  </si>
  <si>
    <t>Internet &amp; Direct Marketing Retail</t>
  </si>
  <si>
    <t>Construction &amp; Engineering</t>
  </si>
  <si>
    <t>Paper &amp; Forest Products</t>
  </si>
  <si>
    <t>Automobiles</t>
  </si>
  <si>
    <t>Energy Equipment &amp; Services</t>
  </si>
  <si>
    <t>Software</t>
  </si>
  <si>
    <t>Marine</t>
  </si>
  <si>
    <t>Diversified Consumer Services</t>
  </si>
  <si>
    <t>Wireless Telecommunication Services</t>
  </si>
  <si>
    <t>Construction Materials</t>
  </si>
  <si>
    <t>Aramark Services Inc.</t>
  </si>
  <si>
    <t>New Media</t>
  </si>
  <si>
    <t>Gaming and Leisure Properties</t>
  </si>
  <si>
    <t>Acquired by Conagra Brands</t>
  </si>
  <si>
    <t>Linde Plc</t>
  </si>
  <si>
    <t>LIN</t>
  </si>
  <si>
    <t>Updated Sector and Industry classifications</t>
  </si>
  <si>
    <t>Bermuda,US$, Adj. Stk Div.</t>
  </si>
  <si>
    <t>19 Yrs Reg Dividends</t>
  </si>
  <si>
    <t>PX</t>
  </si>
  <si>
    <t>Praxair Inc.</t>
  </si>
  <si>
    <t>Bank OZK</t>
  </si>
  <si>
    <t>20 yrs</t>
  </si>
  <si>
    <t>D.R. Horton Inc</t>
  </si>
  <si>
    <t>Interdigital Inc</t>
  </si>
  <si>
    <t>ROA</t>
  </si>
  <si>
    <t>Adj Split</t>
  </si>
  <si>
    <t>2018 = Year 7</t>
  </si>
  <si>
    <t>2018 = Year 13</t>
  </si>
  <si>
    <t>2018 = Year 6</t>
  </si>
  <si>
    <t>2018 = Year 10</t>
  </si>
  <si>
    <t>Dividend suspended</t>
  </si>
  <si>
    <t>2018 = Year 8</t>
  </si>
  <si>
    <t>2018 = Year 33</t>
  </si>
  <si>
    <t>2018 = Year 27</t>
  </si>
  <si>
    <t>Adj Stock dividend</t>
  </si>
  <si>
    <t>Added TTM ROA</t>
  </si>
  <si>
    <t>TTM ROA</t>
  </si>
  <si>
    <t>shows the trailing twelve months' rate of return on assets</t>
  </si>
  <si>
    <t>Averages by Sector</t>
  </si>
  <si>
    <t>©2007-2019 All Rights Reserved. This listing is intended for personal, non-commercial use only.</t>
  </si>
  <si>
    <t>Numbers in Gray last updated 1/31/2019</t>
  </si>
  <si>
    <t>Go private</t>
  </si>
  <si>
    <t>Acquired by Takeda</t>
  </si>
  <si>
    <t>Acquired by Valero Energy Corp</t>
  </si>
  <si>
    <t>Notes: Includes Incorrect Additions and Reinstatements</t>
  </si>
  <si>
    <t>Added Averages by Sector</t>
  </si>
  <si>
    <t>Updated Dividend Growth Model formulas</t>
  </si>
  <si>
    <t>Updated Dividend Growth Rate formulas</t>
  </si>
  <si>
    <t>Updated Historical data with 2018 dividends</t>
  </si>
  <si>
    <t>Riverview Bancorp Inc</t>
  </si>
  <si>
    <t>CDK Global Inc</t>
  </si>
  <si>
    <t>Alamo Group Inc</t>
  </si>
  <si>
    <t>Acquired by Independent Bank Group</t>
  </si>
  <si>
    <t>Formerly OZRK</t>
  </si>
  <si>
    <t>B6</t>
  </si>
  <si>
    <t>B9</t>
  </si>
  <si>
    <t>C9</t>
  </si>
  <si>
    <t>C6</t>
  </si>
  <si>
    <t>Acquired by Western Gas Equity Partners LP</t>
  </si>
  <si>
    <t>Acquired by CenterPoint Energy</t>
  </si>
  <si>
    <t>The Dividend Champions List</t>
  </si>
  <si>
    <t>A Resource For Dividend Growth Investors</t>
  </si>
  <si>
    <t>A monthly publication tracking companies with a history of consistently increasing their dividends</t>
  </si>
  <si>
    <t>Created by David Fish</t>
  </si>
  <si>
    <t>Updated by Justin Law</t>
  </si>
  <si>
    <t>To be included on the list, a company must be consistently increasing its calendar year dividend payout for at least the past 5 years</t>
  </si>
  <si>
    <t>Added Title page</t>
  </si>
  <si>
    <t>A7</t>
  </si>
  <si>
    <t>AprOct</t>
  </si>
  <si>
    <t>Apr</t>
  </si>
  <si>
    <t>Western Midstream Partners LP</t>
  </si>
  <si>
    <t>Acquired by Arclight Energy Partners</t>
  </si>
  <si>
    <t>Acquired by Fifth Third Bancorp</t>
  </si>
  <si>
    <t>Mar19</t>
  </si>
  <si>
    <t>Adj. switch to quarterly</t>
  </si>
  <si>
    <t>A3</t>
  </si>
  <si>
    <t>Tallgrass Energy LP</t>
  </si>
  <si>
    <t>TGE</t>
  </si>
  <si>
    <t>Acquired by Ready Capital</t>
  </si>
  <si>
    <t>Apr19</t>
  </si>
  <si>
    <t>AUB</t>
  </si>
  <si>
    <t>Atlantic Union Bankshares Corp.</t>
  </si>
  <si>
    <t>May19</t>
  </si>
  <si>
    <t>CVBF</t>
  </si>
  <si>
    <t>EFSC</t>
  </si>
  <si>
    <t>HLI</t>
  </si>
  <si>
    <t>Houlihan Lokey, Inc.</t>
  </si>
  <si>
    <t>Enterprise Financial Services Corp</t>
  </si>
  <si>
    <t>CVB Financial Corp.</t>
  </si>
  <si>
    <t>Acquired by Amcor</t>
  </si>
  <si>
    <t>Jun19</t>
  </si>
  <si>
    <t>LHX</t>
  </si>
  <si>
    <t>L3Harris Technologies Inc</t>
  </si>
  <si>
    <t>Merged with Harris Corp to form L3Harris</t>
  </si>
  <si>
    <t>Adj. Spinoff</t>
  </si>
  <si>
    <t>Warnings:</t>
  </si>
  <si>
    <t>Jul19</t>
  </si>
  <si>
    <t>Star Group LP</t>
  </si>
  <si>
    <t>Citigroup Inc</t>
  </si>
  <si>
    <t>C</t>
  </si>
  <si>
    <t>KBAL</t>
  </si>
  <si>
    <t>Kimball International Inc.</t>
  </si>
  <si>
    <t>Citigroup Inc.</t>
  </si>
  <si>
    <t>Acquired by MPLX LP</t>
  </si>
  <si>
    <t>TCF Financial Corp.</t>
  </si>
  <si>
    <t>TCF</t>
  </si>
  <si>
    <t>GL</t>
  </si>
  <si>
    <t>Globe Life Inc</t>
  </si>
  <si>
    <t>Spinoff IAA, lowered div</t>
  </si>
  <si>
    <t>Global Life Inc</t>
  </si>
  <si>
    <t>Aug19</t>
  </si>
  <si>
    <t>Wabtech Corp.</t>
  </si>
  <si>
    <t>STOR</t>
  </si>
  <si>
    <t>NSA</t>
  </si>
  <si>
    <t>National Storage Affiliates Trust</t>
  </si>
  <si>
    <t>STORE Capital Corp</t>
  </si>
  <si>
    <t>Acquired by Employers Mutual Casualty Co</t>
  </si>
  <si>
    <t>Acquired by UGI Corp</t>
  </si>
  <si>
    <t>Sep19</t>
  </si>
  <si>
    <t>NXRT</t>
  </si>
  <si>
    <t>ETR</t>
  </si>
  <si>
    <t>NexPoint Residential Trust Inc.</t>
  </si>
  <si>
    <t>Entergy Corporation</t>
  </si>
  <si>
    <t>Acquired by SJW Group</t>
  </si>
  <si>
    <t>SVC</t>
  </si>
  <si>
    <t>Service Properties Trust</t>
  </si>
  <si>
    <t>Acquired by HGGC</t>
  </si>
  <si>
    <t>Acquired by NASCAR Holdings Inc</t>
  </si>
  <si>
    <t>Oct19</t>
  </si>
  <si>
    <t>Acquired by Prosperity Bancshares</t>
  </si>
  <si>
    <t>Nov19</t>
  </si>
  <si>
    <t>2019=Year 7</t>
  </si>
  <si>
    <t>2019=Year 6</t>
  </si>
  <si>
    <t>2019=Year 9</t>
  </si>
  <si>
    <t>2019=Year 10, Sweden US$</t>
  </si>
  <si>
    <t>2019=Year 8</t>
  </si>
  <si>
    <t>2019=Year 17</t>
  </si>
  <si>
    <t>2019=Year 18</t>
  </si>
  <si>
    <t>2019=Year 11</t>
  </si>
  <si>
    <t>2019=Year 47</t>
  </si>
  <si>
    <t>2019=Year 19</t>
  </si>
  <si>
    <t>2019=Year 26</t>
  </si>
  <si>
    <t>2019=Year 10</t>
  </si>
  <si>
    <t>2019=Year 9, ADR-Ire, US$</t>
  </si>
  <si>
    <t>Gannett Co., Inc</t>
  </si>
  <si>
    <t>2019=Year 14</t>
  </si>
  <si>
    <t>2019=Year 15</t>
  </si>
  <si>
    <t>2019=Year 48</t>
  </si>
  <si>
    <t>2019=Year 6, Canada CAD</t>
  </si>
  <si>
    <t>Truist Financial Corp</t>
  </si>
  <si>
    <t>TFC</t>
  </si>
  <si>
    <t>Merged with BB&amp;T to form Truist Financial Corp</t>
  </si>
  <si>
    <t>BB&amp;T Corp</t>
  </si>
  <si>
    <t>GCBC</t>
  </si>
  <si>
    <t>DRE</t>
  </si>
  <si>
    <t>CGNX</t>
  </si>
  <si>
    <t>CABO</t>
  </si>
  <si>
    <t>HXL</t>
  </si>
  <si>
    <t>BPOP</t>
  </si>
  <si>
    <t>ENR</t>
  </si>
  <si>
    <t>BSM</t>
  </si>
  <si>
    <t>WERN</t>
  </si>
  <si>
    <t>NNI</t>
  </si>
  <si>
    <t>NRC</t>
  </si>
  <si>
    <t>KRNY</t>
  </si>
  <si>
    <t>CNXM</t>
  </si>
  <si>
    <t>AMNB</t>
  </si>
  <si>
    <t>AJX</t>
  </si>
  <si>
    <t>FDBC</t>
  </si>
  <si>
    <t>SHBI</t>
  </si>
  <si>
    <t>HPE</t>
  </si>
  <si>
    <t>MED</t>
  </si>
  <si>
    <t>UBP</t>
  </si>
  <si>
    <t>Greene County Bancorp, Inc.</t>
  </si>
  <si>
    <t>Carnival Corporation &amp; Plc</t>
  </si>
  <si>
    <t>Duke Realty Corporation</t>
  </si>
  <si>
    <t>11/15/2018</t>
  </si>
  <si>
    <t>11/30/2018</t>
  </si>
  <si>
    <t>11/14/2019</t>
  </si>
  <si>
    <t>11/29/2019</t>
  </si>
  <si>
    <t>4/19/2018</t>
  </si>
  <si>
    <t>5/11/2018</t>
  </si>
  <si>
    <t>12/10/2019</t>
  </si>
  <si>
    <t>1/2/2020</t>
  </si>
  <si>
    <t>12/26/2019</t>
  </si>
  <si>
    <t>2/6/2020</t>
  </si>
  <si>
    <t>1/17/2020</t>
  </si>
  <si>
    <t>C5</t>
  </si>
  <si>
    <t>A1</t>
  </si>
  <si>
    <t>B7</t>
  </si>
  <si>
    <t>Cognex Corporation</t>
  </si>
  <si>
    <t>Cable One, Inc.</t>
  </si>
  <si>
    <t>Hexcel Corporation</t>
  </si>
  <si>
    <t>Popular, Inc.</t>
  </si>
  <si>
    <t>Energizer Holdings, Inc.</t>
  </si>
  <si>
    <t>Black Stone Minerals, L.P.</t>
  </si>
  <si>
    <t>Werner Enterprises, Inc.</t>
  </si>
  <si>
    <t>Nelnet, Inc.</t>
  </si>
  <si>
    <t>Ladder Capital Corp</t>
  </si>
  <si>
    <t>Mueller Water Products, Inc.</t>
  </si>
  <si>
    <t>National Research Corporation</t>
  </si>
  <si>
    <t>Kearny Financial Corp.</t>
  </si>
  <si>
    <t>Meridian Bancorp, Inc.</t>
  </si>
  <si>
    <t>CNX Midstream Partners LP</t>
  </si>
  <si>
    <t>American National Bankshares Inc.</t>
  </si>
  <si>
    <t>Summit Financial Group, Inc.</t>
  </si>
  <si>
    <t>Great Ajax Corp.</t>
  </si>
  <si>
    <t>Fidelity D &amp; D Bancorp, Inc.</t>
  </si>
  <si>
    <t>Shore Bancshares, Inc.</t>
  </si>
  <si>
    <t>Pathfinder Bancorp, Inc.</t>
  </si>
  <si>
    <t>Hewlett Packard Enterprise Company</t>
  </si>
  <si>
    <t>Medifast, Inc.</t>
  </si>
  <si>
    <t>Urstadt Biddle Properties Inc.</t>
  </si>
  <si>
    <t>Acquired by WesBanco</t>
  </si>
  <si>
    <t>Numbers in Gray last updated 12/31/2019</t>
  </si>
  <si>
    <t>Last updated 12/31/2019</t>
  </si>
  <si>
    <t>2019=Year 5</t>
  </si>
  <si>
    <t>Updated Historical data with 2019 dividends</t>
  </si>
  <si>
    <t>'99-'19</t>
  </si>
  <si>
    <t>EXC</t>
  </si>
  <si>
    <t>ALLY</t>
  </si>
  <si>
    <t>IBKC</t>
  </si>
  <si>
    <t>Ally Financial Inc.</t>
  </si>
  <si>
    <t>Charles Schwab Corporation</t>
  </si>
  <si>
    <t>Exelon Corporation</t>
  </si>
  <si>
    <t>IBERIABANK Corporation</t>
  </si>
  <si>
    <t>Acquired by OceanFirst Financial</t>
  </si>
  <si>
    <t>To Contender</t>
  </si>
  <si>
    <t>Jan20</t>
  </si>
  <si>
    <t>Dec19</t>
  </si>
  <si>
    <t>©2020 All Rights Reserved. This listing is intended for personal, non-commercial use only.</t>
  </si>
  <si>
    <t>WTRG</t>
  </si>
  <si>
    <t>Essential Utilities Inc.</t>
  </si>
  <si>
    <t>Aqua America</t>
  </si>
  <si>
    <t>Name/Symbol change</t>
  </si>
  <si>
    <t>GRA</t>
  </si>
  <si>
    <t>KNSL</t>
  </si>
  <si>
    <t>MSBI</t>
  </si>
  <si>
    <t>FCCY</t>
  </si>
  <si>
    <t>HTH</t>
  </si>
  <si>
    <t>W. R. Grace &amp; Co.</t>
  </si>
  <si>
    <t>Kinsale Capital Group, Inc.</t>
  </si>
  <si>
    <t>Midland States Bancorp, Inc.</t>
  </si>
  <si>
    <t>1st Constitution Bancorp</t>
  </si>
  <si>
    <t>Hilltop Holdings Inc.</t>
  </si>
  <si>
    <t>Merged with First Defiance Financial Corp</t>
  </si>
  <si>
    <t>As of 2/28/20</t>
  </si>
  <si>
    <t>To Champion</t>
  </si>
  <si>
    <t>Feb20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</si>
</sst>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m/d/yy"/>
    <numFmt numFmtId="165" formatCode="0.0000"/>
    <numFmt numFmtId="166" formatCode="0.0_);\(0.0\)"/>
    <numFmt numFmtId="167" formatCode="0.0_);[Red]\(0.0\)"/>
    <numFmt numFmtId="168" formatCode="0.0"/>
    <numFmt numFmtId="169" formatCode="0.000"/>
    <numFmt numFmtId="170" formatCode="0.000_);[Red]\(0.000\)"/>
    <numFmt numFmtId="171" formatCode="0.00_);[Red]\(0.00\)"/>
    <numFmt numFmtId="172" formatCode="m/d/yy;@"/>
    <numFmt numFmtId="173" formatCode="yyyy\-m\-d;@"/>
    <numFmt numFmtId="174" formatCode="0.000;[Red]0.000"/>
  </numFmts>
  <fonts count="9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0"/>
      <color indexed="17"/>
      <name val="Arial"/>
      <family val="2"/>
    </font>
    <font>
      <i/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sz val="10"/>
      <color indexed="48"/>
      <name val="Arial"/>
      <family val="2"/>
    </font>
    <font>
      <b/>
      <i/>
      <u/>
      <sz val="9"/>
      <name val="Arial"/>
      <family val="2"/>
    </font>
    <font>
      <sz val="9"/>
      <name val="Arial"/>
      <family val="2"/>
    </font>
    <font>
      <i/>
      <sz val="7"/>
      <name val="Arial"/>
      <family val="2"/>
    </font>
    <font>
      <sz val="7"/>
      <color indexed="17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7"/>
      <color indexed="10"/>
      <name val="Arial"/>
      <family val="2"/>
    </font>
    <font>
      <i/>
      <sz val="8"/>
      <color indexed="17"/>
      <name val="Arial"/>
      <family val="2"/>
    </font>
    <font>
      <b/>
      <i/>
      <sz val="7"/>
      <color indexed="10"/>
      <name val="Arial"/>
      <family val="2"/>
    </font>
    <font>
      <sz val="9"/>
      <color indexed="48"/>
      <name val="Arial"/>
      <family val="2"/>
    </font>
    <font>
      <sz val="8"/>
      <color indexed="17"/>
      <name val="Arial"/>
      <family val="2"/>
    </font>
    <font>
      <b/>
      <sz val="8"/>
      <name val="Arial"/>
      <family val="2"/>
    </font>
    <font>
      <i/>
      <sz val="8"/>
      <color indexed="10"/>
      <name val="Arial"/>
      <family val="2"/>
    </font>
    <font>
      <sz val="8"/>
      <color indexed="48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7"/>
      <name val="Arial"/>
      <family val="2"/>
    </font>
    <font>
      <sz val="8"/>
      <color indexed="10"/>
      <name val="Arial"/>
      <family val="2"/>
    </font>
    <font>
      <sz val="9"/>
      <color indexed="25"/>
      <name val="Arial"/>
      <family val="2"/>
    </font>
    <font>
      <sz val="9"/>
      <color indexed="57"/>
      <name val="Arial"/>
      <family val="2"/>
    </font>
    <font>
      <sz val="8"/>
      <color indexed="58"/>
      <name val="Arial"/>
      <family val="2"/>
    </font>
    <font>
      <b/>
      <i/>
      <u/>
      <sz val="10"/>
      <color indexed="21"/>
      <name val="Arial"/>
      <family val="2"/>
    </font>
    <font>
      <sz val="9"/>
      <color indexed="38"/>
      <name val="Arial"/>
      <family val="2"/>
    </font>
    <font>
      <sz val="9"/>
      <color indexed="59"/>
      <name val="Arial"/>
      <family val="2"/>
    </font>
    <font>
      <b/>
      <i/>
      <u/>
      <sz val="10"/>
      <color indexed="53"/>
      <name val="Arial"/>
      <family val="2"/>
    </font>
    <font>
      <sz val="9"/>
      <color indexed="58"/>
      <name val="Arial"/>
      <family val="2"/>
    </font>
    <font>
      <sz val="8"/>
      <color indexed="25"/>
      <name val="Arial"/>
      <family val="2"/>
    </font>
    <font>
      <sz val="9"/>
      <color indexed="61"/>
      <name val="Arial"/>
      <family val="2"/>
    </font>
    <font>
      <sz val="9"/>
      <color indexed="52"/>
      <name val="Arial"/>
      <family val="2"/>
    </font>
    <font>
      <b/>
      <i/>
      <u/>
      <sz val="10"/>
      <color indexed="40"/>
      <name val="Arial"/>
      <family val="2"/>
    </font>
    <font>
      <b/>
      <i/>
      <u/>
      <sz val="10"/>
      <color indexed="16"/>
      <name val="Arial"/>
      <family val="2"/>
    </font>
    <font>
      <sz val="10"/>
      <color indexed="16"/>
      <name val="Arial"/>
      <family val="2"/>
    </font>
    <font>
      <b/>
      <sz val="9"/>
      <color indexed="10"/>
      <name val="Arial"/>
      <family val="2"/>
    </font>
    <font>
      <i/>
      <sz val="9"/>
      <color indexed="17"/>
      <name val="Arial"/>
      <family val="2"/>
    </font>
    <font>
      <i/>
      <sz val="9"/>
      <color indexed="48"/>
      <name val="Arial"/>
      <family val="2"/>
    </font>
    <font>
      <i/>
      <sz val="9"/>
      <color indexed="46"/>
      <name val="Arial"/>
      <family val="2"/>
    </font>
    <font>
      <i/>
      <sz val="9"/>
      <color indexed="10"/>
      <name val="Arial"/>
      <family val="2"/>
    </font>
    <font>
      <sz val="9"/>
      <color indexed="46"/>
      <name val="Arial"/>
      <family val="2"/>
    </font>
    <font>
      <b/>
      <i/>
      <sz val="9"/>
      <name val="Arial"/>
      <family val="2"/>
    </font>
    <font>
      <i/>
      <u/>
      <sz val="9"/>
      <name val="Arial"/>
      <family val="2"/>
    </font>
    <font>
      <u/>
      <sz val="8"/>
      <name val="Arial"/>
      <family val="2"/>
    </font>
    <font>
      <b/>
      <i/>
      <sz val="8"/>
      <name val="Arial"/>
      <family val="2"/>
    </font>
    <font>
      <u/>
      <sz val="8"/>
      <color indexed="12"/>
      <name val="Arial"/>
      <family val="2"/>
    </font>
    <font>
      <b/>
      <i/>
      <sz val="9"/>
      <color indexed="10"/>
      <name val="Arial"/>
      <family val="2"/>
    </font>
    <font>
      <b/>
      <u/>
      <sz val="9"/>
      <name val="Arial"/>
      <family val="2"/>
    </font>
    <font>
      <sz val="6"/>
      <name val="Arial"/>
      <family val="2"/>
    </font>
    <font>
      <u/>
      <sz val="9"/>
      <name val="Arial"/>
      <family val="2"/>
    </font>
    <font>
      <sz val="7"/>
      <color indexed="46"/>
      <name val="Arial"/>
      <family val="2"/>
    </font>
    <font>
      <sz val="10"/>
      <name val="Arial"/>
      <family val="2"/>
    </font>
    <font>
      <sz val="9"/>
      <color rgb="FF008000"/>
      <name val="Arial"/>
      <family val="2"/>
    </font>
    <font>
      <sz val="9"/>
      <color rgb="FF3366FF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993300"/>
      <name val="Arial"/>
      <family val="2"/>
    </font>
    <font>
      <b/>
      <sz val="9"/>
      <color rgb="FFFF0000"/>
      <name val="Arial"/>
      <family val="2"/>
    </font>
    <font>
      <sz val="9"/>
      <color theme="9"/>
      <name val="Arial"/>
      <family val="2"/>
    </font>
    <font>
      <sz val="9"/>
      <color rgb="FF993366"/>
      <name val="Arial"/>
      <family val="2"/>
    </font>
    <font>
      <sz val="9"/>
      <color rgb="FF0070C0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rgb="FF0070C0"/>
      <name val="Arial"/>
      <family val="2"/>
    </font>
    <font>
      <sz val="7"/>
      <color theme="0" tint="-0.499984740745262"/>
      <name val="Arial"/>
      <family val="2"/>
    </font>
    <font>
      <sz val="7"/>
      <color rgb="FF0070C0"/>
      <name val="Arial"/>
      <family val="2"/>
    </font>
    <font>
      <sz val="10"/>
      <color rgb="FF0070C0"/>
      <name val="Arial"/>
      <family val="2"/>
    </font>
    <font>
      <sz val="9"/>
      <color theme="5" tint="-0.499984740745262"/>
      <name val="Arial"/>
      <family val="2"/>
    </font>
    <font>
      <b/>
      <i/>
      <u/>
      <sz val="10"/>
      <color theme="0" tint="-0.499984740745262"/>
      <name val="Arial"/>
      <family val="2"/>
    </font>
    <font>
      <i/>
      <sz val="8"/>
      <color theme="0" tint="-0.499984740745262"/>
      <name val="Arial"/>
      <family val="2"/>
    </font>
    <font>
      <b/>
      <sz val="9"/>
      <color theme="1"/>
      <name val="Arial"/>
      <family val="2"/>
    </font>
    <font>
      <i/>
      <sz val="7"/>
      <color indexed="10"/>
      <name val="Arial"/>
      <family val="2"/>
    </font>
    <font>
      <sz val="7"/>
      <color theme="9"/>
      <name val="Arial"/>
      <family val="2"/>
    </font>
    <font>
      <i/>
      <sz val="10"/>
      <name val="Arial"/>
      <family val="2"/>
    </font>
    <font>
      <sz val="8"/>
      <color theme="5" tint="-0.499984740745262"/>
      <name val="Arial"/>
      <family val="2"/>
    </font>
    <font>
      <sz val="9"/>
      <color theme="1"/>
      <name val="Arial"/>
      <family val="2"/>
    </font>
    <font>
      <sz val="48"/>
      <name val="Calibri"/>
      <family val="2"/>
      <scheme val="minor"/>
    </font>
    <font>
      <b/>
      <sz val="10"/>
      <color indexed="17"/>
      <name val="Arial"/>
      <family val="2"/>
    </font>
    <font>
      <b/>
      <sz val="10"/>
      <color indexed="21"/>
      <name val="Arial"/>
      <family val="2"/>
    </font>
    <font>
      <b/>
      <sz val="10"/>
      <color indexed="53"/>
      <name val="Arial"/>
      <family val="2"/>
    </font>
    <font>
      <b/>
      <sz val="10"/>
      <color indexed="40"/>
      <name val="Arial"/>
      <family val="2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9"/>
        <bgColor indexed="26"/>
      </patternFill>
    </fill>
    <fill>
      <patternFill patternType="solid">
        <fgColor indexed="29"/>
        <bgColor indexed="45"/>
      </patternFill>
    </fill>
    <fill>
      <patternFill patternType="solid">
        <fgColor indexed="55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9"/>
      </patternFill>
    </fill>
    <fill>
      <patternFill patternType="solid">
        <fgColor indexed="45"/>
        <bgColor rgb="FFFF6699"/>
      </patternFill>
    </fill>
    <fill>
      <patternFill patternType="solid">
        <fgColor rgb="FFFF99CC"/>
        <bgColor rgb="FFFF66CC"/>
      </patternFill>
    </fill>
    <fill>
      <patternFill patternType="solid">
        <fgColor rgb="FFFF99CC"/>
        <bgColor rgb="FFFF6699"/>
      </patternFill>
    </fill>
    <fill>
      <patternFill patternType="solid">
        <fgColor rgb="FFFF99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92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1257">
    <xf numFmtId="0" fontId="0" fillId="0" borderId="0" xfId="0"/>
    <xf numFmtId="0" fontId="3" fillId="0" borderId="1" xfId="0" applyFont="1" applyBorder="1" applyAlignment="1">
      <alignment horizontal="left"/>
    </xf>
    <xf numFmtId="0" fontId="6" fillId="0" borderId="2" xfId="0" applyFont="1" applyBorder="1"/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9" fillId="0" borderId="6" xfId="0" applyFont="1" applyBorder="1"/>
    <xf numFmtId="0" fontId="6" fillId="0" borderId="5" xfId="0" applyFont="1" applyBorder="1"/>
    <xf numFmtId="0" fontId="10" fillId="0" borderId="5" xfId="0" applyFont="1" applyBorder="1"/>
    <xf numFmtId="0" fontId="13" fillId="0" borderId="7" xfId="0" applyFont="1" applyBorder="1"/>
    <xf numFmtId="0" fontId="0" fillId="0" borderId="8" xfId="0" applyBorder="1"/>
    <xf numFmtId="0" fontId="6" fillId="0" borderId="0" xfId="0" applyFont="1" applyBorder="1"/>
    <xf numFmtId="0" fontId="10" fillId="0" borderId="0" xfId="0" applyFont="1" applyBorder="1"/>
    <xf numFmtId="0" fontId="6" fillId="0" borderId="7" xfId="0" applyFont="1" applyBorder="1" applyAlignment="1">
      <alignment horizontal="left"/>
    </xf>
    <xf numFmtId="0" fontId="5" fillId="0" borderId="0" xfId="1" applyNumberFormat="1" applyFill="1" applyBorder="1" applyAlignment="1" applyProtection="1"/>
    <xf numFmtId="0" fontId="6" fillId="0" borderId="8" xfId="0" applyFont="1" applyBorder="1"/>
    <xf numFmtId="0" fontId="6" fillId="0" borderId="0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6" fillId="0" borderId="7" xfId="0" applyFont="1" applyBorder="1"/>
    <xf numFmtId="0" fontId="10" fillId="0" borderId="2" xfId="0" applyFont="1" applyBorder="1"/>
    <xf numFmtId="0" fontId="10" fillId="0" borderId="4" xfId="0" applyFont="1" applyBorder="1"/>
    <xf numFmtId="0" fontId="10" fillId="0" borderId="3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6" xfId="0" applyFont="1" applyBorder="1"/>
    <xf numFmtId="0" fontId="10" fillId="0" borderId="13" xfId="0" applyFont="1" applyBorder="1"/>
    <xf numFmtId="0" fontId="10" fillId="0" borderId="7" xfId="0" applyFont="1" applyBorder="1"/>
    <xf numFmtId="0" fontId="10" fillId="0" borderId="3" xfId="0" applyFont="1" applyBorder="1" applyAlignment="1">
      <alignment horizontal="center"/>
    </xf>
    <xf numFmtId="0" fontId="10" fillId="0" borderId="11" xfId="0" applyFont="1" applyBorder="1"/>
    <xf numFmtId="0" fontId="10" fillId="0" borderId="10" xfId="0" applyFont="1" applyBorder="1"/>
    <xf numFmtId="0" fontId="10" fillId="0" borderId="0" xfId="0" applyFont="1" applyBorder="1" applyAlignment="1">
      <alignment horizontal="center"/>
    </xf>
    <xf numFmtId="0" fontId="10" fillId="0" borderId="8" xfId="0" applyFont="1" applyBorder="1"/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23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3" xfId="0" applyFont="1" applyBorder="1" applyAlignment="1">
      <alignment horizontal="left"/>
    </xf>
    <xf numFmtId="168" fontId="6" fillId="0" borderId="5" xfId="0" applyNumberFormat="1" applyFont="1" applyBorder="1"/>
    <xf numFmtId="168" fontId="6" fillId="0" borderId="13" xfId="0" applyNumberFormat="1" applyFont="1" applyBorder="1"/>
    <xf numFmtId="2" fontId="6" fillId="0" borderId="3" xfId="0" applyNumberFormat="1" applyFont="1" applyBorder="1"/>
    <xf numFmtId="2" fontId="6" fillId="0" borderId="5" xfId="0" applyNumberFormat="1" applyFont="1" applyBorder="1"/>
    <xf numFmtId="0" fontId="23" fillId="0" borderId="12" xfId="0" applyFont="1" applyBorder="1" applyAlignment="1">
      <alignment horizontal="center"/>
    </xf>
    <xf numFmtId="168" fontId="6" fillId="0" borderId="0" xfId="0" applyNumberFormat="1" applyFont="1" applyBorder="1"/>
    <xf numFmtId="168" fontId="6" fillId="0" borderId="12" xfId="0" applyNumberFormat="1" applyFont="1" applyBorder="1"/>
    <xf numFmtId="2" fontId="6" fillId="0" borderId="12" xfId="0" applyNumberFormat="1" applyFont="1" applyBorder="1"/>
    <xf numFmtId="2" fontId="6" fillId="0" borderId="0" xfId="0" applyNumberFormat="1" applyFont="1" applyBorder="1"/>
    <xf numFmtId="0" fontId="25" fillId="0" borderId="12" xfId="0" applyFont="1" applyBorder="1"/>
    <xf numFmtId="0" fontId="23" fillId="0" borderId="15" xfId="0" applyFont="1" applyBorder="1" applyAlignment="1">
      <alignment horizontal="center"/>
    </xf>
    <xf numFmtId="168" fontId="6" fillId="0" borderId="15" xfId="0" applyNumberFormat="1" applyFont="1" applyBorder="1"/>
    <xf numFmtId="2" fontId="6" fillId="0" borderId="15" xfId="0" applyNumberFormat="1" applyFont="1" applyBorder="1"/>
    <xf numFmtId="0" fontId="24" fillId="0" borderId="12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2" fontId="6" fillId="0" borderId="9" xfId="0" applyNumberFormat="1" applyFont="1" applyBorder="1"/>
    <xf numFmtId="2" fontId="6" fillId="0" borderId="10" xfId="0" applyNumberFormat="1" applyFont="1" applyBorder="1"/>
    <xf numFmtId="2" fontId="6" fillId="0" borderId="13" xfId="0" applyNumberFormat="1" applyFont="1" applyBorder="1"/>
    <xf numFmtId="0" fontId="25" fillId="0" borderId="12" xfId="0" applyFont="1" applyBorder="1" applyAlignment="1">
      <alignment horizontal="left"/>
    </xf>
    <xf numFmtId="2" fontId="6" fillId="0" borderId="7" xfId="0" applyNumberFormat="1" applyFont="1" applyBorder="1" applyAlignment="1">
      <alignment horizontal="right"/>
    </xf>
    <xf numFmtId="0" fontId="10" fillId="0" borderId="8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25" fillId="0" borderId="15" xfId="0" applyFont="1" applyBorder="1"/>
    <xf numFmtId="0" fontId="24" fillId="0" borderId="13" xfId="0" applyFont="1" applyBorder="1"/>
    <xf numFmtId="0" fontId="10" fillId="0" borderId="10" xfId="0" applyFont="1" applyBorder="1" applyAlignment="1">
      <alignment horizontal="left"/>
    </xf>
    <xf numFmtId="0" fontId="19" fillId="0" borderId="12" xfId="0" applyFont="1" applyBorder="1"/>
    <xf numFmtId="0" fontId="18" fillId="0" borderId="12" xfId="0" applyFont="1" applyBorder="1"/>
    <xf numFmtId="0" fontId="6" fillId="0" borderId="13" xfId="0" applyFont="1" applyBorder="1" applyAlignment="1">
      <alignment horizontal="left"/>
    </xf>
    <xf numFmtId="0" fontId="10" fillId="0" borderId="13" xfId="0" applyFont="1" applyBorder="1" applyAlignment="1"/>
    <xf numFmtId="0" fontId="25" fillId="0" borderId="13" xfId="0" applyFont="1" applyBorder="1"/>
    <xf numFmtId="2" fontId="10" fillId="0" borderId="0" xfId="0" applyNumberFormat="1" applyFont="1"/>
    <xf numFmtId="2" fontId="10" fillId="0" borderId="8" xfId="0" applyNumberFormat="1" applyFont="1" applyBorder="1"/>
    <xf numFmtId="0" fontId="23" fillId="0" borderId="8" xfId="0" applyFont="1" applyBorder="1" applyAlignment="1">
      <alignment horizontal="center"/>
    </xf>
    <xf numFmtId="0" fontId="25" fillId="0" borderId="13" xfId="0" applyFont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0" fontId="23" fillId="0" borderId="10" xfId="0" applyFont="1" applyBorder="1" applyAlignment="1">
      <alignment horizontal="center"/>
    </xf>
    <xf numFmtId="2" fontId="10" fillId="0" borderId="10" xfId="0" applyNumberFormat="1" applyFont="1" applyBorder="1"/>
    <xf numFmtId="0" fontId="10" fillId="0" borderId="9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2" fontId="10" fillId="0" borderId="9" xfId="0" applyNumberFormat="1" applyFont="1" applyBorder="1"/>
    <xf numFmtId="168" fontId="6" fillId="0" borderId="14" xfId="0" applyNumberFormat="1" applyFont="1" applyBorder="1"/>
    <xf numFmtId="2" fontId="6" fillId="0" borderId="14" xfId="0" applyNumberFormat="1" applyFont="1" applyBorder="1"/>
    <xf numFmtId="0" fontId="30" fillId="0" borderId="1" xfId="0" applyFont="1" applyBorder="1" applyAlignment="1">
      <alignment horizontal="left"/>
    </xf>
    <xf numFmtId="0" fontId="10" fillId="0" borderId="12" xfId="0" applyFont="1" applyBorder="1" applyAlignment="1"/>
    <xf numFmtId="0" fontId="24" fillId="0" borderId="12" xfId="0" applyFont="1" applyBorder="1"/>
    <xf numFmtId="0" fontId="25" fillId="0" borderId="15" xfId="0" applyFont="1" applyBorder="1" applyAlignment="1">
      <alignment horizontal="left"/>
    </xf>
    <xf numFmtId="2" fontId="6" fillId="0" borderId="11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0" fontId="6" fillId="0" borderId="0" xfId="0" applyFont="1"/>
    <xf numFmtId="2" fontId="6" fillId="0" borderId="2" xfId="0" applyNumberFormat="1" applyFont="1" applyBorder="1"/>
    <xf numFmtId="2" fontId="6" fillId="0" borderId="4" xfId="0" applyNumberFormat="1" applyFont="1" applyBorder="1"/>
    <xf numFmtId="0" fontId="33" fillId="0" borderId="1" xfId="0" applyFont="1" applyBorder="1" applyAlignment="1">
      <alignment horizontal="left"/>
    </xf>
    <xf numFmtId="2" fontId="10" fillId="0" borderId="0" xfId="0" applyNumberFormat="1" applyFont="1" applyBorder="1"/>
    <xf numFmtId="2" fontId="6" fillId="0" borderId="0" xfId="0" applyNumberFormat="1" applyFont="1"/>
    <xf numFmtId="0" fontId="6" fillId="0" borderId="15" xfId="0" applyFont="1" applyBorder="1" applyAlignment="1">
      <alignment horizontal="left"/>
    </xf>
    <xf numFmtId="168" fontId="6" fillId="0" borderId="12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0" borderId="0" xfId="0" applyNumberFormat="1" applyFont="1" applyBorder="1"/>
    <xf numFmtId="164" fontId="10" fillId="0" borderId="0" xfId="0" applyNumberFormat="1" applyFont="1"/>
    <xf numFmtId="0" fontId="13" fillId="0" borderId="8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40" fillId="0" borderId="5" xfId="0" applyFont="1" applyBorder="1" applyAlignment="1">
      <alignment horizontal="left"/>
    </xf>
    <xf numFmtId="0" fontId="40" fillId="0" borderId="0" xfId="0" applyFont="1" applyBorder="1"/>
    <xf numFmtId="168" fontId="10" fillId="0" borderId="9" xfId="0" applyNumberFormat="1" applyFont="1" applyBorder="1"/>
    <xf numFmtId="0" fontId="7" fillId="0" borderId="14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43" fillId="0" borderId="0" xfId="0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45" fillId="0" borderId="0" xfId="0" applyFont="1" applyBorder="1" applyAlignment="1">
      <alignment horizontal="left"/>
    </xf>
    <xf numFmtId="0" fontId="23" fillId="0" borderId="6" xfId="0" applyFont="1" applyBorder="1" applyAlignment="1">
      <alignment horizontal="center"/>
    </xf>
    <xf numFmtId="164" fontId="10" fillId="0" borderId="6" xfId="0" applyNumberFormat="1" applyFont="1" applyBorder="1"/>
    <xf numFmtId="0" fontId="46" fillId="0" borderId="12" xfId="0" applyFont="1" applyBorder="1"/>
    <xf numFmtId="0" fontId="23" fillId="0" borderId="7" xfId="0" applyFont="1" applyBorder="1" applyAlignment="1">
      <alignment horizontal="center"/>
    </xf>
    <xf numFmtId="0" fontId="46" fillId="0" borderId="15" xfId="0" applyFont="1" applyBorder="1"/>
    <xf numFmtId="0" fontId="23" fillId="0" borderId="11" xfId="0" applyFont="1" applyBorder="1" applyAlignment="1">
      <alignment horizontal="center"/>
    </xf>
    <xf numFmtId="164" fontId="10" fillId="0" borderId="11" xfId="0" applyNumberFormat="1" applyFont="1" applyBorder="1"/>
    <xf numFmtId="0" fontId="25" fillId="0" borderId="7" xfId="0" applyFont="1" applyBorder="1" applyAlignment="1">
      <alignment horizontal="left"/>
    </xf>
    <xf numFmtId="0" fontId="46" fillId="0" borderId="7" xfId="0" applyFont="1" applyBorder="1"/>
    <xf numFmtId="0" fontId="25" fillId="0" borderId="7" xfId="0" applyFont="1" applyBorder="1"/>
    <xf numFmtId="0" fontId="18" fillId="0" borderId="13" xfId="0" applyFont="1" applyBorder="1"/>
    <xf numFmtId="0" fontId="24" fillId="0" borderId="8" xfId="0" applyFont="1" applyBorder="1" applyAlignment="1">
      <alignment horizontal="left"/>
    </xf>
    <xf numFmtId="0" fontId="25" fillId="0" borderId="11" xfId="0" applyFont="1" applyBorder="1"/>
    <xf numFmtId="0" fontId="25" fillId="0" borderId="10" xfId="0" applyFont="1" applyBorder="1" applyAlignment="1">
      <alignment horizontal="left"/>
    </xf>
    <xf numFmtId="0" fontId="25" fillId="0" borderId="8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64" fontId="10" fillId="0" borderId="12" xfId="0" applyNumberFormat="1" applyFont="1" applyBorder="1"/>
    <xf numFmtId="0" fontId="18" fillId="0" borderId="15" xfId="0" applyFont="1" applyBorder="1"/>
    <xf numFmtId="0" fontId="25" fillId="0" borderId="3" xfId="0" applyFont="1" applyBorder="1"/>
    <xf numFmtId="0" fontId="25" fillId="0" borderId="8" xfId="0" applyFont="1" applyBorder="1"/>
    <xf numFmtId="0" fontId="18" fillId="0" borderId="12" xfId="0" applyFont="1" applyBorder="1" applyAlignment="1">
      <alignment horizontal="left"/>
    </xf>
    <xf numFmtId="0" fontId="18" fillId="0" borderId="8" xfId="0" applyFont="1" applyBorder="1"/>
    <xf numFmtId="0" fontId="24" fillId="0" borderId="7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4" fillId="0" borderId="8" xfId="0" applyFont="1" applyBorder="1"/>
    <xf numFmtId="0" fontId="46" fillId="0" borderId="10" xfId="0" applyFont="1" applyBorder="1"/>
    <xf numFmtId="0" fontId="46" fillId="0" borderId="8" xfId="0" applyFont="1" applyBorder="1"/>
    <xf numFmtId="0" fontId="46" fillId="0" borderId="12" xfId="0" applyFont="1" applyBorder="1" applyAlignment="1">
      <alignment horizontal="left"/>
    </xf>
    <xf numFmtId="0" fontId="18" fillId="0" borderId="3" xfId="0" applyFont="1" applyBorder="1"/>
    <xf numFmtId="0" fontId="46" fillId="0" borderId="13" xfId="0" applyFont="1" applyBorder="1"/>
    <xf numFmtId="164" fontId="10" fillId="0" borderId="13" xfId="0" applyNumberFormat="1" applyFont="1" applyBorder="1"/>
    <xf numFmtId="164" fontId="10" fillId="0" borderId="15" xfId="0" applyNumberFormat="1" applyFont="1" applyBorder="1"/>
    <xf numFmtId="0" fontId="23" fillId="0" borderId="2" xfId="0" applyFont="1" applyBorder="1" applyAlignment="1">
      <alignment horizontal="center"/>
    </xf>
    <xf numFmtId="164" fontId="10" fillId="0" borderId="2" xfId="0" applyNumberFormat="1" applyFont="1" applyBorder="1"/>
    <xf numFmtId="0" fontId="10" fillId="0" borderId="4" xfId="0" applyFont="1" applyBorder="1" applyAlignment="1">
      <alignment horizontal="left"/>
    </xf>
    <xf numFmtId="0" fontId="23" fillId="0" borderId="9" xfId="0" applyFont="1" applyBorder="1" applyAlignment="1">
      <alignment horizontal="center"/>
    </xf>
    <xf numFmtId="164" fontId="10" fillId="0" borderId="9" xfId="0" applyNumberFormat="1" applyFont="1" applyBorder="1"/>
    <xf numFmtId="0" fontId="24" fillId="0" borderId="4" xfId="0" applyFont="1" applyBorder="1" applyAlignment="1">
      <alignment horizontal="left"/>
    </xf>
    <xf numFmtId="168" fontId="10" fillId="0" borderId="9" xfId="0" applyNumberFormat="1" applyFont="1" applyBorder="1" applyAlignment="1">
      <alignment horizontal="center"/>
    </xf>
    <xf numFmtId="168" fontId="23" fillId="0" borderId="9" xfId="0" applyNumberFormat="1" applyFont="1" applyBorder="1" applyAlignment="1">
      <alignment horizontal="center"/>
    </xf>
    <xf numFmtId="164" fontId="23" fillId="0" borderId="9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4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14" xfId="0" applyFont="1" applyBorder="1" applyAlignment="1">
      <alignment horizontal="left"/>
    </xf>
    <xf numFmtId="168" fontId="10" fillId="0" borderId="7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46" fillId="0" borderId="12" xfId="0" applyFont="1" applyBorder="1" applyAlignment="1">
      <alignment horizontal="center"/>
    </xf>
    <xf numFmtId="0" fontId="46" fillId="0" borderId="0" xfId="0" applyFont="1" applyAlignment="1">
      <alignment horizontal="left"/>
    </xf>
    <xf numFmtId="168" fontId="10" fillId="0" borderId="14" xfId="0" applyNumberFormat="1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10" fillId="0" borderId="6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168" fontId="10" fillId="0" borderId="11" xfId="0" applyNumberFormat="1" applyFont="1" applyBorder="1" applyAlignment="1">
      <alignment horizontal="center"/>
    </xf>
    <xf numFmtId="168" fontId="10" fillId="0" borderId="2" xfId="0" applyNumberFormat="1" applyFont="1" applyBorder="1" applyAlignment="1">
      <alignment horizontal="center"/>
    </xf>
    <xf numFmtId="168" fontId="10" fillId="0" borderId="0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8" fontId="10" fillId="0" borderId="6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3" fillId="0" borderId="5" xfId="0" applyFont="1" applyBorder="1" applyAlignment="1">
      <alignment horizontal="center"/>
    </xf>
    <xf numFmtId="0" fontId="23" fillId="0" borderId="11" xfId="0" applyFont="1" applyBorder="1" applyAlignment="1">
      <alignment horizontal="left"/>
    </xf>
    <xf numFmtId="0" fontId="10" fillId="0" borderId="5" xfId="0" applyFont="1" applyBorder="1" applyAlignment="1"/>
    <xf numFmtId="0" fontId="10" fillId="0" borderId="0" xfId="0" applyFont="1" applyBorder="1" applyAlignment="1"/>
    <xf numFmtId="164" fontId="10" fillId="0" borderId="15" xfId="0" applyNumberFormat="1" applyFont="1" applyBorder="1" applyAlignment="1">
      <alignment horizontal="center"/>
    </xf>
    <xf numFmtId="0" fontId="10" fillId="0" borderId="9" xfId="0" applyFont="1" applyBorder="1" applyAlignment="1"/>
    <xf numFmtId="0" fontId="10" fillId="0" borderId="5" xfId="0" applyFont="1" applyBorder="1" applyAlignment="1">
      <alignment horizontal="left"/>
    </xf>
    <xf numFmtId="164" fontId="10" fillId="0" borderId="0" xfId="0" applyNumberFormat="1" applyFont="1" applyBorder="1" applyAlignment="1">
      <alignment horizontal="center"/>
    </xf>
    <xf numFmtId="0" fontId="10" fillId="0" borderId="6" xfId="0" applyFont="1" applyBorder="1" applyAlignment="1"/>
    <xf numFmtId="0" fontId="10" fillId="0" borderId="11" xfId="0" applyFont="1" applyBorder="1" applyAlignment="1"/>
    <xf numFmtId="0" fontId="10" fillId="0" borderId="15" xfId="0" applyFont="1" applyBorder="1" applyAlignment="1"/>
    <xf numFmtId="164" fontId="10" fillId="0" borderId="11" xfId="0" applyNumberFormat="1" applyFont="1" applyBorder="1" applyAlignment="1">
      <alignment horizontal="center"/>
    </xf>
    <xf numFmtId="0" fontId="10" fillId="0" borderId="7" xfId="0" applyFont="1" applyBorder="1" applyAlignment="1"/>
    <xf numFmtId="0" fontId="48" fillId="0" borderId="0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6" fillId="0" borderId="1" xfId="0" applyFont="1" applyBorder="1"/>
    <xf numFmtId="0" fontId="6" fillId="0" borderId="14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left"/>
    </xf>
    <xf numFmtId="49" fontId="6" fillId="2" borderId="13" xfId="0" applyNumberFormat="1" applyFont="1" applyFill="1" applyBorder="1" applyAlignment="1">
      <alignment horizontal="center"/>
    </xf>
    <xf numFmtId="1" fontId="6" fillId="2" borderId="13" xfId="0" applyNumberFormat="1" applyFont="1" applyFill="1" applyBorder="1"/>
    <xf numFmtId="168" fontId="6" fillId="2" borderId="12" xfId="0" applyNumberFormat="1" applyFont="1" applyFill="1" applyBorder="1"/>
    <xf numFmtId="2" fontId="6" fillId="3" borderId="0" xfId="0" applyNumberFormat="1" applyFont="1" applyFill="1" applyBorder="1" applyAlignment="1">
      <alignment horizontal="right"/>
    </xf>
    <xf numFmtId="2" fontId="6" fillId="2" borderId="12" xfId="0" applyNumberFormat="1" applyFont="1" applyFill="1" applyBorder="1"/>
    <xf numFmtId="0" fontId="6" fillId="2" borderId="7" xfId="0" applyFont="1" applyFill="1" applyBorder="1"/>
    <xf numFmtId="0" fontId="6" fillId="4" borderId="7" xfId="0" applyFont="1" applyFill="1" applyBorder="1"/>
    <xf numFmtId="0" fontId="6" fillId="5" borderId="7" xfId="0" applyFont="1" applyFill="1" applyBorder="1"/>
    <xf numFmtId="0" fontId="6" fillId="6" borderId="7" xfId="0" applyFont="1" applyFill="1" applyBorder="1"/>
    <xf numFmtId="0" fontId="6" fillId="6" borderId="12" xfId="0" applyFont="1" applyFill="1" applyBorder="1"/>
    <xf numFmtId="0" fontId="6" fillId="2" borderId="12" xfId="0" applyFont="1" applyFill="1" applyBorder="1"/>
    <xf numFmtId="0" fontId="6" fillId="2" borderId="8" xfId="0" applyFont="1" applyFill="1" applyBorder="1"/>
    <xf numFmtId="0" fontId="6" fillId="2" borderId="13" xfId="0" applyFont="1" applyFill="1" applyBorder="1"/>
    <xf numFmtId="0" fontId="6" fillId="6" borderId="13" xfId="0" applyFont="1" applyFill="1" applyBorder="1"/>
    <xf numFmtId="49" fontId="6" fillId="0" borderId="14" xfId="0" applyNumberFormat="1" applyFont="1" applyBorder="1" applyAlignment="1">
      <alignment horizontal="center"/>
    </xf>
    <xf numFmtId="1" fontId="6" fillId="0" borderId="14" xfId="0" applyNumberFormat="1" applyFont="1" applyBorder="1"/>
    <xf numFmtId="0" fontId="6" fillId="0" borderId="12" xfId="0" applyFont="1" applyFill="1" applyBorder="1"/>
    <xf numFmtId="49" fontId="6" fillId="0" borderId="13" xfId="0" applyNumberFormat="1" applyFont="1" applyBorder="1" applyAlignment="1">
      <alignment horizontal="center"/>
    </xf>
    <xf numFmtId="1" fontId="6" fillId="0" borderId="13" xfId="0" applyNumberFormat="1" applyFont="1" applyBorder="1"/>
    <xf numFmtId="0" fontId="6" fillId="0" borderId="13" xfId="0" applyFont="1" applyBorder="1"/>
    <xf numFmtId="0" fontId="6" fillId="0" borderId="0" xfId="0" applyFont="1" applyBorder="1" applyAlignment="1">
      <alignment horizontal="right"/>
    </xf>
    <xf numFmtId="0" fontId="6" fillId="6" borderId="8" xfId="0" applyFont="1" applyFill="1" applyBorder="1"/>
    <xf numFmtId="0" fontId="6" fillId="0" borderId="12" xfId="0" applyFont="1" applyBorder="1"/>
    <xf numFmtId="0" fontId="6" fillId="0" borderId="6" xfId="0" applyFont="1" applyBorder="1"/>
    <xf numFmtId="0" fontId="6" fillId="6" borderId="6" xfId="0" applyFont="1" applyFill="1" applyBorder="1"/>
    <xf numFmtId="0" fontId="6" fillId="5" borderId="6" xfId="0" applyFont="1" applyFill="1" applyBorder="1"/>
    <xf numFmtId="0" fontId="6" fillId="2" borderId="6" xfId="0" applyFont="1" applyFill="1" applyBorder="1"/>
    <xf numFmtId="0" fontId="6" fillId="0" borderId="13" xfId="0" applyFont="1" applyFill="1" applyBorder="1"/>
    <xf numFmtId="0" fontId="6" fillId="0" borderId="13" xfId="0" applyFont="1" applyBorder="1" applyAlignment="1"/>
    <xf numFmtId="0" fontId="6" fillId="0" borderId="11" xfId="0" applyFont="1" applyBorder="1"/>
    <xf numFmtId="0" fontId="6" fillId="6" borderId="11" xfId="0" applyFont="1" applyFill="1" applyBorder="1"/>
    <xf numFmtId="0" fontId="6" fillId="4" borderId="11" xfId="0" applyFont="1" applyFill="1" applyBorder="1"/>
    <xf numFmtId="0" fontId="6" fillId="7" borderId="11" xfId="0" applyFont="1" applyFill="1" applyBorder="1"/>
    <xf numFmtId="0" fontId="6" fillId="6" borderId="15" xfId="0" applyFont="1" applyFill="1" applyBorder="1"/>
    <xf numFmtId="0" fontId="6" fillId="0" borderId="10" xfId="0" applyFont="1" applyBorder="1"/>
    <xf numFmtId="0" fontId="6" fillId="6" borderId="10" xfId="0" applyFont="1" applyFill="1" applyBorder="1"/>
    <xf numFmtId="0" fontId="6" fillId="0" borderId="15" xfId="0" applyFont="1" applyBorder="1"/>
    <xf numFmtId="0" fontId="49" fillId="0" borderId="0" xfId="0" applyFont="1" applyBorder="1" applyAlignment="1">
      <alignment horizontal="left"/>
    </xf>
    <xf numFmtId="0" fontId="49" fillId="0" borderId="0" xfId="0" applyFont="1" applyBorder="1" applyAlignment="1">
      <alignment horizontal="right"/>
    </xf>
    <xf numFmtId="0" fontId="6" fillId="7" borderId="6" xfId="0" applyFont="1" applyFill="1" applyBorder="1"/>
    <xf numFmtId="0" fontId="6" fillId="6" borderId="3" xfId="0" applyFont="1" applyFill="1" applyBorder="1"/>
    <xf numFmtId="0" fontId="6" fillId="7" borderId="7" xfId="0" applyFont="1" applyFill="1" applyBorder="1"/>
    <xf numFmtId="0" fontId="6" fillId="0" borderId="14" xfId="0" applyFont="1" applyBorder="1" applyAlignment="1"/>
    <xf numFmtId="49" fontId="6" fillId="2" borderId="14" xfId="0" applyNumberFormat="1" applyFont="1" applyFill="1" applyBorder="1" applyAlignment="1">
      <alignment horizontal="center"/>
    </xf>
    <xf numFmtId="1" fontId="6" fillId="2" borderId="14" xfId="0" applyNumberFormat="1" applyFont="1" applyFill="1" applyBorder="1"/>
    <xf numFmtId="168" fontId="6" fillId="2" borderId="14" xfId="0" applyNumberFormat="1" applyFont="1" applyFill="1" applyBorder="1"/>
    <xf numFmtId="2" fontId="6" fillId="2" borderId="14" xfId="0" applyNumberFormat="1" applyFont="1" applyFill="1" applyBorder="1"/>
    <xf numFmtId="0" fontId="6" fillId="2" borderId="14" xfId="0" applyFont="1" applyFill="1" applyBorder="1" applyAlignment="1"/>
    <xf numFmtId="49" fontId="6" fillId="0" borderId="0" xfId="0" applyNumberFormat="1" applyFont="1" applyBorder="1" applyAlignment="1">
      <alignment horizontal="left"/>
    </xf>
    <xf numFmtId="0" fontId="6" fillId="2" borderId="15" xfId="0" applyFont="1" applyFill="1" applyBorder="1" applyAlignment="1"/>
    <xf numFmtId="1" fontId="6" fillId="2" borderId="15" xfId="0" applyNumberFormat="1" applyFont="1" applyFill="1" applyBorder="1" applyAlignment="1"/>
    <xf numFmtId="0" fontId="6" fillId="4" borderId="6" xfId="0" applyFont="1" applyFill="1" applyBorder="1"/>
    <xf numFmtId="1" fontId="6" fillId="2" borderId="6" xfId="0" applyNumberFormat="1" applyFont="1" applyFill="1" applyBorder="1"/>
    <xf numFmtId="168" fontId="6" fillId="2" borderId="13" xfId="0" applyNumberFormat="1" applyFont="1" applyFill="1" applyBorder="1"/>
    <xf numFmtId="2" fontId="6" fillId="0" borderId="0" xfId="0" applyNumberFormat="1" applyFont="1" applyFill="1" applyBorder="1" applyAlignment="1">
      <alignment horizontal="right"/>
    </xf>
    <xf numFmtId="2" fontId="6" fillId="2" borderId="5" xfId="0" applyNumberFormat="1" applyFont="1" applyFill="1" applyBorder="1"/>
    <xf numFmtId="2" fontId="6" fillId="2" borderId="13" xfId="0" applyNumberFormat="1" applyFont="1" applyFill="1" applyBorder="1"/>
    <xf numFmtId="1" fontId="6" fillId="2" borderId="1" xfId="0" applyNumberFormat="1" applyFont="1" applyFill="1" applyBorder="1"/>
    <xf numFmtId="2" fontId="6" fillId="2" borderId="2" xfId="0" applyNumberFormat="1" applyFont="1" applyFill="1" applyBorder="1"/>
    <xf numFmtId="1" fontId="6" fillId="2" borderId="7" xfId="0" applyNumberFormat="1" applyFont="1" applyFill="1" applyBorder="1"/>
    <xf numFmtId="2" fontId="6" fillId="2" borderId="0" xfId="0" applyNumberFormat="1" applyFont="1" applyFill="1" applyBorder="1"/>
    <xf numFmtId="1" fontId="6" fillId="0" borderId="1" xfId="0" applyNumberFormat="1" applyFont="1" applyBorder="1"/>
    <xf numFmtId="2" fontId="6" fillId="0" borderId="0" xfId="0" applyNumberFormat="1" applyFont="1" applyBorder="1" applyAlignment="1">
      <alignment horizontal="right"/>
    </xf>
    <xf numFmtId="1" fontId="6" fillId="0" borderId="7" xfId="0" applyNumberFormat="1" applyFont="1" applyBorder="1"/>
    <xf numFmtId="0" fontId="6" fillId="0" borderId="15" xfId="0" applyFont="1" applyFill="1" applyBorder="1"/>
    <xf numFmtId="0" fontId="6" fillId="0" borderId="0" xfId="0" applyFont="1" applyAlignment="1">
      <alignment horizontal="left"/>
    </xf>
    <xf numFmtId="0" fontId="6" fillId="0" borderId="14" xfId="0" applyFont="1" applyBorder="1"/>
    <xf numFmtId="0" fontId="6" fillId="0" borderId="0" xfId="0" applyFont="1" applyAlignment="1">
      <alignment horizontal="center"/>
    </xf>
    <xf numFmtId="1" fontId="6" fillId="0" borderId="6" xfId="0" applyNumberFormat="1" applyFont="1" applyBorder="1"/>
    <xf numFmtId="0" fontId="6" fillId="0" borderId="4" xfId="0" applyFont="1" applyBorder="1"/>
    <xf numFmtId="0" fontId="6" fillId="2" borderId="14" xfId="0" applyFont="1" applyFill="1" applyBorder="1"/>
    <xf numFmtId="0" fontId="6" fillId="2" borderId="1" xfId="0" applyFont="1" applyFill="1" applyBorder="1"/>
    <xf numFmtId="2" fontId="6" fillId="2" borderId="4" xfId="0" applyNumberFormat="1" applyFont="1" applyFill="1" applyBorder="1"/>
    <xf numFmtId="2" fontId="6" fillId="2" borderId="3" xfId="0" applyNumberFormat="1" applyFont="1" applyFill="1" applyBorder="1"/>
    <xf numFmtId="0" fontId="6" fillId="7" borderId="13" xfId="0" applyFont="1" applyFill="1" applyBorder="1"/>
    <xf numFmtId="0" fontId="6" fillId="7" borderId="0" xfId="0" applyFont="1" applyFill="1" applyBorder="1"/>
    <xf numFmtId="0" fontId="6" fillId="2" borderId="0" xfId="0" applyFont="1" applyFill="1" applyBorder="1"/>
    <xf numFmtId="0" fontId="6" fillId="7" borderId="12" xfId="0" applyFont="1" applyFill="1" applyBorder="1"/>
    <xf numFmtId="0" fontId="6" fillId="7" borderId="15" xfId="0" applyFont="1" applyFill="1" applyBorder="1"/>
    <xf numFmtId="0" fontId="6" fillId="4" borderId="0" xfId="0" applyFont="1" applyFill="1" applyBorder="1"/>
    <xf numFmtId="0" fontId="6" fillId="4" borderId="13" xfId="0" applyFont="1" applyFill="1" applyBorder="1"/>
    <xf numFmtId="0" fontId="7" fillId="0" borderId="0" xfId="0" applyFont="1"/>
    <xf numFmtId="164" fontId="6" fillId="0" borderId="2" xfId="0" applyNumberFormat="1" applyFont="1" applyBorder="1"/>
    <xf numFmtId="0" fontId="13" fillId="0" borderId="1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" fontId="6" fillId="0" borderId="7" xfId="0" applyNumberFormat="1" applyFont="1" applyBorder="1" applyAlignment="1">
      <alignment horizontal="right"/>
    </xf>
    <xf numFmtId="1" fontId="6" fillId="0" borderId="12" xfId="0" applyNumberFormat="1" applyFont="1" applyBorder="1" applyAlignment="1">
      <alignment horizontal="right"/>
    </xf>
    <xf numFmtId="1" fontId="6" fillId="0" borderId="8" xfId="0" applyNumberFormat="1" applyFont="1" applyBorder="1" applyAlignment="1">
      <alignment horizontal="right"/>
    </xf>
    <xf numFmtId="49" fontId="6" fillId="0" borderId="14" xfId="0" applyNumberFormat="1" applyFont="1" applyFill="1" applyBorder="1" applyAlignment="1">
      <alignment horizontal="center"/>
    </xf>
    <xf numFmtId="0" fontId="6" fillId="0" borderId="14" xfId="0" applyFont="1" applyFill="1" applyBorder="1"/>
    <xf numFmtId="168" fontId="6" fillId="0" borderId="14" xfId="0" applyNumberFormat="1" applyFont="1" applyFill="1" applyBorder="1"/>
    <xf numFmtId="2" fontId="6" fillId="0" borderId="14" xfId="0" applyNumberFormat="1" applyFont="1" applyFill="1" applyBorder="1"/>
    <xf numFmtId="2" fontId="6" fillId="0" borderId="0" xfId="0" applyNumberFormat="1" applyFont="1" applyFill="1" applyBorder="1"/>
    <xf numFmtId="0" fontId="6" fillId="0" borderId="1" xfId="0" applyFont="1" applyFill="1" applyBorder="1"/>
    <xf numFmtId="2" fontId="6" fillId="0" borderId="2" xfId="0" applyNumberFormat="1" applyFont="1" applyFill="1" applyBorder="1"/>
    <xf numFmtId="2" fontId="6" fillId="0" borderId="4" xfId="0" applyNumberFormat="1" applyFont="1" applyFill="1" applyBorder="1"/>
    <xf numFmtId="168" fontId="6" fillId="0" borderId="7" xfId="0" applyNumberFormat="1" applyFont="1" applyBorder="1" applyAlignment="1">
      <alignment horizontal="right"/>
    </xf>
    <xf numFmtId="168" fontId="6" fillId="0" borderId="8" xfId="0" applyNumberFormat="1" applyFont="1" applyBorder="1" applyAlignment="1">
      <alignment horizontal="right"/>
    </xf>
    <xf numFmtId="1" fontId="6" fillId="0" borderId="11" xfId="0" applyNumberFormat="1" applyFont="1" applyBorder="1"/>
    <xf numFmtId="2" fontId="6" fillId="0" borderId="12" xfId="0" applyNumberFormat="1" applyFont="1" applyBorder="1" applyAlignment="1">
      <alignment horizontal="right"/>
    </xf>
    <xf numFmtId="2" fontId="6" fillId="0" borderId="8" xfId="0" applyNumberFormat="1" applyFont="1" applyBorder="1" applyAlignment="1">
      <alignment horizontal="right"/>
    </xf>
    <xf numFmtId="0" fontId="6" fillId="0" borderId="11" xfId="0" applyFont="1" applyBorder="1" applyAlignment="1">
      <alignment horizontal="left"/>
    </xf>
    <xf numFmtId="2" fontId="6" fillId="0" borderId="15" xfId="0" applyNumberFormat="1" applyFont="1" applyBorder="1" applyAlignment="1">
      <alignment horizontal="right"/>
    </xf>
    <xf numFmtId="2" fontId="6" fillId="0" borderId="10" xfId="0" applyNumberFormat="1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0" xfId="0" applyFont="1" applyFill="1"/>
    <xf numFmtId="1" fontId="6" fillId="2" borderId="11" xfId="0" applyNumberFormat="1" applyFont="1" applyFill="1" applyBorder="1"/>
    <xf numFmtId="168" fontId="6" fillId="2" borderId="15" xfId="0" applyNumberFormat="1" applyFont="1" applyFill="1" applyBorder="1"/>
    <xf numFmtId="2" fontId="6" fillId="2" borderId="9" xfId="0" applyNumberFormat="1" applyFont="1" applyFill="1" applyBorder="1"/>
    <xf numFmtId="2" fontId="6" fillId="2" borderId="15" xfId="0" applyNumberFormat="1" applyFont="1" applyFill="1" applyBorder="1"/>
    <xf numFmtId="2" fontId="6" fillId="2" borderId="10" xfId="0" applyNumberFormat="1" applyFont="1" applyFill="1" applyBorder="1"/>
    <xf numFmtId="0" fontId="6" fillId="6" borderId="0" xfId="0" applyFont="1" applyFill="1"/>
    <xf numFmtId="0" fontId="13" fillId="0" borderId="1" xfId="0" applyFont="1" applyBorder="1" applyAlignment="1">
      <alignment horizontal="left"/>
    </xf>
    <xf numFmtId="2" fontId="6" fillId="0" borderId="2" xfId="0" applyNumberFormat="1" applyFont="1" applyBorder="1" applyAlignment="1">
      <alignment horizontal="right"/>
    </xf>
    <xf numFmtId="2" fontId="6" fillId="0" borderId="4" xfId="0" applyNumberFormat="1" applyFont="1" applyBorder="1" applyAlignment="1">
      <alignment horizontal="right"/>
    </xf>
    <xf numFmtId="0" fontId="9" fillId="0" borderId="0" xfId="0" applyFont="1"/>
    <xf numFmtId="1" fontId="6" fillId="0" borderId="12" xfId="0" applyNumberFormat="1" applyFont="1" applyBorder="1"/>
    <xf numFmtId="0" fontId="6" fillId="2" borderId="0" xfId="0" applyFont="1" applyFill="1" applyBorder="1" applyAlignment="1">
      <alignment horizontal="center"/>
    </xf>
    <xf numFmtId="0" fontId="50" fillId="0" borderId="13" xfId="0" applyFont="1" applyBorder="1" applyAlignment="1">
      <alignment horizontal="left"/>
    </xf>
    <xf numFmtId="0" fontId="50" fillId="0" borderId="15" xfId="0" applyFont="1" applyBorder="1" applyAlignment="1">
      <alignment horizontal="left"/>
    </xf>
    <xf numFmtId="1" fontId="6" fillId="0" borderId="11" xfId="0" applyNumberFormat="1" applyFont="1" applyFill="1" applyBorder="1"/>
    <xf numFmtId="168" fontId="6" fillId="0" borderId="15" xfId="0" applyNumberFormat="1" applyFont="1" applyFill="1" applyBorder="1"/>
    <xf numFmtId="2" fontId="6" fillId="0" borderId="9" xfId="0" applyNumberFormat="1" applyFont="1" applyFill="1" applyBorder="1"/>
    <xf numFmtId="2" fontId="6" fillId="0" borderId="15" xfId="0" applyNumberFormat="1" applyFont="1" applyFill="1" applyBorder="1"/>
    <xf numFmtId="2" fontId="6" fillId="0" borderId="10" xfId="0" applyNumberFormat="1" applyFont="1" applyFill="1" applyBorder="1"/>
    <xf numFmtId="0" fontId="6" fillId="2" borderId="0" xfId="0" applyFont="1" applyFill="1"/>
    <xf numFmtId="0" fontId="51" fillId="0" borderId="0" xfId="1" applyNumberFormat="1" applyFont="1" applyFill="1" applyBorder="1" applyAlignment="1" applyProtection="1"/>
    <xf numFmtId="0" fontId="6" fillId="7" borderId="0" xfId="0" applyFont="1" applyFill="1"/>
    <xf numFmtId="0" fontId="50" fillId="0" borderId="6" xfId="0" applyFont="1" applyBorder="1"/>
    <xf numFmtId="0" fontId="6" fillId="0" borderId="1" xfId="0" applyFont="1" applyBorder="1" applyAlignment="1">
      <alignment horizontal="left"/>
    </xf>
    <xf numFmtId="0" fontId="0" fillId="0" borderId="2" xfId="0" applyBorder="1"/>
    <xf numFmtId="0" fontId="50" fillId="0" borderId="11" xfId="0" applyFont="1" applyBorder="1" applyAlignment="1">
      <alignment horizontal="left"/>
    </xf>
    <xf numFmtId="0" fontId="6" fillId="0" borderId="9" xfId="0" applyFont="1" applyBorder="1"/>
    <xf numFmtId="0" fontId="20" fillId="0" borderId="1" xfId="0" applyFont="1" applyBorder="1" applyAlignment="1">
      <alignment horizontal="left"/>
    </xf>
    <xf numFmtId="0" fontId="20" fillId="0" borderId="2" xfId="0" applyFont="1" applyBorder="1"/>
    <xf numFmtId="0" fontId="20" fillId="0" borderId="14" xfId="0" applyFont="1" applyBorder="1"/>
    <xf numFmtId="0" fontId="19" fillId="0" borderId="7" xfId="0" applyFont="1" applyBorder="1" applyAlignment="1">
      <alignment horizontal="right"/>
    </xf>
    <xf numFmtId="0" fontId="19" fillId="0" borderId="0" xfId="0" applyFont="1" applyBorder="1"/>
    <xf numFmtId="0" fontId="6" fillId="0" borderId="6" xfId="0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26" fillId="0" borderId="2" xfId="0" applyFont="1" applyBorder="1"/>
    <xf numFmtId="0" fontId="26" fillId="0" borderId="14" xfId="0" applyFont="1" applyBorder="1"/>
    <xf numFmtId="0" fontId="50" fillId="0" borderId="6" xfId="0" applyFont="1" applyBorder="1" applyAlignment="1">
      <alignment horizontal="left"/>
    </xf>
    <xf numFmtId="2" fontId="6" fillId="2" borderId="8" xfId="0" applyNumberFormat="1" applyFont="1" applyFill="1" applyBorder="1"/>
    <xf numFmtId="0" fontId="20" fillId="0" borderId="6" xfId="0" applyFont="1" applyBorder="1" applyAlignment="1">
      <alignment horizontal="left"/>
    </xf>
    <xf numFmtId="0" fontId="20" fillId="0" borderId="5" xfId="0" applyFont="1" applyBorder="1"/>
    <xf numFmtId="0" fontId="20" fillId="0" borderId="13" xfId="0" applyFont="1" applyBorder="1"/>
    <xf numFmtId="49" fontId="6" fillId="0" borderId="13" xfId="0" applyNumberFormat="1" applyFont="1" applyFill="1" applyBorder="1" applyAlignment="1">
      <alignment horizontal="center"/>
    </xf>
    <xf numFmtId="168" fontId="6" fillId="0" borderId="13" xfId="0" applyNumberFormat="1" applyFont="1" applyFill="1" applyBorder="1"/>
    <xf numFmtId="2" fontId="6" fillId="0" borderId="13" xfId="0" applyNumberFormat="1" applyFont="1" applyFill="1" applyBorder="1"/>
    <xf numFmtId="0" fontId="6" fillId="0" borderId="6" xfId="0" applyFont="1" applyFill="1" applyBorder="1"/>
    <xf numFmtId="2" fontId="6" fillId="0" borderId="5" xfId="0" applyNumberFormat="1" applyFont="1" applyFill="1" applyBorder="1"/>
    <xf numFmtId="2" fontId="6" fillId="0" borderId="3" xfId="0" applyNumberFormat="1" applyFont="1" applyFill="1" applyBorder="1"/>
    <xf numFmtId="1" fontId="6" fillId="0" borderId="1" xfId="0" applyNumberFormat="1" applyFont="1" applyFill="1" applyBorder="1"/>
    <xf numFmtId="1" fontId="6" fillId="0" borderId="7" xfId="0" applyNumberFormat="1" applyFont="1" applyFill="1" applyBorder="1"/>
    <xf numFmtId="168" fontId="6" fillId="0" borderId="12" xfId="0" applyNumberFormat="1" applyFont="1" applyFill="1" applyBorder="1"/>
    <xf numFmtId="2" fontId="6" fillId="0" borderId="12" xfId="0" applyNumberFormat="1" applyFont="1" applyFill="1" applyBorder="1"/>
    <xf numFmtId="2" fontId="6" fillId="0" borderId="8" xfId="0" applyNumberFormat="1" applyFont="1" applyFill="1" applyBorder="1"/>
    <xf numFmtId="1" fontId="6" fillId="0" borderId="6" xfId="0" applyNumberFormat="1" applyFont="1" applyFill="1" applyBorder="1"/>
    <xf numFmtId="0" fontId="6" fillId="0" borderId="11" xfId="0" applyFont="1" applyBorder="1" applyAlignment="1">
      <alignment horizontal="right"/>
    </xf>
    <xf numFmtId="0" fontId="26" fillId="0" borderId="11" xfId="0" applyFont="1" applyBorder="1" applyAlignment="1">
      <alignment horizontal="right"/>
    </xf>
    <xf numFmtId="0" fontId="26" fillId="0" borderId="9" xfId="0" applyFont="1" applyBorder="1"/>
    <xf numFmtId="168" fontId="26" fillId="0" borderId="14" xfId="0" applyNumberFormat="1" applyFont="1" applyBorder="1"/>
    <xf numFmtId="168" fontId="26" fillId="0" borderId="2" xfId="0" applyNumberFormat="1" applyFont="1" applyBorder="1"/>
    <xf numFmtId="0" fontId="6" fillId="0" borderId="5" xfId="0" applyFont="1" applyFill="1" applyBorder="1"/>
    <xf numFmtId="0" fontId="19" fillId="0" borderId="11" xfId="0" applyFont="1" applyBorder="1" applyAlignment="1">
      <alignment horizontal="right"/>
    </xf>
    <xf numFmtId="0" fontId="19" fillId="0" borderId="9" xfId="0" applyFont="1" applyBorder="1"/>
    <xf numFmtId="168" fontId="19" fillId="0" borderId="15" xfId="0" applyNumberFormat="1" applyFont="1" applyBorder="1"/>
    <xf numFmtId="0" fontId="19" fillId="0" borderId="0" xfId="0" applyFont="1" applyBorder="1" applyAlignment="1">
      <alignment horizontal="right"/>
    </xf>
    <xf numFmtId="168" fontId="19" fillId="0" borderId="0" xfId="0" applyNumberFormat="1" applyFont="1" applyBorder="1"/>
    <xf numFmtId="0" fontId="6" fillId="0" borderId="2" xfId="0" applyFont="1" applyFill="1" applyBorder="1"/>
    <xf numFmtId="0" fontId="6" fillId="0" borderId="0" xfId="0" applyFont="1" applyFill="1" applyBorder="1"/>
    <xf numFmtId="168" fontId="6" fillId="0" borderId="0" xfId="0" applyNumberFormat="1" applyFont="1" applyFill="1" applyBorder="1"/>
    <xf numFmtId="0" fontId="9" fillId="0" borderId="6" xfId="0" applyFont="1" applyBorder="1" applyAlignment="1">
      <alignment horizontal="left"/>
    </xf>
    <xf numFmtId="164" fontId="6" fillId="0" borderId="0" xfId="0" applyNumberFormat="1" applyFont="1" applyBorder="1"/>
    <xf numFmtId="16" fontId="10" fillId="0" borderId="0" xfId="0" applyNumberFormat="1" applyFont="1" applyBorder="1" applyAlignment="1">
      <alignment horizontal="center"/>
    </xf>
    <xf numFmtId="0" fontId="10" fillId="0" borderId="0" xfId="0" applyNumberFormat="1" applyFont="1" applyBorder="1"/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Font="1"/>
    <xf numFmtId="0" fontId="48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2" fontId="13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7" fillId="0" borderId="0" xfId="0" applyFont="1" applyBorder="1" applyAlignment="1">
      <alignment horizontal="right"/>
    </xf>
    <xf numFmtId="0" fontId="9" fillId="0" borderId="7" xfId="0" applyFont="1" applyBorder="1"/>
    <xf numFmtId="0" fontId="10" fillId="0" borderId="0" xfId="0" applyFont="1" applyBorder="1" applyAlignment="1">
      <alignment horizontal="right"/>
    </xf>
    <xf numFmtId="0" fontId="52" fillId="0" borderId="0" xfId="0" applyFont="1" applyBorder="1" applyAlignment="1">
      <alignment horizontal="right"/>
    </xf>
    <xf numFmtId="0" fontId="23" fillId="0" borderId="0" xfId="0" applyFont="1" applyBorder="1"/>
    <xf numFmtId="0" fontId="53" fillId="0" borderId="7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47" fillId="0" borderId="5" xfId="0" applyFont="1" applyBorder="1" applyAlignment="1">
      <alignment horizontal="right"/>
    </xf>
    <xf numFmtId="0" fontId="47" fillId="0" borderId="9" xfId="0" applyFont="1" applyBorder="1" applyAlignment="1">
      <alignment horizontal="right"/>
    </xf>
    <xf numFmtId="0" fontId="45" fillId="0" borderId="9" xfId="0" applyFont="1" applyBorder="1" applyAlignment="1">
      <alignment horizontal="left"/>
    </xf>
    <xf numFmtId="0" fontId="50" fillId="0" borderId="0" xfId="0" applyFont="1" applyBorder="1" applyAlignment="1">
      <alignment horizontal="right"/>
    </xf>
    <xf numFmtId="0" fontId="50" fillId="0" borderId="9" xfId="0" applyFont="1" applyBorder="1" applyAlignment="1">
      <alignment horizontal="right"/>
    </xf>
    <xf numFmtId="0" fontId="5" fillId="0" borderId="9" xfId="1" applyNumberFormat="1" applyFont="1" applyFill="1" applyBorder="1" applyAlignment="1" applyProtection="1"/>
    <xf numFmtId="0" fontId="5" fillId="0" borderId="5" xfId="1" applyNumberFormat="1" applyFill="1" applyBorder="1" applyAlignment="1" applyProtection="1"/>
    <xf numFmtId="0" fontId="5" fillId="0" borderId="9" xfId="1" applyNumberFormat="1" applyFont="1" applyFill="1" applyBorder="1" applyAlignment="1" applyProtection="1">
      <alignment horizontal="left"/>
    </xf>
    <xf numFmtId="0" fontId="6" fillId="0" borderId="1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5" fillId="0" borderId="7" xfId="0" applyFont="1" applyBorder="1"/>
    <xf numFmtId="0" fontId="55" fillId="0" borderId="0" xfId="0" applyFont="1" applyBorder="1"/>
    <xf numFmtId="0" fontId="55" fillId="0" borderId="0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2" fontId="10" fillId="0" borderId="0" xfId="0" applyNumberFormat="1" applyFont="1" applyBorder="1" applyAlignment="1"/>
    <xf numFmtId="0" fontId="9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6" fillId="0" borderId="0" xfId="0" applyFont="1" applyBorder="1" applyAlignment="1">
      <alignment horizontal="left"/>
    </xf>
    <xf numFmtId="0" fontId="55" fillId="0" borderId="0" xfId="0" applyFont="1"/>
    <xf numFmtId="0" fontId="55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42" fillId="0" borderId="0" xfId="0" applyFont="1" applyBorder="1" applyAlignment="1">
      <alignment horizont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/>
    <xf numFmtId="0" fontId="24" fillId="0" borderId="0" xfId="0" applyFont="1" applyAlignment="1">
      <alignment horizontal="left"/>
    </xf>
    <xf numFmtId="0" fontId="53" fillId="0" borderId="5" xfId="0" applyFont="1" applyBorder="1" applyAlignment="1">
      <alignment horizontal="center"/>
    </xf>
    <xf numFmtId="164" fontId="10" fillId="0" borderId="5" xfId="0" applyNumberFormat="1" applyFont="1" applyBorder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58" fillId="0" borderId="12" xfId="0" applyFont="1" applyBorder="1" applyAlignment="1">
      <alignment horizontal="left"/>
    </xf>
    <xf numFmtId="172" fontId="0" fillId="0" borderId="0" xfId="0" applyNumberFormat="1"/>
    <xf numFmtId="0" fontId="6" fillId="8" borderId="12" xfId="0" applyFont="1" applyFill="1" applyBorder="1"/>
    <xf numFmtId="0" fontId="6" fillId="9" borderId="13" xfId="0" applyFont="1" applyFill="1" applyBorder="1"/>
    <xf numFmtId="0" fontId="6" fillId="10" borderId="12" xfId="0" applyFont="1" applyFill="1" applyBorder="1"/>
    <xf numFmtId="0" fontId="6" fillId="11" borderId="13" xfId="0" applyFont="1" applyFill="1" applyBorder="1"/>
    <xf numFmtId="0" fontId="6" fillId="11" borderId="12" xfId="0" applyFont="1" applyFill="1" applyBorder="1"/>
    <xf numFmtId="0" fontId="5" fillId="0" borderId="0" xfId="1" applyAlignment="1">
      <alignment horizontal="center"/>
    </xf>
    <xf numFmtId="1" fontId="6" fillId="0" borderId="14" xfId="0" applyNumberFormat="1" applyFont="1" applyFill="1" applyBorder="1"/>
    <xf numFmtId="0" fontId="10" fillId="0" borderId="0" xfId="0" applyNumberFormat="1" applyFont="1" applyBorder="1" applyAlignment="1">
      <alignment horizontal="left"/>
    </xf>
    <xf numFmtId="0" fontId="25" fillId="0" borderId="10" xfId="0" applyFont="1" applyBorder="1"/>
    <xf numFmtId="0" fontId="59" fillId="0" borderId="12" xfId="0" applyFont="1" applyBorder="1" applyAlignment="1">
      <alignment horizontal="left"/>
    </xf>
    <xf numFmtId="0" fontId="59" fillId="0" borderId="12" xfId="0" applyFont="1" applyBorder="1"/>
    <xf numFmtId="0" fontId="58" fillId="0" borderId="7" xfId="0" applyFont="1" applyBorder="1"/>
    <xf numFmtId="0" fontId="58" fillId="0" borderId="12" xfId="0" applyFont="1" applyBorder="1"/>
    <xf numFmtId="0" fontId="59" fillId="0" borderId="7" xfId="0" applyFont="1" applyBorder="1" applyAlignment="1">
      <alignment horizontal="center"/>
    </xf>
    <xf numFmtId="0" fontId="59" fillId="0" borderId="15" xfId="0" applyFont="1" applyBorder="1"/>
    <xf numFmtId="0" fontId="59" fillId="0" borderId="8" xfId="0" applyFont="1" applyBorder="1" applyAlignment="1">
      <alignment horizontal="center"/>
    </xf>
    <xf numFmtId="0" fontId="61" fillId="0" borderId="5" xfId="0" applyFont="1" applyBorder="1" applyAlignment="1">
      <alignment horizontal="left"/>
    </xf>
    <xf numFmtId="0" fontId="59" fillId="0" borderId="13" xfId="0" applyFont="1" applyBorder="1"/>
    <xf numFmtId="0" fontId="59" fillId="0" borderId="7" xfId="0" applyFont="1" applyBorder="1"/>
    <xf numFmtId="0" fontId="59" fillId="0" borderId="7" xfId="0" applyFont="1" applyBorder="1" applyAlignment="1">
      <alignment horizontal="left"/>
    </xf>
    <xf numFmtId="0" fontId="24" fillId="0" borderId="13" xfId="0" applyFont="1" applyBorder="1" applyAlignment="1">
      <alignment horizontal="center"/>
    </xf>
    <xf numFmtId="0" fontId="10" fillId="0" borderId="11" xfId="0" applyFont="1" applyFill="1" applyBorder="1" applyAlignment="1">
      <alignment horizontal="left"/>
    </xf>
    <xf numFmtId="0" fontId="10" fillId="0" borderId="10" xfId="0" applyFont="1" applyFill="1" applyBorder="1"/>
    <xf numFmtId="0" fontId="10" fillId="0" borderId="10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left"/>
    </xf>
    <xf numFmtId="2" fontId="10" fillId="0" borderId="7" xfId="0" applyNumberFormat="1" applyFont="1" applyFill="1" applyBorder="1"/>
    <xf numFmtId="169" fontId="10" fillId="0" borderId="15" xfId="0" applyNumberFormat="1" applyFont="1" applyFill="1" applyBorder="1" applyAlignment="1">
      <alignment horizontal="right"/>
    </xf>
    <xf numFmtId="169" fontId="10" fillId="0" borderId="16" xfId="0" applyNumberFormat="1" applyFont="1" applyFill="1" applyBorder="1"/>
    <xf numFmtId="169" fontId="10" fillId="0" borderId="10" xfId="0" applyNumberFormat="1" applyFont="1" applyFill="1" applyBorder="1" applyAlignment="1">
      <alignment horizontal="right"/>
    </xf>
    <xf numFmtId="169" fontId="24" fillId="0" borderId="10" xfId="0" applyNumberFormat="1" applyFont="1" applyFill="1" applyBorder="1" applyAlignment="1">
      <alignment horizontal="right"/>
    </xf>
    <xf numFmtId="169" fontId="24" fillId="0" borderId="15" xfId="0" applyNumberFormat="1" applyFont="1" applyFill="1" applyBorder="1" applyAlignment="1">
      <alignment horizontal="right"/>
    </xf>
    <xf numFmtId="169" fontId="10" fillId="0" borderId="15" xfId="0" applyNumberFormat="1" applyFont="1" applyFill="1" applyBorder="1"/>
    <xf numFmtId="169" fontId="24" fillId="0" borderId="9" xfId="0" applyNumberFormat="1" applyFont="1" applyFill="1" applyBorder="1"/>
    <xf numFmtId="169" fontId="10" fillId="0" borderId="9" xfId="0" applyNumberFormat="1" applyFont="1" applyFill="1" applyBorder="1"/>
    <xf numFmtId="0" fontId="0" fillId="0" borderId="0" xfId="0" applyFill="1"/>
    <xf numFmtId="0" fontId="10" fillId="0" borderId="12" xfId="0" applyFont="1" applyFill="1" applyBorder="1" applyAlignment="1">
      <alignment horizontal="left"/>
    </xf>
    <xf numFmtId="169" fontId="10" fillId="0" borderId="12" xfId="0" applyNumberFormat="1" applyFont="1" applyFill="1" applyBorder="1" applyAlignment="1">
      <alignment horizontal="right"/>
    </xf>
    <xf numFmtId="169" fontId="10" fillId="0" borderId="8" xfId="0" applyNumberFormat="1" applyFont="1" applyFill="1" applyBorder="1"/>
    <xf numFmtId="0" fontId="10" fillId="0" borderId="7" xfId="0" applyFont="1" applyFill="1" applyBorder="1"/>
    <xf numFmtId="0" fontId="10" fillId="0" borderId="7" xfId="0" applyFont="1" applyFill="1" applyBorder="1" applyAlignment="1">
      <alignment horizontal="left"/>
    </xf>
    <xf numFmtId="169" fontId="24" fillId="0" borderId="8" xfId="0" applyNumberFormat="1" applyFont="1" applyFill="1" applyBorder="1" applyAlignment="1">
      <alignment horizontal="right"/>
    </xf>
    <xf numFmtId="169" fontId="24" fillId="0" borderId="12" xfId="0" applyNumberFormat="1" applyFont="1" applyFill="1" applyBorder="1"/>
    <xf numFmtId="0" fontId="10" fillId="0" borderId="11" xfId="0" applyFont="1" applyFill="1" applyBorder="1"/>
    <xf numFmtId="169" fontId="24" fillId="0" borderId="15" xfId="0" applyNumberFormat="1" applyFont="1" applyFill="1" applyBorder="1"/>
    <xf numFmtId="0" fontId="10" fillId="0" borderId="13" xfId="0" applyFont="1" applyFill="1" applyBorder="1" applyAlignment="1">
      <alignment horizontal="left"/>
    </xf>
    <xf numFmtId="0" fontId="10" fillId="0" borderId="13" xfId="0" applyFont="1" applyFill="1" applyBorder="1"/>
    <xf numFmtId="0" fontId="10" fillId="0" borderId="3" xfId="0" applyFont="1" applyFill="1" applyBorder="1"/>
    <xf numFmtId="169" fontId="10" fillId="0" borderId="13" xfId="0" applyNumberFormat="1" applyFont="1" applyFill="1" applyBorder="1" applyAlignment="1">
      <alignment horizontal="right"/>
    </xf>
    <xf numFmtId="169" fontId="10" fillId="0" borderId="13" xfId="0" applyNumberFormat="1" applyFont="1" applyFill="1" applyBorder="1"/>
    <xf numFmtId="169" fontId="10" fillId="0" borderId="7" xfId="0" applyNumberFormat="1" applyFont="1" applyFill="1" applyBorder="1"/>
    <xf numFmtId="169" fontId="24" fillId="0" borderId="3" xfId="0" applyNumberFormat="1" applyFont="1" applyFill="1" applyBorder="1" applyAlignment="1">
      <alignment horizontal="right"/>
    </xf>
    <xf numFmtId="169" fontId="10" fillId="0" borderId="3" xfId="0" applyNumberFormat="1" applyFont="1" applyFill="1" applyBorder="1" applyAlignment="1">
      <alignment horizontal="right"/>
    </xf>
    <xf numFmtId="169" fontId="24" fillId="0" borderId="13" xfId="0" applyNumberFormat="1" applyFont="1" applyFill="1" applyBorder="1" applyAlignment="1">
      <alignment horizontal="right"/>
    </xf>
    <xf numFmtId="169" fontId="10" fillId="0" borderId="5" xfId="0" applyNumberFormat="1" applyFont="1" applyFill="1" applyBorder="1"/>
    <xf numFmtId="169" fontId="24" fillId="0" borderId="5" xfId="0" applyNumberFormat="1" applyFont="1" applyFill="1" applyBorder="1"/>
    <xf numFmtId="169" fontId="10" fillId="0" borderId="19" xfId="0" applyNumberFormat="1" applyFont="1" applyFill="1" applyBorder="1"/>
    <xf numFmtId="0" fontId="10" fillId="0" borderId="6" xfId="0" applyFont="1" applyFill="1" applyBorder="1"/>
    <xf numFmtId="169" fontId="60" fillId="0" borderId="12" xfId="0" applyNumberFormat="1" applyFont="1" applyFill="1" applyBorder="1"/>
    <xf numFmtId="169" fontId="10" fillId="0" borderId="3" xfId="0" applyNumberFormat="1" applyFont="1" applyFill="1" applyBorder="1"/>
    <xf numFmtId="169" fontId="10" fillId="0" borderId="10" xfId="0" applyNumberFormat="1" applyFont="1" applyFill="1" applyBorder="1"/>
    <xf numFmtId="169" fontId="60" fillId="0" borderId="8" xfId="0" applyNumberFormat="1" applyFont="1" applyFill="1" applyBorder="1"/>
    <xf numFmtId="169" fontId="60" fillId="0" borderId="18" xfId="0" applyNumberFormat="1" applyFont="1" applyFill="1" applyBorder="1"/>
    <xf numFmtId="0" fontId="10" fillId="0" borderId="12" xfId="0" applyFont="1" applyFill="1" applyBorder="1" applyAlignment="1"/>
    <xf numFmtId="0" fontId="10" fillId="0" borderId="0" xfId="0" applyFont="1" applyFill="1" applyBorder="1" applyAlignment="1">
      <alignment horizontal="center"/>
    </xf>
    <xf numFmtId="169" fontId="10" fillId="0" borderId="5" xfId="0" applyNumberFormat="1" applyFont="1" applyFill="1" applyBorder="1" applyAlignment="1">
      <alignment horizontal="right"/>
    </xf>
    <xf numFmtId="169" fontId="10" fillId="0" borderId="6" xfId="0" applyNumberFormat="1" applyFont="1" applyFill="1" applyBorder="1"/>
    <xf numFmtId="169" fontId="10" fillId="0" borderId="11" xfId="0" applyNumberFormat="1" applyFont="1" applyFill="1" applyBorder="1"/>
    <xf numFmtId="169" fontId="24" fillId="0" borderId="13" xfId="0" applyNumberFormat="1" applyFont="1" applyFill="1" applyBorder="1"/>
    <xf numFmtId="169" fontId="10" fillId="0" borderId="0" xfId="0" applyNumberFormat="1" applyFont="1" applyFill="1" applyBorder="1" applyAlignment="1">
      <alignment horizontal="right"/>
    </xf>
    <xf numFmtId="169" fontId="10" fillId="0" borderId="7" xfId="0" applyNumberFormat="1" applyFont="1" applyFill="1" applyBorder="1" applyAlignment="1">
      <alignment horizontal="right"/>
    </xf>
    <xf numFmtId="169" fontId="24" fillId="0" borderId="0" xfId="0" applyNumberFormat="1" applyFont="1" applyFill="1" applyBorder="1" applyAlignment="1">
      <alignment horizontal="right"/>
    </xf>
    <xf numFmtId="169" fontId="24" fillId="0" borderId="7" xfId="0" applyNumberFormat="1" applyFont="1" applyFill="1" applyBorder="1" applyAlignment="1">
      <alignment horizontal="right"/>
    </xf>
    <xf numFmtId="0" fontId="10" fillId="0" borderId="0" xfId="0" applyFont="1" applyFill="1" applyBorder="1"/>
    <xf numFmtId="169" fontId="24" fillId="0" borderId="11" xfId="0" applyNumberFormat="1" applyFont="1" applyFill="1" applyBorder="1"/>
    <xf numFmtId="169" fontId="24" fillId="0" borderId="6" xfId="0" applyNumberFormat="1" applyFont="1" applyFill="1" applyBorder="1"/>
    <xf numFmtId="169" fontId="60" fillId="0" borderId="3" xfId="0" applyNumberFormat="1" applyFont="1" applyFill="1" applyBorder="1" applyAlignment="1">
      <alignment horizontal="right"/>
    </xf>
    <xf numFmtId="169" fontId="60" fillId="0" borderId="5" xfId="0" applyNumberFormat="1" applyFont="1" applyFill="1" applyBorder="1"/>
    <xf numFmtId="169" fontId="60" fillId="0" borderId="8" xfId="0" applyNumberFormat="1" applyFont="1" applyFill="1" applyBorder="1" applyAlignment="1">
      <alignment horizontal="right"/>
    </xf>
    <xf numFmtId="169" fontId="60" fillId="0" borderId="0" xfId="0" applyNumberFormat="1" applyFont="1" applyFill="1" applyBorder="1"/>
    <xf numFmtId="2" fontId="10" fillId="0" borderId="11" xfId="0" applyNumberFormat="1" applyFont="1" applyFill="1" applyBorder="1"/>
    <xf numFmtId="169" fontId="60" fillId="0" borderId="12" xfId="0" applyNumberFormat="1" applyFont="1" applyFill="1" applyBorder="1" applyAlignment="1">
      <alignment horizontal="right"/>
    </xf>
    <xf numFmtId="169" fontId="60" fillId="0" borderId="7" xfId="0" applyNumberFormat="1" applyFont="1" applyFill="1" applyBorder="1"/>
    <xf numFmtId="169" fontId="60" fillId="0" borderId="10" xfId="0" applyNumberFormat="1" applyFont="1" applyFill="1" applyBorder="1" applyAlignment="1">
      <alignment horizontal="right"/>
    </xf>
    <xf numFmtId="169" fontId="60" fillId="0" borderId="9" xfId="0" applyNumberFormat="1" applyFont="1" applyFill="1" applyBorder="1"/>
    <xf numFmtId="169" fontId="60" fillId="0" borderId="13" xfId="0" applyNumberFormat="1" applyFont="1" applyFill="1" applyBorder="1"/>
    <xf numFmtId="2" fontId="10" fillId="0" borderId="12" xfId="0" applyNumberFormat="1" applyFont="1" applyFill="1" applyBorder="1"/>
    <xf numFmtId="2" fontId="10" fillId="0" borderId="13" xfId="0" applyNumberFormat="1" applyFont="1" applyFill="1" applyBorder="1"/>
    <xf numFmtId="169" fontId="10" fillId="0" borderId="28" xfId="0" applyNumberFormat="1" applyFont="1" applyFill="1" applyBorder="1"/>
    <xf numFmtId="169" fontId="10" fillId="0" borderId="29" xfId="0" applyNumberFormat="1" applyFont="1" applyFill="1" applyBorder="1"/>
    <xf numFmtId="169" fontId="10" fillId="0" borderId="17" xfId="0" applyNumberFormat="1" applyFont="1" applyFill="1" applyBorder="1" applyAlignment="1">
      <alignment horizontal="right"/>
    </xf>
    <xf numFmtId="169" fontId="10" fillId="0" borderId="32" xfId="0" applyNumberFormat="1" applyFont="1" applyFill="1" applyBorder="1"/>
    <xf numFmtId="169" fontId="24" fillId="0" borderId="8" xfId="0" applyNumberFormat="1" applyFont="1" applyFill="1" applyBorder="1"/>
    <xf numFmtId="2" fontId="10" fillId="0" borderId="12" xfId="0" applyNumberFormat="1" applyFont="1" applyFill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0" applyFill="1" applyBorder="1"/>
    <xf numFmtId="0" fontId="0" fillId="0" borderId="3" xfId="0" applyFill="1" applyBorder="1"/>
    <xf numFmtId="0" fontId="11" fillId="0" borderId="7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 applyBorder="1"/>
    <xf numFmtId="0" fontId="0" fillId="0" borderId="8" xfId="0" applyFill="1" applyBorder="1"/>
    <xf numFmtId="0" fontId="17" fillId="0" borderId="7" xfId="0" applyFont="1" applyFill="1" applyBorder="1" applyAlignment="1">
      <alignment horizontal="left"/>
    </xf>
    <xf numFmtId="0" fontId="16" fillId="0" borderId="0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14" fillId="0" borderId="11" xfId="0" applyFont="1" applyFill="1" applyBorder="1" applyAlignment="1">
      <alignment horizontal="left"/>
    </xf>
    <xf numFmtId="0" fontId="0" fillId="0" borderId="9" xfId="0" applyFont="1" applyFill="1" applyBorder="1"/>
    <xf numFmtId="0" fontId="19" fillId="0" borderId="0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21" fillId="0" borderId="9" xfId="0" applyFont="1" applyFill="1" applyBorder="1"/>
    <xf numFmtId="0" fontId="10" fillId="0" borderId="12" xfId="0" quotePrefix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9" fontId="60" fillId="0" borderId="0" xfId="0" applyNumberFormat="1" applyFont="1" applyFill="1" applyBorder="1" applyAlignment="1">
      <alignment horizontal="right"/>
    </xf>
    <xf numFmtId="2" fontId="10" fillId="0" borderId="7" xfId="0" applyNumberFormat="1" applyFont="1" applyFill="1" applyBorder="1" applyAlignment="1">
      <alignment horizontal="left"/>
    </xf>
    <xf numFmtId="0" fontId="0" fillId="0" borderId="0" xfId="0" applyFont="1" applyFill="1"/>
    <xf numFmtId="0" fontId="66" fillId="0" borderId="0" xfId="0" applyFont="1" applyBorder="1"/>
    <xf numFmtId="0" fontId="5" fillId="0" borderId="0" xfId="1" applyNumberFormat="1" applyFont="1" applyFill="1" applyBorder="1" applyAlignment="1" applyProtection="1"/>
    <xf numFmtId="0" fontId="67" fillId="0" borderId="0" xfId="0" applyFont="1" applyBorder="1"/>
    <xf numFmtId="0" fontId="68" fillId="0" borderId="0" xfId="0" applyFont="1" applyBorder="1" applyAlignment="1">
      <alignment horizontal="left"/>
    </xf>
    <xf numFmtId="0" fontId="69" fillId="0" borderId="0" xfId="0" applyFont="1" applyBorder="1"/>
    <xf numFmtId="0" fontId="10" fillId="0" borderId="0" xfId="0" applyFont="1" applyFill="1" applyBorder="1" applyAlignment="1">
      <alignment horizontal="left"/>
    </xf>
    <xf numFmtId="0" fontId="10" fillId="12" borderId="7" xfId="0" applyFont="1" applyFill="1" applyBorder="1" applyAlignment="1">
      <alignment horizontal="left"/>
    </xf>
    <xf numFmtId="0" fontId="10" fillId="12" borderId="31" xfId="0" applyFont="1" applyFill="1" applyBorder="1" applyAlignment="1">
      <alignment horizontal="left"/>
    </xf>
    <xf numFmtId="0" fontId="40" fillId="0" borderId="7" xfId="0" applyFont="1" applyBorder="1" applyAlignment="1">
      <alignment horizontal="left" wrapText="1"/>
    </xf>
    <xf numFmtId="0" fontId="10" fillId="0" borderId="24" xfId="0" applyFont="1" applyFill="1" applyBorder="1"/>
    <xf numFmtId="173" fontId="10" fillId="0" borderId="12" xfId="0" applyNumberFormat="1" applyFont="1" applyFill="1" applyBorder="1" applyAlignment="1"/>
    <xf numFmtId="173" fontId="10" fillId="0" borderId="7" xfId="0" applyNumberFormat="1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64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66" fillId="0" borderId="0" xfId="0" applyFont="1" applyFill="1" applyBorder="1" applyAlignment="1">
      <alignment horizontal="left"/>
    </xf>
    <xf numFmtId="0" fontId="73" fillId="0" borderId="0" xfId="0" applyFont="1" applyFill="1" applyBorder="1"/>
    <xf numFmtId="0" fontId="72" fillId="0" borderId="0" xfId="0" applyFont="1" applyFill="1" applyBorder="1"/>
    <xf numFmtId="0" fontId="6" fillId="0" borderId="32" xfId="0" applyFont="1" applyFill="1" applyBorder="1" applyAlignment="1">
      <alignment horizontal="center"/>
    </xf>
    <xf numFmtId="0" fontId="66" fillId="0" borderId="0" xfId="0" applyFont="1" applyFill="1" applyBorder="1"/>
    <xf numFmtId="0" fontId="10" fillId="0" borderId="0" xfId="0" applyFont="1" applyFill="1"/>
    <xf numFmtId="0" fontId="0" fillId="0" borderId="32" xfId="0" applyFill="1" applyBorder="1"/>
    <xf numFmtId="2" fontId="10" fillId="0" borderId="0" xfId="0" applyNumberFormat="1" applyFont="1" applyFill="1" applyBorder="1"/>
    <xf numFmtId="0" fontId="10" fillId="0" borderId="16" xfId="0" applyFont="1" applyFill="1" applyBorder="1"/>
    <xf numFmtId="2" fontId="10" fillId="0" borderId="8" xfId="0" applyNumberFormat="1" applyFont="1" applyFill="1" applyBorder="1"/>
    <xf numFmtId="0" fontId="10" fillId="0" borderId="18" xfId="0" applyFont="1" applyBorder="1"/>
    <xf numFmtId="169" fontId="10" fillId="0" borderId="32" xfId="0" applyNumberFormat="1" applyFont="1" applyFill="1" applyBorder="1" applyAlignment="1">
      <alignment horizontal="right"/>
    </xf>
    <xf numFmtId="0" fontId="10" fillId="0" borderId="31" xfId="0" applyFont="1" applyBorder="1"/>
    <xf numFmtId="0" fontId="2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1" fontId="10" fillId="0" borderId="0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right"/>
    </xf>
    <xf numFmtId="0" fontId="47" fillId="0" borderId="0" xfId="0" applyFont="1" applyFill="1" applyBorder="1" applyAlignment="1">
      <alignment horizontal="left"/>
    </xf>
    <xf numFmtId="0" fontId="10" fillId="0" borderId="33" xfId="0" applyFont="1" applyFill="1" applyBorder="1"/>
    <xf numFmtId="0" fontId="0" fillId="0" borderId="33" xfId="0" applyFill="1" applyBorder="1"/>
    <xf numFmtId="0" fontId="0" fillId="0" borderId="33" xfId="0" applyBorder="1"/>
    <xf numFmtId="0" fontId="10" fillId="0" borderId="35" xfId="0" applyFont="1" applyFill="1" applyBorder="1"/>
    <xf numFmtId="0" fontId="10" fillId="0" borderId="40" xfId="0" applyFont="1" applyBorder="1"/>
    <xf numFmtId="0" fontId="10" fillId="0" borderId="28" xfId="0" applyFont="1" applyFill="1" applyBorder="1"/>
    <xf numFmtId="169" fontId="10" fillId="0" borderId="8" xfId="0" applyNumberFormat="1" applyFont="1" applyFill="1" applyBorder="1" applyAlignment="1">
      <alignment horizontal="right"/>
    </xf>
    <xf numFmtId="169" fontId="24" fillId="0" borderId="7" xfId="0" applyNumberFormat="1" applyFont="1" applyFill="1" applyBorder="1"/>
    <xf numFmtId="169" fontId="24" fillId="0" borderId="0" xfId="0" applyNumberFormat="1" applyFont="1" applyFill="1" applyBorder="1"/>
    <xf numFmtId="169" fontId="10" fillId="0" borderId="18" xfId="0" applyNumberFormat="1" applyFont="1" applyFill="1" applyBorder="1"/>
    <xf numFmtId="169" fontId="24" fillId="0" borderId="12" xfId="0" applyNumberFormat="1" applyFont="1" applyFill="1" applyBorder="1" applyAlignment="1">
      <alignment horizontal="right"/>
    </xf>
    <xf numFmtId="169" fontId="10" fillId="0" borderId="12" xfId="0" applyNumberFormat="1" applyFont="1" applyFill="1" applyBorder="1"/>
    <xf numFmtId="169" fontId="10" fillId="0" borderId="0" xfId="0" applyNumberFormat="1" applyFont="1" applyFill="1" applyBorder="1"/>
    <xf numFmtId="0" fontId="10" fillId="0" borderId="6" xfId="0" applyFont="1" applyFill="1" applyBorder="1" applyAlignment="1">
      <alignment horizontal="left"/>
    </xf>
    <xf numFmtId="0" fontId="10" fillId="0" borderId="0" xfId="0" applyFont="1" applyFill="1" applyBorder="1"/>
    <xf numFmtId="164" fontId="64" fillId="0" borderId="0" xfId="0" applyNumberFormat="1" applyFont="1" applyFill="1" applyBorder="1" applyAlignment="1">
      <alignment horizontal="center"/>
    </xf>
    <xf numFmtId="169" fontId="10" fillId="0" borderId="8" xfId="0" applyNumberFormat="1" applyFont="1" applyBorder="1"/>
    <xf numFmtId="0" fontId="7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8" fontId="6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2" xfId="0" applyBorder="1"/>
    <xf numFmtId="0" fontId="10" fillId="0" borderId="32" xfId="0" applyFont="1" applyFill="1" applyBorder="1"/>
    <xf numFmtId="172" fontId="10" fillId="0" borderId="0" xfId="0" applyNumberFormat="1" applyFont="1" applyFill="1" applyBorder="1" applyAlignment="1">
      <alignment horizontal="left"/>
    </xf>
    <xf numFmtId="0" fontId="0" fillId="0" borderId="0" xfId="0" applyBorder="1"/>
    <xf numFmtId="169" fontId="10" fillId="0" borderId="12" xfId="0" applyNumberFormat="1" applyFont="1" applyBorder="1"/>
    <xf numFmtId="169" fontId="10" fillId="0" borderId="10" xfId="0" applyNumberFormat="1" applyFont="1" applyBorder="1"/>
    <xf numFmtId="169" fontId="60" fillId="0" borderId="8" xfId="0" applyNumberFormat="1" applyFont="1" applyBorder="1"/>
    <xf numFmtId="169" fontId="60" fillId="0" borderId="12" xfId="0" applyNumberFormat="1" applyFont="1" applyBorder="1"/>
    <xf numFmtId="169" fontId="60" fillId="0" borderId="7" xfId="0" applyNumberFormat="1" applyFont="1" applyBorder="1"/>
    <xf numFmtId="1" fontId="10" fillId="0" borderId="32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10" fillId="0" borderId="32" xfId="0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33" xfId="0" applyFont="1" applyFill="1" applyBorder="1" applyAlignment="1">
      <alignment horizontal="center"/>
    </xf>
    <xf numFmtId="0" fontId="10" fillId="0" borderId="27" xfId="0" applyFont="1" applyFill="1" applyBorder="1"/>
    <xf numFmtId="0" fontId="0" fillId="0" borderId="0" xfId="0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6" fillId="0" borderId="33" xfId="0" applyFont="1" applyFill="1" applyBorder="1"/>
    <xf numFmtId="2" fontId="10" fillId="0" borderId="33" xfId="0" applyNumberFormat="1" applyFont="1" applyFill="1" applyBorder="1" applyAlignment="1">
      <alignment horizontal="right"/>
    </xf>
    <xf numFmtId="0" fontId="0" fillId="0" borderId="18" xfId="0" applyFill="1" applyBorder="1"/>
    <xf numFmtId="0" fontId="10" fillId="0" borderId="37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0" fontId="0" fillId="0" borderId="37" xfId="0" applyFont="1" applyFill="1" applyBorder="1"/>
    <xf numFmtId="0" fontId="0" fillId="0" borderId="37" xfId="0" applyFill="1" applyBorder="1"/>
    <xf numFmtId="0" fontId="13" fillId="0" borderId="18" xfId="0" applyFont="1" applyFill="1" applyBorder="1" applyAlignment="1">
      <alignment horizontal="left"/>
    </xf>
    <xf numFmtId="0" fontId="25" fillId="0" borderId="18" xfId="0" applyFont="1" applyFill="1" applyBorder="1"/>
    <xf numFmtId="0" fontId="27" fillId="0" borderId="18" xfId="0" applyFont="1" applyFill="1" applyBorder="1" applyAlignment="1">
      <alignment horizontal="left"/>
    </xf>
    <xf numFmtId="0" fontId="25" fillId="0" borderId="18" xfId="0" applyFont="1" applyFill="1" applyBorder="1" applyAlignment="1">
      <alignment horizontal="left"/>
    </xf>
    <xf numFmtId="0" fontId="58" fillId="0" borderId="18" xfId="0" applyFont="1" applyFill="1" applyBorder="1"/>
    <xf numFmtId="0" fontId="6" fillId="0" borderId="18" xfId="0" applyFont="1" applyFill="1" applyBorder="1" applyAlignment="1">
      <alignment horizontal="left"/>
    </xf>
    <xf numFmtId="0" fontId="24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left"/>
    </xf>
    <xf numFmtId="0" fontId="31" fillId="0" borderId="18" xfId="0" applyFont="1" applyFill="1" applyBorder="1" applyAlignment="1">
      <alignment horizontal="left"/>
    </xf>
    <xf numFmtId="0" fontId="58" fillId="0" borderId="18" xfId="0" applyFont="1" applyFill="1" applyBorder="1" applyAlignment="1">
      <alignment horizontal="left"/>
    </xf>
    <xf numFmtId="0" fontId="24" fillId="0" borderId="18" xfId="0" applyFont="1" applyFill="1" applyBorder="1"/>
    <xf numFmtId="0" fontId="62" fillId="0" borderId="18" xfId="0" applyFont="1" applyFill="1" applyBorder="1" applyAlignment="1">
      <alignment horizontal="left"/>
    </xf>
    <xf numFmtId="0" fontId="26" fillId="0" borderId="18" xfId="0" applyFont="1" applyFill="1" applyBorder="1" applyAlignment="1">
      <alignment horizontal="left"/>
    </xf>
    <xf numFmtId="0" fontId="60" fillId="0" borderId="18" xfId="0" applyFont="1" applyFill="1" applyBorder="1"/>
    <xf numFmtId="0" fontId="19" fillId="0" borderId="18" xfId="0" applyFont="1" applyFill="1" applyBorder="1"/>
    <xf numFmtId="0" fontId="60" fillId="0" borderId="18" xfId="0" applyFont="1" applyFill="1" applyBorder="1" applyAlignment="1">
      <alignment horizontal="left"/>
    </xf>
    <xf numFmtId="0" fontId="74" fillId="0" borderId="18" xfId="0" applyFont="1" applyFill="1" applyBorder="1" applyAlignment="1">
      <alignment horizontal="left"/>
    </xf>
    <xf numFmtId="0" fontId="12" fillId="0" borderId="18" xfId="0" quotePrefix="1" applyFont="1" applyFill="1" applyBorder="1" applyAlignment="1">
      <alignment horizontal="left"/>
    </xf>
    <xf numFmtId="0" fontId="28" fillId="0" borderId="18" xfId="0" applyFont="1" applyFill="1" applyBorder="1"/>
    <xf numFmtId="0" fontId="34" fillId="0" borderId="18" xfId="0" applyFont="1" applyFill="1" applyBorder="1" applyAlignment="1">
      <alignment horizontal="left"/>
    </xf>
    <xf numFmtId="0" fontId="29" fillId="0" borderId="18" xfId="0" applyFont="1" applyFill="1" applyBorder="1" applyAlignment="1">
      <alignment horizontal="left"/>
    </xf>
    <xf numFmtId="0" fontId="10" fillId="0" borderId="18" xfId="0" quotePrefix="1" applyFont="1" applyFill="1" applyBorder="1" applyAlignment="1">
      <alignment horizontal="left"/>
    </xf>
    <xf numFmtId="0" fontId="7" fillId="0" borderId="33" xfId="0" applyFont="1" applyFill="1" applyBorder="1"/>
    <xf numFmtId="0" fontId="27" fillId="0" borderId="18" xfId="0" applyFont="1" applyFill="1" applyBorder="1"/>
    <xf numFmtId="0" fontId="79" fillId="0" borderId="0" xfId="0" applyFont="1" applyFill="1" applyBorder="1" applyAlignment="1">
      <alignment horizontal="left"/>
    </xf>
    <xf numFmtId="170" fontId="66" fillId="0" borderId="0" xfId="0" applyNumberFormat="1" applyFont="1" applyFill="1" applyBorder="1" applyAlignment="1">
      <alignment horizontal="right"/>
    </xf>
    <xf numFmtId="0" fontId="66" fillId="0" borderId="0" xfId="0" applyFont="1" applyFill="1" applyBorder="1" applyAlignment="1">
      <alignment horizontal="center"/>
    </xf>
    <xf numFmtId="0" fontId="66" fillId="0" borderId="32" xfId="0" applyFont="1" applyFill="1" applyBorder="1" applyAlignment="1">
      <alignment horizontal="center"/>
    </xf>
    <xf numFmtId="0" fontId="75" fillId="0" borderId="0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center"/>
    </xf>
    <xf numFmtId="0" fontId="76" fillId="0" borderId="0" xfId="0" applyFont="1" applyFill="1" applyBorder="1" applyAlignment="1">
      <alignment horizontal="center"/>
    </xf>
    <xf numFmtId="0" fontId="68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5" fillId="0" borderId="0" xfId="1" applyFill="1" applyBorder="1"/>
    <xf numFmtId="0" fontId="5" fillId="0" borderId="0" xfId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7" fontId="67" fillId="0" borderId="0" xfId="0" applyNumberFormat="1" applyFont="1" applyFill="1" applyBorder="1" applyAlignment="1">
      <alignment horizontal="center"/>
    </xf>
    <xf numFmtId="170" fontId="67" fillId="0" borderId="0" xfId="0" applyNumberFormat="1" applyFont="1" applyFill="1" applyBorder="1" applyAlignment="1">
      <alignment horizontal="center"/>
    </xf>
    <xf numFmtId="169" fontId="67" fillId="0" borderId="0" xfId="0" applyNumberFormat="1" applyFont="1" applyFill="1" applyBorder="1" applyAlignment="1">
      <alignment horizontal="center"/>
    </xf>
    <xf numFmtId="173" fontId="10" fillId="0" borderId="0" xfId="0" applyNumberFormat="1" applyFont="1" applyFill="1" applyBorder="1" applyAlignment="1"/>
    <xf numFmtId="0" fontId="10" fillId="0" borderId="0" xfId="2" applyFont="1" applyFill="1" applyBorder="1"/>
    <xf numFmtId="3" fontId="73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/>
    </xf>
    <xf numFmtId="0" fontId="10" fillId="0" borderId="42" xfId="0" applyFont="1" applyFill="1" applyBorder="1"/>
    <xf numFmtId="0" fontId="10" fillId="0" borderId="42" xfId="0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0" fontId="6" fillId="0" borderId="42" xfId="0" applyFont="1" applyFill="1" applyBorder="1" applyAlignment="1">
      <alignment horizontal="center"/>
    </xf>
    <xf numFmtId="1" fontId="10" fillId="0" borderId="42" xfId="0" applyNumberFormat="1" applyFont="1" applyFill="1" applyBorder="1" applyAlignment="1">
      <alignment horizontal="center"/>
    </xf>
    <xf numFmtId="0" fontId="67" fillId="0" borderId="42" xfId="0" applyFont="1" applyFill="1" applyBorder="1" applyAlignment="1">
      <alignment horizontal="center"/>
    </xf>
    <xf numFmtId="0" fontId="66" fillId="0" borderId="42" xfId="0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0" fontId="0" fillId="0" borderId="42" xfId="0" applyFill="1" applyBorder="1"/>
    <xf numFmtId="0" fontId="5" fillId="0" borderId="37" xfId="1" applyNumberFormat="1" applyFill="1" applyBorder="1" applyAlignment="1" applyProtection="1"/>
    <xf numFmtId="0" fontId="10" fillId="0" borderId="43" xfId="0" applyFont="1" applyFill="1" applyBorder="1" applyAlignment="1">
      <alignment horizontal="center"/>
    </xf>
    <xf numFmtId="0" fontId="13" fillId="0" borderId="33" xfId="0" applyFont="1" applyFill="1" applyBorder="1"/>
    <xf numFmtId="0" fontId="4" fillId="0" borderId="33" xfId="0" applyFont="1" applyFill="1" applyBorder="1" applyAlignment="1">
      <alignment horizontal="left"/>
    </xf>
    <xf numFmtId="0" fontId="10" fillId="0" borderId="44" xfId="0" applyFont="1" applyFill="1" applyBorder="1" applyAlignment="1">
      <alignment horizontal="center"/>
    </xf>
    <xf numFmtId="0" fontId="9" fillId="0" borderId="33" xfId="0" applyFont="1" applyFill="1" applyBorder="1"/>
    <xf numFmtId="0" fontId="14" fillId="0" borderId="33" xfId="0" applyFont="1" applyFill="1" applyBorder="1" applyAlignment="1">
      <alignment horizontal="left"/>
    </xf>
    <xf numFmtId="0" fontId="6" fillId="0" borderId="33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0" fontId="13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0" fontId="18" fillId="0" borderId="33" xfId="0" applyFont="1" applyFill="1" applyBorder="1" applyAlignment="1">
      <alignment horizontal="center"/>
    </xf>
    <xf numFmtId="0" fontId="18" fillId="0" borderId="44" xfId="0" applyFont="1" applyFill="1" applyBorder="1" applyAlignment="1">
      <alignment horizontal="center"/>
    </xf>
    <xf numFmtId="0" fontId="66" fillId="0" borderId="33" xfId="0" applyFont="1" applyFill="1" applyBorder="1" applyAlignment="1">
      <alignment horizontal="center"/>
    </xf>
    <xf numFmtId="0" fontId="0" fillId="0" borderId="44" xfId="0" applyFill="1" applyBorder="1"/>
    <xf numFmtId="0" fontId="15" fillId="0" borderId="33" xfId="0" applyFont="1" applyFill="1" applyBorder="1" applyAlignment="1">
      <alignment horizontal="left"/>
    </xf>
    <xf numFmtId="0" fontId="71" fillId="0" borderId="33" xfId="0" applyFont="1" applyFill="1" applyBorder="1" applyAlignment="1">
      <alignment horizontal="left"/>
    </xf>
    <xf numFmtId="0" fontId="23" fillId="0" borderId="33" xfId="0" applyFont="1" applyFill="1" applyBorder="1" applyAlignment="1">
      <alignment horizontal="center"/>
    </xf>
    <xf numFmtId="0" fontId="77" fillId="0" borderId="33" xfId="0" applyFont="1" applyFill="1" applyBorder="1" applyAlignment="1">
      <alignment horizontal="center"/>
    </xf>
    <xf numFmtId="165" fontId="10" fillId="0" borderId="33" xfId="0" applyNumberFormat="1" applyFont="1" applyFill="1" applyBorder="1"/>
    <xf numFmtId="165" fontId="10" fillId="0" borderId="33" xfId="0" applyNumberFormat="1" applyFont="1" applyFill="1" applyBorder="1" applyAlignment="1">
      <alignment horizontal="right"/>
    </xf>
    <xf numFmtId="165" fontId="62" fillId="0" borderId="33" xfId="0" applyNumberFormat="1" applyFont="1" applyFill="1" applyBorder="1"/>
    <xf numFmtId="165" fontId="65" fillId="0" borderId="33" xfId="0" applyNumberFormat="1" applyFont="1" applyFill="1" applyBorder="1"/>
    <xf numFmtId="165" fontId="74" fillId="0" borderId="33" xfId="0" applyNumberFormat="1" applyFont="1" applyFill="1" applyBorder="1"/>
    <xf numFmtId="165" fontId="27" fillId="0" borderId="33" xfId="0" applyNumberFormat="1" applyFont="1" applyFill="1" applyBorder="1"/>
    <xf numFmtId="167" fontId="10" fillId="0" borderId="33" xfId="0" applyNumberFormat="1" applyFont="1" applyFill="1" applyBorder="1" applyAlignment="1">
      <alignment horizontal="right"/>
    </xf>
    <xf numFmtId="167" fontId="10" fillId="0" borderId="0" xfId="0" applyNumberFormat="1" applyFont="1" applyFill="1" applyBorder="1" applyAlignment="1">
      <alignment horizontal="right"/>
    </xf>
    <xf numFmtId="168" fontId="10" fillId="0" borderId="0" xfId="0" applyNumberFormat="1" applyFont="1" applyFill="1" applyBorder="1" applyAlignment="1">
      <alignment horizontal="center"/>
    </xf>
    <xf numFmtId="0" fontId="9" fillId="0" borderId="33" xfId="0" applyFont="1" applyFill="1" applyBorder="1" applyAlignment="1">
      <alignment horizontal="left"/>
    </xf>
    <xf numFmtId="0" fontId="78" fillId="0" borderId="33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6" fillId="0" borderId="44" xfId="0" applyFont="1" applyFill="1" applyBorder="1" applyAlignment="1">
      <alignment horizontal="right"/>
    </xf>
    <xf numFmtId="0" fontId="6" fillId="0" borderId="42" xfId="0" applyFont="1" applyFill="1" applyBorder="1" applyAlignment="1">
      <alignment horizontal="right"/>
    </xf>
    <xf numFmtId="168" fontId="10" fillId="0" borderId="0" xfId="0" applyNumberFormat="1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22" fillId="0" borderId="37" xfId="0" applyFont="1" applyFill="1" applyBorder="1" applyAlignment="1">
      <alignment horizontal="center"/>
    </xf>
    <xf numFmtId="0" fontId="22" fillId="0" borderId="44" xfId="0" applyFont="1" applyFill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23" fillId="0" borderId="20" xfId="0" applyFont="1" applyFill="1" applyBorder="1" applyAlignment="1">
      <alignment horizontal="center"/>
    </xf>
    <xf numFmtId="2" fontId="66" fillId="0" borderId="27" xfId="0" applyNumberFormat="1" applyFont="1" applyFill="1" applyBorder="1"/>
    <xf numFmtId="2" fontId="10" fillId="0" borderId="20" xfId="0" applyNumberFormat="1" applyFont="1" applyFill="1" applyBorder="1" applyAlignment="1">
      <alignment horizontal="right"/>
    </xf>
    <xf numFmtId="165" fontId="10" fillId="0" borderId="27" xfId="0" applyNumberFormat="1" applyFont="1" applyFill="1" applyBorder="1"/>
    <xf numFmtId="1" fontId="10" fillId="0" borderId="27" xfId="0" applyNumberFormat="1" applyFont="1" applyFill="1" applyBorder="1" applyAlignment="1">
      <alignment horizontal="center"/>
    </xf>
    <xf numFmtId="2" fontId="10" fillId="0" borderId="27" xfId="0" applyNumberFormat="1" applyFont="1" applyFill="1" applyBorder="1" applyAlignment="1">
      <alignment horizontal="center"/>
    </xf>
    <xf numFmtId="164" fontId="10" fillId="0" borderId="27" xfId="0" applyNumberFormat="1" applyFont="1" applyFill="1" applyBorder="1" applyAlignment="1">
      <alignment horizontal="center"/>
    </xf>
    <xf numFmtId="165" fontId="10" fillId="0" borderId="20" xfId="0" applyNumberFormat="1" applyFont="1" applyFill="1" applyBorder="1"/>
    <xf numFmtId="164" fontId="10" fillId="0" borderId="27" xfId="0" applyNumberFormat="1" applyFont="1" applyFill="1" applyBorder="1" applyAlignment="1">
      <alignment horizontal="left"/>
    </xf>
    <xf numFmtId="0" fontId="25" fillId="0" borderId="19" xfId="0" applyFont="1" applyFill="1" applyBorder="1" applyAlignment="1">
      <alignment horizontal="left"/>
    </xf>
    <xf numFmtId="2" fontId="10" fillId="0" borderId="27" xfId="0" applyNumberFormat="1" applyFont="1" applyFill="1" applyBorder="1" applyAlignment="1">
      <alignment horizontal="right"/>
    </xf>
    <xf numFmtId="2" fontId="66" fillId="0" borderId="27" xfId="0" applyNumberFormat="1" applyFont="1" applyFill="1" applyBorder="1" applyAlignment="1">
      <alignment horizontal="right"/>
    </xf>
    <xf numFmtId="3" fontId="66" fillId="0" borderId="27" xfId="0" applyNumberFormat="1" applyFont="1" applyFill="1" applyBorder="1" applyAlignment="1">
      <alignment horizontal="right"/>
    </xf>
    <xf numFmtId="168" fontId="66" fillId="0" borderId="27" xfId="0" applyNumberFormat="1" applyFont="1" applyFill="1" applyBorder="1" applyAlignment="1">
      <alignment horizontal="right"/>
    </xf>
    <xf numFmtId="167" fontId="10" fillId="0" borderId="20" xfId="0" applyNumberFormat="1" applyFont="1" applyFill="1" applyBorder="1" applyAlignment="1">
      <alignment horizontal="right"/>
    </xf>
    <xf numFmtId="167" fontId="10" fillId="0" borderId="27" xfId="0" applyNumberFormat="1" applyFont="1" applyFill="1" applyBorder="1" applyAlignment="1">
      <alignment horizontal="right"/>
    </xf>
    <xf numFmtId="166" fontId="10" fillId="0" borderId="27" xfId="0" applyNumberFormat="1" applyFont="1" applyFill="1" applyBorder="1" applyAlignment="1">
      <alignment horizontal="right"/>
    </xf>
    <xf numFmtId="168" fontId="10" fillId="0" borderId="27" xfId="0" applyNumberFormat="1" applyFont="1" applyFill="1" applyBorder="1" applyAlignment="1">
      <alignment horizontal="right"/>
    </xf>
    <xf numFmtId="0" fontId="0" fillId="0" borderId="27" xfId="0" applyFill="1" applyBorder="1"/>
    <xf numFmtId="0" fontId="10" fillId="0" borderId="19" xfId="0" applyFont="1" applyFill="1" applyBorder="1" applyAlignment="1">
      <alignment horizontal="left"/>
    </xf>
    <xf numFmtId="2" fontId="70" fillId="0" borderId="27" xfId="0" applyNumberFormat="1" applyFont="1" applyFill="1" applyBorder="1" applyAlignment="1">
      <alignment horizontal="right"/>
    </xf>
    <xf numFmtId="2" fontId="10" fillId="0" borderId="27" xfId="0" applyNumberFormat="1" applyFont="1" applyFill="1" applyBorder="1"/>
    <xf numFmtId="164" fontId="64" fillId="0" borderId="27" xfId="0" applyNumberFormat="1" applyFont="1" applyFill="1" applyBorder="1" applyAlignment="1">
      <alignment horizontal="center"/>
    </xf>
    <xf numFmtId="0" fontId="24" fillId="0" borderId="19" xfId="0" applyFont="1" applyFill="1" applyBorder="1" applyAlignment="1">
      <alignment horizontal="left"/>
    </xf>
    <xf numFmtId="165" fontId="10" fillId="0" borderId="27" xfId="0" applyNumberFormat="1" applyFont="1" applyFill="1" applyBorder="1" applyAlignment="1">
      <alignment horizontal="right"/>
    </xf>
    <xf numFmtId="165" fontId="10" fillId="0" borderId="20" xfId="0" applyNumberFormat="1" applyFont="1" applyFill="1" applyBorder="1" applyAlignment="1">
      <alignment horizontal="right"/>
    </xf>
    <xf numFmtId="0" fontId="10" fillId="0" borderId="19" xfId="0" applyFont="1" applyFill="1" applyBorder="1"/>
    <xf numFmtId="164" fontId="60" fillId="0" borderId="27" xfId="0" applyNumberFormat="1" applyFont="1" applyFill="1" applyBorder="1" applyAlignment="1">
      <alignment horizontal="right"/>
    </xf>
    <xf numFmtId="0" fontId="19" fillId="0" borderId="19" xfId="0" applyFont="1" applyFill="1" applyBorder="1" applyAlignment="1">
      <alignment horizontal="left"/>
    </xf>
    <xf numFmtId="0" fontId="10" fillId="0" borderId="18" xfId="0" applyFont="1" applyFill="1" applyBorder="1" applyAlignment="1"/>
    <xf numFmtId="0" fontId="10" fillId="0" borderId="18" xfId="0" applyNumberFormat="1" applyFont="1" applyFill="1" applyBorder="1" applyAlignment="1"/>
    <xf numFmtId="0" fontId="4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0" fillId="0" borderId="0" xfId="0" applyFont="1" applyBorder="1"/>
    <xf numFmtId="0" fontId="8" fillId="0" borderId="0" xfId="0" applyFont="1" applyBorder="1"/>
    <xf numFmtId="1" fontId="10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0" fillId="0" borderId="3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left"/>
    </xf>
    <xf numFmtId="0" fontId="18" fillId="0" borderId="32" xfId="0" applyFont="1" applyFill="1" applyBorder="1" applyAlignment="1">
      <alignment horizontal="center"/>
    </xf>
    <xf numFmtId="0" fontId="22" fillId="0" borderId="32" xfId="0" applyFont="1" applyFill="1" applyBorder="1" applyAlignment="1">
      <alignment horizontal="center"/>
    </xf>
    <xf numFmtId="2" fontId="0" fillId="0" borderId="0" xfId="0" applyNumberFormat="1"/>
    <xf numFmtId="2" fontId="6" fillId="0" borderId="0" xfId="0" applyNumberFormat="1" applyFont="1" applyBorder="1" applyAlignment="1">
      <alignment horizontal="center"/>
    </xf>
    <xf numFmtId="2" fontId="0" fillId="0" borderId="0" xfId="0" applyNumberFormat="1" applyBorder="1"/>
    <xf numFmtId="2" fontId="13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>
      <alignment horizontal="center"/>
    </xf>
    <xf numFmtId="2" fontId="6" fillId="0" borderId="32" xfId="0" applyNumberFormat="1" applyFont="1" applyFill="1" applyBorder="1" applyAlignment="1">
      <alignment horizontal="center"/>
    </xf>
    <xf numFmtId="0" fontId="6" fillId="0" borderId="32" xfId="0" applyNumberFormat="1" applyFont="1" applyFill="1" applyBorder="1" applyAlignment="1">
      <alignment horizontal="center"/>
    </xf>
    <xf numFmtId="168" fontId="0" fillId="0" borderId="0" xfId="0" applyNumberFormat="1"/>
    <xf numFmtId="168" fontId="0" fillId="0" borderId="0" xfId="0" applyNumberFormat="1" applyBorder="1"/>
    <xf numFmtId="168" fontId="6" fillId="0" borderId="0" xfId="0" applyNumberFormat="1" applyFont="1" applyBorder="1" applyAlignment="1">
      <alignment horizontal="center"/>
    </xf>
    <xf numFmtId="168" fontId="4" fillId="0" borderId="0" xfId="0" applyNumberFormat="1" applyFont="1" applyBorder="1"/>
    <xf numFmtId="168" fontId="6" fillId="0" borderId="32" xfId="0" applyNumberFormat="1" applyFont="1" applyFill="1" applyBorder="1" applyAlignment="1">
      <alignment horizontal="center"/>
    </xf>
    <xf numFmtId="168" fontId="10" fillId="0" borderId="32" xfId="0" applyNumberFormat="1" applyFont="1" applyFill="1" applyBorder="1" applyAlignment="1">
      <alignment horizontal="center"/>
    </xf>
    <xf numFmtId="0" fontId="22" fillId="0" borderId="34" xfId="0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/>
    <xf numFmtId="0" fontId="0" fillId="0" borderId="42" xfId="0" applyFill="1" applyBorder="1" applyAlignment="1">
      <alignment horizontal="center"/>
    </xf>
    <xf numFmtId="1" fontId="0" fillId="0" borderId="42" xfId="0" applyNumberFormat="1" applyFill="1" applyBorder="1" applyAlignment="1">
      <alignment horizontal="center"/>
    </xf>
    <xf numFmtId="0" fontId="69" fillId="0" borderId="42" xfId="0" applyFont="1" applyFill="1" applyBorder="1" applyAlignment="1">
      <alignment horizontal="center"/>
    </xf>
    <xf numFmtId="0" fontId="73" fillId="0" borderId="42" xfId="0" applyFont="1" applyFill="1" applyBorder="1"/>
    <xf numFmtId="0" fontId="0" fillId="0" borderId="44" xfId="0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172" fontId="10" fillId="0" borderId="0" xfId="0" applyNumberFormat="1" applyFont="1" applyBorder="1"/>
    <xf numFmtId="172" fontId="10" fillId="0" borderId="32" xfId="0" applyNumberFormat="1" applyFont="1" applyFill="1" applyBorder="1" applyAlignment="1">
      <alignment horizontal="center"/>
    </xf>
    <xf numFmtId="0" fontId="66" fillId="0" borderId="27" xfId="0" applyFont="1" applyFill="1" applyBorder="1" applyAlignment="1">
      <alignment horizontal="right"/>
    </xf>
    <xf numFmtId="174" fontId="10" fillId="0" borderId="0" xfId="0" applyNumberFormat="1" applyFont="1" applyFill="1" applyBorder="1" applyAlignment="1">
      <alignment horizontal="right"/>
    </xf>
    <xf numFmtId="0" fontId="0" fillId="0" borderId="47" xfId="0" applyFill="1" applyBorder="1"/>
    <xf numFmtId="0" fontId="0" fillId="0" borderId="44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10" fillId="0" borderId="33" xfId="0" applyFont="1" applyBorder="1"/>
    <xf numFmtId="174" fontId="10" fillId="0" borderId="12" xfId="0" applyNumberFormat="1" applyFont="1" applyFill="1" applyBorder="1"/>
    <xf numFmtId="174" fontId="10" fillId="0" borderId="8" xfId="0" applyNumberFormat="1" applyFont="1" applyFill="1" applyBorder="1"/>
    <xf numFmtId="169" fontId="10" fillId="0" borderId="0" xfId="0" applyNumberFormat="1" applyFont="1" applyBorder="1"/>
    <xf numFmtId="2" fontId="10" fillId="0" borderId="12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" fillId="0" borderId="8" xfId="0" applyFont="1" applyFill="1" applyBorder="1"/>
    <xf numFmtId="0" fontId="0" fillId="0" borderId="0" xfId="0"/>
    <xf numFmtId="0" fontId="10" fillId="0" borderId="15" xfId="0" applyFont="1" applyFill="1" applyBorder="1"/>
    <xf numFmtId="0" fontId="0" fillId="0" borderId="0" xfId="0"/>
    <xf numFmtId="0" fontId="10" fillId="0" borderId="12" xfId="0" applyFont="1" applyBorder="1"/>
    <xf numFmtId="0" fontId="10" fillId="0" borderId="13" xfId="0" applyFont="1" applyBorder="1"/>
    <xf numFmtId="0" fontId="10" fillId="0" borderId="10" xfId="0" applyFont="1" applyBorder="1"/>
    <xf numFmtId="0" fontId="10" fillId="0" borderId="0" xfId="0" applyFont="1" applyBorder="1" applyAlignment="1">
      <alignment horizontal="center"/>
    </xf>
    <xf numFmtId="0" fontId="10" fillId="0" borderId="8" xfId="0" applyFont="1" applyBorder="1"/>
    <xf numFmtId="0" fontId="10" fillId="0" borderId="12" xfId="0" applyFont="1" applyBorder="1" applyAlignment="1">
      <alignment horizontal="center"/>
    </xf>
    <xf numFmtId="0" fontId="10" fillId="0" borderId="15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23" fillId="0" borderId="7" xfId="0" applyFont="1" applyBorder="1" applyAlignment="1">
      <alignment horizontal="center"/>
    </xf>
    <xf numFmtId="164" fontId="10" fillId="0" borderId="7" xfId="0" applyNumberFormat="1" applyFont="1" applyBorder="1"/>
    <xf numFmtId="0" fontId="10" fillId="0" borderId="12" xfId="0" applyFont="1" applyFill="1" applyBorder="1"/>
    <xf numFmtId="164" fontId="10" fillId="0" borderId="0" xfId="0" applyNumberFormat="1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0" fillId="0" borderId="0" xfId="0" applyFont="1" applyFill="1" applyBorder="1"/>
    <xf numFmtId="0" fontId="0" fillId="0" borderId="0" xfId="0" applyFill="1" applyBorder="1"/>
    <xf numFmtId="2" fontId="66" fillId="0" borderId="0" xfId="0" applyNumberFormat="1" applyFont="1" applyFill="1" applyBorder="1" applyAlignment="1">
      <alignment horizontal="right"/>
    </xf>
    <xf numFmtId="164" fontId="60" fillId="0" borderId="0" xfId="0" applyNumberFormat="1" applyFont="1" applyFill="1" applyBorder="1" applyAlignment="1">
      <alignment horizontal="right"/>
    </xf>
    <xf numFmtId="2" fontId="70" fillId="0" borderId="0" xfId="0" applyNumberFormat="1" applyFont="1" applyFill="1" applyBorder="1" applyAlignment="1">
      <alignment horizontal="right"/>
    </xf>
    <xf numFmtId="2" fontId="72" fillId="0" borderId="0" xfId="0" applyNumberFormat="1" applyFont="1" applyFill="1" applyBorder="1" applyAlignment="1">
      <alignment horizontal="right"/>
    </xf>
    <xf numFmtId="2" fontId="73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8" fontId="66" fillId="0" borderId="0" xfId="0" applyNumberFormat="1" applyFont="1" applyFill="1" applyBorder="1" applyAlignment="1">
      <alignment horizontal="right"/>
    </xf>
    <xf numFmtId="168" fontId="70" fillId="0" borderId="0" xfId="0" applyNumberFormat="1" applyFont="1" applyFill="1" applyBorder="1" applyAlignment="1">
      <alignment horizontal="right"/>
    </xf>
    <xf numFmtId="2" fontId="66" fillId="0" borderId="0" xfId="0" applyNumberFormat="1" applyFont="1" applyFill="1" applyBorder="1"/>
    <xf numFmtId="0" fontId="10" fillId="0" borderId="18" xfId="0" applyFont="1" applyFill="1" applyBorder="1"/>
    <xf numFmtId="0" fontId="10" fillId="0" borderId="18" xfId="0" applyFont="1" applyFill="1" applyBorder="1" applyAlignment="1">
      <alignment horizontal="left"/>
    </xf>
    <xf numFmtId="165" fontId="10" fillId="0" borderId="0" xfId="0" applyNumberFormat="1" applyFont="1" applyFill="1" applyBorder="1"/>
    <xf numFmtId="3" fontId="66" fillId="0" borderId="0" xfId="0" applyNumberFormat="1" applyFont="1" applyFill="1" applyBorder="1" applyAlignment="1">
      <alignment horizontal="right"/>
    </xf>
    <xf numFmtId="0" fontId="66" fillId="0" borderId="0" xfId="0" applyFont="1" applyFill="1" applyBorder="1"/>
    <xf numFmtId="2" fontId="10" fillId="0" borderId="0" xfId="0" applyNumberFormat="1" applyFont="1" applyFill="1" applyBorder="1"/>
    <xf numFmtId="2" fontId="10" fillId="0" borderId="0" xfId="0" applyNumberFormat="1" applyFont="1" applyFill="1" applyBorder="1" applyAlignment="1">
      <alignment horizontal="left"/>
    </xf>
    <xf numFmtId="0" fontId="66" fillId="0" borderId="0" xfId="0" applyFont="1" applyFill="1" applyBorder="1" applyAlignment="1">
      <alignment horizontal="right"/>
    </xf>
    <xf numFmtId="0" fontId="66" fillId="0" borderId="0" xfId="0" applyNumberFormat="1" applyFont="1" applyFill="1" applyBorder="1" applyAlignment="1"/>
    <xf numFmtId="165" fontId="10" fillId="0" borderId="0" xfId="0" applyNumberFormat="1" applyFont="1" applyFill="1" applyBorder="1" applyAlignment="1">
      <alignment horizontal="right"/>
    </xf>
    <xf numFmtId="165" fontId="74" fillId="0" borderId="0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right"/>
    </xf>
    <xf numFmtId="0" fontId="10" fillId="12" borderId="33" xfId="0" applyFont="1" applyFill="1" applyBorder="1" applyAlignment="1">
      <alignment horizontal="center"/>
    </xf>
    <xf numFmtId="172" fontId="10" fillId="12" borderId="33" xfId="0" applyNumberFormat="1" applyFont="1" applyFill="1" applyBorder="1" applyAlignment="1">
      <alignment horizontal="center"/>
    </xf>
    <xf numFmtId="0" fontId="10" fillId="12" borderId="34" xfId="0" applyFont="1" applyFill="1" applyBorder="1" applyAlignment="1">
      <alignment horizontal="center"/>
    </xf>
    <xf numFmtId="172" fontId="10" fillId="12" borderId="34" xfId="0" applyNumberFormat="1" applyFont="1" applyFill="1" applyBorder="1" applyAlignment="1">
      <alignment horizontal="center"/>
    </xf>
    <xf numFmtId="0" fontId="59" fillId="0" borderId="11" xfId="0" applyFont="1" applyBorder="1" applyAlignment="1">
      <alignment horizontal="left"/>
    </xf>
    <xf numFmtId="168" fontId="10" fillId="0" borderId="0" xfId="0" applyNumberFormat="1" applyFont="1" applyBorder="1"/>
    <xf numFmtId="0" fontId="10" fillId="0" borderId="37" xfId="0" applyFont="1" applyFill="1" applyBorder="1"/>
    <xf numFmtId="0" fontId="10" fillId="0" borderId="37" xfId="0" applyFont="1" applyFill="1" applyBorder="1" applyAlignment="1">
      <alignment horizontal="left"/>
    </xf>
    <xf numFmtId="0" fontId="10" fillId="0" borderId="44" xfId="0" applyFont="1" applyFill="1" applyBorder="1"/>
    <xf numFmtId="0" fontId="0" fillId="0" borderId="0" xfId="0" applyNumberFormat="1" applyFill="1" applyBorder="1" applyAlignment="1">
      <alignment horizontal="center"/>
    </xf>
    <xf numFmtId="174" fontId="10" fillId="0" borderId="0" xfId="0" applyNumberFormat="1" applyFont="1" applyFill="1" applyBorder="1"/>
    <xf numFmtId="0" fontId="23" fillId="0" borderId="33" xfId="0" applyFont="1" applyBorder="1" applyAlignment="1">
      <alignment horizontal="center"/>
    </xf>
    <xf numFmtId="0" fontId="58" fillId="0" borderId="18" xfId="0" quotePrefix="1" applyFont="1" applyFill="1" applyBorder="1" applyAlignment="1">
      <alignment horizontal="left"/>
    </xf>
    <xf numFmtId="0" fontId="59" fillId="0" borderId="9" xfId="0" applyFont="1" applyBorder="1"/>
    <xf numFmtId="0" fontId="0" fillId="0" borderId="12" xfId="0" applyBorder="1"/>
    <xf numFmtId="0" fontId="10" fillId="0" borderId="28" xfId="0" applyFont="1" applyBorder="1"/>
    <xf numFmtId="0" fontId="7" fillId="0" borderId="5" xfId="0" applyFont="1" applyFill="1" applyBorder="1" applyAlignment="1">
      <alignment horizontal="left"/>
    </xf>
    <xf numFmtId="0" fontId="80" fillId="0" borderId="0" xfId="0" applyFont="1" applyFill="1" applyBorder="1" applyAlignment="1">
      <alignment horizontal="left"/>
    </xf>
    <xf numFmtId="0" fontId="9" fillId="0" borderId="33" xfId="0" applyFon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0" fillId="0" borderId="37" xfId="0" applyFont="1" applyBorder="1"/>
    <xf numFmtId="0" fontId="47" fillId="0" borderId="32" xfId="0" applyFont="1" applyBorder="1" applyAlignment="1">
      <alignment horizontal="right"/>
    </xf>
    <xf numFmtId="0" fontId="10" fillId="0" borderId="32" xfId="0" applyFont="1" applyBorder="1" applyAlignment="1">
      <alignment horizontal="left"/>
    </xf>
    <xf numFmtId="0" fontId="10" fillId="0" borderId="32" xfId="0" applyFont="1" applyBorder="1"/>
    <xf numFmtId="0" fontId="10" fillId="0" borderId="17" xfId="0" applyFont="1" applyBorder="1"/>
    <xf numFmtId="0" fontId="54" fillId="0" borderId="15" xfId="0" applyFont="1" applyBorder="1" applyAlignment="1">
      <alignment horizontal="left"/>
    </xf>
    <xf numFmtId="2" fontId="0" fillId="0" borderId="45" xfId="0" applyNumberForma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3" fillId="0" borderId="28" xfId="0" applyFont="1" applyFill="1" applyBorder="1" applyAlignment="1">
      <alignment horizontal="center"/>
    </xf>
    <xf numFmtId="0" fontId="23" fillId="0" borderId="41" xfId="0" applyFont="1" applyFill="1" applyBorder="1" applyAlignment="1">
      <alignment horizontal="center"/>
    </xf>
    <xf numFmtId="0" fontId="23" fillId="0" borderId="48" xfId="0" applyFont="1" applyFill="1" applyBorder="1" applyAlignment="1">
      <alignment horizontal="center"/>
    </xf>
    <xf numFmtId="0" fontId="10" fillId="0" borderId="49" xfId="0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0" fontId="10" fillId="0" borderId="50" xfId="0" applyFont="1" applyFill="1" applyBorder="1" applyAlignment="1">
      <alignment horizontal="right"/>
    </xf>
    <xf numFmtId="2" fontId="10" fillId="0" borderId="27" xfId="0" applyNumberFormat="1" applyFont="1" applyFill="1" applyBorder="1" applyAlignment="1">
      <alignment horizontal="left"/>
    </xf>
    <xf numFmtId="2" fontId="10" fillId="0" borderId="15" xfId="0" applyNumberFormat="1" applyFont="1" applyFill="1" applyBorder="1"/>
    <xf numFmtId="0" fontId="23" fillId="0" borderId="45" xfId="0" applyFont="1" applyBorder="1" applyAlignment="1">
      <alignment horizontal="center"/>
    </xf>
    <xf numFmtId="169" fontId="25" fillId="0" borderId="8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60" fillId="0" borderId="19" xfId="0" applyFont="1" applyFill="1" applyBorder="1" applyAlignment="1">
      <alignment horizontal="left"/>
    </xf>
    <xf numFmtId="171" fontId="66" fillId="0" borderId="33" xfId="0" applyNumberFormat="1" applyFont="1" applyFill="1" applyBorder="1" applyAlignment="1">
      <alignment horizontal="center"/>
    </xf>
    <xf numFmtId="171" fontId="66" fillId="0" borderId="2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65" fontId="74" fillId="0" borderId="33" xfId="0" applyNumberFormat="1" applyFont="1" applyFill="1" applyBorder="1" applyAlignment="1">
      <alignment horizontal="right"/>
    </xf>
    <xf numFmtId="0" fontId="13" fillId="0" borderId="18" xfId="0" applyFont="1" applyFill="1" applyBorder="1"/>
    <xf numFmtId="0" fontId="81" fillId="0" borderId="18" xfId="0" applyFont="1" applyFill="1" applyBorder="1" applyAlignment="1">
      <alignment horizontal="left"/>
    </xf>
    <xf numFmtId="172" fontId="60" fillId="0" borderId="0" xfId="0" applyNumberFormat="1" applyFont="1" applyFill="1" applyBorder="1" applyAlignment="1">
      <alignment horizontal="right"/>
    </xf>
    <xf numFmtId="0" fontId="24" fillId="0" borderId="3" xfId="0" applyFont="1" applyBorder="1" applyAlignment="1">
      <alignment horizontal="left"/>
    </xf>
    <xf numFmtId="0" fontId="12" fillId="0" borderId="18" xfId="0" applyFont="1" applyFill="1" applyBorder="1"/>
    <xf numFmtId="0" fontId="60" fillId="0" borderId="8" xfId="0" applyFont="1" applyFill="1" applyBorder="1"/>
    <xf numFmtId="0" fontId="63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168" fontId="0" fillId="0" borderId="37" xfId="0" applyNumberFormat="1" applyFill="1" applyBorder="1" applyAlignment="1">
      <alignment horizontal="center"/>
    </xf>
    <xf numFmtId="2" fontId="0" fillId="0" borderId="37" xfId="0" applyNumberFormat="1" applyFill="1" applyBorder="1"/>
    <xf numFmtId="165" fontId="0" fillId="0" borderId="0" xfId="0" applyNumberFormat="1" applyFill="1" applyBorder="1"/>
    <xf numFmtId="2" fontId="0" fillId="0" borderId="37" xfId="0" applyNumberFormat="1" applyFill="1" applyBorder="1" applyAlignment="1">
      <alignment horizontal="center"/>
    </xf>
    <xf numFmtId="0" fontId="73" fillId="0" borderId="37" xfId="0" applyFont="1" applyFill="1" applyBorder="1"/>
    <xf numFmtId="1" fontId="0" fillId="0" borderId="0" xfId="0" applyNumberFormat="1" applyFill="1" applyBorder="1"/>
    <xf numFmtId="2" fontId="0" fillId="0" borderId="52" xfId="0" applyNumberFormat="1" applyFill="1" applyBorder="1" applyAlignment="1">
      <alignment horizontal="center"/>
    </xf>
    <xf numFmtId="2" fontId="0" fillId="0" borderId="51" xfId="0" applyNumberFormat="1" applyFill="1" applyBorder="1" applyAlignment="1">
      <alignment horizontal="center"/>
    </xf>
    <xf numFmtId="0" fontId="6" fillId="0" borderId="33" xfId="0" applyFont="1" applyFill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25" fillId="0" borderId="6" xfId="0" applyFont="1" applyBorder="1" applyAlignment="1">
      <alignment horizontal="left"/>
    </xf>
    <xf numFmtId="0" fontId="0" fillId="0" borderId="54" xfId="0" applyBorder="1"/>
    <xf numFmtId="0" fontId="10" fillId="0" borderId="54" xfId="0" applyFont="1" applyBorder="1" applyAlignment="1">
      <alignment horizontal="left"/>
    </xf>
    <xf numFmtId="0" fontId="10" fillId="0" borderId="19" xfId="0" applyFont="1" applyBorder="1"/>
    <xf numFmtId="169" fontId="10" fillId="0" borderId="23" xfId="0" applyNumberFormat="1" applyFont="1" applyFill="1" applyBorder="1" applyAlignment="1">
      <alignment horizontal="right"/>
    </xf>
    <xf numFmtId="0" fontId="10" fillId="0" borderId="5" xfId="0" applyFont="1" applyFill="1" applyBorder="1"/>
    <xf numFmtId="0" fontId="10" fillId="0" borderId="27" xfId="0" applyFont="1" applyBorder="1"/>
    <xf numFmtId="0" fontId="10" fillId="0" borderId="54" xfId="0" applyFont="1" applyBorder="1" applyAlignment="1">
      <alignment horizontal="center"/>
    </xf>
    <xf numFmtId="0" fontId="0" fillId="0" borderId="54" xfId="0" applyFill="1" applyBorder="1"/>
    <xf numFmtId="169" fontId="6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2" fontId="6" fillId="0" borderId="0" xfId="0" applyNumberFormat="1" applyFont="1" applyBorder="1" applyAlignment="1">
      <alignment horizontal="center"/>
    </xf>
    <xf numFmtId="49" fontId="6" fillId="13" borderId="14" xfId="0" applyNumberFormat="1" applyFont="1" applyFill="1" applyBorder="1" applyAlignment="1">
      <alignment horizontal="center"/>
    </xf>
    <xf numFmtId="1" fontId="6" fillId="13" borderId="14" xfId="0" applyNumberFormat="1" applyFont="1" applyFill="1" applyBorder="1"/>
    <xf numFmtId="168" fontId="6" fillId="13" borderId="14" xfId="0" applyNumberFormat="1" applyFont="1" applyFill="1" applyBorder="1"/>
    <xf numFmtId="2" fontId="6" fillId="13" borderId="14" xfId="0" applyNumberFormat="1" applyFont="1" applyFill="1" applyBorder="1"/>
    <xf numFmtId="2" fontId="6" fillId="13" borderId="2" xfId="0" applyNumberFormat="1" applyFont="1" applyFill="1" applyBorder="1"/>
    <xf numFmtId="1" fontId="6" fillId="13" borderId="1" xfId="0" applyNumberFormat="1" applyFont="1" applyFill="1" applyBorder="1"/>
    <xf numFmtId="2" fontId="6" fillId="13" borderId="4" xfId="0" applyNumberFormat="1" applyFont="1" applyFill="1" applyBorder="1"/>
    <xf numFmtId="0" fontId="6" fillId="13" borderId="2" xfId="0" applyFont="1" applyFill="1" applyBorder="1"/>
    <xf numFmtId="0" fontId="0" fillId="0" borderId="6" xfId="0" applyFill="1" applyBorder="1"/>
    <xf numFmtId="2" fontId="10" fillId="0" borderId="37" xfId="0" applyNumberFormat="1" applyFont="1" applyFill="1" applyBorder="1"/>
    <xf numFmtId="169" fontId="60" fillId="0" borderId="10" xfId="0" applyNumberFormat="1" applyFont="1" applyFill="1" applyBorder="1"/>
    <xf numFmtId="0" fontId="10" fillId="0" borderId="18" xfId="0" applyFont="1" applyBorder="1" applyAlignment="1"/>
    <xf numFmtId="169" fontId="10" fillId="0" borderId="25" xfId="0" applyNumberFormat="1" applyFont="1" applyFill="1" applyBorder="1"/>
    <xf numFmtId="169" fontId="24" fillId="0" borderId="9" xfId="0" applyNumberFormat="1" applyFont="1" applyFill="1" applyBorder="1" applyAlignment="1">
      <alignment horizontal="right"/>
    </xf>
    <xf numFmtId="0" fontId="59" fillId="0" borderId="6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58" fillId="0" borderId="13" xfId="0" applyFont="1" applyBorder="1"/>
    <xf numFmtId="0" fontId="18" fillId="0" borderId="13" xfId="0" applyFont="1" applyBorder="1" applyAlignment="1">
      <alignment horizontal="left"/>
    </xf>
    <xf numFmtId="0" fontId="46" fillId="0" borderId="15" xfId="0" applyFont="1" applyBorder="1" applyAlignment="1">
      <alignment horizontal="left"/>
    </xf>
    <xf numFmtId="0" fontId="24" fillId="0" borderId="8" xfId="0" applyFont="1" applyBorder="1" applyAlignment="1">
      <alignment horizontal="center"/>
    </xf>
    <xf numFmtId="0" fontId="0" fillId="14" borderId="0" xfId="0" applyFont="1" applyFill="1"/>
    <xf numFmtId="0" fontId="0" fillId="14" borderId="0" xfId="0" applyFont="1" applyFill="1" applyAlignment="1">
      <alignment horizontal="center"/>
    </xf>
    <xf numFmtId="0" fontId="84" fillId="0" borderId="0" xfId="0" applyFont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86" fillId="0" borderId="0" xfId="0" applyFont="1" applyBorder="1" applyAlignment="1">
      <alignment horizontal="center"/>
    </xf>
    <xf numFmtId="0" fontId="87" fillId="0" borderId="0" xfId="0" applyFont="1" applyFill="1" applyBorder="1" applyAlignment="1">
      <alignment horizontal="center"/>
    </xf>
    <xf numFmtId="0" fontId="83" fillId="14" borderId="0" xfId="0" applyFont="1" applyFill="1" applyAlignment="1">
      <alignment horizontal="center"/>
    </xf>
    <xf numFmtId="0" fontId="88" fillId="14" borderId="0" xfId="0" applyFont="1" applyFill="1" applyAlignment="1">
      <alignment horizontal="center"/>
    </xf>
    <xf numFmtId="0" fontId="89" fillId="14" borderId="0" xfId="0" applyFont="1" applyFill="1" applyAlignment="1">
      <alignment horizontal="center"/>
    </xf>
    <xf numFmtId="0" fontId="90" fillId="0" borderId="0" xfId="0" applyFont="1" applyBorder="1" applyAlignment="1">
      <alignment horizontal="center"/>
    </xf>
    <xf numFmtId="0" fontId="91" fillId="0" borderId="0" xfId="0" applyFont="1" applyAlignment="1">
      <alignment horizontal="center"/>
    </xf>
    <xf numFmtId="14" fontId="0" fillId="0" borderId="0" xfId="0" applyNumberFormat="1"/>
    <xf numFmtId="14" fontId="10" fillId="0" borderId="0" xfId="0" applyNumberFormat="1" applyFont="1"/>
    <xf numFmtId="169" fontId="10" fillId="0" borderId="0" xfId="0" applyNumberFormat="1" applyFont="1" applyFill="1"/>
    <xf numFmtId="2" fontId="10" fillId="0" borderId="13" xfId="0" applyNumberFormat="1" applyFont="1" applyFill="1" applyBorder="1" applyAlignment="1">
      <alignment horizontal="left"/>
    </xf>
    <xf numFmtId="0" fontId="10" fillId="0" borderId="8" xfId="0" applyFont="1" applyFill="1" applyBorder="1" applyAlignment="1">
      <alignment horizontal="left"/>
    </xf>
    <xf numFmtId="169" fontId="10" fillId="0" borderId="8" xfId="0" applyNumberFormat="1" applyFont="1" applyBorder="1" applyAlignment="1">
      <alignment horizontal="right"/>
    </xf>
    <xf numFmtId="169" fontId="25" fillId="0" borderId="10" xfId="0" applyNumberFormat="1" applyFont="1" applyFill="1" applyBorder="1" applyAlignment="1">
      <alignment horizontal="right"/>
    </xf>
    <xf numFmtId="169" fontId="10" fillId="0" borderId="11" xfId="0" applyNumberFormat="1" applyFont="1" applyFill="1" applyBorder="1" applyAlignment="1">
      <alignment horizontal="right"/>
    </xf>
    <xf numFmtId="169" fontId="10" fillId="0" borderId="12" xfId="0" applyNumberFormat="1" applyFont="1" applyBorder="1" applyAlignment="1">
      <alignment horizontal="right"/>
    </xf>
    <xf numFmtId="169" fontId="10" fillId="0" borderId="7" xfId="0" applyNumberFormat="1" applyFont="1" applyBorder="1"/>
    <xf numFmtId="169" fontId="36" fillId="0" borderId="0" xfId="0" applyNumberFormat="1" applyFont="1" applyFill="1" applyBorder="1" applyAlignment="1">
      <alignment horizontal="right"/>
    </xf>
    <xf numFmtId="169" fontId="24" fillId="0" borderId="0" xfId="0" applyNumberFormat="1" applyFont="1" applyBorder="1"/>
    <xf numFmtId="0" fontId="58" fillId="0" borderId="11" xfId="0" applyFont="1" applyBorder="1" applyAlignment="1">
      <alignment horizontal="left"/>
    </xf>
    <xf numFmtId="0" fontId="18" fillId="0" borderId="10" xfId="0" applyFont="1" applyBorder="1"/>
    <xf numFmtId="0" fontId="24" fillId="0" borderId="6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0" fillId="0" borderId="33" xfId="0" applyNumberFormat="1" applyFont="1" applyFill="1" applyBorder="1" applyAlignment="1"/>
    <xf numFmtId="0" fontId="2" fillId="15" borderId="0" xfId="7" applyFill="1"/>
    <xf numFmtId="169" fontId="25" fillId="0" borderId="0" xfId="0" applyNumberFormat="1" applyFont="1" applyFill="1" applyBorder="1" applyAlignment="1">
      <alignment horizontal="right"/>
    </xf>
    <xf numFmtId="169" fontId="10" fillId="0" borderId="9" xfId="0" applyNumberFormat="1" applyFont="1" applyFill="1" applyBorder="1" applyAlignment="1">
      <alignment horizontal="right"/>
    </xf>
    <xf numFmtId="0" fontId="46" fillId="0" borderId="11" xfId="0" applyFont="1" applyBorder="1" applyAlignment="1">
      <alignment horizontal="left"/>
    </xf>
    <xf numFmtId="0" fontId="58" fillId="0" borderId="15" xfId="0" applyFont="1" applyBorder="1"/>
    <xf numFmtId="0" fontId="58" fillId="0" borderId="7" xfId="0" applyFont="1" applyBorder="1" applyAlignment="1">
      <alignment horizontal="left"/>
    </xf>
    <xf numFmtId="0" fontId="58" fillId="0" borderId="6" xfId="0" applyFont="1" applyBorder="1"/>
    <xf numFmtId="169" fontId="60" fillId="0" borderId="15" xfId="0" applyNumberFormat="1" applyFont="1" applyFill="1" applyBorder="1"/>
    <xf numFmtId="169" fontId="10" fillId="0" borderId="26" xfId="0" applyNumberFormat="1" applyFont="1" applyFill="1" applyBorder="1"/>
    <xf numFmtId="169" fontId="24" fillId="0" borderId="32" xfId="0" applyNumberFormat="1" applyFont="1" applyFill="1" applyBorder="1"/>
    <xf numFmtId="169" fontId="25" fillId="0" borderId="3" xfId="0" applyNumberFormat="1" applyFont="1" applyFill="1" applyBorder="1" applyAlignment="1">
      <alignment horizontal="right"/>
    </xf>
    <xf numFmtId="169" fontId="24" fillId="0" borderId="5" xfId="0" applyNumberFormat="1" applyFont="1" applyFill="1" applyBorder="1" applyAlignment="1">
      <alignment horizontal="right"/>
    </xf>
    <xf numFmtId="169" fontId="10" fillId="0" borderId="0" xfId="0" applyNumberFormat="1" applyFont="1" applyFill="1" applyBorder="1" applyAlignment="1"/>
    <xf numFmtId="169" fontId="10" fillId="0" borderId="21" xfId="0" applyNumberFormat="1" applyFont="1" applyFill="1" applyBorder="1" applyAlignment="1">
      <alignment horizontal="right"/>
    </xf>
    <xf numFmtId="169" fontId="60" fillId="0" borderId="0" xfId="0" applyNumberFormat="1" applyFont="1" applyBorder="1"/>
    <xf numFmtId="165" fontId="74" fillId="0" borderId="20" xfId="0" applyNumberFormat="1" applyFont="1" applyFill="1" applyBorder="1"/>
    <xf numFmtId="0" fontId="0" fillId="0" borderId="7" xfId="0" applyBorder="1"/>
    <xf numFmtId="2" fontId="59" fillId="0" borderId="15" xfId="0" applyNumberFormat="1" applyFont="1" applyBorder="1" applyAlignment="1">
      <alignment horizontal="left"/>
    </xf>
    <xf numFmtId="0" fontId="46" fillId="0" borderId="11" xfId="0" applyFont="1" applyBorder="1"/>
    <xf numFmtId="2" fontId="10" fillId="0" borderId="11" xfId="0" applyNumberFormat="1" applyFont="1" applyBorder="1"/>
    <xf numFmtId="2" fontId="46" fillId="0" borderId="6" xfId="0" applyNumberFormat="1" applyFont="1" applyBorder="1"/>
    <xf numFmtId="0" fontId="58" fillId="0" borderId="6" xfId="0" applyFont="1" applyBorder="1" applyAlignment="1">
      <alignment horizontal="left"/>
    </xf>
    <xf numFmtId="0" fontId="24" fillId="0" borderId="15" xfId="0" applyFont="1" applyBorder="1"/>
    <xf numFmtId="0" fontId="18" fillId="0" borderId="11" xfId="0" applyFont="1" applyBorder="1" applyAlignment="1">
      <alignment horizontal="left"/>
    </xf>
    <xf numFmtId="0" fontId="59" fillId="0" borderId="8" xfId="0" applyFont="1" applyBorder="1"/>
    <xf numFmtId="0" fontId="25" fillId="0" borderId="9" xfId="0" applyFont="1" applyBorder="1"/>
    <xf numFmtId="0" fontId="10" fillId="0" borderId="46" xfId="0" applyFont="1" applyFill="1" applyBorder="1"/>
    <xf numFmtId="0" fontId="24" fillId="0" borderId="11" xfId="0" applyFont="1" applyBorder="1" applyAlignment="1">
      <alignment horizontal="center"/>
    </xf>
    <xf numFmtId="0" fontId="24" fillId="0" borderId="3" xfId="0" applyFont="1" applyBorder="1"/>
    <xf numFmtId="0" fontId="24" fillId="0" borderId="15" xfId="0" applyFont="1" applyBorder="1" applyAlignment="1">
      <alignment horizontal="left"/>
    </xf>
    <xf numFmtId="0" fontId="60" fillId="0" borderId="3" xfId="0" applyFont="1" applyBorder="1" applyAlignment="1">
      <alignment horizontal="left"/>
    </xf>
    <xf numFmtId="0" fontId="58" fillId="0" borderId="8" xfId="0" applyFont="1" applyBorder="1" applyAlignment="1">
      <alignment horizontal="left"/>
    </xf>
    <xf numFmtId="0" fontId="24" fillId="0" borderId="10" xfId="0" applyFont="1" applyBorder="1"/>
    <xf numFmtId="169" fontId="60" fillId="0" borderId="0" xfId="0" applyNumberFormat="1" applyFont="1" applyFill="1"/>
    <xf numFmtId="0" fontId="9" fillId="0" borderId="0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center"/>
    </xf>
    <xf numFmtId="168" fontId="70" fillId="0" borderId="27" xfId="0" applyNumberFormat="1" applyFont="1" applyFill="1" applyBorder="1" applyAlignment="1">
      <alignment horizontal="right"/>
    </xf>
    <xf numFmtId="2" fontId="10" fillId="0" borderId="37" xfId="0" applyNumberFormat="1" applyFont="1" applyFill="1" applyBorder="1" applyAlignment="1">
      <alignment horizontal="left"/>
    </xf>
    <xf numFmtId="173" fontId="10" fillId="0" borderId="11" xfId="0" applyNumberFormat="1" applyFont="1" applyFill="1" applyBorder="1" applyAlignment="1"/>
    <xf numFmtId="169" fontId="60" fillId="0" borderId="10" xfId="0" applyNumberFormat="1" applyFont="1" applyBorder="1"/>
    <xf numFmtId="0" fontId="60" fillId="0" borderId="12" xfId="0" applyFont="1" applyFill="1" applyBorder="1"/>
    <xf numFmtId="169" fontId="60" fillId="0" borderId="15" xfId="0" applyNumberFormat="1" applyFont="1" applyFill="1" applyBorder="1" applyAlignment="1">
      <alignment horizontal="right"/>
    </xf>
    <xf numFmtId="169" fontId="60" fillId="0" borderId="7" xfId="0" applyNumberFormat="1" applyFont="1" applyFill="1" applyBorder="1" applyAlignment="1">
      <alignment horizontal="right"/>
    </xf>
    <xf numFmtId="2" fontId="72" fillId="0" borderId="27" xfId="0" applyNumberFormat="1" applyFont="1" applyFill="1" applyBorder="1" applyAlignment="1">
      <alignment horizontal="right"/>
    </xf>
    <xf numFmtId="0" fontId="0" fillId="0" borderId="33" xfId="0" applyFont="1" applyFill="1" applyBorder="1" applyAlignment="1">
      <alignment horizontal="center"/>
    </xf>
    <xf numFmtId="0" fontId="0" fillId="0" borderId="13" xfId="0" applyFill="1" applyBorder="1"/>
    <xf numFmtId="169" fontId="10" fillId="0" borderId="24" xfId="0" applyNumberFormat="1" applyFont="1" applyFill="1" applyBorder="1"/>
    <xf numFmtId="169" fontId="60" fillId="0" borderId="15" xfId="0" applyNumberFormat="1" applyFont="1" applyBorder="1"/>
    <xf numFmtId="169" fontId="24" fillId="0" borderId="11" xfId="0" applyNumberFormat="1" applyFont="1" applyFill="1" applyBorder="1" applyAlignment="1">
      <alignment horizontal="right"/>
    </xf>
    <xf numFmtId="169" fontId="10" fillId="0" borderId="22" xfId="0" applyNumberFormat="1" applyFont="1" applyFill="1" applyBorder="1"/>
    <xf numFmtId="169" fontId="24" fillId="0" borderId="6" xfId="0" applyNumberFormat="1" applyFont="1" applyFill="1" applyBorder="1" applyAlignment="1">
      <alignment horizontal="right"/>
    </xf>
    <xf numFmtId="169" fontId="10" fillId="0" borderId="9" xfId="0" applyNumberFormat="1" applyFont="1" applyBorder="1"/>
    <xf numFmtId="169" fontId="60" fillId="0" borderId="9" xfId="0" applyNumberFormat="1" applyFont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3" fillId="0" borderId="3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58" fillId="0" borderId="19" xfId="0" applyFont="1" applyFill="1" applyBorder="1" applyAlignment="1">
      <alignment horizontal="left"/>
    </xf>
    <xf numFmtId="164" fontId="10" fillId="0" borderId="37" xfId="0" applyNumberFormat="1" applyFont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32" fillId="0" borderId="33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9" fontId="0" fillId="0" borderId="0" xfId="0" applyNumberFormat="1" applyFont="1" applyFill="1" applyBorder="1" applyAlignment="1">
      <alignment horizontal="right"/>
    </xf>
    <xf numFmtId="169" fontId="5" fillId="0" borderId="0" xfId="1" applyNumberFormat="1" applyFill="1" applyBorder="1" applyAlignment="1" applyProtection="1">
      <alignment horizontal="right"/>
    </xf>
    <xf numFmtId="169" fontId="10" fillId="0" borderId="0" xfId="0" applyNumberFormat="1" applyFont="1" applyBorder="1" applyAlignment="1">
      <alignment horizontal="right"/>
    </xf>
    <xf numFmtId="169" fontId="10" fillId="0" borderId="0" xfId="0" applyNumberFormat="1" applyFont="1" applyFill="1" applyAlignment="1">
      <alignment horizontal="right"/>
    </xf>
    <xf numFmtId="169" fontId="0" fillId="0" borderId="0" xfId="0" applyNumberFormat="1" applyFill="1" applyAlignment="1">
      <alignment horizontal="right"/>
    </xf>
    <xf numFmtId="0" fontId="10" fillId="0" borderId="0" xfId="0" applyFont="1" applyFill="1" applyBorder="1" applyAlignment="1">
      <alignment horizontal="center"/>
    </xf>
    <xf numFmtId="173" fontId="10" fillId="0" borderId="27" xfId="0" applyNumberFormat="1" applyFont="1" applyFill="1" applyBorder="1" applyAlignment="1"/>
    <xf numFmtId="0" fontId="10" fillId="0" borderId="19" xfId="0" applyNumberFormat="1" applyFont="1" applyFill="1" applyBorder="1" applyAlignment="1"/>
    <xf numFmtId="0" fontId="66" fillId="0" borderId="27" xfId="0" applyNumberFormat="1" applyFont="1" applyFill="1" applyBorder="1" applyAlignment="1"/>
    <xf numFmtId="0" fontId="10" fillId="0" borderId="20" xfId="0" applyFont="1" applyFill="1" applyBorder="1"/>
    <xf numFmtId="0" fontId="12" fillId="0" borderId="19" xfId="0" applyFont="1" applyFill="1" applyBorder="1" applyAlignment="1">
      <alignment horizontal="left"/>
    </xf>
    <xf numFmtId="0" fontId="74" fillId="0" borderId="19" xfId="0" applyFont="1" applyFill="1" applyBorder="1" applyAlignment="1">
      <alignment horizontal="left"/>
    </xf>
    <xf numFmtId="170" fontId="66" fillId="0" borderId="27" xfId="0" applyNumberFormat="1" applyFont="1" applyFill="1" applyBorder="1" applyAlignment="1">
      <alignment horizontal="right"/>
    </xf>
    <xf numFmtId="0" fontId="66" fillId="0" borderId="20" xfId="0" applyFont="1" applyFill="1" applyBorder="1" applyAlignment="1">
      <alignment horizontal="center"/>
    </xf>
    <xf numFmtId="1" fontId="10" fillId="0" borderId="55" xfId="0" applyNumberFormat="1" applyFont="1" applyFill="1" applyBorder="1" applyAlignment="1">
      <alignment horizontal="center"/>
    </xf>
    <xf numFmtId="168" fontId="10" fillId="0" borderId="53" xfId="0" applyNumberFormat="1" applyFont="1" applyFill="1" applyBorder="1" applyAlignment="1">
      <alignment horizontal="center"/>
    </xf>
    <xf numFmtId="168" fontId="10" fillId="0" borderId="3" xfId="0" applyNumberFormat="1" applyFont="1" applyFill="1" applyBorder="1" applyAlignment="1">
      <alignment horizontal="center"/>
    </xf>
    <xf numFmtId="168" fontId="10" fillId="0" borderId="20" xfId="0" applyNumberFormat="1" applyFont="1" applyFill="1" applyBorder="1" applyAlignment="1">
      <alignment horizontal="center"/>
    </xf>
    <xf numFmtId="168" fontId="10" fillId="0" borderId="21" xfId="0" applyNumberFormat="1" applyFont="1" applyFill="1" applyBorder="1" applyAlignment="1">
      <alignment horizontal="center"/>
    </xf>
    <xf numFmtId="169" fontId="25" fillId="0" borderId="12" xfId="0" applyNumberFormat="1" applyFont="1" applyFill="1" applyBorder="1" applyAlignment="1">
      <alignment horizontal="right"/>
    </xf>
    <xf numFmtId="169" fontId="25" fillId="0" borderId="13" xfId="0" applyNumberFormat="1" applyFont="1" applyFill="1" applyBorder="1" applyAlignment="1">
      <alignment horizontal="right"/>
    </xf>
    <xf numFmtId="169" fontId="25" fillId="0" borderId="15" xfId="0" applyNumberFormat="1" applyFont="1" applyFill="1" applyBorder="1" applyAlignment="1">
      <alignment horizontal="right"/>
    </xf>
    <xf numFmtId="169" fontId="25" fillId="0" borderId="8" xfId="0" applyNumberFormat="1" applyFont="1" applyBorder="1" applyAlignment="1">
      <alignment horizontal="right"/>
    </xf>
    <xf numFmtId="168" fontId="10" fillId="0" borderId="3" xfId="0" applyNumberFormat="1" applyFont="1" applyBorder="1" applyAlignment="1">
      <alignment horizontal="center"/>
    </xf>
    <xf numFmtId="169" fontId="25" fillId="0" borderId="23" xfId="0" applyNumberFormat="1" applyFont="1" applyFill="1" applyBorder="1" applyAlignment="1">
      <alignment horizontal="right"/>
    </xf>
    <xf numFmtId="169" fontId="25" fillId="0" borderId="17" xfId="0" applyNumberFormat="1" applyFont="1" applyFill="1" applyBorder="1" applyAlignment="1">
      <alignment horizontal="right"/>
    </xf>
    <xf numFmtId="169" fontId="25" fillId="0" borderId="32" xfId="0" applyNumberFormat="1" applyFont="1" applyFill="1" applyBorder="1" applyAlignment="1">
      <alignment horizontal="right"/>
    </xf>
    <xf numFmtId="168" fontId="10" fillId="0" borderId="38" xfId="0" applyNumberFormat="1" applyFont="1" applyFill="1" applyBorder="1" applyAlignment="1">
      <alignment horizontal="center"/>
    </xf>
    <xf numFmtId="168" fontId="10" fillId="0" borderId="5" xfId="0" applyNumberFormat="1" applyFont="1" applyFill="1" applyBorder="1" applyAlignment="1">
      <alignment horizontal="center"/>
    </xf>
    <xf numFmtId="168" fontId="10" fillId="0" borderId="6" xfId="0" applyNumberFormat="1" applyFont="1" applyFill="1" applyBorder="1" applyAlignment="1">
      <alignment horizontal="center"/>
    </xf>
    <xf numFmtId="168" fontId="10" fillId="0" borderId="8" xfId="0" applyNumberFormat="1" applyFont="1" applyFill="1" applyBorder="1" applyAlignment="1">
      <alignment horizontal="center"/>
    </xf>
    <xf numFmtId="168" fontId="10" fillId="0" borderId="7" xfId="0" applyNumberFormat="1" applyFont="1" applyFill="1" applyBorder="1" applyAlignment="1">
      <alignment horizontal="center"/>
    </xf>
    <xf numFmtId="0" fontId="0" fillId="0" borderId="11" xfId="0" applyFill="1" applyBorder="1"/>
    <xf numFmtId="173" fontId="10" fillId="0" borderId="37" xfId="0" applyNumberFormat="1" applyFont="1" applyFill="1" applyBorder="1" applyAlignment="1"/>
    <xf numFmtId="0" fontId="10" fillId="0" borderId="41" xfId="0" applyFont="1" applyFill="1" applyBorder="1"/>
    <xf numFmtId="169" fontId="60" fillId="0" borderId="19" xfId="0" applyNumberFormat="1" applyFont="1" applyFill="1" applyBorder="1"/>
    <xf numFmtId="169" fontId="10" fillId="0" borderId="18" xfId="0" applyNumberFormat="1" applyFont="1" applyBorder="1"/>
    <xf numFmtId="169" fontId="60" fillId="0" borderId="3" xfId="0" applyNumberFormat="1" applyFont="1" applyFill="1" applyBorder="1"/>
    <xf numFmtId="0" fontId="25" fillId="0" borderId="8" xfId="0" applyFont="1" applyFill="1" applyBorder="1" applyAlignment="1">
      <alignment horizontal="center"/>
    </xf>
    <xf numFmtId="169" fontId="10" fillId="0" borderId="30" xfId="0" applyNumberFormat="1" applyFont="1" applyFill="1" applyBorder="1" applyAlignment="1">
      <alignment horizontal="right"/>
    </xf>
    <xf numFmtId="169" fontId="60" fillId="0" borderId="6" xfId="0" applyNumberFormat="1" applyFont="1" applyFill="1" applyBorder="1"/>
    <xf numFmtId="169" fontId="10" fillId="0" borderId="31" xfId="0" applyNumberFormat="1" applyFont="1" applyFill="1" applyBorder="1"/>
    <xf numFmtId="169" fontId="82" fillId="0" borderId="0" xfId="0" applyNumberFormat="1" applyFont="1" applyFill="1" applyBorder="1"/>
    <xf numFmtId="0" fontId="19" fillId="0" borderId="19" xfId="0" applyFont="1" applyFill="1" applyBorder="1"/>
    <xf numFmtId="16" fontId="10" fillId="0" borderId="0" xfId="0" applyNumberFormat="1" applyFont="1" applyBorder="1" applyAlignment="1">
      <alignment horizontal="left"/>
    </xf>
    <xf numFmtId="0" fontId="25" fillId="0" borderId="19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5" fillId="0" borderId="18" xfId="0" applyFont="1" applyFill="1" applyBorder="1" applyAlignment="1">
      <alignment horizontal="left"/>
    </xf>
    <xf numFmtId="0" fontId="26" fillId="0" borderId="19" xfId="0" applyFont="1" applyFill="1" applyBorder="1" applyAlignment="1">
      <alignment horizontal="left"/>
    </xf>
    <xf numFmtId="0" fontId="0" fillId="0" borderId="0" xfId="0" applyBorder="1" applyAlignment="1">
      <alignment vertical="center"/>
    </xf>
    <xf numFmtId="2" fontId="76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9" fontId="82" fillId="0" borderId="0" xfId="0" applyNumberFormat="1" applyFont="1" applyFill="1" applyBorder="1" applyAlignment="1">
      <alignment horizontal="right"/>
    </xf>
    <xf numFmtId="0" fontId="10" fillId="0" borderId="27" xfId="0" applyFont="1" applyBorder="1" applyAlignment="1">
      <alignment horizontal="left"/>
    </xf>
    <xf numFmtId="0" fontId="27" fillId="0" borderId="19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2" fontId="10" fillId="0" borderId="15" xfId="0" applyNumberFormat="1" applyFont="1" applyFill="1" applyBorder="1" applyAlignment="1">
      <alignment horizontal="left"/>
    </xf>
    <xf numFmtId="2" fontId="10" fillId="0" borderId="6" xfId="0" applyNumberFormat="1" applyFont="1" applyFill="1" applyBorder="1" applyAlignment="1">
      <alignment horizontal="left"/>
    </xf>
    <xf numFmtId="173" fontId="10" fillId="0" borderId="6" xfId="0" applyNumberFormat="1" applyFont="1" applyFill="1" applyBorder="1" applyAlignment="1"/>
    <xf numFmtId="0" fontId="0" fillId="0" borderId="15" xfId="0" applyFill="1" applyBorder="1"/>
    <xf numFmtId="169" fontId="60" fillId="0" borderId="16" xfId="0" applyNumberFormat="1" applyFont="1" applyFill="1" applyBorder="1"/>
    <xf numFmtId="0" fontId="10" fillId="0" borderId="16" xfId="0" applyFont="1" applyBorder="1"/>
    <xf numFmtId="174" fontId="10" fillId="0" borderId="16" xfId="0" applyNumberFormat="1" applyFont="1" applyFill="1" applyBorder="1"/>
    <xf numFmtId="169" fontId="10" fillId="0" borderId="3" xfId="0" applyNumberFormat="1" applyFont="1" applyBorder="1"/>
    <xf numFmtId="169" fontId="24" fillId="0" borderId="32" xfId="0" applyNumberFormat="1" applyFont="1" applyFill="1" applyBorder="1" applyAlignment="1">
      <alignment horizontal="right"/>
    </xf>
    <xf numFmtId="174" fontId="10" fillId="0" borderId="10" xfId="0" applyNumberFormat="1" applyFont="1" applyFill="1" applyBorder="1"/>
    <xf numFmtId="169" fontId="60" fillId="0" borderId="3" xfId="0" applyNumberFormat="1" applyFont="1" applyBorder="1"/>
    <xf numFmtId="0" fontId="61" fillId="0" borderId="8" xfId="0" applyFont="1" applyFill="1" applyBorder="1"/>
    <xf numFmtId="0" fontId="61" fillId="0" borderId="10" xfId="0" applyFont="1" applyFill="1" applyBorder="1"/>
    <xf numFmtId="174" fontId="10" fillId="0" borderId="10" xfId="0" applyNumberFormat="1" applyFont="1" applyFill="1" applyBorder="1" applyAlignment="1">
      <alignment horizontal="right"/>
    </xf>
    <xf numFmtId="174" fontId="10" fillId="0" borderId="15" xfId="0" applyNumberFormat="1" applyFont="1" applyFill="1" applyBorder="1" applyAlignment="1">
      <alignment horizontal="right"/>
    </xf>
    <xf numFmtId="174" fontId="10" fillId="0" borderId="7" xfId="0" applyNumberFormat="1" applyFont="1" applyFill="1" applyBorder="1"/>
    <xf numFmtId="169" fontId="60" fillId="0" borderId="11" xfId="0" applyNumberFormat="1" applyFont="1" applyFill="1" applyBorder="1" applyAlignment="1">
      <alignment horizontal="right"/>
    </xf>
    <xf numFmtId="169" fontId="60" fillId="0" borderId="6" xfId="0" applyNumberFormat="1" applyFont="1" applyBorder="1"/>
    <xf numFmtId="0" fontId="10" fillId="0" borderId="9" xfId="0" applyFont="1" applyFill="1" applyBorder="1"/>
    <xf numFmtId="174" fontId="10" fillId="0" borderId="9" xfId="0" applyNumberFormat="1" applyFont="1" applyFill="1" applyBorder="1" applyAlignment="1">
      <alignment horizontal="right"/>
    </xf>
    <xf numFmtId="169" fontId="82" fillId="0" borderId="11" xfId="0" applyNumberFormat="1" applyFont="1" applyFill="1" applyBorder="1" applyAlignment="1">
      <alignment horizontal="right"/>
    </xf>
    <xf numFmtId="169" fontId="82" fillId="0" borderId="9" xfId="0" applyNumberFormat="1" applyFont="1" applyFill="1" applyBorder="1"/>
    <xf numFmtId="169" fontId="10" fillId="0" borderId="5" xfId="0" applyNumberFormat="1" applyFont="1" applyBorder="1"/>
    <xf numFmtId="0" fontId="10" fillId="0" borderId="0" xfId="0" applyFont="1" applyFill="1" applyBorder="1" applyAlignment="1">
      <alignment horizontal="center"/>
    </xf>
    <xf numFmtId="164" fontId="10" fillId="0" borderId="18" xfId="0" applyNumberFormat="1" applyFont="1" applyBorder="1"/>
    <xf numFmtId="165" fontId="74" fillId="0" borderId="27" xfId="0" applyNumberFormat="1" applyFont="1" applyFill="1" applyBorder="1"/>
    <xf numFmtId="172" fontId="64" fillId="0" borderId="0" xfId="0" applyNumberFormat="1" applyFont="1" applyFill="1" applyBorder="1" applyAlignment="1">
      <alignment horizontal="center"/>
    </xf>
    <xf numFmtId="164" fontId="82" fillId="0" borderId="27" xfId="0" applyNumberFormat="1" applyFont="1" applyFill="1" applyBorder="1" applyAlignment="1">
      <alignment horizontal="left"/>
    </xf>
    <xf numFmtId="164" fontId="82" fillId="0" borderId="0" xfId="0" applyNumberFormat="1" applyFont="1" applyFill="1" applyBorder="1" applyAlignment="1">
      <alignment horizontal="left"/>
    </xf>
    <xf numFmtId="0" fontId="24" fillId="0" borderId="19" xfId="0" applyFont="1" applyFill="1" applyBorder="1"/>
    <xf numFmtId="49" fontId="6" fillId="14" borderId="14" xfId="0" applyNumberFormat="1" applyFont="1" applyFill="1" applyBorder="1" applyAlignment="1">
      <alignment horizontal="center"/>
    </xf>
    <xf numFmtId="1" fontId="6" fillId="14" borderId="14" xfId="0" applyNumberFormat="1" applyFont="1" applyFill="1" applyBorder="1"/>
    <xf numFmtId="168" fontId="6" fillId="14" borderId="14" xfId="0" applyNumberFormat="1" applyFont="1" applyFill="1" applyBorder="1"/>
    <xf numFmtId="2" fontId="6" fillId="14" borderId="14" xfId="0" applyNumberFormat="1" applyFont="1" applyFill="1" applyBorder="1"/>
    <xf numFmtId="2" fontId="6" fillId="14" borderId="2" xfId="0" applyNumberFormat="1" applyFont="1" applyFill="1" applyBorder="1"/>
    <xf numFmtId="1" fontId="6" fillId="14" borderId="1" xfId="0" applyNumberFormat="1" applyFont="1" applyFill="1" applyBorder="1"/>
    <xf numFmtId="2" fontId="6" fillId="14" borderId="4" xfId="0" applyNumberFormat="1" applyFont="1" applyFill="1" applyBorder="1"/>
    <xf numFmtId="0" fontId="6" fillId="14" borderId="2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9" xfId="0" applyFont="1" applyFill="1" applyBorder="1" applyAlignment="1"/>
    <xf numFmtId="0" fontId="77" fillId="0" borderId="20" xfId="0" applyFont="1" applyFill="1" applyBorder="1" applyAlignment="1">
      <alignment horizontal="center"/>
    </xf>
    <xf numFmtId="0" fontId="65" fillId="0" borderId="19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3" fontId="10" fillId="0" borderId="13" xfId="0" applyNumberFormat="1" applyFont="1" applyFill="1" applyBorder="1" applyAlignment="1"/>
    <xf numFmtId="0" fontId="10" fillId="0" borderId="15" xfId="2" applyFont="1" applyFill="1" applyBorder="1"/>
    <xf numFmtId="169" fontId="60" fillId="0" borderId="32" xfId="0" applyNumberFormat="1" applyFont="1" applyFill="1" applyBorder="1"/>
    <xf numFmtId="174" fontId="10" fillId="0" borderId="15" xfId="0" applyNumberFormat="1" applyFont="1" applyFill="1" applyBorder="1"/>
    <xf numFmtId="174" fontId="10" fillId="0" borderId="8" xfId="0" applyNumberFormat="1" applyFont="1" applyFill="1" applyBorder="1" applyAlignment="1">
      <alignment horizontal="right"/>
    </xf>
    <xf numFmtId="169" fontId="82" fillId="0" borderId="3" xfId="0" applyNumberFormat="1" applyFont="1" applyFill="1" applyBorder="1" applyAlignment="1">
      <alignment horizontal="right"/>
    </xf>
    <xf numFmtId="169" fontId="36" fillId="0" borderId="12" xfId="0" applyNumberFormat="1" applyFont="1" applyFill="1" applyBorder="1" applyAlignment="1">
      <alignment horizontal="right"/>
    </xf>
    <xf numFmtId="169" fontId="60" fillId="0" borderId="13" xfId="0" applyNumberFormat="1" applyFont="1" applyFill="1" applyBorder="1" applyAlignment="1">
      <alignment horizontal="right"/>
    </xf>
    <xf numFmtId="174" fontId="10" fillId="0" borderId="12" xfId="0" applyNumberFormat="1" applyFont="1" applyFill="1" applyBorder="1" applyAlignment="1">
      <alignment horizontal="right"/>
    </xf>
    <xf numFmtId="169" fontId="60" fillId="0" borderId="13" xfId="0" applyNumberFormat="1" applyFont="1" applyBorder="1"/>
    <xf numFmtId="174" fontId="10" fillId="0" borderId="7" xfId="0" applyNumberFormat="1" applyFont="1" applyFill="1" applyBorder="1" applyAlignment="1">
      <alignment horizontal="right"/>
    </xf>
    <xf numFmtId="169" fontId="10" fillId="0" borderId="6" xfId="0" applyNumberFormat="1" applyFont="1" applyFill="1" applyBorder="1" applyAlignment="1">
      <alignment horizontal="right"/>
    </xf>
    <xf numFmtId="169" fontId="60" fillId="0" borderId="6" xfId="0" applyNumberFormat="1" applyFont="1" applyFill="1" applyBorder="1" applyAlignment="1">
      <alignment horizontal="right"/>
    </xf>
    <xf numFmtId="169" fontId="36" fillId="0" borderId="0" xfId="0" applyNumberFormat="1" applyFont="1" applyFill="1" applyBorder="1"/>
    <xf numFmtId="169" fontId="10" fillId="0" borderId="27" xfId="0" applyNumberFormat="1" applyFont="1" applyFill="1" applyBorder="1"/>
    <xf numFmtId="169" fontId="82" fillId="0" borderId="5" xfId="0" applyNumberFormat="1" applyFont="1" applyFill="1" applyBorder="1"/>
    <xf numFmtId="169" fontId="60" fillId="0" borderId="5" xfId="0" applyNumberFormat="1" applyFont="1" applyBorder="1"/>
    <xf numFmtId="169" fontId="37" fillId="0" borderId="0" xfId="0" applyNumberFormat="1" applyFont="1" applyFill="1" applyBorder="1"/>
    <xf numFmtId="0" fontId="10" fillId="0" borderId="2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6" fillId="0" borderId="27" xfId="0" applyFont="1" applyFill="1" applyBorder="1"/>
    <xf numFmtId="0" fontId="0" fillId="0" borderId="27" xfId="0" applyFill="1" applyBorder="1" applyAlignment="1">
      <alignment horizontal="center"/>
    </xf>
    <xf numFmtId="0" fontId="0" fillId="0" borderId="27" xfId="0" applyBorder="1"/>
    <xf numFmtId="172" fontId="10" fillId="0" borderId="27" xfId="0" applyNumberFormat="1" applyFont="1" applyFill="1" applyBorder="1" applyAlignment="1">
      <alignment horizontal="left"/>
    </xf>
    <xf numFmtId="0" fontId="60" fillId="0" borderId="19" xfId="0" applyFont="1" applyFill="1" applyBorder="1"/>
    <xf numFmtId="0" fontId="28" fillId="0" borderId="19" xfId="0" applyFont="1" applyFill="1" applyBorder="1"/>
    <xf numFmtId="0" fontId="12" fillId="0" borderId="19" xfId="0" applyFont="1" applyFill="1" applyBorder="1"/>
    <xf numFmtId="0" fontId="12" fillId="0" borderId="19" xfId="0" quotePrefix="1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167" fontId="67" fillId="0" borderId="27" xfId="0" applyNumberFormat="1" applyFont="1" applyFill="1" applyBorder="1" applyAlignment="1">
      <alignment horizontal="center"/>
    </xf>
    <xf numFmtId="165" fontId="65" fillId="0" borderId="20" xfId="0" applyNumberFormat="1" applyFont="1" applyFill="1" applyBorder="1"/>
    <xf numFmtId="0" fontId="10" fillId="0" borderId="2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2" fontId="10" fillId="0" borderId="0" xfId="0" applyNumberFormat="1" applyFont="1" applyFill="1" applyBorder="1" applyAlignment="1">
      <alignment horizontal="center"/>
    </xf>
    <xf numFmtId="2" fontId="10" fillId="0" borderId="20" xfId="0" applyNumberFormat="1" applyFont="1" applyBorder="1" applyAlignment="1">
      <alignment horizontal="center"/>
    </xf>
    <xf numFmtId="2" fontId="10" fillId="0" borderId="27" xfId="0" applyNumberFormat="1" applyFont="1" applyBorder="1" applyAlignment="1">
      <alignment horizontal="center"/>
    </xf>
    <xf numFmtId="2" fontId="10" fillId="0" borderId="36" xfId="0" applyNumberFormat="1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</cellXfs>
  <cellStyles count="9">
    <cellStyle name="Hyperlink" xfId="1" builtinId="8"/>
    <cellStyle name="Hyperlink 2" xfId="6"/>
    <cellStyle name="Normal" xfId="0" builtinId="0"/>
    <cellStyle name="Normal 2" xfId="2"/>
    <cellStyle name="Normal 3" xfId="3"/>
    <cellStyle name="Normal 4" xfId="4"/>
    <cellStyle name="Normal 5" xfId="5"/>
    <cellStyle name="Normal 6" xfId="7"/>
    <cellStyle name="Normal 7" xfId="8"/>
  </cellStyles>
  <dxfs count="75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0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74"/>
      <tableStyleElement type="headerRow" dxfId="73"/>
      <tableStyleElement type="firstRowStripe" dxfId="72"/>
    </tableStyle>
    <tableStyle name="TableStyleQueryResult" pivot="0" count="3">
      <tableStyleElement type="wholeTable" dxfId="71"/>
      <tableStyleElement type="headerRow" dxfId="70"/>
      <tableStyleElement type="firstRowStripe" dxfId="6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FEFEF"/>
      <rgbColor rgb="00CCFFFF"/>
      <rgbColor rgb="00660066"/>
      <rgbColor rgb="00EF8FBF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7826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3300"/>
      <rgbColor rgb="00FF6600"/>
      <rgbColor rgb="00666699"/>
      <rgbColor rgb="00B4B4B4"/>
      <rgbColor rgb="00003366"/>
      <rgbColor rgb="00009900"/>
      <rgbColor rgb="00006600"/>
      <rgbColor rgb="00663300"/>
      <rgbColor rgb="00993300"/>
      <rgbColor rgb="00FF333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</xdr:row>
      <xdr:rowOff>123825</xdr:rowOff>
    </xdr:from>
    <xdr:to>
      <xdr:col>1</xdr:col>
      <xdr:colOff>200025</xdr:colOff>
      <xdr:row>2</xdr:row>
      <xdr:rowOff>133350</xdr:rowOff>
    </xdr:to>
    <xdr:cxnSp macro="">
      <xdr:nvCxnSpPr>
        <xdr:cNvPr id="1079" name="Straight Arrow Connector 2"/>
        <xdr:cNvCxnSpPr>
          <a:cxnSpLocks noChangeShapeType="1"/>
        </xdr:cNvCxnSpPr>
      </xdr:nvCxnSpPr>
      <xdr:spPr bwMode="auto">
        <a:xfrm>
          <a:off x="1504950" y="285750"/>
          <a:ext cx="0" cy="981075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tessellation.com/david_fish/" TargetMode="External"/><Relationship Id="rId1" Type="http://schemas.openxmlformats.org/officeDocument/2006/relationships/hyperlink" Target="http://seekingalpha.com/author/david-fish/artic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ripinvesting.org/Tools/Tools.a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ripinvesting.org/Tools/Tools.a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ripinvesting.org/Tools/Tools.as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ripinvesting.org/Tools/Tools.as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en.wikipedia.org/wiki/List_of_recessions_in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42"/>
  <sheetViews>
    <sheetView tabSelected="1" workbookViewId="0"/>
  </sheetViews>
  <sheetFormatPr defaultRowHeight="12.75" x14ac:dyDescent="0.2"/>
  <cols>
    <col min="1" max="1" width="9.140625" style="1014" customWidth="1"/>
    <col min="2" max="2" width="9.140625" style="1015" customWidth="1"/>
    <col min="3" max="3" width="9.140625" style="1014" customWidth="1"/>
    <col min="4" max="4" width="9.140625" style="1017" customWidth="1"/>
    <col min="5" max="5" width="9.140625" style="1014" customWidth="1"/>
    <col min="6" max="6" width="9.140625" style="1017" customWidth="1"/>
    <col min="7" max="9" width="9.140625" style="1014" customWidth="1"/>
    <col min="10" max="16384" width="9.140625" style="1014"/>
  </cols>
  <sheetData>
    <row r="6" spans="13:13" ht="61.5" x14ac:dyDescent="0.9">
      <c r="M6" s="1021" t="s">
        <v>4441</v>
      </c>
    </row>
    <row r="8" spans="13:13" ht="21" x14ac:dyDescent="0.35">
      <c r="M8" s="1023" t="s">
        <v>4442</v>
      </c>
    </row>
    <row r="18" spans="13:13" ht="15.75" x14ac:dyDescent="0.25">
      <c r="M18" s="1025" t="s">
        <v>4443</v>
      </c>
    </row>
    <row r="20" spans="13:13" ht="15.75" x14ac:dyDescent="0.25">
      <c r="M20" s="1022" t="s">
        <v>4446</v>
      </c>
    </row>
    <row r="36" spans="2:13" x14ac:dyDescent="0.2">
      <c r="M36" s="1015" t="s">
        <v>4444</v>
      </c>
    </row>
    <row r="38" spans="2:13" x14ac:dyDescent="0.2">
      <c r="H38" s="1020"/>
      <c r="M38" s="1015" t="s">
        <v>4445</v>
      </c>
    </row>
    <row r="40" spans="2:13" x14ac:dyDescent="0.2">
      <c r="M40" s="1024" t="s">
        <v>4611</v>
      </c>
    </row>
    <row r="41" spans="2:13" x14ac:dyDescent="0.2">
      <c r="B41" s="1016"/>
      <c r="D41" s="1018"/>
      <c r="F41" s="1019"/>
    </row>
    <row r="42" spans="2:13" x14ac:dyDescent="0.2">
      <c r="B42" s="1016"/>
      <c r="D42" s="1018"/>
      <c r="F42" s="10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5"/>
  <sheetViews>
    <sheetView topLeftCell="A203" workbookViewId="0">
      <selection activeCell="C243" sqref="C243"/>
    </sheetView>
  </sheetViews>
  <sheetFormatPr defaultColWidth="8.85546875" defaultRowHeight="12.75" x14ac:dyDescent="0.2"/>
  <cols>
    <col min="1" max="1" width="2.5703125" customWidth="1"/>
    <col min="11" max="11" width="6.5703125" customWidth="1"/>
  </cols>
  <sheetData>
    <row r="1" spans="1:3" x14ac:dyDescent="0.2">
      <c r="A1" s="407"/>
      <c r="B1" s="307" t="s">
        <v>3357</v>
      </c>
    </row>
    <row r="2" spans="1:3" ht="2.1" customHeight="1" x14ac:dyDescent="0.2">
      <c r="A2" s="407"/>
      <c r="B2" s="307"/>
    </row>
    <row r="3" spans="1:3" x14ac:dyDescent="0.2">
      <c r="B3" s="408">
        <v>39447</v>
      </c>
      <c r="C3" t="s">
        <v>3358</v>
      </c>
    </row>
    <row r="4" spans="1:3" x14ac:dyDescent="0.2">
      <c r="B4" s="408">
        <v>39447</v>
      </c>
      <c r="C4" t="s">
        <v>3359</v>
      </c>
    </row>
    <row r="5" spans="1:3" x14ac:dyDescent="0.2">
      <c r="B5" s="408">
        <v>39449</v>
      </c>
      <c r="C5" t="s">
        <v>3360</v>
      </c>
    </row>
    <row r="6" spans="1:3" x14ac:dyDescent="0.2">
      <c r="B6" s="408">
        <v>39449</v>
      </c>
      <c r="C6" t="s">
        <v>3361</v>
      </c>
    </row>
    <row r="7" spans="1:3" x14ac:dyDescent="0.2">
      <c r="B7" s="408">
        <v>39451</v>
      </c>
      <c r="C7" s="407" t="s">
        <v>3362</v>
      </c>
    </row>
    <row r="8" spans="1:3" x14ac:dyDescent="0.2">
      <c r="B8" s="408">
        <v>39452</v>
      </c>
      <c r="C8" t="s">
        <v>3363</v>
      </c>
    </row>
    <row r="9" spans="1:3" x14ac:dyDescent="0.2">
      <c r="B9" s="408">
        <v>39461</v>
      </c>
      <c r="C9" t="s">
        <v>3364</v>
      </c>
    </row>
    <row r="10" spans="1:3" x14ac:dyDescent="0.2">
      <c r="B10" s="408">
        <v>39491</v>
      </c>
      <c r="C10" s="407" t="s">
        <v>3365</v>
      </c>
    </row>
    <row r="11" spans="1:3" x14ac:dyDescent="0.2">
      <c r="B11" s="408">
        <v>39491</v>
      </c>
      <c r="C11" t="s">
        <v>3366</v>
      </c>
    </row>
    <row r="12" spans="1:3" x14ac:dyDescent="0.2">
      <c r="B12" s="408">
        <v>39504</v>
      </c>
      <c r="C12" t="s">
        <v>3367</v>
      </c>
    </row>
    <row r="13" spans="1:3" x14ac:dyDescent="0.2">
      <c r="B13" s="408">
        <v>39506</v>
      </c>
      <c r="C13" t="s">
        <v>3368</v>
      </c>
    </row>
    <row r="14" spans="1:3" x14ac:dyDescent="0.2">
      <c r="B14" s="408">
        <v>39527</v>
      </c>
      <c r="C14" s="407" t="s">
        <v>3369</v>
      </c>
    </row>
    <row r="15" spans="1:3" x14ac:dyDescent="0.2">
      <c r="B15" s="409">
        <v>39721</v>
      </c>
      <c r="C15" s="406" t="s">
        <v>3370</v>
      </c>
    </row>
    <row r="16" spans="1:3" x14ac:dyDescent="0.2">
      <c r="B16" s="409">
        <v>39722</v>
      </c>
      <c r="C16" s="406" t="s">
        <v>3371</v>
      </c>
    </row>
    <row r="17" spans="2:3" x14ac:dyDescent="0.2">
      <c r="B17" s="409">
        <v>39753</v>
      </c>
      <c r="C17" s="406" t="s">
        <v>3372</v>
      </c>
    </row>
    <row r="18" spans="2:3" x14ac:dyDescent="0.2">
      <c r="B18" s="409">
        <v>39771</v>
      </c>
      <c r="C18" s="406" t="s">
        <v>3373</v>
      </c>
    </row>
    <row r="19" spans="2:3" x14ac:dyDescent="0.2">
      <c r="B19" s="408">
        <v>39785</v>
      </c>
      <c r="C19" t="s">
        <v>3374</v>
      </c>
    </row>
    <row r="20" spans="2:3" x14ac:dyDescent="0.2">
      <c r="B20" s="408">
        <v>39843</v>
      </c>
      <c r="C20" t="s">
        <v>3375</v>
      </c>
    </row>
    <row r="21" spans="2:3" x14ac:dyDescent="0.2">
      <c r="B21" s="408">
        <v>39859</v>
      </c>
      <c r="C21" s="407" t="s">
        <v>3376</v>
      </c>
    </row>
    <row r="22" spans="2:3" x14ac:dyDescent="0.2">
      <c r="B22" s="408">
        <v>39962</v>
      </c>
      <c r="C22" t="s">
        <v>3377</v>
      </c>
    </row>
    <row r="23" spans="2:3" x14ac:dyDescent="0.2">
      <c r="B23" s="408">
        <v>39988</v>
      </c>
      <c r="C23" t="s">
        <v>3378</v>
      </c>
    </row>
    <row r="24" spans="2:3" x14ac:dyDescent="0.2">
      <c r="B24" s="408">
        <v>40303</v>
      </c>
      <c r="C24" s="407" t="s">
        <v>3379</v>
      </c>
    </row>
    <row r="25" spans="2:3" x14ac:dyDescent="0.2">
      <c r="B25" s="408">
        <v>40319</v>
      </c>
      <c r="C25" t="s">
        <v>3380</v>
      </c>
    </row>
    <row r="26" spans="2:3" x14ac:dyDescent="0.2">
      <c r="B26" s="408">
        <v>40325</v>
      </c>
      <c r="C26" t="s">
        <v>3381</v>
      </c>
    </row>
    <row r="27" spans="2:3" x14ac:dyDescent="0.2">
      <c r="B27" s="408">
        <v>40357</v>
      </c>
      <c r="C27" s="407" t="s">
        <v>3382</v>
      </c>
    </row>
    <row r="28" spans="2:3" x14ac:dyDescent="0.2">
      <c r="B28" s="408">
        <v>40357</v>
      </c>
      <c r="C28" s="407" t="s">
        <v>3383</v>
      </c>
    </row>
    <row r="29" spans="2:3" x14ac:dyDescent="0.2">
      <c r="B29" s="408">
        <v>40365</v>
      </c>
      <c r="C29" t="s">
        <v>3384</v>
      </c>
    </row>
    <row r="30" spans="2:3" x14ac:dyDescent="0.2">
      <c r="B30" s="408">
        <v>40365</v>
      </c>
      <c r="C30" t="s">
        <v>3385</v>
      </c>
    </row>
    <row r="31" spans="2:3" x14ac:dyDescent="0.2">
      <c r="B31" s="408">
        <v>40371</v>
      </c>
      <c r="C31" s="407" t="s">
        <v>3386</v>
      </c>
    </row>
    <row r="32" spans="2:3" x14ac:dyDescent="0.2">
      <c r="B32" s="408">
        <v>40371</v>
      </c>
      <c r="C32" t="s">
        <v>3387</v>
      </c>
    </row>
    <row r="33" spans="2:3" x14ac:dyDescent="0.2">
      <c r="B33" s="408">
        <v>40372</v>
      </c>
      <c r="C33" s="407" t="s">
        <v>3388</v>
      </c>
    </row>
    <row r="34" spans="2:3" x14ac:dyDescent="0.2">
      <c r="B34" s="408">
        <v>40378</v>
      </c>
      <c r="C34" t="s">
        <v>3389</v>
      </c>
    </row>
    <row r="35" spans="2:3" x14ac:dyDescent="0.2">
      <c r="B35" s="408">
        <v>40382</v>
      </c>
      <c r="C35" t="s">
        <v>3390</v>
      </c>
    </row>
    <row r="36" spans="2:3" x14ac:dyDescent="0.2">
      <c r="B36" s="408">
        <v>40382</v>
      </c>
      <c r="C36" s="407" t="s">
        <v>3391</v>
      </c>
    </row>
    <row r="37" spans="2:3" x14ac:dyDescent="0.2">
      <c r="B37" s="408">
        <v>40386</v>
      </c>
      <c r="C37" s="407" t="s">
        <v>3392</v>
      </c>
    </row>
    <row r="38" spans="2:3" x14ac:dyDescent="0.2">
      <c r="B38" s="408">
        <v>40391</v>
      </c>
      <c r="C38" t="s">
        <v>3393</v>
      </c>
    </row>
    <row r="39" spans="2:3" x14ac:dyDescent="0.2">
      <c r="B39" s="408">
        <v>40393</v>
      </c>
      <c r="C39" s="407" t="s">
        <v>3394</v>
      </c>
    </row>
    <row r="40" spans="2:3" x14ac:dyDescent="0.2">
      <c r="B40" s="408">
        <v>40396</v>
      </c>
      <c r="C40" t="s">
        <v>3395</v>
      </c>
    </row>
    <row r="41" spans="2:3" x14ac:dyDescent="0.2">
      <c r="B41" s="408">
        <v>40401</v>
      </c>
      <c r="C41" s="407" t="s">
        <v>3396</v>
      </c>
    </row>
    <row r="42" spans="2:3" x14ac:dyDescent="0.2">
      <c r="B42" s="408">
        <v>40403</v>
      </c>
      <c r="C42" s="407" t="s">
        <v>3397</v>
      </c>
    </row>
    <row r="43" spans="2:3" x14ac:dyDescent="0.2">
      <c r="B43" s="408">
        <v>40413</v>
      </c>
      <c r="C43" t="s">
        <v>3398</v>
      </c>
    </row>
    <row r="44" spans="2:3" x14ac:dyDescent="0.2">
      <c r="B44" s="408">
        <v>40417</v>
      </c>
      <c r="C44" t="s">
        <v>3399</v>
      </c>
    </row>
    <row r="45" spans="2:3" x14ac:dyDescent="0.2">
      <c r="B45" s="408">
        <v>40420</v>
      </c>
      <c r="C45" s="407" t="s">
        <v>3400</v>
      </c>
    </row>
    <row r="46" spans="2:3" x14ac:dyDescent="0.2">
      <c r="B46" s="408">
        <v>40420</v>
      </c>
      <c r="C46" s="407" t="s">
        <v>3401</v>
      </c>
    </row>
    <row r="47" spans="2:3" x14ac:dyDescent="0.2">
      <c r="B47" s="408">
        <v>40420</v>
      </c>
      <c r="C47" s="407" t="s">
        <v>3402</v>
      </c>
    </row>
    <row r="48" spans="2:3" x14ac:dyDescent="0.2">
      <c r="B48" s="408">
        <v>40431</v>
      </c>
      <c r="C48" t="s">
        <v>3403</v>
      </c>
    </row>
    <row r="49" spans="2:3" x14ac:dyDescent="0.2">
      <c r="B49" s="408">
        <v>40436</v>
      </c>
      <c r="C49" s="407" t="s">
        <v>3404</v>
      </c>
    </row>
    <row r="50" spans="2:3" x14ac:dyDescent="0.2">
      <c r="B50" s="408">
        <v>40439</v>
      </c>
      <c r="C50" s="407" t="s">
        <v>3405</v>
      </c>
    </row>
    <row r="51" spans="2:3" x14ac:dyDescent="0.2">
      <c r="B51" s="408">
        <v>40441</v>
      </c>
      <c r="C51" s="407" t="s">
        <v>3406</v>
      </c>
    </row>
    <row r="52" spans="2:3" x14ac:dyDescent="0.2">
      <c r="B52" s="408">
        <v>40476</v>
      </c>
      <c r="C52" s="407" t="s">
        <v>3407</v>
      </c>
    </row>
    <row r="53" spans="2:3" x14ac:dyDescent="0.2">
      <c r="B53" s="408">
        <v>40499</v>
      </c>
      <c r="C53" s="407" t="s">
        <v>3408</v>
      </c>
    </row>
    <row r="54" spans="2:3" x14ac:dyDescent="0.2">
      <c r="B54" s="408">
        <v>40500</v>
      </c>
      <c r="C54" t="s">
        <v>3409</v>
      </c>
    </row>
    <row r="55" spans="2:3" x14ac:dyDescent="0.2">
      <c r="B55" s="408">
        <v>40500</v>
      </c>
      <c r="C55" s="407" t="s">
        <v>3410</v>
      </c>
    </row>
    <row r="56" spans="2:3" x14ac:dyDescent="0.2">
      <c r="B56" s="408">
        <v>40500</v>
      </c>
      <c r="C56" s="407" t="s">
        <v>3411</v>
      </c>
    </row>
    <row r="57" spans="2:3" x14ac:dyDescent="0.2">
      <c r="B57" s="408">
        <v>40511</v>
      </c>
      <c r="C57" s="407" t="s">
        <v>3412</v>
      </c>
    </row>
    <row r="58" spans="2:3" x14ac:dyDescent="0.2">
      <c r="B58" s="408">
        <v>40512</v>
      </c>
      <c r="C58" s="407" t="s">
        <v>3413</v>
      </c>
    </row>
    <row r="59" spans="2:3" x14ac:dyDescent="0.2">
      <c r="B59" s="408">
        <v>40512</v>
      </c>
      <c r="C59" s="407" t="s">
        <v>3414</v>
      </c>
    </row>
    <row r="60" spans="2:3" x14ac:dyDescent="0.2">
      <c r="B60" s="408">
        <v>40519</v>
      </c>
      <c r="C60" s="407" t="s">
        <v>3415</v>
      </c>
    </row>
    <row r="61" spans="2:3" x14ac:dyDescent="0.2">
      <c r="B61" s="408">
        <v>40527</v>
      </c>
      <c r="C61" t="s">
        <v>3416</v>
      </c>
    </row>
    <row r="62" spans="2:3" x14ac:dyDescent="0.2">
      <c r="B62" s="408">
        <v>40527</v>
      </c>
      <c r="C62" s="407" t="s">
        <v>3417</v>
      </c>
    </row>
    <row r="63" spans="2:3" x14ac:dyDescent="0.2">
      <c r="B63" s="408">
        <v>40528</v>
      </c>
      <c r="C63" t="s">
        <v>3418</v>
      </c>
    </row>
    <row r="64" spans="2:3" x14ac:dyDescent="0.2">
      <c r="B64" s="408">
        <v>40541</v>
      </c>
      <c r="C64" t="s">
        <v>3419</v>
      </c>
    </row>
    <row r="65" spans="2:5" x14ac:dyDescent="0.2">
      <c r="B65" s="408">
        <v>40542</v>
      </c>
      <c r="C65" s="407" t="s">
        <v>3420</v>
      </c>
    </row>
    <row r="66" spans="2:5" x14ac:dyDescent="0.2">
      <c r="B66" s="408">
        <v>40542</v>
      </c>
      <c r="C66" t="s">
        <v>3421</v>
      </c>
    </row>
    <row r="67" spans="2:5" x14ac:dyDescent="0.2">
      <c r="B67" s="408">
        <v>40542</v>
      </c>
      <c r="C67" t="s">
        <v>3422</v>
      </c>
    </row>
    <row r="68" spans="2:5" x14ac:dyDescent="0.2">
      <c r="B68" s="408">
        <v>40542</v>
      </c>
      <c r="C68" t="s">
        <v>3423</v>
      </c>
    </row>
    <row r="69" spans="2:5" x14ac:dyDescent="0.2">
      <c r="B69" s="408">
        <v>40543</v>
      </c>
      <c r="C69" t="s">
        <v>3424</v>
      </c>
    </row>
    <row r="70" spans="2:5" x14ac:dyDescent="0.2">
      <c r="B70" s="408">
        <v>40543</v>
      </c>
      <c r="C70" t="s">
        <v>3425</v>
      </c>
    </row>
    <row r="71" spans="2:5" x14ac:dyDescent="0.2">
      <c r="B71" s="408">
        <v>40562</v>
      </c>
      <c r="C71" s="407" t="s">
        <v>3426</v>
      </c>
    </row>
    <row r="72" spans="2:5" x14ac:dyDescent="0.2">
      <c r="B72" s="408">
        <v>40583</v>
      </c>
      <c r="C72" t="s">
        <v>3427</v>
      </c>
    </row>
    <row r="73" spans="2:5" x14ac:dyDescent="0.2">
      <c r="B73" s="408">
        <v>40602</v>
      </c>
      <c r="C73" t="s">
        <v>3428</v>
      </c>
    </row>
    <row r="74" spans="2:5" x14ac:dyDescent="0.2">
      <c r="B74" s="408">
        <v>40602</v>
      </c>
      <c r="C74" s="407" t="s">
        <v>3429</v>
      </c>
    </row>
    <row r="75" spans="2:5" x14ac:dyDescent="0.2">
      <c r="B75" s="408">
        <v>40602</v>
      </c>
      <c r="C75" s="407" t="s">
        <v>3430</v>
      </c>
    </row>
    <row r="76" spans="2:5" x14ac:dyDescent="0.2">
      <c r="B76" s="408">
        <v>40618</v>
      </c>
      <c r="C76" s="407" t="s">
        <v>3431</v>
      </c>
    </row>
    <row r="77" spans="2:5" x14ac:dyDescent="0.2">
      <c r="B77" s="408">
        <v>40658</v>
      </c>
      <c r="C77" t="s">
        <v>3432</v>
      </c>
    </row>
    <row r="78" spans="2:5" x14ac:dyDescent="0.2">
      <c r="B78" s="408">
        <v>40659</v>
      </c>
      <c r="C78" t="s">
        <v>3433</v>
      </c>
    </row>
    <row r="79" spans="2:5" x14ac:dyDescent="0.2">
      <c r="B79" s="408">
        <v>40690</v>
      </c>
      <c r="C79" s="407" t="s">
        <v>3434</v>
      </c>
      <c r="E79">
        <v>43</v>
      </c>
    </row>
    <row r="80" spans="2:5" x14ac:dyDescent="0.2">
      <c r="B80" s="408">
        <v>40726</v>
      </c>
      <c r="C80" s="407" t="s">
        <v>3435</v>
      </c>
    </row>
    <row r="81" spans="2:3" x14ac:dyDescent="0.2">
      <c r="B81" s="408">
        <v>40727</v>
      </c>
      <c r="C81" s="407" t="s">
        <v>3436</v>
      </c>
    </row>
    <row r="82" spans="2:3" x14ac:dyDescent="0.2">
      <c r="B82" s="408">
        <v>40752</v>
      </c>
      <c r="C82" s="407" t="s">
        <v>3437</v>
      </c>
    </row>
    <row r="83" spans="2:3" x14ac:dyDescent="0.2">
      <c r="B83" s="408">
        <v>40752</v>
      </c>
      <c r="C83" s="407" t="s">
        <v>3438</v>
      </c>
    </row>
    <row r="84" spans="2:3" x14ac:dyDescent="0.2">
      <c r="B84" s="408">
        <v>40753</v>
      </c>
      <c r="C84" t="s">
        <v>3439</v>
      </c>
    </row>
    <row r="85" spans="2:3" x14ac:dyDescent="0.2">
      <c r="B85" s="408">
        <v>40753</v>
      </c>
      <c r="C85" s="407" t="s">
        <v>3440</v>
      </c>
    </row>
    <row r="86" spans="2:3" x14ac:dyDescent="0.2">
      <c r="B86" s="408">
        <v>40756</v>
      </c>
      <c r="C86" s="407" t="s">
        <v>3441</v>
      </c>
    </row>
    <row r="87" spans="2:3" x14ac:dyDescent="0.2">
      <c r="B87" s="408">
        <v>40786</v>
      </c>
      <c r="C87" s="407" t="s">
        <v>3442</v>
      </c>
    </row>
    <row r="88" spans="2:3" x14ac:dyDescent="0.2">
      <c r="B88" s="408">
        <v>40805</v>
      </c>
      <c r="C88" t="s">
        <v>3443</v>
      </c>
    </row>
    <row r="89" spans="2:3" x14ac:dyDescent="0.2">
      <c r="B89" s="408">
        <v>40806</v>
      </c>
      <c r="C89" t="s">
        <v>3444</v>
      </c>
    </row>
    <row r="90" spans="2:3" x14ac:dyDescent="0.2">
      <c r="B90" s="408">
        <v>40812</v>
      </c>
      <c r="C90" t="s">
        <v>3445</v>
      </c>
    </row>
    <row r="91" spans="2:3" x14ac:dyDescent="0.2">
      <c r="B91" s="408">
        <v>40836</v>
      </c>
      <c r="C91" s="407" t="s">
        <v>3446</v>
      </c>
    </row>
    <row r="92" spans="2:3" x14ac:dyDescent="0.2">
      <c r="B92" s="408">
        <v>40884</v>
      </c>
      <c r="C92" t="s">
        <v>3447</v>
      </c>
    </row>
    <row r="93" spans="2:3" x14ac:dyDescent="0.2">
      <c r="B93" s="408">
        <v>40884</v>
      </c>
      <c r="C93" t="s">
        <v>3448</v>
      </c>
    </row>
    <row r="94" spans="2:3" x14ac:dyDescent="0.2">
      <c r="B94" s="408">
        <v>40892</v>
      </c>
      <c r="C94" t="s">
        <v>3449</v>
      </c>
    </row>
    <row r="95" spans="2:3" x14ac:dyDescent="0.2">
      <c r="B95" s="408">
        <v>40892</v>
      </c>
      <c r="C95" t="s">
        <v>3450</v>
      </c>
    </row>
    <row r="96" spans="2:3" x14ac:dyDescent="0.2">
      <c r="B96" s="408">
        <v>40892</v>
      </c>
      <c r="C96" t="s">
        <v>3451</v>
      </c>
    </row>
    <row r="97" spans="2:3" x14ac:dyDescent="0.2">
      <c r="B97" s="408">
        <v>40898</v>
      </c>
      <c r="C97" t="s">
        <v>3452</v>
      </c>
    </row>
    <row r="98" spans="2:3" x14ac:dyDescent="0.2">
      <c r="B98" s="408">
        <v>40903</v>
      </c>
      <c r="C98" t="s">
        <v>3453</v>
      </c>
    </row>
    <row r="99" spans="2:3" x14ac:dyDescent="0.2">
      <c r="B99" s="408">
        <v>40905</v>
      </c>
      <c r="C99" t="s">
        <v>3454</v>
      </c>
    </row>
    <row r="100" spans="2:3" x14ac:dyDescent="0.2">
      <c r="B100" s="408">
        <v>40980</v>
      </c>
      <c r="C100" t="s">
        <v>3455</v>
      </c>
    </row>
    <row r="101" spans="2:3" x14ac:dyDescent="0.2">
      <c r="B101" s="408">
        <v>40981</v>
      </c>
      <c r="C101" s="407" t="s">
        <v>3456</v>
      </c>
    </row>
    <row r="102" spans="2:3" x14ac:dyDescent="0.2">
      <c r="B102" s="408">
        <v>40982</v>
      </c>
      <c r="C102" t="s">
        <v>3457</v>
      </c>
    </row>
    <row r="103" spans="2:3" x14ac:dyDescent="0.2">
      <c r="B103" s="408">
        <v>40985</v>
      </c>
      <c r="C103" t="s">
        <v>3458</v>
      </c>
    </row>
    <row r="104" spans="2:3" x14ac:dyDescent="0.2">
      <c r="B104" s="408">
        <v>40985</v>
      </c>
      <c r="C104" s="407" t="s">
        <v>3459</v>
      </c>
    </row>
    <row r="105" spans="2:3" x14ac:dyDescent="0.2">
      <c r="B105" s="408">
        <v>40985</v>
      </c>
      <c r="C105" t="s">
        <v>3460</v>
      </c>
    </row>
    <row r="106" spans="2:3" x14ac:dyDescent="0.2">
      <c r="B106" s="408">
        <v>40988</v>
      </c>
      <c r="C106" t="s">
        <v>3461</v>
      </c>
    </row>
    <row r="107" spans="2:3" x14ac:dyDescent="0.2">
      <c r="B107" s="408">
        <v>40990</v>
      </c>
      <c r="C107" s="407" t="s">
        <v>3462</v>
      </c>
    </row>
    <row r="108" spans="2:3" x14ac:dyDescent="0.2">
      <c r="B108" s="408">
        <v>40992</v>
      </c>
      <c r="C108" t="s">
        <v>3463</v>
      </c>
    </row>
    <row r="109" spans="2:3" x14ac:dyDescent="0.2">
      <c r="B109" s="408">
        <v>41028</v>
      </c>
      <c r="C109" t="s">
        <v>3464</v>
      </c>
    </row>
    <row r="110" spans="2:3" x14ac:dyDescent="0.2">
      <c r="B110" s="408">
        <v>41108</v>
      </c>
      <c r="C110" s="407" t="s">
        <v>3465</v>
      </c>
    </row>
    <row r="111" spans="2:3" x14ac:dyDescent="0.2">
      <c r="B111" s="408">
        <v>41138</v>
      </c>
      <c r="C111" t="s">
        <v>3466</v>
      </c>
    </row>
    <row r="112" spans="2:3" x14ac:dyDescent="0.2">
      <c r="B112" s="408">
        <v>41176</v>
      </c>
      <c r="C112" t="s">
        <v>3467</v>
      </c>
    </row>
    <row r="113" spans="2:3" x14ac:dyDescent="0.2">
      <c r="B113" s="408">
        <v>41193</v>
      </c>
      <c r="C113" t="s">
        <v>3468</v>
      </c>
    </row>
    <row r="114" spans="2:3" x14ac:dyDescent="0.2">
      <c r="B114" s="408">
        <v>41226</v>
      </c>
      <c r="C114" t="s">
        <v>3469</v>
      </c>
    </row>
    <row r="115" spans="2:3" x14ac:dyDescent="0.2">
      <c r="B115" s="408">
        <v>41251</v>
      </c>
      <c r="C115" s="407" t="s">
        <v>3470</v>
      </c>
    </row>
    <row r="116" spans="2:3" x14ac:dyDescent="0.2">
      <c r="B116" s="408">
        <v>41255</v>
      </c>
      <c r="C116" s="407" t="s">
        <v>3471</v>
      </c>
    </row>
    <row r="117" spans="2:3" x14ac:dyDescent="0.2">
      <c r="B117" s="408">
        <v>41255</v>
      </c>
      <c r="C117" t="s">
        <v>3472</v>
      </c>
    </row>
    <row r="118" spans="2:3" x14ac:dyDescent="0.2">
      <c r="B118" s="408">
        <v>41255</v>
      </c>
      <c r="C118" t="s">
        <v>3473</v>
      </c>
    </row>
    <row r="119" spans="2:3" x14ac:dyDescent="0.2">
      <c r="B119" s="408">
        <v>41255</v>
      </c>
      <c r="C119" t="s">
        <v>3474</v>
      </c>
    </row>
    <row r="120" spans="2:3" x14ac:dyDescent="0.2">
      <c r="B120" s="408">
        <v>41255</v>
      </c>
      <c r="C120" t="s">
        <v>3475</v>
      </c>
    </row>
    <row r="121" spans="2:3" x14ac:dyDescent="0.2">
      <c r="B121" s="408">
        <v>41265</v>
      </c>
      <c r="C121" t="s">
        <v>3476</v>
      </c>
    </row>
    <row r="122" spans="2:3" x14ac:dyDescent="0.2">
      <c r="B122" s="408">
        <v>41267</v>
      </c>
      <c r="C122" t="s">
        <v>3477</v>
      </c>
    </row>
    <row r="123" spans="2:3" x14ac:dyDescent="0.2">
      <c r="B123" s="408">
        <v>41267</v>
      </c>
      <c r="C123" s="407" t="s">
        <v>3478</v>
      </c>
    </row>
    <row r="124" spans="2:3" x14ac:dyDescent="0.2">
      <c r="B124" s="408">
        <v>41269</v>
      </c>
      <c r="C124" s="407" t="s">
        <v>3479</v>
      </c>
    </row>
    <row r="125" spans="2:3" x14ac:dyDescent="0.2">
      <c r="B125" s="408">
        <v>41270</v>
      </c>
      <c r="C125" t="s">
        <v>3480</v>
      </c>
    </row>
    <row r="126" spans="2:3" x14ac:dyDescent="0.2">
      <c r="B126" s="408">
        <v>41270</v>
      </c>
      <c r="C126" t="s">
        <v>3481</v>
      </c>
    </row>
    <row r="127" spans="2:3" x14ac:dyDescent="0.2">
      <c r="B127" s="408">
        <v>41270</v>
      </c>
      <c r="C127" s="407" t="s">
        <v>3482</v>
      </c>
    </row>
    <row r="128" spans="2:3" x14ac:dyDescent="0.2">
      <c r="B128" s="408">
        <v>41271</v>
      </c>
      <c r="C128" t="s">
        <v>3483</v>
      </c>
    </row>
    <row r="129" spans="2:3" x14ac:dyDescent="0.2">
      <c r="B129" s="408">
        <v>41271</v>
      </c>
      <c r="C129" t="s">
        <v>3484</v>
      </c>
    </row>
    <row r="130" spans="2:3" x14ac:dyDescent="0.2">
      <c r="B130" s="408">
        <v>41271</v>
      </c>
      <c r="C130" t="s">
        <v>3485</v>
      </c>
    </row>
    <row r="131" spans="2:3" x14ac:dyDescent="0.2">
      <c r="B131" s="408">
        <v>41272</v>
      </c>
      <c r="C131" t="s">
        <v>3486</v>
      </c>
    </row>
    <row r="132" spans="2:3" x14ac:dyDescent="0.2">
      <c r="B132" s="408">
        <v>41273</v>
      </c>
      <c r="C132" t="s">
        <v>3487</v>
      </c>
    </row>
    <row r="133" spans="2:3" x14ac:dyDescent="0.2">
      <c r="B133" s="408">
        <v>41273</v>
      </c>
      <c r="C133" s="407" t="s">
        <v>3488</v>
      </c>
    </row>
    <row r="134" spans="2:3" x14ac:dyDescent="0.2">
      <c r="B134" s="408">
        <v>41284</v>
      </c>
      <c r="C134" s="407" t="s">
        <v>3489</v>
      </c>
    </row>
    <row r="135" spans="2:3" x14ac:dyDescent="0.2">
      <c r="B135" s="408">
        <v>41288</v>
      </c>
      <c r="C135" t="s">
        <v>3490</v>
      </c>
    </row>
    <row r="136" spans="2:3" x14ac:dyDescent="0.2">
      <c r="B136" s="408">
        <v>41288</v>
      </c>
      <c r="C136" s="407" t="s">
        <v>3491</v>
      </c>
    </row>
    <row r="137" spans="2:3" x14ac:dyDescent="0.2">
      <c r="B137" s="408">
        <v>41290</v>
      </c>
      <c r="C137" s="407" t="s">
        <v>3492</v>
      </c>
    </row>
    <row r="138" spans="2:3" x14ac:dyDescent="0.2">
      <c r="B138" s="408">
        <v>41301</v>
      </c>
      <c r="C138" t="s">
        <v>3493</v>
      </c>
    </row>
    <row r="139" spans="2:3" x14ac:dyDescent="0.2">
      <c r="B139" s="408">
        <v>41317</v>
      </c>
      <c r="C139" s="407" t="s">
        <v>3494</v>
      </c>
    </row>
    <row r="140" spans="2:3" x14ac:dyDescent="0.2">
      <c r="B140" s="408">
        <v>41318</v>
      </c>
      <c r="C140" t="s">
        <v>3495</v>
      </c>
    </row>
    <row r="141" spans="2:3" x14ac:dyDescent="0.2">
      <c r="B141" s="408">
        <v>41321</v>
      </c>
      <c r="C141" s="407" t="s">
        <v>3496</v>
      </c>
    </row>
    <row r="142" spans="2:3" x14ac:dyDescent="0.2">
      <c r="B142" s="408">
        <v>41394</v>
      </c>
      <c r="C142" t="s">
        <v>3497</v>
      </c>
    </row>
    <row r="143" spans="2:3" x14ac:dyDescent="0.2">
      <c r="B143" s="408">
        <v>41403</v>
      </c>
      <c r="C143" s="407" t="s">
        <v>3498</v>
      </c>
    </row>
    <row r="144" spans="2:3" x14ac:dyDescent="0.2">
      <c r="B144" s="408">
        <v>41423</v>
      </c>
      <c r="C144" t="s">
        <v>3499</v>
      </c>
    </row>
    <row r="145" spans="2:3" x14ac:dyDescent="0.2">
      <c r="B145" s="408">
        <v>41478</v>
      </c>
      <c r="C145" t="s">
        <v>3500</v>
      </c>
    </row>
    <row r="146" spans="2:3" x14ac:dyDescent="0.2">
      <c r="B146" s="408">
        <v>41494</v>
      </c>
      <c r="C146" s="407" t="s">
        <v>3501</v>
      </c>
    </row>
    <row r="147" spans="2:3" x14ac:dyDescent="0.2">
      <c r="B147" s="408">
        <v>41507</v>
      </c>
      <c r="C147" t="s">
        <v>3502</v>
      </c>
    </row>
    <row r="148" spans="2:3" x14ac:dyDescent="0.2">
      <c r="B148" s="408">
        <v>41522</v>
      </c>
      <c r="C148" s="407" t="s">
        <v>3503</v>
      </c>
    </row>
    <row r="149" spans="2:3" x14ac:dyDescent="0.2">
      <c r="B149" s="408">
        <v>41584</v>
      </c>
      <c r="C149" s="407" t="s">
        <v>3504</v>
      </c>
    </row>
    <row r="150" spans="2:3" x14ac:dyDescent="0.2">
      <c r="B150" s="408">
        <v>41584</v>
      </c>
      <c r="C150" s="407" t="s">
        <v>3505</v>
      </c>
    </row>
    <row r="151" spans="2:3" x14ac:dyDescent="0.2">
      <c r="B151" s="408">
        <v>41584</v>
      </c>
      <c r="C151" t="s">
        <v>3506</v>
      </c>
    </row>
    <row r="152" spans="2:3" x14ac:dyDescent="0.2">
      <c r="B152" s="408">
        <v>41596</v>
      </c>
      <c r="C152" s="407" t="s">
        <v>3507</v>
      </c>
    </row>
    <row r="153" spans="2:3" x14ac:dyDescent="0.2">
      <c r="B153" s="408">
        <v>41617</v>
      </c>
      <c r="C153" s="407" t="s">
        <v>3508</v>
      </c>
    </row>
    <row r="154" spans="2:3" x14ac:dyDescent="0.2">
      <c r="B154" s="408">
        <v>41617</v>
      </c>
      <c r="C154" s="407" t="s">
        <v>3509</v>
      </c>
    </row>
    <row r="155" spans="2:3" x14ac:dyDescent="0.2">
      <c r="B155" s="408">
        <v>41620</v>
      </c>
      <c r="C155" s="407" t="s">
        <v>3510</v>
      </c>
    </row>
    <row r="156" spans="2:3" x14ac:dyDescent="0.2">
      <c r="B156" s="408">
        <v>41621</v>
      </c>
      <c r="C156" s="407" t="s">
        <v>3511</v>
      </c>
    </row>
    <row r="157" spans="2:3" x14ac:dyDescent="0.2">
      <c r="B157" s="408">
        <v>41623</v>
      </c>
      <c r="C157" s="407" t="s">
        <v>3512</v>
      </c>
    </row>
    <row r="158" spans="2:3" x14ac:dyDescent="0.2">
      <c r="B158" s="408">
        <v>41625</v>
      </c>
      <c r="C158" t="s">
        <v>3475</v>
      </c>
    </row>
    <row r="159" spans="2:3" x14ac:dyDescent="0.2">
      <c r="B159" s="408">
        <v>41628</v>
      </c>
      <c r="C159" s="407" t="s">
        <v>3513</v>
      </c>
    </row>
    <row r="160" spans="2:3" x14ac:dyDescent="0.2">
      <c r="B160" s="408">
        <v>41631</v>
      </c>
      <c r="C160" s="407" t="s">
        <v>3514</v>
      </c>
    </row>
    <row r="161" spans="2:3" x14ac:dyDescent="0.2">
      <c r="B161" s="408">
        <v>41631</v>
      </c>
      <c r="C161" s="407" t="s">
        <v>3515</v>
      </c>
    </row>
    <row r="162" spans="2:3" x14ac:dyDescent="0.2">
      <c r="B162" s="408">
        <v>41652</v>
      </c>
      <c r="C162" s="407" t="s">
        <v>3516</v>
      </c>
    </row>
    <row r="163" spans="2:3" x14ac:dyDescent="0.2">
      <c r="B163" s="408">
        <v>41688</v>
      </c>
      <c r="C163" s="407" t="s">
        <v>3517</v>
      </c>
    </row>
    <row r="164" spans="2:3" x14ac:dyDescent="0.2">
      <c r="B164" s="408">
        <v>41768</v>
      </c>
      <c r="C164" s="407" t="s">
        <v>3518</v>
      </c>
    </row>
    <row r="165" spans="2:3" x14ac:dyDescent="0.2">
      <c r="B165" s="408">
        <v>41857</v>
      </c>
      <c r="C165" s="407" t="s">
        <v>3519</v>
      </c>
    </row>
    <row r="166" spans="2:3" x14ac:dyDescent="0.2">
      <c r="B166" s="408">
        <v>41859</v>
      </c>
      <c r="C166" s="407" t="s">
        <v>3520</v>
      </c>
    </row>
    <row r="167" spans="2:3" x14ac:dyDescent="0.2">
      <c r="B167" s="408">
        <v>41859</v>
      </c>
      <c r="C167" s="407" t="s">
        <v>3521</v>
      </c>
    </row>
    <row r="168" spans="2:3" x14ac:dyDescent="0.2">
      <c r="B168" s="408">
        <v>41860</v>
      </c>
      <c r="C168" s="407" t="s">
        <v>3522</v>
      </c>
    </row>
    <row r="169" spans="2:3" x14ac:dyDescent="0.2">
      <c r="B169" s="408">
        <v>41885</v>
      </c>
      <c r="C169" s="407" t="s">
        <v>3523</v>
      </c>
    </row>
    <row r="170" spans="2:3" x14ac:dyDescent="0.2">
      <c r="B170" s="408">
        <v>41935</v>
      </c>
      <c r="C170" s="407" t="s">
        <v>3524</v>
      </c>
    </row>
    <row r="171" spans="2:3" x14ac:dyDescent="0.2">
      <c r="B171" s="408">
        <v>41936</v>
      </c>
      <c r="C171" s="407" t="s">
        <v>3525</v>
      </c>
    </row>
    <row r="172" spans="2:3" x14ac:dyDescent="0.2">
      <c r="B172" s="408">
        <v>41964</v>
      </c>
      <c r="C172" s="407" t="s">
        <v>3526</v>
      </c>
    </row>
    <row r="173" spans="2:3" x14ac:dyDescent="0.2">
      <c r="B173" s="408">
        <v>41982</v>
      </c>
      <c r="C173" s="407" t="s">
        <v>3527</v>
      </c>
    </row>
    <row r="174" spans="2:3" x14ac:dyDescent="0.2">
      <c r="B174" s="408">
        <v>41984</v>
      </c>
      <c r="C174" s="407" t="s">
        <v>3528</v>
      </c>
    </row>
    <row r="175" spans="2:3" x14ac:dyDescent="0.2">
      <c r="B175" s="408">
        <v>41985</v>
      </c>
      <c r="C175" s="407" t="s">
        <v>3529</v>
      </c>
    </row>
    <row r="176" spans="2:3" x14ac:dyDescent="0.2">
      <c r="B176" s="408">
        <v>41988</v>
      </c>
      <c r="C176" s="407" t="s">
        <v>3530</v>
      </c>
    </row>
    <row r="177" spans="2:3" x14ac:dyDescent="0.2">
      <c r="B177" s="408">
        <v>41989</v>
      </c>
      <c r="C177" t="s">
        <v>3475</v>
      </c>
    </row>
    <row r="178" spans="2:3" x14ac:dyDescent="0.2">
      <c r="B178" s="408">
        <v>41992</v>
      </c>
      <c r="C178" s="407" t="s">
        <v>3531</v>
      </c>
    </row>
    <row r="179" spans="2:3" x14ac:dyDescent="0.2">
      <c r="B179" s="408">
        <v>41997</v>
      </c>
      <c r="C179" s="407" t="s">
        <v>3532</v>
      </c>
    </row>
    <row r="180" spans="2:3" x14ac:dyDescent="0.2">
      <c r="B180" s="408">
        <v>42004</v>
      </c>
      <c r="C180" s="407" t="s">
        <v>3533</v>
      </c>
    </row>
    <row r="181" spans="2:3" x14ac:dyDescent="0.2">
      <c r="B181" s="408">
        <v>42012</v>
      </c>
      <c r="C181" s="407" t="s">
        <v>3534</v>
      </c>
    </row>
    <row r="182" spans="2:3" x14ac:dyDescent="0.2">
      <c r="B182" s="408">
        <v>42046</v>
      </c>
      <c r="C182" s="407" t="s">
        <v>3535</v>
      </c>
    </row>
    <row r="183" spans="2:3" x14ac:dyDescent="0.2">
      <c r="B183" s="408">
        <v>42207</v>
      </c>
      <c r="C183" s="407" t="s">
        <v>3536</v>
      </c>
    </row>
    <row r="184" spans="2:3" x14ac:dyDescent="0.2">
      <c r="B184" s="408">
        <v>42243</v>
      </c>
      <c r="C184" s="407" t="s">
        <v>3537</v>
      </c>
    </row>
    <row r="185" spans="2:3" x14ac:dyDescent="0.2">
      <c r="B185" s="408">
        <v>42320</v>
      </c>
      <c r="C185" s="407" t="s">
        <v>3538</v>
      </c>
    </row>
    <row r="186" spans="2:3" x14ac:dyDescent="0.2">
      <c r="B186" s="408">
        <v>42357</v>
      </c>
      <c r="C186" s="407" t="s">
        <v>3539</v>
      </c>
    </row>
    <row r="187" spans="2:3" x14ac:dyDescent="0.2">
      <c r="B187" s="408">
        <v>42357</v>
      </c>
      <c r="C187" s="407" t="s">
        <v>3540</v>
      </c>
    </row>
    <row r="188" spans="2:3" x14ac:dyDescent="0.2">
      <c r="B188" s="408">
        <v>42359</v>
      </c>
      <c r="C188" s="407" t="s">
        <v>3541</v>
      </c>
    </row>
    <row r="189" spans="2:3" x14ac:dyDescent="0.2">
      <c r="B189" s="408">
        <v>42360</v>
      </c>
      <c r="C189" s="407" t="s">
        <v>3542</v>
      </c>
    </row>
    <row r="190" spans="2:3" x14ac:dyDescent="0.2">
      <c r="B190" s="408">
        <v>42361</v>
      </c>
      <c r="C190" t="s">
        <v>3475</v>
      </c>
    </row>
    <row r="191" spans="2:3" x14ac:dyDescent="0.2">
      <c r="B191" s="408">
        <v>42362</v>
      </c>
      <c r="C191" s="407" t="s">
        <v>3543</v>
      </c>
    </row>
    <row r="192" spans="2:3" x14ac:dyDescent="0.2">
      <c r="B192" s="408">
        <v>42368</v>
      </c>
      <c r="C192" s="407" t="s">
        <v>3544</v>
      </c>
    </row>
    <row r="193" spans="2:3" x14ac:dyDescent="0.2">
      <c r="B193" s="408">
        <v>42369</v>
      </c>
      <c r="C193" s="407" t="s">
        <v>3545</v>
      </c>
    </row>
    <row r="194" spans="2:3" x14ac:dyDescent="0.2">
      <c r="B194" s="408">
        <v>42378</v>
      </c>
      <c r="C194" s="407" t="s">
        <v>3546</v>
      </c>
    </row>
    <row r="195" spans="2:3" x14ac:dyDescent="0.2">
      <c r="B195" s="408">
        <v>42387</v>
      </c>
      <c r="C195" s="407" t="s">
        <v>3547</v>
      </c>
    </row>
    <row r="196" spans="2:3" x14ac:dyDescent="0.2">
      <c r="B196" s="408">
        <v>42395</v>
      </c>
      <c r="C196" s="407" t="s">
        <v>3548</v>
      </c>
    </row>
    <row r="197" spans="2:3" x14ac:dyDescent="0.2">
      <c r="B197" s="408">
        <v>42428</v>
      </c>
      <c r="C197" s="407" t="s">
        <v>3549</v>
      </c>
    </row>
    <row r="198" spans="2:3" x14ac:dyDescent="0.2">
      <c r="B198" s="408">
        <v>42556</v>
      </c>
      <c r="C198" s="407" t="s">
        <v>3550</v>
      </c>
    </row>
    <row r="199" spans="2:3" x14ac:dyDescent="0.2">
      <c r="B199" s="408">
        <v>42559</v>
      </c>
      <c r="C199" s="407" t="s">
        <v>3551</v>
      </c>
    </row>
    <row r="200" spans="2:3" x14ac:dyDescent="0.2">
      <c r="B200" s="408">
        <v>42614</v>
      </c>
      <c r="C200" s="407" t="s">
        <v>3552</v>
      </c>
    </row>
    <row r="201" spans="2:3" x14ac:dyDescent="0.2">
      <c r="B201" s="408">
        <v>42730</v>
      </c>
      <c r="C201" s="407" t="s">
        <v>3553</v>
      </c>
    </row>
    <row r="202" spans="2:3" x14ac:dyDescent="0.2">
      <c r="B202" s="408">
        <v>42730</v>
      </c>
      <c r="C202" s="407" t="s">
        <v>3554</v>
      </c>
    </row>
    <row r="203" spans="2:3" x14ac:dyDescent="0.2">
      <c r="B203" s="408">
        <v>42730</v>
      </c>
      <c r="C203" s="407" t="s">
        <v>3555</v>
      </c>
    </row>
    <row r="204" spans="2:3" x14ac:dyDescent="0.2">
      <c r="B204" s="408">
        <v>42731</v>
      </c>
      <c r="C204" t="s">
        <v>3475</v>
      </c>
    </row>
    <row r="205" spans="2:3" x14ac:dyDescent="0.2">
      <c r="B205" s="408">
        <v>42732</v>
      </c>
      <c r="C205" s="407" t="s">
        <v>3556</v>
      </c>
    </row>
    <row r="206" spans="2:3" x14ac:dyDescent="0.2">
      <c r="B206" s="408">
        <v>42732</v>
      </c>
      <c r="C206" s="407" t="s">
        <v>3557</v>
      </c>
    </row>
    <row r="207" spans="2:3" x14ac:dyDescent="0.2">
      <c r="B207" s="408">
        <v>42734</v>
      </c>
      <c r="C207" s="407" t="s">
        <v>3558</v>
      </c>
    </row>
    <row r="208" spans="2:3" x14ac:dyDescent="0.2">
      <c r="B208" s="408">
        <v>42734</v>
      </c>
      <c r="C208" s="407" t="s">
        <v>3559</v>
      </c>
    </row>
    <row r="209" spans="2:3" x14ac:dyDescent="0.2">
      <c r="B209" s="408">
        <v>42741</v>
      </c>
      <c r="C209" s="407" t="s">
        <v>3560</v>
      </c>
    </row>
    <row r="210" spans="2:3" x14ac:dyDescent="0.2">
      <c r="B210" s="408">
        <v>42741</v>
      </c>
      <c r="C210" s="407" t="s">
        <v>3561</v>
      </c>
    </row>
    <row r="211" spans="2:3" x14ac:dyDescent="0.2">
      <c r="B211" s="408">
        <v>42744</v>
      </c>
      <c r="C211" s="407" t="s">
        <v>3562</v>
      </c>
    </row>
    <row r="212" spans="2:3" x14ac:dyDescent="0.2">
      <c r="B212" s="408">
        <v>42747</v>
      </c>
      <c r="C212" s="407" t="s">
        <v>3563</v>
      </c>
    </row>
    <row r="213" spans="2:3" x14ac:dyDescent="0.2">
      <c r="B213" s="408">
        <v>42814</v>
      </c>
      <c r="C213" t="s">
        <v>3564</v>
      </c>
    </row>
    <row r="214" spans="2:3" x14ac:dyDescent="0.2">
      <c r="B214" s="408">
        <v>42864</v>
      </c>
      <c r="C214" t="s">
        <v>3565</v>
      </c>
    </row>
    <row r="215" spans="2:3" x14ac:dyDescent="0.2">
      <c r="B215" s="408">
        <v>42868</v>
      </c>
      <c r="C215" t="s">
        <v>3566</v>
      </c>
    </row>
    <row r="216" spans="2:3" x14ac:dyDescent="0.2">
      <c r="B216" s="455">
        <v>43092</v>
      </c>
      <c r="C216" s="407" t="s">
        <v>3949</v>
      </c>
    </row>
    <row r="217" spans="2:3" x14ac:dyDescent="0.2">
      <c r="B217" s="455">
        <v>43093</v>
      </c>
      <c r="C217" s="407" t="s">
        <v>3950</v>
      </c>
    </row>
    <row r="218" spans="2:3" x14ac:dyDescent="0.2">
      <c r="B218" s="455">
        <v>43095</v>
      </c>
      <c r="C218" s="407" t="s">
        <v>3952</v>
      </c>
    </row>
    <row r="219" spans="2:3" x14ac:dyDescent="0.2">
      <c r="B219" s="455">
        <v>43095</v>
      </c>
      <c r="C219" s="407" t="s">
        <v>3951</v>
      </c>
    </row>
    <row r="220" spans="2:3" x14ac:dyDescent="0.2">
      <c r="B220" s="455">
        <v>43095</v>
      </c>
      <c r="C220" t="s">
        <v>3475</v>
      </c>
    </row>
    <row r="221" spans="2:3" x14ac:dyDescent="0.2">
      <c r="B221" s="455">
        <v>43095</v>
      </c>
      <c r="C221" s="407" t="s">
        <v>3953</v>
      </c>
    </row>
    <row r="222" spans="2:3" x14ac:dyDescent="0.2">
      <c r="B222" s="455">
        <v>43097</v>
      </c>
      <c r="C222" s="407" t="s">
        <v>3954</v>
      </c>
    </row>
    <row r="223" spans="2:3" x14ac:dyDescent="0.2">
      <c r="B223" s="455">
        <v>43098</v>
      </c>
      <c r="C223" s="407" t="s">
        <v>3972</v>
      </c>
    </row>
    <row r="224" spans="2:3" x14ac:dyDescent="0.2">
      <c r="B224" s="455">
        <v>43102</v>
      </c>
      <c r="C224" s="407" t="s">
        <v>3979</v>
      </c>
    </row>
    <row r="225" spans="2:3" x14ac:dyDescent="0.2">
      <c r="B225" s="455">
        <v>43102</v>
      </c>
      <c r="C225" s="407" t="s">
        <v>3977</v>
      </c>
    </row>
    <row r="226" spans="2:3" x14ac:dyDescent="0.2">
      <c r="B226" s="455">
        <v>43102</v>
      </c>
      <c r="C226" s="407" t="s">
        <v>3978</v>
      </c>
    </row>
    <row r="227" spans="2:3" x14ac:dyDescent="0.2">
      <c r="B227" s="455">
        <v>43109</v>
      </c>
      <c r="C227" s="407" t="s">
        <v>3994</v>
      </c>
    </row>
    <row r="228" spans="2:3" x14ac:dyDescent="0.2">
      <c r="B228" s="455">
        <v>43280</v>
      </c>
      <c r="C228" s="407" t="s">
        <v>4172</v>
      </c>
    </row>
    <row r="229" spans="2:3" x14ac:dyDescent="0.2">
      <c r="B229" s="455">
        <v>43280</v>
      </c>
      <c r="C229" s="407" t="s">
        <v>4170</v>
      </c>
    </row>
    <row r="230" spans="2:3" x14ac:dyDescent="0.2">
      <c r="B230" s="455">
        <v>43280</v>
      </c>
      <c r="C230" s="407" t="s">
        <v>4171</v>
      </c>
    </row>
    <row r="231" spans="2:3" x14ac:dyDescent="0.2">
      <c r="B231" s="455">
        <v>43280</v>
      </c>
      <c r="C231" s="407" t="s">
        <v>4173</v>
      </c>
    </row>
    <row r="232" spans="2:3" x14ac:dyDescent="0.2">
      <c r="B232" s="455">
        <v>43312</v>
      </c>
      <c r="C232" s="407" t="s">
        <v>4219</v>
      </c>
    </row>
    <row r="233" spans="2:3" x14ac:dyDescent="0.2">
      <c r="B233" s="455">
        <v>43371</v>
      </c>
      <c r="C233" s="407" t="s">
        <v>4299</v>
      </c>
    </row>
    <row r="234" spans="2:3" x14ac:dyDescent="0.2">
      <c r="B234" s="455">
        <v>43371</v>
      </c>
      <c r="C234" s="455" t="s">
        <v>4300</v>
      </c>
    </row>
    <row r="235" spans="2:3" x14ac:dyDescent="0.2">
      <c r="B235" s="455">
        <v>43434</v>
      </c>
      <c r="C235" s="407" t="s">
        <v>4396</v>
      </c>
    </row>
    <row r="236" spans="2:3" x14ac:dyDescent="0.2">
      <c r="B236" s="455">
        <v>43465</v>
      </c>
      <c r="C236" s="407" t="s">
        <v>4416</v>
      </c>
    </row>
    <row r="237" spans="2:3" x14ac:dyDescent="0.2">
      <c r="B237" s="455">
        <v>43496</v>
      </c>
      <c r="C237" s="407" t="s">
        <v>4426</v>
      </c>
    </row>
    <row r="238" spans="2:3" s="870" customFormat="1" x14ac:dyDescent="0.2">
      <c r="B238" s="455">
        <v>43496</v>
      </c>
      <c r="C238" s="407" t="s">
        <v>4429</v>
      </c>
    </row>
    <row r="239" spans="2:3" x14ac:dyDescent="0.2">
      <c r="B239" s="455">
        <v>43496</v>
      </c>
      <c r="C239" s="407" t="s">
        <v>4428</v>
      </c>
    </row>
    <row r="240" spans="2:3" x14ac:dyDescent="0.2">
      <c r="B240" s="455">
        <v>43496</v>
      </c>
      <c r="C240" s="407" t="s">
        <v>4427</v>
      </c>
    </row>
    <row r="241" spans="2:3" x14ac:dyDescent="0.2">
      <c r="B241" s="455">
        <v>43524</v>
      </c>
      <c r="C241" s="407" t="s">
        <v>4447</v>
      </c>
    </row>
    <row r="242" spans="2:3" x14ac:dyDescent="0.2">
      <c r="B242" s="455">
        <v>43830</v>
      </c>
      <c r="C242" s="407" t="s">
        <v>4598</v>
      </c>
    </row>
    <row r="243" spans="2:3" x14ac:dyDescent="0.2">
      <c r="B243" s="455">
        <v>43830</v>
      </c>
      <c r="C243" s="407" t="s">
        <v>4428</v>
      </c>
    </row>
    <row r="244" spans="2:3" x14ac:dyDescent="0.2">
      <c r="B244" s="455">
        <v>43830</v>
      </c>
      <c r="C244" s="407" t="s">
        <v>4427</v>
      </c>
    </row>
    <row r="245" spans="2:3" x14ac:dyDescent="0.2">
      <c r="B245" s="455"/>
    </row>
    <row r="246" spans="2:3" x14ac:dyDescent="0.2">
      <c r="B246" s="455"/>
    </row>
    <row r="247" spans="2:3" x14ac:dyDescent="0.2">
      <c r="B247" s="455"/>
    </row>
    <row r="248" spans="2:3" x14ac:dyDescent="0.2">
      <c r="B248" s="455"/>
    </row>
    <row r="249" spans="2:3" x14ac:dyDescent="0.2">
      <c r="B249" s="455"/>
    </row>
    <row r="548" spans="1:3" x14ac:dyDescent="0.2">
      <c r="A548" s="490"/>
      <c r="B548" s="622"/>
      <c r="C548" s="490"/>
    </row>
    <row r="549" spans="1:3" x14ac:dyDescent="0.2">
      <c r="A549" s="555"/>
      <c r="B549" s="622"/>
      <c r="C549" s="490"/>
    </row>
    <row r="550" spans="1:3" x14ac:dyDescent="0.2">
      <c r="A550" s="555"/>
      <c r="B550" s="622"/>
      <c r="C550" s="490"/>
    </row>
    <row r="551" spans="1:3" x14ac:dyDescent="0.2">
      <c r="A551" s="555"/>
      <c r="B551" s="622"/>
      <c r="C551" s="490"/>
    </row>
    <row r="552" spans="1:3" x14ac:dyDescent="0.2">
      <c r="A552" s="555"/>
      <c r="B552" s="622"/>
      <c r="C552" s="490"/>
    </row>
    <row r="553" spans="1:3" x14ac:dyDescent="0.2">
      <c r="A553" s="555"/>
      <c r="B553" s="622"/>
      <c r="C553" s="490"/>
    </row>
    <row r="554" spans="1:3" x14ac:dyDescent="0.2">
      <c r="A554" s="555"/>
      <c r="B554" s="622"/>
      <c r="C554" s="490"/>
    </row>
    <row r="555" spans="1:3" x14ac:dyDescent="0.2">
      <c r="A555" s="555"/>
      <c r="B555" s="622"/>
      <c r="C555" s="490"/>
    </row>
    <row r="556" spans="1:3" x14ac:dyDescent="0.2">
      <c r="A556" s="555"/>
      <c r="B556" s="622"/>
      <c r="C556" s="490"/>
    </row>
    <row r="557" spans="1:3" x14ac:dyDescent="0.2">
      <c r="A557" s="555"/>
      <c r="B557" s="622"/>
      <c r="C557" s="490"/>
    </row>
    <row r="558" spans="1:3" x14ac:dyDescent="0.2">
      <c r="A558" s="555"/>
      <c r="B558" s="622"/>
      <c r="C558" s="490"/>
    </row>
    <row r="559" spans="1:3" x14ac:dyDescent="0.2">
      <c r="A559" s="555"/>
      <c r="B559" s="622"/>
      <c r="C559" s="490"/>
    </row>
    <row r="560" spans="1:3" x14ac:dyDescent="0.2">
      <c r="A560" s="555"/>
      <c r="B560" s="622"/>
      <c r="C560" s="490"/>
    </row>
    <row r="561" spans="1:3" x14ac:dyDescent="0.2">
      <c r="A561" s="555"/>
      <c r="B561" s="622"/>
      <c r="C561" s="490"/>
    </row>
    <row r="562" spans="1:3" x14ac:dyDescent="0.2">
      <c r="A562" s="555"/>
      <c r="B562" s="622"/>
      <c r="C562" s="490"/>
    </row>
    <row r="563" spans="1:3" x14ac:dyDescent="0.2">
      <c r="A563" s="555"/>
      <c r="B563" s="622"/>
      <c r="C563" s="490"/>
    </row>
    <row r="564" spans="1:3" x14ac:dyDescent="0.2">
      <c r="A564" s="490"/>
      <c r="B564" s="622"/>
      <c r="C564" s="490"/>
    </row>
    <row r="565" spans="1:3" x14ac:dyDescent="0.2">
      <c r="B565" s="623"/>
    </row>
  </sheetData>
  <sheetProtection selectLockedCells="1" selectUnlockedCells="1"/>
  <pageMargins left="0.74791666666666667" right="0.74791666666666667" top="0.57013888888888886" bottom="0.67013888888888884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4"/>
  <sheetViews>
    <sheetView workbookViewId="0"/>
  </sheetViews>
  <sheetFormatPr defaultColWidth="8.85546875" defaultRowHeight="12.75" x14ac:dyDescent="0.2"/>
  <cols>
    <col min="2" max="2" width="10.5703125" customWidth="1"/>
    <col min="4" max="4" width="8.5703125" customWidth="1"/>
    <col min="5" max="5" width="9.5703125" customWidth="1"/>
    <col min="9" max="9" width="9.85546875" customWidth="1"/>
    <col min="11" max="11" width="11" customWidth="1"/>
    <col min="12" max="15" width="9.140625" bestFit="1" customWidth="1"/>
  </cols>
  <sheetData>
    <row r="1" spans="1:11" ht="11.1" customHeight="1" x14ac:dyDescent="0.2">
      <c r="A1" s="401" t="s">
        <v>1854</v>
      </c>
      <c r="B1" s="9"/>
      <c r="C1" s="9"/>
      <c r="D1" s="9"/>
      <c r="E1" s="9"/>
      <c r="F1" s="9"/>
      <c r="G1" s="9"/>
      <c r="H1" s="9"/>
      <c r="I1" s="9"/>
      <c r="J1" s="9"/>
      <c r="K1" s="23"/>
    </row>
    <row r="2" spans="1:11" ht="11.1" customHeight="1" x14ac:dyDescent="0.2">
      <c r="A2" s="80" t="s">
        <v>3567</v>
      </c>
      <c r="B2" s="13"/>
      <c r="C2" s="13"/>
      <c r="D2" s="13"/>
      <c r="E2" s="13"/>
      <c r="F2" s="13"/>
      <c r="G2" s="13"/>
      <c r="H2" s="13"/>
      <c r="I2" s="13"/>
      <c r="J2" s="13"/>
      <c r="K2" s="41"/>
    </row>
    <row r="3" spans="1:11" ht="11.1" customHeight="1" x14ac:dyDescent="0.2">
      <c r="A3" s="80" t="s">
        <v>3568</v>
      </c>
      <c r="B3" s="13"/>
      <c r="C3" s="13"/>
      <c r="D3" s="13"/>
      <c r="E3" s="13"/>
      <c r="F3" s="13"/>
      <c r="G3" s="13"/>
      <c r="H3" s="13"/>
      <c r="I3" s="13"/>
      <c r="J3" s="13"/>
      <c r="K3" s="41"/>
    </row>
    <row r="4" spans="1:11" ht="11.1" customHeight="1" x14ac:dyDescent="0.2">
      <c r="A4" s="80" t="s">
        <v>3569</v>
      </c>
      <c r="B4" s="13"/>
      <c r="C4" s="13"/>
      <c r="D4" s="13"/>
      <c r="E4" s="13"/>
      <c r="F4" s="13"/>
      <c r="G4" s="13"/>
      <c r="H4" s="13"/>
      <c r="I4" s="13"/>
      <c r="J4" s="13"/>
      <c r="K4" s="41"/>
    </row>
    <row r="5" spans="1:11" ht="11.1" customHeight="1" x14ac:dyDescent="0.2">
      <c r="A5" s="80" t="s">
        <v>3570</v>
      </c>
      <c r="B5" s="13"/>
      <c r="C5" s="13"/>
      <c r="D5" s="13"/>
      <c r="E5" s="13"/>
      <c r="F5" s="13"/>
      <c r="G5" s="13"/>
      <c r="H5" s="13"/>
      <c r="I5" s="13"/>
      <c r="J5" s="13"/>
      <c r="K5" s="41"/>
    </row>
    <row r="6" spans="1:11" ht="11.1" customHeight="1" x14ac:dyDescent="0.2">
      <c r="A6" s="80" t="s">
        <v>3571</v>
      </c>
      <c r="B6" s="13"/>
      <c r="C6" s="13"/>
      <c r="D6" s="13"/>
      <c r="E6" s="13"/>
      <c r="F6" s="13"/>
      <c r="G6" s="13"/>
      <c r="H6" s="13"/>
      <c r="I6" s="13"/>
      <c r="J6" s="13"/>
      <c r="K6" s="41"/>
    </row>
    <row r="7" spans="1:11" ht="11.1" customHeight="1" x14ac:dyDescent="0.2">
      <c r="A7" s="80" t="s">
        <v>3572</v>
      </c>
      <c r="B7" s="13"/>
      <c r="C7" s="13"/>
      <c r="D7" s="13"/>
      <c r="E7" s="13"/>
      <c r="F7" s="13"/>
      <c r="G7" s="13"/>
      <c r="H7" s="13"/>
      <c r="I7" s="13"/>
      <c r="J7" s="13"/>
      <c r="K7" s="41"/>
    </row>
    <row r="8" spans="1:11" ht="11.1" customHeight="1" x14ac:dyDescent="0.2">
      <c r="A8" s="80" t="s">
        <v>3573</v>
      </c>
      <c r="B8" s="13"/>
      <c r="C8" s="13"/>
      <c r="D8" s="13"/>
      <c r="E8" s="13"/>
      <c r="F8" s="13"/>
      <c r="G8" s="13"/>
      <c r="H8" s="13"/>
      <c r="I8" s="13"/>
      <c r="J8" s="13"/>
      <c r="K8" s="41"/>
    </row>
    <row r="9" spans="1:11" ht="11.1" customHeight="1" x14ac:dyDescent="0.2">
      <c r="A9" s="36"/>
      <c r="B9" s="410" t="s">
        <v>3574</v>
      </c>
      <c r="C9" s="156" t="s">
        <v>3575</v>
      </c>
      <c r="D9" s="13"/>
      <c r="E9" s="13"/>
      <c r="F9" s="13"/>
      <c r="G9" s="13"/>
      <c r="H9" s="13"/>
      <c r="I9" s="13"/>
      <c r="J9" s="13"/>
      <c r="K9" s="41"/>
    </row>
    <row r="10" spans="1:11" ht="11.1" customHeight="1" x14ac:dyDescent="0.2">
      <c r="A10" s="80" t="s">
        <v>3576</v>
      </c>
      <c r="B10" s="13"/>
      <c r="C10" s="13"/>
      <c r="D10" s="13"/>
      <c r="E10" s="13"/>
      <c r="F10" s="13"/>
      <c r="G10" s="13"/>
      <c r="H10" s="13"/>
      <c r="I10" s="13"/>
      <c r="J10" s="13"/>
      <c r="K10" s="41"/>
    </row>
    <row r="11" spans="1:11" ht="9.6" customHeight="1" x14ac:dyDescent="0.2">
      <c r="A11" s="10"/>
      <c r="B11" s="411" t="s">
        <v>3577</v>
      </c>
      <c r="C11" s="411" t="s">
        <v>3578</v>
      </c>
      <c r="D11" s="411" t="s">
        <v>3579</v>
      </c>
      <c r="E11" s="411" t="s">
        <v>3580</v>
      </c>
      <c r="F11" s="411" t="s">
        <v>3241</v>
      </c>
      <c r="G11" s="13"/>
      <c r="H11" s="13"/>
      <c r="I11" s="13"/>
      <c r="J11" s="13"/>
      <c r="K11" s="41"/>
    </row>
    <row r="12" spans="1:11" ht="9.6" customHeight="1" x14ac:dyDescent="0.2">
      <c r="A12" s="10" t="s">
        <v>3581</v>
      </c>
      <c r="B12" s="412">
        <v>0.1</v>
      </c>
      <c r="C12" s="412">
        <v>0.1</v>
      </c>
      <c r="D12" s="412">
        <v>0.1</v>
      </c>
      <c r="E12" s="412">
        <v>0.1</v>
      </c>
      <c r="F12" s="412">
        <v>0.4</v>
      </c>
      <c r="G12" s="13"/>
      <c r="H12" s="13"/>
      <c r="I12" s="13"/>
      <c r="J12" s="13"/>
      <c r="K12" s="41"/>
    </row>
    <row r="13" spans="1:11" ht="9.6" customHeight="1" x14ac:dyDescent="0.2">
      <c r="A13" s="10" t="s">
        <v>3582</v>
      </c>
      <c r="B13" s="412">
        <v>0.1</v>
      </c>
      <c r="C13" s="412">
        <v>0.1</v>
      </c>
      <c r="D13" s="412">
        <v>0.11</v>
      </c>
      <c r="E13" s="412">
        <v>0.11</v>
      </c>
      <c r="F13" s="412">
        <v>0.42</v>
      </c>
      <c r="G13" s="13"/>
      <c r="H13" s="13"/>
      <c r="I13" s="13"/>
      <c r="J13" s="13"/>
      <c r="K13" s="41"/>
    </row>
    <row r="14" spans="1:11" ht="9.6" customHeight="1" x14ac:dyDescent="0.2">
      <c r="A14" s="10" t="s">
        <v>3583</v>
      </c>
      <c r="B14" s="412">
        <v>0.11</v>
      </c>
      <c r="C14" s="412">
        <v>0.11</v>
      </c>
      <c r="D14" s="412">
        <v>0.11</v>
      </c>
      <c r="E14" s="412">
        <v>0.11</v>
      </c>
      <c r="F14" s="412">
        <v>0.44</v>
      </c>
      <c r="G14" s="13"/>
      <c r="H14" s="13"/>
      <c r="I14" s="13"/>
      <c r="J14" s="13"/>
      <c r="K14" s="41"/>
    </row>
    <row r="15" spans="1:11" ht="9.6" customHeight="1" x14ac:dyDescent="0.2">
      <c r="A15" s="10" t="s">
        <v>3584</v>
      </c>
      <c r="B15" s="412">
        <v>0.11</v>
      </c>
      <c r="C15" s="412">
        <v>0.11</v>
      </c>
      <c r="D15" s="412">
        <v>0.12</v>
      </c>
      <c r="E15" s="412">
        <v>0.12</v>
      </c>
      <c r="F15" s="412">
        <v>0.46</v>
      </c>
      <c r="G15" s="13"/>
      <c r="H15" s="13"/>
      <c r="I15" s="13"/>
      <c r="J15" s="13"/>
      <c r="K15" s="41"/>
    </row>
    <row r="16" spans="1:11" ht="9.6" customHeight="1" x14ac:dyDescent="0.2">
      <c r="A16" s="10" t="s">
        <v>3585</v>
      </c>
      <c r="B16" s="412">
        <v>0.12</v>
      </c>
      <c r="C16" s="412">
        <v>0.12</v>
      </c>
      <c r="D16" s="412">
        <v>0.12</v>
      </c>
      <c r="E16" s="412">
        <v>0.12</v>
      </c>
      <c r="F16" s="412">
        <v>0.48</v>
      </c>
      <c r="G16" s="13"/>
      <c r="H16" s="13"/>
      <c r="I16" s="13"/>
      <c r="J16" s="13"/>
      <c r="K16" s="41"/>
    </row>
    <row r="17" spans="1:11" ht="11.1" customHeight="1" x14ac:dyDescent="0.2">
      <c r="A17" s="36" t="s">
        <v>3586</v>
      </c>
      <c r="B17" s="13"/>
      <c r="C17" s="13"/>
      <c r="D17" s="13"/>
      <c r="E17" s="13"/>
      <c r="F17" s="13"/>
      <c r="G17" s="13"/>
      <c r="H17" s="13"/>
      <c r="I17" s="13"/>
      <c r="J17" s="13"/>
      <c r="K17" s="41"/>
    </row>
    <row r="18" spans="1:11" ht="11.1" customHeight="1" x14ac:dyDescent="0.2">
      <c r="A18" s="36" t="s">
        <v>3587</v>
      </c>
      <c r="B18" s="13"/>
      <c r="C18" s="13"/>
      <c r="D18" s="13"/>
      <c r="E18" s="13"/>
      <c r="F18" s="13"/>
      <c r="G18" s="13"/>
      <c r="H18" s="13"/>
      <c r="I18" s="13"/>
      <c r="J18" s="13"/>
      <c r="K18" s="41"/>
    </row>
    <row r="19" spans="1:11" ht="11.1" customHeight="1" x14ac:dyDescent="0.2">
      <c r="A19" s="36"/>
      <c r="B19" s="410" t="s">
        <v>3588</v>
      </c>
      <c r="C19" s="13" t="s">
        <v>3589</v>
      </c>
      <c r="D19" s="13"/>
      <c r="E19" s="13"/>
      <c r="F19" s="13"/>
      <c r="G19" s="13"/>
      <c r="H19" s="13"/>
      <c r="I19" s="13"/>
      <c r="J19" s="13"/>
      <c r="K19" s="41"/>
    </row>
    <row r="20" spans="1:11" ht="11.1" customHeight="1" x14ac:dyDescent="0.2">
      <c r="A20" s="80" t="s">
        <v>3590</v>
      </c>
      <c r="B20" s="13"/>
      <c r="C20" s="13"/>
      <c r="D20" s="13"/>
      <c r="E20" s="13"/>
      <c r="F20" s="13"/>
      <c r="G20" s="13"/>
      <c r="H20" s="13"/>
      <c r="I20" s="13"/>
      <c r="J20" s="13"/>
      <c r="K20" s="41"/>
    </row>
    <row r="21" spans="1:11" ht="11.1" customHeight="1" x14ac:dyDescent="0.2">
      <c r="A21" s="80" t="s">
        <v>3591</v>
      </c>
      <c r="B21" s="13"/>
      <c r="C21" s="13"/>
      <c r="D21" s="13"/>
      <c r="E21" s="13"/>
      <c r="F21" s="13"/>
      <c r="G21" s="13"/>
      <c r="H21" s="13"/>
      <c r="I21" s="13"/>
      <c r="J21" s="13"/>
      <c r="K21" s="41"/>
    </row>
    <row r="22" spans="1:11" ht="11.1" customHeight="1" x14ac:dyDescent="0.2">
      <c r="A22" s="80" t="s">
        <v>3592</v>
      </c>
      <c r="B22" s="13"/>
      <c r="C22" s="13"/>
      <c r="D22" s="13"/>
      <c r="F22" s="413" t="s">
        <v>3593</v>
      </c>
      <c r="G22" s="13"/>
      <c r="H22" s="13"/>
      <c r="I22" s="13"/>
      <c r="J22" s="13"/>
      <c r="K22" s="41"/>
    </row>
    <row r="23" spans="1:11" ht="11.1" customHeight="1" x14ac:dyDescent="0.2">
      <c r="A23" s="36"/>
      <c r="B23" s="410" t="s">
        <v>3594</v>
      </c>
      <c r="C23" s="156" t="s">
        <v>3595</v>
      </c>
      <c r="D23" s="13"/>
      <c r="E23" s="13"/>
      <c r="F23" s="13"/>
      <c r="G23" s="13"/>
      <c r="H23" s="13"/>
      <c r="I23" s="13"/>
      <c r="J23" s="13"/>
      <c r="K23" s="41"/>
    </row>
    <row r="24" spans="1:11" ht="11.1" customHeight="1" x14ac:dyDescent="0.2">
      <c r="A24" s="88" t="s">
        <v>3596</v>
      </c>
      <c r="B24" s="25"/>
      <c r="C24" s="25"/>
      <c r="D24" s="25"/>
      <c r="E24" s="25"/>
      <c r="F24" s="25"/>
      <c r="G24" s="25"/>
      <c r="H24" s="25"/>
      <c r="I24" s="25"/>
      <c r="J24" s="25"/>
      <c r="K24" s="39"/>
    </row>
    <row r="25" spans="1:11" ht="3.95" customHeight="1" x14ac:dyDescent="0.2">
      <c r="A25" s="80"/>
      <c r="B25" s="13"/>
      <c r="C25" s="13"/>
      <c r="D25" s="13"/>
      <c r="E25" s="13"/>
      <c r="F25" s="13"/>
      <c r="G25" s="13"/>
      <c r="H25" s="13"/>
      <c r="I25" s="13"/>
      <c r="J25" s="13"/>
      <c r="K25" s="41"/>
    </row>
    <row r="26" spans="1:11" ht="11.1" customHeight="1" x14ac:dyDescent="0.2">
      <c r="A26" s="7" t="s">
        <v>3597</v>
      </c>
      <c r="B26" s="9"/>
      <c r="C26" s="9"/>
      <c r="D26" s="9"/>
      <c r="E26" s="9"/>
      <c r="F26" s="9"/>
      <c r="G26" s="9"/>
      <c r="H26" s="9"/>
      <c r="I26" s="9"/>
      <c r="J26" s="9"/>
      <c r="K26" s="23"/>
    </row>
    <row r="27" spans="1:11" ht="11.1" customHeight="1" x14ac:dyDescent="0.2">
      <c r="A27" s="36" t="s">
        <v>3598</v>
      </c>
      <c r="B27" s="13"/>
      <c r="C27" s="13"/>
      <c r="D27" s="13"/>
      <c r="E27" s="13"/>
      <c r="F27" s="13"/>
      <c r="G27" s="13"/>
      <c r="H27" s="13"/>
      <c r="I27" s="13"/>
      <c r="J27" s="13"/>
      <c r="K27" s="41"/>
    </row>
    <row r="28" spans="1:11" ht="11.1" customHeight="1" x14ac:dyDescent="0.2">
      <c r="A28" s="80" t="s">
        <v>3599</v>
      </c>
      <c r="B28" s="13"/>
      <c r="C28" s="13"/>
      <c r="D28" s="13"/>
      <c r="E28" s="13"/>
      <c r="F28" s="13"/>
      <c r="G28" s="13"/>
      <c r="H28" s="13"/>
      <c r="I28" s="13"/>
      <c r="J28" s="13"/>
      <c r="K28" s="41"/>
    </row>
    <row r="29" spans="1:11" ht="11.1" customHeight="1" x14ac:dyDescent="0.2">
      <c r="A29" s="36" t="s">
        <v>3600</v>
      </c>
      <c r="B29" s="13"/>
      <c r="C29" s="13"/>
      <c r="D29" s="13"/>
      <c r="E29" s="13"/>
      <c r="F29" s="13"/>
      <c r="G29" s="13"/>
      <c r="H29" s="13"/>
      <c r="I29" s="13"/>
      <c r="J29" s="13"/>
      <c r="K29" s="41"/>
    </row>
    <row r="30" spans="1:11" ht="11.1" customHeight="1" x14ac:dyDescent="0.2">
      <c r="A30" s="36" t="s">
        <v>3601</v>
      </c>
      <c r="B30" s="13"/>
      <c r="C30" s="13"/>
      <c r="D30" s="13"/>
      <c r="E30" s="13"/>
      <c r="F30" s="13"/>
      <c r="G30" s="13"/>
      <c r="H30" s="13"/>
      <c r="I30" s="13"/>
      <c r="J30" s="13"/>
      <c r="K30" s="41"/>
    </row>
    <row r="31" spans="1:11" ht="11.1" customHeight="1" x14ac:dyDescent="0.2">
      <c r="A31" s="36" t="s">
        <v>3602</v>
      </c>
      <c r="B31" s="13"/>
      <c r="C31" s="13"/>
      <c r="D31" s="13"/>
      <c r="E31" s="13"/>
      <c r="F31" s="13"/>
      <c r="G31" s="13"/>
      <c r="H31" s="13"/>
      <c r="I31" s="13"/>
      <c r="J31" s="13"/>
      <c r="K31" s="41"/>
    </row>
    <row r="32" spans="1:11" ht="11.1" customHeight="1" x14ac:dyDescent="0.2">
      <c r="A32" s="36" t="s">
        <v>3603</v>
      </c>
      <c r="B32" s="13"/>
      <c r="C32" s="13"/>
      <c r="D32" s="13"/>
      <c r="E32" s="13"/>
      <c r="F32" s="13"/>
      <c r="G32" s="13"/>
      <c r="H32" s="13"/>
      <c r="I32" s="13"/>
      <c r="J32" s="13"/>
      <c r="K32" s="41"/>
    </row>
    <row r="33" spans="1:11" ht="11.1" customHeight="1" x14ac:dyDescent="0.2">
      <c r="A33" s="36"/>
      <c r="B33" s="414" t="s">
        <v>3604</v>
      </c>
      <c r="C33" s="13" t="s">
        <v>3605</v>
      </c>
      <c r="D33" s="13"/>
      <c r="E33" s="13"/>
      <c r="F33" s="13"/>
      <c r="G33" s="13"/>
      <c r="H33" s="13"/>
      <c r="I33" s="13"/>
      <c r="J33" s="13"/>
      <c r="K33" s="41"/>
    </row>
    <row r="34" spans="1:11" ht="11.1" customHeight="1" x14ac:dyDescent="0.2">
      <c r="A34" s="36" t="s">
        <v>3606</v>
      </c>
      <c r="B34" s="13"/>
      <c r="C34" s="13"/>
      <c r="D34" s="13"/>
      <c r="E34" s="13"/>
      <c r="F34" s="13"/>
      <c r="G34" s="13"/>
      <c r="H34" s="13"/>
      <c r="I34" s="13"/>
      <c r="J34" s="13"/>
      <c r="K34" s="41"/>
    </row>
    <row r="35" spans="1:11" ht="11.1" customHeight="1" x14ac:dyDescent="0.2">
      <c r="A35" s="36"/>
      <c r="B35" s="414" t="s">
        <v>3607</v>
      </c>
      <c r="C35" s="156" t="s">
        <v>3608</v>
      </c>
      <c r="D35" s="13"/>
      <c r="E35" s="13"/>
      <c r="F35" s="13"/>
      <c r="G35" s="13"/>
      <c r="H35" s="13"/>
      <c r="I35" s="13"/>
      <c r="J35" s="13"/>
      <c r="K35" s="41"/>
    </row>
    <row r="36" spans="1:11" ht="11.1" customHeight="1" x14ac:dyDescent="0.2">
      <c r="A36" s="80" t="s">
        <v>3609</v>
      </c>
      <c r="B36" s="13"/>
      <c r="C36" s="13"/>
      <c r="D36" s="13"/>
      <c r="E36" s="13"/>
      <c r="F36" s="13"/>
      <c r="G36" s="13"/>
      <c r="H36" s="13"/>
      <c r="I36" s="13"/>
      <c r="J36" s="13"/>
      <c r="K36" s="41"/>
    </row>
    <row r="37" spans="1:11" ht="11.1" customHeight="1" x14ac:dyDescent="0.2">
      <c r="A37" s="36" t="s">
        <v>3610</v>
      </c>
      <c r="B37" s="13"/>
      <c r="C37" s="13"/>
      <c r="D37" s="13"/>
      <c r="E37" s="13"/>
      <c r="F37" s="13"/>
      <c r="G37" s="13"/>
      <c r="H37" s="13"/>
      <c r="I37" s="13"/>
      <c r="J37" s="13"/>
      <c r="K37" s="41"/>
    </row>
    <row r="38" spans="1:11" ht="11.1" customHeight="1" x14ac:dyDescent="0.2">
      <c r="A38" s="36" t="s">
        <v>3611</v>
      </c>
      <c r="B38" s="13"/>
      <c r="C38" s="13"/>
      <c r="D38" s="13"/>
      <c r="E38" s="13"/>
      <c r="F38" s="13"/>
      <c r="G38" s="13"/>
      <c r="H38" s="13"/>
      <c r="I38" s="13"/>
      <c r="J38" s="13"/>
      <c r="K38" s="41"/>
    </row>
    <row r="39" spans="1:11" ht="11.1" customHeight="1" x14ac:dyDescent="0.2">
      <c r="A39" s="36"/>
      <c r="B39" s="415" t="s">
        <v>3612</v>
      </c>
      <c r="C39" s="13" t="s">
        <v>3613</v>
      </c>
      <c r="D39" s="13"/>
      <c r="E39" s="13"/>
      <c r="F39" s="13"/>
      <c r="G39" s="13"/>
      <c r="H39" s="13"/>
      <c r="I39" s="13"/>
      <c r="J39" s="13"/>
      <c r="K39" s="41"/>
    </row>
    <row r="40" spans="1:11" ht="11.1" customHeight="1" x14ac:dyDescent="0.2">
      <c r="A40" s="36" t="s">
        <v>3614</v>
      </c>
      <c r="B40" s="13"/>
      <c r="C40" s="13"/>
      <c r="D40" s="13"/>
      <c r="E40" s="13"/>
      <c r="F40" s="13"/>
      <c r="G40" s="13"/>
      <c r="H40" s="13"/>
      <c r="I40" s="13"/>
      <c r="J40" s="13"/>
      <c r="K40" s="41"/>
    </row>
    <row r="41" spans="1:11" ht="11.1" customHeight="1" x14ac:dyDescent="0.2">
      <c r="A41" s="36" t="s">
        <v>3615</v>
      </c>
      <c r="B41" s="13"/>
      <c r="C41" s="13"/>
      <c r="D41" s="13"/>
      <c r="E41" s="13"/>
      <c r="F41" s="13"/>
      <c r="G41" s="13"/>
      <c r="H41" s="13"/>
      <c r="I41" s="13"/>
      <c r="J41" s="13"/>
      <c r="K41" s="41"/>
    </row>
    <row r="42" spans="1:11" ht="11.1" customHeight="1" x14ac:dyDescent="0.2">
      <c r="A42" s="88" t="s">
        <v>3616</v>
      </c>
      <c r="B42" s="25"/>
      <c r="C42" s="25"/>
      <c r="D42" s="25"/>
      <c r="E42" s="25"/>
      <c r="F42" s="25"/>
      <c r="G42" s="25"/>
      <c r="H42" s="25"/>
      <c r="I42" s="25"/>
      <c r="J42" s="25"/>
      <c r="K42" s="39"/>
    </row>
    <row r="43" spans="1:11" ht="3.95" customHeight="1" x14ac:dyDescent="0.2">
      <c r="A43" s="80"/>
      <c r="B43" s="13"/>
      <c r="C43" s="13"/>
      <c r="D43" s="13"/>
      <c r="E43" s="13"/>
      <c r="F43" s="13"/>
      <c r="G43" s="13"/>
      <c r="H43" s="13"/>
      <c r="I43" s="13"/>
      <c r="J43" s="13"/>
      <c r="K43" s="41"/>
    </row>
    <row r="44" spans="1:11" ht="11.1" customHeight="1" x14ac:dyDescent="0.2">
      <c r="A44" s="401" t="s">
        <v>3617</v>
      </c>
      <c r="B44" s="9"/>
      <c r="C44" s="9"/>
      <c r="D44" s="9"/>
      <c r="E44" s="9"/>
      <c r="F44" s="9"/>
      <c r="G44" s="9"/>
      <c r="H44" s="9"/>
      <c r="I44" s="9"/>
      <c r="J44" s="9"/>
      <c r="K44" s="23"/>
    </row>
    <row r="45" spans="1:11" ht="11.1" customHeight="1" x14ac:dyDescent="0.2">
      <c r="A45" s="416"/>
      <c r="B45" s="415" t="s">
        <v>3618</v>
      </c>
      <c r="C45" s="13" t="s">
        <v>3619</v>
      </c>
      <c r="D45" s="13"/>
      <c r="E45" s="13"/>
      <c r="F45" s="13"/>
      <c r="G45" s="13"/>
      <c r="H45" s="13"/>
      <c r="I45" s="13"/>
      <c r="J45" s="13"/>
      <c r="K45" s="41"/>
    </row>
    <row r="46" spans="1:11" ht="11.1" customHeight="1" x14ac:dyDescent="0.2">
      <c r="A46" s="416"/>
      <c r="B46" s="415" t="s">
        <v>3620</v>
      </c>
      <c r="C46" s="13" t="s">
        <v>3621</v>
      </c>
      <c r="D46" s="13"/>
      <c r="E46" s="13"/>
      <c r="F46" s="13"/>
      <c r="G46" s="13"/>
      <c r="H46" s="13"/>
      <c r="I46" s="13"/>
      <c r="J46" s="13"/>
      <c r="K46" s="41"/>
    </row>
    <row r="47" spans="1:11" ht="11.1" customHeight="1" x14ac:dyDescent="0.2">
      <c r="A47" s="36"/>
      <c r="B47" s="415" t="s">
        <v>95</v>
      </c>
      <c r="C47" s="156" t="s">
        <v>3703</v>
      </c>
      <c r="D47" s="13"/>
      <c r="E47" s="13"/>
      <c r="F47" s="13"/>
      <c r="G47" s="13"/>
      <c r="H47" s="13"/>
      <c r="I47" s="13"/>
      <c r="J47" s="13"/>
      <c r="K47" s="41"/>
    </row>
    <row r="48" spans="1:11" ht="11.1" customHeight="1" x14ac:dyDescent="0.2">
      <c r="A48" s="36" t="s">
        <v>3704</v>
      </c>
      <c r="B48" s="415"/>
      <c r="C48" s="156"/>
      <c r="D48" s="13"/>
      <c r="E48" s="13"/>
      <c r="F48" s="13"/>
      <c r="G48" s="13"/>
      <c r="H48" s="13"/>
      <c r="I48" s="13"/>
      <c r="J48" s="13"/>
      <c r="K48" s="41"/>
    </row>
    <row r="49" spans="1:11" ht="11.1" customHeight="1" x14ac:dyDescent="0.2">
      <c r="A49" s="416"/>
      <c r="B49" s="415" t="s">
        <v>57</v>
      </c>
      <c r="C49" s="156" t="s">
        <v>3622</v>
      </c>
      <c r="D49" s="13"/>
      <c r="E49" s="13"/>
      <c r="F49" s="13"/>
      <c r="G49" s="13"/>
      <c r="H49" s="13"/>
      <c r="I49" s="13"/>
      <c r="J49" s="13"/>
      <c r="K49" s="41"/>
    </row>
    <row r="50" spans="1:11" ht="11.1" customHeight="1" x14ac:dyDescent="0.2">
      <c r="A50" s="80" t="s">
        <v>3623</v>
      </c>
      <c r="B50" s="417"/>
      <c r="C50" s="13"/>
      <c r="D50" s="13"/>
      <c r="E50" s="13"/>
      <c r="F50" s="13"/>
      <c r="G50" s="13"/>
      <c r="H50" s="13"/>
      <c r="I50" s="13"/>
      <c r="J50" s="13"/>
      <c r="K50" s="41"/>
    </row>
    <row r="51" spans="1:11" ht="11.1" customHeight="1" x14ac:dyDescent="0.2">
      <c r="A51" s="416"/>
      <c r="B51" s="415" t="s">
        <v>3624</v>
      </c>
      <c r="C51" s="156" t="s">
        <v>3625</v>
      </c>
      <c r="D51" s="13"/>
      <c r="E51" s="13"/>
      <c r="F51" s="13"/>
      <c r="G51" s="13"/>
      <c r="H51" s="13"/>
      <c r="I51" s="13"/>
      <c r="J51" s="13"/>
      <c r="K51" s="41"/>
    </row>
    <row r="52" spans="1:11" ht="11.1" customHeight="1" x14ac:dyDescent="0.2">
      <c r="A52" s="416"/>
      <c r="B52" s="418" t="s">
        <v>3626</v>
      </c>
      <c r="C52" s="156" t="s">
        <v>3627</v>
      </c>
      <c r="D52" s="13"/>
      <c r="E52" s="13"/>
      <c r="F52" s="13"/>
      <c r="G52" s="13"/>
      <c r="H52" s="13"/>
      <c r="I52" s="13"/>
      <c r="J52" s="13"/>
      <c r="K52" s="41"/>
    </row>
    <row r="53" spans="1:11" ht="11.1" customHeight="1" x14ac:dyDescent="0.2">
      <c r="A53" s="36"/>
      <c r="B53" s="415" t="s">
        <v>3628</v>
      </c>
      <c r="C53" s="156" t="s">
        <v>3629</v>
      </c>
      <c r="D53" s="13"/>
      <c r="E53" s="13"/>
      <c r="F53" s="13"/>
      <c r="G53" s="13"/>
      <c r="H53" s="13"/>
      <c r="I53" s="13"/>
      <c r="J53" s="13"/>
      <c r="K53" s="41"/>
    </row>
    <row r="54" spans="1:11" ht="11.1" customHeight="1" x14ac:dyDescent="0.2">
      <c r="A54" s="36"/>
      <c r="B54" s="415" t="s">
        <v>25</v>
      </c>
      <c r="C54" s="13" t="s">
        <v>3630</v>
      </c>
      <c r="D54" s="13"/>
      <c r="E54" s="13"/>
      <c r="F54" s="13"/>
      <c r="G54" s="13"/>
      <c r="H54" s="13"/>
      <c r="I54" s="13"/>
      <c r="J54" s="13"/>
      <c r="K54" s="41"/>
    </row>
    <row r="55" spans="1:11" ht="11.1" customHeight="1" x14ac:dyDescent="0.2">
      <c r="A55" s="36" t="s">
        <v>3631</v>
      </c>
      <c r="B55" s="419"/>
      <c r="C55" s="13"/>
      <c r="D55" s="13"/>
      <c r="E55" s="13"/>
      <c r="F55" s="13"/>
      <c r="G55" s="13"/>
      <c r="H55" s="13"/>
      <c r="I55" s="13"/>
      <c r="J55" s="13"/>
      <c r="K55" s="41"/>
    </row>
    <row r="56" spans="1:11" ht="11.1" customHeight="1" x14ac:dyDescent="0.2">
      <c r="A56" s="36" t="s">
        <v>3632</v>
      </c>
      <c r="B56" s="419"/>
      <c r="C56" s="13"/>
      <c r="D56" s="13"/>
      <c r="E56" s="13"/>
      <c r="F56" s="13"/>
      <c r="G56" s="13"/>
      <c r="H56" s="13"/>
      <c r="I56" s="13"/>
      <c r="J56" s="13"/>
      <c r="K56" s="41"/>
    </row>
    <row r="57" spans="1:11" ht="11.1" customHeight="1" x14ac:dyDescent="0.2">
      <c r="A57" s="80" t="s">
        <v>3633</v>
      </c>
      <c r="B57" s="419"/>
      <c r="C57" s="13"/>
      <c r="D57" s="13"/>
      <c r="E57" s="13"/>
      <c r="F57" s="13"/>
      <c r="G57" s="13"/>
      <c r="H57" s="13"/>
      <c r="I57" s="13"/>
      <c r="J57" s="13"/>
      <c r="K57" s="41"/>
    </row>
    <row r="58" spans="1:11" ht="11.1" customHeight="1" x14ac:dyDescent="0.2">
      <c r="A58" s="420" t="s">
        <v>3634</v>
      </c>
      <c r="B58" s="13" t="s">
        <v>3635</v>
      </c>
      <c r="C58" s="13"/>
      <c r="D58" s="13"/>
      <c r="E58" s="13"/>
      <c r="F58" s="13"/>
      <c r="G58" s="13"/>
      <c r="H58" s="13"/>
      <c r="I58" s="13"/>
      <c r="J58" s="13"/>
      <c r="K58" s="41"/>
    </row>
    <row r="59" spans="1:11" ht="11.1" customHeight="1" x14ac:dyDescent="0.2">
      <c r="A59" s="80" t="s">
        <v>3636</v>
      </c>
      <c r="B59" s="419"/>
      <c r="C59" s="13"/>
      <c r="D59" s="13"/>
      <c r="E59" s="13"/>
      <c r="F59" s="13"/>
      <c r="G59" s="13"/>
      <c r="H59" s="13"/>
      <c r="I59" s="13"/>
      <c r="J59" s="13"/>
      <c r="K59" s="41"/>
    </row>
    <row r="60" spans="1:11" ht="11.1" customHeight="1" x14ac:dyDescent="0.2">
      <c r="A60" s="80"/>
      <c r="B60" s="415" t="s">
        <v>62</v>
      </c>
      <c r="C60" s="13" t="s">
        <v>3637</v>
      </c>
      <c r="D60" s="13"/>
      <c r="E60" s="13"/>
      <c r="F60" s="13"/>
      <c r="G60" s="13"/>
      <c r="H60" s="13"/>
      <c r="I60" s="13"/>
      <c r="J60" s="13"/>
      <c r="K60" s="41"/>
    </row>
    <row r="61" spans="1:11" ht="11.1" customHeight="1" x14ac:dyDescent="0.2">
      <c r="A61" s="80"/>
      <c r="B61" s="415" t="s">
        <v>63</v>
      </c>
      <c r="C61" s="13" t="s">
        <v>3638</v>
      </c>
      <c r="D61" s="13"/>
      <c r="E61" s="13"/>
      <c r="F61" s="13"/>
      <c r="G61" s="13"/>
      <c r="H61" s="13"/>
      <c r="I61" s="13"/>
      <c r="J61" s="13"/>
      <c r="K61" s="41"/>
    </row>
    <row r="62" spans="1:11" ht="11.1" customHeight="1" x14ac:dyDescent="0.2">
      <c r="A62" s="421" t="s">
        <v>3639</v>
      </c>
      <c r="B62" s="415"/>
      <c r="C62" s="13"/>
      <c r="D62" s="13"/>
      <c r="E62" s="13"/>
      <c r="F62" s="422" t="s">
        <v>3640</v>
      </c>
      <c r="G62" s="13"/>
      <c r="H62" s="13"/>
      <c r="I62" s="13"/>
      <c r="J62" s="13"/>
      <c r="K62" s="41"/>
    </row>
    <row r="63" spans="1:11" ht="11.1" customHeight="1" x14ac:dyDescent="0.2">
      <c r="A63" s="36"/>
      <c r="B63" s="415" t="s">
        <v>3641</v>
      </c>
      <c r="C63" s="156" t="s">
        <v>3642</v>
      </c>
      <c r="D63" s="13"/>
      <c r="E63" s="13"/>
      <c r="F63" s="13"/>
      <c r="G63" s="13"/>
      <c r="H63" s="13"/>
      <c r="I63" s="13"/>
      <c r="J63" s="13"/>
      <c r="K63" s="41"/>
    </row>
    <row r="64" spans="1:11" ht="11.1" customHeight="1" x14ac:dyDescent="0.2">
      <c r="A64" s="36" t="s">
        <v>4311</v>
      </c>
      <c r="B64" s="415"/>
      <c r="C64" s="13"/>
      <c r="D64" s="13"/>
      <c r="E64" s="13"/>
      <c r="F64" s="13"/>
      <c r="G64" s="13"/>
      <c r="H64" s="13"/>
      <c r="I64" s="13"/>
      <c r="J64" s="13"/>
      <c r="K64" s="41"/>
    </row>
    <row r="65" spans="1:11" ht="11.1" customHeight="1" x14ac:dyDescent="0.2">
      <c r="A65" s="421"/>
      <c r="B65" s="415"/>
      <c r="C65" s="413" t="s">
        <v>3593</v>
      </c>
      <c r="D65" s="13"/>
      <c r="E65" s="13"/>
      <c r="F65" s="13"/>
      <c r="G65" s="13"/>
      <c r="H65" s="13"/>
      <c r="I65" s="13"/>
      <c r="J65" s="13"/>
      <c r="K65" s="41"/>
    </row>
    <row r="66" spans="1:11" ht="11.1" customHeight="1" x14ac:dyDescent="0.2">
      <c r="A66" s="421" t="s">
        <v>3643</v>
      </c>
      <c r="B66" s="419"/>
      <c r="C66" s="413"/>
      <c r="D66" s="13"/>
      <c r="E66" s="13"/>
      <c r="F66" s="13"/>
      <c r="G66" s="13"/>
      <c r="H66" s="13"/>
      <c r="I66" s="13"/>
      <c r="J66" s="13"/>
      <c r="K66" s="41"/>
    </row>
    <row r="67" spans="1:11" ht="11.1" customHeight="1" x14ac:dyDescent="0.2">
      <c r="A67" s="148" t="s">
        <v>3644</v>
      </c>
      <c r="B67" s="419"/>
      <c r="C67" s="413"/>
      <c r="D67" s="13"/>
      <c r="E67" s="13"/>
      <c r="F67" s="13"/>
      <c r="G67" s="13"/>
      <c r="H67" s="13"/>
      <c r="I67" s="13"/>
      <c r="J67" s="13"/>
      <c r="K67" s="41"/>
    </row>
    <row r="68" spans="1:11" ht="11.1" customHeight="1" x14ac:dyDescent="0.2">
      <c r="A68" s="36"/>
      <c r="B68" s="415" t="s">
        <v>3645</v>
      </c>
      <c r="C68" s="156" t="s">
        <v>3646</v>
      </c>
      <c r="D68" s="13"/>
      <c r="E68" s="13"/>
      <c r="F68" s="13"/>
      <c r="G68" s="13"/>
      <c r="H68" s="13"/>
      <c r="I68" s="13"/>
      <c r="J68" s="13"/>
      <c r="K68" s="41"/>
    </row>
    <row r="69" spans="1:11" ht="11.1" customHeight="1" x14ac:dyDescent="0.2">
      <c r="A69" s="36"/>
      <c r="B69" s="415" t="s">
        <v>70</v>
      </c>
      <c r="C69" s="156" t="s">
        <v>3647</v>
      </c>
      <c r="D69" s="13"/>
      <c r="E69" s="13"/>
      <c r="F69" s="13"/>
      <c r="G69" s="13"/>
      <c r="H69" s="13"/>
      <c r="I69" s="13"/>
      <c r="J69" s="13"/>
      <c r="K69" s="41"/>
    </row>
    <row r="70" spans="1:11" ht="11.1" customHeight="1" x14ac:dyDescent="0.2">
      <c r="A70" s="80" t="s">
        <v>4313</v>
      </c>
      <c r="B70" s="415"/>
      <c r="C70" s="156"/>
      <c r="D70" s="13"/>
      <c r="E70" s="13"/>
      <c r="F70" s="13"/>
      <c r="G70" s="13"/>
      <c r="H70" s="13"/>
      <c r="I70" s="13"/>
      <c r="J70" s="13"/>
      <c r="K70" s="41"/>
    </row>
    <row r="71" spans="1:11" ht="11.1" customHeight="1" x14ac:dyDescent="0.2">
      <c r="A71" s="80" t="s">
        <v>4312</v>
      </c>
      <c r="B71" s="415"/>
      <c r="C71" s="156"/>
      <c r="D71" s="13"/>
      <c r="E71" s="13"/>
      <c r="F71" s="13"/>
      <c r="G71" s="13"/>
      <c r="H71" s="13"/>
      <c r="I71" s="13"/>
      <c r="J71" s="13"/>
      <c r="K71" s="41"/>
    </row>
    <row r="72" spans="1:11" ht="11.1" customHeight="1" x14ac:dyDescent="0.2">
      <c r="A72" s="36"/>
      <c r="B72" s="415" t="s">
        <v>3648</v>
      </c>
      <c r="C72" s="156" t="s">
        <v>3649</v>
      </c>
      <c r="D72" s="13"/>
      <c r="E72" s="13"/>
      <c r="F72" s="13"/>
      <c r="G72" s="13"/>
      <c r="H72" s="13"/>
      <c r="I72" s="13"/>
      <c r="J72" s="13"/>
      <c r="K72" s="41"/>
    </row>
    <row r="73" spans="1:11" ht="11.1" customHeight="1" x14ac:dyDescent="0.2">
      <c r="A73" s="36"/>
      <c r="B73" s="415" t="s">
        <v>3650</v>
      </c>
      <c r="C73" s="156" t="s">
        <v>3651</v>
      </c>
      <c r="D73" s="13"/>
      <c r="E73" s="13"/>
      <c r="F73" s="13"/>
      <c r="G73" s="13"/>
      <c r="H73" s="13"/>
      <c r="I73" s="13"/>
      <c r="J73" s="13"/>
      <c r="K73" s="41"/>
    </row>
    <row r="74" spans="1:11" ht="11.1" customHeight="1" x14ac:dyDescent="0.2">
      <c r="A74" s="36"/>
      <c r="B74" s="415" t="s">
        <v>3658</v>
      </c>
      <c r="C74" s="156" t="s">
        <v>3659</v>
      </c>
      <c r="D74" s="13"/>
      <c r="E74" s="13"/>
      <c r="F74" s="13"/>
      <c r="G74" s="13"/>
      <c r="H74" s="13"/>
      <c r="I74" s="13"/>
      <c r="J74" s="13"/>
      <c r="K74" s="41"/>
    </row>
    <row r="75" spans="1:11" ht="11.1" customHeight="1" x14ac:dyDescent="0.2">
      <c r="A75" s="36"/>
      <c r="B75" s="415" t="s">
        <v>3660</v>
      </c>
      <c r="C75" s="156" t="s">
        <v>3661</v>
      </c>
      <c r="D75" s="13"/>
      <c r="E75" s="13"/>
      <c r="F75" s="13"/>
      <c r="G75" s="13"/>
      <c r="H75" s="13"/>
      <c r="I75" s="13"/>
      <c r="J75" s="13"/>
      <c r="K75" s="41"/>
    </row>
    <row r="76" spans="1:11" ht="11.1" customHeight="1" x14ac:dyDescent="0.2">
      <c r="A76" s="36"/>
      <c r="B76" s="415" t="s">
        <v>3662</v>
      </c>
      <c r="C76" s="156" t="s">
        <v>3663</v>
      </c>
      <c r="D76" s="13"/>
      <c r="E76" s="13"/>
      <c r="F76" s="13"/>
      <c r="G76" s="13"/>
      <c r="H76" s="13"/>
      <c r="I76" s="13"/>
      <c r="J76" s="13"/>
      <c r="K76" s="41"/>
    </row>
    <row r="77" spans="1:11" ht="11.1" customHeight="1" x14ac:dyDescent="0.2">
      <c r="A77" s="36"/>
      <c r="B77" s="415" t="s">
        <v>3664</v>
      </c>
      <c r="C77" s="156" t="s">
        <v>3665</v>
      </c>
      <c r="D77" s="13"/>
      <c r="E77" s="13"/>
      <c r="F77" s="13"/>
      <c r="G77" s="13"/>
      <c r="H77" s="13"/>
      <c r="I77" s="13"/>
      <c r="J77" s="13"/>
      <c r="K77" s="41"/>
    </row>
    <row r="78" spans="1:11" ht="11.1" customHeight="1" x14ac:dyDescent="0.2">
      <c r="A78" s="36"/>
      <c r="B78" s="415" t="s">
        <v>3666</v>
      </c>
      <c r="C78" s="156" t="s">
        <v>3667</v>
      </c>
      <c r="D78" s="13"/>
      <c r="E78" s="13"/>
      <c r="F78" s="13"/>
      <c r="G78" s="13"/>
      <c r="H78" s="13"/>
      <c r="I78" s="13"/>
      <c r="J78" s="13"/>
      <c r="K78" s="41"/>
    </row>
    <row r="79" spans="1:11" ht="11.1" customHeight="1" x14ac:dyDescent="0.2">
      <c r="A79" s="36"/>
      <c r="B79" s="415" t="s">
        <v>3668</v>
      </c>
      <c r="C79" s="156" t="s">
        <v>3669</v>
      </c>
      <c r="D79" s="13"/>
      <c r="E79" s="13"/>
      <c r="F79" s="13"/>
      <c r="G79" s="13"/>
      <c r="H79" s="13"/>
      <c r="I79" s="13"/>
      <c r="J79" s="13"/>
      <c r="K79" s="41"/>
    </row>
    <row r="80" spans="1:11" ht="11.1" customHeight="1" x14ac:dyDescent="0.2">
      <c r="A80" s="36"/>
      <c r="B80" s="415" t="s">
        <v>3670</v>
      </c>
      <c r="C80" s="156" t="s">
        <v>3671</v>
      </c>
      <c r="D80" s="13"/>
      <c r="E80" s="13"/>
      <c r="F80" s="13"/>
      <c r="G80" s="13"/>
      <c r="H80" s="13"/>
      <c r="I80" s="13"/>
      <c r="J80" s="13"/>
      <c r="K80" s="41"/>
    </row>
    <row r="81" spans="1:11" ht="11.1" customHeight="1" x14ac:dyDescent="0.2">
      <c r="A81" s="36"/>
      <c r="B81" s="415" t="s">
        <v>3672</v>
      </c>
      <c r="C81" s="156" t="s">
        <v>3673</v>
      </c>
      <c r="D81" s="13"/>
      <c r="E81" s="13"/>
      <c r="F81" s="13"/>
      <c r="G81" s="13"/>
      <c r="H81" s="13"/>
      <c r="I81" s="13"/>
      <c r="J81" s="13"/>
      <c r="K81" s="41"/>
    </row>
    <row r="82" spans="1:11" ht="11.1" customHeight="1" x14ac:dyDescent="0.2">
      <c r="A82" s="36"/>
      <c r="B82" s="415" t="s">
        <v>3674</v>
      </c>
      <c r="C82" s="156" t="s">
        <v>3675</v>
      </c>
      <c r="D82" s="13"/>
      <c r="E82" s="13"/>
      <c r="F82" s="13"/>
      <c r="G82" s="13"/>
      <c r="H82" s="13"/>
      <c r="I82" s="13"/>
      <c r="J82" s="13"/>
      <c r="K82" s="41"/>
    </row>
    <row r="83" spans="1:11" ht="11.1" customHeight="1" x14ac:dyDescent="0.2">
      <c r="A83" s="36"/>
      <c r="B83" s="415" t="s">
        <v>3676</v>
      </c>
      <c r="C83" s="156" t="s">
        <v>3677</v>
      </c>
      <c r="D83" s="13"/>
      <c r="E83" s="13"/>
      <c r="F83" s="13"/>
      <c r="G83" s="13"/>
      <c r="H83" s="13"/>
      <c r="I83" s="13"/>
      <c r="J83" s="13"/>
      <c r="K83" s="41"/>
    </row>
    <row r="84" spans="1:11" ht="11.1" customHeight="1" x14ac:dyDescent="0.2">
      <c r="A84" s="36"/>
      <c r="B84" s="415" t="s">
        <v>3678</v>
      </c>
      <c r="C84" s="156" t="s">
        <v>3679</v>
      </c>
      <c r="D84" s="13"/>
      <c r="E84" s="13"/>
      <c r="F84" s="13"/>
      <c r="G84" s="13"/>
      <c r="H84" s="13"/>
      <c r="I84" s="13"/>
      <c r="J84" s="13"/>
      <c r="K84" s="41"/>
    </row>
    <row r="85" spans="1:11" ht="11.1" customHeight="1" x14ac:dyDescent="0.2">
      <c r="A85" s="36"/>
      <c r="B85" s="415" t="s">
        <v>3680</v>
      </c>
      <c r="C85" s="156" t="s">
        <v>3681</v>
      </c>
      <c r="D85" s="13"/>
      <c r="E85" s="13"/>
      <c r="F85" s="13"/>
      <c r="G85" s="13"/>
      <c r="H85" s="13"/>
      <c r="I85" s="13"/>
      <c r="J85" s="13"/>
      <c r="K85" s="41"/>
    </row>
    <row r="86" spans="1:11" ht="11.1" customHeight="1" x14ac:dyDescent="0.2">
      <c r="A86" s="36"/>
      <c r="B86" s="415" t="s">
        <v>3682</v>
      </c>
      <c r="C86" s="156" t="s">
        <v>3683</v>
      </c>
      <c r="D86" s="13"/>
      <c r="E86" s="13"/>
      <c r="F86" s="13"/>
      <c r="G86" s="13"/>
      <c r="H86" s="13"/>
      <c r="I86" s="13"/>
      <c r="J86" s="13"/>
      <c r="K86" s="41"/>
    </row>
    <row r="87" spans="1:11" ht="11.1" customHeight="1" x14ac:dyDescent="0.2">
      <c r="A87" s="36"/>
      <c r="B87" s="415" t="s">
        <v>3684</v>
      </c>
      <c r="C87" s="156" t="s">
        <v>3685</v>
      </c>
      <c r="D87" s="13"/>
      <c r="E87" s="13"/>
      <c r="F87" s="13"/>
      <c r="G87" s="13"/>
      <c r="H87" s="13"/>
      <c r="I87" s="13"/>
      <c r="J87" s="13"/>
      <c r="K87" s="41"/>
    </row>
    <row r="88" spans="1:11" ht="11.1" customHeight="1" x14ac:dyDescent="0.2">
      <c r="A88" s="80" t="s">
        <v>3686</v>
      </c>
      <c r="B88" s="208"/>
      <c r="C88" s="156"/>
      <c r="D88" s="13"/>
      <c r="E88" s="13"/>
      <c r="F88" s="13"/>
      <c r="G88" s="13"/>
      <c r="H88" s="13"/>
      <c r="I88" s="13"/>
      <c r="J88" s="13"/>
      <c r="K88" s="41"/>
    </row>
    <row r="89" spans="1:11" ht="11.1" customHeight="1" x14ac:dyDescent="0.2">
      <c r="A89" s="13"/>
      <c r="B89" s="415" t="s">
        <v>3687</v>
      </c>
      <c r="C89" s="156" t="s">
        <v>3688</v>
      </c>
      <c r="D89" s="13"/>
      <c r="E89" s="13"/>
      <c r="F89" s="13"/>
      <c r="G89" s="13"/>
      <c r="H89" s="13"/>
      <c r="I89" s="13"/>
      <c r="J89" s="13"/>
      <c r="K89" s="934"/>
    </row>
    <row r="90" spans="1:11" ht="11.1" customHeight="1" x14ac:dyDescent="0.2">
      <c r="A90" s="939" t="s">
        <v>3689</v>
      </c>
      <c r="B90" s="415" t="s">
        <v>42</v>
      </c>
      <c r="C90" s="156" t="s">
        <v>3690</v>
      </c>
      <c r="D90" s="13"/>
      <c r="E90" s="13"/>
      <c r="F90" s="13"/>
      <c r="G90" s="13"/>
      <c r="H90" s="13"/>
      <c r="I90" s="13"/>
      <c r="J90" s="13"/>
      <c r="K90" s="875"/>
    </row>
    <row r="91" spans="1:11" ht="11.1" customHeight="1" x14ac:dyDescent="0.2">
      <c r="A91" s="421"/>
      <c r="B91" s="415"/>
      <c r="C91" s="413" t="s">
        <v>3593</v>
      </c>
      <c r="D91" s="13"/>
      <c r="E91" s="13"/>
      <c r="F91" s="13"/>
      <c r="G91" s="13"/>
      <c r="H91" s="13"/>
      <c r="I91" s="13"/>
      <c r="J91" s="13"/>
      <c r="K91" s="41"/>
    </row>
    <row r="92" spans="1:11" ht="11.1" customHeight="1" x14ac:dyDescent="0.2">
      <c r="A92" s="36"/>
      <c r="B92" s="415" t="s">
        <v>3705</v>
      </c>
      <c r="C92" s="156" t="s">
        <v>3706</v>
      </c>
      <c r="D92" s="13"/>
      <c r="E92" s="13"/>
      <c r="F92" s="13"/>
      <c r="G92" s="13"/>
      <c r="H92" s="13"/>
      <c r="I92" s="13"/>
      <c r="J92" s="13"/>
      <c r="K92" s="41"/>
    </row>
    <row r="93" spans="1:11" ht="11.1" customHeight="1" x14ac:dyDescent="0.2">
      <c r="A93" s="80" t="s">
        <v>3707</v>
      </c>
      <c r="B93" s="415"/>
      <c r="C93" s="156"/>
      <c r="D93" s="13"/>
      <c r="E93" s="13"/>
      <c r="F93" s="13"/>
      <c r="G93" s="13"/>
      <c r="H93" s="13"/>
      <c r="I93" s="13"/>
      <c r="J93" s="13"/>
      <c r="K93" s="41"/>
    </row>
    <row r="94" spans="1:11" ht="11.1" customHeight="1" x14ac:dyDescent="0.2">
      <c r="A94" s="36" t="s">
        <v>3708</v>
      </c>
      <c r="B94" s="415"/>
      <c r="C94" s="156"/>
      <c r="D94" s="13"/>
      <c r="E94" s="13"/>
      <c r="F94" s="13"/>
      <c r="G94" s="13"/>
      <c r="H94" s="13"/>
      <c r="I94" s="13"/>
      <c r="J94" s="13"/>
      <c r="K94" s="41"/>
    </row>
    <row r="95" spans="1:11" ht="11.1" customHeight="1" x14ac:dyDescent="0.2">
      <c r="A95" s="36" t="s">
        <v>3709</v>
      </c>
      <c r="B95" s="415"/>
      <c r="C95" s="156"/>
      <c r="D95" s="13"/>
      <c r="E95" s="13"/>
      <c r="F95" s="13"/>
      <c r="G95" s="13"/>
      <c r="H95" s="13"/>
      <c r="I95" s="13"/>
      <c r="J95" s="13"/>
      <c r="K95" s="41"/>
    </row>
    <row r="96" spans="1:11" ht="11.1" customHeight="1" x14ac:dyDescent="0.2">
      <c r="A96" s="80" t="s">
        <v>3710</v>
      </c>
      <c r="B96" s="415"/>
      <c r="C96" s="156"/>
      <c r="D96" s="13"/>
      <c r="E96" s="13"/>
      <c r="F96" s="13"/>
      <c r="G96" s="13"/>
      <c r="H96" s="13"/>
      <c r="I96" s="13"/>
      <c r="J96" s="13"/>
      <c r="K96" s="41"/>
    </row>
    <row r="97" spans="1:11" ht="11.1" customHeight="1" x14ac:dyDescent="0.2">
      <c r="A97" s="36" t="s">
        <v>3711</v>
      </c>
      <c r="B97" s="415"/>
      <c r="C97" s="156"/>
      <c r="D97" s="13"/>
      <c r="E97" s="13"/>
      <c r="F97" s="13"/>
      <c r="G97" s="13"/>
      <c r="H97" s="13"/>
      <c r="I97" s="13"/>
      <c r="J97" s="13"/>
      <c r="K97" s="41"/>
    </row>
    <row r="98" spans="1:11" ht="11.1" customHeight="1" x14ac:dyDescent="0.2">
      <c r="A98" s="36"/>
      <c r="B98" s="415" t="s">
        <v>3712</v>
      </c>
      <c r="C98" s="156" t="s">
        <v>3713</v>
      </c>
      <c r="D98" s="13"/>
      <c r="E98" s="13"/>
      <c r="F98" s="13"/>
      <c r="G98" s="13"/>
      <c r="H98" s="13"/>
      <c r="I98" s="13"/>
      <c r="J98" s="13"/>
      <c r="K98" s="41"/>
    </row>
    <row r="99" spans="1:11" ht="11.1" customHeight="1" x14ac:dyDescent="0.2">
      <c r="A99" s="36" t="s">
        <v>3714</v>
      </c>
      <c r="B99" s="415"/>
      <c r="C99" s="156"/>
      <c r="D99" s="13"/>
      <c r="E99" s="13"/>
      <c r="F99" s="13"/>
      <c r="G99" s="13"/>
      <c r="H99" s="13"/>
      <c r="I99" s="13"/>
      <c r="J99" s="13"/>
      <c r="K99" s="41"/>
    </row>
    <row r="100" spans="1:11" ht="11.1" customHeight="1" x14ac:dyDescent="0.2">
      <c r="A100" s="36" t="s">
        <v>3715</v>
      </c>
      <c r="B100" s="415"/>
      <c r="C100" s="156"/>
      <c r="D100" s="13"/>
      <c r="E100" s="13"/>
      <c r="F100" s="13"/>
      <c r="G100" s="13"/>
      <c r="H100" s="13"/>
      <c r="I100" s="13"/>
      <c r="J100" s="13"/>
      <c r="K100" s="41"/>
    </row>
    <row r="101" spans="1:11" ht="11.1" customHeight="1" x14ac:dyDescent="0.2">
      <c r="A101" s="36" t="s">
        <v>3716</v>
      </c>
      <c r="B101" s="415"/>
      <c r="C101" s="156"/>
      <c r="D101" s="13"/>
      <c r="E101" s="13"/>
      <c r="F101" s="13"/>
      <c r="G101" s="13"/>
      <c r="H101" s="13"/>
      <c r="I101" s="13"/>
      <c r="J101" s="13"/>
      <c r="K101" s="41"/>
    </row>
    <row r="102" spans="1:11" ht="11.1" customHeight="1" x14ac:dyDescent="0.2">
      <c r="A102" s="36" t="s">
        <v>3717</v>
      </c>
      <c r="B102" s="415"/>
      <c r="C102" s="156"/>
      <c r="D102" s="13"/>
      <c r="E102" s="13"/>
      <c r="F102" s="13"/>
      <c r="G102" s="13"/>
      <c r="H102" s="13"/>
      <c r="I102" s="13"/>
      <c r="J102" s="13"/>
      <c r="K102" s="41"/>
    </row>
    <row r="103" spans="1:11" ht="11.1" customHeight="1" x14ac:dyDescent="0.2">
      <c r="A103" s="36"/>
      <c r="B103" s="415" t="s">
        <v>3652</v>
      </c>
      <c r="C103" s="156" t="s">
        <v>3653</v>
      </c>
      <c r="D103" s="13"/>
      <c r="E103" s="13"/>
      <c r="F103" s="13"/>
      <c r="G103" s="13"/>
      <c r="H103" s="13"/>
      <c r="I103" s="13"/>
      <c r="J103" s="13"/>
      <c r="K103" s="41"/>
    </row>
    <row r="104" spans="1:11" ht="11.1" customHeight="1" x14ac:dyDescent="0.2">
      <c r="A104" s="80" t="s">
        <v>3654</v>
      </c>
      <c r="B104" s="415"/>
      <c r="C104" s="156"/>
      <c r="D104" s="13"/>
      <c r="E104" s="13"/>
      <c r="F104" s="13"/>
      <c r="G104" s="13"/>
      <c r="H104" s="13"/>
      <c r="I104" s="13"/>
      <c r="J104" s="13"/>
      <c r="K104" s="41"/>
    </row>
    <row r="105" spans="1:11" ht="11.1" customHeight="1" x14ac:dyDescent="0.2">
      <c r="A105" s="36" t="s">
        <v>3655</v>
      </c>
      <c r="B105" s="415"/>
      <c r="C105" s="156"/>
      <c r="D105" s="13"/>
      <c r="E105" s="13"/>
      <c r="F105" s="13"/>
      <c r="G105" s="13"/>
      <c r="H105" s="13"/>
      <c r="I105" s="13"/>
      <c r="J105" s="13"/>
      <c r="K105" s="41"/>
    </row>
    <row r="106" spans="1:11" ht="11.1" customHeight="1" x14ac:dyDescent="0.2">
      <c r="A106" s="80" t="s">
        <v>3656</v>
      </c>
      <c r="B106" s="415"/>
      <c r="C106" s="156"/>
      <c r="D106" s="13"/>
      <c r="E106" s="13"/>
      <c r="F106" s="13"/>
      <c r="G106" s="13"/>
      <c r="H106" s="13"/>
      <c r="I106" s="13"/>
      <c r="J106" s="13"/>
      <c r="K106" s="41"/>
    </row>
    <row r="107" spans="1:11" ht="11.1" customHeight="1" x14ac:dyDescent="0.2">
      <c r="A107" s="80" t="s">
        <v>4309</v>
      </c>
      <c r="B107" s="415"/>
      <c r="C107" s="156"/>
      <c r="D107" s="13"/>
      <c r="E107" s="13"/>
      <c r="F107" s="13"/>
      <c r="G107" s="13"/>
      <c r="H107" s="13"/>
      <c r="I107" s="13"/>
      <c r="J107" s="13"/>
      <c r="K107" s="41"/>
    </row>
    <row r="108" spans="1:11" ht="11.1" customHeight="1" x14ac:dyDescent="0.2">
      <c r="A108" s="80" t="s">
        <v>4310</v>
      </c>
      <c r="B108" s="415"/>
      <c r="C108" s="156"/>
      <c r="D108" s="13"/>
      <c r="E108" s="13"/>
      <c r="F108" s="13"/>
      <c r="G108" s="13"/>
      <c r="H108" s="13"/>
      <c r="I108" s="13"/>
      <c r="J108" s="13"/>
      <c r="K108" s="41"/>
    </row>
    <row r="109" spans="1:11" ht="11.1" customHeight="1" x14ac:dyDescent="0.2">
      <c r="A109" s="36" t="s">
        <v>3657</v>
      </c>
      <c r="B109" s="415"/>
      <c r="C109" s="156"/>
      <c r="D109" s="13"/>
      <c r="E109" s="13"/>
      <c r="F109" s="13"/>
      <c r="G109" s="13"/>
      <c r="H109" s="13"/>
      <c r="I109" s="13"/>
      <c r="J109" s="13"/>
      <c r="K109" s="41"/>
    </row>
    <row r="110" spans="1:11" ht="11.1" customHeight="1" x14ac:dyDescent="0.2">
      <c r="A110" s="36"/>
      <c r="B110" s="415" t="s">
        <v>3718</v>
      </c>
      <c r="C110" s="156" t="s">
        <v>4315</v>
      </c>
      <c r="D110" s="13"/>
      <c r="E110" s="13"/>
      <c r="F110" s="13"/>
      <c r="G110" s="13"/>
      <c r="H110" s="13"/>
      <c r="I110" s="13"/>
      <c r="J110" s="13"/>
      <c r="K110" s="41"/>
    </row>
    <row r="111" spans="1:11" ht="11.1" customHeight="1" x14ac:dyDescent="0.2">
      <c r="A111" s="34"/>
      <c r="B111" s="423" t="s">
        <v>5</v>
      </c>
      <c r="C111" s="211" t="s">
        <v>3719</v>
      </c>
      <c r="D111" s="9"/>
      <c r="E111" s="9"/>
      <c r="F111" s="9"/>
      <c r="G111" s="9"/>
      <c r="H111" s="9"/>
      <c r="I111" s="9"/>
      <c r="J111" s="9"/>
      <c r="K111" s="23"/>
    </row>
    <row r="112" spans="1:11" ht="11.1" customHeight="1" x14ac:dyDescent="0.2">
      <c r="A112" s="80" t="s">
        <v>3720</v>
      </c>
      <c r="B112" s="415"/>
      <c r="C112" s="156"/>
      <c r="D112" s="13"/>
      <c r="E112" s="13"/>
      <c r="F112" s="13"/>
      <c r="G112" s="13"/>
      <c r="H112" s="13"/>
      <c r="I112" s="13"/>
      <c r="J112" s="13"/>
      <c r="K112" s="41"/>
    </row>
    <row r="113" spans="1:11" ht="11.1" customHeight="1" x14ac:dyDescent="0.2">
      <c r="A113" s="80" t="s">
        <v>3721</v>
      </c>
      <c r="B113" s="415"/>
      <c r="C113" s="156"/>
      <c r="D113" s="13"/>
      <c r="E113" s="13"/>
      <c r="F113" s="13"/>
      <c r="G113" s="13"/>
      <c r="H113" s="13"/>
      <c r="I113" s="13"/>
      <c r="J113" s="13"/>
      <c r="K113" s="41"/>
    </row>
    <row r="114" spans="1:11" ht="11.1" customHeight="1" x14ac:dyDescent="0.2">
      <c r="A114" s="36" t="s">
        <v>3722</v>
      </c>
      <c r="B114" s="415"/>
      <c r="C114" s="156"/>
      <c r="D114" s="13"/>
      <c r="E114" s="13"/>
      <c r="F114" s="13"/>
      <c r="G114" s="13"/>
      <c r="H114" s="13"/>
      <c r="I114" s="13"/>
      <c r="J114" s="13"/>
      <c r="K114" s="41"/>
    </row>
    <row r="115" spans="1:11" ht="11.1" customHeight="1" x14ac:dyDescent="0.2">
      <c r="A115" s="38" t="s">
        <v>3723</v>
      </c>
      <c r="B115" s="424"/>
      <c r="C115" s="425" t="s">
        <v>3724</v>
      </c>
      <c r="D115" s="25"/>
      <c r="E115" s="25"/>
      <c r="F115" s="25"/>
      <c r="G115" s="25"/>
      <c r="H115" s="25"/>
      <c r="I115" s="25"/>
      <c r="J115" s="33" t="s">
        <v>3725</v>
      </c>
      <c r="K115" s="22"/>
    </row>
    <row r="116" spans="1:11" ht="11.1" customHeight="1" x14ac:dyDescent="0.2">
      <c r="A116" s="36"/>
      <c r="B116" s="415" t="s">
        <v>100</v>
      </c>
      <c r="C116" s="156" t="s">
        <v>3726</v>
      </c>
      <c r="D116" s="13"/>
      <c r="E116" s="13"/>
      <c r="F116" s="13"/>
      <c r="G116" s="13"/>
      <c r="H116" s="13"/>
      <c r="I116" s="13"/>
      <c r="J116" s="13"/>
      <c r="K116" s="41"/>
    </row>
    <row r="117" spans="1:11" ht="11.1" customHeight="1" x14ac:dyDescent="0.2">
      <c r="A117" s="36"/>
      <c r="B117" s="426" t="s">
        <v>3727</v>
      </c>
      <c r="C117" s="156" t="s">
        <v>3728</v>
      </c>
      <c r="D117" s="13"/>
      <c r="E117" s="13"/>
      <c r="F117" s="13"/>
      <c r="G117" s="13"/>
      <c r="H117" s="13"/>
      <c r="I117" s="13"/>
      <c r="J117" s="13"/>
      <c r="K117" s="41"/>
    </row>
    <row r="118" spans="1:11" ht="11.1" customHeight="1" x14ac:dyDescent="0.2">
      <c r="A118" s="88"/>
      <c r="B118" s="427" t="s">
        <v>3729</v>
      </c>
      <c r="C118" s="105" t="s">
        <v>3730</v>
      </c>
      <c r="D118" s="25"/>
      <c r="E118" s="25"/>
      <c r="F118" s="25"/>
      <c r="G118" s="25"/>
      <c r="H118" s="25"/>
      <c r="I118" s="25"/>
      <c r="J118" s="25"/>
      <c r="K118" s="39"/>
    </row>
    <row r="119" spans="1:11" ht="12" customHeight="1" x14ac:dyDescent="0.2">
      <c r="A119" s="80"/>
      <c r="B119" s="415" t="s">
        <v>4281</v>
      </c>
      <c r="C119" s="13" t="s">
        <v>4287</v>
      </c>
      <c r="D119" s="13"/>
      <c r="E119" s="13"/>
      <c r="F119" s="13"/>
      <c r="G119" s="13"/>
      <c r="H119" s="13"/>
      <c r="I119" s="13"/>
      <c r="J119" s="13"/>
      <c r="K119" s="41"/>
    </row>
    <row r="120" spans="1:11" s="870" customFormat="1" ht="12" customHeight="1" x14ac:dyDescent="0.2">
      <c r="A120" s="880"/>
      <c r="B120" s="415"/>
      <c r="C120" s="13" t="s">
        <v>4288</v>
      </c>
      <c r="D120" s="13"/>
      <c r="E120" s="13"/>
      <c r="F120" s="13"/>
      <c r="G120" s="13"/>
      <c r="H120" s="13"/>
      <c r="I120" s="13"/>
      <c r="J120" s="13"/>
      <c r="K120" s="875"/>
    </row>
    <row r="121" spans="1:11" s="870" customFormat="1" ht="12" customHeight="1" x14ac:dyDescent="0.2">
      <c r="A121" s="880"/>
      <c r="B121" s="415" t="s">
        <v>4282</v>
      </c>
      <c r="C121" s="13" t="s">
        <v>4289</v>
      </c>
      <c r="D121" s="13"/>
      <c r="E121" s="13"/>
      <c r="F121" s="13"/>
      <c r="G121" s="13"/>
      <c r="H121" s="13"/>
      <c r="I121" s="13"/>
      <c r="J121" s="13"/>
      <c r="K121" s="875"/>
    </row>
    <row r="122" spans="1:11" s="870" customFormat="1" ht="12" customHeight="1" x14ac:dyDescent="0.2">
      <c r="A122" s="13" t="s">
        <v>4290</v>
      </c>
      <c r="B122" s="415"/>
      <c r="D122" s="13"/>
      <c r="E122" s="13"/>
      <c r="F122" s="13"/>
      <c r="G122" s="13"/>
      <c r="H122" s="13"/>
      <c r="I122" s="13"/>
      <c r="J122" s="13"/>
      <c r="K122" s="875"/>
    </row>
    <row r="123" spans="1:11" s="870" customFormat="1" ht="12" customHeight="1" x14ac:dyDescent="0.2">
      <c r="A123" s="880"/>
      <c r="B123" s="415" t="s">
        <v>4291</v>
      </c>
      <c r="C123" s="13" t="s">
        <v>4292</v>
      </c>
      <c r="D123" s="13"/>
      <c r="E123" s="13"/>
      <c r="F123" s="13"/>
      <c r="G123" s="13"/>
      <c r="H123" s="13"/>
      <c r="I123" s="13"/>
      <c r="J123" s="13"/>
      <c r="K123" s="875"/>
    </row>
    <row r="124" spans="1:11" s="870" customFormat="1" ht="12" customHeight="1" x14ac:dyDescent="0.2">
      <c r="A124" s="13" t="s">
        <v>4293</v>
      </c>
      <c r="B124" s="415"/>
      <c r="C124" s="13"/>
      <c r="D124" s="13"/>
      <c r="E124" s="13"/>
      <c r="F124" s="13"/>
      <c r="G124" s="13"/>
      <c r="H124" s="13"/>
      <c r="I124" s="13"/>
      <c r="J124" s="13"/>
      <c r="K124" s="875"/>
    </row>
    <row r="125" spans="1:11" s="870" customFormat="1" ht="12" customHeight="1" x14ac:dyDescent="0.2">
      <c r="A125" s="156"/>
      <c r="B125" s="415" t="s">
        <v>4417</v>
      </c>
      <c r="C125" s="156" t="s">
        <v>4418</v>
      </c>
      <c r="D125" s="13"/>
      <c r="E125" s="13"/>
      <c r="F125" s="13"/>
      <c r="G125" s="13"/>
      <c r="H125" s="13"/>
      <c r="I125" s="13"/>
      <c r="J125" s="13"/>
      <c r="K125" s="875"/>
    </row>
    <row r="126" spans="1:11" ht="12" customHeight="1" x14ac:dyDescent="0.2">
      <c r="A126" s="7" t="s">
        <v>4314</v>
      </c>
      <c r="B126" s="9"/>
      <c r="C126" s="9"/>
      <c r="D126" s="9"/>
      <c r="E126" s="9"/>
      <c r="F126" s="9"/>
      <c r="G126" s="9"/>
      <c r="H126" s="9"/>
      <c r="I126" s="9"/>
      <c r="J126" s="9"/>
      <c r="K126" s="23"/>
    </row>
    <row r="127" spans="1:11" s="870" customFormat="1" ht="11.1" customHeight="1" x14ac:dyDescent="0.2">
      <c r="A127" s="36"/>
      <c r="B127" s="415" t="s">
        <v>3691</v>
      </c>
      <c r="C127" s="156" t="s">
        <v>3692</v>
      </c>
      <c r="D127" s="13"/>
      <c r="E127" s="13"/>
      <c r="F127" s="13"/>
      <c r="G127" s="13"/>
      <c r="H127" s="13"/>
      <c r="I127" s="13"/>
      <c r="J127" s="13"/>
      <c r="K127" s="875"/>
    </row>
    <row r="128" spans="1:11" s="870" customFormat="1" ht="11.1" customHeight="1" x14ac:dyDescent="0.2">
      <c r="A128" s="36"/>
      <c r="B128" s="415" t="s">
        <v>4398</v>
      </c>
      <c r="C128" s="156" t="s">
        <v>3693</v>
      </c>
      <c r="D128" s="13"/>
      <c r="E128" s="13"/>
      <c r="F128" s="13"/>
      <c r="G128" s="13"/>
      <c r="H128" s="13"/>
      <c r="I128" s="13"/>
      <c r="J128" s="13"/>
      <c r="K128" s="875"/>
    </row>
    <row r="129" spans="1:11" s="870" customFormat="1" ht="11.1" customHeight="1" x14ac:dyDescent="0.2">
      <c r="A129" s="13"/>
      <c r="B129" s="415" t="s">
        <v>3694</v>
      </c>
      <c r="C129" s="156" t="s">
        <v>3695</v>
      </c>
      <c r="D129" s="13"/>
      <c r="E129" s="13"/>
      <c r="F129" s="13"/>
      <c r="G129" s="13"/>
      <c r="H129" s="13"/>
      <c r="I129" s="13"/>
      <c r="J129" s="13"/>
      <c r="K129" s="934"/>
    </row>
    <row r="130" spans="1:11" s="870" customFormat="1" ht="11.1" customHeight="1" x14ac:dyDescent="0.2">
      <c r="A130" s="36"/>
      <c r="B130" s="415" t="s">
        <v>3696</v>
      </c>
      <c r="C130" s="156" t="s">
        <v>3697</v>
      </c>
      <c r="D130" s="13"/>
      <c r="E130" s="13"/>
      <c r="F130" s="13"/>
      <c r="G130" s="13"/>
      <c r="H130" s="13"/>
      <c r="I130" s="13"/>
      <c r="J130" s="13"/>
      <c r="K130" s="875"/>
    </row>
    <row r="131" spans="1:11" s="870" customFormat="1" ht="11.1" customHeight="1" x14ac:dyDescent="0.2">
      <c r="A131" s="36" t="s">
        <v>3698</v>
      </c>
      <c r="B131" s="415"/>
      <c r="C131" s="156"/>
      <c r="D131" s="13"/>
      <c r="E131" s="13"/>
      <c r="F131" s="13"/>
      <c r="G131" s="13"/>
      <c r="H131" s="13"/>
      <c r="I131" s="13"/>
      <c r="J131" s="13"/>
      <c r="K131" s="875"/>
    </row>
    <row r="132" spans="1:11" s="870" customFormat="1" ht="11.1" customHeight="1" x14ac:dyDescent="0.2">
      <c r="A132" s="36" t="s">
        <v>3699</v>
      </c>
      <c r="B132" s="415"/>
      <c r="C132" s="156"/>
      <c r="D132" s="13"/>
      <c r="E132" s="13"/>
      <c r="F132" s="13"/>
      <c r="G132" s="13"/>
      <c r="H132" s="13"/>
      <c r="I132" s="13"/>
      <c r="J132" s="13"/>
      <c r="K132" s="875"/>
    </row>
    <row r="133" spans="1:11" s="870" customFormat="1" ht="11.1" customHeight="1" x14ac:dyDescent="0.2">
      <c r="A133" s="36"/>
      <c r="B133" s="415" t="s">
        <v>3700</v>
      </c>
      <c r="C133" s="156" t="s">
        <v>3701</v>
      </c>
      <c r="D133" s="13"/>
      <c r="E133" s="13"/>
      <c r="F133" s="13"/>
      <c r="G133" s="13"/>
      <c r="H133" s="13"/>
      <c r="I133" s="13"/>
      <c r="J133" s="13"/>
      <c r="K133" s="875"/>
    </row>
    <row r="134" spans="1:11" s="870" customFormat="1" ht="11.1" customHeight="1" x14ac:dyDescent="0.2">
      <c r="A134" s="614" t="s">
        <v>3702</v>
      </c>
      <c r="B134" s="935"/>
      <c r="C134" s="936"/>
      <c r="D134" s="937"/>
      <c r="E134" s="937"/>
      <c r="F134" s="937"/>
      <c r="G134" s="937"/>
      <c r="H134" s="937"/>
      <c r="I134" s="937"/>
      <c r="J134" s="937"/>
      <c r="K134" s="938"/>
    </row>
    <row r="135" spans="1:11" s="870" customFormat="1" ht="12" customHeight="1" x14ac:dyDescent="0.2">
      <c r="A135" s="416" t="s">
        <v>3731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875"/>
    </row>
    <row r="136" spans="1:11" ht="11.1" customHeight="1" x14ac:dyDescent="0.2">
      <c r="A136" s="36" t="s">
        <v>3732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41"/>
    </row>
    <row r="137" spans="1:11" ht="11.1" customHeight="1" x14ac:dyDescent="0.2">
      <c r="A137" s="80" t="s">
        <v>3733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41"/>
    </row>
    <row r="138" spans="1:11" ht="11.1" customHeight="1" x14ac:dyDescent="0.2">
      <c r="A138" s="80" t="s">
        <v>3734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41"/>
    </row>
    <row r="139" spans="1:11" ht="11.1" customHeight="1" x14ac:dyDescent="0.2">
      <c r="A139" s="80" t="s">
        <v>3735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41"/>
    </row>
    <row r="140" spans="1:11" ht="11.1" customHeight="1" x14ac:dyDescent="0.2">
      <c r="A140" s="80" t="s">
        <v>3736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41"/>
    </row>
    <row r="141" spans="1:11" ht="11.1" customHeight="1" x14ac:dyDescent="0.2">
      <c r="A141" s="80" t="s">
        <v>3737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41"/>
    </row>
    <row r="142" spans="1:11" ht="11.1" customHeight="1" x14ac:dyDescent="0.2">
      <c r="A142" s="36" t="s">
        <v>3738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41"/>
    </row>
    <row r="143" spans="1:11" ht="11.1" customHeight="1" x14ac:dyDescent="0.2">
      <c r="A143" s="80" t="s">
        <v>3739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41"/>
    </row>
    <row r="144" spans="1:11" ht="11.1" customHeight="1" x14ac:dyDescent="0.2">
      <c r="A144" s="88" t="s">
        <v>3740</v>
      </c>
      <c r="B144" s="25"/>
      <c r="C144" s="25"/>
      <c r="D144" s="25"/>
      <c r="E144" s="25"/>
      <c r="F144" s="25"/>
      <c r="G144" s="428" t="s">
        <v>3741</v>
      </c>
      <c r="H144" s="25"/>
      <c r="I144" s="25"/>
      <c r="J144" s="25"/>
      <c r="K144" s="39"/>
    </row>
    <row r="145" spans="1:11" ht="3.95" customHeight="1" x14ac:dyDescent="0.2">
      <c r="A145" s="80"/>
      <c r="B145" s="13"/>
      <c r="C145" s="13"/>
      <c r="D145" s="13"/>
      <c r="E145" s="13"/>
      <c r="F145" s="13"/>
      <c r="G145" s="13"/>
      <c r="H145" s="13"/>
      <c r="I145" s="13"/>
      <c r="J145" s="13"/>
      <c r="K145" s="41"/>
    </row>
    <row r="146" spans="1:11" ht="11.1" customHeight="1" x14ac:dyDescent="0.2">
      <c r="A146" s="401" t="s">
        <v>3742</v>
      </c>
      <c r="B146" s="9"/>
      <c r="C146" s="9"/>
      <c r="D146" s="9"/>
      <c r="E146" s="9"/>
      <c r="F146" s="9"/>
      <c r="G146" s="429"/>
      <c r="H146" s="9"/>
      <c r="I146" s="9"/>
      <c r="J146" s="9"/>
      <c r="K146" s="23"/>
    </row>
    <row r="147" spans="1:11" ht="11.1" customHeight="1" x14ac:dyDescent="0.2">
      <c r="A147" s="80" t="s">
        <v>3743</v>
      </c>
      <c r="B147" s="13"/>
      <c r="C147" s="13"/>
      <c r="D147" s="13"/>
      <c r="E147" s="13"/>
      <c r="F147" s="13"/>
      <c r="G147" s="15"/>
      <c r="H147" s="13"/>
      <c r="I147" s="13"/>
      <c r="J147" s="13"/>
      <c r="K147" s="41"/>
    </row>
    <row r="148" spans="1:11" ht="11.1" customHeight="1" x14ac:dyDescent="0.2">
      <c r="A148" s="88" t="s">
        <v>3744</v>
      </c>
      <c r="B148" s="25"/>
      <c r="C148" s="25"/>
      <c r="D148" s="25"/>
      <c r="E148" s="25"/>
      <c r="F148" s="25"/>
      <c r="G148" s="430" t="s">
        <v>3745</v>
      </c>
      <c r="H148" s="25"/>
      <c r="I148" s="25"/>
      <c r="J148" s="25"/>
      <c r="K148" s="39"/>
    </row>
    <row r="149" spans="1:11" ht="9.6" customHeight="1" x14ac:dyDescent="0.2">
      <c r="A149" s="431" t="s">
        <v>3746</v>
      </c>
      <c r="B149" s="432" t="s">
        <v>3747</v>
      </c>
      <c r="C149" s="433" t="s">
        <v>3748</v>
      </c>
      <c r="D149" s="8"/>
      <c r="E149" s="8"/>
      <c r="F149" s="8"/>
      <c r="G149" s="8"/>
      <c r="H149" s="8"/>
      <c r="I149" s="8"/>
      <c r="J149" s="8"/>
      <c r="K149" s="3"/>
    </row>
    <row r="150" spans="1:11" ht="9.6" customHeight="1" x14ac:dyDescent="0.2">
      <c r="A150" s="20"/>
      <c r="B150" s="12"/>
      <c r="C150" s="17"/>
      <c r="D150" s="12"/>
      <c r="E150" s="12"/>
      <c r="F150" s="12"/>
      <c r="G150" s="12"/>
      <c r="H150" s="12"/>
      <c r="I150" s="12"/>
      <c r="J150" s="12"/>
      <c r="K150" s="16"/>
    </row>
    <row r="151" spans="1:11" ht="9.6" customHeight="1" x14ac:dyDescent="0.2">
      <c r="A151" s="357" t="s">
        <v>4420</v>
      </c>
      <c r="B151" s="2"/>
      <c r="C151" s="2"/>
      <c r="D151" s="2"/>
      <c r="E151" s="2"/>
      <c r="F151" s="2"/>
      <c r="G151" s="2"/>
      <c r="H151" s="2"/>
      <c r="I151" s="2"/>
      <c r="J151" s="2"/>
      <c r="K151" s="295"/>
    </row>
    <row r="152" spans="1:11" ht="6" customHeight="1" x14ac:dyDescent="0.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</row>
    <row r="153" spans="1:11" ht="11.1" customHeight="1" x14ac:dyDescent="0.2">
      <c r="A153" s="401" t="s">
        <v>3749</v>
      </c>
      <c r="B153" s="9"/>
      <c r="C153" s="9"/>
      <c r="D153" s="9"/>
      <c r="E153" s="9"/>
      <c r="F153" s="9"/>
      <c r="G153" s="9"/>
      <c r="H153" s="9"/>
      <c r="I153" s="9"/>
      <c r="J153" s="9"/>
      <c r="K153" s="23"/>
    </row>
    <row r="154" spans="1:11" ht="11.1" customHeight="1" x14ac:dyDescent="0.2">
      <c r="A154" s="80" t="s">
        <v>3750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41"/>
    </row>
    <row r="155" spans="1:11" ht="11.1" customHeight="1" x14ac:dyDescent="0.2">
      <c r="A155" s="434" t="s">
        <v>3751</v>
      </c>
      <c r="B155" s="435"/>
      <c r="C155" s="435"/>
      <c r="D155" s="435"/>
      <c r="E155" s="435"/>
      <c r="F155" s="435" t="s">
        <v>3752</v>
      </c>
      <c r="G155" s="435"/>
      <c r="H155" s="435"/>
      <c r="I155" s="435"/>
      <c r="J155" s="436" t="s">
        <v>3753</v>
      </c>
      <c r="K155" s="437" t="s">
        <v>3754</v>
      </c>
    </row>
    <row r="156" spans="1:11" ht="11.1" customHeight="1" x14ac:dyDescent="0.2">
      <c r="A156" s="36" t="s">
        <v>3755</v>
      </c>
      <c r="B156" s="13"/>
      <c r="C156" s="13"/>
      <c r="D156" s="13"/>
      <c r="E156" s="13"/>
      <c r="F156" s="13" t="s">
        <v>3756</v>
      </c>
      <c r="G156" s="13"/>
      <c r="H156" s="13"/>
      <c r="I156" s="13"/>
      <c r="J156" s="438">
        <v>0.5</v>
      </c>
      <c r="K156" s="98">
        <v>5.8</v>
      </c>
    </row>
    <row r="157" spans="1:11" ht="11.1" customHeight="1" x14ac:dyDescent="0.2">
      <c r="A157" s="494" t="s">
        <v>3757</v>
      </c>
      <c r="B157" s="528"/>
      <c r="C157" s="528"/>
      <c r="D157" s="528"/>
      <c r="E157" s="528"/>
      <c r="F157" s="590" t="s">
        <v>3758</v>
      </c>
      <c r="G157" s="528"/>
      <c r="H157" s="528"/>
      <c r="I157" s="528"/>
      <c r="J157" s="609">
        <f>(1000-Summary!X52)/100</f>
        <v>1.33</v>
      </c>
      <c r="K157" s="611">
        <v>9.99</v>
      </c>
    </row>
    <row r="158" spans="1:11" ht="11.1" customHeight="1" x14ac:dyDescent="0.2">
      <c r="A158" s="494" t="s">
        <v>3759</v>
      </c>
      <c r="B158" s="528"/>
      <c r="C158" s="528"/>
      <c r="D158" s="528"/>
      <c r="E158" s="528"/>
      <c r="F158" s="528" t="s">
        <v>3760</v>
      </c>
      <c r="G158" s="528"/>
      <c r="H158" s="528"/>
      <c r="I158" s="528"/>
      <c r="J158" s="609">
        <v>0</v>
      </c>
      <c r="K158" s="611">
        <v>2</v>
      </c>
    </row>
    <row r="159" spans="1:11" ht="11.1" customHeight="1" x14ac:dyDescent="0.2">
      <c r="A159" s="494" t="s">
        <v>3761</v>
      </c>
      <c r="B159" s="528"/>
      <c r="C159" s="528"/>
      <c r="D159" s="528"/>
      <c r="E159" s="528"/>
      <c r="F159" s="528" t="s">
        <v>3760</v>
      </c>
      <c r="G159" s="528"/>
      <c r="H159" s="528"/>
      <c r="I159" s="528"/>
      <c r="J159" s="609">
        <v>0</v>
      </c>
      <c r="K159" s="611">
        <v>2</v>
      </c>
    </row>
    <row r="160" spans="1:11" ht="11.1" customHeight="1" x14ac:dyDescent="0.2">
      <c r="A160" s="494" t="s">
        <v>3762</v>
      </c>
      <c r="B160" s="528"/>
      <c r="C160" s="528"/>
      <c r="D160" s="528"/>
      <c r="E160" s="528"/>
      <c r="F160" s="528" t="s">
        <v>3763</v>
      </c>
      <c r="G160" s="528"/>
      <c r="H160" s="528"/>
      <c r="I160" s="528"/>
      <c r="J160" s="609">
        <v>5.0000000000000001E-3</v>
      </c>
      <c r="K160" s="611">
        <v>5</v>
      </c>
    </row>
    <row r="161" spans="1:11" ht="11.1" customHeight="1" x14ac:dyDescent="0.2">
      <c r="A161" s="494" t="s">
        <v>3764</v>
      </c>
      <c r="B161" s="528"/>
      <c r="C161" s="528"/>
      <c r="D161" s="528"/>
      <c r="E161" s="528"/>
      <c r="F161" s="590" t="s">
        <v>3765</v>
      </c>
      <c r="G161" s="528"/>
      <c r="H161" s="528"/>
      <c r="I161" s="528"/>
      <c r="J161" s="609">
        <v>0</v>
      </c>
      <c r="K161" s="611">
        <v>10</v>
      </c>
    </row>
    <row r="162" spans="1:11" ht="11.1" customHeight="1" x14ac:dyDescent="0.2">
      <c r="A162" s="495" t="s">
        <v>3766</v>
      </c>
      <c r="B162" s="528"/>
      <c r="C162" s="528"/>
      <c r="D162" s="528"/>
      <c r="E162" s="528"/>
      <c r="F162" s="590" t="s">
        <v>3767</v>
      </c>
      <c r="G162" s="528"/>
      <c r="H162" s="528"/>
      <c r="I162" s="528"/>
      <c r="J162" s="609">
        <v>0</v>
      </c>
      <c r="K162" s="611">
        <v>10</v>
      </c>
    </row>
    <row r="163" spans="1:11" ht="11.1" customHeight="1" x14ac:dyDescent="0.2">
      <c r="A163" s="495" t="s">
        <v>3768</v>
      </c>
      <c r="B163" s="528"/>
      <c r="C163" s="528"/>
      <c r="D163" s="528"/>
      <c r="E163" s="528"/>
      <c r="F163" s="590" t="s">
        <v>3769</v>
      </c>
      <c r="G163" s="528"/>
      <c r="H163" s="528"/>
      <c r="I163" s="528"/>
      <c r="J163" s="609">
        <v>0</v>
      </c>
      <c r="K163" s="611">
        <v>5</v>
      </c>
    </row>
    <row r="164" spans="1:11" ht="11.1" customHeight="1" x14ac:dyDescent="0.2">
      <c r="A164" s="495" t="s">
        <v>3770</v>
      </c>
      <c r="B164" s="528"/>
      <c r="C164" s="528"/>
      <c r="D164" s="528"/>
      <c r="E164" s="528"/>
      <c r="F164" s="590" t="s">
        <v>3771</v>
      </c>
      <c r="G164" s="528"/>
      <c r="H164" s="528"/>
      <c r="I164" s="528"/>
      <c r="J164" s="609">
        <v>0</v>
      </c>
      <c r="K164" s="611">
        <v>5</v>
      </c>
    </row>
    <row r="165" spans="1:11" ht="11.1" customHeight="1" x14ac:dyDescent="0.2">
      <c r="A165" s="494" t="s">
        <v>3772</v>
      </c>
      <c r="B165" s="528"/>
      <c r="C165" s="528"/>
      <c r="D165" s="528"/>
      <c r="E165" s="528"/>
      <c r="F165" s="590" t="s">
        <v>3773</v>
      </c>
      <c r="G165" s="528"/>
      <c r="H165" s="528"/>
      <c r="I165" s="528"/>
      <c r="J165" s="609">
        <v>0</v>
      </c>
      <c r="K165" s="611">
        <v>5</v>
      </c>
    </row>
    <row r="166" spans="1:11" ht="11.1" customHeight="1" x14ac:dyDescent="0.2">
      <c r="A166" s="494" t="s">
        <v>3774</v>
      </c>
      <c r="B166" s="528"/>
      <c r="C166" s="528"/>
      <c r="D166" s="528"/>
      <c r="E166" s="528"/>
      <c r="F166" s="528" t="s">
        <v>3775</v>
      </c>
      <c r="G166" s="528"/>
      <c r="H166" s="528"/>
      <c r="I166" s="528"/>
      <c r="J166" s="609">
        <v>0</v>
      </c>
      <c r="K166" s="611">
        <v>5</v>
      </c>
    </row>
    <row r="167" spans="1:11" ht="11.1" customHeight="1" x14ac:dyDescent="0.2">
      <c r="A167" s="495" t="s">
        <v>3776</v>
      </c>
      <c r="B167" s="528"/>
      <c r="C167" s="528"/>
      <c r="D167" s="528"/>
      <c r="E167" s="528"/>
      <c r="F167" s="528" t="s">
        <v>3775</v>
      </c>
      <c r="G167" s="528"/>
      <c r="H167" s="528"/>
      <c r="I167" s="528"/>
      <c r="J167" s="609">
        <v>0</v>
      </c>
      <c r="K167" s="611">
        <v>5</v>
      </c>
    </row>
    <row r="168" spans="1:11" ht="11.1" customHeight="1" x14ac:dyDescent="0.2">
      <c r="A168" s="495" t="s">
        <v>3777</v>
      </c>
      <c r="B168" s="528"/>
      <c r="C168" s="528"/>
      <c r="D168" s="528"/>
      <c r="E168" s="528"/>
      <c r="F168" s="528" t="s">
        <v>3775</v>
      </c>
      <c r="G168" s="528"/>
      <c r="H168" s="528"/>
      <c r="I168" s="528"/>
      <c r="J168" s="609">
        <v>0</v>
      </c>
      <c r="K168" s="611">
        <v>5</v>
      </c>
    </row>
    <row r="169" spans="1:11" ht="11.1" customHeight="1" x14ac:dyDescent="0.2">
      <c r="A169" s="494" t="s">
        <v>3778</v>
      </c>
      <c r="B169" s="528"/>
      <c r="C169" s="528"/>
      <c r="D169" s="528"/>
      <c r="E169" s="528"/>
      <c r="F169" s="590" t="s">
        <v>3779</v>
      </c>
      <c r="G169" s="528"/>
      <c r="H169" s="528"/>
      <c r="I169" s="528"/>
      <c r="J169" s="609">
        <v>0</v>
      </c>
      <c r="K169" s="611">
        <v>4.9000000000000004</v>
      </c>
    </row>
    <row r="170" spans="1:11" ht="11.1" customHeight="1" x14ac:dyDescent="0.2">
      <c r="A170" s="494" t="s">
        <v>3780</v>
      </c>
      <c r="B170" s="528"/>
      <c r="C170" s="528"/>
      <c r="D170" s="528"/>
      <c r="E170" s="528"/>
      <c r="F170" s="590" t="s">
        <v>3781</v>
      </c>
      <c r="G170" s="528"/>
      <c r="H170" s="528"/>
      <c r="I170" s="528"/>
      <c r="J170" s="609">
        <v>0</v>
      </c>
      <c r="K170" s="611">
        <v>3</v>
      </c>
    </row>
    <row r="171" spans="1:11" ht="11.1" customHeight="1" x14ac:dyDescent="0.2">
      <c r="A171" s="36" t="s">
        <v>3782</v>
      </c>
      <c r="B171" s="13"/>
      <c r="C171" s="13"/>
      <c r="D171" s="13"/>
      <c r="E171" s="13"/>
      <c r="F171" s="13" t="s">
        <v>3775</v>
      </c>
      <c r="G171" s="13"/>
      <c r="H171" s="13"/>
      <c r="I171" s="13"/>
      <c r="J171" s="121">
        <v>5.0000000000000001E-3</v>
      </c>
      <c r="K171" s="98">
        <v>5</v>
      </c>
    </row>
    <row r="172" spans="1:11" ht="11.1" customHeight="1" x14ac:dyDescent="0.2">
      <c r="A172" s="80" t="s">
        <v>3783</v>
      </c>
      <c r="B172" s="13"/>
      <c r="C172" s="13"/>
      <c r="D172" s="13"/>
      <c r="E172" s="13"/>
      <c r="F172" s="13" t="s">
        <v>3775</v>
      </c>
      <c r="G172" s="13"/>
      <c r="H172" s="13"/>
      <c r="I172" s="13"/>
      <c r="J172" s="121">
        <v>5.0000000000000001E-3</v>
      </c>
      <c r="K172" s="98">
        <v>5</v>
      </c>
    </row>
    <row r="173" spans="1:11" ht="11.1" customHeight="1" x14ac:dyDescent="0.2">
      <c r="A173" s="80" t="s">
        <v>3784</v>
      </c>
      <c r="B173" s="13"/>
      <c r="C173" s="13"/>
      <c r="D173" s="13"/>
      <c r="E173" s="13"/>
      <c r="F173" s="13" t="s">
        <v>3775</v>
      </c>
      <c r="G173" s="13"/>
      <c r="H173" s="13"/>
      <c r="I173" s="13"/>
      <c r="J173" s="121">
        <v>5.0000000000000001E-3</v>
      </c>
      <c r="K173" s="98">
        <v>5</v>
      </c>
    </row>
    <row r="174" spans="1:11" ht="11.1" customHeight="1" x14ac:dyDescent="0.2">
      <c r="A174" s="80" t="s">
        <v>3785</v>
      </c>
      <c r="B174" s="13"/>
      <c r="C174" s="13"/>
      <c r="D174" s="13"/>
      <c r="E174" s="13"/>
      <c r="F174" s="13" t="s">
        <v>3775</v>
      </c>
      <c r="G174" s="13"/>
      <c r="H174" s="13"/>
      <c r="I174" s="13"/>
      <c r="J174" s="121">
        <v>5.0000000000000001E-3</v>
      </c>
      <c r="K174" s="98">
        <v>5</v>
      </c>
    </row>
    <row r="175" spans="1:11" ht="11.1" customHeight="1" x14ac:dyDescent="0.2">
      <c r="A175" s="36" t="s">
        <v>3786</v>
      </c>
      <c r="B175" s="13"/>
      <c r="C175" s="13"/>
      <c r="D175" s="13"/>
      <c r="E175" s="13"/>
      <c r="F175" s="13" t="s">
        <v>3775</v>
      </c>
      <c r="G175" s="13"/>
      <c r="H175" s="13"/>
      <c r="I175" s="13"/>
      <c r="J175" s="121">
        <v>5.0000000000000001E-3</v>
      </c>
      <c r="K175" s="98">
        <v>5</v>
      </c>
    </row>
    <row r="176" spans="1:11" ht="11.1" customHeight="1" x14ac:dyDescent="0.2">
      <c r="A176" s="36"/>
      <c r="B176" s="13"/>
      <c r="C176" s="13"/>
      <c r="D176" s="13"/>
      <c r="E176" s="13"/>
      <c r="F176" s="13"/>
      <c r="G176" s="13"/>
      <c r="H176" s="13"/>
      <c r="I176" s="13"/>
      <c r="J176" s="121"/>
      <c r="K176" s="98"/>
    </row>
    <row r="177" spans="1:36" ht="11.1" customHeight="1" x14ac:dyDescent="0.2">
      <c r="A177" s="38" t="s">
        <v>3787</v>
      </c>
      <c r="B177" s="25"/>
      <c r="C177" s="25"/>
      <c r="D177" s="25"/>
      <c r="E177" s="25"/>
      <c r="F177" s="25"/>
      <c r="G177" s="25"/>
      <c r="H177" s="25"/>
      <c r="I177" s="25"/>
      <c r="J177" s="108">
        <f>SUM(J156:J176)</f>
        <v>1.8599999999999994</v>
      </c>
      <c r="K177" s="104">
        <f>SUM(K156:K176)</f>
        <v>107.69</v>
      </c>
    </row>
    <row r="178" spans="1:36" ht="6" customHeight="1" x14ac:dyDescent="0.2">
      <c r="A178" s="107"/>
      <c r="B178" s="107"/>
      <c r="C178" s="107"/>
      <c r="D178" s="107"/>
      <c r="E178" s="107"/>
      <c r="F178" s="107"/>
      <c r="G178" s="107"/>
      <c r="H178" s="107"/>
      <c r="I178" s="107"/>
      <c r="J178" s="97"/>
      <c r="K178" s="97"/>
    </row>
    <row r="179" spans="1:36" ht="11.1" customHeight="1" x14ac:dyDescent="0.2">
      <c r="A179" s="439" t="s">
        <v>3788</v>
      </c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</row>
    <row r="180" spans="1:36" ht="11.1" customHeight="1" x14ac:dyDescent="0.2">
      <c r="A180" s="106" t="s">
        <v>3789</v>
      </c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</row>
    <row r="181" spans="1:36" ht="11.1" customHeight="1" x14ac:dyDescent="0.2">
      <c r="A181" s="106" t="s">
        <v>3790</v>
      </c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</row>
    <row r="182" spans="1:36" ht="11.1" customHeight="1" x14ac:dyDescent="0.2">
      <c r="A182" s="440" t="s">
        <v>8</v>
      </c>
      <c r="B182" s="107"/>
      <c r="C182" s="107"/>
      <c r="D182" s="107"/>
      <c r="E182" s="107"/>
      <c r="F182" s="107"/>
      <c r="G182" s="131" t="s">
        <v>3980</v>
      </c>
      <c r="H182" s="107"/>
      <c r="I182" s="107"/>
      <c r="J182" s="107"/>
      <c r="K182" s="107"/>
    </row>
    <row r="183" spans="1:36" ht="11.1" customHeight="1" x14ac:dyDescent="0.2">
      <c r="A183" s="441" t="s">
        <v>12</v>
      </c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</row>
    <row r="184" spans="1:36" ht="11.1" customHeight="1" x14ac:dyDescent="0.2">
      <c r="A184" s="442" t="s">
        <v>3791</v>
      </c>
      <c r="B184" s="107"/>
      <c r="C184" s="107"/>
      <c r="D184" s="107"/>
      <c r="E184" s="107"/>
      <c r="F184" s="107"/>
      <c r="G184" s="107"/>
      <c r="H184" s="107"/>
      <c r="L184" s="107"/>
      <c r="M184" s="107"/>
      <c r="N184" s="107"/>
    </row>
    <row r="185" spans="1:36" ht="10.7" customHeight="1" x14ac:dyDescent="0.2">
      <c r="A185" s="443" t="s">
        <v>21</v>
      </c>
      <c r="B185" s="107"/>
      <c r="C185" s="107"/>
      <c r="D185" s="444" t="s">
        <v>56</v>
      </c>
      <c r="E185" s="444" t="s">
        <v>67</v>
      </c>
      <c r="F185" s="443" t="s">
        <v>70</v>
      </c>
      <c r="G185" s="445"/>
      <c r="H185" s="13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</row>
    <row r="186" spans="1:36" ht="10.5" customHeight="1" x14ac:dyDescent="0.2">
      <c r="A186" s="107" t="s">
        <v>3804</v>
      </c>
      <c r="B186" s="107"/>
      <c r="C186" s="446"/>
      <c r="D186" s="448" t="s">
        <v>3805</v>
      </c>
      <c r="E186" s="447">
        <v>43077</v>
      </c>
      <c r="F186" s="106"/>
      <c r="G186" s="107"/>
      <c r="H186" s="107"/>
      <c r="O186" s="107"/>
      <c r="P186" s="107"/>
      <c r="Q186" s="107"/>
    </row>
    <row r="187" spans="1:36" ht="10.5" customHeight="1" x14ac:dyDescent="0.2">
      <c r="A187" s="106" t="s">
        <v>3864</v>
      </c>
      <c r="B187" s="107"/>
      <c r="C187" s="446"/>
      <c r="D187" s="107" t="s">
        <v>3865</v>
      </c>
      <c r="E187" s="447">
        <v>43087</v>
      </c>
      <c r="F187" s="106"/>
      <c r="G187" s="107"/>
      <c r="H187" s="107"/>
      <c r="O187" s="107"/>
      <c r="P187" s="107"/>
    </row>
    <row r="188" spans="1:36" ht="10.5" customHeight="1" x14ac:dyDescent="0.2">
      <c r="A188" s="106" t="s">
        <v>3886</v>
      </c>
      <c r="B188" s="107"/>
      <c r="C188" s="446"/>
      <c r="D188" s="107" t="s">
        <v>3887</v>
      </c>
      <c r="E188" s="447">
        <v>43097</v>
      </c>
      <c r="F188" s="449"/>
      <c r="G188" s="107"/>
      <c r="H188" s="107"/>
      <c r="R188" s="107"/>
      <c r="S188" s="870"/>
      <c r="T188" s="107"/>
      <c r="U188" s="870"/>
      <c r="V188" s="107"/>
      <c r="W188" s="870"/>
      <c r="X188" s="107"/>
      <c r="Y188" s="870"/>
      <c r="Z188" s="107"/>
      <c r="AA188" s="870"/>
      <c r="AB188" s="107"/>
      <c r="AC188" s="870"/>
      <c r="AD188" s="107"/>
      <c r="AE188" s="870"/>
      <c r="AF188" s="107"/>
      <c r="AG188" s="870"/>
      <c r="AH188" s="107"/>
      <c r="AI188" s="870"/>
      <c r="AJ188" s="107"/>
    </row>
    <row r="189" spans="1:36" ht="10.5" customHeight="1" x14ac:dyDescent="0.2">
      <c r="A189" s="106" t="s">
        <v>4023</v>
      </c>
      <c r="B189" s="107"/>
      <c r="C189" s="446"/>
      <c r="D189" s="107" t="s">
        <v>4024</v>
      </c>
      <c r="E189" s="447">
        <v>43133</v>
      </c>
      <c r="F189" s="106" t="s">
        <v>3815</v>
      </c>
      <c r="G189" s="107"/>
      <c r="H189" s="107"/>
      <c r="R189" s="107"/>
      <c r="S189" s="107"/>
      <c r="T189" s="107"/>
    </row>
    <row r="190" spans="1:36" ht="10.5" customHeight="1" x14ac:dyDescent="0.2">
      <c r="A190" s="156" t="s">
        <v>3966</v>
      </c>
      <c r="B190" s="107"/>
      <c r="C190" s="446"/>
      <c r="D190" s="107" t="s">
        <v>3967</v>
      </c>
      <c r="E190" s="447">
        <v>43137</v>
      </c>
      <c r="F190" s="106"/>
      <c r="G190" s="107"/>
      <c r="H190" s="107"/>
      <c r="R190" s="107"/>
      <c r="S190" s="107"/>
      <c r="T190" s="107"/>
    </row>
    <row r="191" spans="1:36" ht="10.5" customHeight="1" x14ac:dyDescent="0.2">
      <c r="A191" s="106" t="s">
        <v>4021</v>
      </c>
      <c r="B191" s="107"/>
      <c r="C191" s="446"/>
      <c r="D191" s="107" t="s">
        <v>4022</v>
      </c>
      <c r="E191" s="447">
        <v>43139</v>
      </c>
      <c r="F191" s="106"/>
      <c r="G191" s="107"/>
      <c r="H191" s="107"/>
      <c r="R191" s="107"/>
      <c r="S191" s="107"/>
      <c r="T191" s="107"/>
    </row>
    <row r="192" spans="1:36" ht="10.5" customHeight="1" x14ac:dyDescent="0.2">
      <c r="A192" s="106" t="s">
        <v>4084</v>
      </c>
      <c r="B192" s="107"/>
      <c r="C192" s="446"/>
      <c r="D192" s="107" t="s">
        <v>4085</v>
      </c>
      <c r="E192" s="447">
        <v>43167</v>
      </c>
      <c r="F192" s="106"/>
      <c r="G192" s="107"/>
      <c r="H192" s="107"/>
      <c r="I192" s="107"/>
      <c r="J192" s="107"/>
      <c r="K192" s="1027"/>
      <c r="L192" s="1026"/>
      <c r="M192" s="107"/>
    </row>
    <row r="193" spans="1:34" ht="10.5" customHeight="1" x14ac:dyDescent="0.2">
      <c r="A193" s="107" t="s">
        <v>4099</v>
      </c>
      <c r="B193" s="107"/>
      <c r="C193" s="446"/>
      <c r="D193" s="448" t="s">
        <v>4100</v>
      </c>
      <c r="E193" s="447">
        <v>43168</v>
      </c>
      <c r="F193" s="106"/>
      <c r="G193" s="107"/>
      <c r="H193" s="107"/>
      <c r="I193" s="107"/>
      <c r="J193" s="107"/>
      <c r="K193" s="1027"/>
      <c r="L193" s="1026"/>
      <c r="M193" s="107"/>
    </row>
    <row r="194" spans="1:34" ht="10.5" customHeight="1" x14ac:dyDescent="0.2">
      <c r="A194" s="106" t="s">
        <v>3993</v>
      </c>
      <c r="B194" s="107"/>
      <c r="C194" s="446"/>
      <c r="D194" s="107" t="s">
        <v>3852</v>
      </c>
      <c r="E194" s="447">
        <v>43168</v>
      </c>
      <c r="F194" s="106" t="s">
        <v>334</v>
      </c>
      <c r="G194" s="107"/>
      <c r="H194" s="107"/>
      <c r="I194" s="107"/>
      <c r="J194" s="107"/>
      <c r="K194" s="1027"/>
      <c r="L194" s="1026"/>
      <c r="M194" s="107"/>
    </row>
    <row r="195" spans="1:34" ht="10.5" customHeight="1" x14ac:dyDescent="0.2">
      <c r="A195" s="13" t="s">
        <v>4093</v>
      </c>
      <c r="B195" s="107"/>
      <c r="C195" s="446"/>
      <c r="D195" s="107" t="s">
        <v>4094</v>
      </c>
      <c r="E195" s="447">
        <v>43173</v>
      </c>
      <c r="F195" s="106"/>
      <c r="G195" s="107"/>
      <c r="H195" s="107"/>
      <c r="I195" s="107"/>
      <c r="J195" s="107"/>
      <c r="K195" s="1026"/>
      <c r="L195" s="1026"/>
      <c r="M195" s="107"/>
    </row>
    <row r="196" spans="1:34" ht="10.5" customHeight="1" x14ac:dyDescent="0.2">
      <c r="A196" s="156" t="s">
        <v>4088</v>
      </c>
      <c r="B196" s="107"/>
      <c r="C196" s="446"/>
      <c r="D196" s="107" t="s">
        <v>4089</v>
      </c>
      <c r="E196" s="447">
        <v>43173</v>
      </c>
      <c r="F196" s="106" t="s">
        <v>4014</v>
      </c>
      <c r="G196" s="107"/>
      <c r="H196" s="107"/>
      <c r="I196" s="107"/>
      <c r="J196" s="107"/>
      <c r="K196" s="1026"/>
      <c r="L196" s="1026"/>
      <c r="M196" s="107"/>
    </row>
    <row r="197" spans="1:34" ht="10.5" customHeight="1" x14ac:dyDescent="0.25">
      <c r="A197" s="106" t="s">
        <v>3964</v>
      </c>
      <c r="B197" s="107"/>
      <c r="C197" s="446"/>
      <c r="D197" s="107" t="s">
        <v>3965</v>
      </c>
      <c r="E197" s="447">
        <v>43209</v>
      </c>
      <c r="F197" s="106"/>
      <c r="G197" s="107"/>
      <c r="H197" s="107"/>
      <c r="I197" s="107"/>
      <c r="J197" s="107"/>
      <c r="M197" s="107"/>
      <c r="N197" s="1026"/>
      <c r="O197" s="1026"/>
      <c r="Q197" s="1043"/>
    </row>
    <row r="198" spans="1:34" ht="10.5" customHeight="1" x14ac:dyDescent="0.2">
      <c r="A198" s="106" t="s">
        <v>4149</v>
      </c>
      <c r="B198" s="107"/>
      <c r="C198" s="446"/>
      <c r="D198" s="107" t="s">
        <v>4150</v>
      </c>
      <c r="E198" s="447">
        <v>43217</v>
      </c>
      <c r="F198" s="106"/>
      <c r="G198" s="107"/>
      <c r="H198" s="107"/>
      <c r="I198" s="107"/>
    </row>
    <row r="199" spans="1:34" ht="10.5" customHeight="1" x14ac:dyDescent="0.2">
      <c r="A199" s="106" t="s">
        <v>4156</v>
      </c>
      <c r="B199" s="107"/>
      <c r="C199" s="446"/>
      <c r="D199" s="107" t="s">
        <v>4157</v>
      </c>
      <c r="E199" s="447">
        <v>43221</v>
      </c>
      <c r="F199" s="106"/>
      <c r="G199" s="107"/>
      <c r="H199" s="107"/>
      <c r="I199" s="107"/>
    </row>
    <row r="200" spans="1:34" ht="10.5" customHeight="1" x14ac:dyDescent="0.2">
      <c r="A200" s="107" t="s">
        <v>3992</v>
      </c>
      <c r="B200" s="107"/>
      <c r="C200" s="446"/>
      <c r="D200" s="448" t="s">
        <v>1912</v>
      </c>
      <c r="E200" s="447">
        <v>43222</v>
      </c>
      <c r="F200" s="107" t="s">
        <v>4014</v>
      </c>
      <c r="G200" s="107"/>
      <c r="H200" s="107"/>
      <c r="I200" s="107"/>
    </row>
    <row r="201" spans="1:34" ht="10.5" customHeight="1" x14ac:dyDescent="0.2">
      <c r="A201" s="106" t="s">
        <v>4004</v>
      </c>
      <c r="B201" s="107"/>
      <c r="C201" s="446"/>
      <c r="D201" s="107" t="s">
        <v>4005</v>
      </c>
      <c r="E201" s="447">
        <v>43223</v>
      </c>
      <c r="F201" s="106"/>
      <c r="G201" s="107"/>
      <c r="H201" s="107"/>
      <c r="I201" s="107"/>
    </row>
    <row r="202" spans="1:34" ht="10.5" customHeight="1" x14ac:dyDescent="0.2">
      <c r="A202" s="106" t="s">
        <v>4025</v>
      </c>
      <c r="B202" s="107"/>
      <c r="C202" s="446"/>
      <c r="D202" s="107" t="s">
        <v>4026</v>
      </c>
      <c r="E202" s="447">
        <v>43223</v>
      </c>
      <c r="F202" s="106"/>
      <c r="G202" s="107"/>
      <c r="H202" s="107"/>
      <c r="I202" s="107"/>
    </row>
    <row r="203" spans="1:34" ht="10.5" customHeight="1" x14ac:dyDescent="0.2">
      <c r="A203" s="106" t="s">
        <v>4002</v>
      </c>
      <c r="B203" s="107"/>
      <c r="C203" s="446"/>
      <c r="D203" s="107" t="s">
        <v>4003</v>
      </c>
      <c r="E203" s="447">
        <v>43223</v>
      </c>
      <c r="F203" s="106"/>
      <c r="G203" s="107"/>
      <c r="H203" s="107"/>
      <c r="I203" s="107"/>
      <c r="J203" s="107"/>
      <c r="L203" s="1026"/>
      <c r="M203" s="1026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405"/>
      <c r="AB203" s="405"/>
      <c r="AC203" s="405"/>
      <c r="AD203" s="405"/>
      <c r="AE203" s="405"/>
      <c r="AF203" s="405"/>
      <c r="AG203" s="405"/>
      <c r="AH203" s="405"/>
    </row>
    <row r="204" spans="1:34" ht="10.5" customHeight="1" x14ac:dyDescent="0.2">
      <c r="A204" s="13" t="s">
        <v>3997</v>
      </c>
      <c r="B204" s="107"/>
      <c r="C204" s="446"/>
      <c r="D204" s="107" t="s">
        <v>3998</v>
      </c>
      <c r="E204" s="447">
        <v>43223</v>
      </c>
      <c r="F204" s="106" t="s">
        <v>4014</v>
      </c>
      <c r="G204" s="107"/>
      <c r="H204" s="107"/>
      <c r="I204" s="107"/>
      <c r="J204" s="107"/>
      <c r="L204" s="1026"/>
      <c r="M204" s="1026"/>
      <c r="O204" s="405"/>
      <c r="P204" s="405"/>
      <c r="Q204" s="405"/>
      <c r="R204" s="405"/>
      <c r="S204" s="405"/>
      <c r="T204" s="405"/>
      <c r="U204" s="405"/>
      <c r="V204" s="405"/>
      <c r="W204" s="405"/>
      <c r="X204" s="405"/>
      <c r="Y204" s="405"/>
      <c r="Z204" s="405"/>
      <c r="AA204" s="405"/>
      <c r="AB204" s="405"/>
      <c r="AC204" s="405"/>
      <c r="AD204" s="405"/>
      <c r="AE204" s="405"/>
      <c r="AF204" s="405"/>
      <c r="AG204" s="405"/>
      <c r="AH204" s="405"/>
    </row>
    <row r="205" spans="1:34" ht="10.5" customHeight="1" x14ac:dyDescent="0.2">
      <c r="A205" s="13" t="s">
        <v>3999</v>
      </c>
      <c r="B205" s="107"/>
      <c r="C205" s="446"/>
      <c r="D205" s="107" t="s">
        <v>4000</v>
      </c>
      <c r="E205" s="447">
        <v>43224</v>
      </c>
      <c r="F205" s="106"/>
      <c r="G205" s="107"/>
      <c r="H205" s="107"/>
      <c r="I205" s="107"/>
      <c r="J205" s="107"/>
      <c r="L205" s="1026"/>
      <c r="M205" s="1026"/>
      <c r="O205" s="405"/>
      <c r="P205" s="405"/>
      <c r="Q205" s="405"/>
      <c r="R205" s="405"/>
      <c r="S205" s="405"/>
      <c r="T205" s="405"/>
      <c r="U205" s="405"/>
      <c r="V205" s="405"/>
      <c r="W205" s="405"/>
      <c r="X205" s="405"/>
      <c r="Y205" s="405"/>
      <c r="Z205" s="405"/>
      <c r="AA205" s="405"/>
      <c r="AB205" s="405"/>
      <c r="AC205" s="405"/>
      <c r="AD205" s="405"/>
      <c r="AE205" s="405"/>
      <c r="AF205" s="405"/>
      <c r="AG205" s="405"/>
      <c r="AH205" s="405"/>
    </row>
    <row r="206" spans="1:34" ht="10.5" customHeight="1" x14ac:dyDescent="0.2">
      <c r="A206" s="107" t="s">
        <v>4132</v>
      </c>
      <c r="B206" s="107"/>
      <c r="C206" s="446"/>
      <c r="D206" s="107" t="s">
        <v>4134</v>
      </c>
      <c r="E206" s="447">
        <v>43244</v>
      </c>
      <c r="F206" s="106"/>
      <c r="G206" s="107"/>
      <c r="H206" s="107"/>
      <c r="I206" s="107"/>
      <c r="O206" s="405"/>
      <c r="P206" s="405"/>
      <c r="Q206" s="405"/>
      <c r="R206" s="405"/>
      <c r="S206" s="405"/>
      <c r="T206" s="405"/>
      <c r="U206" s="405"/>
      <c r="V206" s="405"/>
      <c r="W206" s="405"/>
      <c r="X206" s="405"/>
      <c r="Y206" s="405"/>
      <c r="Z206" s="405"/>
      <c r="AA206" s="405"/>
      <c r="AB206" s="405"/>
      <c r="AC206" s="405"/>
      <c r="AD206" s="405"/>
      <c r="AE206" s="405"/>
      <c r="AF206" s="405"/>
      <c r="AG206" s="405"/>
      <c r="AH206" s="405"/>
    </row>
    <row r="207" spans="1:34" ht="10.5" customHeight="1" x14ac:dyDescent="0.2">
      <c r="A207" s="107" t="s">
        <v>4133</v>
      </c>
      <c r="B207" s="107"/>
      <c r="C207" s="446"/>
      <c r="D207" s="107" t="s">
        <v>4135</v>
      </c>
      <c r="E207" s="447">
        <v>43244</v>
      </c>
      <c r="F207" s="106"/>
      <c r="G207" s="107"/>
      <c r="H207" s="107"/>
      <c r="I207" s="107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405"/>
      <c r="AA207" s="405"/>
      <c r="AB207" s="405"/>
      <c r="AC207" s="405"/>
      <c r="AD207" s="405"/>
      <c r="AE207" s="405"/>
      <c r="AF207" s="405"/>
      <c r="AG207" s="405"/>
      <c r="AH207" s="405"/>
    </row>
    <row r="208" spans="1:34" ht="10.5" customHeight="1" x14ac:dyDescent="0.2">
      <c r="E208" s="408"/>
      <c r="F208" s="106"/>
      <c r="G208" s="107"/>
      <c r="H208" s="107"/>
      <c r="I208" s="107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405"/>
      <c r="AA208" s="405"/>
      <c r="AB208" s="405"/>
      <c r="AC208" s="405"/>
      <c r="AD208" s="405"/>
      <c r="AE208" s="405"/>
      <c r="AF208" s="405"/>
      <c r="AG208" s="405"/>
      <c r="AH208" s="405"/>
    </row>
    <row r="209" spans="1:34" ht="10.5" customHeight="1" x14ac:dyDescent="0.2">
      <c r="A209" s="220" t="s">
        <v>3931</v>
      </c>
      <c r="E209" s="408"/>
      <c r="F209" s="106"/>
      <c r="G209" s="107"/>
      <c r="H209" s="107"/>
      <c r="I209" s="107"/>
      <c r="O209" s="405"/>
      <c r="P209" s="405"/>
      <c r="Q209" s="405"/>
      <c r="R209" s="405"/>
      <c r="S209" s="405"/>
      <c r="T209" s="405"/>
      <c r="U209" s="405"/>
      <c r="V209" s="405"/>
      <c r="W209" s="405"/>
      <c r="X209" s="405"/>
      <c r="Y209" s="405"/>
      <c r="Z209" s="405"/>
      <c r="AA209" s="405"/>
      <c r="AB209" s="405"/>
      <c r="AC209" s="405"/>
      <c r="AD209" s="405"/>
      <c r="AE209" s="405"/>
      <c r="AF209" s="405"/>
      <c r="AG209" s="405"/>
      <c r="AH209" s="405"/>
    </row>
    <row r="210" spans="1:34" ht="10.5" customHeight="1" x14ac:dyDescent="0.2">
      <c r="A210" s="106" t="s">
        <v>3932</v>
      </c>
      <c r="E210" s="408"/>
      <c r="F210" s="106"/>
      <c r="G210" s="107"/>
      <c r="H210" s="107"/>
      <c r="O210" s="405"/>
      <c r="P210" s="405"/>
      <c r="Q210" s="405"/>
      <c r="R210" s="405"/>
      <c r="S210" s="405"/>
      <c r="T210" s="405"/>
      <c r="U210" s="405"/>
      <c r="V210" s="405"/>
      <c r="W210" s="405"/>
      <c r="X210" s="405"/>
      <c r="Y210" s="405"/>
      <c r="Z210" s="405"/>
      <c r="AA210" s="405"/>
      <c r="AB210" s="405"/>
      <c r="AC210" s="405"/>
      <c r="AD210" s="405"/>
      <c r="AE210" s="405"/>
      <c r="AF210" s="405"/>
      <c r="AG210" s="405"/>
      <c r="AH210" s="405"/>
    </row>
    <row r="211" spans="1:34" ht="10.5" customHeight="1" x14ac:dyDescent="0.2">
      <c r="A211" s="106" t="s">
        <v>3933</v>
      </c>
      <c r="E211" s="408"/>
      <c r="F211" s="106" t="s">
        <v>4014</v>
      </c>
      <c r="G211" s="107"/>
      <c r="H211" s="107"/>
      <c r="O211" s="405"/>
      <c r="P211" s="405"/>
      <c r="Q211" s="405"/>
      <c r="R211" s="405"/>
      <c r="S211" s="405"/>
      <c r="T211" s="405"/>
      <c r="U211" s="405"/>
      <c r="V211" s="405"/>
      <c r="W211" s="405"/>
      <c r="X211" s="405"/>
      <c r="Y211" s="405"/>
      <c r="Z211" s="405"/>
      <c r="AA211" s="405"/>
      <c r="AB211" s="405"/>
      <c r="AC211" s="405"/>
      <c r="AD211" s="405"/>
      <c r="AE211" s="405"/>
      <c r="AF211" s="405"/>
      <c r="AG211" s="405"/>
      <c r="AH211" s="405"/>
    </row>
    <row r="212" spans="1:34" ht="10.5" customHeight="1" x14ac:dyDescent="0.2">
      <c r="A212" s="106" t="s">
        <v>3934</v>
      </c>
      <c r="E212" s="408"/>
      <c r="F212" s="106"/>
      <c r="G212" s="107"/>
      <c r="H212" s="107"/>
      <c r="O212" s="405"/>
      <c r="P212" s="405"/>
      <c r="Q212" s="405"/>
      <c r="R212" s="405"/>
      <c r="S212" s="405"/>
      <c r="T212" s="405"/>
      <c r="U212" s="405"/>
      <c r="V212" s="405"/>
      <c r="W212" s="405"/>
      <c r="X212" s="405"/>
      <c r="Y212" s="405"/>
      <c r="Z212" s="405"/>
      <c r="AA212" s="405"/>
      <c r="AB212" s="405"/>
      <c r="AC212" s="405"/>
      <c r="AD212" s="405"/>
      <c r="AE212" s="405"/>
      <c r="AF212" s="405"/>
      <c r="AG212" s="405"/>
      <c r="AH212" s="405"/>
    </row>
    <row r="213" spans="1:34" ht="10.5" customHeight="1" x14ac:dyDescent="0.2">
      <c r="A213" s="449" t="s">
        <v>3935</v>
      </c>
      <c r="E213" s="408"/>
      <c r="F213" s="106"/>
      <c r="G213" s="107"/>
      <c r="H213" s="107"/>
      <c r="O213" s="405"/>
      <c r="P213" s="405"/>
      <c r="Q213" s="405"/>
      <c r="R213" s="405"/>
      <c r="S213" s="405"/>
      <c r="T213" s="405"/>
      <c r="U213" s="405"/>
      <c r="V213" s="405"/>
      <c r="W213" s="405"/>
      <c r="X213" s="405"/>
      <c r="Y213" s="405"/>
      <c r="Z213" s="405"/>
      <c r="AA213" s="405"/>
      <c r="AB213" s="405"/>
      <c r="AC213" s="405"/>
      <c r="AD213" s="405"/>
      <c r="AE213" s="405"/>
      <c r="AF213" s="405"/>
      <c r="AG213" s="405"/>
      <c r="AH213" s="405"/>
    </row>
    <row r="214" spans="1:34" ht="10.5" customHeight="1" x14ac:dyDescent="0.2">
      <c r="A214" s="190" t="s">
        <v>3936</v>
      </c>
      <c r="E214" s="408"/>
      <c r="F214" s="106"/>
      <c r="G214" s="107"/>
      <c r="H214" s="107"/>
      <c r="O214" s="405"/>
      <c r="P214" s="405"/>
      <c r="Q214" s="405"/>
      <c r="R214" s="405"/>
      <c r="S214" s="405"/>
      <c r="T214" s="405"/>
      <c r="U214" s="405"/>
      <c r="V214" s="405"/>
      <c r="W214" s="405"/>
      <c r="X214" s="405"/>
      <c r="Y214" s="405"/>
      <c r="Z214" s="405"/>
      <c r="AA214" s="405"/>
      <c r="AB214" s="405"/>
      <c r="AC214" s="405"/>
      <c r="AD214" s="405"/>
      <c r="AE214" s="405"/>
      <c r="AF214" s="405"/>
      <c r="AG214" s="405"/>
      <c r="AH214" s="405"/>
    </row>
    <row r="215" spans="1:34" ht="10.5" customHeight="1" x14ac:dyDescent="0.2">
      <c r="A215" s="34"/>
      <c r="B215" s="9"/>
      <c r="C215" s="205"/>
      <c r="D215" s="35"/>
      <c r="E215" s="141"/>
      <c r="F215" s="450" t="s">
        <v>3937</v>
      </c>
      <c r="G215" s="23"/>
      <c r="H215" s="26" t="s">
        <v>1845</v>
      </c>
      <c r="I215" s="5" t="s">
        <v>3938</v>
      </c>
      <c r="J215" s="6"/>
      <c r="O215" s="405"/>
      <c r="P215" s="405"/>
      <c r="Q215" s="405"/>
      <c r="R215" s="405"/>
      <c r="S215" s="405"/>
      <c r="T215" s="405"/>
      <c r="U215" s="405"/>
      <c r="V215" s="405"/>
      <c r="W215" s="405"/>
      <c r="X215" s="405"/>
      <c r="Y215" s="405"/>
      <c r="Z215" s="405"/>
      <c r="AA215" s="405"/>
      <c r="AB215" s="405"/>
      <c r="AC215" s="405"/>
      <c r="AD215" s="405"/>
      <c r="AE215" s="405"/>
      <c r="AF215" s="405"/>
      <c r="AG215" s="405"/>
      <c r="AH215" s="405"/>
    </row>
    <row r="216" spans="1:34" ht="10.5" customHeight="1" x14ac:dyDescent="0.2">
      <c r="A216" s="88" t="s">
        <v>21</v>
      </c>
      <c r="B216" s="48"/>
      <c r="C216" s="177"/>
      <c r="D216" s="52" t="s">
        <v>56</v>
      </c>
      <c r="E216" s="146" t="s">
        <v>58</v>
      </c>
      <c r="F216" s="48"/>
      <c r="G216" s="103" t="s">
        <v>58</v>
      </c>
      <c r="H216" s="52" t="s">
        <v>1849</v>
      </c>
      <c r="I216" s="18" t="s">
        <v>3939</v>
      </c>
      <c r="J216" s="19"/>
    </row>
    <row r="217" spans="1:34" ht="10.5" customHeight="1" x14ac:dyDescent="0.2">
      <c r="A217" s="34" t="s">
        <v>1871</v>
      </c>
      <c r="B217" s="9"/>
      <c r="C217" s="205"/>
      <c r="D217" s="35" t="s">
        <v>1872</v>
      </c>
      <c r="E217" s="141">
        <v>6</v>
      </c>
      <c r="F217" s="451" t="s">
        <v>3940</v>
      </c>
      <c r="G217" s="101">
        <v>7</v>
      </c>
      <c r="H217" s="172">
        <v>42643</v>
      </c>
      <c r="I217" s="472" t="s">
        <v>3990</v>
      </c>
      <c r="J217" s="6"/>
    </row>
    <row r="218" spans="1:34" ht="10.5" customHeight="1" x14ac:dyDescent="0.2">
      <c r="A218" s="80" t="s">
        <v>1919</v>
      </c>
      <c r="B218" s="13"/>
      <c r="C218" s="197"/>
      <c r="D218" s="24" t="s">
        <v>1920</v>
      </c>
      <c r="E218" s="144">
        <v>7</v>
      </c>
      <c r="F218" s="129" t="s">
        <v>3940</v>
      </c>
      <c r="G218" s="99">
        <v>9</v>
      </c>
      <c r="H218" s="157">
        <v>42677</v>
      </c>
      <c r="I218" s="453">
        <v>2018</v>
      </c>
      <c r="J218" s="11"/>
    </row>
    <row r="219" spans="1:34" ht="10.5" customHeight="1" x14ac:dyDescent="0.2">
      <c r="A219" s="80" t="s">
        <v>1967</v>
      </c>
      <c r="B219" s="13"/>
      <c r="C219" s="197"/>
      <c r="D219" s="24" t="s">
        <v>1968</v>
      </c>
      <c r="E219" s="144">
        <v>7</v>
      </c>
      <c r="F219" s="129" t="s">
        <v>3940</v>
      </c>
      <c r="G219" s="99">
        <v>8</v>
      </c>
      <c r="H219" s="157">
        <v>42685</v>
      </c>
      <c r="I219" s="453">
        <v>2017</v>
      </c>
      <c r="J219" s="11"/>
    </row>
    <row r="220" spans="1:34" ht="10.5" customHeight="1" x14ac:dyDescent="0.2">
      <c r="A220" s="80" t="s">
        <v>1993</v>
      </c>
      <c r="B220" s="13"/>
      <c r="C220" s="197"/>
      <c r="D220" s="24" t="s">
        <v>1994</v>
      </c>
      <c r="E220" s="144">
        <v>15</v>
      </c>
      <c r="F220" s="129" t="s">
        <v>3940</v>
      </c>
      <c r="G220" s="99">
        <v>20</v>
      </c>
      <c r="H220" s="157">
        <v>40431</v>
      </c>
      <c r="I220" s="453" t="s">
        <v>3941</v>
      </c>
      <c r="J220" s="11"/>
    </row>
    <row r="221" spans="1:34" ht="10.5" customHeight="1" x14ac:dyDescent="0.2">
      <c r="A221" s="88" t="s">
        <v>2033</v>
      </c>
      <c r="B221" s="25"/>
      <c r="C221" s="177"/>
      <c r="D221" s="56" t="s">
        <v>2034</v>
      </c>
      <c r="E221" s="146">
        <v>10</v>
      </c>
      <c r="F221" s="178" t="s">
        <v>3940</v>
      </c>
      <c r="G221" s="103">
        <v>13</v>
      </c>
      <c r="H221" s="173">
        <v>41418</v>
      </c>
      <c r="I221" s="49" t="s">
        <v>3942</v>
      </c>
      <c r="J221" s="19"/>
    </row>
    <row r="222" spans="1:34" ht="10.5" customHeight="1" x14ac:dyDescent="0.2">
      <c r="A222" s="34" t="s">
        <v>2076</v>
      </c>
      <c r="B222" s="9"/>
      <c r="C222" s="205"/>
      <c r="D222" s="35" t="s">
        <v>2077</v>
      </c>
      <c r="E222" s="141">
        <v>9</v>
      </c>
      <c r="F222" s="451" t="s">
        <v>3940</v>
      </c>
      <c r="G222" s="101">
        <v>14</v>
      </c>
      <c r="H222" s="172">
        <v>40444</v>
      </c>
      <c r="I222" s="452" t="s">
        <v>3943</v>
      </c>
      <c r="J222" s="6"/>
    </row>
    <row r="223" spans="1:34" ht="11.1" customHeight="1" x14ac:dyDescent="0.2">
      <c r="A223" s="80" t="s">
        <v>3944</v>
      </c>
      <c r="B223" s="13"/>
      <c r="C223" s="197"/>
      <c r="D223" s="24" t="s">
        <v>2116</v>
      </c>
      <c r="E223" s="144">
        <v>8</v>
      </c>
      <c r="F223" s="129" t="s">
        <v>3940</v>
      </c>
      <c r="G223" s="99">
        <v>9</v>
      </c>
      <c r="H223" s="157">
        <v>42008</v>
      </c>
      <c r="I223" s="453" t="s">
        <v>3945</v>
      </c>
      <c r="J223" s="11"/>
    </row>
    <row r="224" spans="1:34" ht="9.9499999999999993" customHeight="1" x14ac:dyDescent="0.2">
      <c r="A224" s="36" t="s">
        <v>2120</v>
      </c>
      <c r="B224" s="13"/>
      <c r="C224" s="197"/>
      <c r="D224" s="24" t="s">
        <v>3946</v>
      </c>
      <c r="E224" s="144">
        <v>14</v>
      </c>
      <c r="F224" s="129" t="s">
        <v>3940</v>
      </c>
      <c r="G224" s="99">
        <v>21</v>
      </c>
      <c r="H224" s="157">
        <v>40826</v>
      </c>
      <c r="I224" s="453">
        <v>2018</v>
      </c>
      <c r="J224" s="11"/>
    </row>
    <row r="225" spans="1:10" ht="9.9499999999999993" customHeight="1" x14ac:dyDescent="0.2">
      <c r="A225" s="36" t="s">
        <v>2193</v>
      </c>
      <c r="B225" s="13"/>
      <c r="C225" s="197"/>
      <c r="D225" s="24" t="s">
        <v>2194</v>
      </c>
      <c r="E225" s="144">
        <v>7</v>
      </c>
      <c r="F225" s="129" t="s">
        <v>3940</v>
      </c>
      <c r="G225" s="99">
        <v>8</v>
      </c>
      <c r="H225" s="157">
        <v>42696</v>
      </c>
      <c r="I225" s="453" t="s">
        <v>4011</v>
      </c>
      <c r="J225" s="11"/>
    </row>
    <row r="226" spans="1:10" ht="9.9499999999999993" customHeight="1" x14ac:dyDescent="0.2">
      <c r="A226" s="38" t="s">
        <v>2215</v>
      </c>
      <c r="B226" s="25"/>
      <c r="C226" s="177"/>
      <c r="D226" s="56" t="s">
        <v>2216</v>
      </c>
      <c r="E226" s="146">
        <v>45</v>
      </c>
      <c r="F226" s="178" t="s">
        <v>3940</v>
      </c>
      <c r="G226" s="103">
        <v>50</v>
      </c>
      <c r="H226" s="173">
        <v>40469</v>
      </c>
      <c r="I226" s="49" t="s">
        <v>3947</v>
      </c>
      <c r="J226" s="19"/>
    </row>
    <row r="227" spans="1:10" ht="9.9499999999999993" customHeight="1" x14ac:dyDescent="0.2">
      <c r="A227" s="34" t="s">
        <v>2233</v>
      </c>
      <c r="B227" s="9"/>
      <c r="C227" s="205"/>
      <c r="D227" s="35" t="s">
        <v>2234</v>
      </c>
      <c r="E227" s="141">
        <v>7</v>
      </c>
      <c r="F227" s="451" t="s">
        <v>3940</v>
      </c>
      <c r="G227" s="101">
        <v>8</v>
      </c>
      <c r="H227" s="172">
        <v>43028</v>
      </c>
      <c r="I227" s="452">
        <v>2018</v>
      </c>
      <c r="J227" s="6"/>
    </row>
    <row r="228" spans="1:10" ht="9.9499999999999993" customHeight="1" x14ac:dyDescent="0.2">
      <c r="A228" s="80" t="s">
        <v>2245</v>
      </c>
      <c r="B228" s="13"/>
      <c r="C228" s="197"/>
      <c r="D228" s="24" t="s">
        <v>2246</v>
      </c>
      <c r="E228" s="144">
        <v>16</v>
      </c>
      <c r="F228" s="129" t="s">
        <v>3940</v>
      </c>
      <c r="G228" s="99">
        <v>18</v>
      </c>
      <c r="H228" s="157">
        <v>42641</v>
      </c>
      <c r="I228" s="453">
        <v>2018</v>
      </c>
      <c r="J228" s="11"/>
    </row>
    <row r="229" spans="1:10" ht="11.1" customHeight="1" x14ac:dyDescent="0.2">
      <c r="A229" s="80" t="s">
        <v>2261</v>
      </c>
      <c r="B229" s="13"/>
      <c r="C229" s="197"/>
      <c r="D229" s="24" t="s">
        <v>2262</v>
      </c>
      <c r="E229" s="144">
        <v>15</v>
      </c>
      <c r="F229" s="129" t="s">
        <v>3940</v>
      </c>
      <c r="G229" s="99">
        <v>23</v>
      </c>
      <c r="H229" s="157">
        <v>40479</v>
      </c>
      <c r="I229" s="453">
        <v>2018</v>
      </c>
      <c r="J229" s="11"/>
    </row>
    <row r="230" spans="1:10" ht="11.1" customHeight="1" x14ac:dyDescent="0.2">
      <c r="A230" s="36" t="s">
        <v>2263</v>
      </c>
      <c r="B230" s="13"/>
      <c r="C230" s="197"/>
      <c r="D230" s="24" t="s">
        <v>2264</v>
      </c>
      <c r="E230" s="144">
        <v>40</v>
      </c>
      <c r="F230" s="129" t="s">
        <v>3940</v>
      </c>
      <c r="G230" s="99">
        <v>44</v>
      </c>
      <c r="H230" s="157">
        <v>42633</v>
      </c>
      <c r="I230" s="453">
        <v>2017</v>
      </c>
      <c r="J230" s="11"/>
    </row>
    <row r="231" spans="1:10" ht="11.1" customHeight="1" x14ac:dyDescent="0.2">
      <c r="A231" s="88" t="s">
        <v>2266</v>
      </c>
      <c r="B231" s="25"/>
      <c r="C231" s="177"/>
      <c r="D231" s="56" t="s">
        <v>2267</v>
      </c>
      <c r="E231" s="146">
        <v>7</v>
      </c>
      <c r="F231" s="178" t="s">
        <v>3940</v>
      </c>
      <c r="G231" s="103">
        <v>8</v>
      </c>
      <c r="H231" s="173">
        <v>42615</v>
      </c>
      <c r="I231" s="49" t="s">
        <v>4011</v>
      </c>
      <c r="J231" s="19"/>
    </row>
    <row r="232" spans="1:10" ht="11.1" customHeight="1" x14ac:dyDescent="0.2">
      <c r="A232" s="34" t="s">
        <v>2268</v>
      </c>
      <c r="B232" s="9"/>
      <c r="C232" s="205"/>
      <c r="D232" s="35" t="s">
        <v>2269</v>
      </c>
      <c r="E232" s="141">
        <v>14</v>
      </c>
      <c r="F232" s="451" t="s">
        <v>3940</v>
      </c>
      <c r="G232" s="101">
        <v>17</v>
      </c>
      <c r="H232" s="172">
        <v>41234</v>
      </c>
      <c r="I232" s="452" t="s">
        <v>4011</v>
      </c>
      <c r="J232" s="6"/>
    </row>
    <row r="233" spans="1:10" ht="11.1" customHeight="1" x14ac:dyDescent="0.2">
      <c r="A233" s="36" t="s">
        <v>2284</v>
      </c>
      <c r="B233" s="13"/>
      <c r="C233" s="197"/>
      <c r="D233" s="24" t="s">
        <v>2285</v>
      </c>
      <c r="E233" s="144">
        <v>6</v>
      </c>
      <c r="F233" s="129" t="s">
        <v>3940</v>
      </c>
      <c r="G233" s="99">
        <v>7</v>
      </c>
      <c r="H233" s="157">
        <v>42641</v>
      </c>
      <c r="I233" s="453">
        <v>2017</v>
      </c>
      <c r="J233" s="11"/>
    </row>
    <row r="234" spans="1:10" ht="11.1" customHeight="1" x14ac:dyDescent="0.2">
      <c r="A234" s="80" t="s">
        <v>2297</v>
      </c>
      <c r="B234" s="13"/>
      <c r="C234" s="197"/>
      <c r="D234" s="24" t="s">
        <v>2298</v>
      </c>
      <c r="E234" s="144">
        <v>13</v>
      </c>
      <c r="F234" s="129" t="s">
        <v>3940</v>
      </c>
      <c r="G234" s="99">
        <v>14</v>
      </c>
      <c r="H234" s="157">
        <v>42957</v>
      </c>
      <c r="I234" s="453">
        <v>2018</v>
      </c>
      <c r="J234" s="11"/>
    </row>
    <row r="235" spans="1:10" ht="11.1" customHeight="1" x14ac:dyDescent="0.2">
      <c r="A235" s="36" t="s">
        <v>2299</v>
      </c>
      <c r="B235" s="13"/>
      <c r="C235" s="197"/>
      <c r="D235" s="24" t="s">
        <v>2300</v>
      </c>
      <c r="E235" s="144">
        <v>8</v>
      </c>
      <c r="F235" s="129" t="s">
        <v>3940</v>
      </c>
      <c r="G235" s="99">
        <v>9</v>
      </c>
      <c r="H235" s="157">
        <v>42951</v>
      </c>
      <c r="I235" s="453">
        <v>2018</v>
      </c>
      <c r="J235" s="11"/>
    </row>
    <row r="236" spans="1:10" ht="11.1" customHeight="1" x14ac:dyDescent="0.2">
      <c r="A236" s="34" t="s">
        <v>4016</v>
      </c>
      <c r="B236" s="9"/>
      <c r="C236" s="205"/>
      <c r="D236" s="35" t="s">
        <v>2338</v>
      </c>
      <c r="E236" s="141">
        <v>26</v>
      </c>
      <c r="F236" s="451" t="s">
        <v>3940</v>
      </c>
      <c r="G236" s="101">
        <v>30</v>
      </c>
      <c r="H236" s="172">
        <v>40835</v>
      </c>
      <c r="I236" s="452" t="s">
        <v>4011</v>
      </c>
      <c r="J236" s="6"/>
    </row>
    <row r="237" spans="1:10" ht="11.1" customHeight="1" x14ac:dyDescent="0.2">
      <c r="A237" s="81" t="s">
        <v>2348</v>
      </c>
      <c r="B237" s="13"/>
      <c r="C237" s="197"/>
      <c r="D237" s="24" t="s">
        <v>2349</v>
      </c>
      <c r="E237" s="144">
        <v>8</v>
      </c>
      <c r="F237" s="129" t="s">
        <v>3940</v>
      </c>
      <c r="G237" s="99">
        <v>9</v>
      </c>
      <c r="H237" s="157">
        <v>42656</v>
      </c>
      <c r="I237" s="453" t="s">
        <v>4011</v>
      </c>
      <c r="J237" s="11"/>
    </row>
    <row r="238" spans="1:10" ht="11.1" customHeight="1" x14ac:dyDescent="0.2">
      <c r="A238" s="36" t="s">
        <v>2398</v>
      </c>
      <c r="B238" s="13"/>
      <c r="C238" s="197"/>
      <c r="D238" s="24" t="s">
        <v>2399</v>
      </c>
      <c r="E238" s="144">
        <v>14</v>
      </c>
      <c r="F238" s="129" t="s">
        <v>3940</v>
      </c>
      <c r="G238" s="99">
        <v>15</v>
      </c>
      <c r="H238" s="157">
        <v>41894</v>
      </c>
      <c r="I238" s="453" t="s">
        <v>3947</v>
      </c>
      <c r="J238" s="11"/>
    </row>
    <row r="239" spans="1:10" ht="11.1" customHeight="1" x14ac:dyDescent="0.2">
      <c r="A239" s="36" t="s">
        <v>2468</v>
      </c>
      <c r="B239" s="13"/>
      <c r="C239" s="197"/>
      <c r="D239" s="24" t="s">
        <v>2469</v>
      </c>
      <c r="E239" s="144">
        <v>28</v>
      </c>
      <c r="F239" s="129" t="s">
        <v>3940</v>
      </c>
      <c r="G239" s="99">
        <v>36</v>
      </c>
      <c r="H239" s="157">
        <v>40134</v>
      </c>
      <c r="I239" s="453">
        <v>2017</v>
      </c>
      <c r="J239" s="11"/>
    </row>
    <row r="240" spans="1:10" ht="11.1" customHeight="1" x14ac:dyDescent="0.2">
      <c r="A240" s="38" t="s">
        <v>2473</v>
      </c>
      <c r="B240" s="25"/>
      <c r="C240" s="177"/>
      <c r="D240" s="56" t="s">
        <v>2474</v>
      </c>
      <c r="E240" s="146">
        <v>14</v>
      </c>
      <c r="F240" s="178" t="s">
        <v>3940</v>
      </c>
      <c r="G240" s="103">
        <v>15</v>
      </c>
      <c r="H240" s="173">
        <v>42352</v>
      </c>
      <c r="I240" s="49" t="s">
        <v>3948</v>
      </c>
      <c r="J240" s="19"/>
    </row>
    <row r="241" spans="1:10" ht="11.1" customHeight="1" x14ac:dyDescent="0.2">
      <c r="A241" s="60" t="s">
        <v>2484</v>
      </c>
      <c r="B241" s="9"/>
      <c r="C241" s="101"/>
      <c r="D241" s="35" t="s">
        <v>2485</v>
      </c>
      <c r="E241" s="141">
        <v>19</v>
      </c>
      <c r="F241" s="451" t="s">
        <v>3940</v>
      </c>
      <c r="G241" s="101">
        <v>26</v>
      </c>
      <c r="H241" s="172">
        <v>40493</v>
      </c>
      <c r="I241" s="452" t="s">
        <v>4086</v>
      </c>
      <c r="J241" s="6"/>
    </row>
    <row r="242" spans="1:10" ht="11.1" customHeight="1" x14ac:dyDescent="0.2">
      <c r="A242" s="36" t="s">
        <v>2529</v>
      </c>
      <c r="B242" s="13"/>
      <c r="C242" s="99"/>
      <c r="D242" s="24" t="s">
        <v>2530</v>
      </c>
      <c r="E242" s="144">
        <v>7</v>
      </c>
      <c r="F242" s="129" t="s">
        <v>3940</v>
      </c>
      <c r="G242" s="99">
        <v>8</v>
      </c>
      <c r="H242" s="157">
        <v>43060</v>
      </c>
      <c r="I242" s="453">
        <v>2018</v>
      </c>
      <c r="J242" s="11"/>
    </row>
    <row r="243" spans="1:10" ht="11.1" customHeight="1" x14ac:dyDescent="0.2">
      <c r="A243" s="80" t="s">
        <v>2575</v>
      </c>
      <c r="B243" s="13"/>
      <c r="C243" s="99"/>
      <c r="D243" s="24" t="s">
        <v>2576</v>
      </c>
      <c r="E243" s="144">
        <v>6</v>
      </c>
      <c r="F243" s="129" t="s">
        <v>3940</v>
      </c>
      <c r="G243" s="99">
        <v>7</v>
      </c>
      <c r="H243" s="157">
        <v>42684</v>
      </c>
      <c r="I243" s="453">
        <v>2017</v>
      </c>
      <c r="J243" s="11"/>
    </row>
    <row r="244" spans="1:10" ht="11.1" customHeight="1" x14ac:dyDescent="0.2">
      <c r="A244" s="80" t="s">
        <v>2589</v>
      </c>
      <c r="B244" s="13"/>
      <c r="C244" s="99"/>
      <c r="D244" s="24" t="s">
        <v>2590</v>
      </c>
      <c r="E244" s="144">
        <v>16</v>
      </c>
      <c r="F244" s="129" t="s">
        <v>3940</v>
      </c>
      <c r="G244" s="99">
        <v>17</v>
      </c>
      <c r="H244" s="157">
        <v>42668</v>
      </c>
      <c r="I244" s="453" t="s">
        <v>4011</v>
      </c>
      <c r="J244" s="11"/>
    </row>
    <row r="245" spans="1:10" ht="11.1" customHeight="1" x14ac:dyDescent="0.2">
      <c r="A245" s="56" t="s">
        <v>2624</v>
      </c>
      <c r="B245" s="25"/>
      <c r="C245" s="103"/>
      <c r="D245" s="56" t="s">
        <v>2625</v>
      </c>
      <c r="E245" s="146">
        <v>7</v>
      </c>
      <c r="F245" s="178" t="s">
        <v>3940</v>
      </c>
      <c r="G245" s="103">
        <v>10</v>
      </c>
      <c r="H245" s="173">
        <v>42303</v>
      </c>
      <c r="I245" s="49">
        <v>2018</v>
      </c>
      <c r="J245" s="19"/>
    </row>
    <row r="246" spans="1:10" ht="11.1" customHeight="1" x14ac:dyDescent="0.2">
      <c r="A246" s="60" t="s">
        <v>2651</v>
      </c>
      <c r="B246" s="9"/>
      <c r="C246" s="101"/>
      <c r="D246" s="35" t="s">
        <v>2652</v>
      </c>
      <c r="E246" s="141">
        <v>6</v>
      </c>
      <c r="F246" s="451" t="s">
        <v>3940</v>
      </c>
      <c r="G246" s="101">
        <v>7</v>
      </c>
      <c r="H246" s="172">
        <v>42668</v>
      </c>
      <c r="I246" s="452">
        <v>2017</v>
      </c>
      <c r="J246" s="6"/>
    </row>
    <row r="247" spans="1:10" ht="11.1" customHeight="1" x14ac:dyDescent="0.2">
      <c r="A247" s="24" t="s">
        <v>2686</v>
      </c>
      <c r="B247" s="13"/>
      <c r="C247" s="99"/>
      <c r="D247" s="24" t="s">
        <v>2687</v>
      </c>
      <c r="E247" s="144">
        <v>7</v>
      </c>
      <c r="F247" s="129" t="s">
        <v>3940</v>
      </c>
      <c r="G247" s="99">
        <v>8</v>
      </c>
      <c r="H247" s="157">
        <v>42955</v>
      </c>
      <c r="I247" s="453">
        <v>2018</v>
      </c>
      <c r="J247" s="11"/>
    </row>
    <row r="248" spans="1:10" ht="11.1" customHeight="1" x14ac:dyDescent="0.2">
      <c r="A248" s="80" t="s">
        <v>2718</v>
      </c>
      <c r="B248" s="13"/>
      <c r="C248" s="99"/>
      <c r="D248" s="24" t="s">
        <v>2719</v>
      </c>
      <c r="E248" s="144">
        <v>10</v>
      </c>
      <c r="F248" s="129" t="s">
        <v>3940</v>
      </c>
      <c r="G248" s="99">
        <v>11</v>
      </c>
      <c r="H248" s="157">
        <v>41751</v>
      </c>
      <c r="I248" s="453" t="s">
        <v>3947</v>
      </c>
      <c r="J248" s="11"/>
    </row>
    <row r="249" spans="1:10" ht="11.1" customHeight="1" x14ac:dyDescent="0.2">
      <c r="A249" s="80" t="s">
        <v>2755</v>
      </c>
      <c r="B249" s="13"/>
      <c r="C249" s="99"/>
      <c r="D249" s="24" t="s">
        <v>2756</v>
      </c>
      <c r="E249" s="144">
        <v>7</v>
      </c>
      <c r="F249" s="129" t="s">
        <v>3940</v>
      </c>
      <c r="G249" s="99">
        <v>8</v>
      </c>
      <c r="H249" s="157">
        <v>42675</v>
      </c>
      <c r="I249" s="453">
        <v>2017</v>
      </c>
      <c r="J249" s="11"/>
    </row>
    <row r="250" spans="1:10" ht="11.1" customHeight="1" x14ac:dyDescent="0.2">
      <c r="A250" s="80" t="s">
        <v>2812</v>
      </c>
      <c r="B250" s="13"/>
      <c r="C250" s="99"/>
      <c r="D250" s="24" t="s">
        <v>2813</v>
      </c>
      <c r="E250" s="144">
        <v>6</v>
      </c>
      <c r="F250" s="129" t="s">
        <v>3940</v>
      </c>
      <c r="G250" s="99">
        <v>7</v>
      </c>
      <c r="H250" s="157">
        <v>43054</v>
      </c>
      <c r="I250" s="453">
        <v>2018</v>
      </c>
      <c r="J250" s="11"/>
    </row>
    <row r="251" spans="1:10" ht="11.1" customHeight="1" x14ac:dyDescent="0.2">
      <c r="A251" s="80" t="s">
        <v>2969</v>
      </c>
      <c r="B251" s="13"/>
      <c r="C251" s="99"/>
      <c r="D251" s="24" t="s">
        <v>2970</v>
      </c>
      <c r="E251" s="144">
        <v>6</v>
      </c>
      <c r="F251" s="129" t="s">
        <v>3940</v>
      </c>
      <c r="G251" s="99">
        <v>8</v>
      </c>
      <c r="H251" s="157">
        <v>42635</v>
      </c>
      <c r="I251" s="453">
        <v>2018</v>
      </c>
      <c r="J251" s="11"/>
    </row>
    <row r="252" spans="1:10" ht="11.1" customHeight="1" x14ac:dyDescent="0.2">
      <c r="A252" s="56" t="s">
        <v>2980</v>
      </c>
      <c r="B252" s="25"/>
      <c r="C252" s="103"/>
      <c r="D252" s="56" t="s">
        <v>2981</v>
      </c>
      <c r="E252" s="146">
        <v>9</v>
      </c>
      <c r="F252" s="178" t="s">
        <v>3940</v>
      </c>
      <c r="G252" s="103">
        <v>10</v>
      </c>
      <c r="H252" s="173">
        <v>41978</v>
      </c>
      <c r="I252" s="49" t="s">
        <v>3947</v>
      </c>
      <c r="J252" s="19"/>
    </row>
    <row r="253" spans="1:10" ht="11.1" customHeight="1" x14ac:dyDescent="0.2"/>
    <row r="254" spans="1:10" ht="11.1" customHeight="1" x14ac:dyDescent="0.2"/>
    <row r="255" spans="1:10" ht="11.1" customHeight="1" x14ac:dyDescent="0.2"/>
    <row r="256" spans="1:10" ht="11.1" customHeight="1" x14ac:dyDescent="0.2"/>
    <row r="257" ht="11.1" customHeight="1" x14ac:dyDescent="0.2"/>
    <row r="258" ht="11.1" customHeight="1" x14ac:dyDescent="0.2"/>
    <row r="259" ht="11.1" customHeight="1" x14ac:dyDescent="0.2"/>
    <row r="260" ht="11.1" customHeight="1" x14ac:dyDescent="0.2"/>
    <row r="261" ht="11.1" customHeight="1" x14ac:dyDescent="0.2"/>
    <row r="262" ht="11.1" customHeight="1" x14ac:dyDescent="0.2"/>
    <row r="263" ht="11.1" customHeight="1" x14ac:dyDescent="0.2"/>
    <row r="264" ht="11.1" customHeight="1" x14ac:dyDescent="0.2"/>
    <row r="265" ht="11.1" customHeight="1" x14ac:dyDescent="0.2"/>
    <row r="266" ht="11.1" customHeight="1" x14ac:dyDescent="0.2"/>
    <row r="477" spans="1:3" x14ac:dyDescent="0.2">
      <c r="A477" s="490"/>
      <c r="B477" s="622"/>
      <c r="C477" s="490"/>
    </row>
    <row r="478" spans="1:3" x14ac:dyDescent="0.2">
      <c r="A478" s="555"/>
      <c r="B478" s="622"/>
      <c r="C478" s="490"/>
    </row>
    <row r="479" spans="1:3" x14ac:dyDescent="0.2">
      <c r="A479" s="555"/>
      <c r="B479" s="622"/>
      <c r="C479" s="490"/>
    </row>
    <row r="480" spans="1:3" x14ac:dyDescent="0.2">
      <c r="A480" s="555"/>
      <c r="B480" s="622"/>
      <c r="C480" s="490"/>
    </row>
    <row r="481" spans="1:3" x14ac:dyDescent="0.2">
      <c r="A481" s="555"/>
      <c r="B481" s="622"/>
      <c r="C481" s="490"/>
    </row>
    <row r="482" spans="1:3" x14ac:dyDescent="0.2">
      <c r="A482" s="555"/>
      <c r="B482" s="622"/>
      <c r="C482" s="490"/>
    </row>
    <row r="483" spans="1:3" x14ac:dyDescent="0.2">
      <c r="A483" s="555"/>
      <c r="B483" s="622"/>
      <c r="C483" s="490"/>
    </row>
    <row r="484" spans="1:3" x14ac:dyDescent="0.2">
      <c r="A484" s="555"/>
      <c r="B484" s="622"/>
      <c r="C484" s="490"/>
    </row>
    <row r="485" spans="1:3" x14ac:dyDescent="0.2">
      <c r="A485" s="555"/>
      <c r="B485" s="622"/>
      <c r="C485" s="490"/>
    </row>
    <row r="486" spans="1:3" x14ac:dyDescent="0.2">
      <c r="A486" s="555"/>
      <c r="B486" s="622"/>
      <c r="C486" s="490"/>
    </row>
    <row r="487" spans="1:3" x14ac:dyDescent="0.2">
      <c r="A487" s="555"/>
      <c r="B487" s="622"/>
      <c r="C487" s="490"/>
    </row>
    <row r="488" spans="1:3" x14ac:dyDescent="0.2">
      <c r="A488" s="555"/>
      <c r="B488" s="622"/>
      <c r="C488" s="490"/>
    </row>
    <row r="489" spans="1:3" x14ac:dyDescent="0.2">
      <c r="A489" s="555"/>
      <c r="B489" s="622"/>
      <c r="C489" s="490"/>
    </row>
    <row r="490" spans="1:3" x14ac:dyDescent="0.2">
      <c r="A490" s="555"/>
      <c r="B490" s="622"/>
      <c r="C490" s="490"/>
    </row>
    <row r="491" spans="1:3" x14ac:dyDescent="0.2">
      <c r="A491" s="555"/>
      <c r="B491" s="622"/>
      <c r="C491" s="490"/>
    </row>
    <row r="492" spans="1:3" x14ac:dyDescent="0.2">
      <c r="A492" s="555"/>
      <c r="B492" s="622"/>
      <c r="C492" s="490"/>
    </row>
    <row r="493" spans="1:3" x14ac:dyDescent="0.2">
      <c r="A493" s="490"/>
      <c r="B493" s="622"/>
      <c r="C493" s="490"/>
    </row>
    <row r="494" spans="1:3" x14ac:dyDescent="0.2">
      <c r="B494" s="623"/>
    </row>
  </sheetData>
  <sheetProtection selectLockedCells="1" selectUnlockedCells="1"/>
  <conditionalFormatting sqref="K156:K177">
    <cfRule type="cellIs" dxfId="0" priority="1" stopIfTrue="1" operator="lessThan">
      <formula>2</formula>
    </cfRule>
  </conditionalFormatting>
  <hyperlinks>
    <hyperlink ref="G144" r:id="rId1"/>
    <hyperlink ref="G148" r:id="rId2"/>
  </hyperlinks>
  <pageMargins left="0.34027777777777779" right="0.27986111111111112" top="0.37986111111111109" bottom="0.52013888888888893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1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8.85546875" defaultRowHeight="12.75" x14ac:dyDescent="0.2"/>
  <cols>
    <col min="1" max="1" width="25.5703125" style="888" customWidth="1"/>
    <col min="2" max="2" width="6" style="675" customWidth="1"/>
    <col min="3" max="3" width="12.28515625" style="888" customWidth="1"/>
    <col min="4" max="4" width="13.85546875" style="888" customWidth="1"/>
    <col min="5" max="5" width="4.85546875" style="641" customWidth="1"/>
    <col min="6" max="6" width="3.7109375" style="641" customWidth="1"/>
    <col min="7" max="7" width="3.85546875" style="888" customWidth="1"/>
    <col min="8" max="8" width="4" style="888" customWidth="1"/>
    <col min="9" max="9" width="6.7109375" style="888" customWidth="1"/>
    <col min="10" max="10" width="5.42578125" style="622" customWidth="1"/>
    <col min="11" max="11" width="8.42578125" style="888" customWidth="1"/>
    <col min="12" max="12" width="7.5703125" style="727" customWidth="1"/>
    <col min="13" max="13" width="8.7109375" style="641" customWidth="1"/>
    <col min="14" max="14" width="4.5703125" style="641" customWidth="1"/>
    <col min="15" max="15" width="7.5703125" style="888" customWidth="1"/>
    <col min="16" max="17" width="7.7109375" style="888" customWidth="1"/>
    <col min="18" max="18" width="6.42578125" style="641" customWidth="1"/>
    <col min="19" max="22" width="6" style="705" customWidth="1"/>
    <col min="23" max="24" width="7.42578125" style="705" customWidth="1"/>
    <col min="25" max="25" width="12.5703125" style="888" customWidth="1"/>
    <col min="26" max="26" width="7.85546875" style="622" customWidth="1"/>
    <col min="27" max="27" width="6.140625" style="888" customWidth="1"/>
    <col min="28" max="28" width="4.5703125" style="888" customWidth="1"/>
    <col min="29" max="29" width="5.42578125" style="603" customWidth="1"/>
    <col min="30" max="30" width="6.140625" style="603" customWidth="1"/>
    <col min="31" max="31" width="7.140625" style="603" customWidth="1"/>
    <col min="32" max="32" width="7.7109375" style="603" customWidth="1"/>
    <col min="33" max="33" width="8.7109375" style="603" customWidth="1"/>
    <col min="34" max="35" width="8.5703125" style="603" customWidth="1"/>
    <col min="36" max="37" width="8" style="603" customWidth="1"/>
    <col min="38" max="38" width="9.7109375" style="603" customWidth="1"/>
    <col min="39" max="39" width="6" style="603" customWidth="1"/>
    <col min="40" max="40" width="6.42578125" style="603" customWidth="1"/>
    <col min="41" max="41" width="7" style="622" customWidth="1"/>
    <col min="42" max="43" width="7" style="888" customWidth="1"/>
    <col min="44" max="44" width="5.28515625" style="771" customWidth="1"/>
    <col min="45" max="48" width="5.28515625" style="772" customWidth="1"/>
    <col min="49" max="50" width="5.42578125" style="772" customWidth="1"/>
    <col min="51" max="51" width="5.28515625" style="622" customWidth="1"/>
    <col min="52" max="55" width="6.7109375" style="888" customWidth="1"/>
    <col min="56" max="56" width="8.85546875" style="932" customWidth="1"/>
    <col min="57" max="58" width="8.85546875" style="641"/>
    <col min="59" max="16384" width="8.85546875" style="888"/>
  </cols>
  <sheetData>
    <row r="1" spans="1:59" ht="12.75" customHeight="1" x14ac:dyDescent="0.2">
      <c r="A1" s="1" t="s">
        <v>0</v>
      </c>
      <c r="B1" s="674"/>
      <c r="C1" s="597" t="s">
        <v>1</v>
      </c>
      <c r="E1" s="667"/>
      <c r="G1" s="586"/>
      <c r="H1" s="399"/>
      <c r="I1" s="399"/>
      <c r="J1" s="698" t="s">
        <v>3641</v>
      </c>
      <c r="K1" s="554"/>
      <c r="L1" s="600"/>
      <c r="N1" s="661"/>
      <c r="P1" s="554"/>
      <c r="Q1" s="660"/>
      <c r="R1" s="599"/>
      <c r="S1" s="704"/>
      <c r="T1" s="704"/>
      <c r="W1" s="704"/>
      <c r="Y1" s="554"/>
      <c r="Z1" s="698" t="s">
        <v>2</v>
      </c>
      <c r="AC1" s="602" t="s">
        <v>4190</v>
      </c>
      <c r="AG1" s="710"/>
      <c r="AJ1" s="602"/>
      <c r="AK1" s="602"/>
      <c r="AL1" s="711"/>
      <c r="AO1" s="742" t="s">
        <v>4169</v>
      </c>
      <c r="AP1" s="399"/>
      <c r="AQ1" s="658"/>
      <c r="AR1" s="765" t="s">
        <v>5</v>
      </c>
      <c r="AS1" s="616"/>
      <c r="AT1" s="616"/>
      <c r="AU1" s="616"/>
      <c r="AV1" s="616"/>
      <c r="AW1" s="616"/>
      <c r="AX1" s="616"/>
      <c r="AY1" s="747" t="s">
        <v>6</v>
      </c>
      <c r="BD1" s="931" t="s">
        <v>1853</v>
      </c>
    </row>
    <row r="2" spans="1:59" ht="12.75" customHeight="1" x14ac:dyDescent="0.2">
      <c r="A2" s="598" t="s">
        <v>7</v>
      </c>
      <c r="B2" s="674"/>
      <c r="C2" s="15" t="s">
        <v>4220</v>
      </c>
      <c r="D2" s="598"/>
      <c r="E2" s="665"/>
      <c r="F2" s="665"/>
      <c r="G2" s="399"/>
      <c r="H2" s="399"/>
      <c r="I2" s="399"/>
      <c r="J2" s="746" t="s">
        <v>4215</v>
      </c>
      <c r="K2" s="554"/>
      <c r="L2" s="600"/>
      <c r="N2" s="661"/>
      <c r="P2" s="554"/>
      <c r="Q2" s="599"/>
      <c r="R2" s="665"/>
      <c r="S2" s="706"/>
      <c r="T2" s="1162"/>
      <c r="W2" s="706"/>
      <c r="Y2" s="554"/>
      <c r="Z2" s="746" t="s">
        <v>4216</v>
      </c>
      <c r="AO2" s="743" t="s">
        <v>10</v>
      </c>
      <c r="AP2" s="399"/>
      <c r="AR2" s="743" t="s">
        <v>11</v>
      </c>
      <c r="AS2" s="616"/>
      <c r="AT2" s="616"/>
      <c r="AU2" s="616"/>
      <c r="AV2" s="616"/>
      <c r="AW2" s="616"/>
      <c r="AX2" s="616"/>
      <c r="AY2" s="739" t="s">
        <v>14</v>
      </c>
    </row>
    <row r="3" spans="1:59" ht="12.75" customHeight="1" x14ac:dyDescent="0.2">
      <c r="A3" s="930" t="s">
        <v>4627</v>
      </c>
      <c r="B3" s="737"/>
      <c r="D3" s="598"/>
      <c r="E3" s="665"/>
      <c r="F3" s="665"/>
      <c r="G3" s="399"/>
      <c r="H3" s="399"/>
      <c r="I3" s="399"/>
      <c r="J3" s="752" t="s">
        <v>12</v>
      </c>
      <c r="K3" s="554"/>
      <c r="L3" s="888"/>
      <c r="N3" s="665"/>
      <c r="P3" s="554"/>
      <c r="Q3" s="700" t="s">
        <v>8</v>
      </c>
      <c r="R3" s="665"/>
      <c r="S3" s="707"/>
      <c r="T3" s="707"/>
      <c r="W3" s="707"/>
      <c r="X3" s="708"/>
      <c r="Y3" s="554"/>
      <c r="AE3" s="604"/>
      <c r="AF3" s="604"/>
      <c r="AG3" s="604"/>
      <c r="AH3" s="604"/>
      <c r="AI3" s="604"/>
      <c r="AJ3" s="604"/>
      <c r="AK3" s="604"/>
      <c r="AL3" s="604"/>
      <c r="AM3" s="604"/>
      <c r="AN3" s="604"/>
      <c r="AO3" s="668"/>
      <c r="AP3" s="399"/>
      <c r="AR3" s="766" t="s">
        <v>13</v>
      </c>
      <c r="AS3" s="616"/>
      <c r="AT3" s="616"/>
      <c r="AU3" s="616"/>
      <c r="AV3" s="616"/>
      <c r="AW3" s="616"/>
      <c r="AX3" s="616"/>
      <c r="BA3" s="601"/>
      <c r="BB3" s="601"/>
      <c r="BC3" s="601"/>
    </row>
    <row r="4" spans="1:59" ht="12.75" customHeight="1" x14ac:dyDescent="0.2">
      <c r="A4" s="712"/>
      <c r="B4" s="554"/>
      <c r="C4" s="887"/>
      <c r="D4" s="554"/>
      <c r="E4" s="713"/>
      <c r="F4" s="713"/>
      <c r="G4" s="554"/>
      <c r="H4" s="554"/>
      <c r="I4" s="554"/>
      <c r="J4" s="753" t="s">
        <v>4595</v>
      </c>
      <c r="K4" s="887"/>
      <c r="L4" s="888"/>
      <c r="N4" s="1235"/>
      <c r="O4" s="662"/>
      <c r="P4" s="887"/>
      <c r="R4" s="1235"/>
      <c r="T4" s="707"/>
      <c r="W4" s="707"/>
      <c r="Y4" s="887"/>
      <c r="Z4" s="740" t="s">
        <v>15</v>
      </c>
      <c r="AA4" s="887"/>
      <c r="AB4" s="887"/>
      <c r="AC4" s="903"/>
      <c r="AD4" s="903"/>
      <c r="AE4" s="903"/>
      <c r="AF4" s="903"/>
      <c r="AG4" s="903"/>
      <c r="AH4" s="903"/>
      <c r="AI4" s="903"/>
      <c r="AJ4" s="903"/>
      <c r="AK4" s="903"/>
      <c r="AL4" s="903"/>
      <c r="AM4" s="903"/>
      <c r="AN4" s="903"/>
      <c r="AO4" s="668"/>
      <c r="AP4" s="399"/>
      <c r="AQ4" s="714"/>
      <c r="AR4" s="979" t="s">
        <v>4596</v>
      </c>
      <c r="AS4" s="767"/>
      <c r="AT4" s="767"/>
      <c r="AU4" s="767"/>
      <c r="AV4" s="767"/>
      <c r="AW4" s="715" t="s">
        <v>19</v>
      </c>
      <c r="AX4" s="767"/>
      <c r="AZ4" s="1247" t="s">
        <v>20</v>
      </c>
      <c r="BA4" s="1248"/>
      <c r="BB4" s="1248"/>
      <c r="BC4" s="1249"/>
    </row>
    <row r="5" spans="1:59" ht="12.75" customHeight="1" x14ac:dyDescent="0.2">
      <c r="A5" s="887" t="s">
        <v>21</v>
      </c>
      <c r="B5" s="671" t="s">
        <v>22</v>
      </c>
      <c r="C5" s="568"/>
      <c r="D5" s="887"/>
      <c r="E5" s="716" t="s">
        <v>23</v>
      </c>
      <c r="F5" s="716" t="s">
        <v>24</v>
      </c>
      <c r="G5" s="715" t="s">
        <v>25</v>
      </c>
      <c r="H5" s="568"/>
      <c r="I5" s="717">
        <v>43889</v>
      </c>
      <c r="J5" s="663" t="s">
        <v>26</v>
      </c>
      <c r="K5" s="1235" t="s">
        <v>4212</v>
      </c>
      <c r="L5" s="911" t="s">
        <v>4167</v>
      </c>
      <c r="M5" s="568"/>
      <c r="N5" s="1235" t="s">
        <v>28</v>
      </c>
      <c r="O5" s="1235" t="s">
        <v>4213</v>
      </c>
      <c r="P5" s="1250" t="s">
        <v>4218</v>
      </c>
      <c r="Q5" s="1250"/>
      <c r="R5" s="1235" t="s">
        <v>27</v>
      </c>
      <c r="S5" s="666" t="s">
        <v>42</v>
      </c>
      <c r="T5" s="666" t="s">
        <v>42</v>
      </c>
      <c r="U5" s="666" t="s">
        <v>42</v>
      </c>
      <c r="V5" s="666" t="s">
        <v>42</v>
      </c>
      <c r="W5" s="666" t="s">
        <v>41</v>
      </c>
      <c r="X5" s="666" t="s">
        <v>36</v>
      </c>
      <c r="Y5" s="718" t="s">
        <v>29</v>
      </c>
      <c r="Z5" s="663" t="s">
        <v>30</v>
      </c>
      <c r="AA5" s="1235" t="s">
        <v>32</v>
      </c>
      <c r="AB5" s="1235" t="s">
        <v>33</v>
      </c>
      <c r="AC5" s="702" t="s">
        <v>32</v>
      </c>
      <c r="AD5" s="702"/>
      <c r="AE5" s="702" t="s">
        <v>32</v>
      </c>
      <c r="AF5" s="702" t="s">
        <v>35</v>
      </c>
      <c r="AG5" s="702" t="s">
        <v>32</v>
      </c>
      <c r="AH5" s="702" t="s">
        <v>32</v>
      </c>
      <c r="AI5" s="702" t="s">
        <v>4191</v>
      </c>
      <c r="AJ5" s="702" t="s">
        <v>36</v>
      </c>
      <c r="AK5" s="702" t="s">
        <v>4192</v>
      </c>
      <c r="AL5" s="702" t="s">
        <v>38</v>
      </c>
      <c r="AM5" s="702" t="s">
        <v>39</v>
      </c>
      <c r="AN5" s="702" t="s">
        <v>40</v>
      </c>
      <c r="AO5" s="744" t="s">
        <v>47</v>
      </c>
      <c r="AP5" s="568" t="s">
        <v>48</v>
      </c>
      <c r="AQ5" s="1235" t="s">
        <v>31</v>
      </c>
      <c r="AR5" s="746" t="s">
        <v>49</v>
      </c>
      <c r="AS5" s="767"/>
      <c r="AT5" s="767"/>
      <c r="AU5" s="767"/>
      <c r="AV5" s="767"/>
      <c r="AW5" s="715" t="s">
        <v>50</v>
      </c>
      <c r="AX5" s="767"/>
      <c r="AY5" s="748" t="s">
        <v>51</v>
      </c>
      <c r="AZ5" s="773" t="s">
        <v>52</v>
      </c>
      <c r="BA5" s="720" t="s">
        <v>52</v>
      </c>
      <c r="BB5" s="720" t="s">
        <v>53</v>
      </c>
      <c r="BC5" s="774" t="s">
        <v>54</v>
      </c>
      <c r="BE5" s="568" t="s">
        <v>4283</v>
      </c>
      <c r="BF5" s="568" t="s">
        <v>4285</v>
      </c>
      <c r="BG5" s="641" t="s">
        <v>32</v>
      </c>
    </row>
    <row r="6" spans="1:59" s="736" customFormat="1" ht="12.75" customHeight="1" thickBot="1" x14ac:dyDescent="0.25">
      <c r="A6" s="728" t="s">
        <v>55</v>
      </c>
      <c r="B6" s="738" t="s">
        <v>56</v>
      </c>
      <c r="C6" s="729" t="s">
        <v>95</v>
      </c>
      <c r="D6" s="729" t="s">
        <v>57</v>
      </c>
      <c r="E6" s="730" t="s">
        <v>58</v>
      </c>
      <c r="F6" s="730" t="s">
        <v>59</v>
      </c>
      <c r="G6" s="731" t="s">
        <v>60</v>
      </c>
      <c r="H6" s="731" t="s">
        <v>61</v>
      </c>
      <c r="I6" s="729" t="s">
        <v>62</v>
      </c>
      <c r="J6" s="741" t="s">
        <v>63</v>
      </c>
      <c r="K6" s="729" t="s">
        <v>71</v>
      </c>
      <c r="L6" s="732" t="s">
        <v>4168</v>
      </c>
      <c r="M6" s="731" t="s">
        <v>4214</v>
      </c>
      <c r="N6" s="731" t="s">
        <v>69</v>
      </c>
      <c r="O6" s="729" t="s">
        <v>72</v>
      </c>
      <c r="P6" s="729" t="s">
        <v>67</v>
      </c>
      <c r="Q6" s="729" t="s">
        <v>68</v>
      </c>
      <c r="R6" s="729" t="s">
        <v>66</v>
      </c>
      <c r="S6" s="733" t="s">
        <v>87</v>
      </c>
      <c r="T6" s="733" t="s">
        <v>88</v>
      </c>
      <c r="U6" s="733" t="s">
        <v>51</v>
      </c>
      <c r="V6" s="733" t="s">
        <v>89</v>
      </c>
      <c r="W6" s="733" t="s">
        <v>86</v>
      </c>
      <c r="X6" s="733" t="s">
        <v>85</v>
      </c>
      <c r="Y6" s="728" t="s">
        <v>1854</v>
      </c>
      <c r="Z6" s="741" t="s">
        <v>72</v>
      </c>
      <c r="AA6" s="729" t="s">
        <v>74</v>
      </c>
      <c r="AB6" s="729" t="s">
        <v>75</v>
      </c>
      <c r="AC6" s="734" t="s">
        <v>76</v>
      </c>
      <c r="AD6" s="734" t="s">
        <v>34</v>
      </c>
      <c r="AE6" s="734" t="s">
        <v>77</v>
      </c>
      <c r="AF6" s="734" t="s">
        <v>78</v>
      </c>
      <c r="AG6" s="734" t="s">
        <v>79</v>
      </c>
      <c r="AH6" s="734" t="s">
        <v>80</v>
      </c>
      <c r="AI6" s="734" t="s">
        <v>80</v>
      </c>
      <c r="AJ6" s="734" t="s">
        <v>80</v>
      </c>
      <c r="AK6" s="734" t="s">
        <v>80</v>
      </c>
      <c r="AL6" s="734" t="s">
        <v>82</v>
      </c>
      <c r="AM6" s="734" t="s">
        <v>83</v>
      </c>
      <c r="AN6" s="734" t="s">
        <v>84</v>
      </c>
      <c r="AO6" s="745" t="s">
        <v>96</v>
      </c>
      <c r="AP6" s="731" t="s">
        <v>97</v>
      </c>
      <c r="AQ6" s="729" t="s">
        <v>73</v>
      </c>
      <c r="AR6" s="768">
        <v>2019</v>
      </c>
      <c r="AS6" s="769">
        <v>2020</v>
      </c>
      <c r="AT6" s="769">
        <v>2021</v>
      </c>
      <c r="AU6" s="769">
        <v>2022</v>
      </c>
      <c r="AV6" s="769">
        <v>2023</v>
      </c>
      <c r="AW6" s="731" t="s">
        <v>98</v>
      </c>
      <c r="AX6" s="731" t="s">
        <v>99</v>
      </c>
      <c r="AY6" s="749" t="s">
        <v>100</v>
      </c>
      <c r="AZ6" s="775" t="s">
        <v>101</v>
      </c>
      <c r="BA6" s="735" t="s">
        <v>102</v>
      </c>
      <c r="BB6" s="735" t="s">
        <v>103</v>
      </c>
      <c r="BC6" s="776" t="s">
        <v>103</v>
      </c>
      <c r="BD6" s="741" t="s">
        <v>4281</v>
      </c>
      <c r="BE6" s="731" t="s">
        <v>4284</v>
      </c>
      <c r="BF6" s="731" t="s">
        <v>4286</v>
      </c>
      <c r="BG6" s="837" t="s">
        <v>4405</v>
      </c>
    </row>
    <row r="7" spans="1:59" ht="11.25" customHeight="1" x14ac:dyDescent="0.2">
      <c r="A7" s="887" t="s">
        <v>113</v>
      </c>
      <c r="B7" s="899" t="s">
        <v>114</v>
      </c>
      <c r="C7" s="957" t="s">
        <v>112</v>
      </c>
      <c r="D7" s="957" t="s">
        <v>4338</v>
      </c>
      <c r="E7" s="754">
        <v>53</v>
      </c>
      <c r="F7" s="1235">
        <v>18</v>
      </c>
      <c r="G7" s="1235" t="s">
        <v>115</v>
      </c>
      <c r="H7" s="1235" t="s">
        <v>37</v>
      </c>
      <c r="I7" s="889">
        <v>32.92</v>
      </c>
      <c r="J7" s="669">
        <f t="shared" ref="J7:J38" si="0">(M7/I7)*100</f>
        <v>2.2478736330498177</v>
      </c>
      <c r="K7" s="901">
        <v>0.185</v>
      </c>
      <c r="L7" s="911">
        <v>4</v>
      </c>
      <c r="M7" s="660">
        <f t="shared" ref="M7:M38" si="1">K7*L7</f>
        <v>0.74</v>
      </c>
      <c r="N7" s="894" t="s">
        <v>243</v>
      </c>
      <c r="O7" s="756">
        <v>0.18</v>
      </c>
      <c r="P7" s="885">
        <v>43829</v>
      </c>
      <c r="Q7" s="885">
        <v>43863</v>
      </c>
      <c r="R7" s="660">
        <f t="shared" ref="R7:R38" si="2">(K7-O7)/O7*100</f>
        <v>2.7777777777777803</v>
      </c>
      <c r="S7" s="721">
        <f>IF(INDEX(Historical!$D$7:$D$1379,MATCH(B7,Historical!$B$7:$B$1403,0))=0,"n/a",(INDEX(Historical!$C$7:$C$1381,MATCH(B7,Historical!$B$7:$B$1403,0))/INDEX(Historical!$D$7:$D$1379,MATCH(B7,Historical!$B$7:$B$1403,0))-1)*100)</f>
        <v>2.8571428571428692</v>
      </c>
      <c r="T7" s="721">
        <f>IF(INDEX(Historical!$F$7:$F$1372,MATCH(B7,Historical!$B$7:$B$1403,0))=0,"n/a",((INDEX(Historical!$C$7:$C$1381,MATCH(B7,Historical!$B$7:$B$1403,0))/INDEX(Historical!$F$7:$F$1372,MATCH(B7,Historical!$B$7:$B$1403,0)))^(1/3)-1)*100)</f>
        <v>2.9428498400178693</v>
      </c>
      <c r="U7" s="721">
        <f>IF(INDEX(Historical!$H$7:$H$1372,MATCH(B7,Historical!$B$7:$B$1403,0))=0,"n/a",((INDEX(Historical!$C$7:$C$1381,MATCH(B7,Historical!$B$7:$B$1403,0))/INDEX(Historical!$H$7:$H$1372,MATCH(B7,Historical!$B$7:$B$1403,0)))^(1/5)-1)*100)</f>
        <v>3.0358033101851145</v>
      </c>
      <c r="V7" s="721">
        <f>IF(INDEX(Historical!$O$7:$O$1372,MATCH(B7,Historical!$B$7:$B$1403,0))=0,"n/a",((INDEX(Historical!$C$7:$C$1381,MATCH(B7,Historical!$B$7:$B$1403,0))/INDEX(Historical!$O$7:$O$1372,MATCH(B7,Historical!$B$7:$B$1403,0)))^(1/10)-1)*100)</f>
        <v>3.3077529462111066</v>
      </c>
      <c r="W7" s="722">
        <f t="shared" ref="W7:W38" si="3">IF(OR(U7&lt;=0,U7="n/a",V7&lt;=0,V7="n/a"),"n/a",U7/V7)</f>
        <v>0.91778417540599611</v>
      </c>
      <c r="X7" s="723">
        <f t="shared" ref="X7:X38" si="4">IF(OR(AJ7&lt;=0,AJ7="n/a",U7&lt;=0,U7="n/a"),"n/a",U7/AJ7)</f>
        <v>0.29473818545486552</v>
      </c>
      <c r="Y7" s="677"/>
      <c r="Z7" s="669">
        <f t="shared" ref="Z7:Z38" si="5">IF(OR(AC7&lt;0.01,AC7="n/a"),"n/a",M7/AC7*100)</f>
        <v>38.7434554973822</v>
      </c>
      <c r="AA7" s="910">
        <f t="shared" ref="AA7:AA38" si="6">IF(OR(AC7&lt;0.01,AC7="n/a"),"n/a",I7/AC7)</f>
        <v>17.235602094240839</v>
      </c>
      <c r="AB7" s="911">
        <v>10</v>
      </c>
      <c r="AC7" s="889">
        <v>1.91</v>
      </c>
      <c r="AD7" s="889">
        <v>1.08</v>
      </c>
      <c r="AE7" s="889">
        <v>0.34</v>
      </c>
      <c r="AF7" s="889">
        <v>1.43</v>
      </c>
      <c r="AG7" s="889">
        <v>8.5</v>
      </c>
      <c r="AH7" s="889">
        <v>78.8</v>
      </c>
      <c r="AI7" s="889">
        <v>12.26</v>
      </c>
      <c r="AJ7" s="889">
        <v>10.299999999999999</v>
      </c>
      <c r="AK7" s="889">
        <v>16</v>
      </c>
      <c r="AL7" s="902">
        <v>2230</v>
      </c>
      <c r="AM7" s="896">
        <v>0.89999999999999991</v>
      </c>
      <c r="AN7" s="889">
        <v>0.52</v>
      </c>
      <c r="AO7" s="762">
        <f t="shared" ref="AO7:AO38" si="7">IF(U7="n/a","n/a",IF(AA7&lt;0,"n/a",IF(AA7="n/a","n/a",J7+U7-AA7)))</f>
        <v>-11.951925151005907</v>
      </c>
      <c r="AP7" s="763">
        <f t="shared" ref="AP7:AP38" si="8">IF(U7="n/a","n/a",J7+U7)</f>
        <v>5.2836769432349318</v>
      </c>
      <c r="AQ7" s="912">
        <f t="shared" ref="AQ7:AQ38" si="9">IF(OR(AC7&lt;0.01,AF7="n/a"),"n/a",(I7/SQRT(22.5*AC7*(I7/AF7))-1)*100)</f>
        <v>4.6622313174133012</v>
      </c>
      <c r="AR7" s="669">
        <f>INDEX(Historical!$C$7:$C$1381,MATCH(B7,Historical!$B$7:$B$1403,0))*IF(AH7="n/a",1.03,IF(AH7&lt;0,1.01,IF(AH7&gt;10,1.1,(1+AH7/100))))</f>
        <v>0.79200000000000004</v>
      </c>
      <c r="AS7" s="910">
        <f t="shared" ref="AS7:AS38" si="10">IF($AI7="n/a",1.03*AR7,IF($AI7&lt;0,1.01*AR7,IF($AI7&gt;10,1.1*AR7,(1+$AI7/100)*AR7)))</f>
        <v>0.87120000000000009</v>
      </c>
      <c r="AT7" s="910">
        <f t="shared" ref="AT7:AV26" si="11">IF($AK7="n/a",1.03*AS7,IF($AK7&lt;0,1.01*AS7,IF($AK7&gt;10,1.1*AS7,(1+$AK7/100)*AS7)))</f>
        <v>0.95832000000000017</v>
      </c>
      <c r="AU7" s="910">
        <f t="shared" si="11"/>
        <v>1.0541520000000002</v>
      </c>
      <c r="AV7" s="910">
        <f t="shared" si="11"/>
        <v>1.1595672000000004</v>
      </c>
      <c r="AW7" s="669">
        <f t="shared" ref="AW7:AW38" si="12">SUM(AR7:AV7)</f>
        <v>4.8352392000000011</v>
      </c>
      <c r="AX7" s="770">
        <f t="shared" ref="AX7:AX38" si="13">AW7/I7*100</f>
        <v>14.68784690157959</v>
      </c>
      <c r="AY7" s="959">
        <v>0.61</v>
      </c>
      <c r="AZ7" s="896">
        <v>3.51</v>
      </c>
      <c r="BA7" s="896">
        <v>-22.85</v>
      </c>
      <c r="BB7" s="896">
        <v>-14.64</v>
      </c>
      <c r="BC7" s="896">
        <v>-13.98</v>
      </c>
      <c r="BE7" s="641">
        <v>1968</v>
      </c>
      <c r="BF7" s="922">
        <f t="shared" ref="BF7:BF38" si="14">IF(BE7&gt;2008,0,IF(BE7&gt;2001,1,IF(BE7&gt;1990,2,IF(BE7&gt;1980,3,IF(BE7&gt;1973,4,IF(BE7&gt;1970,5,IF(BE7&gt;1960,6,IF(BE7&gt;1958,7,IF(BE7&gt;1953,8,9)))))))))</f>
        <v>6</v>
      </c>
      <c r="BG7" s="906">
        <v>3.4000000000000004</v>
      </c>
    </row>
    <row r="8" spans="1:59" s="796" customFormat="1" ht="11.25" customHeight="1" x14ac:dyDescent="0.2">
      <c r="A8" s="664" t="s">
        <v>133</v>
      </c>
      <c r="B8" s="804" t="s">
        <v>134</v>
      </c>
      <c r="C8" s="957" t="s">
        <v>128</v>
      </c>
      <c r="D8" s="957" t="s">
        <v>4343</v>
      </c>
      <c r="E8" s="778">
        <v>45</v>
      </c>
      <c r="F8" s="1235">
        <v>54</v>
      </c>
      <c r="G8" s="1234" t="s">
        <v>37</v>
      </c>
      <c r="H8" s="1234" t="s">
        <v>115</v>
      </c>
      <c r="I8" s="789">
        <v>37.65</v>
      </c>
      <c r="J8" s="780">
        <f t="shared" si="0"/>
        <v>3.8247011952191232</v>
      </c>
      <c r="K8" s="781">
        <v>0.36</v>
      </c>
      <c r="L8" s="782">
        <v>4</v>
      </c>
      <c r="M8" s="783">
        <f t="shared" si="1"/>
        <v>1.44</v>
      </c>
      <c r="N8" s="784" t="s">
        <v>262</v>
      </c>
      <c r="O8" s="785">
        <v>0.35</v>
      </c>
      <c r="P8" s="786">
        <v>43873</v>
      </c>
      <c r="Q8" s="786">
        <v>43895</v>
      </c>
      <c r="R8" s="783">
        <f t="shared" si="2"/>
        <v>2.8571428571428599</v>
      </c>
      <c r="S8" s="721">
        <f>IF(INDEX(Historical!$D$7:$D$1379,MATCH(B8,Historical!$B$7:$B$1403,0))=0,"n/a",(INDEX(Historical!$C$7:$C$1381,MATCH(B8,Historical!$B$7:$B$1403,0))/INDEX(Historical!$D$7:$D$1379,MATCH(B8,Historical!$B$7:$B$1403,0))-1)*100)</f>
        <v>4.4776119402984982</v>
      </c>
      <c r="T8" s="721">
        <f>IF(INDEX(Historical!$F$7:$F$1372,MATCH(B8,Historical!$B$7:$B$1403,0))=0,"n/a",((INDEX(Historical!$C$7:$C$1381,MATCH(B8,Historical!$B$7:$B$1403,0))/INDEX(Historical!$F$7:$F$1372,MATCH(B8,Historical!$B$7:$B$1403,0)))^(1/3)-1)*100)</f>
        <v>5.2726599609396629</v>
      </c>
      <c r="U8" s="721">
        <f>IF(INDEX(Historical!$H$7:$H$1372,MATCH(B8,Historical!$B$7:$B$1403,0))=0,"n/a",((INDEX(Historical!$C$7:$C$1381,MATCH(B8,Historical!$B$7:$B$1403,0))/INDEX(Historical!$H$7:$H$1372,MATCH(B8,Historical!$B$7:$B$1403,0)))^(1/5)-1)*100)</f>
        <v>7.8378847447948985</v>
      </c>
      <c r="V8" s="721">
        <f>IF(INDEX(Historical!$O$7:$O$1372,MATCH(B8,Historical!$B$7:$B$1403,0))=0,"n/a",((INDEX(Historical!$C$7:$C$1381,MATCH(B8,Historical!$B$7:$B$1403,0))/INDEX(Historical!$O$7:$O$1372,MATCH(B8,Historical!$B$7:$B$1403,0)))^(1/10)-1)*100)</f>
        <v>9.5958226385217227</v>
      </c>
      <c r="W8" s="722">
        <f t="shared" si="3"/>
        <v>0.81680175218436069</v>
      </c>
      <c r="X8" s="723" t="str">
        <f t="shared" si="4"/>
        <v>n/a</v>
      </c>
      <c r="Y8" s="900"/>
      <c r="Z8" s="780">
        <f t="shared" si="5"/>
        <v>57.370517928286858</v>
      </c>
      <c r="AA8" s="788">
        <f t="shared" si="6"/>
        <v>15</v>
      </c>
      <c r="AB8" s="782">
        <v>6</v>
      </c>
      <c r="AC8" s="789">
        <v>2.5099999999999998</v>
      </c>
      <c r="AD8" s="789" t="s">
        <v>136</v>
      </c>
      <c r="AE8" s="789">
        <v>0.33</v>
      </c>
      <c r="AF8" s="789">
        <v>1.1000000000000001</v>
      </c>
      <c r="AG8" s="789">
        <v>7.3</v>
      </c>
      <c r="AH8" s="789">
        <v>-19.900000000000002</v>
      </c>
      <c r="AI8" s="789">
        <v>9.5</v>
      </c>
      <c r="AJ8" s="789">
        <v>-6</v>
      </c>
      <c r="AK8" s="789">
        <v>-8.7999999999999989</v>
      </c>
      <c r="AL8" s="790">
        <v>21160</v>
      </c>
      <c r="AM8" s="791">
        <v>0.4</v>
      </c>
      <c r="AN8" s="789">
        <v>0.46</v>
      </c>
      <c r="AO8" s="792">
        <f t="shared" si="7"/>
        <v>-3.3374140599859778</v>
      </c>
      <c r="AP8" s="793">
        <f t="shared" si="8"/>
        <v>11.662585940014022</v>
      </c>
      <c r="AQ8" s="794">
        <f t="shared" si="9"/>
        <v>-14.36511614223247</v>
      </c>
      <c r="AR8" s="669">
        <f>INDEX(Historical!$C$7:$C$1381,MATCH(B8,Historical!$B$7:$B$1403,0))*IF(AH8="n/a",1.03,IF(AH8&lt;0,1.01,IF(AH8&gt;10,1.1,(1+AH8/100))))</f>
        <v>1.4139999999999999</v>
      </c>
      <c r="AS8" s="788">
        <f t="shared" si="10"/>
        <v>1.54833</v>
      </c>
      <c r="AT8" s="788">
        <f t="shared" si="11"/>
        <v>1.5638133000000001</v>
      </c>
      <c r="AU8" s="788">
        <f t="shared" si="11"/>
        <v>1.579451433</v>
      </c>
      <c r="AV8" s="788">
        <f t="shared" si="11"/>
        <v>1.59524594733</v>
      </c>
      <c r="AW8" s="780">
        <f t="shared" si="12"/>
        <v>7.7008406803299998</v>
      </c>
      <c r="AX8" s="795">
        <f t="shared" si="13"/>
        <v>20.453760107118192</v>
      </c>
      <c r="AY8" s="960">
        <v>1.05</v>
      </c>
      <c r="AZ8" s="791">
        <v>3.29</v>
      </c>
      <c r="BA8" s="791">
        <v>-20.23</v>
      </c>
      <c r="BB8" s="791">
        <v>-15.939999999999998</v>
      </c>
      <c r="BC8" s="791">
        <v>-9.65</v>
      </c>
      <c r="BD8" s="933"/>
      <c r="BE8" s="641">
        <v>1976</v>
      </c>
      <c r="BF8" s="922">
        <f t="shared" si="14"/>
        <v>4</v>
      </c>
      <c r="BG8" s="847">
        <v>3.2</v>
      </c>
    </row>
    <row r="9" spans="1:59" ht="11.25" customHeight="1" x14ac:dyDescent="0.2">
      <c r="A9" s="887" t="s">
        <v>143</v>
      </c>
      <c r="B9" s="899" t="s">
        <v>144</v>
      </c>
      <c r="C9" s="957" t="s">
        <v>4207</v>
      </c>
      <c r="D9" s="957" t="s">
        <v>4341</v>
      </c>
      <c r="E9" s="754">
        <v>44</v>
      </c>
      <c r="F9" s="1235">
        <v>59</v>
      </c>
      <c r="G9" s="1235" t="s">
        <v>37</v>
      </c>
      <c r="H9" s="1235" t="s">
        <v>115</v>
      </c>
      <c r="I9" s="889">
        <v>154.74</v>
      </c>
      <c r="J9" s="669">
        <f t="shared" si="0"/>
        <v>2.3523329455861446</v>
      </c>
      <c r="K9" s="901">
        <v>0.91</v>
      </c>
      <c r="L9" s="911">
        <v>4</v>
      </c>
      <c r="M9" s="660">
        <f t="shared" si="1"/>
        <v>3.64</v>
      </c>
      <c r="N9" s="894" t="s">
        <v>145</v>
      </c>
      <c r="O9" s="756">
        <v>0.79</v>
      </c>
      <c r="P9" s="885">
        <v>43810</v>
      </c>
      <c r="Q9" s="885">
        <v>43830</v>
      </c>
      <c r="R9" s="660">
        <f t="shared" si="2"/>
        <v>15.189873417721516</v>
      </c>
      <c r="S9" s="721">
        <f>IF(INDEX(Historical!$D$7:$D$1379,MATCH(B9,Historical!$B$7:$B$1403,0))=0,"n/a",(INDEX(Historical!$C$7:$C$1381,MATCH(B9,Historical!$B$7:$B$1403,0))/INDEX(Historical!$D$7:$D$1379,MATCH(B9,Historical!$B$7:$B$1403,0))-1)*100)</f>
        <v>19.696969696969703</v>
      </c>
      <c r="T9" s="721">
        <f>IF(INDEX(Historical!$F$7:$F$1372,MATCH(B9,Historical!$B$7:$B$1403,0))=0,"n/a",((INDEX(Historical!$C$7:$C$1381,MATCH(B9,Historical!$B$7:$B$1403,0))/INDEX(Historical!$F$7:$F$1372,MATCH(B9,Historical!$B$7:$B$1403,0)))^(1/3)-1)*100)</f>
        <v>14.2309373615795</v>
      </c>
      <c r="U9" s="721">
        <f>IF(INDEX(Historical!$H$7:$H$1372,MATCH(B9,Historical!$B$7:$B$1403,0))=0,"n/a",((INDEX(Historical!$C$7:$C$1381,MATCH(B9,Historical!$B$7:$B$1403,0))/INDEX(Historical!$H$7:$H$1372,MATCH(B9,Historical!$B$7:$B$1403,0)))^(1/5)-1)*100)</f>
        <v>13.391993286589688</v>
      </c>
      <c r="V9" s="721">
        <f>IF(INDEX(Historical!$O$7:$O$1372,MATCH(B9,Historical!$B$7:$B$1403,0))=0,"n/a",((INDEX(Historical!$C$7:$C$1381,MATCH(B9,Historical!$B$7:$B$1403,0))/INDEX(Historical!$O$7:$O$1372,MATCH(B9,Historical!$B$7:$B$1403,0)))^(1/10)-1)*100)</f>
        <v>10.606347892097933</v>
      </c>
      <c r="W9" s="722">
        <f t="shared" si="3"/>
        <v>1.2626394516596189</v>
      </c>
      <c r="X9" s="723">
        <f t="shared" si="4"/>
        <v>0.87529367886207121</v>
      </c>
      <c r="Y9" s="899"/>
      <c r="Z9" s="669">
        <f t="shared" si="5"/>
        <v>64.310954063604242</v>
      </c>
      <c r="AA9" s="910">
        <f t="shared" si="6"/>
        <v>27.339222614840992</v>
      </c>
      <c r="AB9" s="911">
        <v>6</v>
      </c>
      <c r="AC9" s="889">
        <v>5.66</v>
      </c>
      <c r="AD9" s="889">
        <v>1.84</v>
      </c>
      <c r="AE9" s="889">
        <v>4.66</v>
      </c>
      <c r="AF9" s="889">
        <v>12.45</v>
      </c>
      <c r="AG9" s="889">
        <v>46.1</v>
      </c>
      <c r="AH9" s="889">
        <v>12.3</v>
      </c>
      <c r="AI9" s="889">
        <v>11.37</v>
      </c>
      <c r="AJ9" s="889">
        <v>15.299999999999999</v>
      </c>
      <c r="AK9" s="889">
        <v>14.85</v>
      </c>
      <c r="AL9" s="902">
        <v>67630</v>
      </c>
      <c r="AM9" s="896">
        <v>0.1</v>
      </c>
      <c r="AN9" s="889">
        <v>0.37</v>
      </c>
      <c r="AO9" s="762">
        <f t="shared" si="7"/>
        <v>-11.594896382665159</v>
      </c>
      <c r="AP9" s="763">
        <f t="shared" si="8"/>
        <v>15.744326232175833</v>
      </c>
      <c r="AQ9" s="912">
        <f t="shared" si="9"/>
        <v>288.94348150100183</v>
      </c>
      <c r="AR9" s="669">
        <f>INDEX(Historical!$C$7:$C$1381,MATCH(B9,Historical!$B$7:$B$1403,0))*IF(AH9="n/a",1.03,IF(AH9&lt;0,1.01,IF(AH9&gt;10,1.1,(1+AH9/100))))</f>
        <v>3.4760000000000004</v>
      </c>
      <c r="AS9" s="910">
        <f t="shared" si="10"/>
        <v>3.8236000000000008</v>
      </c>
      <c r="AT9" s="910">
        <f t="shared" si="11"/>
        <v>4.205960000000001</v>
      </c>
      <c r="AU9" s="910">
        <f t="shared" si="11"/>
        <v>4.6265560000000017</v>
      </c>
      <c r="AV9" s="910">
        <f t="shared" si="11"/>
        <v>5.0892116000000023</v>
      </c>
      <c r="AW9" s="669">
        <f t="shared" si="12"/>
        <v>21.221327600000006</v>
      </c>
      <c r="AX9" s="770">
        <f t="shared" si="13"/>
        <v>13.714183533669383</v>
      </c>
      <c r="AY9" s="959">
        <v>0.87</v>
      </c>
      <c r="AZ9" s="896">
        <v>4.45</v>
      </c>
      <c r="BA9" s="896">
        <v>-15.129999999999999</v>
      </c>
      <c r="BB9" s="896">
        <v>-10.82</v>
      </c>
      <c r="BC9" s="896">
        <v>-7.2700000000000005</v>
      </c>
      <c r="BE9" s="641">
        <v>1976</v>
      </c>
      <c r="BF9" s="922">
        <f t="shared" si="14"/>
        <v>4</v>
      </c>
      <c r="BG9" s="906">
        <v>5.6000000000000005</v>
      </c>
    </row>
    <row r="10" spans="1:59" ht="11.25" customHeight="1" x14ac:dyDescent="0.2">
      <c r="A10" s="887" t="s">
        <v>116</v>
      </c>
      <c r="B10" s="899" t="s">
        <v>117</v>
      </c>
      <c r="C10" s="957" t="s">
        <v>108</v>
      </c>
      <c r="D10" s="957" t="s">
        <v>118</v>
      </c>
      <c r="E10" s="754">
        <v>38</v>
      </c>
      <c r="F10" s="1235">
        <v>70</v>
      </c>
      <c r="G10" s="1235" t="s">
        <v>37</v>
      </c>
      <c r="H10" s="1235" t="s">
        <v>37</v>
      </c>
      <c r="I10" s="889">
        <v>42.85</v>
      </c>
      <c r="J10" s="669">
        <f t="shared" si="0"/>
        <v>2.6137689614935824</v>
      </c>
      <c r="K10" s="901">
        <v>0.28000000000000003</v>
      </c>
      <c r="L10" s="911">
        <v>4</v>
      </c>
      <c r="M10" s="660">
        <f t="shared" si="1"/>
        <v>1.1200000000000001</v>
      </c>
      <c r="N10" s="894" t="s">
        <v>119</v>
      </c>
      <c r="O10" s="756">
        <v>0.27</v>
      </c>
      <c r="P10" s="885">
        <v>43879</v>
      </c>
      <c r="Q10" s="885">
        <v>43892</v>
      </c>
      <c r="R10" s="660">
        <f t="shared" si="2"/>
        <v>3.7037037037037068</v>
      </c>
      <c r="S10" s="721">
        <f>IF(INDEX(Historical!$D$7:$D$1379,MATCH(B10,Historical!$B$7:$B$1403,0))=0,"n/a",(INDEX(Historical!$C$7:$C$1381,MATCH(B10,Historical!$B$7:$B$1403,0))/INDEX(Historical!$D$7:$D$1379,MATCH(B10,Historical!$B$7:$B$1403,0))-1)*100)</f>
        <v>3.8461538461538547</v>
      </c>
      <c r="T10" s="721">
        <f>IF(INDEX(Historical!$F$7:$F$1372,MATCH(B10,Historical!$B$7:$B$1403,0))=0,"n/a",((INDEX(Historical!$C$7:$C$1381,MATCH(B10,Historical!$B$7:$B$1403,0))/INDEX(Historical!$F$7:$F$1372,MATCH(B10,Historical!$B$7:$B$1403,0)))^(1/3)-1)*100)</f>
        <v>9.172994079811847</v>
      </c>
      <c r="U10" s="721">
        <f>IF(INDEX(Historical!$H$7:$H$1372,MATCH(B10,Historical!$B$7:$B$1403,0))=0,"n/a",((INDEX(Historical!$C$7:$C$1381,MATCH(B10,Historical!$B$7:$B$1403,0))/INDEX(Historical!$H$7:$H$1372,MATCH(B10,Historical!$B$7:$B$1403,0)))^(1/5)-1)*100)</f>
        <v>7.8545341025045623</v>
      </c>
      <c r="V10" s="721">
        <f>IF(INDEX(Historical!$O$7:$O$1372,MATCH(B10,Historical!$B$7:$B$1403,0))=0,"n/a",((INDEX(Historical!$C$7:$C$1381,MATCH(B10,Historical!$B$7:$B$1403,0))/INDEX(Historical!$O$7:$O$1372,MATCH(B10,Historical!$B$7:$B$1403,0)))^(1/10)-1)*100)</f>
        <v>6.788275402791899</v>
      </c>
      <c r="W10" s="722">
        <f t="shared" si="3"/>
        <v>1.1570735770788159</v>
      </c>
      <c r="X10" s="723">
        <f t="shared" si="4"/>
        <v>3.4150148271758969</v>
      </c>
      <c r="Y10" s="680"/>
      <c r="Z10" s="669">
        <f t="shared" si="5"/>
        <v>25.33936651583711</v>
      </c>
      <c r="AA10" s="910">
        <f t="shared" si="6"/>
        <v>9.6945701357466074</v>
      </c>
      <c r="AB10" s="911">
        <v>12</v>
      </c>
      <c r="AC10" s="889">
        <v>4.42</v>
      </c>
      <c r="AD10" s="889">
        <v>3.55</v>
      </c>
      <c r="AE10" s="889">
        <v>1.41</v>
      </c>
      <c r="AF10" s="889">
        <v>1.08</v>
      </c>
      <c r="AG10" s="889">
        <v>11.600000000000001</v>
      </c>
      <c r="AH10" s="889">
        <v>13.3</v>
      </c>
      <c r="AI10" s="889">
        <v>4.62</v>
      </c>
      <c r="AJ10" s="889">
        <v>2.2999999999999998</v>
      </c>
      <c r="AK10" s="889">
        <v>2.73</v>
      </c>
      <c r="AL10" s="902">
        <v>31430</v>
      </c>
      <c r="AM10" s="896">
        <v>0.2</v>
      </c>
      <c r="AN10" s="889">
        <v>0.21</v>
      </c>
      <c r="AO10" s="762">
        <f t="shared" si="7"/>
        <v>0.77373292825153683</v>
      </c>
      <c r="AP10" s="763">
        <f t="shared" si="8"/>
        <v>10.468303063998144</v>
      </c>
      <c r="AQ10" s="912">
        <f t="shared" si="9"/>
        <v>-31.78421249330642</v>
      </c>
      <c r="AR10" s="669">
        <f>INDEX(Historical!$C$7:$C$1381,MATCH(B10,Historical!$B$7:$B$1403,0))*IF(AH10="n/a",1.03,IF(AH10&lt;0,1.01,IF(AH10&gt;10,1.1,(1+AH10/100))))</f>
        <v>1.1880000000000002</v>
      </c>
      <c r="AS10" s="910">
        <f t="shared" si="10"/>
        <v>1.2428856000000001</v>
      </c>
      <c r="AT10" s="910">
        <f t="shared" si="11"/>
        <v>1.2768163768800003</v>
      </c>
      <c r="AU10" s="910">
        <f t="shared" si="11"/>
        <v>1.3116734639688243</v>
      </c>
      <c r="AV10" s="910">
        <f t="shared" si="11"/>
        <v>1.3474821495351734</v>
      </c>
      <c r="AW10" s="669">
        <f t="shared" si="12"/>
        <v>6.366857590383999</v>
      </c>
      <c r="AX10" s="770">
        <f t="shared" si="13"/>
        <v>14.858477457138855</v>
      </c>
      <c r="AY10" s="959">
        <v>0.62</v>
      </c>
      <c r="AZ10" s="896">
        <v>-3.45</v>
      </c>
      <c r="BA10" s="896">
        <v>-25.06</v>
      </c>
      <c r="BB10" s="896">
        <v>-17.77</v>
      </c>
      <c r="BC10" s="896">
        <v>-18.850000000000001</v>
      </c>
      <c r="BE10" s="641">
        <v>1983</v>
      </c>
      <c r="BF10" s="922">
        <f t="shared" si="14"/>
        <v>3</v>
      </c>
      <c r="BG10" s="906">
        <v>2.1</v>
      </c>
    </row>
    <row r="11" spans="1:59" ht="11.25" customHeight="1" x14ac:dyDescent="0.2">
      <c r="A11" s="887" t="s">
        <v>404</v>
      </c>
      <c r="B11" s="899" t="s">
        <v>405</v>
      </c>
      <c r="C11" s="957" t="s">
        <v>123</v>
      </c>
      <c r="D11" s="957" t="s">
        <v>4188</v>
      </c>
      <c r="E11" s="754">
        <v>25</v>
      </c>
      <c r="F11" s="1235">
        <v>133</v>
      </c>
      <c r="G11" s="1235" t="s">
        <v>37</v>
      </c>
      <c r="H11" s="1235" t="s">
        <v>37</v>
      </c>
      <c r="I11" s="889">
        <v>81.849999999999994</v>
      </c>
      <c r="J11" s="669">
        <f t="shared" si="0"/>
        <v>1.7959682345754429</v>
      </c>
      <c r="K11" s="908">
        <v>0.36749999999999999</v>
      </c>
      <c r="L11" s="911">
        <v>4</v>
      </c>
      <c r="M11" s="660">
        <f t="shared" si="1"/>
        <v>1.47</v>
      </c>
      <c r="N11" s="894" t="s">
        <v>163</v>
      </c>
      <c r="O11" s="757">
        <v>0.33500000000000002</v>
      </c>
      <c r="P11" s="636">
        <v>43538</v>
      </c>
      <c r="Q11" s="636">
        <v>43556</v>
      </c>
      <c r="R11" s="660">
        <f t="shared" si="2"/>
        <v>9.701492537313424</v>
      </c>
      <c r="S11" s="721">
        <f>IF(INDEX(Historical!$D$7:$D$1379,MATCH(B11,Historical!$B$7:$B$1403,0))=0,"n/a",(INDEX(Historical!$C$7:$C$1381,MATCH(B11,Historical!$B$7:$B$1403,0))/INDEX(Historical!$D$7:$D$1379,MATCH(B11,Historical!$B$7:$B$1403,0))-1)*100)</f>
        <v>8.4905660377358583</v>
      </c>
      <c r="T11" s="721">
        <f>IF(INDEX(Historical!$F$7:$F$1372,MATCH(B11,Historical!$B$7:$B$1403,0))=0,"n/a",((INDEX(Historical!$C$7:$C$1381,MATCH(B11,Historical!$B$7:$B$1403,0))/INDEX(Historical!$F$7:$F$1372,MATCH(B11,Historical!$B$7:$B$1403,0)))^(1/3)-1)*100)</f>
        <v>6.0572272596069343</v>
      </c>
      <c r="U11" s="721">
        <f>IF(INDEX(Historical!$H$7:$H$1372,MATCH(B11,Historical!$B$7:$B$1403,0))=0,"n/a",((INDEX(Historical!$C$7:$C$1381,MATCH(B11,Historical!$B$7:$B$1403,0))/INDEX(Historical!$H$7:$H$1372,MATCH(B11,Historical!$B$7:$B$1403,0)))^(1/5)-1)*100)</f>
        <v>6.1821828430751236</v>
      </c>
      <c r="V11" s="721">
        <f>IF(INDEX(Historical!$O$7:$O$1372,MATCH(B11,Historical!$B$7:$B$1403,0))=0,"n/a",((INDEX(Historical!$C$7:$C$1381,MATCH(B11,Historical!$B$7:$B$1403,0))/INDEX(Historical!$O$7:$O$1372,MATCH(B11,Historical!$B$7:$B$1403,0)))^(1/10)-1)*100)</f>
        <v>11.138309080140285</v>
      </c>
      <c r="W11" s="722">
        <f t="shared" si="3"/>
        <v>0.55503782473571472</v>
      </c>
      <c r="X11" s="723">
        <f t="shared" si="4"/>
        <v>1.2879547589739841</v>
      </c>
      <c r="Y11" s="900"/>
      <c r="Z11" s="669">
        <f t="shared" si="5"/>
        <v>29.282868525896415</v>
      </c>
      <c r="AA11" s="910">
        <f t="shared" si="6"/>
        <v>16.304780876494025</v>
      </c>
      <c r="AB11" s="911">
        <v>12</v>
      </c>
      <c r="AC11" s="889">
        <v>5.0199999999999996</v>
      </c>
      <c r="AD11" s="889">
        <v>1.47</v>
      </c>
      <c r="AE11" s="889">
        <v>2.4700000000000002</v>
      </c>
      <c r="AF11" s="889">
        <v>2.2599999999999998</v>
      </c>
      <c r="AG11" s="889">
        <v>14.7</v>
      </c>
      <c r="AH11" s="889">
        <v>45.4</v>
      </c>
      <c r="AI11" s="889">
        <v>14.92</v>
      </c>
      <c r="AJ11" s="889">
        <v>4.8</v>
      </c>
      <c r="AK11" s="889">
        <v>11.1</v>
      </c>
      <c r="AL11" s="902">
        <v>8860</v>
      </c>
      <c r="AM11" s="896">
        <v>0.4</v>
      </c>
      <c r="AN11" s="889">
        <v>0.5</v>
      </c>
      <c r="AO11" s="762">
        <f t="shared" si="7"/>
        <v>-8.3266297988434594</v>
      </c>
      <c r="AP11" s="763">
        <f t="shared" si="8"/>
        <v>7.9781510776505664</v>
      </c>
      <c r="AQ11" s="912">
        <f t="shared" si="9"/>
        <v>27.973616692185587</v>
      </c>
      <c r="AR11" s="669">
        <f>INDEX(Historical!$C$7:$C$1381,MATCH(B11,Historical!$B$7:$B$1403,0))*IF(AH11="n/a",1.03,IF(AH11&lt;0,1.01,IF(AH11&gt;10,1.1,(1+AH11/100))))</f>
        <v>1.58125</v>
      </c>
      <c r="AS11" s="910">
        <f t="shared" si="10"/>
        <v>1.7393750000000001</v>
      </c>
      <c r="AT11" s="910">
        <f t="shared" si="11"/>
        <v>1.9133125000000002</v>
      </c>
      <c r="AU11" s="910">
        <f t="shared" si="11"/>
        <v>2.1046437500000006</v>
      </c>
      <c r="AV11" s="910">
        <f t="shared" si="11"/>
        <v>2.315108125000001</v>
      </c>
      <c r="AW11" s="669">
        <f t="shared" si="12"/>
        <v>9.6536893750000026</v>
      </c>
      <c r="AX11" s="770">
        <f t="shared" si="13"/>
        <v>11.794366982284672</v>
      </c>
      <c r="AY11" s="959">
        <v>1.58</v>
      </c>
      <c r="AZ11" s="896">
        <v>39.6</v>
      </c>
      <c r="BA11" s="896">
        <v>-17.66</v>
      </c>
      <c r="BB11" s="896">
        <v>3.05</v>
      </c>
      <c r="BC11" s="896">
        <v>16.16</v>
      </c>
      <c r="BE11" s="641">
        <v>1995</v>
      </c>
      <c r="BF11" s="922">
        <f t="shared" si="14"/>
        <v>2</v>
      </c>
      <c r="BG11" s="906">
        <v>6.9</v>
      </c>
    </row>
    <row r="12" spans="1:59" ht="11.25" customHeight="1" x14ac:dyDescent="0.2">
      <c r="A12" s="887" t="s">
        <v>394</v>
      </c>
      <c r="B12" s="899" t="s">
        <v>395</v>
      </c>
      <c r="C12" s="957" t="s">
        <v>112</v>
      </c>
      <c r="D12" s="957" t="s">
        <v>1224</v>
      </c>
      <c r="E12" s="754">
        <v>26</v>
      </c>
      <c r="F12" s="1235">
        <v>126</v>
      </c>
      <c r="G12" s="1235" t="s">
        <v>37</v>
      </c>
      <c r="H12" s="1235" t="s">
        <v>37</v>
      </c>
      <c r="I12" s="889">
        <v>39.549999999999997</v>
      </c>
      <c r="J12" s="669">
        <f t="shared" si="0"/>
        <v>2.4273072060682681</v>
      </c>
      <c r="K12" s="908">
        <v>0.24</v>
      </c>
      <c r="L12" s="911">
        <v>4</v>
      </c>
      <c r="M12" s="660">
        <f t="shared" si="1"/>
        <v>0.96</v>
      </c>
      <c r="N12" s="894" t="s">
        <v>107</v>
      </c>
      <c r="O12" s="757">
        <v>0.22</v>
      </c>
      <c r="P12" s="885">
        <v>43768</v>
      </c>
      <c r="Q12" s="885">
        <v>43784</v>
      </c>
      <c r="R12" s="660">
        <f t="shared" si="2"/>
        <v>9.0909090909090864</v>
      </c>
      <c r="S12" s="721">
        <f>IF(INDEX(Historical!$D$7:$D$1379,MATCH(B12,Historical!$B$7:$B$1403,0))=0,"n/a",(INDEX(Historical!$C$7:$C$1381,MATCH(B12,Historical!$B$7:$B$1403,0))/INDEX(Historical!$D$7:$D$1379,MATCH(B12,Historical!$B$7:$B$1403,0))-1)*100)</f>
        <v>18.421052631578938</v>
      </c>
      <c r="T12" s="721">
        <f>IF(INDEX(Historical!$F$7:$F$1372,MATCH(B12,Historical!$B$7:$B$1403,0))=0,"n/a",((INDEX(Historical!$C$7:$C$1381,MATCH(B12,Historical!$B$7:$B$1403,0))/INDEX(Historical!$F$7:$F$1372,MATCH(B12,Historical!$B$7:$B$1403,0)))^(1/3)-1)*100)</f>
        <v>23.310603716523516</v>
      </c>
      <c r="U12" s="721">
        <f>IF(INDEX(Historical!$H$7:$H$1372,MATCH(B12,Historical!$B$7:$B$1403,0))=0,"n/a",((INDEX(Historical!$C$7:$C$1381,MATCH(B12,Historical!$B$7:$B$1403,0))/INDEX(Historical!$H$7:$H$1372,MATCH(B12,Historical!$B$7:$B$1403,0)))^(1/5)-1)*100)</f>
        <v>24.573093961551741</v>
      </c>
      <c r="V12" s="721">
        <f>IF(INDEX(Historical!$O$7:$O$1372,MATCH(B12,Historical!$B$7:$B$1403,0))=0,"n/a",((INDEX(Historical!$C$7:$C$1381,MATCH(B12,Historical!$B$7:$B$1403,0))/INDEX(Historical!$O$7:$O$1372,MATCH(B12,Historical!$B$7:$B$1403,0)))^(1/10)-1)*100)</f>
        <v>21.503923903181988</v>
      </c>
      <c r="W12" s="722">
        <f t="shared" si="3"/>
        <v>1.1427260472176244</v>
      </c>
      <c r="X12" s="723">
        <f t="shared" si="4"/>
        <v>1.0683953896326843</v>
      </c>
      <c r="Y12" s="679"/>
      <c r="Z12" s="669">
        <f t="shared" si="5"/>
        <v>43.243243243243242</v>
      </c>
      <c r="AA12" s="910">
        <f t="shared" si="6"/>
        <v>17.815315315315313</v>
      </c>
      <c r="AB12" s="911">
        <v>12</v>
      </c>
      <c r="AC12" s="889">
        <v>2.2200000000000002</v>
      </c>
      <c r="AD12" s="889">
        <v>2.23</v>
      </c>
      <c r="AE12" s="889">
        <v>2.1800000000000002</v>
      </c>
      <c r="AF12" s="889">
        <v>3.92</v>
      </c>
      <c r="AG12" s="889">
        <v>24.7</v>
      </c>
      <c r="AH12" s="889">
        <v>19.100000000000001</v>
      </c>
      <c r="AI12" s="889">
        <v>9</v>
      </c>
      <c r="AJ12" s="889">
        <v>23</v>
      </c>
      <c r="AK12" s="889">
        <v>8</v>
      </c>
      <c r="AL12" s="902">
        <v>6510</v>
      </c>
      <c r="AM12" s="896">
        <v>0.4</v>
      </c>
      <c r="AN12" s="889">
        <v>0.19</v>
      </c>
      <c r="AO12" s="762">
        <f t="shared" si="7"/>
        <v>9.1850858523046952</v>
      </c>
      <c r="AP12" s="763">
        <f t="shared" si="8"/>
        <v>27.000401167620009</v>
      </c>
      <c r="AQ12" s="912">
        <f t="shared" si="9"/>
        <v>76.176724450871291</v>
      </c>
      <c r="AR12" s="669">
        <f>INDEX(Historical!$C$7:$C$1381,MATCH(B12,Historical!$B$7:$B$1403,0))*IF(AH12="n/a",1.03,IF(AH12&lt;0,1.01,IF(AH12&gt;10,1.1,(1+AH12/100))))</f>
        <v>0.9900000000000001</v>
      </c>
      <c r="AS12" s="910">
        <f t="shared" si="10"/>
        <v>1.0791000000000002</v>
      </c>
      <c r="AT12" s="910">
        <f t="shared" si="11"/>
        <v>1.1654280000000004</v>
      </c>
      <c r="AU12" s="910">
        <f t="shared" si="11"/>
        <v>1.2586622400000005</v>
      </c>
      <c r="AV12" s="910">
        <f t="shared" si="11"/>
        <v>1.3593552192000007</v>
      </c>
      <c r="AW12" s="669">
        <f t="shared" si="12"/>
        <v>5.8525454592000017</v>
      </c>
      <c r="AX12" s="770">
        <f t="shared" si="13"/>
        <v>14.797839340581548</v>
      </c>
      <c r="AY12" s="959">
        <v>1.53</v>
      </c>
      <c r="AZ12" s="896">
        <v>2.04</v>
      </c>
      <c r="BA12" s="896">
        <v>-30.2</v>
      </c>
      <c r="BB12" s="896">
        <v>-12.82</v>
      </c>
      <c r="BC12" s="896">
        <v>-14.760000000000002</v>
      </c>
      <c r="BE12" s="641">
        <v>1994</v>
      </c>
      <c r="BF12" s="922">
        <f t="shared" si="14"/>
        <v>2</v>
      </c>
      <c r="BG12" s="906">
        <v>13.600000000000001</v>
      </c>
    </row>
    <row r="13" spans="1:59" ht="11.25" customHeight="1" x14ac:dyDescent="0.2">
      <c r="A13" s="887" t="s">
        <v>120</v>
      </c>
      <c r="B13" s="899" t="s">
        <v>121</v>
      </c>
      <c r="C13" s="957" t="s">
        <v>123</v>
      </c>
      <c r="D13" s="957" t="s">
        <v>4188</v>
      </c>
      <c r="E13" s="754">
        <v>38</v>
      </c>
      <c r="F13" s="1235">
        <v>71</v>
      </c>
      <c r="G13" s="1235" t="s">
        <v>115</v>
      </c>
      <c r="H13" s="1235" t="s">
        <v>115</v>
      </c>
      <c r="I13" s="889">
        <v>219.61</v>
      </c>
      <c r="J13" s="669">
        <f t="shared" si="0"/>
        <v>2.4406903146486956</v>
      </c>
      <c r="K13" s="901">
        <v>1.34</v>
      </c>
      <c r="L13" s="911">
        <v>4</v>
      </c>
      <c r="M13" s="660">
        <f t="shared" si="1"/>
        <v>5.36</v>
      </c>
      <c r="N13" s="894" t="s">
        <v>558</v>
      </c>
      <c r="O13" s="756">
        <v>1.1599999999999999</v>
      </c>
      <c r="P13" s="885">
        <v>43921</v>
      </c>
      <c r="Q13" s="885">
        <v>43961</v>
      </c>
      <c r="R13" s="660">
        <f t="shared" si="2"/>
        <v>15.517241379310359</v>
      </c>
      <c r="S13" s="721">
        <f>IF(INDEX(Historical!$D$7:$D$1379,MATCH(B13,Historical!$B$7:$B$1403,0))=0,"n/a",(INDEX(Historical!$C$7:$C$1381,MATCH(B13,Historical!$B$7:$B$1403,0))/INDEX(Historical!$D$7:$D$1379,MATCH(B13,Historical!$B$7:$B$1403,0))-1)*100)</f>
        <v>7.7647058823529402</v>
      </c>
      <c r="T13" s="721">
        <f>IF(INDEX(Historical!$F$7:$F$1372,MATCH(B13,Historical!$B$7:$B$1403,0))=0,"n/a",((INDEX(Historical!$C$7:$C$1381,MATCH(B13,Historical!$B$7:$B$1403,0))/INDEX(Historical!$F$7:$F$1372,MATCH(B13,Historical!$B$7:$B$1403,0)))^(1/3)-1)*100)</f>
        <v>10.549112389787997</v>
      </c>
      <c r="U13" s="721">
        <f>IF(INDEX(Historical!$H$7:$H$1372,MATCH(B13,Historical!$B$7:$B$1403,0))=0,"n/a",((INDEX(Historical!$C$7:$C$1381,MATCH(B13,Historical!$B$7:$B$1403,0))/INDEX(Historical!$H$7:$H$1372,MATCH(B13,Historical!$B$7:$B$1403,0)))^(1/5)-1)*100)</f>
        <v>8.6855248640785412</v>
      </c>
      <c r="V13" s="721">
        <f>IF(INDEX(Historical!$O$7:$O$1372,MATCH(B13,Historical!$B$7:$B$1403,0))=0,"n/a",((INDEX(Historical!$C$7:$C$1381,MATCH(B13,Historical!$B$7:$B$1403,0))/INDEX(Historical!$O$7:$O$1372,MATCH(B13,Historical!$B$7:$B$1403,0)))^(1/10)-1)*100)</f>
        <v>9.8502993399897996</v>
      </c>
      <c r="W13" s="722">
        <f t="shared" si="3"/>
        <v>0.88175237769855785</v>
      </c>
      <c r="X13" s="723">
        <f t="shared" si="4"/>
        <v>0.76863051894500356</v>
      </c>
      <c r="Y13" s="899"/>
      <c r="Z13" s="669">
        <f t="shared" si="5"/>
        <v>62.910798122065735</v>
      </c>
      <c r="AA13" s="910">
        <f t="shared" si="6"/>
        <v>25.775821596244135</v>
      </c>
      <c r="AB13" s="911">
        <v>9</v>
      </c>
      <c r="AC13" s="889">
        <v>8.52</v>
      </c>
      <c r="AD13" s="889">
        <v>2.08</v>
      </c>
      <c r="AE13" s="889">
        <v>5.42</v>
      </c>
      <c r="AF13" s="889">
        <v>4.2</v>
      </c>
      <c r="AG13" s="889">
        <v>16.7</v>
      </c>
      <c r="AH13" s="889">
        <v>2.9000000000000004</v>
      </c>
      <c r="AI13" s="889">
        <v>11.67</v>
      </c>
      <c r="AJ13" s="889">
        <v>11.3</v>
      </c>
      <c r="AK13" s="889">
        <v>12.379999999999999</v>
      </c>
      <c r="AL13" s="902">
        <v>48540</v>
      </c>
      <c r="AM13" s="896">
        <v>0.3</v>
      </c>
      <c r="AN13" s="889">
        <v>0.28999999999999998</v>
      </c>
      <c r="AO13" s="762">
        <f t="shared" si="7"/>
        <v>-14.6496064175169</v>
      </c>
      <c r="AP13" s="763">
        <f t="shared" si="8"/>
        <v>11.126215178727236</v>
      </c>
      <c r="AQ13" s="912">
        <f t="shared" si="9"/>
        <v>119.35101317216596</v>
      </c>
      <c r="AR13" s="669">
        <f>INDEX(Historical!$C$7:$C$1381,MATCH(B13,Historical!$B$7:$B$1403,0))*IF(AH13="n/a",1.03,IF(AH13&lt;0,1.01,IF(AH13&gt;10,1.1,(1+AH13/100))))</f>
        <v>4.7128199999999998</v>
      </c>
      <c r="AS13" s="910">
        <f t="shared" si="10"/>
        <v>5.1841020000000002</v>
      </c>
      <c r="AT13" s="910">
        <f t="shared" si="11"/>
        <v>5.702512200000001</v>
      </c>
      <c r="AU13" s="910">
        <f t="shared" si="11"/>
        <v>6.2727634200000013</v>
      </c>
      <c r="AV13" s="910">
        <f t="shared" si="11"/>
        <v>6.9000397620000022</v>
      </c>
      <c r="AW13" s="669">
        <f t="shared" si="12"/>
        <v>28.772237382000004</v>
      </c>
      <c r="AX13" s="770">
        <f t="shared" si="13"/>
        <v>13.10151513227995</v>
      </c>
      <c r="AY13" s="959">
        <v>0.87</v>
      </c>
      <c r="AZ13" s="896">
        <v>23.380000000000003</v>
      </c>
      <c r="BA13" s="896">
        <v>-14.549999999999999</v>
      </c>
      <c r="BB13" s="896">
        <v>-8.3699999999999992</v>
      </c>
      <c r="BC13" s="896">
        <v>-3.08</v>
      </c>
      <c r="BE13" s="641">
        <v>1983</v>
      </c>
      <c r="BF13" s="922">
        <f t="shared" si="14"/>
        <v>3</v>
      </c>
      <c r="BG13" s="906">
        <v>9.8000000000000007</v>
      </c>
    </row>
    <row r="14" spans="1:59" ht="11.25" customHeight="1" x14ac:dyDescent="0.2">
      <c r="A14" s="887" t="s">
        <v>437</v>
      </c>
      <c r="B14" s="899" t="s">
        <v>438</v>
      </c>
      <c r="C14" s="957" t="s">
        <v>108</v>
      </c>
      <c r="D14" s="957" t="s">
        <v>4355</v>
      </c>
      <c r="E14" s="754">
        <v>26</v>
      </c>
      <c r="F14" s="1235">
        <v>117</v>
      </c>
      <c r="G14" s="1235" t="s">
        <v>37</v>
      </c>
      <c r="H14" s="1235" t="s">
        <v>37</v>
      </c>
      <c r="I14" s="889">
        <v>31.67</v>
      </c>
      <c r="J14" s="669">
        <f t="shared" si="0"/>
        <v>3.2838648563309127</v>
      </c>
      <c r="K14" s="908">
        <v>0.26</v>
      </c>
      <c r="L14" s="911">
        <v>4</v>
      </c>
      <c r="M14" s="660">
        <f t="shared" si="1"/>
        <v>1.04</v>
      </c>
      <c r="N14" s="894" t="s">
        <v>148</v>
      </c>
      <c r="O14" s="757">
        <v>0.25</v>
      </c>
      <c r="P14" s="890">
        <v>43342</v>
      </c>
      <c r="Q14" s="890">
        <v>43357</v>
      </c>
      <c r="R14" s="660">
        <f t="shared" si="2"/>
        <v>4.0000000000000036</v>
      </c>
      <c r="S14" s="721">
        <f>IF(INDEX(Historical!$D$7:$D$1379,MATCH(B14,Historical!$B$7:$B$1403,0))=0,"n/a",(INDEX(Historical!$C$7:$C$1381,MATCH(B14,Historical!$B$7:$B$1403,0))/INDEX(Historical!$D$7:$D$1379,MATCH(B14,Historical!$B$7:$B$1403,0))-1)*100)</f>
        <v>1.9607843137254832</v>
      </c>
      <c r="T14" s="721">
        <f>IF(INDEX(Historical!$F$7:$F$1372,MATCH(B14,Historical!$B$7:$B$1403,0))=0,"n/a",((INDEX(Historical!$C$7:$C$1381,MATCH(B14,Historical!$B$7:$B$1403,0))/INDEX(Historical!$F$7:$F$1372,MATCH(B14,Historical!$B$7:$B$1403,0)))^(1/3)-1)*100)</f>
        <v>3.0752138802645934</v>
      </c>
      <c r="U14" s="721">
        <f>IF(INDEX(Historical!$H$7:$H$1372,MATCH(B14,Historical!$B$7:$B$1403,0))=0,"n/a",((INDEX(Historical!$C$7:$C$1381,MATCH(B14,Historical!$B$7:$B$1403,0))/INDEX(Historical!$H$7:$H$1372,MATCH(B14,Historical!$B$7:$B$1403,0)))^(1/5)-1)*100)</f>
        <v>2.694790694865512</v>
      </c>
      <c r="V14" s="721">
        <f>IF(INDEX(Historical!$O$7:$O$1372,MATCH(B14,Historical!$B$7:$B$1403,0))=0,"n/a",((INDEX(Historical!$C$7:$C$1381,MATCH(B14,Historical!$B$7:$B$1403,0))/INDEX(Historical!$O$7:$O$1372,MATCH(B14,Historical!$B$7:$B$1403,0)))^(1/10)-1)*100)</f>
        <v>2.9250354063414807</v>
      </c>
      <c r="W14" s="722">
        <f t="shared" si="3"/>
        <v>0.92128481215071867</v>
      </c>
      <c r="X14" s="723">
        <f t="shared" si="4"/>
        <v>0.27220108028944567</v>
      </c>
      <c r="Y14" s="691" t="s">
        <v>4522</v>
      </c>
      <c r="Z14" s="669">
        <f t="shared" si="5"/>
        <v>41.6</v>
      </c>
      <c r="AA14" s="910">
        <f t="shared" si="6"/>
        <v>12.668000000000001</v>
      </c>
      <c r="AB14" s="911">
        <v>12</v>
      </c>
      <c r="AC14" s="889">
        <v>2.5</v>
      </c>
      <c r="AD14" s="889">
        <v>1.84</v>
      </c>
      <c r="AE14" s="889">
        <v>4.32</v>
      </c>
      <c r="AF14" s="889">
        <v>1.62</v>
      </c>
      <c r="AG14" s="889">
        <v>12.7</v>
      </c>
      <c r="AH14" s="889">
        <v>27.800000000000004</v>
      </c>
      <c r="AI14" s="889">
        <v>7.8100000000000005</v>
      </c>
      <c r="AJ14" s="889">
        <v>9.9</v>
      </c>
      <c r="AK14" s="889">
        <v>6.9</v>
      </c>
      <c r="AL14" s="902">
        <v>474.73</v>
      </c>
      <c r="AM14" s="896">
        <v>3.1</v>
      </c>
      <c r="AN14" s="889">
        <v>0.34</v>
      </c>
      <c r="AO14" s="762">
        <f t="shared" si="7"/>
        <v>-6.6893444488035758</v>
      </c>
      <c r="AP14" s="763">
        <f t="shared" si="8"/>
        <v>5.9786555511964252</v>
      </c>
      <c r="AQ14" s="912">
        <f t="shared" si="9"/>
        <v>-4.4962827948566098</v>
      </c>
      <c r="AR14" s="669">
        <f>INDEX(Historical!$C$7:$C$1381,MATCH(B14,Historical!$B$7:$B$1403,0))*IF(AH14="n/a",1.03,IF(AH14&lt;0,1.01,IF(AH14&gt;10,1.1,(1+AH14/100))))</f>
        <v>1.1440000000000001</v>
      </c>
      <c r="AS14" s="910">
        <f t="shared" si="10"/>
        <v>1.2333464000000003</v>
      </c>
      <c r="AT14" s="910">
        <f t="shared" si="11"/>
        <v>1.3184473016000002</v>
      </c>
      <c r="AU14" s="910">
        <f t="shared" si="11"/>
        <v>1.4094201654104002</v>
      </c>
      <c r="AV14" s="910">
        <f t="shared" si="11"/>
        <v>1.5066701568237177</v>
      </c>
      <c r="AW14" s="669">
        <f t="shared" si="12"/>
        <v>6.6118840238341186</v>
      </c>
      <c r="AX14" s="770">
        <f t="shared" si="13"/>
        <v>20.877436134619888</v>
      </c>
      <c r="AY14" s="959">
        <v>0.55000000000000004</v>
      </c>
      <c r="AZ14" s="896">
        <v>4.6500000000000004</v>
      </c>
      <c r="BA14" s="896">
        <v>-17.330000000000002</v>
      </c>
      <c r="BB14" s="896">
        <v>-12.520000000000001</v>
      </c>
      <c r="BC14" s="896">
        <v>-6.9099999999999993</v>
      </c>
      <c r="BE14" s="641">
        <v>1994</v>
      </c>
      <c r="BF14" s="922">
        <f t="shared" si="14"/>
        <v>2</v>
      </c>
      <c r="BG14" s="906">
        <v>1.2</v>
      </c>
    </row>
    <row r="15" spans="1:59" ht="11.25" customHeight="1" x14ac:dyDescent="0.2">
      <c r="A15" s="887" t="s">
        <v>440</v>
      </c>
      <c r="B15" s="899" t="s">
        <v>441</v>
      </c>
      <c r="C15" s="957" t="s">
        <v>131</v>
      </c>
      <c r="D15" s="957" t="s">
        <v>4357</v>
      </c>
      <c r="E15" s="754">
        <v>27</v>
      </c>
      <c r="F15" s="1235">
        <v>109</v>
      </c>
      <c r="G15" s="1235" t="s">
        <v>37</v>
      </c>
      <c r="H15" s="1235" t="s">
        <v>37</v>
      </c>
      <c r="I15" s="898">
        <v>34.33</v>
      </c>
      <c r="J15" s="669">
        <f t="shared" si="0"/>
        <v>2.9082435187882316</v>
      </c>
      <c r="K15" s="908">
        <v>0.24959999999999999</v>
      </c>
      <c r="L15" s="911">
        <v>4</v>
      </c>
      <c r="M15" s="660">
        <f t="shared" si="1"/>
        <v>0.99839999999999995</v>
      </c>
      <c r="N15" s="894" t="s">
        <v>442</v>
      </c>
      <c r="O15" s="757">
        <v>0.24590000000000001</v>
      </c>
      <c r="P15" s="885">
        <v>43776</v>
      </c>
      <c r="Q15" s="885">
        <v>43791</v>
      </c>
      <c r="R15" s="660">
        <f t="shared" si="2"/>
        <v>1.5046766978446444</v>
      </c>
      <c r="S15" s="721">
        <f>IF(INDEX(Historical!$D$7:$D$1379,MATCH(B15,Historical!$B$7:$B$1403,0))=0,"n/a",(INDEX(Historical!$C$7:$C$1381,MATCH(B15,Historical!$B$7:$B$1403,0))/INDEX(Historical!$D$7:$D$1379,MATCH(B15,Historical!$B$7:$B$1403,0))-1)*100)</f>
        <v>3.0160226201696672</v>
      </c>
      <c r="T15" s="721">
        <f>IF(INDEX(Historical!$F$7:$F$1372,MATCH(B15,Historical!$B$7:$B$1403,0))=0,"n/a",((INDEX(Historical!$C$7:$C$1381,MATCH(B15,Historical!$B$7:$B$1403,0))/INDEX(Historical!$F$7:$F$1372,MATCH(B15,Historical!$B$7:$B$1403,0)))^(1/3)-1)*100)</f>
        <v>3.0200248500614313</v>
      </c>
      <c r="U15" s="721">
        <f>IF(INDEX(Historical!$H$7:$H$1372,MATCH(B15,Historical!$B$7:$B$1403,0))=0,"n/a",((INDEX(Historical!$C$7:$C$1381,MATCH(B15,Historical!$B$7:$B$1403,0))/INDEX(Historical!$H$7:$H$1372,MATCH(B15,Historical!$B$7:$B$1403,0)))^(1/5)-1)*100)</f>
        <v>3.0157448975054457</v>
      </c>
      <c r="V15" s="721">
        <f>IF(INDEX(Historical!$O$7:$O$1372,MATCH(B15,Historical!$B$7:$B$1403,0))=0,"n/a",((INDEX(Historical!$C$7:$C$1381,MATCH(B15,Historical!$B$7:$B$1403,0))/INDEX(Historical!$O$7:$O$1372,MATCH(B15,Historical!$B$7:$B$1403,0)))^(1/10)-1)*100)</f>
        <v>3.1341472411370974</v>
      </c>
      <c r="W15" s="722">
        <f t="shared" si="3"/>
        <v>0.96222183116429005</v>
      </c>
      <c r="X15" s="723">
        <f t="shared" si="4"/>
        <v>0.27923563865791162</v>
      </c>
      <c r="Y15" s="900"/>
      <c r="Z15" s="669">
        <f t="shared" si="5"/>
        <v>61.629629629629626</v>
      </c>
      <c r="AA15" s="910">
        <f t="shared" si="6"/>
        <v>21.191358024691354</v>
      </c>
      <c r="AB15" s="911">
        <v>12</v>
      </c>
      <c r="AC15" s="889">
        <v>1.62</v>
      </c>
      <c r="AD15" s="889">
        <v>5.3</v>
      </c>
      <c r="AE15" s="889">
        <v>3.88</v>
      </c>
      <c r="AF15" s="889">
        <v>2.0299999999999998</v>
      </c>
      <c r="AG15" s="889">
        <v>9.5</v>
      </c>
      <c r="AH15" s="889">
        <v>11.5</v>
      </c>
      <c r="AI15" s="889" t="s">
        <v>136</v>
      </c>
      <c r="AJ15" s="889">
        <v>10.8</v>
      </c>
      <c r="AK15" s="889">
        <v>4</v>
      </c>
      <c r="AL15" s="902">
        <v>317.55</v>
      </c>
      <c r="AM15" s="896">
        <v>0.2</v>
      </c>
      <c r="AN15" s="889">
        <v>0.94</v>
      </c>
      <c r="AO15" s="762">
        <f t="shared" si="7"/>
        <v>-15.267369608397676</v>
      </c>
      <c r="AP15" s="763">
        <f t="shared" si="8"/>
        <v>5.9239884162936773</v>
      </c>
      <c r="AQ15" s="912">
        <f t="shared" si="9"/>
        <v>38.272608021052925</v>
      </c>
      <c r="AR15" s="669">
        <f>INDEX(Historical!$C$7:$C$1381,MATCH(B15,Historical!$B$7:$B$1403,0))*IF(AH15="n/a",1.03,IF(AH15&lt;0,1.01,IF(AH15&gt;10,1.1,(1+AH15/100))))</f>
        <v>1.0820700000000001</v>
      </c>
      <c r="AS15" s="910">
        <f t="shared" si="10"/>
        <v>1.1145321000000001</v>
      </c>
      <c r="AT15" s="910">
        <f t="shared" si="11"/>
        <v>1.1591133840000001</v>
      </c>
      <c r="AU15" s="910">
        <f t="shared" si="11"/>
        <v>1.20547791936</v>
      </c>
      <c r="AV15" s="910">
        <f t="shared" si="11"/>
        <v>1.2536970361344</v>
      </c>
      <c r="AW15" s="669">
        <f t="shared" si="12"/>
        <v>5.8148904394944001</v>
      </c>
      <c r="AX15" s="770">
        <f t="shared" si="13"/>
        <v>16.938218582855814</v>
      </c>
      <c r="AY15" s="959">
        <v>7.0000000000000007E-2</v>
      </c>
      <c r="AZ15" s="896">
        <v>0.03</v>
      </c>
      <c r="BA15" s="896">
        <v>-15.02</v>
      </c>
      <c r="BB15" s="896">
        <v>-8.5299999999999994</v>
      </c>
      <c r="BC15" s="896">
        <v>-6.68</v>
      </c>
      <c r="BE15" s="641">
        <v>1993</v>
      </c>
      <c r="BF15" s="922">
        <f t="shared" si="14"/>
        <v>2</v>
      </c>
      <c r="BG15" s="906">
        <v>2.7</v>
      </c>
    </row>
    <row r="16" spans="1:59" s="796" customFormat="1" ht="11.25" customHeight="1" x14ac:dyDescent="0.2">
      <c r="A16" s="777" t="s">
        <v>140</v>
      </c>
      <c r="B16" s="804" t="s">
        <v>141</v>
      </c>
      <c r="C16" s="957" t="s">
        <v>131</v>
      </c>
      <c r="D16" s="957" t="s">
        <v>4356</v>
      </c>
      <c r="E16" s="778">
        <v>36</v>
      </c>
      <c r="F16" s="1235">
        <v>75</v>
      </c>
      <c r="G16" s="1234" t="s">
        <v>37</v>
      </c>
      <c r="H16" s="1234" t="s">
        <v>37</v>
      </c>
      <c r="I16" s="789">
        <v>103.25</v>
      </c>
      <c r="J16" s="780">
        <f t="shared" si="0"/>
        <v>2.227602905569007</v>
      </c>
      <c r="K16" s="802">
        <v>0.57499999999999996</v>
      </c>
      <c r="L16" s="782">
        <v>4</v>
      </c>
      <c r="M16" s="783">
        <f t="shared" si="1"/>
        <v>2.2999999999999998</v>
      </c>
      <c r="N16" s="784" t="s">
        <v>142</v>
      </c>
      <c r="O16" s="803">
        <v>0.52500000000000002</v>
      </c>
      <c r="P16" s="786">
        <v>43790</v>
      </c>
      <c r="Q16" s="786">
        <v>43807</v>
      </c>
      <c r="R16" s="783">
        <f t="shared" si="2"/>
        <v>9.5238095238095113</v>
      </c>
      <c r="S16" s="721">
        <f>IF(INDEX(Historical!$D$7:$D$1379,MATCH(B16,Historical!$B$7:$B$1403,0))=0,"n/a",(INDEX(Historical!$C$7:$C$1381,MATCH(B16,Historical!$B$7:$B$1403,0))/INDEX(Historical!$D$7:$D$1379,MATCH(B16,Historical!$B$7:$B$1403,0))-1)*100)</f>
        <v>8.5858585858585847</v>
      </c>
      <c r="T16" s="721">
        <f>IF(INDEX(Historical!$F$7:$F$1372,MATCH(B16,Historical!$B$7:$B$1403,0))=0,"n/a",((INDEX(Historical!$C$7:$C$1381,MATCH(B16,Historical!$B$7:$B$1403,0))/INDEX(Historical!$F$7:$F$1372,MATCH(B16,Historical!$B$7:$B$1403,0)))^(1/3)-1)*100)</f>
        <v>7.9313103888733583</v>
      </c>
      <c r="U16" s="721">
        <f>IF(INDEX(Historical!$H$7:$H$1372,MATCH(B16,Historical!$B$7:$B$1403,0))=0,"n/a",((INDEX(Historical!$C$7:$C$1381,MATCH(B16,Historical!$B$7:$B$1403,0))/INDEX(Historical!$H$7:$H$1372,MATCH(B16,Historical!$B$7:$B$1403,0)))^(1/5)-1)*100)</f>
        <v>7.4655931692266808</v>
      </c>
      <c r="V16" s="721">
        <f>IF(INDEX(Historical!$O$7:$O$1372,MATCH(B16,Historical!$B$7:$B$1403,0))=0,"n/a",((INDEX(Historical!$C$7:$C$1381,MATCH(B16,Historical!$B$7:$B$1403,0))/INDEX(Historical!$O$7:$O$1372,MATCH(B16,Historical!$B$7:$B$1403,0)))^(1/10)-1)*100)</f>
        <v>4.9596220462753582</v>
      </c>
      <c r="W16" s="722">
        <f t="shared" si="3"/>
        <v>1.5052746155996484</v>
      </c>
      <c r="X16" s="723">
        <f t="shared" si="4"/>
        <v>0.9331991461533351</v>
      </c>
      <c r="Y16" s="899"/>
      <c r="Z16" s="780">
        <f t="shared" si="5"/>
        <v>51.569506726457391</v>
      </c>
      <c r="AA16" s="788">
        <f t="shared" si="6"/>
        <v>23.150224215246638</v>
      </c>
      <c r="AB16" s="782">
        <v>9</v>
      </c>
      <c r="AC16" s="789">
        <v>4.46</v>
      </c>
      <c r="AD16" s="789">
        <v>3.26</v>
      </c>
      <c r="AE16" s="789">
        <v>4.37</v>
      </c>
      <c r="AF16" s="789">
        <v>2.04</v>
      </c>
      <c r="AG16" s="789" t="s">
        <v>136</v>
      </c>
      <c r="AH16" s="789">
        <v>8.7999999999999989</v>
      </c>
      <c r="AI16" s="789">
        <v>7.1099999999999994</v>
      </c>
      <c r="AJ16" s="789">
        <v>8</v>
      </c>
      <c r="AK16" s="789">
        <v>7.1</v>
      </c>
      <c r="AL16" s="790">
        <v>12680</v>
      </c>
      <c r="AM16" s="791">
        <v>1.0999999999999999</v>
      </c>
      <c r="AN16" s="789">
        <v>0.71</v>
      </c>
      <c r="AO16" s="792">
        <f t="shared" si="7"/>
        <v>-13.45702814045095</v>
      </c>
      <c r="AP16" s="793">
        <f t="shared" si="8"/>
        <v>9.6931960747956882</v>
      </c>
      <c r="AQ16" s="794">
        <f t="shared" si="9"/>
        <v>44.877660879183232</v>
      </c>
      <c r="AR16" s="669">
        <f>INDEX(Historical!$C$7:$C$1381,MATCH(B16,Historical!$B$7:$B$1403,0))*IF(AH16="n/a",1.03,IF(AH16&lt;0,1.01,IF(AH16&gt;10,1.1,(1+AH16/100))))</f>
        <v>2.3391999999999999</v>
      </c>
      <c r="AS16" s="788">
        <f t="shared" si="10"/>
        <v>2.5055171199999999</v>
      </c>
      <c r="AT16" s="788">
        <f t="shared" si="11"/>
        <v>2.6834088355199999</v>
      </c>
      <c r="AU16" s="788">
        <f t="shared" si="11"/>
        <v>2.8739308628419198</v>
      </c>
      <c r="AV16" s="788">
        <f t="shared" si="11"/>
        <v>3.0779799541036961</v>
      </c>
      <c r="AW16" s="780">
        <f t="shared" si="12"/>
        <v>13.480036772465617</v>
      </c>
      <c r="AX16" s="795">
        <f t="shared" si="13"/>
        <v>13.055725687618031</v>
      </c>
      <c r="AY16" s="960">
        <v>0.22</v>
      </c>
      <c r="AZ16" s="791">
        <v>5.3</v>
      </c>
      <c r="BA16" s="791">
        <v>-14.729999999999999</v>
      </c>
      <c r="BB16" s="791">
        <v>-9.8000000000000007</v>
      </c>
      <c r="BC16" s="791">
        <v>-5.89</v>
      </c>
      <c r="BD16" s="933"/>
      <c r="BE16" s="641">
        <v>1985</v>
      </c>
      <c r="BF16" s="922">
        <f t="shared" si="14"/>
        <v>3</v>
      </c>
      <c r="BG16" s="847" t="s">
        <v>136</v>
      </c>
    </row>
    <row r="17" spans="1:59" ht="11.25" customHeight="1" x14ac:dyDescent="0.2">
      <c r="A17" s="887" t="s">
        <v>432</v>
      </c>
      <c r="B17" s="899" t="s">
        <v>433</v>
      </c>
      <c r="C17" s="957" t="s">
        <v>123</v>
      </c>
      <c r="D17" s="957" t="s">
        <v>4358</v>
      </c>
      <c r="E17" s="754">
        <v>26</v>
      </c>
      <c r="F17" s="1235">
        <v>119</v>
      </c>
      <c r="G17" s="1235" t="s">
        <v>106</v>
      </c>
      <c r="H17" s="1235" t="s">
        <v>106</v>
      </c>
      <c r="I17" s="889">
        <v>101.07</v>
      </c>
      <c r="J17" s="669">
        <f t="shared" si="0"/>
        <v>1.4247551202137132</v>
      </c>
      <c r="K17" s="908">
        <v>0.36</v>
      </c>
      <c r="L17" s="911">
        <v>4</v>
      </c>
      <c r="M17" s="660">
        <f t="shared" si="1"/>
        <v>1.44</v>
      </c>
      <c r="N17" s="894" t="s">
        <v>434</v>
      </c>
      <c r="O17" s="757">
        <v>0.34</v>
      </c>
      <c r="P17" s="636">
        <v>43585</v>
      </c>
      <c r="Q17" s="636">
        <v>43607</v>
      </c>
      <c r="R17" s="660">
        <f t="shared" si="2"/>
        <v>5.8823529411764595</v>
      </c>
      <c r="S17" s="721">
        <f>IF(INDEX(Historical!$D$7:$D$1379,MATCH(B17,Historical!$B$7:$B$1403,0))=0,"n/a",(INDEX(Historical!$C$7:$C$1381,MATCH(B17,Historical!$B$7:$B$1403,0))/INDEX(Historical!$D$7:$D$1379,MATCH(B17,Historical!$B$7:$B$1403,0))-1)*100)</f>
        <v>7.575757575757569</v>
      </c>
      <c r="T17" s="721">
        <f>IF(INDEX(Historical!$F$7:$F$1372,MATCH(B17,Historical!$B$7:$B$1403,0))=0,"n/a",((INDEX(Historical!$C$7:$C$1381,MATCH(B17,Historical!$B$7:$B$1403,0))/INDEX(Historical!$F$7:$F$1372,MATCH(B17,Historical!$B$7:$B$1403,0)))^(1/3)-1)*100)</f>
        <v>5.1904156618667763</v>
      </c>
      <c r="U17" s="721">
        <f>IF(INDEX(Historical!$H$7:$H$1372,MATCH(B17,Historical!$B$7:$B$1403,0))=0,"n/a",((INDEX(Historical!$C$7:$C$1381,MATCH(B17,Historical!$B$7:$B$1403,0))/INDEX(Historical!$H$7:$H$1372,MATCH(B17,Historical!$B$7:$B$1403,0)))^(1/5)-1)*100)</f>
        <v>5.4319816254103426</v>
      </c>
      <c r="V17" s="721">
        <f>IF(INDEX(Historical!$O$7:$O$1372,MATCH(B17,Historical!$B$7:$B$1403,0))=0,"n/a",((INDEX(Historical!$C$7:$C$1381,MATCH(B17,Historical!$B$7:$B$1403,0))/INDEX(Historical!$O$7:$O$1372,MATCH(B17,Historical!$B$7:$B$1403,0)))^(1/10)-1)*100)</f>
        <v>8.996790356615092</v>
      </c>
      <c r="W17" s="722">
        <f t="shared" si="3"/>
        <v>0.60376883422834859</v>
      </c>
      <c r="X17" s="723">
        <f t="shared" si="4"/>
        <v>1.8730971122104627</v>
      </c>
      <c r="Y17" s="686"/>
      <c r="Z17" s="669">
        <f t="shared" si="5"/>
        <v>40.563380281690144</v>
      </c>
      <c r="AA17" s="910">
        <f t="shared" si="6"/>
        <v>28.470422535211267</v>
      </c>
      <c r="AB17" s="911">
        <v>12</v>
      </c>
      <c r="AC17" s="889">
        <v>3.55</v>
      </c>
      <c r="AD17" s="889">
        <v>4.41</v>
      </c>
      <c r="AE17" s="889">
        <v>2.31</v>
      </c>
      <c r="AF17" s="889">
        <v>4.16</v>
      </c>
      <c r="AG17" s="889">
        <v>14.399999999999999</v>
      </c>
      <c r="AH17" s="889">
        <v>-23.1</v>
      </c>
      <c r="AI17" s="889">
        <v>11.05</v>
      </c>
      <c r="AJ17" s="889">
        <v>2.9000000000000004</v>
      </c>
      <c r="AK17" s="889">
        <v>6.45</v>
      </c>
      <c r="AL17" s="902">
        <v>6630</v>
      </c>
      <c r="AM17" s="896">
        <v>0.3</v>
      </c>
      <c r="AN17" s="889">
        <v>0.76</v>
      </c>
      <c r="AO17" s="762">
        <f t="shared" si="7"/>
        <v>-21.613685789587212</v>
      </c>
      <c r="AP17" s="763">
        <f t="shared" si="8"/>
        <v>6.8567367456240556</v>
      </c>
      <c r="AQ17" s="912">
        <f t="shared" si="9"/>
        <v>129.43113975074078</v>
      </c>
      <c r="AR17" s="669">
        <f>INDEX(Historical!$C$7:$C$1381,MATCH(B17,Historical!$B$7:$B$1403,0))*IF(AH17="n/a",1.03,IF(AH17&lt;0,1.01,IF(AH17&gt;10,1.1,(1+AH17/100))))</f>
        <v>1.4341999999999999</v>
      </c>
      <c r="AS17" s="910">
        <f t="shared" si="10"/>
        <v>1.57762</v>
      </c>
      <c r="AT17" s="910">
        <f t="shared" si="11"/>
        <v>1.6793764900000001</v>
      </c>
      <c r="AU17" s="910">
        <f t="shared" si="11"/>
        <v>1.7876962736050002</v>
      </c>
      <c r="AV17" s="910">
        <f t="shared" si="11"/>
        <v>1.9030026832525226</v>
      </c>
      <c r="AW17" s="669">
        <f t="shared" si="12"/>
        <v>8.3818954468575235</v>
      </c>
      <c r="AX17" s="770">
        <f t="shared" si="13"/>
        <v>8.2931586493099072</v>
      </c>
      <c r="AY17" s="959">
        <v>0.63</v>
      </c>
      <c r="AZ17" s="896">
        <v>1.87</v>
      </c>
      <c r="BA17" s="896">
        <v>-19.91</v>
      </c>
      <c r="BB17" s="896">
        <v>-11.89</v>
      </c>
      <c r="BC17" s="896">
        <v>-13.5</v>
      </c>
      <c r="BE17" s="641">
        <v>1994</v>
      </c>
      <c r="BF17" s="922">
        <f t="shared" si="14"/>
        <v>2</v>
      </c>
      <c r="BG17" s="906">
        <v>6.3</v>
      </c>
    </row>
    <row r="18" spans="1:59" ht="11.25" customHeight="1" x14ac:dyDescent="0.2">
      <c r="A18" s="887" t="s">
        <v>129</v>
      </c>
      <c r="B18" s="899" t="s">
        <v>130</v>
      </c>
      <c r="C18" s="957" t="s">
        <v>131</v>
      </c>
      <c r="D18" s="957" t="s">
        <v>4357</v>
      </c>
      <c r="E18" s="754">
        <v>65</v>
      </c>
      <c r="F18" s="1235">
        <v>1</v>
      </c>
      <c r="G18" s="1235" t="s">
        <v>37</v>
      </c>
      <c r="H18" s="1235" t="s">
        <v>37</v>
      </c>
      <c r="I18" s="889">
        <v>76.59</v>
      </c>
      <c r="J18" s="669">
        <f t="shared" si="0"/>
        <v>1.5928972450711578</v>
      </c>
      <c r="K18" s="901">
        <v>0.30499999999999999</v>
      </c>
      <c r="L18" s="911">
        <v>4</v>
      </c>
      <c r="M18" s="660">
        <f t="shared" si="1"/>
        <v>1.22</v>
      </c>
      <c r="N18" s="894" t="s">
        <v>119</v>
      </c>
      <c r="O18" s="756">
        <v>0.27500000000000002</v>
      </c>
      <c r="P18" s="885">
        <v>43691</v>
      </c>
      <c r="Q18" s="885">
        <v>43711</v>
      </c>
      <c r="R18" s="660">
        <f t="shared" si="2"/>
        <v>10.909090909090898</v>
      </c>
      <c r="S18" s="721">
        <f>IF(INDEX(Historical!$D$7:$D$1379,MATCH(B18,Historical!$B$7:$B$1403,0))=0,"n/a",(INDEX(Historical!$C$7:$C$1381,MATCH(B18,Historical!$B$7:$B$1403,0))/INDEX(Historical!$D$7:$D$1379,MATCH(B18,Historical!$B$7:$B$1403,0))-1)*100)</f>
        <v>9.4339622641509422</v>
      </c>
      <c r="T18" s="721">
        <f>IF(INDEX(Historical!$F$7:$F$1372,MATCH(B18,Historical!$B$7:$B$1403,0))=0,"n/a",((INDEX(Historical!$C$7:$C$1381,MATCH(B18,Historical!$B$7:$B$1403,0))/INDEX(Historical!$F$7:$F$1372,MATCH(B18,Historical!$B$7:$B$1403,0)))^(1/3)-1)*100)</f>
        <v>8.2689515415704129</v>
      </c>
      <c r="U18" s="721">
        <f>IF(INDEX(Historical!$H$7:$H$1372,MATCH(B18,Historical!$B$7:$B$1403,0))=0,"n/a",((INDEX(Historical!$C$7:$C$1381,MATCH(B18,Historical!$B$7:$B$1403,0))/INDEX(Historical!$H$7:$H$1372,MATCH(B18,Historical!$B$7:$B$1403,0)))^(1/5)-1)*100)</f>
        <v>6.9241925628751311</v>
      </c>
      <c r="V18" s="721">
        <f>IF(INDEX(Historical!$O$7:$O$1372,MATCH(B18,Historical!$B$7:$B$1403,0))=0,"n/a",((INDEX(Historical!$C$7:$C$1381,MATCH(B18,Historical!$B$7:$B$1403,0))/INDEX(Historical!$O$7:$O$1372,MATCH(B18,Historical!$B$7:$B$1403,0)))^(1/10)-1)*100)</f>
        <v>8.6717500787874648</v>
      </c>
      <c r="W18" s="722">
        <f t="shared" si="3"/>
        <v>0.79847695101509575</v>
      </c>
      <c r="X18" s="723">
        <f t="shared" si="4"/>
        <v>5.3263019714424082</v>
      </c>
      <c r="Y18" s="682"/>
      <c r="Z18" s="669">
        <f t="shared" si="5"/>
        <v>55.707762557077622</v>
      </c>
      <c r="AA18" s="910">
        <f t="shared" si="6"/>
        <v>34.972602739726028</v>
      </c>
      <c r="AB18" s="911">
        <v>12</v>
      </c>
      <c r="AC18" s="889">
        <v>2.19</v>
      </c>
      <c r="AD18" s="889">
        <v>5.82</v>
      </c>
      <c r="AE18" s="889">
        <v>5.98</v>
      </c>
      <c r="AF18" s="889">
        <v>4.7300000000000004</v>
      </c>
      <c r="AG18" s="889">
        <v>14.099999999999998</v>
      </c>
      <c r="AH18" s="889">
        <v>-8</v>
      </c>
      <c r="AI18" s="889">
        <v>7.04</v>
      </c>
      <c r="AJ18" s="889">
        <v>1.3</v>
      </c>
      <c r="AK18" s="889">
        <v>6</v>
      </c>
      <c r="AL18" s="902">
        <v>2820</v>
      </c>
      <c r="AM18" s="896">
        <v>0.89999999999999991</v>
      </c>
      <c r="AN18" s="889">
        <v>0.8</v>
      </c>
      <c r="AO18" s="762">
        <f t="shared" si="7"/>
        <v>-26.45551293177974</v>
      </c>
      <c r="AP18" s="763">
        <f t="shared" si="8"/>
        <v>8.517089807946288</v>
      </c>
      <c r="AQ18" s="912">
        <f t="shared" si="9"/>
        <v>171.14605408967662</v>
      </c>
      <c r="AR18" s="669">
        <f>INDEX(Historical!$C$7:$C$1381,MATCH(B18,Historical!$B$7:$B$1403,0))*IF(AH18="n/a",1.03,IF(AH18&lt;0,1.01,IF(AH18&gt;10,1.1,(1+AH18/100))))</f>
        <v>1.1716</v>
      </c>
      <c r="AS18" s="910">
        <f t="shared" si="10"/>
        <v>1.25408064</v>
      </c>
      <c r="AT18" s="910">
        <f t="shared" si="11"/>
        <v>1.3293254783999999</v>
      </c>
      <c r="AU18" s="910">
        <f t="shared" si="11"/>
        <v>1.409085007104</v>
      </c>
      <c r="AV18" s="910">
        <f t="shared" si="11"/>
        <v>1.4936301075302401</v>
      </c>
      <c r="AW18" s="669">
        <f t="shared" si="12"/>
        <v>6.6577212330342403</v>
      </c>
      <c r="AX18" s="770">
        <f t="shared" si="13"/>
        <v>8.6926768938950776</v>
      </c>
      <c r="AY18" s="959">
        <v>-0.13</v>
      </c>
      <c r="AZ18" s="896">
        <v>13.44</v>
      </c>
      <c r="BA18" s="896">
        <v>-20.22</v>
      </c>
      <c r="BB18" s="896">
        <v>-12.989999999999998</v>
      </c>
      <c r="BC18" s="896">
        <v>-9.5</v>
      </c>
      <c r="BE18" s="641">
        <v>1955</v>
      </c>
      <c r="BF18" s="922">
        <f t="shared" si="14"/>
        <v>8</v>
      </c>
      <c r="BG18" s="906">
        <v>5.2</v>
      </c>
    </row>
    <row r="19" spans="1:59" ht="11.25" customHeight="1" x14ac:dyDescent="0.2">
      <c r="A19" s="887" t="s">
        <v>453</v>
      </c>
      <c r="B19" s="899" t="s">
        <v>454</v>
      </c>
      <c r="C19" s="957" t="s">
        <v>108</v>
      </c>
      <c r="D19" s="957" t="s">
        <v>4355</v>
      </c>
      <c r="E19" s="754">
        <v>26</v>
      </c>
      <c r="F19" s="1235">
        <v>125</v>
      </c>
      <c r="G19" s="1235" t="s">
        <v>106</v>
      </c>
      <c r="H19" s="1235" t="s">
        <v>106</v>
      </c>
      <c r="I19" s="889">
        <v>51.3</v>
      </c>
      <c r="J19" s="669">
        <f t="shared" si="0"/>
        <v>2.4951267056530217</v>
      </c>
      <c r="K19" s="908">
        <v>0.32</v>
      </c>
      <c r="L19" s="911">
        <v>4</v>
      </c>
      <c r="M19" s="660">
        <f t="shared" si="1"/>
        <v>1.28</v>
      </c>
      <c r="N19" s="894" t="s">
        <v>240</v>
      </c>
      <c r="O19" s="757">
        <v>0.3</v>
      </c>
      <c r="P19" s="885">
        <v>43735</v>
      </c>
      <c r="Q19" s="885">
        <v>43753</v>
      </c>
      <c r="R19" s="660">
        <f t="shared" si="2"/>
        <v>6.6666666666666732</v>
      </c>
      <c r="S19" s="721">
        <f>IF(INDEX(Historical!$D$7:$D$1379,MATCH(B19,Historical!$B$7:$B$1403,0))=0,"n/a",(INDEX(Historical!$C$7:$C$1381,MATCH(B19,Historical!$B$7:$B$1403,0))/INDEX(Historical!$D$7:$D$1379,MATCH(B19,Historical!$B$7:$B$1403,0))-1)*100)</f>
        <v>31.182795698924725</v>
      </c>
      <c r="T19" s="721">
        <f>IF(INDEX(Historical!$F$7:$F$1372,MATCH(B19,Historical!$B$7:$B$1403,0))=0,"n/a",((INDEX(Historical!$C$7:$C$1381,MATCH(B19,Historical!$B$7:$B$1403,0))/INDEX(Historical!$F$7:$F$1372,MATCH(B19,Historical!$B$7:$B$1403,0)))^(1/3)-1)*100)</f>
        <v>18.671288229889061</v>
      </c>
      <c r="U19" s="721">
        <f>IF(INDEX(Historical!$H$7:$H$1372,MATCH(B19,Historical!$B$7:$B$1403,0))=0,"n/a",((INDEX(Historical!$C$7:$C$1381,MATCH(B19,Historical!$B$7:$B$1403,0))/INDEX(Historical!$H$7:$H$1372,MATCH(B19,Historical!$B$7:$B$1403,0)))^(1/5)-1)*100)</f>
        <v>13.950758688841036</v>
      </c>
      <c r="V19" s="721">
        <f>IF(INDEX(Historical!$O$7:$O$1372,MATCH(B19,Historical!$B$7:$B$1403,0))=0,"n/a",((INDEX(Historical!$C$7:$C$1381,MATCH(B19,Historical!$B$7:$B$1403,0))/INDEX(Historical!$O$7:$O$1372,MATCH(B19,Historical!$B$7:$B$1403,0)))^(1/10)-1)*100)</f>
        <v>10.611423629549632</v>
      </c>
      <c r="W19" s="722">
        <f t="shared" si="3"/>
        <v>1.3146924650140588</v>
      </c>
      <c r="X19" s="723">
        <f t="shared" si="4"/>
        <v>0.84040714993018284</v>
      </c>
      <c r="Y19" s="679"/>
      <c r="Z19" s="669">
        <f t="shared" si="5"/>
        <v>31.604938271604937</v>
      </c>
      <c r="AA19" s="910">
        <f t="shared" si="6"/>
        <v>12.666666666666666</v>
      </c>
      <c r="AB19" s="911">
        <v>12</v>
      </c>
      <c r="AC19" s="889">
        <v>4.05</v>
      </c>
      <c r="AD19" s="889">
        <v>1.81</v>
      </c>
      <c r="AE19" s="889">
        <v>5.21</v>
      </c>
      <c r="AF19" s="889">
        <v>1.71</v>
      </c>
      <c r="AG19" s="889">
        <v>14.000000000000002</v>
      </c>
      <c r="AH19" s="889">
        <v>35.099999999999994</v>
      </c>
      <c r="AI19" s="889">
        <v>2.1399999999999997</v>
      </c>
      <c r="AJ19" s="889">
        <v>16.600000000000001</v>
      </c>
      <c r="AK19" s="889">
        <v>7.0000000000000009</v>
      </c>
      <c r="AL19" s="902">
        <v>1690</v>
      </c>
      <c r="AM19" s="896">
        <v>49.8</v>
      </c>
      <c r="AN19" s="889">
        <v>0.03</v>
      </c>
      <c r="AO19" s="762">
        <f t="shared" si="7"/>
        <v>3.7792187278273932</v>
      </c>
      <c r="AP19" s="763">
        <f t="shared" si="8"/>
        <v>16.445885394494059</v>
      </c>
      <c r="AQ19" s="912">
        <f t="shared" si="9"/>
        <v>-1.8844218960787806</v>
      </c>
      <c r="AR19" s="669">
        <f>INDEX(Historical!$C$7:$C$1381,MATCH(B19,Historical!$B$7:$B$1403,0))*IF(AH19="n/a",1.03,IF(AH19&lt;0,1.01,IF(AH19&gt;10,1.1,(1+AH19/100))))</f>
        <v>1.3420000000000001</v>
      </c>
      <c r="AS19" s="910">
        <f t="shared" si="10"/>
        <v>1.3707188000000001</v>
      </c>
      <c r="AT19" s="910">
        <f t="shared" si="11"/>
        <v>1.4666691160000003</v>
      </c>
      <c r="AU19" s="910">
        <f t="shared" si="11"/>
        <v>1.5693359541200005</v>
      </c>
      <c r="AV19" s="910">
        <f t="shared" si="11"/>
        <v>1.6791894709084005</v>
      </c>
      <c r="AW19" s="669">
        <f t="shared" si="12"/>
        <v>7.4279133410284013</v>
      </c>
      <c r="AX19" s="770">
        <f t="shared" si="13"/>
        <v>14.479363237872128</v>
      </c>
      <c r="AY19" s="959">
        <v>0.85</v>
      </c>
      <c r="AZ19" s="896">
        <v>2.21</v>
      </c>
      <c r="BA19" s="896">
        <v>-19.79</v>
      </c>
      <c r="BB19" s="896">
        <v>-15.53</v>
      </c>
      <c r="BC19" s="896">
        <v>-10.75</v>
      </c>
      <c r="BE19" s="641">
        <v>1994</v>
      </c>
      <c r="BF19" s="922">
        <f t="shared" si="14"/>
        <v>2</v>
      </c>
      <c r="BG19" s="906">
        <v>1.7000000000000002</v>
      </c>
    </row>
    <row r="20" spans="1:59" ht="11.25" customHeight="1" x14ac:dyDescent="0.2">
      <c r="A20" s="887" t="s">
        <v>149</v>
      </c>
      <c r="B20" s="899" t="s">
        <v>150</v>
      </c>
      <c r="C20" s="957" t="s">
        <v>153</v>
      </c>
      <c r="D20" s="957" t="s">
        <v>4340</v>
      </c>
      <c r="E20" s="754">
        <v>48</v>
      </c>
      <c r="F20" s="1235">
        <v>39</v>
      </c>
      <c r="G20" s="1235" t="s">
        <v>37</v>
      </c>
      <c r="H20" s="1235" t="s">
        <v>37</v>
      </c>
      <c r="I20" s="889">
        <v>237.82</v>
      </c>
      <c r="J20" s="669">
        <f t="shared" si="0"/>
        <v>1.3287360188377766</v>
      </c>
      <c r="K20" s="901">
        <v>0.79</v>
      </c>
      <c r="L20" s="911">
        <v>4</v>
      </c>
      <c r="M20" s="660">
        <f t="shared" si="1"/>
        <v>3.16</v>
      </c>
      <c r="N20" s="894" t="s">
        <v>151</v>
      </c>
      <c r="O20" s="756">
        <v>0.77</v>
      </c>
      <c r="P20" s="885">
        <v>43807</v>
      </c>
      <c r="Q20" s="885">
        <v>43737</v>
      </c>
      <c r="R20" s="660">
        <f t="shared" si="2"/>
        <v>2.5974025974025996</v>
      </c>
      <c r="S20" s="721">
        <f>IF(INDEX(Historical!$D$7:$D$1379,MATCH(B20,Historical!$B$7:$B$1403,0))=0,"n/a",(INDEX(Historical!$C$7:$C$1381,MATCH(B20,Historical!$B$7:$B$1403,0))/INDEX(Historical!$D$7:$D$1379,MATCH(B20,Historical!$B$7:$B$1403,0))-1)*100)</f>
        <v>2.6490066225165476</v>
      </c>
      <c r="T20" s="721">
        <f>IF(INDEX(Historical!$F$7:$F$1372,MATCH(B20,Historical!$B$7:$B$1403,0))=0,"n/a",((INDEX(Historical!$C$7:$C$1381,MATCH(B20,Historical!$B$7:$B$1403,0))/INDEX(Historical!$F$7:$F$1372,MATCH(B20,Historical!$B$7:$B$1403,0)))^(1/3)-1)*100)</f>
        <v>4.5837317697531965</v>
      </c>
      <c r="U20" s="721">
        <f>IF(INDEX(Historical!$H$7:$H$1372,MATCH(B20,Historical!$B$7:$B$1403,0))=0,"n/a",((INDEX(Historical!$C$7:$C$1381,MATCH(B20,Historical!$B$7:$B$1403,0))/INDEX(Historical!$H$7:$H$1372,MATCH(B20,Historical!$B$7:$B$1403,0)))^(1/5)-1)*100)</f>
        <v>6.7620325308412221</v>
      </c>
      <c r="V20" s="721">
        <f>IF(INDEX(Historical!$O$7:$O$1372,MATCH(B20,Historical!$B$7:$B$1403,0))=0,"n/a",((INDEX(Historical!$C$7:$C$1381,MATCH(B20,Historical!$B$7:$B$1403,0))/INDEX(Historical!$O$7:$O$1372,MATCH(B20,Historical!$B$7:$B$1403,0)))^(1/10)-1)*100)</f>
        <v>8.912763124201394</v>
      </c>
      <c r="W20" s="722">
        <f t="shared" si="3"/>
        <v>0.75869092857184139</v>
      </c>
      <c r="X20" s="723" t="str">
        <f t="shared" si="4"/>
        <v>n/a</v>
      </c>
      <c r="Y20" s="900" t="s">
        <v>152</v>
      </c>
      <c r="Z20" s="669">
        <f t="shared" si="5"/>
        <v>131.66666666666669</v>
      </c>
      <c r="AA20" s="910">
        <f t="shared" si="6"/>
        <v>99.091666666666669</v>
      </c>
      <c r="AB20" s="911">
        <v>9</v>
      </c>
      <c r="AC20" s="889">
        <v>2.4</v>
      </c>
      <c r="AD20" s="889">
        <v>12.57</v>
      </c>
      <c r="AE20" s="889">
        <v>3.72</v>
      </c>
      <c r="AF20" s="889">
        <v>3.04</v>
      </c>
      <c r="AG20" s="889">
        <v>3.5999999999999996</v>
      </c>
      <c r="AH20" s="889">
        <v>24.4</v>
      </c>
      <c r="AI20" s="889">
        <v>11.07</v>
      </c>
      <c r="AJ20" s="889">
        <v>-8.9</v>
      </c>
      <c r="AK20" s="889">
        <v>7.9</v>
      </c>
      <c r="AL20" s="902">
        <v>64470</v>
      </c>
      <c r="AM20" s="896">
        <v>0.2</v>
      </c>
      <c r="AN20" s="889">
        <v>0.92</v>
      </c>
      <c r="AO20" s="762">
        <f t="shared" si="7"/>
        <v>-91.000898116987671</v>
      </c>
      <c r="AP20" s="763">
        <f t="shared" si="8"/>
        <v>8.0907685496789981</v>
      </c>
      <c r="AQ20" s="912">
        <f t="shared" si="9"/>
        <v>265.90142368109451</v>
      </c>
      <c r="AR20" s="669">
        <f>INDEX(Historical!$C$7:$C$1381,MATCH(B20,Historical!$B$7:$B$1403,0))*IF(AH20="n/a",1.03,IF(AH20&lt;0,1.01,IF(AH20&gt;10,1.1,(1+AH20/100))))</f>
        <v>3.4100000000000006</v>
      </c>
      <c r="AS20" s="910">
        <f t="shared" si="10"/>
        <v>3.7510000000000008</v>
      </c>
      <c r="AT20" s="910">
        <f t="shared" si="11"/>
        <v>4.0473290000000004</v>
      </c>
      <c r="AU20" s="910">
        <f t="shared" si="11"/>
        <v>4.3670679909999999</v>
      </c>
      <c r="AV20" s="910">
        <f t="shared" si="11"/>
        <v>4.7120663622889998</v>
      </c>
      <c r="AW20" s="669">
        <f t="shared" si="12"/>
        <v>20.287463353289002</v>
      </c>
      <c r="AX20" s="770">
        <f t="shared" si="13"/>
        <v>8.5305959773311759</v>
      </c>
      <c r="AY20" s="959">
        <v>1.02</v>
      </c>
      <c r="AZ20" s="896">
        <v>7.3800000000000008</v>
      </c>
      <c r="BA20" s="896">
        <v>-17.05</v>
      </c>
      <c r="BB20" s="896">
        <v>-11.379999999999999</v>
      </c>
      <c r="BC20" s="896">
        <v>-6.39</v>
      </c>
      <c r="BE20" s="641">
        <v>1973</v>
      </c>
      <c r="BF20" s="922">
        <f t="shared" si="14"/>
        <v>5</v>
      </c>
      <c r="BG20" s="906">
        <v>1.5</v>
      </c>
    </row>
    <row r="21" spans="1:59" ht="11.25" customHeight="1" x14ac:dyDescent="0.2">
      <c r="A21" s="887" t="s">
        <v>238</v>
      </c>
      <c r="B21" s="899" t="s">
        <v>239</v>
      </c>
      <c r="C21" s="957" t="s">
        <v>108</v>
      </c>
      <c r="D21" s="957" t="s">
        <v>4351</v>
      </c>
      <c r="E21" s="754">
        <v>40</v>
      </c>
      <c r="F21" s="1235">
        <v>65</v>
      </c>
      <c r="G21" s="1235" t="s">
        <v>37</v>
      </c>
      <c r="H21" s="1235" t="s">
        <v>115</v>
      </c>
      <c r="I21" s="889">
        <v>21.76</v>
      </c>
      <c r="J21" s="669">
        <f t="shared" si="0"/>
        <v>4.9632352941176467</v>
      </c>
      <c r="K21" s="901">
        <v>0.27</v>
      </c>
      <c r="L21" s="911">
        <v>4</v>
      </c>
      <c r="M21" s="660">
        <f t="shared" si="1"/>
        <v>1.08</v>
      </c>
      <c r="N21" s="894" t="s">
        <v>127</v>
      </c>
      <c r="O21" s="756">
        <v>0.26</v>
      </c>
      <c r="P21" s="885">
        <v>43828</v>
      </c>
      <c r="Q21" s="885">
        <v>43839</v>
      </c>
      <c r="R21" s="660">
        <f t="shared" si="2"/>
        <v>3.8461538461538494</v>
      </c>
      <c r="S21" s="721">
        <f>IF(INDEX(Historical!$D$7:$D$1379,MATCH(B21,Historical!$B$7:$B$1403,0))=0,"n/a",(INDEX(Historical!$C$7:$C$1381,MATCH(B21,Historical!$B$7:$B$1403,0))/INDEX(Historical!$D$7:$D$1379,MATCH(B21,Historical!$B$7:$B$1403,0))-1)*100)</f>
        <v>13.043478260869556</v>
      </c>
      <c r="T21" s="721">
        <f>IF(INDEX(Historical!$F$7:$F$1372,MATCH(B21,Historical!$B$7:$B$1403,0))=0,"n/a",((INDEX(Historical!$C$7:$C$1381,MATCH(B21,Historical!$B$7:$B$1403,0))/INDEX(Historical!$F$7:$F$1372,MATCH(B21,Historical!$B$7:$B$1403,0)))^(1/3)-1)*100)</f>
        <v>13.040381433805571</v>
      </c>
      <c r="U21" s="721">
        <f>IF(INDEX(Historical!$H$7:$H$1372,MATCH(B21,Historical!$B$7:$B$1403,0))=0,"n/a",((INDEX(Historical!$C$7:$C$1381,MATCH(B21,Historical!$B$7:$B$1403,0))/INDEX(Historical!$H$7:$H$1372,MATCH(B21,Historical!$B$7:$B$1403,0)))^(1/5)-1)*100)</f>
        <v>16.723531932969316</v>
      </c>
      <c r="V21" s="721">
        <f>IF(INDEX(Historical!$O$7:$O$1372,MATCH(B21,Historical!$B$7:$B$1403,0))=0,"n/a",((INDEX(Historical!$C$7:$C$1381,MATCH(B21,Historical!$B$7:$B$1403,0))/INDEX(Historical!$O$7:$O$1372,MATCH(B21,Historical!$B$7:$B$1403,0)))^(1/10)-1)*100)</f>
        <v>14.021704985878225</v>
      </c>
      <c r="W21" s="722">
        <f t="shared" si="3"/>
        <v>1.1926889026557184</v>
      </c>
      <c r="X21" s="723" t="str">
        <f t="shared" si="4"/>
        <v>n/a</v>
      </c>
      <c r="Y21" s="679"/>
      <c r="Z21" s="669">
        <f t="shared" si="5"/>
        <v>43.027888446215144</v>
      </c>
      <c r="AA21" s="910">
        <f t="shared" si="6"/>
        <v>8.6693227091633478</v>
      </c>
      <c r="AB21" s="911">
        <v>9</v>
      </c>
      <c r="AC21" s="889">
        <v>2.5099999999999998</v>
      </c>
      <c r="AD21" s="889" t="s">
        <v>136</v>
      </c>
      <c r="AE21" s="889">
        <v>1.91</v>
      </c>
      <c r="AF21" s="889">
        <v>1.07</v>
      </c>
      <c r="AG21" s="889">
        <v>12.6</v>
      </c>
      <c r="AH21" s="889">
        <v>-26.3</v>
      </c>
      <c r="AI21" s="889">
        <v>-2.25</v>
      </c>
      <c r="AJ21" s="889">
        <v>-9.1</v>
      </c>
      <c r="AK21" s="889">
        <v>-8.6199999999999992</v>
      </c>
      <c r="AL21" s="902">
        <v>11010</v>
      </c>
      <c r="AM21" s="896">
        <v>40.400000000000006</v>
      </c>
      <c r="AN21" s="889">
        <v>0.08</v>
      </c>
      <c r="AO21" s="762">
        <f t="shared" si="7"/>
        <v>13.017444517923613</v>
      </c>
      <c r="AP21" s="763">
        <f t="shared" si="8"/>
        <v>21.68676722708696</v>
      </c>
      <c r="AQ21" s="912">
        <f t="shared" si="9"/>
        <v>-35.79139794975621</v>
      </c>
      <c r="AR21" s="669">
        <f>INDEX(Historical!$C$7:$C$1381,MATCH(B21,Historical!$B$7:$B$1403,0))*IF(AH21="n/a",1.03,IF(AH21&lt;0,1.01,IF(AH21&gt;10,1.1,(1+AH21/100))))</f>
        <v>1.0504</v>
      </c>
      <c r="AS21" s="910">
        <f t="shared" si="10"/>
        <v>1.0609040000000001</v>
      </c>
      <c r="AT21" s="910">
        <f t="shared" si="11"/>
        <v>1.0715130400000001</v>
      </c>
      <c r="AU21" s="910">
        <f t="shared" si="11"/>
        <v>1.0822281704000001</v>
      </c>
      <c r="AV21" s="910">
        <f t="shared" si="11"/>
        <v>1.0930504521040001</v>
      </c>
      <c r="AW21" s="669">
        <f t="shared" si="12"/>
        <v>5.3580956625040006</v>
      </c>
      <c r="AX21" s="770">
        <f t="shared" si="13"/>
        <v>24.623601390183826</v>
      </c>
      <c r="AY21" s="959">
        <v>1.18</v>
      </c>
      <c r="AZ21" s="896">
        <v>-1.94</v>
      </c>
      <c r="BA21" s="896">
        <v>-39.25</v>
      </c>
      <c r="BB21" s="896">
        <v>-14.23</v>
      </c>
      <c r="BC21" s="896">
        <v>-24.709999999999997</v>
      </c>
      <c r="BE21" s="641">
        <v>1981</v>
      </c>
      <c r="BF21" s="922">
        <f t="shared" si="14"/>
        <v>3</v>
      </c>
      <c r="BG21" s="906">
        <v>8.6</v>
      </c>
    </row>
    <row r="22" spans="1:59" ht="11.25" customHeight="1" x14ac:dyDescent="0.2">
      <c r="A22" s="895" t="s">
        <v>161</v>
      </c>
      <c r="B22" s="899" t="s">
        <v>162</v>
      </c>
      <c r="C22" s="957" t="s">
        <v>128</v>
      </c>
      <c r="D22" s="957" t="s">
        <v>4363</v>
      </c>
      <c r="E22" s="754">
        <v>36</v>
      </c>
      <c r="F22" s="1235">
        <v>76</v>
      </c>
      <c r="G22" s="1235" t="s">
        <v>115</v>
      </c>
      <c r="H22" s="1235" t="s">
        <v>115</v>
      </c>
      <c r="I22" s="889">
        <v>61.41</v>
      </c>
      <c r="J22" s="669">
        <f t="shared" si="0"/>
        <v>1.1353199804592087</v>
      </c>
      <c r="K22" s="901">
        <v>0.17430000000000001</v>
      </c>
      <c r="L22" s="911">
        <v>4</v>
      </c>
      <c r="M22" s="660">
        <f t="shared" si="1"/>
        <v>0.69720000000000004</v>
      </c>
      <c r="N22" s="894" t="s">
        <v>163</v>
      </c>
      <c r="O22" s="756">
        <v>0.16600000000000001</v>
      </c>
      <c r="P22" s="885">
        <v>43802</v>
      </c>
      <c r="Q22" s="885">
        <v>43831</v>
      </c>
      <c r="R22" s="660">
        <f t="shared" si="2"/>
        <v>5.0000000000000009</v>
      </c>
      <c r="S22" s="721">
        <f>IF(INDEX(Historical!$D$7:$D$1379,MATCH(B22,Historical!$B$7:$B$1403,0))=0,"n/a",(INDEX(Historical!$C$7:$C$1381,MATCH(B22,Historical!$B$7:$B$1403,0))/INDEX(Historical!$D$7:$D$1379,MATCH(B22,Historical!$B$7:$B$1403,0))-1)*100)</f>
        <v>5.0632911392405111</v>
      </c>
      <c r="T22" s="721">
        <f>IF(INDEX(Historical!$F$7:$F$1372,MATCH(B22,Historical!$B$7:$B$1403,0))=0,"n/a",((INDEX(Historical!$C$7:$C$1381,MATCH(B22,Historical!$B$7:$B$1403,0))/INDEX(Historical!$F$7:$F$1372,MATCH(B22,Historical!$B$7:$B$1403,0)))^(1/3)-1)*100)</f>
        <v>6.8701436680861372</v>
      </c>
      <c r="U22" s="721">
        <f>IF(INDEX(Historical!$H$7:$H$1372,MATCH(B22,Historical!$B$7:$B$1403,0))=0,"n/a",((INDEX(Historical!$C$7:$C$1381,MATCH(B22,Historical!$B$7:$B$1403,0))/INDEX(Historical!$H$7:$H$1372,MATCH(B22,Historical!$B$7:$B$1403,0)))^(1/5)-1)*100)</f>
        <v>7.0644317120605482</v>
      </c>
      <c r="V22" s="721">
        <f>IF(INDEX(Historical!$O$7:$O$1372,MATCH(B22,Historical!$B$7:$B$1403,0))=0,"n/a",((INDEX(Historical!$C$7:$C$1381,MATCH(B22,Historical!$B$7:$B$1403,0))/INDEX(Historical!$O$7:$O$1372,MATCH(B22,Historical!$B$7:$B$1403,0)))^(1/10)-1)*100)</f>
        <v>8.0314364271328653</v>
      </c>
      <c r="W22" s="722">
        <f t="shared" si="3"/>
        <v>0.87959753851683953</v>
      </c>
      <c r="X22" s="723">
        <f t="shared" si="4"/>
        <v>1.811392746682192</v>
      </c>
      <c r="Y22" s="925"/>
      <c r="Z22" s="669">
        <f t="shared" si="5"/>
        <v>42.000000000000007</v>
      </c>
      <c r="AA22" s="910">
        <f t="shared" si="6"/>
        <v>36.993975903614455</v>
      </c>
      <c r="AB22" s="911">
        <v>4</v>
      </c>
      <c r="AC22" s="889">
        <v>1.66</v>
      </c>
      <c r="AD22" s="889">
        <v>5.88</v>
      </c>
      <c r="AE22" s="889">
        <v>8.65</v>
      </c>
      <c r="AF22" s="889">
        <v>15.09</v>
      </c>
      <c r="AG22" s="889">
        <v>50.6</v>
      </c>
      <c r="AH22" s="889">
        <v>-5.4</v>
      </c>
      <c r="AI22" s="889">
        <v>5.8500000000000005</v>
      </c>
      <c r="AJ22" s="889">
        <v>3.9</v>
      </c>
      <c r="AK22" s="889">
        <v>6.2700000000000005</v>
      </c>
      <c r="AL22" s="902">
        <v>29430</v>
      </c>
      <c r="AM22" s="896">
        <v>0.3</v>
      </c>
      <c r="AN22" s="889">
        <v>1.26</v>
      </c>
      <c r="AO22" s="762">
        <f t="shared" si="7"/>
        <v>-28.794224211094701</v>
      </c>
      <c r="AP22" s="763">
        <f t="shared" si="8"/>
        <v>8.1997516925197562</v>
      </c>
      <c r="AQ22" s="912">
        <f t="shared" si="9"/>
        <v>398.10266518082489</v>
      </c>
      <c r="AR22" s="669">
        <f>INDEX(Historical!$C$7:$C$1381,MATCH(B22,Historical!$B$7:$B$1403,0))*IF(AH22="n/a",1.03,IF(AH22&lt;0,1.01,IF(AH22&gt;10,1.1,(1+AH22/100))))</f>
        <v>0.67064000000000001</v>
      </c>
      <c r="AS22" s="910">
        <f t="shared" si="10"/>
        <v>0.70987244000000005</v>
      </c>
      <c r="AT22" s="910">
        <f t="shared" si="11"/>
        <v>0.75438144198800006</v>
      </c>
      <c r="AU22" s="910">
        <f t="shared" si="11"/>
        <v>0.80168115840064769</v>
      </c>
      <c r="AV22" s="910">
        <f t="shared" si="11"/>
        <v>0.85194656703236826</v>
      </c>
      <c r="AW22" s="669">
        <f t="shared" si="12"/>
        <v>3.788521607421016</v>
      </c>
      <c r="AX22" s="770">
        <f t="shared" si="13"/>
        <v>6.1692258710649996</v>
      </c>
      <c r="AY22" s="959">
        <v>0.67</v>
      </c>
      <c r="AZ22" s="896">
        <v>30.080000000000002</v>
      </c>
      <c r="BA22" s="896">
        <v>-15.7</v>
      </c>
      <c r="BB22" s="896">
        <v>-10.35</v>
      </c>
      <c r="BC22" s="896">
        <v>-0.70000000000000007</v>
      </c>
      <c r="BE22" s="641">
        <v>1985</v>
      </c>
      <c r="BF22" s="922">
        <f t="shared" si="14"/>
        <v>3</v>
      </c>
      <c r="BG22" s="906">
        <v>16.100000000000001</v>
      </c>
    </row>
    <row r="23" spans="1:59" ht="11.25" customHeight="1" x14ac:dyDescent="0.2">
      <c r="A23" s="887" t="s">
        <v>156</v>
      </c>
      <c r="B23" s="899" t="s">
        <v>157</v>
      </c>
      <c r="C23" s="957" t="s">
        <v>131</v>
      </c>
      <c r="D23" s="957" t="s">
        <v>4344</v>
      </c>
      <c r="E23" s="754">
        <v>49</v>
      </c>
      <c r="F23" s="1235">
        <v>31</v>
      </c>
      <c r="G23" s="1235" t="s">
        <v>37</v>
      </c>
      <c r="H23" s="1235" t="s">
        <v>37</v>
      </c>
      <c r="I23" s="889">
        <v>72.2</v>
      </c>
      <c r="J23" s="669">
        <f t="shared" si="0"/>
        <v>2.9639889196675901</v>
      </c>
      <c r="K23" s="901">
        <v>0.53500000000000003</v>
      </c>
      <c r="L23" s="911">
        <v>4</v>
      </c>
      <c r="M23" s="660">
        <f t="shared" si="1"/>
        <v>2.14</v>
      </c>
      <c r="N23" s="894" t="s">
        <v>119</v>
      </c>
      <c r="O23" s="756">
        <v>0.505</v>
      </c>
      <c r="P23" s="885">
        <v>43784</v>
      </c>
      <c r="Q23" s="885">
        <v>43800</v>
      </c>
      <c r="R23" s="660">
        <f t="shared" si="2"/>
        <v>5.9405940594059459</v>
      </c>
      <c r="S23" s="721">
        <f>IF(INDEX(Historical!$D$7:$D$1379,MATCH(B23,Historical!$B$7:$B$1403,0))=0,"n/a",(INDEX(Historical!$C$7:$C$1381,MATCH(B23,Historical!$B$7:$B$1403,0))/INDEX(Historical!$D$7:$D$1379,MATCH(B23,Historical!$B$7:$B$1403,0))-1)*100)</f>
        <v>6.2176165803108807</v>
      </c>
      <c r="T23" s="721">
        <f>IF(INDEX(Historical!$F$7:$F$1372,MATCH(B23,Historical!$B$7:$B$1403,0))=0,"n/a",((INDEX(Historical!$C$7:$C$1381,MATCH(B23,Historical!$B$7:$B$1403,0))/INDEX(Historical!$F$7:$F$1372,MATCH(B23,Historical!$B$7:$B$1403,0)))^(1/3)-1)*100)</f>
        <v>6.8599237059249418</v>
      </c>
      <c r="U23" s="721">
        <f>IF(INDEX(Historical!$H$7:$H$1372,MATCH(B23,Historical!$B$7:$B$1403,0))=0,"n/a",((INDEX(Historical!$C$7:$C$1381,MATCH(B23,Historical!$B$7:$B$1403,0))/INDEX(Historical!$H$7:$H$1372,MATCH(B23,Historical!$B$7:$B$1403,0)))^(1/5)-1)*100)</f>
        <v>5.6150605941585052</v>
      </c>
      <c r="V23" s="721">
        <f>IF(INDEX(Historical!$O$7:$O$1372,MATCH(B23,Historical!$B$7:$B$1403,0))=0,"n/a",((INDEX(Historical!$C$7:$C$1381,MATCH(B23,Historical!$B$7:$B$1403,0))/INDEX(Historical!$O$7:$O$1372,MATCH(B23,Historical!$B$7:$B$1403,0)))^(1/10)-1)*100)</f>
        <v>3.7400735743586822</v>
      </c>
      <c r="W23" s="722">
        <f t="shared" si="3"/>
        <v>1.5013235655721908</v>
      </c>
      <c r="X23" s="723">
        <f t="shared" si="4"/>
        <v>2.5523002700720481</v>
      </c>
      <c r="Y23" s="899"/>
      <c r="Z23" s="669">
        <f t="shared" si="5"/>
        <v>65.045592705167181</v>
      </c>
      <c r="AA23" s="910">
        <f t="shared" si="6"/>
        <v>21.945288753799392</v>
      </c>
      <c r="AB23" s="911">
        <v>12</v>
      </c>
      <c r="AC23" s="889">
        <v>3.29</v>
      </c>
      <c r="AD23" s="889">
        <v>3.76</v>
      </c>
      <c r="AE23" s="889">
        <v>2.56</v>
      </c>
      <c r="AF23" s="889">
        <v>1.87</v>
      </c>
      <c r="AG23" s="889">
        <v>8.6</v>
      </c>
      <c r="AH23" s="889">
        <v>-31.4</v>
      </c>
      <c r="AI23" s="889">
        <v>6.25</v>
      </c>
      <c r="AJ23" s="889">
        <v>2.1999999999999997</v>
      </c>
      <c r="AK23" s="889">
        <v>5.84</v>
      </c>
      <c r="AL23" s="902">
        <v>4440</v>
      </c>
      <c r="AM23" s="896">
        <v>0.70000000000000007</v>
      </c>
      <c r="AN23" s="889">
        <v>1.48</v>
      </c>
      <c r="AO23" s="762">
        <f t="shared" si="7"/>
        <v>-13.366239239973297</v>
      </c>
      <c r="AP23" s="763">
        <f t="shared" si="8"/>
        <v>8.5790495138260958</v>
      </c>
      <c r="AQ23" s="912">
        <f t="shared" si="9"/>
        <v>35.051743120273656</v>
      </c>
      <c r="AR23" s="669">
        <f>INDEX(Historical!$C$7:$C$1381,MATCH(B23,Historical!$B$7:$B$1403,0))*IF(AH23="n/a",1.03,IF(AH23&lt;0,1.01,IF(AH23&gt;10,1.1,(1+AH23/100))))</f>
        <v>2.0705</v>
      </c>
      <c r="AS23" s="910">
        <f t="shared" si="10"/>
        <v>2.1999062500000002</v>
      </c>
      <c r="AT23" s="910">
        <f t="shared" si="11"/>
        <v>2.3283807750000003</v>
      </c>
      <c r="AU23" s="910">
        <f t="shared" si="11"/>
        <v>2.4643582122600005</v>
      </c>
      <c r="AV23" s="910">
        <f t="shared" si="11"/>
        <v>2.6082767318559847</v>
      </c>
      <c r="AW23" s="669">
        <f t="shared" si="12"/>
        <v>11.671421969115986</v>
      </c>
      <c r="AX23" s="770">
        <f t="shared" si="13"/>
        <v>16.16540438935732</v>
      </c>
      <c r="AY23" s="959">
        <v>0.2</v>
      </c>
      <c r="AZ23" s="896">
        <v>2.92</v>
      </c>
      <c r="BA23" s="896">
        <v>-17.130000000000003</v>
      </c>
      <c r="BB23" s="896">
        <v>-10.639999999999999</v>
      </c>
      <c r="BC23" s="896">
        <v>-7.75</v>
      </c>
      <c r="BE23" s="641">
        <v>1972</v>
      </c>
      <c r="BF23" s="922">
        <f t="shared" si="14"/>
        <v>5</v>
      </c>
      <c r="BG23" s="906">
        <v>2.8000000000000003</v>
      </c>
    </row>
    <row r="24" spans="1:59" ht="11.25" customHeight="1" x14ac:dyDescent="0.2">
      <c r="A24" s="887" t="s">
        <v>146</v>
      </c>
      <c r="B24" s="899" t="s">
        <v>147</v>
      </c>
      <c r="C24" s="957" t="s">
        <v>4207</v>
      </c>
      <c r="D24" s="957" t="s">
        <v>4354</v>
      </c>
      <c r="E24" s="754">
        <v>27</v>
      </c>
      <c r="F24" s="1235">
        <v>107</v>
      </c>
      <c r="G24" s="1235" t="s">
        <v>37</v>
      </c>
      <c r="H24" s="1235" t="s">
        <v>115</v>
      </c>
      <c r="I24" s="889">
        <v>60.21</v>
      </c>
      <c r="J24" s="669">
        <f t="shared" si="0"/>
        <v>1.1293805015778111</v>
      </c>
      <c r="K24" s="908">
        <v>0.17</v>
      </c>
      <c r="L24" s="911">
        <v>4</v>
      </c>
      <c r="M24" s="660">
        <f t="shared" si="1"/>
        <v>0.68</v>
      </c>
      <c r="N24" s="894" t="s">
        <v>148</v>
      </c>
      <c r="O24" s="757">
        <v>0.15</v>
      </c>
      <c r="P24" s="885">
        <v>43706</v>
      </c>
      <c r="Q24" s="885">
        <v>43721</v>
      </c>
      <c r="R24" s="660">
        <f t="shared" si="2"/>
        <v>13.333333333333346</v>
      </c>
      <c r="S24" s="721">
        <f>IF(INDEX(Historical!$D$7:$D$1379,MATCH(B24,Historical!$B$7:$B$1403,0))=0,"n/a",(INDEX(Historical!$C$7:$C$1381,MATCH(B24,Historical!$B$7:$B$1403,0))/INDEX(Historical!$D$7:$D$1379,MATCH(B24,Historical!$B$7:$B$1403,0))-1)*100)</f>
        <v>14.285714285714279</v>
      </c>
      <c r="T24" s="721">
        <f>IF(INDEX(Historical!$F$7:$F$1372,MATCH(B24,Historical!$B$7:$B$1403,0))=0,"n/a",((INDEX(Historical!$C$7:$C$1381,MATCH(B24,Historical!$B$7:$B$1403,0))/INDEX(Historical!$F$7:$F$1372,MATCH(B24,Historical!$B$7:$B$1403,0)))^(1/3)-1)*100)</f>
        <v>14.174864832757784</v>
      </c>
      <c r="U24" s="721">
        <f>IF(INDEX(Historical!$H$7:$H$1372,MATCH(B24,Historical!$B$7:$B$1403,0))=0,"n/a",((INDEX(Historical!$C$7:$C$1381,MATCH(B24,Historical!$B$7:$B$1403,0))/INDEX(Historical!$H$7:$H$1372,MATCH(B24,Historical!$B$7:$B$1403,0)))^(1/5)-1)*100)</f>
        <v>11.582387582449961</v>
      </c>
      <c r="V24" s="721">
        <f>IF(INDEX(Historical!$O$7:$O$1372,MATCH(B24,Historical!$B$7:$B$1403,0))=0,"n/a",((INDEX(Historical!$C$7:$C$1381,MATCH(B24,Historical!$B$7:$B$1403,0))/INDEX(Historical!$O$7:$O$1372,MATCH(B24,Historical!$B$7:$B$1403,0)))^(1/10)-1)*100)</f>
        <v>10.775881290145882</v>
      </c>
      <c r="W24" s="722">
        <f t="shared" si="3"/>
        <v>1.0748436504252878</v>
      </c>
      <c r="X24" s="723">
        <f t="shared" si="4"/>
        <v>5.2647216283863463</v>
      </c>
      <c r="Y24" s="679"/>
      <c r="Z24" s="669">
        <f t="shared" si="5"/>
        <v>41.975308641975303</v>
      </c>
      <c r="AA24" s="910">
        <f t="shared" si="6"/>
        <v>37.166666666666664</v>
      </c>
      <c r="AB24" s="911">
        <v>12</v>
      </c>
      <c r="AC24" s="889">
        <v>1.62</v>
      </c>
      <c r="AD24" s="889">
        <v>2.5</v>
      </c>
      <c r="AE24" s="889">
        <v>4.1900000000000004</v>
      </c>
      <c r="AF24" s="889">
        <v>5.4</v>
      </c>
      <c r="AG24" s="889">
        <v>11.600000000000001</v>
      </c>
      <c r="AH24" s="889">
        <v>-21.6</v>
      </c>
      <c r="AI24" s="889">
        <v>8.33</v>
      </c>
      <c r="AJ24" s="889">
        <v>2.1999999999999997</v>
      </c>
      <c r="AK24" s="889">
        <v>14.899999999999999</v>
      </c>
      <c r="AL24" s="902">
        <v>1780</v>
      </c>
      <c r="AM24" s="896">
        <v>0.3</v>
      </c>
      <c r="AN24" s="889">
        <v>0.01</v>
      </c>
      <c r="AO24" s="762">
        <f t="shared" si="7"/>
        <v>-24.45489858263889</v>
      </c>
      <c r="AP24" s="763">
        <f t="shared" si="8"/>
        <v>12.711768084027772</v>
      </c>
      <c r="AQ24" s="912">
        <f t="shared" si="9"/>
        <v>198.66369046136163</v>
      </c>
      <c r="AR24" s="669">
        <f>INDEX(Historical!$C$7:$C$1381,MATCH(B24,Historical!$B$7:$B$1403,0))*IF(AH24="n/a",1.03,IF(AH24&lt;0,1.01,IF(AH24&gt;10,1.1,(1+AH24/100))))</f>
        <v>0.64639999999999997</v>
      </c>
      <c r="AS24" s="910">
        <f t="shared" si="10"/>
        <v>0.70024511999999994</v>
      </c>
      <c r="AT24" s="910">
        <f t="shared" si="11"/>
        <v>0.77026963199999998</v>
      </c>
      <c r="AU24" s="910">
        <f t="shared" si="11"/>
        <v>0.8472965952</v>
      </c>
      <c r="AV24" s="910">
        <f t="shared" si="11"/>
        <v>0.93202625472000011</v>
      </c>
      <c r="AW24" s="669">
        <f t="shared" si="12"/>
        <v>3.8962376019199998</v>
      </c>
      <c r="AX24" s="770">
        <f t="shared" si="13"/>
        <v>6.4710805545922598</v>
      </c>
      <c r="AY24" s="959">
        <v>0.99</v>
      </c>
      <c r="AZ24" s="896">
        <v>21.240000000000002</v>
      </c>
      <c r="BA24" s="896">
        <v>-15</v>
      </c>
      <c r="BB24" s="896">
        <v>-6.79</v>
      </c>
      <c r="BC24" s="896">
        <v>3.95</v>
      </c>
      <c r="BE24" s="641">
        <v>1993</v>
      </c>
      <c r="BF24" s="922">
        <f t="shared" si="14"/>
        <v>2</v>
      </c>
      <c r="BG24" s="906">
        <v>9</v>
      </c>
    </row>
    <row r="25" spans="1:59" s="796" customFormat="1" ht="11.25" customHeight="1" x14ac:dyDescent="0.2">
      <c r="A25" s="777" t="s">
        <v>158</v>
      </c>
      <c r="B25" s="804" t="s">
        <v>159</v>
      </c>
      <c r="C25" s="957" t="s">
        <v>112</v>
      </c>
      <c r="D25" s="957" t="s">
        <v>4338</v>
      </c>
      <c r="E25" s="778">
        <v>34</v>
      </c>
      <c r="F25" s="1235">
        <v>79</v>
      </c>
      <c r="G25" s="1234" t="s">
        <v>37</v>
      </c>
      <c r="H25" s="1234" t="s">
        <v>37</v>
      </c>
      <c r="I25" s="789">
        <v>47.34</v>
      </c>
      <c r="J25" s="780">
        <f t="shared" si="0"/>
        <v>1.8377693282636249</v>
      </c>
      <c r="K25" s="802">
        <v>0.2175</v>
      </c>
      <c r="L25" s="782">
        <v>4</v>
      </c>
      <c r="M25" s="783">
        <f t="shared" si="1"/>
        <v>0.87</v>
      </c>
      <c r="N25" s="784" t="s">
        <v>160</v>
      </c>
      <c r="O25" s="803">
        <v>0.21249999999999999</v>
      </c>
      <c r="P25" s="786">
        <v>43747</v>
      </c>
      <c r="Q25" s="786">
        <v>43769</v>
      </c>
      <c r="R25" s="783">
        <f t="shared" si="2"/>
        <v>2.3529411764705901</v>
      </c>
      <c r="S25" s="721">
        <f>IF(INDEX(Historical!$D$7:$D$1379,MATCH(B25,Historical!$B$7:$B$1403,0))=0,"n/a",(INDEX(Historical!$C$7:$C$1381,MATCH(B25,Historical!$B$7:$B$1403,0))/INDEX(Historical!$D$7:$D$1379,MATCH(B25,Historical!$B$7:$B$1403,0))-1)*100)</f>
        <v>2.5179856115107979</v>
      </c>
      <c r="T25" s="721">
        <f>IF(INDEX(Historical!$F$7:$F$1372,MATCH(B25,Historical!$B$7:$B$1403,0))=0,"n/a",((INDEX(Historical!$C$7:$C$1381,MATCH(B25,Historical!$B$7:$B$1403,0))/INDEX(Historical!$F$7:$F$1372,MATCH(B25,Historical!$B$7:$B$1403,0)))^(1/3)-1)*100)</f>
        <v>1.7140424691734157</v>
      </c>
      <c r="U25" s="721">
        <f>IF(INDEX(Historical!$H$7:$H$1372,MATCH(B25,Historical!$B$7:$B$1403,0))=0,"n/a",((INDEX(Historical!$C$7:$C$1381,MATCH(B25,Historical!$B$7:$B$1403,0))/INDEX(Historical!$H$7:$H$1372,MATCH(B25,Historical!$B$7:$B$1403,0)))^(1/5)-1)*100)</f>
        <v>1.7230308602011801</v>
      </c>
      <c r="V25" s="721">
        <f>IF(INDEX(Historical!$O$7:$O$1372,MATCH(B25,Historical!$B$7:$B$1403,0))=0,"n/a",((INDEX(Historical!$C$7:$C$1381,MATCH(B25,Historical!$B$7:$B$1403,0))/INDEX(Historical!$O$7:$O$1372,MATCH(B25,Historical!$B$7:$B$1403,0)))^(1/10)-1)*100)</f>
        <v>2.2415804817228269</v>
      </c>
      <c r="W25" s="722">
        <f t="shared" si="3"/>
        <v>0.76866785477936461</v>
      </c>
      <c r="X25" s="723">
        <f t="shared" si="4"/>
        <v>4.8399743264078095E-2</v>
      </c>
      <c r="Y25" s="899"/>
      <c r="Z25" s="780">
        <f t="shared" si="5"/>
        <v>33.984375</v>
      </c>
      <c r="AA25" s="788">
        <f t="shared" si="6"/>
        <v>18.4921875</v>
      </c>
      <c r="AB25" s="782">
        <v>7</v>
      </c>
      <c r="AC25" s="789">
        <v>2.56</v>
      </c>
      <c r="AD25" s="789">
        <v>1.61</v>
      </c>
      <c r="AE25" s="789">
        <v>2.12</v>
      </c>
      <c r="AF25" s="789">
        <v>2.8</v>
      </c>
      <c r="AG25" s="789">
        <v>16.400000000000002</v>
      </c>
      <c r="AH25" s="789">
        <v>15.5</v>
      </c>
      <c r="AI25" s="789">
        <v>4.8599999999999994</v>
      </c>
      <c r="AJ25" s="789">
        <v>35.6</v>
      </c>
      <c r="AK25" s="789">
        <v>11.5</v>
      </c>
      <c r="AL25" s="790">
        <v>2440</v>
      </c>
      <c r="AM25" s="791">
        <v>1.7999999999999998</v>
      </c>
      <c r="AN25" s="789">
        <v>0</v>
      </c>
      <c r="AO25" s="792">
        <f t="shared" si="7"/>
        <v>-14.931387311535195</v>
      </c>
      <c r="AP25" s="793">
        <f t="shared" si="8"/>
        <v>3.5608001884648051</v>
      </c>
      <c r="AQ25" s="794">
        <f t="shared" si="9"/>
        <v>51.698714562780658</v>
      </c>
      <c r="AR25" s="669">
        <f>INDEX(Historical!$C$7:$C$1381,MATCH(B25,Historical!$B$7:$B$1403,0))*IF(AH25="n/a",1.03,IF(AH25&lt;0,1.01,IF(AH25&gt;10,1.1,(1+AH25/100))))</f>
        <v>0.9405</v>
      </c>
      <c r="AS25" s="788">
        <f t="shared" si="10"/>
        <v>0.98620829999999993</v>
      </c>
      <c r="AT25" s="788">
        <f t="shared" si="11"/>
        <v>1.0848291299999999</v>
      </c>
      <c r="AU25" s="788">
        <f t="shared" si="11"/>
        <v>1.1933120429999999</v>
      </c>
      <c r="AV25" s="788">
        <f t="shared" si="11"/>
        <v>1.3126432473</v>
      </c>
      <c r="AW25" s="780">
        <f t="shared" si="12"/>
        <v>5.5174927202999999</v>
      </c>
      <c r="AX25" s="795">
        <f t="shared" si="13"/>
        <v>11.655033207224335</v>
      </c>
      <c r="AY25" s="960">
        <v>0.81</v>
      </c>
      <c r="AZ25" s="791">
        <v>7.2700000000000005</v>
      </c>
      <c r="BA25" s="791">
        <v>-19.91</v>
      </c>
      <c r="BB25" s="791">
        <v>-14.87</v>
      </c>
      <c r="BC25" s="791">
        <v>-10.18</v>
      </c>
      <c r="BD25" s="933"/>
      <c r="BE25" s="641">
        <v>1986</v>
      </c>
      <c r="BF25" s="922">
        <f t="shared" si="14"/>
        <v>3</v>
      </c>
      <c r="BG25" s="847">
        <v>12</v>
      </c>
    </row>
    <row r="26" spans="1:59" ht="11.25" customHeight="1" x14ac:dyDescent="0.2">
      <c r="A26" s="887" t="s">
        <v>476</v>
      </c>
      <c r="B26" s="899" t="s">
        <v>477</v>
      </c>
      <c r="C26" s="957" t="s">
        <v>108</v>
      </c>
      <c r="D26" s="957" t="s">
        <v>118</v>
      </c>
      <c r="E26" s="754">
        <v>26</v>
      </c>
      <c r="F26" s="1235">
        <v>127</v>
      </c>
      <c r="G26" s="1235" t="s">
        <v>106</v>
      </c>
      <c r="H26" s="1235" t="s">
        <v>106</v>
      </c>
      <c r="I26" s="889">
        <v>43.01</v>
      </c>
      <c r="J26" s="669">
        <f t="shared" si="0"/>
        <v>0.79051383399209496</v>
      </c>
      <c r="K26" s="908">
        <v>8.5000000000000006E-2</v>
      </c>
      <c r="L26" s="911">
        <v>4</v>
      </c>
      <c r="M26" s="660">
        <f t="shared" si="1"/>
        <v>0.34</v>
      </c>
      <c r="N26" s="894" t="s">
        <v>122</v>
      </c>
      <c r="O26" s="757">
        <v>0.08</v>
      </c>
      <c r="P26" s="885">
        <v>43776</v>
      </c>
      <c r="Q26" s="885">
        <v>43789</v>
      </c>
      <c r="R26" s="660">
        <f t="shared" si="2"/>
        <v>6.2500000000000053</v>
      </c>
      <c r="S26" s="721">
        <f>IF(INDEX(Historical!$D$7:$D$1379,MATCH(B26,Historical!$B$7:$B$1403,0))=0,"n/a",(INDEX(Historical!$C$7:$C$1381,MATCH(B26,Historical!$B$7:$B$1403,0))/INDEX(Historical!$D$7:$D$1379,MATCH(B26,Historical!$B$7:$B$1403,0))-1)*100)</f>
        <v>6.5573770491803351</v>
      </c>
      <c r="T26" s="721">
        <f>IF(INDEX(Historical!$F$7:$F$1372,MATCH(B26,Historical!$B$7:$B$1403,0))=0,"n/a",((INDEX(Historical!$C$7:$C$1381,MATCH(B26,Historical!$B$7:$B$1403,0))/INDEX(Historical!$F$7:$F$1372,MATCH(B26,Historical!$B$7:$B$1403,0)))^(1/3)-1)*100)</f>
        <v>8.9579934734813627</v>
      </c>
      <c r="U26" s="721">
        <f>IF(INDEX(Historical!$H$7:$H$1372,MATCH(B26,Historical!$B$7:$B$1403,0))=0,"n/a",((INDEX(Historical!$C$7:$C$1381,MATCH(B26,Historical!$B$7:$B$1403,0))/INDEX(Historical!$H$7:$H$1372,MATCH(B26,Historical!$B$7:$B$1403,0)))^(1/5)-1)*100)</f>
        <v>9.6543588673895009</v>
      </c>
      <c r="V26" s="721">
        <f>IF(INDEX(Historical!$O$7:$O$1372,MATCH(B26,Historical!$B$7:$B$1403,0))=0,"n/a",((INDEX(Historical!$C$7:$C$1381,MATCH(B26,Historical!$B$7:$B$1403,0))/INDEX(Historical!$O$7:$O$1372,MATCH(B26,Historical!$B$7:$B$1403,0)))^(1/10)-1)*100)</f>
        <v>7.9490433048294618</v>
      </c>
      <c r="W26" s="722">
        <f t="shared" si="3"/>
        <v>1.214530918648282</v>
      </c>
      <c r="X26" s="723">
        <f t="shared" si="4"/>
        <v>0.9283037372489904</v>
      </c>
      <c r="Y26" s="680"/>
      <c r="Z26" s="669">
        <f t="shared" si="5"/>
        <v>24.460431654676263</v>
      </c>
      <c r="AA26" s="910">
        <f t="shared" si="6"/>
        <v>30.942446043165468</v>
      </c>
      <c r="AB26" s="911">
        <v>12</v>
      </c>
      <c r="AC26" s="889">
        <v>1.39</v>
      </c>
      <c r="AD26" s="889">
        <v>3.26</v>
      </c>
      <c r="AE26" s="889">
        <v>5.23</v>
      </c>
      <c r="AF26" s="889">
        <v>3.54</v>
      </c>
      <c r="AG26" s="889">
        <v>12.1</v>
      </c>
      <c r="AH26" s="889">
        <v>26.6</v>
      </c>
      <c r="AI26" s="889">
        <v>9.5699999999999985</v>
      </c>
      <c r="AJ26" s="889">
        <v>10.4</v>
      </c>
      <c r="AK26" s="889">
        <v>9.5</v>
      </c>
      <c r="AL26" s="902">
        <v>12160</v>
      </c>
      <c r="AM26" s="896">
        <v>2.9000000000000004</v>
      </c>
      <c r="AN26" s="889">
        <v>0.47</v>
      </c>
      <c r="AO26" s="762">
        <f t="shared" si="7"/>
        <v>-20.49757334178387</v>
      </c>
      <c r="AP26" s="763">
        <f t="shared" si="8"/>
        <v>10.444872701381597</v>
      </c>
      <c r="AQ26" s="912">
        <f t="shared" si="9"/>
        <v>120.6417498448114</v>
      </c>
      <c r="AR26" s="669">
        <f>INDEX(Historical!$C$7:$C$1381,MATCH(B26,Historical!$B$7:$B$1403,0))*IF(AH26="n/a",1.03,IF(AH26&lt;0,1.01,IF(AH26&gt;10,1.1,(1+AH26/100))))</f>
        <v>0.35750000000000004</v>
      </c>
      <c r="AS26" s="910">
        <f t="shared" si="10"/>
        <v>0.39171275</v>
      </c>
      <c r="AT26" s="910">
        <f t="shared" si="11"/>
        <v>0.42892546124999997</v>
      </c>
      <c r="AU26" s="910">
        <f t="shared" si="11"/>
        <v>0.46967338006874998</v>
      </c>
      <c r="AV26" s="910">
        <f t="shared" si="11"/>
        <v>0.51429235117528127</v>
      </c>
      <c r="AW26" s="669">
        <f t="shared" si="12"/>
        <v>2.1621039424940314</v>
      </c>
      <c r="AX26" s="770">
        <f t="shared" si="13"/>
        <v>5.0269796384422953</v>
      </c>
      <c r="AY26" s="959">
        <v>0.67</v>
      </c>
      <c r="AZ26" s="896">
        <v>50.33</v>
      </c>
      <c r="BA26" s="896">
        <v>-11.67</v>
      </c>
      <c r="BB26" s="896">
        <v>0.03</v>
      </c>
      <c r="BC26" s="896">
        <v>15.03</v>
      </c>
      <c r="BE26" s="641">
        <v>1995</v>
      </c>
      <c r="BF26" s="922">
        <f t="shared" si="14"/>
        <v>2</v>
      </c>
      <c r="BG26" s="906">
        <v>5.4</v>
      </c>
    </row>
    <row r="27" spans="1:59" ht="11.25" customHeight="1" x14ac:dyDescent="0.2">
      <c r="A27" s="887" t="s">
        <v>496</v>
      </c>
      <c r="B27" s="899" t="s">
        <v>497</v>
      </c>
      <c r="C27" s="957" t="s">
        <v>112</v>
      </c>
      <c r="D27" s="957" t="s">
        <v>212</v>
      </c>
      <c r="E27" s="754">
        <v>26</v>
      </c>
      <c r="F27" s="1235">
        <v>124</v>
      </c>
      <c r="G27" s="1235" t="s">
        <v>37</v>
      </c>
      <c r="H27" s="1235" t="s">
        <v>115</v>
      </c>
      <c r="I27" s="889">
        <v>124.24</v>
      </c>
      <c r="J27" s="669">
        <f t="shared" si="0"/>
        <v>3.3161622665808119</v>
      </c>
      <c r="K27" s="908">
        <v>1.03</v>
      </c>
      <c r="L27" s="911">
        <v>4</v>
      </c>
      <c r="M27" s="660">
        <f t="shared" si="1"/>
        <v>4.12</v>
      </c>
      <c r="N27" s="894" t="s">
        <v>419</v>
      </c>
      <c r="O27" s="757">
        <v>0.86</v>
      </c>
      <c r="P27" s="885">
        <v>43665</v>
      </c>
      <c r="Q27" s="885">
        <v>43697</v>
      </c>
      <c r="R27" s="660">
        <f t="shared" si="2"/>
        <v>19.767441860465119</v>
      </c>
      <c r="S27" s="721">
        <f>IF(INDEX(Historical!$D$7:$D$1379,MATCH(B27,Historical!$B$7:$B$1403,0))=0,"n/a",(INDEX(Historical!$C$7:$C$1381,MATCH(B27,Historical!$B$7:$B$1403,0))/INDEX(Historical!$D$7:$D$1379,MATCH(B27,Historical!$B$7:$B$1403,0))-1)*100)</f>
        <v>15.243902439024382</v>
      </c>
      <c r="T27" s="721">
        <f>IF(INDEX(Historical!$F$7:$F$1372,MATCH(B27,Historical!$B$7:$B$1403,0))=0,"n/a",((INDEX(Historical!$C$7:$C$1381,MATCH(B27,Historical!$B$7:$B$1403,0))/INDEX(Historical!$F$7:$F$1372,MATCH(B27,Historical!$B$7:$B$1403,0)))^(1/3)-1)*100)</f>
        <v>7.0648783255412129</v>
      </c>
      <c r="U27" s="721">
        <f>IF(INDEX(Historical!$H$7:$H$1372,MATCH(B27,Historical!$B$7:$B$1403,0))=0,"n/a",((INDEX(Historical!$C$7:$C$1381,MATCH(B27,Historical!$B$7:$B$1403,0))/INDEX(Historical!$H$7:$H$1372,MATCH(B27,Historical!$B$7:$B$1403,0)))^(1/5)-1)*100)</f>
        <v>7.7714411424242513</v>
      </c>
      <c r="V27" s="721">
        <f>IF(INDEX(Historical!$O$7:$O$1372,MATCH(B27,Historical!$B$7:$B$1403,0))=0,"n/a",((INDEX(Historical!$C$7:$C$1381,MATCH(B27,Historical!$B$7:$B$1403,0))/INDEX(Historical!$O$7:$O$1372,MATCH(B27,Historical!$B$7:$B$1403,0)))^(1/10)-1)*100)</f>
        <v>8.4471771197698544</v>
      </c>
      <c r="W27" s="722">
        <f t="shared" si="3"/>
        <v>0.9200045213016661</v>
      </c>
      <c r="X27" s="723">
        <f t="shared" si="4"/>
        <v>0.35813092822231574</v>
      </c>
      <c r="Y27" s="682"/>
      <c r="Z27" s="669">
        <f t="shared" si="5"/>
        <v>39.615384615384613</v>
      </c>
      <c r="AA27" s="910">
        <f t="shared" si="6"/>
        <v>11.946153846153845</v>
      </c>
      <c r="AB27" s="911">
        <v>12</v>
      </c>
      <c r="AC27" s="889">
        <v>10.4</v>
      </c>
      <c r="AD27" s="889">
        <v>3.64</v>
      </c>
      <c r="AE27" s="889">
        <v>1.3</v>
      </c>
      <c r="AF27" s="889">
        <v>4.6900000000000004</v>
      </c>
      <c r="AG27" s="889">
        <v>40.699999999999996</v>
      </c>
      <c r="AH27" s="891">
        <v>3.4000000000000004</v>
      </c>
      <c r="AI27" s="891">
        <v>11.83</v>
      </c>
      <c r="AJ27" s="889">
        <v>21.7</v>
      </c>
      <c r="AK27" s="889">
        <v>3.2800000000000002</v>
      </c>
      <c r="AL27" s="902">
        <v>69750</v>
      </c>
      <c r="AM27" s="896">
        <v>0.18</v>
      </c>
      <c r="AN27" s="889">
        <v>2.58</v>
      </c>
      <c r="AO27" s="762">
        <f t="shared" si="7"/>
        <v>-0.85855043714878221</v>
      </c>
      <c r="AP27" s="763">
        <f t="shared" si="8"/>
        <v>11.087603409005062</v>
      </c>
      <c r="AQ27" s="912">
        <f t="shared" si="9"/>
        <v>57.800804868333969</v>
      </c>
      <c r="AR27" s="669">
        <f>INDEX(Historical!$C$7:$C$1381,MATCH(B27,Historical!$B$7:$B$1403,0))*IF(AH27="n/a",1.03,IF(AH27&lt;0,1.01,IF(AH27&gt;10,1.1,(1+AH27/100))))</f>
        <v>3.9085199999999998</v>
      </c>
      <c r="AS27" s="910">
        <f t="shared" si="10"/>
        <v>4.299372</v>
      </c>
      <c r="AT27" s="910">
        <f t="shared" ref="AT27:AV46" si="15">IF($AK27="n/a",1.03*AS27,IF($AK27&lt;0,1.01*AS27,IF($AK27&gt;10,1.1*AS27,(1+$AK27/100)*AS27)))</f>
        <v>4.4403914015999995</v>
      </c>
      <c r="AU27" s="910">
        <f t="shared" si="15"/>
        <v>4.5860362395724792</v>
      </c>
      <c r="AV27" s="910">
        <f t="shared" si="15"/>
        <v>4.7364582282304566</v>
      </c>
      <c r="AW27" s="669">
        <f t="shared" si="12"/>
        <v>21.970777869402934</v>
      </c>
      <c r="AX27" s="770">
        <f t="shared" si="13"/>
        <v>17.68414187814145</v>
      </c>
      <c r="AY27" s="959">
        <v>1.49</v>
      </c>
      <c r="AZ27" s="896">
        <v>11.18</v>
      </c>
      <c r="BA27" s="896">
        <v>-17.48</v>
      </c>
      <c r="BB27" s="896">
        <v>-11.940000000000001</v>
      </c>
      <c r="BC27" s="896">
        <v>-6.87</v>
      </c>
      <c r="BE27" s="641">
        <v>1994</v>
      </c>
      <c r="BF27" s="922">
        <f t="shared" si="14"/>
        <v>2</v>
      </c>
      <c r="BG27" s="906">
        <v>7.8</v>
      </c>
    </row>
    <row r="28" spans="1:59" ht="11.25" customHeight="1" x14ac:dyDescent="0.2">
      <c r="A28" s="895" t="s">
        <v>505</v>
      </c>
      <c r="B28" s="899" t="s">
        <v>506</v>
      </c>
      <c r="C28" s="957" t="s">
        <v>108</v>
      </c>
      <c r="D28" s="957" t="s">
        <v>118</v>
      </c>
      <c r="E28" s="754">
        <v>26</v>
      </c>
      <c r="F28" s="1235">
        <v>121</v>
      </c>
      <c r="G28" s="1235" t="s">
        <v>37</v>
      </c>
      <c r="H28" s="1235" t="s">
        <v>37</v>
      </c>
      <c r="I28" s="889">
        <v>145.03</v>
      </c>
      <c r="J28" s="669">
        <f t="shared" si="0"/>
        <v>2.0685375439564226</v>
      </c>
      <c r="K28" s="908">
        <v>0.75</v>
      </c>
      <c r="L28" s="911">
        <v>4</v>
      </c>
      <c r="M28" s="660">
        <f t="shared" si="1"/>
        <v>3</v>
      </c>
      <c r="N28" s="894" t="s">
        <v>507</v>
      </c>
      <c r="O28" s="757">
        <v>0.73</v>
      </c>
      <c r="P28" s="885">
        <v>43636</v>
      </c>
      <c r="Q28" s="885">
        <v>43658</v>
      </c>
      <c r="R28" s="660">
        <f t="shared" si="2"/>
        <v>2.7397260273972628</v>
      </c>
      <c r="S28" s="721">
        <f>IF(INDEX(Historical!$D$7:$D$1379,MATCH(B28,Historical!$B$7:$B$1403,0))=0,"n/a",(INDEX(Historical!$C$7:$C$1381,MATCH(B28,Historical!$B$7:$B$1403,0))/INDEX(Historical!$D$7:$D$1379,MATCH(B28,Historical!$B$7:$B$1403,0))-1)*100)</f>
        <v>2.7777777777777901</v>
      </c>
      <c r="T28" s="721">
        <f>IF(INDEX(Historical!$F$7:$F$1372,MATCH(B28,Historical!$B$7:$B$1403,0))=0,"n/a",((INDEX(Historical!$C$7:$C$1381,MATCH(B28,Historical!$B$7:$B$1403,0))/INDEX(Historical!$F$7:$F$1372,MATCH(B28,Historical!$B$7:$B$1403,0)))^(1/3)-1)*100)</f>
        <v>2.8586773986917446</v>
      </c>
      <c r="U28" s="721">
        <f>IF(INDEX(Historical!$H$7:$H$1372,MATCH(B28,Historical!$B$7:$B$1403,0))=0,"n/a",((INDEX(Historical!$C$7:$C$1381,MATCH(B28,Historical!$B$7:$B$1403,0))/INDEX(Historical!$H$7:$H$1372,MATCH(B28,Historical!$B$7:$B$1403,0)))^(1/5)-1)*100)</f>
        <v>2.9462068239258565</v>
      </c>
      <c r="V28" s="721">
        <f>IF(INDEX(Historical!$O$7:$O$1372,MATCH(B28,Historical!$B$7:$B$1403,0))=0,"n/a",((INDEX(Historical!$C$7:$C$1381,MATCH(B28,Historical!$B$7:$B$1403,0))/INDEX(Historical!$O$7:$O$1372,MATCH(B28,Historical!$B$7:$B$1403,0)))^(1/10)-1)*100)</f>
        <v>9.9156131924449156</v>
      </c>
      <c r="W28" s="722">
        <f t="shared" si="3"/>
        <v>0.29712805115982982</v>
      </c>
      <c r="X28" s="723" t="str">
        <f t="shared" si="4"/>
        <v>n/a</v>
      </c>
      <c r="Y28" s="900" t="s">
        <v>508</v>
      </c>
      <c r="Z28" s="669">
        <f t="shared" si="5"/>
        <v>30.895983522142117</v>
      </c>
      <c r="AA28" s="910">
        <f t="shared" si="6"/>
        <v>14.936148300720905</v>
      </c>
      <c r="AB28" s="911">
        <v>12</v>
      </c>
      <c r="AC28" s="889">
        <v>9.7100000000000009</v>
      </c>
      <c r="AD28" s="889">
        <v>3.78</v>
      </c>
      <c r="AE28" s="889">
        <v>1.93</v>
      </c>
      <c r="AF28" s="889">
        <v>1.21</v>
      </c>
      <c r="AG28" s="889">
        <v>7.1999999999999993</v>
      </c>
      <c r="AH28" s="889">
        <v>16.5</v>
      </c>
      <c r="AI28" s="889">
        <v>6.4399999999999995</v>
      </c>
      <c r="AJ28" s="889">
        <v>-5</v>
      </c>
      <c r="AK28" s="889">
        <v>3.9600000000000004</v>
      </c>
      <c r="AL28" s="902">
        <v>65990</v>
      </c>
      <c r="AM28" s="896">
        <v>0.4</v>
      </c>
      <c r="AN28" s="889">
        <v>0.25</v>
      </c>
      <c r="AO28" s="762">
        <f t="shared" si="7"/>
        <v>-9.9214039328386256</v>
      </c>
      <c r="AP28" s="763">
        <f t="shared" si="8"/>
        <v>5.0147443678822796</v>
      </c>
      <c r="AQ28" s="912">
        <f t="shared" si="9"/>
        <v>-10.376740509391091</v>
      </c>
      <c r="AR28" s="669">
        <f>INDEX(Historical!$C$7:$C$1381,MATCH(B28,Historical!$B$7:$B$1403,0))*IF(AH28="n/a",1.03,IF(AH28&lt;0,1.01,IF(AH28&gt;10,1.1,(1+AH28/100))))</f>
        <v>3.2560000000000002</v>
      </c>
      <c r="AS28" s="910">
        <f t="shared" si="10"/>
        <v>3.4656864000000005</v>
      </c>
      <c r="AT28" s="910">
        <f t="shared" si="15"/>
        <v>3.6029275814400008</v>
      </c>
      <c r="AU28" s="910">
        <f t="shared" si="15"/>
        <v>3.7456035136650252</v>
      </c>
      <c r="AV28" s="910">
        <f t="shared" si="15"/>
        <v>3.8939294128061603</v>
      </c>
      <c r="AW28" s="669">
        <f t="shared" si="12"/>
        <v>17.964146907911186</v>
      </c>
      <c r="AX28" s="770">
        <f t="shared" si="13"/>
        <v>12.386504108054323</v>
      </c>
      <c r="AY28" s="959">
        <v>0.67</v>
      </c>
      <c r="AZ28" s="896">
        <v>10.18</v>
      </c>
      <c r="BA28" s="896">
        <v>-13.54</v>
      </c>
      <c r="BB28" s="896">
        <v>-7.21</v>
      </c>
      <c r="BC28" s="896">
        <v>-5.45</v>
      </c>
      <c r="BE28" s="641">
        <v>1994</v>
      </c>
      <c r="BF28" s="922">
        <f t="shared" si="14"/>
        <v>2</v>
      </c>
      <c r="BG28" s="906">
        <v>2.1999999999999997</v>
      </c>
    </row>
    <row r="29" spans="1:59" ht="11.25" customHeight="1" x14ac:dyDescent="0.2">
      <c r="A29" s="887" t="s">
        <v>193</v>
      </c>
      <c r="B29" s="899" t="s">
        <v>194</v>
      </c>
      <c r="C29" s="957" t="s">
        <v>108</v>
      </c>
      <c r="D29" s="957" t="s">
        <v>4355</v>
      </c>
      <c r="E29" s="754">
        <v>52</v>
      </c>
      <c r="F29" s="1235">
        <v>26</v>
      </c>
      <c r="G29" s="1235" t="s">
        <v>106</v>
      </c>
      <c r="H29" s="1235" t="s">
        <v>106</v>
      </c>
      <c r="I29" s="889">
        <v>61.04</v>
      </c>
      <c r="J29" s="669">
        <f t="shared" si="0"/>
        <v>1.7693315858453476</v>
      </c>
      <c r="K29" s="901">
        <v>0.27</v>
      </c>
      <c r="L29" s="911">
        <v>4</v>
      </c>
      <c r="M29" s="660">
        <f t="shared" si="1"/>
        <v>1.08</v>
      </c>
      <c r="N29" s="894" t="s">
        <v>3957</v>
      </c>
      <c r="O29" s="758">
        <v>0.26</v>
      </c>
      <c r="P29" s="885">
        <v>43895</v>
      </c>
      <c r="Q29" s="885">
        <v>43913</v>
      </c>
      <c r="R29" s="660">
        <f t="shared" si="2"/>
        <v>3.8461538461538494</v>
      </c>
      <c r="S29" s="721">
        <f>IF(INDEX(Historical!$D$7:$D$1379,MATCH(B29,Historical!$B$7:$B$1403,0))=0,"n/a",(INDEX(Historical!$C$7:$C$1381,MATCH(B29,Historical!$B$7:$B$1403,0))/INDEX(Historical!$D$7:$D$1379,MATCH(B29,Historical!$B$7:$B$1403,0))-1)*100)</f>
        <v>16.170212765957469</v>
      </c>
      <c r="T29" s="721">
        <f>IF(INDEX(Historical!$F$7:$F$1372,MATCH(B29,Historical!$B$7:$B$1403,0))=0,"n/a",((INDEX(Historical!$C$7:$C$1381,MATCH(B29,Historical!$B$7:$B$1403,0))/INDEX(Historical!$F$7:$F$1372,MATCH(B29,Historical!$B$7:$B$1403,0)))^(1/3)-1)*100)</f>
        <v>10.184264164201039</v>
      </c>
      <c r="U29" s="721">
        <f>IF(INDEX(Historical!$H$7:$H$1372,MATCH(B29,Historical!$B$7:$B$1403,0))=0,"n/a",((INDEX(Historical!$C$7:$C$1381,MATCH(B29,Historical!$B$7:$B$1403,0))/INDEX(Historical!$H$7:$H$1372,MATCH(B29,Historical!$B$7:$B$1403,0)))^(1/5)-1)*100)</f>
        <v>8.0805298384026827</v>
      </c>
      <c r="V29" s="721">
        <f>IF(INDEX(Historical!$O$7:$O$1372,MATCH(B29,Historical!$B$7:$B$1403,0))=0,"n/a",((INDEX(Historical!$C$7:$C$1381,MATCH(B29,Historical!$B$7:$B$1403,0))/INDEX(Historical!$O$7:$O$1372,MATCH(B29,Historical!$B$7:$B$1403,0)))^(1/10)-1)*100)</f>
        <v>6.3625752307909123</v>
      </c>
      <c r="W29" s="722">
        <f t="shared" si="3"/>
        <v>1.2700093193865807</v>
      </c>
      <c r="X29" s="723">
        <f t="shared" si="4"/>
        <v>0.66233851134448218</v>
      </c>
      <c r="Y29" s="687" t="s">
        <v>439</v>
      </c>
      <c r="Z29" s="669">
        <f t="shared" si="5"/>
        <v>30.252100840336137</v>
      </c>
      <c r="AA29" s="910">
        <f t="shared" si="6"/>
        <v>17.098039215686274</v>
      </c>
      <c r="AB29" s="911">
        <v>12</v>
      </c>
      <c r="AC29" s="889">
        <v>3.57</v>
      </c>
      <c r="AD29" s="889">
        <v>2.14</v>
      </c>
      <c r="AE29" s="889">
        <v>7.51</v>
      </c>
      <c r="AF29" s="889">
        <v>2.33</v>
      </c>
      <c r="AG29" s="889">
        <v>14.2</v>
      </c>
      <c r="AH29" s="889">
        <v>40.200000000000003</v>
      </c>
      <c r="AI29" s="889">
        <v>1.55</v>
      </c>
      <c r="AJ29" s="889">
        <v>12.2</v>
      </c>
      <c r="AK29" s="889">
        <v>8</v>
      </c>
      <c r="AL29" s="902">
        <v>6930</v>
      </c>
      <c r="AM29" s="896">
        <v>2.5</v>
      </c>
      <c r="AN29" s="889">
        <v>0.09</v>
      </c>
      <c r="AO29" s="762">
        <f t="shared" si="7"/>
        <v>-7.2481777914382448</v>
      </c>
      <c r="AP29" s="763">
        <f t="shared" si="8"/>
        <v>9.8498614242480294</v>
      </c>
      <c r="AQ29" s="912">
        <f t="shared" si="9"/>
        <v>33.063779815961468</v>
      </c>
      <c r="AR29" s="669">
        <f>INDEX(Historical!$C$7:$C$1381,MATCH(B29,Historical!$B$7:$B$1403,0))*IF(AH29="n/a",1.03,IF(AH29&lt;0,1.01,IF(AH29&gt;10,1.1,(1+AH29/100))))</f>
        <v>1.1440000000000001</v>
      </c>
      <c r="AS29" s="910">
        <f t="shared" si="10"/>
        <v>1.1617320000000002</v>
      </c>
      <c r="AT29" s="910">
        <f t="shared" si="15"/>
        <v>1.2546705600000003</v>
      </c>
      <c r="AU29" s="910">
        <f t="shared" si="15"/>
        <v>1.3550442048000004</v>
      </c>
      <c r="AV29" s="910">
        <f t="shared" si="15"/>
        <v>1.4634477411840006</v>
      </c>
      <c r="AW29" s="669">
        <f t="shared" si="12"/>
        <v>6.3788945059840021</v>
      </c>
      <c r="AX29" s="770">
        <f t="shared" si="13"/>
        <v>10.4503514187156</v>
      </c>
      <c r="AY29" s="959">
        <v>0.74</v>
      </c>
      <c r="AZ29" s="896">
        <v>17.28</v>
      </c>
      <c r="BA29" s="896">
        <v>-15.129999999999999</v>
      </c>
      <c r="BB29" s="896">
        <v>-10.52</v>
      </c>
      <c r="BC29" s="896">
        <v>0.95</v>
      </c>
      <c r="BE29" s="641">
        <v>1969</v>
      </c>
      <c r="BF29" s="922">
        <f t="shared" si="14"/>
        <v>6</v>
      </c>
      <c r="BG29" s="906">
        <v>1.6</v>
      </c>
    </row>
    <row r="30" spans="1:59" ht="11.25" customHeight="1" x14ac:dyDescent="0.2">
      <c r="A30" s="887" t="s">
        <v>196</v>
      </c>
      <c r="B30" s="899" t="s">
        <v>197</v>
      </c>
      <c r="C30" s="957" t="s">
        <v>108</v>
      </c>
      <c r="D30" s="957" t="s">
        <v>4355</v>
      </c>
      <c r="E30" s="754">
        <v>28</v>
      </c>
      <c r="F30" s="1235">
        <v>98</v>
      </c>
      <c r="G30" s="1235" t="s">
        <v>37</v>
      </c>
      <c r="H30" s="1235" t="s">
        <v>37</v>
      </c>
      <c r="I30" s="889">
        <v>60.81</v>
      </c>
      <c r="J30" s="669">
        <f t="shared" si="0"/>
        <v>2.6969248478868604</v>
      </c>
      <c r="K30" s="908">
        <v>0.41</v>
      </c>
      <c r="L30" s="911">
        <v>4</v>
      </c>
      <c r="M30" s="660">
        <f t="shared" si="1"/>
        <v>1.64</v>
      </c>
      <c r="N30" s="894" t="s">
        <v>119</v>
      </c>
      <c r="O30" s="757">
        <v>0.38</v>
      </c>
      <c r="P30" s="885">
        <v>43721</v>
      </c>
      <c r="Q30" s="885">
        <v>43748</v>
      </c>
      <c r="R30" s="660">
        <f t="shared" si="2"/>
        <v>7.8947368421052557</v>
      </c>
      <c r="S30" s="721">
        <f>IF(INDEX(Historical!$D$7:$D$1379,MATCH(B30,Historical!$B$7:$B$1403,0))=0,"n/a",(INDEX(Historical!$C$7:$C$1381,MATCH(B30,Historical!$B$7:$B$1403,0))/INDEX(Historical!$D$7:$D$1379,MATCH(B30,Historical!$B$7:$B$1403,0))-1)*100)</f>
        <v>10.714285714285721</v>
      </c>
      <c r="T30" s="721">
        <f>IF(INDEX(Historical!$F$7:$F$1372,MATCH(B30,Historical!$B$7:$B$1403,0))=0,"n/a",((INDEX(Historical!$C$7:$C$1381,MATCH(B30,Historical!$B$7:$B$1403,0))/INDEX(Historical!$F$7:$F$1372,MATCH(B30,Historical!$B$7:$B$1403,0)))^(1/3)-1)*100)</f>
        <v>7.4337070988966358</v>
      </c>
      <c r="U30" s="721">
        <f>IF(INDEX(Historical!$H$7:$H$1372,MATCH(B30,Historical!$B$7:$B$1403,0))=0,"n/a",((INDEX(Historical!$C$7:$C$1381,MATCH(B30,Historical!$B$7:$B$1403,0))/INDEX(Historical!$H$7:$H$1372,MATCH(B30,Historical!$B$7:$B$1403,0)))^(1/5)-1)*100)</f>
        <v>6.3372364312462404</v>
      </c>
      <c r="V30" s="721">
        <f>IF(INDEX(Historical!$O$7:$O$1372,MATCH(B30,Historical!$B$7:$B$1403,0))=0,"n/a",((INDEX(Historical!$C$7:$C$1381,MATCH(B30,Historical!$B$7:$B$1403,0))/INDEX(Historical!$O$7:$O$1372,MATCH(B30,Historical!$B$7:$B$1403,0)))^(1/10)-1)*100)</f>
        <v>5.8241777244472548</v>
      </c>
      <c r="W30" s="722">
        <f t="shared" si="3"/>
        <v>1.0880911831803137</v>
      </c>
      <c r="X30" s="723">
        <f t="shared" si="4"/>
        <v>0.58139783772901288</v>
      </c>
      <c r="Y30" s="899"/>
      <c r="Z30" s="669">
        <f t="shared" si="5"/>
        <v>50.46153846153846</v>
      </c>
      <c r="AA30" s="910">
        <f t="shared" si="6"/>
        <v>18.71076923076923</v>
      </c>
      <c r="AB30" s="911">
        <v>12</v>
      </c>
      <c r="AC30" s="889">
        <v>3.25</v>
      </c>
      <c r="AD30" s="889">
        <v>2.34</v>
      </c>
      <c r="AE30" s="889">
        <v>8.5500000000000007</v>
      </c>
      <c r="AF30" s="889">
        <v>1.71</v>
      </c>
      <c r="AG30" s="889">
        <v>9.5</v>
      </c>
      <c r="AH30" s="889">
        <v>43.2</v>
      </c>
      <c r="AI30" s="889">
        <v>3.7600000000000002</v>
      </c>
      <c r="AJ30" s="889">
        <v>10.9</v>
      </c>
      <c r="AK30" s="889">
        <v>8</v>
      </c>
      <c r="AL30" s="902">
        <v>3180</v>
      </c>
      <c r="AM30" s="896">
        <v>0.8</v>
      </c>
      <c r="AN30" s="889">
        <v>0.05</v>
      </c>
      <c r="AO30" s="762">
        <f t="shared" si="7"/>
        <v>-9.6766079516361287</v>
      </c>
      <c r="AP30" s="763">
        <f t="shared" si="8"/>
        <v>9.0341612791331016</v>
      </c>
      <c r="AQ30" s="912">
        <f t="shared" si="9"/>
        <v>19.248415567606681</v>
      </c>
      <c r="AR30" s="669">
        <f>INDEX(Historical!$C$7:$C$1381,MATCH(B30,Historical!$B$7:$B$1403,0))*IF(AH30="n/a",1.03,IF(AH30&lt;0,1.01,IF(AH30&gt;10,1.1,(1+AH30/100))))</f>
        <v>1.7050000000000003</v>
      </c>
      <c r="AS30" s="910">
        <f t="shared" si="10"/>
        <v>1.7691080000000003</v>
      </c>
      <c r="AT30" s="910">
        <f t="shared" si="15"/>
        <v>1.9106366400000006</v>
      </c>
      <c r="AU30" s="910">
        <f t="shared" si="15"/>
        <v>2.0634875712000009</v>
      </c>
      <c r="AV30" s="910">
        <f t="shared" si="15"/>
        <v>2.228566576896001</v>
      </c>
      <c r="AW30" s="669">
        <f t="shared" si="12"/>
        <v>9.6767987880960042</v>
      </c>
      <c r="AX30" s="770">
        <f t="shared" si="13"/>
        <v>15.913170182693642</v>
      </c>
      <c r="AY30" s="959">
        <v>0.97</v>
      </c>
      <c r="AZ30" s="896">
        <v>7.4700000000000006</v>
      </c>
      <c r="BA30" s="896">
        <v>-16.27</v>
      </c>
      <c r="BB30" s="896">
        <v>-12.27</v>
      </c>
      <c r="BC30" s="896">
        <v>-7.3999999999999995</v>
      </c>
      <c r="BE30" s="641">
        <v>1993</v>
      </c>
      <c r="BF30" s="922">
        <f t="shared" si="14"/>
        <v>2</v>
      </c>
      <c r="BG30" s="906">
        <v>1.5</v>
      </c>
    </row>
    <row r="31" spans="1:59" ht="11.25" customHeight="1" x14ac:dyDescent="0.2">
      <c r="A31" s="887" t="s">
        <v>531</v>
      </c>
      <c r="B31" s="899" t="s">
        <v>532</v>
      </c>
      <c r="C31" s="957" t="s">
        <v>108</v>
      </c>
      <c r="D31" s="957" t="s">
        <v>4355</v>
      </c>
      <c r="E31" s="754">
        <v>26</v>
      </c>
      <c r="F31" s="1235">
        <v>120</v>
      </c>
      <c r="G31" s="1235" t="s">
        <v>106</v>
      </c>
      <c r="H31" s="1235" t="s">
        <v>106</v>
      </c>
      <c r="I31" s="889">
        <v>78.39</v>
      </c>
      <c r="J31" s="669">
        <f t="shared" si="0"/>
        <v>3.6229110855976527</v>
      </c>
      <c r="K31" s="908">
        <v>0.71</v>
      </c>
      <c r="L31" s="911">
        <v>4</v>
      </c>
      <c r="M31" s="660">
        <f t="shared" si="1"/>
        <v>2.84</v>
      </c>
      <c r="N31" s="894" t="s">
        <v>148</v>
      </c>
      <c r="O31" s="757">
        <v>0.67</v>
      </c>
      <c r="P31" s="885">
        <v>43615</v>
      </c>
      <c r="Q31" s="885">
        <v>43630</v>
      </c>
      <c r="R31" s="660">
        <f t="shared" si="2"/>
        <v>5.9701492537313312</v>
      </c>
      <c r="S31" s="721">
        <f>IF(INDEX(Historical!$D$7:$D$1379,MATCH(B31,Historical!$B$7:$B$1403,0))=0,"n/a",(INDEX(Historical!$C$7:$C$1381,MATCH(B31,Historical!$B$7:$B$1403,0))/INDEX(Historical!$D$7:$D$1379,MATCH(B31,Historical!$B$7:$B$1403,0))-1)*100)</f>
        <v>8.5271317829457303</v>
      </c>
      <c r="T31" s="721">
        <f>IF(INDEX(Historical!$F$7:$F$1372,MATCH(B31,Historical!$B$7:$B$1403,0))=0,"n/a",((INDEX(Historical!$C$7:$C$1381,MATCH(B31,Historical!$B$7:$B$1403,0))/INDEX(Historical!$F$7:$F$1372,MATCH(B31,Historical!$B$7:$B$1403,0)))^(1/3)-1)*100)</f>
        <v>9.2043296137024999</v>
      </c>
      <c r="U31" s="721">
        <f>IF(INDEX(Historical!$H$7:$H$1372,MATCH(B31,Historical!$B$7:$B$1403,0))=0,"n/a",((INDEX(Historical!$C$7:$C$1381,MATCH(B31,Historical!$B$7:$B$1403,0))/INDEX(Historical!$H$7:$H$1372,MATCH(B31,Historical!$B$7:$B$1403,0)))^(1/5)-1)*100)</f>
        <v>6.6430110168431922</v>
      </c>
      <c r="V31" s="721">
        <f>IF(INDEX(Historical!$O$7:$O$1372,MATCH(B31,Historical!$B$7:$B$1403,0))=0,"n/a",((INDEX(Historical!$C$7:$C$1381,MATCH(B31,Historical!$B$7:$B$1403,0))/INDEX(Historical!$O$7:$O$1372,MATCH(B31,Historical!$B$7:$B$1403,0)))^(1/10)-1)*100)</f>
        <v>5.054870584268456</v>
      </c>
      <c r="W31" s="722">
        <f t="shared" si="3"/>
        <v>1.3141802358931356</v>
      </c>
      <c r="X31" s="723">
        <f t="shared" si="4"/>
        <v>0.67785826702481544</v>
      </c>
      <c r="Y31" s="899"/>
      <c r="Z31" s="669">
        <f t="shared" si="5"/>
        <v>41.70337738619677</v>
      </c>
      <c r="AA31" s="910">
        <f t="shared" si="6"/>
        <v>11.511013215859032</v>
      </c>
      <c r="AB31" s="911">
        <v>12</v>
      </c>
      <c r="AC31" s="889">
        <v>6.81</v>
      </c>
      <c r="AD31" s="889">
        <v>1.1499999999999999</v>
      </c>
      <c r="AE31" s="889">
        <v>4.4000000000000004</v>
      </c>
      <c r="AF31" s="889">
        <v>1.3</v>
      </c>
      <c r="AG31" s="889">
        <v>11.899999999999999</v>
      </c>
      <c r="AH31" s="889">
        <v>-0.70000000000000007</v>
      </c>
      <c r="AI31" s="889">
        <v>2.3800000000000003</v>
      </c>
      <c r="AJ31" s="889">
        <v>9.8000000000000007</v>
      </c>
      <c r="AK31" s="889">
        <v>10.02</v>
      </c>
      <c r="AL31" s="902">
        <v>4990</v>
      </c>
      <c r="AM31" s="896">
        <v>0.70000000000000007</v>
      </c>
      <c r="AN31" s="889">
        <v>0.06</v>
      </c>
      <c r="AO31" s="762">
        <f t="shared" si="7"/>
        <v>-1.2450911134181872</v>
      </c>
      <c r="AP31" s="763">
        <f t="shared" si="8"/>
        <v>10.265922102440845</v>
      </c>
      <c r="AQ31" s="912">
        <f t="shared" si="9"/>
        <v>-18.447516065850799</v>
      </c>
      <c r="AR31" s="669">
        <f>INDEX(Historical!$C$7:$C$1381,MATCH(B31,Historical!$B$7:$B$1403,0))*IF(AH31="n/a",1.03,IF(AH31&lt;0,1.01,IF(AH31&gt;10,1.1,(1+AH31/100))))</f>
        <v>2.8279999999999998</v>
      </c>
      <c r="AS31" s="910">
        <f t="shared" si="10"/>
        <v>2.8953063999999999</v>
      </c>
      <c r="AT31" s="910">
        <f t="shared" si="15"/>
        <v>3.1848370400000001</v>
      </c>
      <c r="AU31" s="910">
        <f t="shared" si="15"/>
        <v>3.5033207440000003</v>
      </c>
      <c r="AV31" s="910">
        <f t="shared" si="15"/>
        <v>3.8536528184000005</v>
      </c>
      <c r="AW31" s="669">
        <f t="shared" si="12"/>
        <v>16.2651170024</v>
      </c>
      <c r="AX31" s="770">
        <f t="shared" si="13"/>
        <v>20.748969259344303</v>
      </c>
      <c r="AY31" s="959">
        <v>1.36</v>
      </c>
      <c r="AZ31" s="896">
        <v>-1.8399999999999999</v>
      </c>
      <c r="BA31" s="896">
        <v>-25.740000000000002</v>
      </c>
      <c r="BB31" s="896">
        <v>-16.900000000000002</v>
      </c>
      <c r="BC31" s="896">
        <v>-14.64</v>
      </c>
      <c r="BE31" s="641">
        <v>1994</v>
      </c>
      <c r="BF31" s="922">
        <f t="shared" si="14"/>
        <v>2</v>
      </c>
      <c r="BG31" s="906">
        <v>1.3</v>
      </c>
    </row>
    <row r="32" spans="1:59" ht="11.25" customHeight="1" x14ac:dyDescent="0.2">
      <c r="A32" s="887" t="s">
        <v>179</v>
      </c>
      <c r="B32" s="899" t="s">
        <v>180</v>
      </c>
      <c r="C32" s="957" t="s">
        <v>108</v>
      </c>
      <c r="D32" s="957" t="s">
        <v>118</v>
      </c>
      <c r="E32" s="754">
        <v>60</v>
      </c>
      <c r="F32" s="1235">
        <v>9</v>
      </c>
      <c r="G32" s="1235" t="s">
        <v>37</v>
      </c>
      <c r="H32" s="1235" t="s">
        <v>37</v>
      </c>
      <c r="I32" s="889">
        <v>93.24</v>
      </c>
      <c r="J32" s="669">
        <f t="shared" si="0"/>
        <v>2.574002574002574</v>
      </c>
      <c r="K32" s="901">
        <v>0.6</v>
      </c>
      <c r="L32" s="911">
        <v>4</v>
      </c>
      <c r="M32" s="660">
        <f t="shared" si="1"/>
        <v>2.4</v>
      </c>
      <c r="N32" s="894" t="s">
        <v>219</v>
      </c>
      <c r="O32" s="756">
        <v>0.56000000000000005</v>
      </c>
      <c r="P32" s="885">
        <v>43907</v>
      </c>
      <c r="Q32" s="885">
        <v>43936</v>
      </c>
      <c r="R32" s="660">
        <f t="shared" si="2"/>
        <v>7.1428571428571281</v>
      </c>
      <c r="S32" s="721">
        <f>IF(INDEX(Historical!$D$7:$D$1379,MATCH(B32,Historical!$B$7:$B$1403,0))=0,"n/a",(INDEX(Historical!$C$7:$C$1381,MATCH(B32,Historical!$B$7:$B$1403,0))/INDEX(Historical!$D$7:$D$1379,MATCH(B32,Historical!$B$7:$B$1403,0))-1)*100)</f>
        <v>5.741626794258381</v>
      </c>
      <c r="T32" s="721">
        <f>IF(INDEX(Historical!$F$7:$F$1372,MATCH(B32,Historical!$B$7:$B$1403,0))=0,"n/a",((INDEX(Historical!$C$7:$C$1381,MATCH(B32,Historical!$B$7:$B$1403,0))/INDEX(Historical!$F$7:$F$1372,MATCH(B32,Historical!$B$7:$B$1403,0)))^(1/3)-1)*100)</f>
        <v>5.1670174815897862</v>
      </c>
      <c r="U32" s="721">
        <f>IF(INDEX(Historical!$H$7:$H$1372,MATCH(B32,Historical!$B$7:$B$1403,0))=0,"n/a",((INDEX(Historical!$C$7:$C$1381,MATCH(B32,Historical!$B$7:$B$1403,0))/INDEX(Historical!$H$7:$H$1372,MATCH(B32,Historical!$B$7:$B$1403,0)))^(1/5)-1)*100)</f>
        <v>4.8983374579510519</v>
      </c>
      <c r="V32" s="721">
        <f>IF(INDEX(Historical!$O$7:$O$1372,MATCH(B32,Historical!$B$7:$B$1403,0))=0,"n/a",((INDEX(Historical!$C$7:$C$1381,MATCH(B32,Historical!$B$7:$B$1403,0))/INDEX(Historical!$O$7:$O$1372,MATCH(B32,Historical!$B$7:$B$1403,0)))^(1/10)-1)*100)</f>
        <v>3.5113072097720188</v>
      </c>
      <c r="W32" s="722">
        <f t="shared" si="3"/>
        <v>1.3950181984415684</v>
      </c>
      <c r="X32" s="723" t="str">
        <f t="shared" si="4"/>
        <v>n/a</v>
      </c>
      <c r="Y32" s="683"/>
      <c r="Z32" s="669">
        <f t="shared" si="5"/>
        <v>19.834710743801654</v>
      </c>
      <c r="AA32" s="910">
        <f t="shared" si="6"/>
        <v>7.7057851239669422</v>
      </c>
      <c r="AB32" s="911">
        <v>12</v>
      </c>
      <c r="AC32" s="889">
        <v>12.1</v>
      </c>
      <c r="AD32" s="889">
        <v>12.39</v>
      </c>
      <c r="AE32" s="889">
        <v>1.94</v>
      </c>
      <c r="AF32" s="889">
        <v>1.62</v>
      </c>
      <c r="AG32" s="889">
        <v>14.000000000000002</v>
      </c>
      <c r="AH32" s="889">
        <v>-47.3</v>
      </c>
      <c r="AI32" s="889">
        <v>3.04</v>
      </c>
      <c r="AJ32" s="889">
        <v>-10.9</v>
      </c>
      <c r="AK32" s="889">
        <v>0.62</v>
      </c>
      <c r="AL32" s="902">
        <v>15340</v>
      </c>
      <c r="AM32" s="896">
        <v>1.7000000000000002</v>
      </c>
      <c r="AN32" s="889">
        <v>0.09</v>
      </c>
      <c r="AO32" s="762">
        <f t="shared" si="7"/>
        <v>-0.23344509201331576</v>
      </c>
      <c r="AP32" s="763">
        <f t="shared" si="8"/>
        <v>7.4723400319536264</v>
      </c>
      <c r="AQ32" s="912">
        <f t="shared" si="9"/>
        <v>-25.513992661331365</v>
      </c>
      <c r="AR32" s="669">
        <f>INDEX(Historical!$C$7:$C$1381,MATCH(B32,Historical!$B$7:$B$1403,0))*IF(AH32="n/a",1.03,IF(AH32&lt;0,1.01,IF(AH32&gt;10,1.1,(1+AH32/100))))</f>
        <v>2.2321</v>
      </c>
      <c r="AS32" s="910">
        <f t="shared" si="10"/>
        <v>2.29995584</v>
      </c>
      <c r="AT32" s="910">
        <f t="shared" si="15"/>
        <v>2.314215566208</v>
      </c>
      <c r="AU32" s="910">
        <f t="shared" si="15"/>
        <v>2.3285637027184896</v>
      </c>
      <c r="AV32" s="910">
        <f t="shared" si="15"/>
        <v>2.343000797675344</v>
      </c>
      <c r="AW32" s="669">
        <f t="shared" si="12"/>
        <v>11.517835906601835</v>
      </c>
      <c r="AX32" s="770">
        <f t="shared" si="13"/>
        <v>12.352891362721833</v>
      </c>
      <c r="AY32" s="959">
        <v>0.59</v>
      </c>
      <c r="AZ32" s="896">
        <v>12.34</v>
      </c>
      <c r="BA32" s="896">
        <v>-21.11</v>
      </c>
      <c r="BB32" s="896">
        <v>-12.75</v>
      </c>
      <c r="BC32" s="896">
        <v>-13.54</v>
      </c>
      <c r="BE32" s="641">
        <v>1961</v>
      </c>
      <c r="BF32" s="922">
        <f t="shared" si="14"/>
        <v>6</v>
      </c>
      <c r="BG32" s="906">
        <v>5.2</v>
      </c>
    </row>
    <row r="33" spans="1:59" ht="11.25" customHeight="1" x14ac:dyDescent="0.2">
      <c r="A33" s="887" t="s">
        <v>190</v>
      </c>
      <c r="B33" s="899" t="s">
        <v>191</v>
      </c>
      <c r="C33" s="957" t="s">
        <v>128</v>
      </c>
      <c r="D33" s="957" t="s">
        <v>4370</v>
      </c>
      <c r="E33" s="754">
        <v>56</v>
      </c>
      <c r="F33" s="1235">
        <v>15</v>
      </c>
      <c r="G33" s="1235" t="s">
        <v>115</v>
      </c>
      <c r="H33" s="1235" t="s">
        <v>115</v>
      </c>
      <c r="I33" s="889">
        <v>67.569999999999993</v>
      </c>
      <c r="J33" s="669">
        <f t="shared" si="0"/>
        <v>2.5455083616989791</v>
      </c>
      <c r="K33" s="901">
        <v>0.43</v>
      </c>
      <c r="L33" s="911">
        <v>4</v>
      </c>
      <c r="M33" s="660">
        <f t="shared" si="1"/>
        <v>1.72</v>
      </c>
      <c r="N33" s="894" t="s">
        <v>107</v>
      </c>
      <c r="O33" s="756">
        <v>0.42</v>
      </c>
      <c r="P33" s="636">
        <v>43572</v>
      </c>
      <c r="Q33" s="636">
        <v>43600</v>
      </c>
      <c r="R33" s="660">
        <f t="shared" si="2"/>
        <v>2.3809523809523832</v>
      </c>
      <c r="S33" s="721">
        <f>IF(INDEX(Historical!$D$7:$D$1379,MATCH(B33,Historical!$B$7:$B$1403,0))=0,"n/a",(INDEX(Historical!$C$7:$C$1381,MATCH(B33,Historical!$B$7:$B$1403,0))/INDEX(Historical!$D$7:$D$1379,MATCH(B33,Historical!$B$7:$B$1403,0))-1)*100)</f>
        <v>3.0120481927710774</v>
      </c>
      <c r="T33" s="721">
        <f>IF(INDEX(Historical!$F$7:$F$1372,MATCH(B33,Historical!$B$7:$B$1403,0))=0,"n/a",((INDEX(Historical!$C$7:$C$1381,MATCH(B33,Historical!$B$7:$B$1403,0))/INDEX(Historical!$F$7:$F$1372,MATCH(B33,Historical!$B$7:$B$1403,0)))^(1/3)-1)*100)</f>
        <v>3.3288202147229384</v>
      </c>
      <c r="U33" s="721">
        <f>IF(INDEX(Historical!$H$7:$H$1372,MATCH(B33,Historical!$B$7:$B$1403,0))=0,"n/a",((INDEX(Historical!$C$7:$C$1381,MATCH(B33,Historical!$B$7:$B$1403,0))/INDEX(Historical!$H$7:$H$1372,MATCH(B33,Historical!$B$7:$B$1403,0)))^(1/5)-1)*100)</f>
        <v>3.786664117545846</v>
      </c>
      <c r="V33" s="721">
        <f>IF(INDEX(Historical!$O$7:$O$1372,MATCH(B33,Historical!$B$7:$B$1403,0))=0,"n/a",((INDEX(Historical!$C$7:$C$1381,MATCH(B33,Historical!$B$7:$B$1403,0))/INDEX(Historical!$O$7:$O$1372,MATCH(B33,Historical!$B$7:$B$1403,0)))^(1/10)-1)*100)</f>
        <v>7.1148702135272801</v>
      </c>
      <c r="W33" s="722">
        <f t="shared" si="3"/>
        <v>0.53221829828271217</v>
      </c>
      <c r="X33" s="723">
        <f t="shared" si="4"/>
        <v>1.0518511437627351</v>
      </c>
      <c r="Y33" s="682"/>
      <c r="Z33" s="669">
        <f t="shared" si="5"/>
        <v>62.545454545454547</v>
      </c>
      <c r="AA33" s="910">
        <f t="shared" si="6"/>
        <v>24.570909090909087</v>
      </c>
      <c r="AB33" s="911">
        <v>12</v>
      </c>
      <c r="AC33" s="889">
        <v>2.75</v>
      </c>
      <c r="AD33" s="889">
        <v>5.08</v>
      </c>
      <c r="AE33" s="889">
        <v>3.7</v>
      </c>
      <c r="AF33" s="891" t="s">
        <v>136</v>
      </c>
      <c r="AG33" s="892">
        <v>-686.80000000000007</v>
      </c>
      <c r="AH33" s="889">
        <v>9.7000000000000011</v>
      </c>
      <c r="AI33" s="889">
        <v>6.29</v>
      </c>
      <c r="AJ33" s="889">
        <v>3.5999999999999996</v>
      </c>
      <c r="AK33" s="889">
        <v>4.84</v>
      </c>
      <c r="AL33" s="902">
        <v>58020</v>
      </c>
      <c r="AM33" s="896">
        <v>0.2</v>
      </c>
      <c r="AN33" s="891" t="s">
        <v>136</v>
      </c>
      <c r="AO33" s="762">
        <f t="shared" si="7"/>
        <v>-18.238736611664262</v>
      </c>
      <c r="AP33" s="763">
        <f t="shared" si="8"/>
        <v>6.3321724792448251</v>
      </c>
      <c r="AQ33" s="912" t="str">
        <f t="shared" si="9"/>
        <v>n/a</v>
      </c>
      <c r="AR33" s="669">
        <f>INDEX(Historical!$C$7:$C$1381,MATCH(B33,Historical!$B$7:$B$1403,0))*IF(AH33="n/a",1.03,IF(AH33&lt;0,1.01,IF(AH33&gt;10,1.1,(1+AH33/100))))</f>
        <v>1.8758699999999999</v>
      </c>
      <c r="AS33" s="910">
        <f t="shared" si="10"/>
        <v>1.9938622229999998</v>
      </c>
      <c r="AT33" s="910">
        <f t="shared" si="15"/>
        <v>2.0903651545931998</v>
      </c>
      <c r="AU33" s="910">
        <f t="shared" si="15"/>
        <v>2.1915388280755108</v>
      </c>
      <c r="AV33" s="910">
        <f t="shared" si="15"/>
        <v>2.2976093073543655</v>
      </c>
      <c r="AW33" s="669">
        <f t="shared" si="12"/>
        <v>10.449245513023076</v>
      </c>
      <c r="AX33" s="770">
        <f t="shared" si="13"/>
        <v>15.464326643514987</v>
      </c>
      <c r="AY33" s="959">
        <v>0.68</v>
      </c>
      <c r="AZ33" s="896">
        <v>4.3600000000000003</v>
      </c>
      <c r="BA33" s="896">
        <v>-12.709999999999999</v>
      </c>
      <c r="BB33" s="896">
        <v>-5.6099999999999994</v>
      </c>
      <c r="BC33" s="896">
        <v>-4.92</v>
      </c>
      <c r="BE33" s="641">
        <v>1964</v>
      </c>
      <c r="BF33" s="922">
        <f t="shared" si="14"/>
        <v>6</v>
      </c>
      <c r="BG33" s="906">
        <v>17.100000000000001</v>
      </c>
    </row>
    <row r="34" spans="1:59" ht="11.25" customHeight="1" x14ac:dyDescent="0.2">
      <c r="A34" s="887" t="s">
        <v>184</v>
      </c>
      <c r="B34" s="899" t="s">
        <v>185</v>
      </c>
      <c r="C34" s="957" t="s">
        <v>128</v>
      </c>
      <c r="D34" s="957" t="s">
        <v>4370</v>
      </c>
      <c r="E34" s="754">
        <v>42</v>
      </c>
      <c r="F34" s="1235">
        <v>63</v>
      </c>
      <c r="G34" s="1235" t="s">
        <v>37</v>
      </c>
      <c r="H34" s="1235" t="s">
        <v>115</v>
      </c>
      <c r="I34" s="889">
        <v>159.41999999999999</v>
      </c>
      <c r="J34" s="669">
        <f t="shared" si="0"/>
        <v>2.6596411993476354</v>
      </c>
      <c r="K34" s="901">
        <v>1.06</v>
      </c>
      <c r="L34" s="911">
        <v>4</v>
      </c>
      <c r="M34" s="660">
        <f t="shared" si="1"/>
        <v>4.24</v>
      </c>
      <c r="N34" s="894" t="s">
        <v>457</v>
      </c>
      <c r="O34" s="756">
        <v>0.96</v>
      </c>
      <c r="P34" s="885">
        <v>43676</v>
      </c>
      <c r="Q34" s="885">
        <v>43693</v>
      </c>
      <c r="R34" s="660">
        <f t="shared" si="2"/>
        <v>10.416666666666677</v>
      </c>
      <c r="S34" s="721">
        <f>IF(INDEX(Historical!$D$7:$D$1379,MATCH(B34,Historical!$B$7:$B$1403,0))=0,"n/a",(INDEX(Historical!$C$7:$C$1381,MATCH(B34,Historical!$B$7:$B$1403,0))/INDEX(Historical!$D$7:$D$1379,MATCH(B34,Historical!$B$7:$B$1403,0))-1)*100)</f>
        <v>8.602150537634401</v>
      </c>
      <c r="T34" s="721">
        <f>IF(INDEX(Historical!$F$7:$F$1372,MATCH(B34,Historical!$B$7:$B$1403,0))=0,"n/a",((INDEX(Historical!$C$7:$C$1381,MATCH(B34,Historical!$B$7:$B$1403,0))/INDEX(Historical!$F$7:$F$1372,MATCH(B34,Historical!$B$7:$B$1403,0)))^(1/3)-1)*100)</f>
        <v>8.7636830647543462</v>
      </c>
      <c r="U34" s="721">
        <f>IF(INDEX(Historical!$H$7:$H$1372,MATCH(B34,Historical!$B$7:$B$1403,0))=0,"n/a",((INDEX(Historical!$C$7:$C$1381,MATCH(B34,Historical!$B$7:$B$1403,0))/INDEX(Historical!$H$7:$H$1372,MATCH(B34,Historical!$B$7:$B$1403,0)))^(1/5)-1)*100)</f>
        <v>6.855448978091383</v>
      </c>
      <c r="V34" s="721">
        <f>IF(INDEX(Historical!$O$7:$O$1372,MATCH(B34,Historical!$B$7:$B$1403,0))=0,"n/a",((INDEX(Historical!$C$7:$C$1381,MATCH(B34,Historical!$B$7:$B$1403,0))/INDEX(Historical!$O$7:$O$1372,MATCH(B34,Historical!$B$7:$B$1403,0)))^(1/10)-1)*100)</f>
        <v>7.7228943285717611</v>
      </c>
      <c r="W34" s="722">
        <f t="shared" si="3"/>
        <v>0.88767872334195208</v>
      </c>
      <c r="X34" s="723">
        <f t="shared" si="4"/>
        <v>0.91405986374551773</v>
      </c>
      <c r="Y34" s="682"/>
      <c r="Z34" s="669">
        <f t="shared" si="5"/>
        <v>66.666666666666657</v>
      </c>
      <c r="AA34" s="910">
        <f t="shared" si="6"/>
        <v>25.066037735849054</v>
      </c>
      <c r="AB34" s="911">
        <v>6</v>
      </c>
      <c r="AC34" s="889">
        <v>6.36</v>
      </c>
      <c r="AD34" s="889">
        <v>7.97</v>
      </c>
      <c r="AE34" s="889">
        <v>3.24</v>
      </c>
      <c r="AF34" s="891">
        <v>36.07</v>
      </c>
      <c r="AG34" s="891">
        <v>133.5</v>
      </c>
      <c r="AH34" s="889">
        <v>12</v>
      </c>
      <c r="AI34" s="889">
        <v>4.6899999999999995</v>
      </c>
      <c r="AJ34" s="889">
        <v>7.5</v>
      </c>
      <c r="AK34" s="889">
        <v>3.1399999999999997</v>
      </c>
      <c r="AL34" s="902">
        <v>19890</v>
      </c>
      <c r="AM34" s="896">
        <v>0.2</v>
      </c>
      <c r="AN34" s="891">
        <v>5.0599999999999996</v>
      </c>
      <c r="AO34" s="762">
        <f t="shared" si="7"/>
        <v>-15.550947558410035</v>
      </c>
      <c r="AP34" s="763">
        <f t="shared" si="8"/>
        <v>9.5150901774390189</v>
      </c>
      <c r="AQ34" s="912">
        <f t="shared" si="9"/>
        <v>533.90569965784357</v>
      </c>
      <c r="AR34" s="669">
        <f>INDEX(Historical!$C$7:$C$1381,MATCH(B34,Historical!$B$7:$B$1403,0))*IF(AH34="n/a",1.03,IF(AH34&lt;0,1.01,IF(AH34&gt;10,1.1,(1+AH34/100))))</f>
        <v>4.4440000000000008</v>
      </c>
      <c r="AS34" s="910">
        <f t="shared" si="10"/>
        <v>4.6524236000000005</v>
      </c>
      <c r="AT34" s="910">
        <f t="shared" si="15"/>
        <v>4.7985097010400013</v>
      </c>
      <c r="AU34" s="910">
        <f t="shared" si="15"/>
        <v>4.9491829056526582</v>
      </c>
      <c r="AV34" s="910">
        <f t="shared" si="15"/>
        <v>5.1045872488901525</v>
      </c>
      <c r="AW34" s="669">
        <f t="shared" si="12"/>
        <v>23.948703455582812</v>
      </c>
      <c r="AX34" s="770">
        <f t="shared" si="13"/>
        <v>15.022395844676209</v>
      </c>
      <c r="AY34" s="959">
        <v>0.4</v>
      </c>
      <c r="AZ34" s="896">
        <v>10.620000000000001</v>
      </c>
      <c r="BA34" s="896">
        <v>-8.4699999999999989</v>
      </c>
      <c r="BB34" s="896">
        <v>0.65</v>
      </c>
      <c r="BC34" s="896">
        <v>3</v>
      </c>
      <c r="BE34" s="641">
        <v>1978</v>
      </c>
      <c r="BF34" s="922">
        <f t="shared" si="14"/>
        <v>4</v>
      </c>
      <c r="BG34" s="906">
        <v>15.4</v>
      </c>
    </row>
    <row r="35" spans="1:59" ht="11.25" customHeight="1" x14ac:dyDescent="0.2">
      <c r="A35" s="887" t="s">
        <v>486</v>
      </c>
      <c r="B35" s="899" t="s">
        <v>487</v>
      </c>
      <c r="C35" s="957" t="s">
        <v>112</v>
      </c>
      <c r="D35" s="957" t="s">
        <v>4373</v>
      </c>
      <c r="E35" s="754">
        <v>25</v>
      </c>
      <c r="F35" s="1235">
        <v>140</v>
      </c>
      <c r="G35" s="1235" t="s">
        <v>106</v>
      </c>
      <c r="H35" s="1235" t="s">
        <v>106</v>
      </c>
      <c r="I35" s="898">
        <v>84.91</v>
      </c>
      <c r="J35" s="669">
        <f t="shared" si="0"/>
        <v>2.0492285949829232</v>
      </c>
      <c r="K35" s="908">
        <v>0.435</v>
      </c>
      <c r="L35" s="911">
        <v>4</v>
      </c>
      <c r="M35" s="660">
        <f t="shared" si="1"/>
        <v>1.74</v>
      </c>
      <c r="N35" s="894" t="s">
        <v>151</v>
      </c>
      <c r="O35" s="757">
        <v>0.40500000000000003</v>
      </c>
      <c r="P35" s="885">
        <v>43899</v>
      </c>
      <c r="Q35" s="885">
        <v>43920</v>
      </c>
      <c r="R35" s="660">
        <f t="shared" si="2"/>
        <v>7.4074074074074003</v>
      </c>
      <c r="S35" s="721">
        <f>IF(INDEX(Historical!$D$7:$D$1379,MATCH(B35,Historical!$B$7:$B$1403,0))=0,"n/a",(INDEX(Historical!$C$7:$C$1381,MATCH(B35,Historical!$B$7:$B$1403,0))/INDEX(Historical!$D$7:$D$1379,MATCH(B35,Historical!$B$7:$B$1403,0))-1)*100)</f>
        <v>16.376707404744796</v>
      </c>
      <c r="T35" s="721">
        <f>IF(INDEX(Historical!$F$7:$F$1372,MATCH(B35,Historical!$B$7:$B$1403,0))=0,"n/a",((INDEX(Historical!$C$7:$C$1381,MATCH(B35,Historical!$B$7:$B$1403,0))/INDEX(Historical!$F$7:$F$1372,MATCH(B35,Historical!$B$7:$B$1403,0)))^(1/3)-1)*100)</f>
        <v>12.506431822920483</v>
      </c>
      <c r="U35" s="721">
        <f>IF(INDEX(Historical!$H$7:$H$1372,MATCH(B35,Historical!$B$7:$B$1403,0))=0,"n/a",((INDEX(Historical!$C$7:$C$1381,MATCH(B35,Historical!$B$7:$B$1403,0))/INDEX(Historical!$H$7:$H$1372,MATCH(B35,Historical!$B$7:$B$1403,0)))^(1/5)-1)*100)</f>
        <v>12.33340502046758</v>
      </c>
      <c r="V35" s="721">
        <f>IF(INDEX(Historical!$O$7:$O$1372,MATCH(B35,Historical!$B$7:$B$1403,0))=0,"n/a",((INDEX(Historical!$C$7:$C$1381,MATCH(B35,Historical!$B$7:$B$1403,0))/INDEX(Historical!$O$7:$O$1372,MATCH(B35,Historical!$B$7:$B$1403,0)))^(1/10)-1)*100)</f>
        <v>13.771778926809986</v>
      </c>
      <c r="W35" s="722">
        <f t="shared" si="3"/>
        <v>0.89555641910993244</v>
      </c>
      <c r="X35" s="723">
        <f t="shared" si="4"/>
        <v>1.4176327609732853</v>
      </c>
      <c r="Y35" s="900" t="s">
        <v>488</v>
      </c>
      <c r="Z35" s="669">
        <f t="shared" si="5"/>
        <v>39.545454545454547</v>
      </c>
      <c r="AA35" s="910">
        <f t="shared" si="6"/>
        <v>19.297727272727272</v>
      </c>
      <c r="AB35" s="911">
        <v>12</v>
      </c>
      <c r="AC35" s="889">
        <v>4.4000000000000004</v>
      </c>
      <c r="AD35" s="889">
        <v>2.72</v>
      </c>
      <c r="AE35" s="889">
        <v>5.39</v>
      </c>
      <c r="AF35" s="889">
        <v>4.46</v>
      </c>
      <c r="AG35" s="889">
        <v>23.400000000000002</v>
      </c>
      <c r="AH35" s="889">
        <v>-0.6</v>
      </c>
      <c r="AI35" s="889">
        <v>12.06</v>
      </c>
      <c r="AJ35" s="889">
        <v>8.6999999999999993</v>
      </c>
      <c r="AK35" s="889">
        <v>7.1</v>
      </c>
      <c r="AL35" s="902">
        <v>60600</v>
      </c>
      <c r="AM35" s="896">
        <v>0.2</v>
      </c>
      <c r="AN35" s="889">
        <v>0.76</v>
      </c>
      <c r="AO35" s="762">
        <f t="shared" si="7"/>
        <v>-4.9150936572767687</v>
      </c>
      <c r="AP35" s="763">
        <f t="shared" si="8"/>
        <v>14.382633615450503</v>
      </c>
      <c r="AQ35" s="912">
        <f t="shared" si="9"/>
        <v>95.582166463059281</v>
      </c>
      <c r="AR35" s="669">
        <f>INDEX(Historical!$C$7:$C$1381,MATCH(B35,Historical!$B$7:$B$1403,0))*IF(AH35="n/a",1.03,IF(AH35&lt;0,1.01,IF(AH35&gt;10,1.1,(1+AH35/100))))</f>
        <v>1.6349880000000001</v>
      </c>
      <c r="AS35" s="910">
        <f t="shared" si="10"/>
        <v>1.7984868000000003</v>
      </c>
      <c r="AT35" s="910">
        <f t="shared" si="15"/>
        <v>1.9261793628000001</v>
      </c>
      <c r="AU35" s="910">
        <f t="shared" si="15"/>
        <v>2.0629380975588001</v>
      </c>
      <c r="AV35" s="910">
        <f t="shared" si="15"/>
        <v>2.2094067024854747</v>
      </c>
      <c r="AW35" s="669">
        <f t="shared" si="12"/>
        <v>9.6319989628442748</v>
      </c>
      <c r="AX35" s="770">
        <f t="shared" si="13"/>
        <v>11.343774541095602</v>
      </c>
      <c r="AY35" s="959">
        <v>0.98</v>
      </c>
      <c r="AZ35" s="896">
        <v>1.4000000000000001</v>
      </c>
      <c r="BA35" s="896">
        <v>-12.04</v>
      </c>
      <c r="BB35" s="896">
        <v>-8.32</v>
      </c>
      <c r="BC35" s="896">
        <v>-7.31</v>
      </c>
      <c r="BE35" s="641">
        <v>1998</v>
      </c>
      <c r="BF35" s="922">
        <f t="shared" si="14"/>
        <v>2</v>
      </c>
      <c r="BG35" s="906">
        <v>9.7000000000000011</v>
      </c>
    </row>
    <row r="36" spans="1:59" ht="11.25" customHeight="1" x14ac:dyDescent="0.2">
      <c r="A36" s="895" t="s">
        <v>174</v>
      </c>
      <c r="B36" s="899" t="s">
        <v>175</v>
      </c>
      <c r="C36" s="957" t="s">
        <v>108</v>
      </c>
      <c r="D36" s="957" t="s">
        <v>4355</v>
      </c>
      <c r="E36" s="754">
        <v>28</v>
      </c>
      <c r="F36" s="1235">
        <v>99</v>
      </c>
      <c r="G36" s="1235" t="s">
        <v>106</v>
      </c>
      <c r="H36" s="1235" t="s">
        <v>106</v>
      </c>
      <c r="I36" s="898">
        <v>23.49</v>
      </c>
      <c r="J36" s="669">
        <f t="shared" si="0"/>
        <v>2.1285653469561518</v>
      </c>
      <c r="K36" s="901">
        <v>0.125</v>
      </c>
      <c r="L36" s="911">
        <v>4</v>
      </c>
      <c r="M36" s="660">
        <f t="shared" si="1"/>
        <v>0.5</v>
      </c>
      <c r="N36" s="894" t="s">
        <v>148</v>
      </c>
      <c r="O36" s="760">
        <v>0.12083333333333333</v>
      </c>
      <c r="P36" s="885">
        <v>43795</v>
      </c>
      <c r="Q36" s="885">
        <v>43811</v>
      </c>
      <c r="R36" s="660">
        <f t="shared" si="2"/>
        <v>3.4482758620689649</v>
      </c>
      <c r="S36" s="721">
        <f>IF(INDEX(Historical!$D$7:$D$1379,MATCH(B36,Historical!$B$7:$B$1403,0))=0,"n/a",(INDEX(Historical!$C$7:$C$1381,MATCH(B36,Historical!$B$7:$B$1403,0))/INDEX(Historical!$D$7:$D$1379,MATCH(B36,Historical!$B$7:$B$1403,0))-1)*100)</f>
        <v>6.3636363636363713</v>
      </c>
      <c r="T36" s="721">
        <f>IF(INDEX(Historical!$F$7:$F$1372,MATCH(B36,Historical!$B$7:$B$1403,0))=0,"n/a",((INDEX(Historical!$C$7:$C$1381,MATCH(B36,Historical!$B$7:$B$1403,0))/INDEX(Historical!$F$7:$F$1372,MATCH(B36,Historical!$B$7:$B$1403,0)))^(1/3)-1)*100)</f>
        <v>6.0848244434812182</v>
      </c>
      <c r="U36" s="721">
        <f>IF(INDEX(Historical!$H$7:$H$1372,MATCH(B36,Historical!$B$7:$B$1403,0))=0,"n/a",((INDEX(Historical!$C$7:$C$1381,MATCH(B36,Historical!$B$7:$B$1403,0))/INDEX(Historical!$H$7:$H$1372,MATCH(B36,Historical!$B$7:$B$1403,0)))^(1/5)-1)*100)</f>
        <v>5.387395206178347</v>
      </c>
      <c r="V36" s="721">
        <f>IF(INDEX(Historical!$O$7:$O$1372,MATCH(B36,Historical!$B$7:$B$1403,0))=0,"n/a",((INDEX(Historical!$C$7:$C$1381,MATCH(B36,Historical!$B$7:$B$1403,0))/INDEX(Historical!$O$7:$O$1372,MATCH(B36,Historical!$B$7:$B$1403,0)))^(1/10)-1)*100)</f>
        <v>7.207929052384876</v>
      </c>
      <c r="W36" s="722">
        <f t="shared" si="3"/>
        <v>0.74742622562243843</v>
      </c>
      <c r="X36" s="723" t="str">
        <f t="shared" si="4"/>
        <v>n/a</v>
      </c>
      <c r="Y36" s="687" t="s">
        <v>439</v>
      </c>
      <c r="Z36" s="669" t="str">
        <f t="shared" si="5"/>
        <v>n/a</v>
      </c>
      <c r="AA36" s="910" t="str">
        <f t="shared" si="6"/>
        <v>n/a</v>
      </c>
      <c r="AB36" s="911">
        <v>12</v>
      </c>
      <c r="AC36" s="889" t="s">
        <v>136</v>
      </c>
      <c r="AD36" s="889" t="s">
        <v>136</v>
      </c>
      <c r="AE36" s="889" t="s">
        <v>136</v>
      </c>
      <c r="AF36" s="889" t="s">
        <v>136</v>
      </c>
      <c r="AG36" s="889" t="s">
        <v>136</v>
      </c>
      <c r="AH36" s="889" t="s">
        <v>136</v>
      </c>
      <c r="AI36" s="889" t="s">
        <v>136</v>
      </c>
      <c r="AJ36" s="889" t="s">
        <v>136</v>
      </c>
      <c r="AK36" s="889" t="s">
        <v>136</v>
      </c>
      <c r="AL36" s="902" t="s">
        <v>136</v>
      </c>
      <c r="AM36" s="896" t="s">
        <v>136</v>
      </c>
      <c r="AN36" s="889" t="s">
        <v>136</v>
      </c>
      <c r="AO36" s="762" t="str">
        <f t="shared" si="7"/>
        <v>n/a</v>
      </c>
      <c r="AP36" s="763">
        <f t="shared" si="8"/>
        <v>7.5159605531344988</v>
      </c>
      <c r="AQ36" s="912" t="str">
        <f t="shared" si="9"/>
        <v>n/a</v>
      </c>
      <c r="AR36" s="669">
        <f>INDEX(Historical!$C$7:$C$1381,MATCH(B36,Historical!$B$7:$B$1403,0))*IF(AH36="n/a",1.03,IF(AH36&lt;0,1.01,IF(AH36&gt;10,1.1,(1+AH36/100))))</f>
        <v>0.50212500000000004</v>
      </c>
      <c r="AS36" s="910">
        <f t="shared" si="10"/>
        <v>0.51718875000000009</v>
      </c>
      <c r="AT36" s="910">
        <f t="shared" si="15"/>
        <v>0.53270441250000011</v>
      </c>
      <c r="AU36" s="910">
        <f t="shared" si="15"/>
        <v>0.5486855448750001</v>
      </c>
      <c r="AV36" s="910">
        <f t="shared" si="15"/>
        <v>0.56514611122125014</v>
      </c>
      <c r="AW36" s="669">
        <f t="shared" si="12"/>
        <v>2.6658498185962509</v>
      </c>
      <c r="AX36" s="770">
        <f t="shared" si="13"/>
        <v>11.348871088106646</v>
      </c>
      <c r="AY36" s="959" t="s">
        <v>136</v>
      </c>
      <c r="AZ36" s="896" t="s">
        <v>136</v>
      </c>
      <c r="BA36" s="896" t="s">
        <v>136</v>
      </c>
      <c r="BB36" s="896" t="s">
        <v>136</v>
      </c>
      <c r="BC36" s="896" t="s">
        <v>136</v>
      </c>
      <c r="BD36" s="932" t="s">
        <v>4281</v>
      </c>
      <c r="BE36" s="641">
        <v>1992</v>
      </c>
      <c r="BF36" s="922">
        <f t="shared" si="14"/>
        <v>2</v>
      </c>
      <c r="BG36" s="906" t="s">
        <v>136</v>
      </c>
    </row>
    <row r="37" spans="1:59" ht="11.25" customHeight="1" x14ac:dyDescent="0.2">
      <c r="A37" s="887" t="s">
        <v>172</v>
      </c>
      <c r="B37" s="899" t="s">
        <v>173</v>
      </c>
      <c r="C37" s="957" t="s">
        <v>112</v>
      </c>
      <c r="D37" s="957" t="s">
        <v>4377</v>
      </c>
      <c r="E37" s="754">
        <v>43</v>
      </c>
      <c r="F37" s="1235">
        <v>61</v>
      </c>
      <c r="G37" s="1235" t="s">
        <v>37</v>
      </c>
      <c r="H37" s="1235" t="s">
        <v>37</v>
      </c>
      <c r="I37" s="889">
        <v>145.29</v>
      </c>
      <c r="J37" s="669">
        <f t="shared" si="0"/>
        <v>1.3765572303668527</v>
      </c>
      <c r="K37" s="901">
        <v>0.5</v>
      </c>
      <c r="L37" s="911">
        <v>4</v>
      </c>
      <c r="M37" s="660">
        <f t="shared" si="1"/>
        <v>2</v>
      </c>
      <c r="N37" s="894" t="s">
        <v>119</v>
      </c>
      <c r="O37" s="756">
        <v>0.4</v>
      </c>
      <c r="P37" s="885">
        <v>43696</v>
      </c>
      <c r="Q37" s="885">
        <v>43711</v>
      </c>
      <c r="R37" s="660">
        <f t="shared" si="2"/>
        <v>24.999999999999993</v>
      </c>
      <c r="S37" s="721">
        <f>IF(INDEX(Historical!$D$7:$D$1379,MATCH(B37,Historical!$B$7:$B$1403,0))=0,"n/a",(INDEX(Historical!$C$7:$C$1381,MATCH(B37,Historical!$B$7:$B$1403,0))/INDEX(Historical!$D$7:$D$1379,MATCH(B37,Historical!$B$7:$B$1403,0))-1)*100)</f>
        <v>16.883116883116877</v>
      </c>
      <c r="T37" s="721">
        <f>IF(INDEX(Historical!$F$7:$F$1372,MATCH(B37,Historical!$B$7:$B$1403,0))=0,"n/a",((INDEX(Historical!$C$7:$C$1381,MATCH(B37,Historical!$B$7:$B$1403,0))/INDEX(Historical!$F$7:$F$1372,MATCH(B37,Historical!$B$7:$B$1403,0)))^(1/3)-1)*100)</f>
        <v>11.457607795906144</v>
      </c>
      <c r="U37" s="721">
        <f>IF(INDEX(Historical!$H$7:$H$1372,MATCH(B37,Historical!$B$7:$B$1403,0))=0,"n/a",((INDEX(Historical!$C$7:$C$1381,MATCH(B37,Historical!$B$7:$B$1403,0))/INDEX(Historical!$H$7:$H$1372,MATCH(B37,Historical!$B$7:$B$1403,0)))^(1/5)-1)*100)</f>
        <v>13.875141675620807</v>
      </c>
      <c r="V37" s="721">
        <f>IF(INDEX(Historical!$O$7:$O$1372,MATCH(B37,Historical!$B$7:$B$1403,0))=0,"n/a",((INDEX(Historical!$C$7:$C$1381,MATCH(B37,Historical!$B$7:$B$1403,0))/INDEX(Historical!$O$7:$O$1372,MATCH(B37,Historical!$B$7:$B$1403,0)))^(1/10)-1)*100)</f>
        <v>11.069085371075271</v>
      </c>
      <c r="W37" s="722">
        <f t="shared" si="3"/>
        <v>1.253503899416845</v>
      </c>
      <c r="X37" s="723">
        <f t="shared" si="4"/>
        <v>0.84091767731035194</v>
      </c>
      <c r="Y37" s="899"/>
      <c r="Z37" s="669">
        <f t="shared" si="5"/>
        <v>24.242424242424242</v>
      </c>
      <c r="AA37" s="910">
        <f t="shared" si="6"/>
        <v>17.61090909090909</v>
      </c>
      <c r="AB37" s="911">
        <v>12</v>
      </c>
      <c r="AC37" s="889">
        <v>8.25</v>
      </c>
      <c r="AD37" s="889">
        <v>1.17</v>
      </c>
      <c r="AE37" s="889">
        <v>1.69</v>
      </c>
      <c r="AF37" s="889">
        <v>3.11</v>
      </c>
      <c r="AG37" s="889">
        <v>18.099999999999998</v>
      </c>
      <c r="AH37" s="889">
        <v>41.199999999999996</v>
      </c>
      <c r="AI37" s="889">
        <v>12.809999999999999</v>
      </c>
      <c r="AJ37" s="889">
        <v>16.5</v>
      </c>
      <c r="AK37" s="889">
        <v>15</v>
      </c>
      <c r="AL37" s="902">
        <v>8119.9999999999991</v>
      </c>
      <c r="AM37" s="896">
        <v>0.8</v>
      </c>
      <c r="AN37" s="889">
        <v>0.6</v>
      </c>
      <c r="AO37" s="762">
        <f t="shared" si="7"/>
        <v>-2.3592101849214302</v>
      </c>
      <c r="AP37" s="763">
        <f t="shared" si="8"/>
        <v>15.251698905987659</v>
      </c>
      <c r="AQ37" s="912">
        <f t="shared" si="9"/>
        <v>56.019838158453084</v>
      </c>
      <c r="AR37" s="669">
        <f>INDEX(Historical!$C$7:$C$1381,MATCH(B37,Historical!$B$7:$B$1403,0))*IF(AH37="n/a",1.03,IF(AH37&lt;0,1.01,IF(AH37&gt;10,1.1,(1+AH37/100))))</f>
        <v>1.9800000000000002</v>
      </c>
      <c r="AS37" s="910">
        <f t="shared" si="10"/>
        <v>2.1780000000000004</v>
      </c>
      <c r="AT37" s="910">
        <f t="shared" si="15"/>
        <v>2.3958000000000008</v>
      </c>
      <c r="AU37" s="910">
        <f t="shared" si="15"/>
        <v>2.6353800000000009</v>
      </c>
      <c r="AV37" s="910">
        <f t="shared" si="15"/>
        <v>2.8989180000000014</v>
      </c>
      <c r="AW37" s="669">
        <f t="shared" si="12"/>
        <v>12.088098000000004</v>
      </c>
      <c r="AX37" s="770">
        <f t="shared" si="13"/>
        <v>8.3199793516415479</v>
      </c>
      <c r="AY37" s="959">
        <v>1.01</v>
      </c>
      <c r="AZ37" s="896">
        <v>21.98</v>
      </c>
      <c r="BA37" s="896">
        <v>-14.46</v>
      </c>
      <c r="BB37" s="896">
        <v>-9.2899999999999991</v>
      </c>
      <c r="BC37" s="896">
        <v>-1.8599999999999999</v>
      </c>
      <c r="BE37" s="641">
        <v>1977</v>
      </c>
      <c r="BF37" s="922">
        <f t="shared" si="14"/>
        <v>4</v>
      </c>
      <c r="BG37" s="906">
        <v>8.6999999999999993</v>
      </c>
    </row>
    <row r="38" spans="1:59" ht="11.25" customHeight="1" x14ac:dyDescent="0.2">
      <c r="A38" s="895" t="s">
        <v>200</v>
      </c>
      <c r="B38" s="899" t="s">
        <v>201</v>
      </c>
      <c r="C38" s="957" t="s">
        <v>4207</v>
      </c>
      <c r="D38" s="957" t="s">
        <v>4341</v>
      </c>
      <c r="E38" s="754">
        <v>48</v>
      </c>
      <c r="F38" s="1235">
        <v>38</v>
      </c>
      <c r="G38" s="1235" t="s">
        <v>106</v>
      </c>
      <c r="H38" s="1235" t="s">
        <v>106</v>
      </c>
      <c r="I38" s="898">
        <v>52</v>
      </c>
      <c r="J38" s="669">
        <f t="shared" si="0"/>
        <v>1.6153846153846154</v>
      </c>
      <c r="K38" s="901">
        <v>0.21</v>
      </c>
      <c r="L38" s="911">
        <v>4</v>
      </c>
      <c r="M38" s="660">
        <f t="shared" si="1"/>
        <v>0.84</v>
      </c>
      <c r="N38" s="894" t="s">
        <v>202</v>
      </c>
      <c r="O38" s="756">
        <v>0.18</v>
      </c>
      <c r="P38" s="885">
        <v>43707</v>
      </c>
      <c r="Q38" s="885">
        <v>43733</v>
      </c>
      <c r="R38" s="660">
        <f t="shared" si="2"/>
        <v>16.666666666666664</v>
      </c>
      <c r="S38" s="721">
        <f>IF(INDEX(Historical!$D$7:$D$1379,MATCH(B38,Historical!$B$7:$B$1403,0))=0,"n/a",(INDEX(Historical!$C$7:$C$1381,MATCH(B38,Historical!$B$7:$B$1403,0))/INDEX(Historical!$D$7:$D$1379,MATCH(B38,Historical!$B$7:$B$1403,0))-1)*100)</f>
        <v>16.417910447761198</v>
      </c>
      <c r="T38" s="721">
        <f>IF(INDEX(Historical!$F$7:$F$1372,MATCH(B38,Historical!$B$7:$B$1403,0))=0,"n/a",((INDEX(Historical!$C$7:$C$1381,MATCH(B38,Historical!$B$7:$B$1403,0))/INDEX(Historical!$F$7:$F$1372,MATCH(B38,Historical!$B$7:$B$1403,0)))^(1/3)-1)*100)</f>
        <v>13.746902159841756</v>
      </c>
      <c r="U38" s="721">
        <f>IF(INDEX(Historical!$H$7:$H$1372,MATCH(B38,Historical!$B$7:$B$1403,0))=0,"n/a",((INDEX(Historical!$C$7:$C$1381,MATCH(B38,Historical!$B$7:$B$1403,0))/INDEX(Historical!$H$7:$H$1372,MATCH(B38,Historical!$B$7:$B$1403,0)))^(1/5)-1)*100)</f>
        <v>15.468148270605052</v>
      </c>
      <c r="V38" s="721">
        <f>IF(INDEX(Historical!$O$7:$O$1372,MATCH(B38,Historical!$B$7:$B$1403,0))=0,"n/a",((INDEX(Historical!$C$7:$C$1381,MATCH(B38,Historical!$B$7:$B$1403,0))/INDEX(Historical!$O$7:$O$1372,MATCH(B38,Historical!$B$7:$B$1403,0)))^(1/10)-1)*100)</f>
        <v>15.792974364097635</v>
      </c>
      <c r="W38" s="722">
        <f t="shared" si="3"/>
        <v>0.97943224081772629</v>
      </c>
      <c r="X38" s="723" t="str">
        <f t="shared" si="4"/>
        <v>n/a</v>
      </c>
      <c r="Y38" s="964" t="s">
        <v>4406</v>
      </c>
      <c r="Z38" s="669">
        <f t="shared" si="5"/>
        <v>48.275862068965516</v>
      </c>
      <c r="AA38" s="910">
        <f t="shared" si="6"/>
        <v>29.885057471264368</v>
      </c>
      <c r="AB38" s="911">
        <v>2</v>
      </c>
      <c r="AC38" s="889">
        <v>1.74</v>
      </c>
      <c r="AD38" s="889" t="s">
        <v>136</v>
      </c>
      <c r="AE38" s="889">
        <v>5.17</v>
      </c>
      <c r="AF38" s="889">
        <v>6.2</v>
      </c>
      <c r="AG38" s="889">
        <v>22.009999999999998</v>
      </c>
      <c r="AH38" s="889" t="s">
        <v>136</v>
      </c>
      <c r="AI38" s="889" t="s">
        <v>136</v>
      </c>
      <c r="AJ38" s="889" t="s">
        <v>136</v>
      </c>
      <c r="AK38" s="889" t="s">
        <v>136</v>
      </c>
      <c r="AL38" s="906">
        <v>1440</v>
      </c>
      <c r="AM38" s="896" t="s">
        <v>136</v>
      </c>
      <c r="AN38" s="889">
        <v>3.5400000000000001E-2</v>
      </c>
      <c r="AO38" s="762">
        <f t="shared" si="7"/>
        <v>-12.801524585274699</v>
      </c>
      <c r="AP38" s="763">
        <f t="shared" si="8"/>
        <v>17.083532885989669</v>
      </c>
      <c r="AQ38" s="912">
        <f t="shared" si="9"/>
        <v>186.96678578372027</v>
      </c>
      <c r="AR38" s="669">
        <f>INDEX(Historical!$C$7:$C$1381,MATCH(B38,Historical!$B$7:$B$1403,0))*IF(AH38="n/a",1.03,IF(AH38&lt;0,1.01,IF(AH38&gt;10,1.1,(1+AH38/100))))</f>
        <v>0.8034</v>
      </c>
      <c r="AS38" s="910">
        <f t="shared" si="10"/>
        <v>0.82750200000000007</v>
      </c>
      <c r="AT38" s="910">
        <f t="shared" si="15"/>
        <v>0.85232706000000014</v>
      </c>
      <c r="AU38" s="910">
        <f t="shared" si="15"/>
        <v>0.8778968718000002</v>
      </c>
      <c r="AV38" s="910">
        <f t="shared" si="15"/>
        <v>0.90423377795400028</v>
      </c>
      <c r="AW38" s="669">
        <f t="shared" si="12"/>
        <v>4.2653597097540006</v>
      </c>
      <c r="AX38" s="770">
        <f t="shared" si="13"/>
        <v>8.2026148264500005</v>
      </c>
      <c r="AY38" s="959">
        <v>0.15</v>
      </c>
      <c r="AZ38" s="896">
        <v>85.515519086692819</v>
      </c>
      <c r="BA38" s="896">
        <v>-5.4545454545454568</v>
      </c>
      <c r="BB38" s="896">
        <v>6.3177264363116103</v>
      </c>
      <c r="BC38" s="896">
        <v>21.099208197484877</v>
      </c>
      <c r="BD38" s="932" t="s">
        <v>4281</v>
      </c>
      <c r="BE38" s="641">
        <v>1972</v>
      </c>
      <c r="BF38" s="922">
        <f t="shared" si="14"/>
        <v>5</v>
      </c>
      <c r="BG38" s="906">
        <v>11.73</v>
      </c>
    </row>
    <row r="39" spans="1:59" ht="11.25" customHeight="1" x14ac:dyDescent="0.2">
      <c r="A39" s="887" t="s">
        <v>182</v>
      </c>
      <c r="B39" s="899" t="s">
        <v>183</v>
      </c>
      <c r="C39" s="957" t="s">
        <v>112</v>
      </c>
      <c r="D39" s="957" t="s">
        <v>4338</v>
      </c>
      <c r="E39" s="754">
        <v>37</v>
      </c>
      <c r="F39" s="1235">
        <v>74</v>
      </c>
      <c r="G39" s="1235" t="s">
        <v>106</v>
      </c>
      <c r="H39" s="1235" t="s">
        <v>106</v>
      </c>
      <c r="I39" s="889">
        <v>266.74</v>
      </c>
      <c r="J39" s="669">
        <f t="shared" ref="J39:J70" si="16">(M39/I39)*100</f>
        <v>0.95598710354652461</v>
      </c>
      <c r="K39" s="901">
        <v>2.5499999999999998</v>
      </c>
      <c r="L39" s="911">
        <v>1</v>
      </c>
      <c r="M39" s="660">
        <f t="shared" ref="M39:M70" si="17">K39*L39</f>
        <v>2.5499999999999998</v>
      </c>
      <c r="N39" s="894" t="s">
        <v>171</v>
      </c>
      <c r="O39" s="756">
        <v>2.0499999999999998</v>
      </c>
      <c r="P39" s="885">
        <v>43776</v>
      </c>
      <c r="Q39" s="885">
        <v>43805</v>
      </c>
      <c r="R39" s="660">
        <f t="shared" ref="R39:R70" si="18">(K39-O39)/O39*100</f>
        <v>24.390243902439028</v>
      </c>
      <c r="S39" s="721">
        <f>IF(INDEX(Historical!$D$7:$D$1379,MATCH(B39,Historical!$B$7:$B$1403,0))=0,"n/a",(INDEX(Historical!$C$7:$C$1381,MATCH(B39,Historical!$B$7:$B$1403,0))/INDEX(Historical!$D$7:$D$1379,MATCH(B39,Historical!$B$7:$B$1403,0))-1)*100)</f>
        <v>24.390243902439025</v>
      </c>
      <c r="T39" s="721">
        <f>IF(INDEX(Historical!$F$7:$F$1372,MATCH(B39,Historical!$B$7:$B$1403,0))=0,"n/a",((INDEX(Historical!$C$7:$C$1381,MATCH(B39,Historical!$B$7:$B$1403,0))/INDEX(Historical!$F$7:$F$1372,MATCH(B39,Historical!$B$7:$B$1403,0)))^(1/3)-1)*100)</f>
        <v>24.230866143863096</v>
      </c>
      <c r="U39" s="721">
        <f>IF(INDEX(Historical!$H$7:$H$1372,MATCH(B39,Historical!$B$7:$B$1403,0))=0,"n/a",((INDEX(Historical!$C$7:$C$1381,MATCH(B39,Historical!$B$7:$B$1403,0))/INDEX(Historical!$H$7:$H$1372,MATCH(B39,Historical!$B$7:$B$1403,0)))^(1/5)-1)*100)</f>
        <v>24.573093961551741</v>
      </c>
      <c r="V39" s="721">
        <f>IF(INDEX(Historical!$O$7:$O$1372,MATCH(B39,Historical!$B$7:$B$1403,0))=0,"n/a",((INDEX(Historical!$C$7:$C$1381,MATCH(B39,Historical!$B$7:$B$1403,0))/INDEX(Historical!$O$7:$O$1372,MATCH(B39,Historical!$B$7:$B$1403,0)))^(1/10)-1)*100)</f>
        <v>18.425228740845533</v>
      </c>
      <c r="W39" s="722">
        <f t="shared" ref="W39:W70" si="19">IF(OR(U39&lt;=0,U39="n/a",V39&lt;=0,V39="n/a"),"n/a",U39/V39)</f>
        <v>1.3336656118182924</v>
      </c>
      <c r="X39" s="723">
        <f t="shared" ref="X39:X70" si="20">IF(OR(AJ39&lt;=0,AJ39="n/a",U39&lt;=0,U39="n/a"),"n/a",U39/AJ39)</f>
        <v>1.1591082057335726</v>
      </c>
      <c r="Y39" s="900"/>
      <c r="Z39" s="669">
        <f t="shared" ref="Z39:Z70" si="21">IF(OR(AC39&lt;0.01,AC39="n/a"),"n/a",M39/AC39*100)</f>
        <v>30</v>
      </c>
      <c r="AA39" s="910">
        <f t="shared" ref="AA39:AA70" si="22">IF(OR(AC39&lt;0.01,AC39="n/a"),"n/a",I39/AC39)</f>
        <v>31.381176470588237</v>
      </c>
      <c r="AB39" s="911">
        <v>5</v>
      </c>
      <c r="AC39" s="889">
        <v>8.5</v>
      </c>
      <c r="AD39" s="889">
        <v>2.68</v>
      </c>
      <c r="AE39" s="889">
        <v>3.94</v>
      </c>
      <c r="AF39" s="889">
        <v>8.93</v>
      </c>
      <c r="AG39" s="889">
        <v>29.799999999999997</v>
      </c>
      <c r="AH39" s="889">
        <v>43.6</v>
      </c>
      <c r="AI39" s="889">
        <v>9.74</v>
      </c>
      <c r="AJ39" s="889">
        <v>21.2</v>
      </c>
      <c r="AK39" s="889">
        <v>11.700000000000001</v>
      </c>
      <c r="AL39" s="902">
        <v>28090</v>
      </c>
      <c r="AM39" s="896">
        <v>0.4</v>
      </c>
      <c r="AN39" s="889">
        <v>0.88</v>
      </c>
      <c r="AO39" s="762">
        <f t="shared" ref="AO39:AO70" si="23">IF(U39="n/a","n/a",IF(AA39&lt;0,"n/a",IF(AA39="n/a","n/a",J39+U39-AA39)))</f>
        <v>-5.852095405489969</v>
      </c>
      <c r="AP39" s="763">
        <f t="shared" ref="AP39:AP70" si="24">IF(U39="n/a","n/a",J39+U39)</f>
        <v>25.529081065098268</v>
      </c>
      <c r="AQ39" s="912">
        <f t="shared" ref="AQ39:AQ70" si="25">IF(OR(AC39&lt;0.01,AF39="n/a"),"n/a",(I39/SQRT(22.5*AC39*(I39/AF39))-1)*100)</f>
        <v>252.91415757146822</v>
      </c>
      <c r="AR39" s="669">
        <f>INDEX(Historical!$C$7:$C$1381,MATCH(B39,Historical!$B$7:$B$1403,0))*IF(AH39="n/a",1.03,IF(AH39&lt;0,1.01,IF(AH39&gt;10,1.1,(1+AH39/100))))</f>
        <v>2.8050000000000002</v>
      </c>
      <c r="AS39" s="910">
        <f t="shared" ref="AS39:AS70" si="26">IF($AI39="n/a",1.03*AR39,IF($AI39&lt;0,1.01*AR39,IF($AI39&gt;10,1.1*AR39,(1+$AI39/100)*AR39)))</f>
        <v>3.0782069999999999</v>
      </c>
      <c r="AT39" s="910">
        <f t="shared" si="15"/>
        <v>3.3860277000000001</v>
      </c>
      <c r="AU39" s="910">
        <f t="shared" si="15"/>
        <v>3.7246304700000006</v>
      </c>
      <c r="AV39" s="910">
        <f t="shared" si="15"/>
        <v>4.0970935170000011</v>
      </c>
      <c r="AW39" s="669">
        <f t="shared" ref="AW39:AW70" si="27">SUM(AR39:AV39)</f>
        <v>17.090958687000004</v>
      </c>
      <c r="AX39" s="770">
        <f t="shared" ref="AX39:AX70" si="28">AW39/I39*100</f>
        <v>6.4073474870660574</v>
      </c>
      <c r="AY39" s="959">
        <v>0.98</v>
      </c>
      <c r="AZ39" s="896">
        <v>38.99</v>
      </c>
      <c r="BA39" s="896">
        <v>-12.49</v>
      </c>
      <c r="BB39" s="896">
        <v>-5.0999999999999996</v>
      </c>
      <c r="BC39" s="896">
        <v>2.81</v>
      </c>
      <c r="BE39" s="641">
        <v>1984</v>
      </c>
      <c r="BF39" s="922">
        <f t="shared" ref="BF39:BF70" si="29">IF(BE39&gt;2008,0,IF(BE39&gt;2001,1,IF(BE39&gt;1990,2,IF(BE39&gt;1980,3,IF(BE39&gt;1973,4,IF(BE39&gt;1970,5,IF(BE39&gt;1960,6,IF(BE39&gt;1958,7,IF(BE39&gt;1953,8,9)))))))))</f>
        <v>3</v>
      </c>
      <c r="BG39" s="906">
        <v>12.1</v>
      </c>
    </row>
    <row r="40" spans="1:59" ht="11.25" customHeight="1" x14ac:dyDescent="0.2">
      <c r="A40" s="887" t="s">
        <v>198</v>
      </c>
      <c r="B40" s="899" t="s">
        <v>199</v>
      </c>
      <c r="C40" s="957" t="s">
        <v>108</v>
      </c>
      <c r="D40" s="957" t="s">
        <v>4355</v>
      </c>
      <c r="E40" s="754">
        <v>39</v>
      </c>
      <c r="F40" s="1235">
        <v>66</v>
      </c>
      <c r="G40" s="1235" t="s">
        <v>37</v>
      </c>
      <c r="H40" s="1235" t="s">
        <v>106</v>
      </c>
      <c r="I40" s="889">
        <v>38.68</v>
      </c>
      <c r="J40" s="669">
        <f t="shared" si="16"/>
        <v>3.9296794208893489</v>
      </c>
      <c r="K40" s="901">
        <v>0.38</v>
      </c>
      <c r="L40" s="911">
        <v>4</v>
      </c>
      <c r="M40" s="660">
        <f t="shared" si="17"/>
        <v>1.52</v>
      </c>
      <c r="N40" s="894" t="s">
        <v>145</v>
      </c>
      <c r="O40" s="756">
        <v>0.36</v>
      </c>
      <c r="P40" s="885">
        <v>43721</v>
      </c>
      <c r="Q40" s="885">
        <v>43739</v>
      </c>
      <c r="R40" s="660">
        <f t="shared" si="18"/>
        <v>5.5555555555555607</v>
      </c>
      <c r="S40" s="721">
        <f>IF(INDEX(Historical!$D$7:$D$1379,MATCH(B40,Historical!$B$7:$B$1403,0))=0,"n/a",(INDEX(Historical!$C$7:$C$1381,MATCH(B40,Historical!$B$7:$B$1403,0))/INDEX(Historical!$D$7:$D$1379,MATCH(B40,Historical!$B$7:$B$1403,0))-1)*100)</f>
        <v>9.6296296296296102</v>
      </c>
      <c r="T40" s="721">
        <f>IF(INDEX(Historical!$F$7:$F$1372,MATCH(B40,Historical!$B$7:$B$1403,0))=0,"n/a",((INDEX(Historical!$C$7:$C$1381,MATCH(B40,Historical!$B$7:$B$1403,0))/INDEX(Historical!$F$7:$F$1372,MATCH(B40,Historical!$B$7:$B$1403,0)))^(1/3)-1)*100)</f>
        <v>5.7914494538841454</v>
      </c>
      <c r="U40" s="721">
        <f>IF(INDEX(Historical!$H$7:$H$1372,MATCH(B40,Historical!$B$7:$B$1403,0))=0,"n/a",((INDEX(Historical!$C$7:$C$1381,MATCH(B40,Historical!$B$7:$B$1403,0))/INDEX(Historical!$H$7:$H$1372,MATCH(B40,Historical!$B$7:$B$1403,0)))^(1/5)-1)*100)</f>
        <v>4.7641602147354689</v>
      </c>
      <c r="V40" s="721">
        <f>IF(INDEX(Historical!$O$7:$O$1372,MATCH(B40,Historical!$B$7:$B$1403,0))=0,"n/a",((INDEX(Historical!$C$7:$C$1381,MATCH(B40,Historical!$B$7:$B$1403,0))/INDEX(Historical!$O$7:$O$1372,MATCH(B40,Historical!$B$7:$B$1403,0)))^(1/10)-1)*100)</f>
        <v>3.0973056243249752</v>
      </c>
      <c r="W40" s="722">
        <f t="shared" si="19"/>
        <v>1.5381627751939291</v>
      </c>
      <c r="X40" s="723">
        <f t="shared" si="20"/>
        <v>0.95283204294709378</v>
      </c>
      <c r="Y40" s="678"/>
      <c r="Z40" s="669">
        <f t="shared" si="21"/>
        <v>41.758241758241759</v>
      </c>
      <c r="AA40" s="910">
        <f t="shared" si="22"/>
        <v>10.626373626373626</v>
      </c>
      <c r="AB40" s="911">
        <v>12</v>
      </c>
      <c r="AC40" s="889">
        <v>3.64</v>
      </c>
      <c r="AD40" s="889">
        <v>2.13</v>
      </c>
      <c r="AE40" s="889">
        <v>3.73</v>
      </c>
      <c r="AF40" s="889">
        <v>1.1299999999999999</v>
      </c>
      <c r="AG40" s="889">
        <v>11.1</v>
      </c>
      <c r="AH40" s="889">
        <v>21.4</v>
      </c>
      <c r="AI40" s="889">
        <v>1.52</v>
      </c>
      <c r="AJ40" s="889">
        <v>5</v>
      </c>
      <c r="AK40" s="889">
        <v>5</v>
      </c>
      <c r="AL40" s="906">
        <v>690.82</v>
      </c>
      <c r="AM40" s="896">
        <v>1.5</v>
      </c>
      <c r="AN40" s="889">
        <v>0.1</v>
      </c>
      <c r="AO40" s="762">
        <f t="shared" si="23"/>
        <v>-1.9325339907488086</v>
      </c>
      <c r="AP40" s="763">
        <f t="shared" si="24"/>
        <v>8.6938396356248173</v>
      </c>
      <c r="AQ40" s="912">
        <f t="shared" si="25"/>
        <v>-26.946588191919641</v>
      </c>
      <c r="AR40" s="669">
        <f>INDEX(Historical!$C$7:$C$1381,MATCH(B40,Historical!$B$7:$B$1403,0))*IF(AH40="n/a",1.03,IF(AH40&lt;0,1.01,IF(AH40&gt;10,1.1,(1+AH40/100))))</f>
        <v>1.6280000000000001</v>
      </c>
      <c r="AS40" s="910">
        <f t="shared" si="26"/>
        <v>1.6527456000000003</v>
      </c>
      <c r="AT40" s="910">
        <f t="shared" si="15"/>
        <v>1.7353828800000004</v>
      </c>
      <c r="AU40" s="910">
        <f t="shared" si="15"/>
        <v>1.8221520240000004</v>
      </c>
      <c r="AV40" s="910">
        <f t="shared" si="15"/>
        <v>1.9132596252000005</v>
      </c>
      <c r="AW40" s="669">
        <f t="shared" si="27"/>
        <v>8.7515401292000021</v>
      </c>
      <c r="AX40" s="770">
        <f t="shared" si="28"/>
        <v>22.625491543950368</v>
      </c>
      <c r="AY40" s="959">
        <v>0.61</v>
      </c>
      <c r="AZ40" s="896">
        <v>1.71</v>
      </c>
      <c r="BA40" s="896">
        <v>-18.64</v>
      </c>
      <c r="BB40" s="896">
        <v>-13.98</v>
      </c>
      <c r="BC40" s="896">
        <v>-9.51</v>
      </c>
      <c r="BE40" s="641">
        <v>1981</v>
      </c>
      <c r="BF40" s="922">
        <f t="shared" si="29"/>
        <v>3</v>
      </c>
      <c r="BG40" s="906">
        <v>1.5</v>
      </c>
    </row>
    <row r="41" spans="1:59" ht="11.25" customHeight="1" x14ac:dyDescent="0.2">
      <c r="A41" s="895" t="s">
        <v>176</v>
      </c>
      <c r="B41" s="899" t="s">
        <v>177</v>
      </c>
      <c r="C41" s="957" t="s">
        <v>178</v>
      </c>
      <c r="D41" s="957" t="s">
        <v>4353</v>
      </c>
      <c r="E41" s="754">
        <v>33</v>
      </c>
      <c r="F41" s="1235">
        <v>87</v>
      </c>
      <c r="G41" s="1235" t="s">
        <v>115</v>
      </c>
      <c r="H41" s="1235" t="s">
        <v>115</v>
      </c>
      <c r="I41" s="889">
        <v>93.34</v>
      </c>
      <c r="J41" s="669">
        <f t="shared" si="16"/>
        <v>5.5281765588172274</v>
      </c>
      <c r="K41" s="908">
        <v>1.29</v>
      </c>
      <c r="L41" s="911">
        <v>4</v>
      </c>
      <c r="M41" s="660">
        <f t="shared" si="17"/>
        <v>5.16</v>
      </c>
      <c r="N41" s="894" t="s">
        <v>111</v>
      </c>
      <c r="O41" s="757">
        <v>1.19</v>
      </c>
      <c r="P41" s="885">
        <v>43875</v>
      </c>
      <c r="Q41" s="885">
        <v>43900</v>
      </c>
      <c r="R41" s="660">
        <f t="shared" si="18"/>
        <v>8.4033613445378226</v>
      </c>
      <c r="S41" s="721">
        <f>IF(INDEX(Historical!$D$7:$D$1379,MATCH(B41,Historical!$B$7:$B$1403,0))=0,"n/a",(INDEX(Historical!$C$7:$C$1381,MATCH(B41,Historical!$B$7:$B$1403,0))/INDEX(Historical!$D$7:$D$1379,MATCH(B41,Historical!$B$7:$B$1403,0))-1)*100)</f>
        <v>6.2499999999999778</v>
      </c>
      <c r="T41" s="721">
        <f>IF(INDEX(Historical!$F$7:$F$1372,MATCH(B41,Historical!$B$7:$B$1403,0))=0,"n/a",((INDEX(Historical!$C$7:$C$1381,MATCH(B41,Historical!$B$7:$B$1403,0))/INDEX(Historical!$F$7:$F$1372,MATCH(B41,Historical!$B$7:$B$1403,0)))^(1/3)-1)*100)</f>
        <v>3.5261078950306501</v>
      </c>
      <c r="U41" s="721">
        <f>IF(INDEX(Historical!$H$7:$H$1372,MATCH(B41,Historical!$B$7:$B$1403,0))=0,"n/a",((INDEX(Historical!$C$7:$C$1381,MATCH(B41,Historical!$B$7:$B$1403,0))/INDEX(Historical!$H$7:$H$1372,MATCH(B41,Historical!$B$7:$B$1403,0)))^(1/5)-1)*100)</f>
        <v>2.4861010731696886</v>
      </c>
      <c r="V41" s="721">
        <f>IF(INDEX(Historical!$O$7:$O$1372,MATCH(B41,Historical!$B$7:$B$1403,0))=0,"n/a",((INDEX(Historical!$C$7:$C$1381,MATCH(B41,Historical!$B$7:$B$1403,0))/INDEX(Historical!$O$7:$O$1372,MATCH(B41,Historical!$B$7:$B$1403,0)))^(1/10)-1)*100)</f>
        <v>5.9918644328465609</v>
      </c>
      <c r="W41" s="722">
        <f t="shared" si="19"/>
        <v>0.41491277064635024</v>
      </c>
      <c r="X41" s="723" t="str">
        <f t="shared" si="20"/>
        <v>n/a</v>
      </c>
      <c r="Y41" s="682"/>
      <c r="Z41" s="669">
        <f t="shared" si="21"/>
        <v>300</v>
      </c>
      <c r="AA41" s="910">
        <f t="shared" si="22"/>
        <v>54.267441860465119</v>
      </c>
      <c r="AB41" s="911">
        <v>12</v>
      </c>
      <c r="AC41" s="889">
        <v>1.72</v>
      </c>
      <c r="AD41" s="889">
        <v>10.78</v>
      </c>
      <c r="AE41" s="889">
        <v>1.27</v>
      </c>
      <c r="AF41" s="889">
        <v>1.1299999999999999</v>
      </c>
      <c r="AG41" s="889">
        <v>9.5</v>
      </c>
      <c r="AH41" s="891">
        <v>104.5</v>
      </c>
      <c r="AI41" s="891">
        <v>5.38</v>
      </c>
      <c r="AJ41" s="889">
        <v>-7.0000000000000009</v>
      </c>
      <c r="AK41" s="889">
        <v>5.0500000000000007</v>
      </c>
      <c r="AL41" s="902">
        <v>177790</v>
      </c>
      <c r="AM41" s="896">
        <v>0.05</v>
      </c>
      <c r="AN41" s="889">
        <v>0.21</v>
      </c>
      <c r="AO41" s="762">
        <f t="shared" si="23"/>
        <v>-46.253164228478205</v>
      </c>
      <c r="AP41" s="763">
        <f t="shared" si="24"/>
        <v>8.014277631986916</v>
      </c>
      <c r="AQ41" s="912">
        <f t="shared" si="25"/>
        <v>65.088810176456334</v>
      </c>
      <c r="AR41" s="669">
        <f>INDEX(Historical!$C$7:$C$1381,MATCH(B41,Historical!$B$7:$B$1403,0))*IF(AH41="n/a",1.03,IF(AH41&lt;0,1.01,IF(AH41&gt;10,1.1,(1+AH41/100))))</f>
        <v>5.2359999999999998</v>
      </c>
      <c r="AS41" s="910">
        <f t="shared" si="26"/>
        <v>5.5176968000000004</v>
      </c>
      <c r="AT41" s="910">
        <f t="shared" si="15"/>
        <v>5.7963404884000003</v>
      </c>
      <c r="AU41" s="910">
        <f t="shared" si="15"/>
        <v>6.0890556830642</v>
      </c>
      <c r="AV41" s="910">
        <f t="shared" si="15"/>
        <v>6.3965529950589417</v>
      </c>
      <c r="AW41" s="669">
        <f t="shared" si="27"/>
        <v>29.035645966523141</v>
      </c>
      <c r="AX41" s="770">
        <f t="shared" si="28"/>
        <v>31.107398721366124</v>
      </c>
      <c r="AY41" s="959">
        <v>1.01</v>
      </c>
      <c r="AZ41" s="896">
        <v>-0.79</v>
      </c>
      <c r="BA41" s="896">
        <v>-26.700000000000003</v>
      </c>
      <c r="BB41" s="896">
        <v>-17.649999999999999</v>
      </c>
      <c r="BC41" s="896">
        <v>-21.05</v>
      </c>
      <c r="BE41" s="641">
        <v>1988</v>
      </c>
      <c r="BF41" s="922">
        <f t="shared" si="29"/>
        <v>3</v>
      </c>
      <c r="BG41" s="906">
        <v>5.8000000000000007</v>
      </c>
    </row>
    <row r="42" spans="1:59" ht="11.25" customHeight="1" x14ac:dyDescent="0.2">
      <c r="A42" s="887" t="s">
        <v>166</v>
      </c>
      <c r="B42" s="899" t="s">
        <v>167</v>
      </c>
      <c r="C42" s="957" t="s">
        <v>131</v>
      </c>
      <c r="D42" s="957" t="s">
        <v>4357</v>
      </c>
      <c r="E42" s="754">
        <v>53</v>
      </c>
      <c r="F42" s="1235">
        <v>19</v>
      </c>
      <c r="G42" s="1235" t="s">
        <v>37</v>
      </c>
      <c r="H42" s="1235" t="s">
        <v>37</v>
      </c>
      <c r="I42" s="889">
        <v>47.96</v>
      </c>
      <c r="J42" s="669">
        <f t="shared" si="16"/>
        <v>1.7723102585487907</v>
      </c>
      <c r="K42" s="901">
        <v>0.21249999999999999</v>
      </c>
      <c r="L42" s="911">
        <v>4</v>
      </c>
      <c r="M42" s="660">
        <f t="shared" si="17"/>
        <v>0.85</v>
      </c>
      <c r="N42" s="894" t="s">
        <v>434</v>
      </c>
      <c r="O42" s="756">
        <v>0.19750000000000001</v>
      </c>
      <c r="P42" s="885">
        <v>43868</v>
      </c>
      <c r="Q42" s="885">
        <v>43881</v>
      </c>
      <c r="R42" s="660">
        <f t="shared" si="18"/>
        <v>7.5949367088607511</v>
      </c>
      <c r="S42" s="721">
        <f>IF(INDEX(Historical!$D$7:$D$1379,MATCH(B42,Historical!$B$7:$B$1403,0))=0,"n/a",(INDEX(Historical!$C$7:$C$1381,MATCH(B42,Historical!$B$7:$B$1403,0))/INDEX(Historical!$D$7:$D$1379,MATCH(B42,Historical!$B$7:$B$1403,0))-1)*100)</f>
        <v>5.0531914893616969</v>
      </c>
      <c r="T42" s="721">
        <f>IF(INDEX(Historical!$F$7:$F$1372,MATCH(B42,Historical!$B$7:$B$1403,0))=0,"n/a",((INDEX(Historical!$C$7:$C$1381,MATCH(B42,Historical!$B$7:$B$1403,0))/INDEX(Historical!$F$7:$F$1372,MATCH(B42,Historical!$B$7:$B$1403,0)))^(1/3)-1)*100)</f>
        <v>4.6146886474063287</v>
      </c>
      <c r="U42" s="721">
        <f>IF(INDEX(Historical!$H$7:$H$1372,MATCH(B42,Historical!$B$7:$B$1403,0))=0,"n/a",((INDEX(Historical!$C$7:$C$1381,MATCH(B42,Historical!$B$7:$B$1403,0))/INDEX(Historical!$H$7:$H$1372,MATCH(B42,Historical!$B$7:$B$1403,0)))^(1/5)-1)*100)</f>
        <v>3.9783082120392388</v>
      </c>
      <c r="V42" s="721">
        <f>IF(INDEX(Historical!$O$7:$O$1372,MATCH(B42,Historical!$B$7:$B$1403,0))=0,"n/a",((INDEX(Historical!$C$7:$C$1381,MATCH(B42,Historical!$B$7:$B$1403,0))/INDEX(Historical!$O$7:$O$1372,MATCH(B42,Historical!$B$7:$B$1403,0)))^(1/10)-1)*100)</f>
        <v>2.9621275417430537</v>
      </c>
      <c r="W42" s="722">
        <f t="shared" si="19"/>
        <v>1.3430577029435462</v>
      </c>
      <c r="X42" s="723">
        <f t="shared" si="20"/>
        <v>0.23264960304323032</v>
      </c>
      <c r="Y42" s="682"/>
      <c r="Z42" s="669">
        <f t="shared" si="21"/>
        <v>35.714285714285715</v>
      </c>
      <c r="AA42" s="910">
        <f t="shared" si="22"/>
        <v>20.151260504201684</v>
      </c>
      <c r="AB42" s="911">
        <v>12</v>
      </c>
      <c r="AC42" s="889">
        <v>2.38</v>
      </c>
      <c r="AD42" s="889">
        <v>2.06</v>
      </c>
      <c r="AE42" s="889">
        <v>3.24</v>
      </c>
      <c r="AF42" s="889">
        <v>3.05</v>
      </c>
      <c r="AG42" s="889">
        <v>9.9</v>
      </c>
      <c r="AH42" s="889">
        <v>-40.300000000000004</v>
      </c>
      <c r="AI42" s="889">
        <v>14.02</v>
      </c>
      <c r="AJ42" s="889">
        <v>17.100000000000001</v>
      </c>
      <c r="AK42" s="889">
        <v>9.8000000000000007</v>
      </c>
      <c r="AL42" s="902">
        <v>2310</v>
      </c>
      <c r="AM42" s="896">
        <v>0.70000000000000007</v>
      </c>
      <c r="AN42" s="889">
        <v>1.28</v>
      </c>
      <c r="AO42" s="762">
        <f t="shared" si="23"/>
        <v>-14.400642033613654</v>
      </c>
      <c r="AP42" s="763">
        <f t="shared" si="24"/>
        <v>5.7506184705880292</v>
      </c>
      <c r="AQ42" s="912">
        <f t="shared" si="25"/>
        <v>65.275990778811661</v>
      </c>
      <c r="AR42" s="669">
        <f>INDEX(Historical!$C$7:$C$1381,MATCH(B42,Historical!$B$7:$B$1403,0))*IF(AH42="n/a",1.03,IF(AH42&lt;0,1.01,IF(AH42&gt;10,1.1,(1+AH42/100))))</f>
        <v>0.79790000000000005</v>
      </c>
      <c r="AS42" s="910">
        <f t="shared" si="26"/>
        <v>0.87769000000000008</v>
      </c>
      <c r="AT42" s="910">
        <f t="shared" si="15"/>
        <v>0.96370362000000021</v>
      </c>
      <c r="AU42" s="910">
        <f t="shared" si="15"/>
        <v>1.0581465747600003</v>
      </c>
      <c r="AV42" s="910">
        <f t="shared" si="15"/>
        <v>1.1618449390864805</v>
      </c>
      <c r="AW42" s="669">
        <f t="shared" si="27"/>
        <v>4.8592851338464804</v>
      </c>
      <c r="AX42" s="770">
        <f t="shared" si="28"/>
        <v>10.13195399050559</v>
      </c>
      <c r="AY42" s="959">
        <v>0.18</v>
      </c>
      <c r="AZ42" s="896">
        <v>-0.08</v>
      </c>
      <c r="BA42" s="896">
        <v>-16.559999999999999</v>
      </c>
      <c r="BB42" s="896">
        <v>-8.5400000000000009</v>
      </c>
      <c r="BC42" s="896">
        <v>-8.52</v>
      </c>
      <c r="BE42" s="641">
        <v>1968</v>
      </c>
      <c r="BF42" s="922">
        <f t="shared" si="29"/>
        <v>6</v>
      </c>
      <c r="BG42" s="906">
        <v>2.5</v>
      </c>
    </row>
    <row r="43" spans="1:59" ht="11.25" customHeight="1" x14ac:dyDescent="0.2">
      <c r="A43" s="887" t="s">
        <v>207</v>
      </c>
      <c r="B43" s="899" t="s">
        <v>208</v>
      </c>
      <c r="C43" s="957" t="s">
        <v>112</v>
      </c>
      <c r="D43" s="957" t="s">
        <v>212</v>
      </c>
      <c r="E43" s="754">
        <v>33</v>
      </c>
      <c r="F43" s="1235">
        <v>82</v>
      </c>
      <c r="G43" s="1235" t="s">
        <v>37</v>
      </c>
      <c r="H43" s="1235" t="s">
        <v>37</v>
      </c>
      <c r="I43" s="889">
        <v>45.08</v>
      </c>
      <c r="J43" s="669">
        <f t="shared" si="16"/>
        <v>1.8633540372670807</v>
      </c>
      <c r="K43" s="908">
        <v>0.21</v>
      </c>
      <c r="L43" s="911">
        <v>4</v>
      </c>
      <c r="M43" s="660">
        <f t="shared" si="17"/>
        <v>0.84</v>
      </c>
      <c r="N43" s="894" t="s">
        <v>209</v>
      </c>
      <c r="O43" s="757">
        <v>0.19</v>
      </c>
      <c r="P43" s="885">
        <v>43628</v>
      </c>
      <c r="Q43" s="885">
        <v>43644</v>
      </c>
      <c r="R43" s="660">
        <f t="shared" si="18"/>
        <v>10.52631578947368</v>
      </c>
      <c r="S43" s="721">
        <f>IF(INDEX(Historical!$D$7:$D$1379,MATCH(B43,Historical!$B$7:$B$1403,0))=0,"n/a",(INDEX(Historical!$C$7:$C$1381,MATCH(B43,Historical!$B$7:$B$1403,0))/INDEX(Historical!$D$7:$D$1379,MATCH(B43,Historical!$B$7:$B$1403,0))-1)*100)</f>
        <v>9.3333333333333268</v>
      </c>
      <c r="T43" s="721">
        <f>IF(INDEX(Historical!$F$7:$F$1372,MATCH(B43,Historical!$B$7:$B$1403,0))=0,"n/a",((INDEX(Historical!$C$7:$C$1381,MATCH(B43,Historical!$B$7:$B$1403,0))/INDEX(Historical!$F$7:$F$1372,MATCH(B43,Historical!$B$7:$B$1403,0)))^(1/3)-1)*100)</f>
        <v>5.6678852579815864</v>
      </c>
      <c r="U43" s="721">
        <f>IF(INDEX(Historical!$H$7:$H$1372,MATCH(B43,Historical!$B$7:$B$1403,0))=0,"n/a",((INDEX(Historical!$C$7:$C$1381,MATCH(B43,Historical!$B$7:$B$1403,0))/INDEX(Historical!$H$7:$H$1372,MATCH(B43,Historical!$B$7:$B$1403,0)))^(1/5)-1)*100)</f>
        <v>5.2465880290959443</v>
      </c>
      <c r="V43" s="721">
        <f>IF(INDEX(Historical!$O$7:$O$1372,MATCH(B43,Historical!$B$7:$B$1403,0))=0,"n/a",((INDEX(Historical!$C$7:$C$1381,MATCH(B43,Historical!$B$7:$B$1403,0))/INDEX(Historical!$O$7:$O$1372,MATCH(B43,Historical!$B$7:$B$1403,0)))^(1/10)-1)*100)</f>
        <v>13.555611844396509</v>
      </c>
      <c r="W43" s="722">
        <f t="shared" si="19"/>
        <v>0.38704177202187517</v>
      </c>
      <c r="X43" s="723">
        <f t="shared" si="20"/>
        <v>1.1659084509102098</v>
      </c>
      <c r="Y43" s="900"/>
      <c r="Z43" s="669">
        <f t="shared" si="21"/>
        <v>39.069767441860463</v>
      </c>
      <c r="AA43" s="910">
        <f t="shared" si="22"/>
        <v>20.967441860465115</v>
      </c>
      <c r="AB43" s="911">
        <v>7</v>
      </c>
      <c r="AC43" s="889">
        <v>2.15</v>
      </c>
      <c r="AD43" s="889">
        <v>2.63</v>
      </c>
      <c r="AE43" s="889">
        <v>2.06</v>
      </c>
      <c r="AF43" s="889">
        <v>6.28</v>
      </c>
      <c r="AG43" s="889">
        <v>28.7</v>
      </c>
      <c r="AH43" s="889">
        <v>9.7000000000000011</v>
      </c>
      <c r="AI43" s="889">
        <v>10.83</v>
      </c>
      <c r="AJ43" s="889">
        <v>4.5</v>
      </c>
      <c r="AK43" s="889">
        <v>8</v>
      </c>
      <c r="AL43" s="902">
        <v>5790</v>
      </c>
      <c r="AM43" s="896">
        <v>0.4</v>
      </c>
      <c r="AN43" s="889">
        <v>0.78</v>
      </c>
      <c r="AO43" s="762">
        <f t="shared" si="23"/>
        <v>-13.85749979410209</v>
      </c>
      <c r="AP43" s="763">
        <f t="shared" si="24"/>
        <v>7.1099420663630255</v>
      </c>
      <c r="AQ43" s="912">
        <f t="shared" si="25"/>
        <v>141.91415822212727</v>
      </c>
      <c r="AR43" s="669">
        <f>INDEX(Historical!$C$7:$C$1381,MATCH(B43,Historical!$B$7:$B$1403,0))*IF(AH43="n/a",1.03,IF(AH43&lt;0,1.01,IF(AH43&gt;10,1.1,(1+AH43/100))))</f>
        <v>0.8995399999999999</v>
      </c>
      <c r="AS43" s="910">
        <f t="shared" si="26"/>
        <v>0.98949399999999998</v>
      </c>
      <c r="AT43" s="910">
        <f t="shared" si="15"/>
        <v>1.06865352</v>
      </c>
      <c r="AU43" s="910">
        <f t="shared" si="15"/>
        <v>1.1541458016000001</v>
      </c>
      <c r="AV43" s="910">
        <f t="shared" si="15"/>
        <v>1.2464774657280002</v>
      </c>
      <c r="AW43" s="669">
        <f t="shared" si="27"/>
        <v>5.3583107873279996</v>
      </c>
      <c r="AX43" s="770">
        <f t="shared" si="28"/>
        <v>11.886226236308783</v>
      </c>
      <c r="AY43" s="959">
        <v>1.47</v>
      </c>
      <c r="AZ43" s="896">
        <v>-0.3</v>
      </c>
      <c r="BA43" s="896">
        <v>-22.7</v>
      </c>
      <c r="BB43" s="896">
        <v>-17.169999999999998</v>
      </c>
      <c r="BC43" s="896">
        <v>-12.989999999999998</v>
      </c>
      <c r="BE43" s="641">
        <v>1987</v>
      </c>
      <c r="BF43" s="922">
        <f t="shared" si="29"/>
        <v>3</v>
      </c>
      <c r="BG43" s="906">
        <v>11.700000000000001</v>
      </c>
    </row>
    <row r="44" spans="1:59" ht="11.25" customHeight="1" x14ac:dyDescent="0.2">
      <c r="A44" s="887" t="s">
        <v>210</v>
      </c>
      <c r="B44" s="899" t="s">
        <v>211</v>
      </c>
      <c r="C44" s="957" t="s">
        <v>112</v>
      </c>
      <c r="D44" s="957" t="s">
        <v>212</v>
      </c>
      <c r="E44" s="754">
        <v>64</v>
      </c>
      <c r="F44" s="1235">
        <v>2</v>
      </c>
      <c r="G44" s="1235" t="s">
        <v>115</v>
      </c>
      <c r="H44" s="1235" t="s">
        <v>37</v>
      </c>
      <c r="I44" s="889">
        <v>102.74</v>
      </c>
      <c r="J44" s="669">
        <f t="shared" si="16"/>
        <v>1.9077282460580107</v>
      </c>
      <c r="K44" s="901">
        <v>0.49</v>
      </c>
      <c r="L44" s="911">
        <v>4</v>
      </c>
      <c r="M44" s="660">
        <f t="shared" si="17"/>
        <v>1.96</v>
      </c>
      <c r="N44" s="894" t="s">
        <v>148</v>
      </c>
      <c r="O44" s="756">
        <v>0.48</v>
      </c>
      <c r="P44" s="885">
        <v>43706</v>
      </c>
      <c r="Q44" s="885">
        <v>43724</v>
      </c>
      <c r="R44" s="660">
        <f t="shared" si="18"/>
        <v>2.0833333333333353</v>
      </c>
      <c r="S44" s="721">
        <f>IF(INDEX(Historical!$D$7:$D$1379,MATCH(B44,Historical!$B$7:$B$1403,0))=0,"n/a",(INDEX(Historical!$C$7:$C$1381,MATCH(B44,Historical!$B$7:$B$1403,0))/INDEX(Historical!$D$7:$D$1379,MATCH(B44,Historical!$B$7:$B$1403,0))-1)*100)</f>
        <v>2.1052631578947434</v>
      </c>
      <c r="T44" s="721">
        <f>IF(INDEX(Historical!$F$7:$F$1372,MATCH(B44,Historical!$B$7:$B$1403,0))=0,"n/a",((INDEX(Historical!$C$7:$C$1381,MATCH(B44,Historical!$B$7:$B$1403,0))/INDEX(Historical!$F$7:$F$1372,MATCH(B44,Historical!$B$7:$B$1403,0)))^(1/3)-1)*100)</f>
        <v>4.0936956641970834</v>
      </c>
      <c r="U44" s="721">
        <f>IF(INDEX(Historical!$H$7:$H$1372,MATCH(B44,Historical!$B$7:$B$1403,0))=0,"n/a",((INDEX(Historical!$C$7:$C$1381,MATCH(B44,Historical!$B$7:$B$1403,0))/INDEX(Historical!$H$7:$H$1372,MATCH(B44,Historical!$B$7:$B$1403,0)))^(1/5)-1)*100)</f>
        <v>4.5909255890655087</v>
      </c>
      <c r="V44" s="721">
        <f>IF(INDEX(Historical!$O$7:$O$1372,MATCH(B44,Historical!$B$7:$B$1403,0))=0,"n/a",((INDEX(Historical!$C$7:$C$1381,MATCH(B44,Historical!$B$7:$B$1403,0))/INDEX(Historical!$O$7:$O$1372,MATCH(B44,Historical!$B$7:$B$1403,0)))^(1/10)-1)*100)</f>
        <v>8.5765174403783728</v>
      </c>
      <c r="W44" s="722">
        <f t="shared" si="19"/>
        <v>0.5352901828720551</v>
      </c>
      <c r="X44" s="723" t="str">
        <f t="shared" si="20"/>
        <v>n/a</v>
      </c>
      <c r="Y44" s="900"/>
      <c r="Z44" s="669">
        <f t="shared" si="21"/>
        <v>42.516268980477214</v>
      </c>
      <c r="AA44" s="910">
        <f t="shared" si="22"/>
        <v>22.286334056399131</v>
      </c>
      <c r="AB44" s="911">
        <v>12</v>
      </c>
      <c r="AC44" s="889">
        <v>4.6100000000000003</v>
      </c>
      <c r="AD44" s="889">
        <v>2.5299999999999998</v>
      </c>
      <c r="AE44" s="889">
        <v>2.08</v>
      </c>
      <c r="AF44" s="889">
        <v>4.91</v>
      </c>
      <c r="AG44" s="889">
        <v>22.900000000000002</v>
      </c>
      <c r="AH44" s="889">
        <v>19.5</v>
      </c>
      <c r="AI44" s="889">
        <v>6.8000000000000007</v>
      </c>
      <c r="AJ44" s="889">
        <v>0</v>
      </c>
      <c r="AK44" s="889">
        <v>8.7999999999999989</v>
      </c>
      <c r="AL44" s="902">
        <v>14870</v>
      </c>
      <c r="AM44" s="896">
        <v>0.4</v>
      </c>
      <c r="AN44" s="889">
        <v>1.02</v>
      </c>
      <c r="AO44" s="762">
        <f t="shared" si="23"/>
        <v>-15.787680221275611</v>
      </c>
      <c r="AP44" s="763">
        <f t="shared" si="24"/>
        <v>6.4986538351235197</v>
      </c>
      <c r="AQ44" s="912">
        <f t="shared" si="25"/>
        <v>120.53057255115927</v>
      </c>
      <c r="AR44" s="669">
        <f>INDEX(Historical!$C$7:$C$1381,MATCH(B44,Historical!$B$7:$B$1403,0))*IF(AH44="n/a",1.03,IF(AH44&lt;0,1.01,IF(AH44&gt;10,1.1,(1+AH44/100))))</f>
        <v>2.1339999999999999</v>
      </c>
      <c r="AS44" s="910">
        <f t="shared" si="26"/>
        <v>2.279112</v>
      </c>
      <c r="AT44" s="910">
        <f t="shared" si="15"/>
        <v>2.4796738560000002</v>
      </c>
      <c r="AU44" s="910">
        <f t="shared" si="15"/>
        <v>2.6978851553280006</v>
      </c>
      <c r="AV44" s="910">
        <f t="shared" si="15"/>
        <v>2.9352990489968649</v>
      </c>
      <c r="AW44" s="669">
        <f t="shared" si="27"/>
        <v>12.525970060324866</v>
      </c>
      <c r="AX44" s="770">
        <f t="shared" si="28"/>
        <v>12.191911680285056</v>
      </c>
      <c r="AY44" s="959">
        <v>1.54</v>
      </c>
      <c r="AZ44" s="896">
        <v>18</v>
      </c>
      <c r="BA44" s="896">
        <v>-14.57</v>
      </c>
      <c r="BB44" s="896">
        <v>-11.66</v>
      </c>
      <c r="BC44" s="896">
        <v>-0.67</v>
      </c>
      <c r="BE44" s="641">
        <v>1956</v>
      </c>
      <c r="BF44" s="922">
        <f t="shared" si="29"/>
        <v>8</v>
      </c>
      <c r="BG44" s="906">
        <v>7.8</v>
      </c>
    </row>
    <row r="45" spans="1:59" ht="11.25" customHeight="1" x14ac:dyDescent="0.2">
      <c r="A45" s="895" t="s">
        <v>561</v>
      </c>
      <c r="B45" s="899" t="s">
        <v>562</v>
      </c>
      <c r="C45" s="957" t="s">
        <v>108</v>
      </c>
      <c r="D45" s="957" t="s">
        <v>4355</v>
      </c>
      <c r="E45" s="754">
        <v>26</v>
      </c>
      <c r="F45" s="1235">
        <v>129</v>
      </c>
      <c r="G45" s="1235" t="s">
        <v>37</v>
      </c>
      <c r="H45" s="1235" t="s">
        <v>106</v>
      </c>
      <c r="I45" s="898">
        <v>27.47</v>
      </c>
      <c r="J45" s="669">
        <f t="shared" si="16"/>
        <v>2.5482344375682562</v>
      </c>
      <c r="K45" s="901">
        <v>0.17499999999999999</v>
      </c>
      <c r="L45" s="911">
        <v>4</v>
      </c>
      <c r="M45" s="660">
        <f t="shared" si="17"/>
        <v>0.7</v>
      </c>
      <c r="N45" s="894" t="s">
        <v>119</v>
      </c>
      <c r="O45" s="756">
        <v>0.16</v>
      </c>
      <c r="P45" s="885">
        <v>43868</v>
      </c>
      <c r="Q45" s="885">
        <v>43891</v>
      </c>
      <c r="R45" s="660">
        <f t="shared" si="18"/>
        <v>9.3749999999999911</v>
      </c>
      <c r="S45" s="721">
        <f>IF(INDEX(Historical!$D$7:$D$1379,MATCH(B45,Historical!$B$7:$B$1403,0))=0,"n/a",(INDEX(Historical!$C$7:$C$1381,MATCH(B45,Historical!$B$7:$B$1403,0))/INDEX(Historical!$D$7:$D$1379,MATCH(B45,Historical!$B$7:$B$1403,0))-1)*100)</f>
        <v>10.344827586206918</v>
      </c>
      <c r="T45" s="721">
        <f>IF(INDEX(Historical!$F$7:$F$1372,MATCH(B45,Historical!$B$7:$B$1403,0))=0,"n/a",((INDEX(Historical!$C$7:$C$1381,MATCH(B45,Historical!$B$7:$B$1403,0))/INDEX(Historical!$F$7:$F$1372,MATCH(B45,Historical!$B$7:$B$1403,0)))^(1/3)-1)*100)</f>
        <v>7.1664579674248774</v>
      </c>
      <c r="U45" s="721">
        <f>IF(INDEX(Historical!$H$7:$H$1372,MATCH(B45,Historical!$B$7:$B$1403,0))=0,"n/a",((INDEX(Historical!$C$7:$C$1381,MATCH(B45,Historical!$B$7:$B$1403,0))/INDEX(Historical!$H$7:$H$1372,MATCH(B45,Historical!$B$7:$B$1403,0)))^(1/5)-1)*100)</f>
        <v>5.9223841048812176</v>
      </c>
      <c r="V45" s="721">
        <f>IF(INDEX(Historical!$O$7:$O$1372,MATCH(B45,Historical!$B$7:$B$1403,0))=0,"n/a",((INDEX(Historical!$C$7:$C$1381,MATCH(B45,Historical!$B$7:$B$1403,0))/INDEX(Historical!$O$7:$O$1372,MATCH(B45,Historical!$B$7:$B$1403,0)))^(1/10)-1)*100)</f>
        <v>5.3512366162214775</v>
      </c>
      <c r="W45" s="722">
        <f t="shared" si="19"/>
        <v>1.1067318695884969</v>
      </c>
      <c r="X45" s="723">
        <f t="shared" si="20"/>
        <v>0.47003048451438234</v>
      </c>
      <c r="Y45" s="899"/>
      <c r="Z45" s="669">
        <f t="shared" si="21"/>
        <v>24.221453287197228</v>
      </c>
      <c r="AA45" s="910">
        <f t="shared" si="22"/>
        <v>9.5051903114186835</v>
      </c>
      <c r="AB45" s="911">
        <v>12</v>
      </c>
      <c r="AC45" s="889">
        <v>2.89</v>
      </c>
      <c r="AD45" s="889" t="s">
        <v>136</v>
      </c>
      <c r="AE45" s="889">
        <v>2.37</v>
      </c>
      <c r="AF45" s="889">
        <v>1.1200000000000001</v>
      </c>
      <c r="AG45" s="889">
        <v>11.3</v>
      </c>
      <c r="AH45" s="889">
        <v>18.399999999999999</v>
      </c>
      <c r="AI45" s="889" t="s">
        <v>136</v>
      </c>
      <c r="AJ45" s="889">
        <v>12.6</v>
      </c>
      <c r="AK45" s="889" t="s">
        <v>136</v>
      </c>
      <c r="AL45" s="902">
        <v>324.42</v>
      </c>
      <c r="AM45" s="896">
        <v>11.1</v>
      </c>
      <c r="AN45" s="889">
        <v>0.05</v>
      </c>
      <c r="AO45" s="762">
        <f t="shared" si="23"/>
        <v>-1.0345717689692098</v>
      </c>
      <c r="AP45" s="763">
        <f t="shared" si="24"/>
        <v>8.4706185424494738</v>
      </c>
      <c r="AQ45" s="912">
        <f t="shared" si="25"/>
        <v>-31.214300101163062</v>
      </c>
      <c r="AR45" s="669">
        <f>INDEX(Historical!$C$7:$C$1381,MATCH(B45,Historical!$B$7:$B$1403,0))*IF(AH45="n/a",1.03,IF(AH45&lt;0,1.01,IF(AH45&gt;10,1.1,(1+AH45/100))))</f>
        <v>0.70400000000000007</v>
      </c>
      <c r="AS45" s="910">
        <f t="shared" si="26"/>
        <v>0.7251200000000001</v>
      </c>
      <c r="AT45" s="910">
        <f t="shared" si="15"/>
        <v>0.74687360000000014</v>
      </c>
      <c r="AU45" s="910">
        <f t="shared" si="15"/>
        <v>0.76927980800000018</v>
      </c>
      <c r="AV45" s="910">
        <f t="shared" si="15"/>
        <v>0.7923582022400002</v>
      </c>
      <c r="AW45" s="669">
        <f t="shared" si="27"/>
        <v>3.7376316102400011</v>
      </c>
      <c r="AX45" s="770">
        <f t="shared" si="28"/>
        <v>13.606230834510381</v>
      </c>
      <c r="AY45" s="959">
        <v>0.73</v>
      </c>
      <c r="AZ45" s="896">
        <v>2.31</v>
      </c>
      <c r="BA45" s="896">
        <v>-20.95</v>
      </c>
      <c r="BB45" s="896">
        <v>-14.21</v>
      </c>
      <c r="BC45" s="896">
        <v>-9.31</v>
      </c>
      <c r="BE45" s="641">
        <v>1995</v>
      </c>
      <c r="BF45" s="922">
        <f t="shared" si="29"/>
        <v>2</v>
      </c>
      <c r="BG45" s="906">
        <v>1</v>
      </c>
    </row>
    <row r="46" spans="1:59" ht="11.25" customHeight="1" x14ac:dyDescent="0.2">
      <c r="A46" s="895" t="s">
        <v>217</v>
      </c>
      <c r="B46" s="899" t="s">
        <v>218</v>
      </c>
      <c r="C46" s="957" t="s">
        <v>123</v>
      </c>
      <c r="D46" s="957" t="s">
        <v>4188</v>
      </c>
      <c r="E46" s="754">
        <v>28</v>
      </c>
      <c r="F46" s="1235">
        <v>102</v>
      </c>
      <c r="G46" s="1235" t="s">
        <v>37</v>
      </c>
      <c r="H46" s="1235" t="s">
        <v>37</v>
      </c>
      <c r="I46" s="889">
        <v>180.45</v>
      </c>
      <c r="J46" s="669">
        <f t="shared" si="16"/>
        <v>1.0418398448323636</v>
      </c>
      <c r="K46" s="908">
        <v>0.47</v>
      </c>
      <c r="L46" s="911">
        <v>4</v>
      </c>
      <c r="M46" s="660">
        <f t="shared" si="17"/>
        <v>1.88</v>
      </c>
      <c r="N46" s="894" t="s">
        <v>219</v>
      </c>
      <c r="O46" s="757">
        <v>0.46</v>
      </c>
      <c r="P46" s="885">
        <v>43814</v>
      </c>
      <c r="Q46" s="885">
        <v>43844</v>
      </c>
      <c r="R46" s="660">
        <f t="shared" si="18"/>
        <v>2.1739130434782505</v>
      </c>
      <c r="S46" s="721">
        <f>IF(INDEX(Historical!$D$7:$D$1379,MATCH(B46,Historical!$B$7:$B$1403,0))=0,"n/a",(INDEX(Historical!$C$7:$C$1381,MATCH(B46,Historical!$B$7:$B$1403,0))/INDEX(Historical!$D$7:$D$1379,MATCH(B46,Historical!$B$7:$B$1403,0))-1)*100)</f>
        <v>12.195121951219523</v>
      </c>
      <c r="T46" s="721">
        <f>IF(INDEX(Historical!$F$7:$F$1372,MATCH(B46,Historical!$B$7:$B$1403,0))=0,"n/a",((INDEX(Historical!$C$7:$C$1381,MATCH(B46,Historical!$B$7:$B$1403,0))/INDEX(Historical!$F$7:$F$1372,MATCH(B46,Historical!$B$7:$B$1403,0)))^(1/3)-1)*100)</f>
        <v>9.5376104072121279</v>
      </c>
      <c r="U46" s="721">
        <f>IF(INDEX(Historical!$H$7:$H$1372,MATCH(B46,Historical!$B$7:$B$1403,0))=0,"n/a",((INDEX(Historical!$C$7:$C$1381,MATCH(B46,Historical!$B$7:$B$1403,0))/INDEX(Historical!$H$7:$H$1372,MATCH(B46,Historical!$B$7:$B$1403,0)))^(1/5)-1)*100)</f>
        <v>10.837067695276769</v>
      </c>
      <c r="V46" s="721">
        <f>IF(INDEX(Historical!$O$7:$O$1372,MATCH(B46,Historical!$B$7:$B$1403,0))=0,"n/a",((INDEX(Historical!$C$7:$C$1381,MATCH(B46,Historical!$B$7:$B$1403,0))/INDEX(Historical!$O$7:$O$1372,MATCH(B46,Historical!$B$7:$B$1403,0)))^(1/10)-1)*100)</f>
        <v>12.632306980651853</v>
      </c>
      <c r="W46" s="722">
        <f t="shared" si="19"/>
        <v>0.85788508083877757</v>
      </c>
      <c r="X46" s="723">
        <f t="shared" si="20"/>
        <v>1.0321016852644542</v>
      </c>
      <c r="Y46" s="677"/>
      <c r="Z46" s="669">
        <f t="shared" si="21"/>
        <v>35.338345864661655</v>
      </c>
      <c r="AA46" s="910">
        <f t="shared" si="22"/>
        <v>33.919172932330824</v>
      </c>
      <c r="AB46" s="911">
        <v>12</v>
      </c>
      <c r="AC46" s="889">
        <v>5.32</v>
      </c>
      <c r="AD46" s="889">
        <v>2.78</v>
      </c>
      <c r="AE46" s="889">
        <v>3.49</v>
      </c>
      <c r="AF46" s="889">
        <v>6.07</v>
      </c>
      <c r="AG46" s="889">
        <v>18.099999999999998</v>
      </c>
      <c r="AH46" s="889">
        <v>14.099999999999998</v>
      </c>
      <c r="AI46" s="889">
        <v>9.879999999999999</v>
      </c>
      <c r="AJ46" s="889">
        <v>10.5</v>
      </c>
      <c r="AK46" s="889">
        <v>12.23</v>
      </c>
      <c r="AL46" s="902">
        <v>51990</v>
      </c>
      <c r="AM46" s="896">
        <v>0.4</v>
      </c>
      <c r="AN46" s="889">
        <v>0.79</v>
      </c>
      <c r="AO46" s="762">
        <f t="shared" si="23"/>
        <v>-22.040265392221691</v>
      </c>
      <c r="AP46" s="763">
        <f t="shared" si="24"/>
        <v>11.878907540109132</v>
      </c>
      <c r="AQ46" s="912">
        <f t="shared" si="25"/>
        <v>202.50023302047819</v>
      </c>
      <c r="AR46" s="669">
        <f>INDEX(Historical!$C$7:$C$1381,MATCH(B46,Historical!$B$7:$B$1403,0))*IF(AH46="n/a",1.03,IF(AH46&lt;0,1.01,IF(AH46&gt;10,1.1,(1+AH46/100))))</f>
        <v>2.0240000000000005</v>
      </c>
      <c r="AS46" s="910">
        <f t="shared" si="26"/>
        <v>2.2239712000000007</v>
      </c>
      <c r="AT46" s="910">
        <f t="shared" si="15"/>
        <v>2.4463683200000008</v>
      </c>
      <c r="AU46" s="910">
        <f t="shared" si="15"/>
        <v>2.6910051520000011</v>
      </c>
      <c r="AV46" s="910">
        <f t="shared" si="15"/>
        <v>2.9601056672000015</v>
      </c>
      <c r="AW46" s="669">
        <f t="shared" si="27"/>
        <v>12.345450339200003</v>
      </c>
      <c r="AX46" s="770">
        <f t="shared" si="28"/>
        <v>6.8414798222222242</v>
      </c>
      <c r="AY46" s="959">
        <v>0.77</v>
      </c>
      <c r="AZ46" s="896">
        <v>7.3999999999999995</v>
      </c>
      <c r="BA46" s="896">
        <v>-14.57</v>
      </c>
      <c r="BB46" s="896">
        <v>-8.07</v>
      </c>
      <c r="BC46" s="896">
        <v>-7.31</v>
      </c>
      <c r="BE46" s="641">
        <v>1993</v>
      </c>
      <c r="BF46" s="922">
        <f t="shared" si="29"/>
        <v>2</v>
      </c>
      <c r="BG46" s="906">
        <v>7.1999999999999993</v>
      </c>
    </row>
    <row r="47" spans="1:59" ht="11.25" customHeight="1" x14ac:dyDescent="0.2">
      <c r="A47" s="887" t="s">
        <v>205</v>
      </c>
      <c r="B47" s="899" t="s">
        <v>206</v>
      </c>
      <c r="C47" s="957" t="s">
        <v>131</v>
      </c>
      <c r="D47" s="957" t="s">
        <v>4344</v>
      </c>
      <c r="E47" s="754">
        <v>46</v>
      </c>
      <c r="F47" s="1235">
        <v>50</v>
      </c>
      <c r="G47" s="1235" t="s">
        <v>37</v>
      </c>
      <c r="H47" s="1235" t="s">
        <v>115</v>
      </c>
      <c r="I47" s="889">
        <v>78.819999999999993</v>
      </c>
      <c r="J47" s="669">
        <f t="shared" si="16"/>
        <v>3.882263384927684</v>
      </c>
      <c r="K47" s="901">
        <v>0.76500000000000001</v>
      </c>
      <c r="L47" s="911">
        <v>4</v>
      </c>
      <c r="M47" s="660">
        <f t="shared" si="17"/>
        <v>3.06</v>
      </c>
      <c r="N47" s="894" t="s">
        <v>148</v>
      </c>
      <c r="O47" s="756">
        <v>0.74</v>
      </c>
      <c r="P47" s="885">
        <v>43879</v>
      </c>
      <c r="Q47" s="885">
        <v>43905</v>
      </c>
      <c r="R47" s="660">
        <f t="shared" si="18"/>
        <v>3.3783783783783812</v>
      </c>
      <c r="S47" s="721">
        <f>IF(INDEX(Historical!$D$7:$D$1379,MATCH(B47,Historical!$B$7:$B$1403,0))=0,"n/a",(INDEX(Historical!$C$7:$C$1381,MATCH(B47,Historical!$B$7:$B$1403,0))/INDEX(Historical!$D$7:$D$1379,MATCH(B47,Historical!$B$7:$B$1403,0))-1)*100)</f>
        <v>3.4965034965035002</v>
      </c>
      <c r="T47" s="721">
        <f>IF(INDEX(Historical!$F$7:$F$1372,MATCH(B47,Historical!$B$7:$B$1403,0))=0,"n/a",((INDEX(Historical!$C$7:$C$1381,MATCH(B47,Historical!$B$7:$B$1403,0))/INDEX(Historical!$F$7:$F$1372,MATCH(B47,Historical!$B$7:$B$1403,0)))^(1/3)-1)*100)</f>
        <v>3.3678870711322473</v>
      </c>
      <c r="U47" s="721">
        <f>IF(INDEX(Historical!$H$7:$H$1372,MATCH(B47,Historical!$B$7:$B$1403,0))=0,"n/a",((INDEX(Historical!$C$7:$C$1381,MATCH(B47,Historical!$B$7:$B$1403,0))/INDEX(Historical!$H$7:$H$1372,MATCH(B47,Historical!$B$7:$B$1403,0)))^(1/5)-1)*100)</f>
        <v>3.2709647184887336</v>
      </c>
      <c r="V47" s="721">
        <f>IF(INDEX(Historical!$O$7:$O$1372,MATCH(B47,Historical!$B$7:$B$1403,0))=0,"n/a",((INDEX(Historical!$C$7:$C$1381,MATCH(B47,Historical!$B$7:$B$1403,0))/INDEX(Historical!$O$7:$O$1372,MATCH(B47,Historical!$B$7:$B$1403,0)))^(1/10)-1)*100)</f>
        <v>2.2911287200176877</v>
      </c>
      <c r="W47" s="722">
        <f t="shared" si="19"/>
        <v>1.4276651896116432</v>
      </c>
      <c r="X47" s="723">
        <f t="shared" si="20"/>
        <v>1.7215603781519651</v>
      </c>
      <c r="Y47" s="899"/>
      <c r="Z47" s="669">
        <f t="shared" si="21"/>
        <v>72.169811320754718</v>
      </c>
      <c r="AA47" s="910">
        <f t="shared" si="22"/>
        <v>18.589622641509433</v>
      </c>
      <c r="AB47" s="911">
        <v>12</v>
      </c>
      <c r="AC47" s="889">
        <v>4.24</v>
      </c>
      <c r="AD47" s="889">
        <v>7.71</v>
      </c>
      <c r="AE47" s="889">
        <v>2.19</v>
      </c>
      <c r="AF47" s="889">
        <v>1.45</v>
      </c>
      <c r="AG47" s="889">
        <v>7.6</v>
      </c>
      <c r="AH47" s="889">
        <v>-10.4</v>
      </c>
      <c r="AI47" s="889">
        <v>4.25</v>
      </c>
      <c r="AJ47" s="889">
        <v>1.9</v>
      </c>
      <c r="AK47" s="889">
        <v>2.41</v>
      </c>
      <c r="AL47" s="902">
        <v>27480</v>
      </c>
      <c r="AM47" s="896">
        <v>0.2</v>
      </c>
      <c r="AN47" s="889">
        <v>1.2</v>
      </c>
      <c r="AO47" s="762">
        <f t="shared" si="23"/>
        <v>-11.436394538093015</v>
      </c>
      <c r="AP47" s="763">
        <f t="shared" si="24"/>
        <v>7.1532281034164171</v>
      </c>
      <c r="AQ47" s="912">
        <f t="shared" si="25"/>
        <v>9.4530905714379934</v>
      </c>
      <c r="AR47" s="669">
        <f>INDEX(Historical!$C$7:$C$1381,MATCH(B47,Historical!$B$7:$B$1403,0))*IF(AH47="n/a",1.03,IF(AH47&lt;0,1.01,IF(AH47&gt;10,1.1,(1+AH47/100))))</f>
        <v>2.9895999999999998</v>
      </c>
      <c r="AS47" s="910">
        <f t="shared" si="26"/>
        <v>3.1166579999999997</v>
      </c>
      <c r="AT47" s="910">
        <f t="shared" ref="AT47:AV66" si="30">IF($AK47="n/a",1.03*AS47,IF($AK47&lt;0,1.01*AS47,IF($AK47&gt;10,1.1*AS47,(1+$AK47/100)*AS47)))</f>
        <v>3.1917694577999995</v>
      </c>
      <c r="AU47" s="910">
        <f t="shared" si="30"/>
        <v>3.2686911017329794</v>
      </c>
      <c r="AV47" s="910">
        <f t="shared" si="30"/>
        <v>3.3474665572847444</v>
      </c>
      <c r="AW47" s="669">
        <f t="shared" si="27"/>
        <v>15.914185116817723</v>
      </c>
      <c r="AX47" s="770">
        <f t="shared" si="28"/>
        <v>20.190541888883182</v>
      </c>
      <c r="AY47" s="959">
        <v>0.13</v>
      </c>
      <c r="AZ47" s="896">
        <v>-3.35</v>
      </c>
      <c r="BA47" s="896">
        <v>-17.119999999999997</v>
      </c>
      <c r="BB47" s="896">
        <v>-13.15</v>
      </c>
      <c r="BC47" s="896">
        <v>-11.72</v>
      </c>
      <c r="BE47" s="641">
        <v>1975</v>
      </c>
      <c r="BF47" s="922">
        <f t="shared" si="29"/>
        <v>4</v>
      </c>
      <c r="BG47" s="906">
        <v>2.4</v>
      </c>
    </row>
    <row r="48" spans="1:59" ht="11.25" customHeight="1" x14ac:dyDescent="0.2">
      <c r="A48" s="895" t="s">
        <v>213</v>
      </c>
      <c r="B48" s="899" t="s">
        <v>214</v>
      </c>
      <c r="C48" s="957" t="s">
        <v>108</v>
      </c>
      <c r="D48" s="957" t="s">
        <v>4355</v>
      </c>
      <c r="E48" s="754">
        <v>33</v>
      </c>
      <c r="F48" s="1235">
        <v>84</v>
      </c>
      <c r="G48" s="1235" t="s">
        <v>106</v>
      </c>
      <c r="H48" s="1235" t="s">
        <v>106</v>
      </c>
      <c r="I48" s="898">
        <v>32.25</v>
      </c>
      <c r="J48" s="669">
        <f t="shared" si="16"/>
        <v>3.2248062015503876</v>
      </c>
      <c r="K48" s="901">
        <v>0.26</v>
      </c>
      <c r="L48" s="911">
        <v>4</v>
      </c>
      <c r="M48" s="660">
        <f t="shared" si="17"/>
        <v>1.04</v>
      </c>
      <c r="N48" s="894" t="s">
        <v>969</v>
      </c>
      <c r="O48" s="756">
        <v>0.25</v>
      </c>
      <c r="P48" s="885">
        <v>43769</v>
      </c>
      <c r="Q48" s="885">
        <v>43784</v>
      </c>
      <c r="R48" s="660">
        <f t="shared" si="18"/>
        <v>4.0000000000000036</v>
      </c>
      <c r="S48" s="721">
        <f>IF(INDEX(Historical!$D$7:$D$1379,MATCH(B48,Historical!$B$7:$B$1403,0))=0,"n/a",(INDEX(Historical!$C$7:$C$1381,MATCH(B48,Historical!$B$7:$B$1403,0))/INDEX(Historical!$D$7:$D$1379,MATCH(B48,Historical!$B$7:$B$1403,0))-1)*100)</f>
        <v>6.3829787234042534</v>
      </c>
      <c r="T48" s="721">
        <f>IF(INDEX(Historical!$F$7:$F$1372,MATCH(B48,Historical!$B$7:$B$1403,0))=0,"n/a",((INDEX(Historical!$C$7:$C$1381,MATCH(B48,Historical!$B$7:$B$1403,0))/INDEX(Historical!$F$7:$F$1372,MATCH(B48,Historical!$B$7:$B$1403,0)))^(1/3)-1)*100)</f>
        <v>6.8387297498542221</v>
      </c>
      <c r="U48" s="721">
        <f>IF(INDEX(Historical!$H$7:$H$1372,MATCH(B48,Historical!$B$7:$B$1403,0))=0,"n/a",((INDEX(Historical!$C$7:$C$1381,MATCH(B48,Historical!$B$7:$B$1403,0))/INDEX(Historical!$H$7:$H$1372,MATCH(B48,Historical!$B$7:$B$1403,0)))^(1/5)-1)*100)</f>
        <v>5.3663303643578519</v>
      </c>
      <c r="V48" s="721">
        <f>IF(INDEX(Historical!$O$7:$O$1372,MATCH(B48,Historical!$B$7:$B$1403,0))=0,"n/a",((INDEX(Historical!$C$7:$C$1381,MATCH(B48,Historical!$B$7:$B$1403,0))/INDEX(Historical!$O$7:$O$1372,MATCH(B48,Historical!$B$7:$B$1403,0)))^(1/10)-1)*100)</f>
        <v>3.9319579005208327</v>
      </c>
      <c r="W48" s="722">
        <f t="shared" si="19"/>
        <v>1.3647985304336601</v>
      </c>
      <c r="X48" s="723" t="str">
        <f t="shared" si="20"/>
        <v>n/a</v>
      </c>
      <c r="Y48" s="682"/>
      <c r="Z48" s="669" t="str">
        <f t="shared" si="21"/>
        <v>n/a</v>
      </c>
      <c r="AA48" s="910" t="str">
        <f t="shared" si="22"/>
        <v>n/a</v>
      </c>
      <c r="AB48" s="911">
        <v>12</v>
      </c>
      <c r="AC48" s="889" t="s">
        <v>136</v>
      </c>
      <c r="AD48" s="889" t="s">
        <v>136</v>
      </c>
      <c r="AE48" s="889" t="s">
        <v>136</v>
      </c>
      <c r="AF48" s="889" t="s">
        <v>136</v>
      </c>
      <c r="AG48" s="889" t="s">
        <v>136</v>
      </c>
      <c r="AH48" s="889" t="s">
        <v>136</v>
      </c>
      <c r="AI48" s="889" t="s">
        <v>136</v>
      </c>
      <c r="AJ48" s="889" t="s">
        <v>136</v>
      </c>
      <c r="AK48" s="889" t="s">
        <v>136</v>
      </c>
      <c r="AL48" s="902" t="s">
        <v>136</v>
      </c>
      <c r="AM48" s="896" t="s">
        <v>136</v>
      </c>
      <c r="AN48" s="889" t="s">
        <v>136</v>
      </c>
      <c r="AO48" s="762" t="str">
        <f t="shared" si="23"/>
        <v>n/a</v>
      </c>
      <c r="AP48" s="763">
        <f t="shared" si="24"/>
        <v>8.5911365659082399</v>
      </c>
      <c r="AQ48" s="912" t="str">
        <f t="shared" si="25"/>
        <v>n/a</v>
      </c>
      <c r="AR48" s="669">
        <f>INDEX(Historical!$C$7:$C$1381,MATCH(B48,Historical!$B$7:$B$1403,0))*IF(AH48="n/a",1.03,IF(AH48&lt;0,1.01,IF(AH48&gt;10,1.1,(1+AH48/100))))</f>
        <v>1.03</v>
      </c>
      <c r="AS48" s="910">
        <f t="shared" si="26"/>
        <v>1.0609</v>
      </c>
      <c r="AT48" s="910">
        <f t="shared" si="30"/>
        <v>1.092727</v>
      </c>
      <c r="AU48" s="910">
        <f t="shared" si="30"/>
        <v>1.1255088100000001</v>
      </c>
      <c r="AV48" s="910">
        <f t="shared" si="30"/>
        <v>1.1592740743000001</v>
      </c>
      <c r="AW48" s="669">
        <f t="shared" si="27"/>
        <v>5.4684098842999997</v>
      </c>
      <c r="AX48" s="770">
        <f t="shared" si="28"/>
        <v>16.956309718759687</v>
      </c>
      <c r="AY48" s="959" t="s">
        <v>136</v>
      </c>
      <c r="AZ48" s="896" t="s">
        <v>136</v>
      </c>
      <c r="BA48" s="896" t="s">
        <v>136</v>
      </c>
      <c r="BB48" s="896" t="s">
        <v>136</v>
      </c>
      <c r="BC48" s="896" t="s">
        <v>136</v>
      </c>
      <c r="BD48" s="932" t="s">
        <v>4281</v>
      </c>
      <c r="BE48" s="641">
        <v>1987</v>
      </c>
      <c r="BF48" s="922">
        <f t="shared" si="29"/>
        <v>3</v>
      </c>
      <c r="BG48" s="906" t="s">
        <v>136</v>
      </c>
    </row>
    <row r="49" spans="1:59" ht="11.25" customHeight="1" x14ac:dyDescent="0.2">
      <c r="A49" s="887" t="s">
        <v>220</v>
      </c>
      <c r="B49" s="899" t="s">
        <v>221</v>
      </c>
      <c r="C49" s="957" t="s">
        <v>112</v>
      </c>
      <c r="D49" s="957" t="s">
        <v>4379</v>
      </c>
      <c r="E49" s="754">
        <v>63</v>
      </c>
      <c r="F49" s="1235">
        <v>7</v>
      </c>
      <c r="G49" s="1235" t="s">
        <v>37</v>
      </c>
      <c r="H49" s="1235" t="s">
        <v>37</v>
      </c>
      <c r="I49" s="889">
        <v>64.11</v>
      </c>
      <c r="J49" s="669">
        <f t="shared" si="16"/>
        <v>3.1196381219778506</v>
      </c>
      <c r="K49" s="901">
        <v>0.5</v>
      </c>
      <c r="L49" s="911">
        <v>4</v>
      </c>
      <c r="M49" s="660">
        <f t="shared" si="17"/>
        <v>2</v>
      </c>
      <c r="N49" s="894" t="s">
        <v>142</v>
      </c>
      <c r="O49" s="756">
        <v>0.49</v>
      </c>
      <c r="P49" s="885">
        <v>43782</v>
      </c>
      <c r="Q49" s="885">
        <v>43808</v>
      </c>
      <c r="R49" s="660">
        <f t="shared" si="18"/>
        <v>2.0408163265306141</v>
      </c>
      <c r="S49" s="721">
        <f>IF(INDEX(Historical!$D$7:$D$1379,MATCH(B49,Historical!$B$7:$B$1403,0))=0,"n/a",(INDEX(Historical!$C$7:$C$1381,MATCH(B49,Historical!$B$7:$B$1403,0))/INDEX(Historical!$D$7:$D$1379,MATCH(B49,Historical!$B$7:$B$1403,0))-1)*100)</f>
        <v>1.2853470437018011</v>
      </c>
      <c r="T49" s="721">
        <f>IF(INDEX(Historical!$F$7:$F$1372,MATCH(B49,Historical!$B$7:$B$1403,0))=0,"n/a",((INDEX(Historical!$C$7:$C$1381,MATCH(B49,Historical!$B$7:$B$1403,0))/INDEX(Historical!$F$7:$F$1372,MATCH(B49,Historical!$B$7:$B$1403,0)))^(1/3)-1)*100)</f>
        <v>1.1246617711334395</v>
      </c>
      <c r="U49" s="721">
        <f>IF(INDEX(Historical!$H$7:$H$1372,MATCH(B49,Historical!$B$7:$B$1403,0))=0,"n/a",((INDEX(Historical!$C$7:$C$1381,MATCH(B49,Historical!$B$7:$B$1403,0))/INDEX(Historical!$H$7:$H$1372,MATCH(B49,Historical!$B$7:$B$1403,0)))^(1/5)-1)*100)</f>
        <v>2.2799981901628685</v>
      </c>
      <c r="V49" s="721">
        <f>IF(INDEX(Historical!$O$7:$O$1372,MATCH(B49,Historical!$B$7:$B$1403,0))=0,"n/a",((INDEX(Historical!$C$7:$C$1381,MATCH(B49,Historical!$B$7:$B$1403,0))/INDEX(Historical!$O$7:$O$1372,MATCH(B49,Historical!$B$7:$B$1403,0)))^(1/10)-1)*100)</f>
        <v>4.0459152311358881</v>
      </c>
      <c r="W49" s="722">
        <f t="shared" si="19"/>
        <v>0.56353088483338309</v>
      </c>
      <c r="X49" s="723">
        <f t="shared" si="20"/>
        <v>0.65142805433224804</v>
      </c>
      <c r="Y49" s="686"/>
      <c r="Z49" s="669">
        <f t="shared" si="21"/>
        <v>56.980056980056979</v>
      </c>
      <c r="AA49" s="910">
        <f t="shared" si="22"/>
        <v>18.264957264957268</v>
      </c>
      <c r="AB49" s="911">
        <v>9</v>
      </c>
      <c r="AC49" s="889">
        <v>3.51</v>
      </c>
      <c r="AD49" s="889">
        <v>2.82</v>
      </c>
      <c r="AE49" s="889">
        <v>2.13</v>
      </c>
      <c r="AF49" s="889">
        <v>4.6500000000000004</v>
      </c>
      <c r="AG49" s="889">
        <v>25.5</v>
      </c>
      <c r="AH49" s="889">
        <v>17.2</v>
      </c>
      <c r="AI49" s="889">
        <v>10.99</v>
      </c>
      <c r="AJ49" s="889">
        <v>3.5000000000000004</v>
      </c>
      <c r="AK49" s="889">
        <v>6.4799999999999995</v>
      </c>
      <c r="AL49" s="902">
        <v>39190</v>
      </c>
      <c r="AM49" s="896">
        <v>0.5</v>
      </c>
      <c r="AN49" s="889">
        <v>0.71</v>
      </c>
      <c r="AO49" s="762">
        <f t="shared" si="23"/>
        <v>-12.865320952816548</v>
      </c>
      <c r="AP49" s="763">
        <f t="shared" si="24"/>
        <v>5.3996363121407196</v>
      </c>
      <c r="AQ49" s="912">
        <f t="shared" si="25"/>
        <v>94.28736023627053</v>
      </c>
      <c r="AR49" s="669">
        <f>INDEX(Historical!$C$7:$C$1381,MATCH(B49,Historical!$B$7:$B$1403,0))*IF(AH49="n/a",1.03,IF(AH49&lt;0,1.01,IF(AH49&gt;10,1.1,(1+AH49/100))))</f>
        <v>2.1670000000000003</v>
      </c>
      <c r="AS49" s="910">
        <f t="shared" si="26"/>
        <v>2.3837000000000006</v>
      </c>
      <c r="AT49" s="910">
        <f t="shared" si="30"/>
        <v>2.5381637600000007</v>
      </c>
      <c r="AU49" s="910">
        <f t="shared" si="30"/>
        <v>2.7026367716480006</v>
      </c>
      <c r="AV49" s="910">
        <f t="shared" si="30"/>
        <v>2.877767634450791</v>
      </c>
      <c r="AW49" s="669">
        <f t="shared" si="27"/>
        <v>12.669268166098792</v>
      </c>
      <c r="AX49" s="770">
        <f t="shared" si="28"/>
        <v>19.761765974261102</v>
      </c>
      <c r="AY49" s="959">
        <v>1.38</v>
      </c>
      <c r="AZ49" s="896">
        <v>14.52</v>
      </c>
      <c r="BA49" s="896">
        <v>-18.21</v>
      </c>
      <c r="BB49" s="896">
        <v>-14.219999999999999</v>
      </c>
      <c r="BC49" s="896">
        <v>-5.9700000000000006</v>
      </c>
      <c r="BE49" s="641">
        <v>1958</v>
      </c>
      <c r="BF49" s="922">
        <f t="shared" si="29"/>
        <v>8</v>
      </c>
      <c r="BG49" s="906">
        <v>10.299999999999999</v>
      </c>
    </row>
    <row r="50" spans="1:59" ht="11.25" customHeight="1" x14ac:dyDescent="0.2">
      <c r="A50" s="895" t="s">
        <v>222</v>
      </c>
      <c r="B50" s="899" t="s">
        <v>223</v>
      </c>
      <c r="C50" s="957" t="s">
        <v>108</v>
      </c>
      <c r="D50" s="957" t="s">
        <v>118</v>
      </c>
      <c r="E50" s="754">
        <v>30</v>
      </c>
      <c r="F50" s="1235">
        <v>93</v>
      </c>
      <c r="G50" s="1235" t="s">
        <v>106</v>
      </c>
      <c r="H50" s="1235" t="s">
        <v>106</v>
      </c>
      <c r="I50" s="889">
        <v>142.91999999999999</v>
      </c>
      <c r="J50" s="669">
        <f t="shared" si="16"/>
        <v>2.7008116428771345</v>
      </c>
      <c r="K50" s="908">
        <v>0.96499999999999997</v>
      </c>
      <c r="L50" s="911">
        <v>4</v>
      </c>
      <c r="M50" s="660">
        <f t="shared" si="17"/>
        <v>3.86</v>
      </c>
      <c r="N50" s="894" t="s">
        <v>224</v>
      </c>
      <c r="O50" s="757">
        <v>0.9</v>
      </c>
      <c r="P50" s="885">
        <v>43835</v>
      </c>
      <c r="Q50" s="885">
        <v>43851</v>
      </c>
      <c r="R50" s="660">
        <f t="shared" si="18"/>
        <v>7.2222222222222161</v>
      </c>
      <c r="S50" s="721">
        <f>IF(INDEX(Historical!$D$7:$D$1379,MATCH(B50,Historical!$B$7:$B$1403,0))=0,"n/a",(INDEX(Historical!$C$7:$C$1381,MATCH(B50,Historical!$B$7:$B$1403,0))/INDEX(Historical!$D$7:$D$1379,MATCH(B50,Historical!$B$7:$B$1403,0))-1)*100)</f>
        <v>7.1428571428571397</v>
      </c>
      <c r="T50" s="721">
        <f>IF(INDEX(Historical!$F$7:$F$1372,MATCH(B50,Historical!$B$7:$B$1403,0))=0,"n/a",((INDEX(Historical!$C$7:$C$1381,MATCH(B50,Historical!$B$7:$B$1403,0))/INDEX(Historical!$F$7:$F$1372,MATCH(B50,Historical!$B$7:$B$1403,0)))^(1/3)-1)*100)</f>
        <v>7.2275911569341433</v>
      </c>
      <c r="U50" s="721">
        <f>IF(INDEX(Historical!$H$7:$H$1372,MATCH(B50,Historical!$B$7:$B$1403,0))=0,"n/a",((INDEX(Historical!$C$7:$C$1381,MATCH(B50,Historical!$B$7:$B$1403,0))/INDEX(Historical!$H$7:$H$1372,MATCH(B50,Historical!$B$7:$B$1403,0)))^(1/5)-1)*100)</f>
        <v>7.2244326173546369</v>
      </c>
      <c r="V50" s="721">
        <f>IF(INDEX(Historical!$O$7:$O$1372,MATCH(B50,Historical!$B$7:$B$1403,0))=0,"n/a",((INDEX(Historical!$C$7:$C$1381,MATCH(B50,Historical!$B$7:$B$1403,0))/INDEX(Historical!$O$7:$O$1372,MATCH(B50,Historical!$B$7:$B$1403,0)))^(1/10)-1)*100)</f>
        <v>7.1773462536293131</v>
      </c>
      <c r="W50" s="722">
        <f t="shared" si="19"/>
        <v>1.0065604141226312</v>
      </c>
      <c r="X50" s="723">
        <f t="shared" si="20"/>
        <v>0.58735224531338504</v>
      </c>
      <c r="Y50" s="679"/>
      <c r="Z50" s="669">
        <f t="shared" si="21"/>
        <v>70.566727605118828</v>
      </c>
      <c r="AA50" s="910">
        <f t="shared" si="22"/>
        <v>26.127970749542961</v>
      </c>
      <c r="AB50" s="911">
        <v>12</v>
      </c>
      <c r="AC50" s="889">
        <v>5.47</v>
      </c>
      <c r="AD50" s="889">
        <v>2.61</v>
      </c>
      <c r="AE50" s="889">
        <v>2.71</v>
      </c>
      <c r="AF50" s="889">
        <v>6.68</v>
      </c>
      <c r="AG50" s="889">
        <v>30.7</v>
      </c>
      <c r="AH50" s="889">
        <v>39.200000000000003</v>
      </c>
      <c r="AI50" s="889">
        <v>2.96</v>
      </c>
      <c r="AJ50" s="889">
        <v>12.3</v>
      </c>
      <c r="AK50" s="889">
        <v>10</v>
      </c>
      <c r="AL50" s="902">
        <v>6670</v>
      </c>
      <c r="AM50" s="896">
        <v>0.8</v>
      </c>
      <c r="AN50" s="889">
        <v>0.09</v>
      </c>
      <c r="AO50" s="762">
        <f t="shared" si="23"/>
        <v>-16.202726489311189</v>
      </c>
      <c r="AP50" s="763">
        <f t="shared" si="24"/>
        <v>9.9252442602317714</v>
      </c>
      <c r="AQ50" s="912">
        <f t="shared" si="25"/>
        <v>178.51578419818864</v>
      </c>
      <c r="AR50" s="669">
        <f>INDEX(Historical!$C$7:$C$1381,MATCH(B50,Historical!$B$7:$B$1403,0))*IF(AH50="n/a",1.03,IF(AH50&lt;0,1.01,IF(AH50&gt;10,1.1,(1+AH50/100))))</f>
        <v>3.9600000000000004</v>
      </c>
      <c r="AS50" s="910">
        <f t="shared" si="26"/>
        <v>4.0772160000000008</v>
      </c>
      <c r="AT50" s="910">
        <f t="shared" si="30"/>
        <v>4.4849376000000012</v>
      </c>
      <c r="AU50" s="910">
        <f t="shared" si="30"/>
        <v>4.9334313600000019</v>
      </c>
      <c r="AV50" s="910">
        <f t="shared" si="30"/>
        <v>5.4267744960000028</v>
      </c>
      <c r="AW50" s="669">
        <f t="shared" si="27"/>
        <v>22.882359456000007</v>
      </c>
      <c r="AX50" s="770">
        <f t="shared" si="28"/>
        <v>16.010606952141064</v>
      </c>
      <c r="AY50" s="959">
        <v>0.31</v>
      </c>
      <c r="AZ50" s="896">
        <v>-7.5600000000000005</v>
      </c>
      <c r="BA50" s="896">
        <v>-47.11</v>
      </c>
      <c r="BB50" s="896">
        <v>-13.54</v>
      </c>
      <c r="BC50" s="896">
        <v>-28.12</v>
      </c>
      <c r="BE50" s="641">
        <v>1991</v>
      </c>
      <c r="BF50" s="922">
        <f t="shared" si="29"/>
        <v>2</v>
      </c>
      <c r="BG50" s="906">
        <v>17.2</v>
      </c>
    </row>
    <row r="51" spans="1:59" s="796" customFormat="1" ht="11.25" customHeight="1" x14ac:dyDescent="0.2">
      <c r="A51" s="664" t="s">
        <v>568</v>
      </c>
      <c r="B51" s="804" t="s">
        <v>569</v>
      </c>
      <c r="C51" s="957" t="s">
        <v>4335</v>
      </c>
      <c r="D51" s="957" t="s">
        <v>4336</v>
      </c>
      <c r="E51" s="778">
        <v>26</v>
      </c>
      <c r="F51" s="1235">
        <v>131</v>
      </c>
      <c r="G51" s="1234" t="s">
        <v>37</v>
      </c>
      <c r="H51" s="1234" t="s">
        <v>115</v>
      </c>
      <c r="I51" s="789">
        <v>283.36</v>
      </c>
      <c r="J51" s="780">
        <f t="shared" si="16"/>
        <v>2.9326651609260304</v>
      </c>
      <c r="K51" s="802">
        <v>2.0775000000000001</v>
      </c>
      <c r="L51" s="782">
        <v>4</v>
      </c>
      <c r="M51" s="783">
        <f t="shared" si="17"/>
        <v>8.31</v>
      </c>
      <c r="N51" s="784" t="s">
        <v>219</v>
      </c>
      <c r="O51" s="803">
        <v>1.95</v>
      </c>
      <c r="P51" s="786">
        <v>43920</v>
      </c>
      <c r="Q51" s="786">
        <v>43936</v>
      </c>
      <c r="R51" s="783">
        <f t="shared" si="18"/>
        <v>6.5384615384615472</v>
      </c>
      <c r="S51" s="721">
        <f>IF(INDEX(Historical!$D$7:$D$1379,MATCH(B51,Historical!$B$7:$B$1403,0))=0,"n/a",(INDEX(Historical!$C$7:$C$1381,MATCH(B51,Historical!$B$7:$B$1403,0))/INDEX(Historical!$D$7:$D$1379,MATCH(B51,Historical!$B$7:$B$1403,0))-1)*100)</f>
        <v>5.184174624829474</v>
      </c>
      <c r="T51" s="721">
        <f>IF(INDEX(Historical!$F$7:$F$1372,MATCH(B51,Historical!$B$7:$B$1403,0))=0,"n/a",((INDEX(Historical!$C$7:$C$1381,MATCH(B51,Historical!$B$7:$B$1403,0))/INDEX(Historical!$F$7:$F$1372,MATCH(B51,Historical!$B$7:$B$1403,0)))^(1/3)-1)*100)</f>
        <v>7.3058163272460952</v>
      </c>
      <c r="U51" s="721">
        <f>IF(INDEX(Historical!$H$7:$H$1372,MATCH(B51,Historical!$B$7:$B$1403,0))=0,"n/a",((INDEX(Historical!$C$7:$C$1381,MATCH(B51,Historical!$B$7:$B$1403,0))/INDEX(Historical!$H$7:$H$1372,MATCH(B51,Historical!$B$7:$B$1403,0)))^(1/5)-1)*100)</f>
        <v>8.9607621082625766</v>
      </c>
      <c r="V51" s="721">
        <f>IF(INDEX(Historical!$O$7:$O$1372,MATCH(B51,Historical!$B$7:$B$1403,0))=0,"n/a",((INDEX(Historical!$C$7:$C$1381,MATCH(B51,Historical!$B$7:$B$1403,0))/INDEX(Historical!$O$7:$O$1372,MATCH(B51,Historical!$B$7:$B$1403,0)))^(1/10)-1)*100)</f>
        <v>6.4930475603180993</v>
      </c>
      <c r="W51" s="722">
        <f t="shared" si="19"/>
        <v>1.3800549010338039</v>
      </c>
      <c r="X51" s="723">
        <f t="shared" si="20"/>
        <v>0.33942280713115819</v>
      </c>
      <c r="Y51" s="899"/>
      <c r="Z51" s="780">
        <f t="shared" si="21"/>
        <v>124.77477477477478</v>
      </c>
      <c r="AA51" s="788">
        <f t="shared" si="22"/>
        <v>42.546546546546544</v>
      </c>
      <c r="AB51" s="782">
        <v>12</v>
      </c>
      <c r="AC51" s="789">
        <v>6.66</v>
      </c>
      <c r="AD51" s="789">
        <v>5.38</v>
      </c>
      <c r="AE51" s="789">
        <v>12.71</v>
      </c>
      <c r="AF51" s="789">
        <v>3.01</v>
      </c>
      <c r="AG51" s="789">
        <v>7.1</v>
      </c>
      <c r="AH51" s="789">
        <v>12.8</v>
      </c>
      <c r="AI51" s="789">
        <v>10.59</v>
      </c>
      <c r="AJ51" s="789">
        <v>26.400000000000002</v>
      </c>
      <c r="AK51" s="789">
        <v>7.9</v>
      </c>
      <c r="AL51" s="790">
        <v>18560</v>
      </c>
      <c r="AM51" s="791">
        <v>0.1</v>
      </c>
      <c r="AN51" s="789">
        <v>0.93</v>
      </c>
      <c r="AO51" s="792">
        <f t="shared" si="23"/>
        <v>-30.653119277357938</v>
      </c>
      <c r="AP51" s="793">
        <f t="shared" si="24"/>
        <v>11.893427269188606</v>
      </c>
      <c r="AQ51" s="794">
        <f t="shared" si="25"/>
        <v>138.57456798904161</v>
      </c>
      <c r="AR51" s="669">
        <f>INDEX(Historical!$C$7:$C$1381,MATCH(B51,Historical!$B$7:$B$1403,0))*IF(AH51="n/a",1.03,IF(AH51&lt;0,1.01,IF(AH51&gt;10,1.1,(1+AH51/100))))</f>
        <v>8.4809999999999999</v>
      </c>
      <c r="AS51" s="788">
        <f t="shared" si="26"/>
        <v>9.3291000000000004</v>
      </c>
      <c r="AT51" s="788">
        <f t="shared" si="30"/>
        <v>10.0660989</v>
      </c>
      <c r="AU51" s="788">
        <f t="shared" si="30"/>
        <v>10.8613207131</v>
      </c>
      <c r="AV51" s="788">
        <f t="shared" si="30"/>
        <v>11.719365049434899</v>
      </c>
      <c r="AW51" s="780">
        <f t="shared" si="27"/>
        <v>50.456884662534897</v>
      </c>
      <c r="AX51" s="795">
        <f t="shared" si="28"/>
        <v>17.806636315123832</v>
      </c>
      <c r="AY51" s="960">
        <v>0.38</v>
      </c>
      <c r="AZ51" s="791">
        <v>4.34</v>
      </c>
      <c r="BA51" s="791">
        <v>-15.2</v>
      </c>
      <c r="BB51" s="791">
        <v>-8.07</v>
      </c>
      <c r="BC51" s="791">
        <v>-8.61</v>
      </c>
      <c r="BD51" s="933"/>
      <c r="BE51" s="641">
        <v>1995</v>
      </c>
      <c r="BF51" s="922">
        <f t="shared" si="29"/>
        <v>2</v>
      </c>
      <c r="BG51" s="847">
        <v>3.4000000000000004</v>
      </c>
    </row>
    <row r="52" spans="1:59" ht="11.25" customHeight="1" x14ac:dyDescent="0.2">
      <c r="A52" s="887" t="s">
        <v>215</v>
      </c>
      <c r="B52" s="899" t="s">
        <v>216</v>
      </c>
      <c r="C52" s="957" t="s">
        <v>108</v>
      </c>
      <c r="D52" s="957" t="s">
        <v>4351</v>
      </c>
      <c r="E52" s="754">
        <v>39</v>
      </c>
      <c r="F52" s="1235">
        <v>67</v>
      </c>
      <c r="G52" s="1235" t="s">
        <v>106</v>
      </c>
      <c r="H52" s="1235" t="s">
        <v>106</v>
      </c>
      <c r="I52" s="889">
        <v>41.26</v>
      </c>
      <c r="J52" s="669">
        <f t="shared" si="16"/>
        <v>3.6354823073194376</v>
      </c>
      <c r="K52" s="901">
        <v>0.375</v>
      </c>
      <c r="L52" s="911">
        <v>4</v>
      </c>
      <c r="M52" s="660">
        <f t="shared" si="17"/>
        <v>1.5</v>
      </c>
      <c r="N52" s="894" t="s">
        <v>107</v>
      </c>
      <c r="O52" s="756">
        <v>0.35</v>
      </c>
      <c r="P52" s="885">
        <v>43768</v>
      </c>
      <c r="Q52" s="885">
        <v>43784</v>
      </c>
      <c r="R52" s="660">
        <f t="shared" si="18"/>
        <v>7.1428571428571495</v>
      </c>
      <c r="S52" s="721">
        <f>IF(INDEX(Historical!$D$7:$D$1379,MATCH(B52,Historical!$B$7:$B$1403,0))=0,"n/a",(INDEX(Historical!$C$7:$C$1381,MATCH(B52,Historical!$B$7:$B$1403,0))/INDEX(Historical!$D$7:$D$1379,MATCH(B52,Historical!$B$7:$B$1403,0))-1)*100)</f>
        <v>11.328125</v>
      </c>
      <c r="T52" s="721">
        <f>IF(INDEX(Historical!$F$7:$F$1372,MATCH(B52,Historical!$B$7:$B$1403,0))=0,"n/a",((INDEX(Historical!$C$7:$C$1381,MATCH(B52,Historical!$B$7:$B$1403,0))/INDEX(Historical!$F$7:$F$1372,MATCH(B52,Historical!$B$7:$B$1403,0)))^(1/3)-1)*100)</f>
        <v>9.8505241180611556</v>
      </c>
      <c r="U52" s="721">
        <f>IF(INDEX(Historical!$H$7:$H$1372,MATCH(B52,Historical!$B$7:$B$1403,0))=0,"n/a",((INDEX(Historical!$C$7:$C$1381,MATCH(B52,Historical!$B$7:$B$1403,0))/INDEX(Historical!$H$7:$H$1372,MATCH(B52,Historical!$B$7:$B$1403,0)))^(1/5)-1)*100)</f>
        <v>9.3842250709028399</v>
      </c>
      <c r="V52" s="721">
        <f>IF(INDEX(Historical!$O$7:$O$1372,MATCH(B52,Historical!$B$7:$B$1403,0))=0,"n/a",((INDEX(Historical!$C$7:$C$1381,MATCH(B52,Historical!$B$7:$B$1403,0))/INDEX(Historical!$O$7:$O$1372,MATCH(B52,Historical!$B$7:$B$1403,0)))^(1/10)-1)*100)</f>
        <v>8.5909130346304643</v>
      </c>
      <c r="W52" s="722">
        <f t="shared" si="19"/>
        <v>1.0923431575985567</v>
      </c>
      <c r="X52" s="723">
        <f t="shared" si="20"/>
        <v>1.2512300094537119</v>
      </c>
      <c r="Y52" s="682"/>
      <c r="Z52" s="669">
        <f t="shared" si="21"/>
        <v>42.857142857142854</v>
      </c>
      <c r="AA52" s="910">
        <f t="shared" si="22"/>
        <v>11.788571428571428</v>
      </c>
      <c r="AB52" s="911">
        <v>10</v>
      </c>
      <c r="AC52" s="889">
        <v>3.5</v>
      </c>
      <c r="AD52" s="889">
        <v>3.74</v>
      </c>
      <c r="AE52" s="889">
        <v>2.86</v>
      </c>
      <c r="AF52" s="889">
        <v>3.79</v>
      </c>
      <c r="AG52" s="889">
        <v>35.799999999999997</v>
      </c>
      <c r="AH52" s="889">
        <v>5.8000000000000007</v>
      </c>
      <c r="AI52" s="889">
        <v>7.12</v>
      </c>
      <c r="AJ52" s="889">
        <v>7.5</v>
      </c>
      <c r="AK52" s="889">
        <v>3.16</v>
      </c>
      <c r="AL52" s="902">
        <v>4810</v>
      </c>
      <c r="AM52" s="896">
        <v>3.5999999999999996</v>
      </c>
      <c r="AN52" s="889">
        <v>0</v>
      </c>
      <c r="AO52" s="762">
        <f t="shared" si="23"/>
        <v>1.2311359496508487</v>
      </c>
      <c r="AP52" s="763">
        <f t="shared" si="24"/>
        <v>13.019707378222277</v>
      </c>
      <c r="AQ52" s="912">
        <f t="shared" si="25"/>
        <v>40.915555034898986</v>
      </c>
      <c r="AR52" s="669">
        <f>INDEX(Historical!$C$7:$C$1381,MATCH(B52,Historical!$B$7:$B$1403,0))*IF(AH52="n/a",1.03,IF(AH52&lt;0,1.01,IF(AH52&gt;10,1.1,(1+AH52/100))))</f>
        <v>1.5076500000000002</v>
      </c>
      <c r="AS52" s="910">
        <f t="shared" si="26"/>
        <v>1.6149946800000001</v>
      </c>
      <c r="AT52" s="910">
        <f t="shared" si="30"/>
        <v>1.6660285118880003</v>
      </c>
      <c r="AU52" s="910">
        <f t="shared" si="30"/>
        <v>1.7186750128636612</v>
      </c>
      <c r="AV52" s="910">
        <f t="shared" si="30"/>
        <v>1.7729851432701531</v>
      </c>
      <c r="AW52" s="669">
        <f t="shared" si="27"/>
        <v>8.2803333480218146</v>
      </c>
      <c r="AX52" s="770">
        <f t="shared" si="28"/>
        <v>20.068670256960289</v>
      </c>
      <c r="AY52" s="959">
        <v>1.58</v>
      </c>
      <c r="AZ52" s="896">
        <v>12</v>
      </c>
      <c r="BA52" s="896">
        <v>-20.330000000000002</v>
      </c>
      <c r="BB52" s="896">
        <v>-13.36</v>
      </c>
      <c r="BC52" s="896">
        <v>-7.5200000000000005</v>
      </c>
      <c r="BE52" s="641">
        <v>1982</v>
      </c>
      <c r="BF52" s="922">
        <f t="shared" si="29"/>
        <v>3</v>
      </c>
      <c r="BG52" s="906">
        <v>10.4</v>
      </c>
    </row>
    <row r="53" spans="1:59" ht="11.25" customHeight="1" x14ac:dyDescent="0.2">
      <c r="A53" s="887" t="s">
        <v>575</v>
      </c>
      <c r="B53" s="899" t="s">
        <v>576</v>
      </c>
      <c r="C53" s="957" t="s">
        <v>112</v>
      </c>
      <c r="D53" s="957" t="s">
        <v>4371</v>
      </c>
      <c r="E53" s="754">
        <v>25</v>
      </c>
      <c r="F53" s="1235">
        <v>135</v>
      </c>
      <c r="G53" s="1235" t="s">
        <v>106</v>
      </c>
      <c r="H53" s="1235" t="s">
        <v>106</v>
      </c>
      <c r="I53" s="889">
        <v>70.42</v>
      </c>
      <c r="J53" s="669">
        <f t="shared" si="16"/>
        <v>1.4200511218403862</v>
      </c>
      <c r="K53" s="908">
        <v>0.5</v>
      </c>
      <c r="L53" s="911">
        <v>2</v>
      </c>
      <c r="M53" s="660">
        <f t="shared" si="17"/>
        <v>1</v>
      </c>
      <c r="N53" s="894" t="s">
        <v>577</v>
      </c>
      <c r="O53" s="757">
        <v>0.45</v>
      </c>
      <c r="P53" s="885">
        <v>43616</v>
      </c>
      <c r="Q53" s="885">
        <v>43633</v>
      </c>
      <c r="R53" s="660">
        <f t="shared" si="18"/>
        <v>11.111111111111107</v>
      </c>
      <c r="S53" s="721">
        <f>IF(INDEX(Historical!$D$7:$D$1379,MATCH(B53,Historical!$B$7:$B$1403,0))=0,"n/a",(INDEX(Historical!$C$7:$C$1381,MATCH(B53,Historical!$B$7:$B$1403,0))/INDEX(Historical!$D$7:$D$1379,MATCH(B53,Historical!$B$7:$B$1403,0))-1)*100)</f>
        <v>11.111111111111116</v>
      </c>
      <c r="T53" s="721">
        <f>IF(INDEX(Historical!$F$7:$F$1372,MATCH(B53,Historical!$B$7:$B$1403,0))=0,"n/a",((INDEX(Historical!$C$7:$C$1381,MATCH(B53,Historical!$B$7:$B$1403,0))/INDEX(Historical!$F$7:$F$1372,MATCH(B53,Historical!$B$7:$B$1403,0)))^(1/3)-1)*100)</f>
        <v>7.7217345015941907</v>
      </c>
      <c r="U53" s="721">
        <f>IF(INDEX(Historical!$H$7:$H$1372,MATCH(B53,Historical!$B$7:$B$1403,0))=0,"n/a",((INDEX(Historical!$C$7:$C$1381,MATCH(B53,Historical!$B$7:$B$1403,0))/INDEX(Historical!$H$7:$H$1372,MATCH(B53,Historical!$B$7:$B$1403,0)))^(1/5)-1)*100)</f>
        <v>9.3362073943278112</v>
      </c>
      <c r="V53" s="721">
        <f>IF(INDEX(Historical!$O$7:$O$1372,MATCH(B53,Historical!$B$7:$B$1403,0))=0,"n/a",((INDEX(Historical!$C$7:$C$1381,MATCH(B53,Historical!$B$7:$B$1403,0))/INDEX(Historical!$O$7:$O$1372,MATCH(B53,Historical!$B$7:$B$1403,0)))^(1/10)-1)*100)</f>
        <v>10.159419920323188</v>
      </c>
      <c r="W53" s="722">
        <f t="shared" si="19"/>
        <v>0.91897051874501223</v>
      </c>
      <c r="X53" s="723">
        <f t="shared" si="20"/>
        <v>0.57277345977471228</v>
      </c>
      <c r="Y53" s="900"/>
      <c r="Z53" s="669">
        <f t="shared" si="21"/>
        <v>29.498525073746311</v>
      </c>
      <c r="AA53" s="910">
        <f t="shared" si="22"/>
        <v>20.772861356932154</v>
      </c>
      <c r="AB53" s="911">
        <v>12</v>
      </c>
      <c r="AC53" s="889">
        <v>3.39</v>
      </c>
      <c r="AD53" s="889">
        <v>3.72</v>
      </c>
      <c r="AE53" s="889">
        <v>1.47</v>
      </c>
      <c r="AF53" s="889">
        <v>5.44</v>
      </c>
      <c r="AG53" s="889">
        <v>30.3</v>
      </c>
      <c r="AH53" s="889">
        <v>44.6</v>
      </c>
      <c r="AI53" s="889">
        <v>9.77</v>
      </c>
      <c r="AJ53" s="889">
        <v>16.3</v>
      </c>
      <c r="AK53" s="889">
        <v>5.58</v>
      </c>
      <c r="AL53" s="902">
        <v>12000</v>
      </c>
      <c r="AM53" s="896">
        <v>0.1</v>
      </c>
      <c r="AN53" s="889">
        <v>0</v>
      </c>
      <c r="AO53" s="762">
        <f t="shared" si="23"/>
        <v>-10.016602840763957</v>
      </c>
      <c r="AP53" s="763">
        <f t="shared" si="24"/>
        <v>10.756258516168197</v>
      </c>
      <c r="AQ53" s="912">
        <f t="shared" si="25"/>
        <v>124.10747995024462</v>
      </c>
      <c r="AR53" s="669">
        <f>INDEX(Historical!$C$7:$C$1381,MATCH(B53,Historical!$B$7:$B$1403,0))*IF(AH53="n/a",1.03,IF(AH53&lt;0,1.01,IF(AH53&gt;10,1.1,(1+AH53/100))))</f>
        <v>1.1000000000000001</v>
      </c>
      <c r="AS53" s="910">
        <f t="shared" si="26"/>
        <v>1.20747</v>
      </c>
      <c r="AT53" s="910">
        <f t="shared" si="30"/>
        <v>1.2748468260000001</v>
      </c>
      <c r="AU53" s="910">
        <f t="shared" si="30"/>
        <v>1.3459832788908002</v>
      </c>
      <c r="AV53" s="910">
        <f t="shared" si="30"/>
        <v>1.4210891458529069</v>
      </c>
      <c r="AW53" s="669">
        <f t="shared" si="27"/>
        <v>6.3493892507437071</v>
      </c>
      <c r="AX53" s="770">
        <f t="shared" si="28"/>
        <v>9.0164573285198912</v>
      </c>
      <c r="AY53" s="959">
        <v>0.88</v>
      </c>
      <c r="AZ53" s="896">
        <v>3.5999999999999996</v>
      </c>
      <c r="BA53" s="896">
        <v>-13.74</v>
      </c>
      <c r="BB53" s="896">
        <v>-6.5500000000000007</v>
      </c>
      <c r="BC53" s="896">
        <v>-4.95</v>
      </c>
      <c r="BE53" s="641">
        <v>1995</v>
      </c>
      <c r="BF53" s="922">
        <f t="shared" si="29"/>
        <v>2</v>
      </c>
      <c r="BG53" s="906">
        <v>17.7</v>
      </c>
    </row>
    <row r="54" spans="1:59" ht="11.25" customHeight="1" x14ac:dyDescent="0.2">
      <c r="A54" s="895" t="s">
        <v>235</v>
      </c>
      <c r="B54" s="899" t="s">
        <v>236</v>
      </c>
      <c r="C54" s="957" t="s">
        <v>112</v>
      </c>
      <c r="D54" s="957" t="s">
        <v>212</v>
      </c>
      <c r="E54" s="754">
        <v>28</v>
      </c>
      <c r="F54" s="1235">
        <v>103</v>
      </c>
      <c r="G54" s="1235" t="s">
        <v>106</v>
      </c>
      <c r="H54" s="1235" t="s">
        <v>106</v>
      </c>
      <c r="I54" s="889">
        <v>51.69</v>
      </c>
      <c r="J54" s="669">
        <f t="shared" si="16"/>
        <v>1.1994583091507063</v>
      </c>
      <c r="K54" s="908">
        <v>0.155</v>
      </c>
      <c r="L54" s="911">
        <v>4</v>
      </c>
      <c r="M54" s="660">
        <f t="shared" si="17"/>
        <v>0.62</v>
      </c>
      <c r="N54" s="894" t="s">
        <v>168</v>
      </c>
      <c r="O54" s="757">
        <v>0.14499999999999999</v>
      </c>
      <c r="P54" s="885">
        <v>43866</v>
      </c>
      <c r="Q54" s="885">
        <v>43881</v>
      </c>
      <c r="R54" s="660">
        <f t="shared" si="18"/>
        <v>6.8965517241379377</v>
      </c>
      <c r="S54" s="721">
        <f>IF(INDEX(Historical!$D$7:$D$1379,MATCH(B54,Historical!$B$7:$B$1403,0))=0,"n/a",(INDEX(Historical!$C$7:$C$1381,MATCH(B54,Historical!$B$7:$B$1403,0))/INDEX(Historical!$D$7:$D$1379,MATCH(B54,Historical!$B$7:$B$1403,0))-1)*100)</f>
        <v>24.064171122994637</v>
      </c>
      <c r="T54" s="721">
        <f>IF(INDEX(Historical!$F$7:$F$1372,MATCH(B54,Historical!$B$7:$B$1403,0))=0,"n/a",((INDEX(Historical!$C$7:$C$1381,MATCH(B54,Historical!$B$7:$B$1403,0))/INDEX(Historical!$F$7:$F$1372,MATCH(B54,Historical!$B$7:$B$1403,0)))^(1/3)-1)*100)</f>
        <v>13.421909239605935</v>
      </c>
      <c r="U54" s="721">
        <f>IF(INDEX(Historical!$H$7:$H$1372,MATCH(B54,Historical!$B$7:$B$1403,0))=0,"n/a",((INDEX(Historical!$C$7:$C$1381,MATCH(B54,Historical!$B$7:$B$1403,0))/INDEX(Historical!$H$7:$H$1372,MATCH(B54,Historical!$B$7:$B$1403,0)))^(1/5)-1)*100)</f>
        <v>10.788488409570141</v>
      </c>
      <c r="V54" s="721">
        <f>IF(INDEX(Historical!$O$7:$O$1372,MATCH(B54,Historical!$B$7:$B$1403,0))=0,"n/a",((INDEX(Historical!$C$7:$C$1381,MATCH(B54,Historical!$B$7:$B$1403,0))/INDEX(Historical!$O$7:$O$1372,MATCH(B54,Historical!$B$7:$B$1403,0)))^(1/10)-1)*100)</f>
        <v>8.7799358808551951</v>
      </c>
      <c r="W54" s="722">
        <f t="shared" si="19"/>
        <v>1.228766195558971</v>
      </c>
      <c r="X54" s="723">
        <f t="shared" si="20"/>
        <v>1.8285573575542613</v>
      </c>
      <c r="Y54" s="679"/>
      <c r="Z54" s="669">
        <f t="shared" si="21"/>
        <v>30.541871921182267</v>
      </c>
      <c r="AA54" s="910">
        <f t="shared" si="22"/>
        <v>25.463054187192121</v>
      </c>
      <c r="AB54" s="911">
        <v>12</v>
      </c>
      <c r="AC54" s="889">
        <v>2.0299999999999998</v>
      </c>
      <c r="AD54" s="889">
        <v>1.9</v>
      </c>
      <c r="AE54" s="889">
        <v>1.83</v>
      </c>
      <c r="AF54" s="889">
        <v>3.09</v>
      </c>
      <c r="AG54" s="889">
        <v>12.7</v>
      </c>
      <c r="AH54" s="889">
        <v>19.900000000000002</v>
      </c>
      <c r="AI54" s="889">
        <v>13.84</v>
      </c>
      <c r="AJ54" s="889">
        <v>5.8999999999999995</v>
      </c>
      <c r="AK54" s="889">
        <v>13.4</v>
      </c>
      <c r="AL54" s="902">
        <v>2410</v>
      </c>
      <c r="AM54" s="896">
        <v>1.0999999999999999</v>
      </c>
      <c r="AN54" s="889">
        <v>0.22</v>
      </c>
      <c r="AO54" s="762">
        <f t="shared" si="23"/>
        <v>-13.475107468471274</v>
      </c>
      <c r="AP54" s="763">
        <f t="shared" si="24"/>
        <v>11.987946718720847</v>
      </c>
      <c r="AQ54" s="912">
        <f t="shared" si="25"/>
        <v>87.000698083573596</v>
      </c>
      <c r="AR54" s="669">
        <f>INDEX(Historical!$C$7:$C$1381,MATCH(B54,Historical!$B$7:$B$1403,0))*IF(AH54="n/a",1.03,IF(AH54&lt;0,1.01,IF(AH54&gt;10,1.1,(1+AH54/100))))</f>
        <v>0.63800000000000001</v>
      </c>
      <c r="AS54" s="910">
        <f t="shared" si="26"/>
        <v>0.70180000000000009</v>
      </c>
      <c r="AT54" s="910">
        <f t="shared" si="30"/>
        <v>0.77198000000000011</v>
      </c>
      <c r="AU54" s="910">
        <f t="shared" si="30"/>
        <v>0.84917800000000021</v>
      </c>
      <c r="AV54" s="910">
        <f t="shared" si="30"/>
        <v>0.93409580000000025</v>
      </c>
      <c r="AW54" s="669">
        <f t="shared" si="27"/>
        <v>3.8950538000000008</v>
      </c>
      <c r="AX54" s="770">
        <f t="shared" si="28"/>
        <v>7.535410717740378</v>
      </c>
      <c r="AY54" s="959">
        <v>1.25</v>
      </c>
      <c r="AZ54" s="896">
        <v>20.57</v>
      </c>
      <c r="BA54" s="896">
        <v>-15.939999999999998</v>
      </c>
      <c r="BB54" s="896">
        <v>-11.61</v>
      </c>
      <c r="BC54" s="896">
        <v>1.8900000000000001</v>
      </c>
      <c r="BE54" s="641">
        <v>1993</v>
      </c>
      <c r="BF54" s="922">
        <f t="shared" si="29"/>
        <v>2</v>
      </c>
      <c r="BG54" s="906">
        <v>7.8</v>
      </c>
    </row>
    <row r="55" spans="1:59" ht="11.25" customHeight="1" x14ac:dyDescent="0.2">
      <c r="A55" s="895" t="s">
        <v>228</v>
      </c>
      <c r="B55" s="899" t="s">
        <v>229</v>
      </c>
      <c r="C55" s="957" t="s">
        <v>108</v>
      </c>
      <c r="D55" s="957" t="s">
        <v>4355</v>
      </c>
      <c r="E55" s="754">
        <v>57</v>
      </c>
      <c r="F55" s="1235">
        <v>14</v>
      </c>
      <c r="G55" s="1235" t="s">
        <v>106</v>
      </c>
      <c r="H55" s="1235" t="s">
        <v>106</v>
      </c>
      <c r="I55" s="889">
        <v>774</v>
      </c>
      <c r="J55" s="669">
        <f t="shared" si="16"/>
        <v>1.8475452196382431</v>
      </c>
      <c r="K55" s="908">
        <v>7.15</v>
      </c>
      <c r="L55" s="911">
        <v>2</v>
      </c>
      <c r="M55" s="660">
        <f t="shared" si="17"/>
        <v>14.3</v>
      </c>
      <c r="N55" s="894" t="s">
        <v>230</v>
      </c>
      <c r="O55" s="757">
        <v>7.05</v>
      </c>
      <c r="P55" s="885">
        <v>43803</v>
      </c>
      <c r="Q55" s="885">
        <v>43831</v>
      </c>
      <c r="R55" s="660">
        <f t="shared" si="18"/>
        <v>1.4184397163120643</v>
      </c>
      <c r="S55" s="721">
        <f>IF(INDEX(Historical!$D$7:$D$1379,MATCH(B55,Historical!$B$7:$B$1403,0))=0,"n/a",(INDEX(Historical!$C$7:$C$1381,MATCH(B55,Historical!$B$7:$B$1403,0))/INDEX(Historical!$D$7:$D$1379,MATCH(B55,Historical!$B$7:$B$1403,0))-1)*100)</f>
        <v>2.1582733812949506</v>
      </c>
      <c r="T55" s="721">
        <f>IF(INDEX(Historical!$F$7:$F$1372,MATCH(B55,Historical!$B$7:$B$1403,0))=0,"n/a",((INDEX(Historical!$C$7:$C$1381,MATCH(B55,Historical!$B$7:$B$1403,0))/INDEX(Historical!$F$7:$F$1372,MATCH(B55,Historical!$B$7:$B$1403,0)))^(1/3)-1)*100)</f>
        <v>2.8551268747883718</v>
      </c>
      <c r="U55" s="721">
        <f>IF(INDEX(Historical!$H$7:$H$1372,MATCH(B55,Historical!$B$7:$B$1403,0))=0,"n/a",((INDEX(Historical!$C$7:$C$1381,MATCH(B55,Historical!$B$7:$B$1403,0))/INDEX(Historical!$H$7:$H$1372,MATCH(B55,Historical!$B$7:$B$1403,0)))^(1/5)-1)*100)</f>
        <v>2.419714257165384</v>
      </c>
      <c r="V55" s="721">
        <f>IF(INDEX(Historical!$O$7:$O$1372,MATCH(B55,Historical!$B$7:$B$1403,0))=0,"n/a",((INDEX(Historical!$C$7:$C$1381,MATCH(B55,Historical!$B$7:$B$1403,0))/INDEX(Historical!$O$7:$O$1372,MATCH(B55,Historical!$B$7:$B$1403,0)))^(1/10)-1)*100)</f>
        <v>2.6800767556249605</v>
      </c>
      <c r="W55" s="722">
        <f t="shared" si="19"/>
        <v>0.90285259632466641</v>
      </c>
      <c r="X55" s="723" t="str">
        <f t="shared" si="20"/>
        <v>n/a</v>
      </c>
      <c r="Y55" s="900"/>
      <c r="Z55" s="669" t="str">
        <f t="shared" si="21"/>
        <v>n/a</v>
      </c>
      <c r="AA55" s="910" t="str">
        <f t="shared" si="22"/>
        <v>n/a</v>
      </c>
      <c r="AB55" s="911">
        <v>12</v>
      </c>
      <c r="AC55" s="889" t="s">
        <v>136</v>
      </c>
      <c r="AD55" s="889" t="s">
        <v>136</v>
      </c>
      <c r="AE55" s="889" t="s">
        <v>136</v>
      </c>
      <c r="AF55" s="889" t="s">
        <v>136</v>
      </c>
      <c r="AG55" s="889" t="s">
        <v>136</v>
      </c>
      <c r="AH55" s="889" t="s">
        <v>136</v>
      </c>
      <c r="AI55" s="889" t="s">
        <v>136</v>
      </c>
      <c r="AJ55" s="889" t="s">
        <v>136</v>
      </c>
      <c r="AK55" s="889" t="s">
        <v>136</v>
      </c>
      <c r="AL55" s="902" t="s">
        <v>136</v>
      </c>
      <c r="AM55" s="896" t="s">
        <v>136</v>
      </c>
      <c r="AN55" s="889" t="s">
        <v>136</v>
      </c>
      <c r="AO55" s="762" t="str">
        <f t="shared" si="23"/>
        <v>n/a</v>
      </c>
      <c r="AP55" s="763">
        <f t="shared" si="24"/>
        <v>4.2672594768036269</v>
      </c>
      <c r="AQ55" s="912" t="str">
        <f t="shared" si="25"/>
        <v>n/a</v>
      </c>
      <c r="AR55" s="669">
        <f>INDEX(Historical!$C$7:$C$1381,MATCH(B55,Historical!$B$7:$B$1403,0))*IF(AH55="n/a",1.03,IF(AH55&lt;0,1.01,IF(AH55&gt;10,1.1,(1+AH55/100))))</f>
        <v>14.625999999999999</v>
      </c>
      <c r="AS55" s="910">
        <f t="shared" si="26"/>
        <v>15.064779999999999</v>
      </c>
      <c r="AT55" s="910">
        <f t="shared" si="30"/>
        <v>15.5167234</v>
      </c>
      <c r="AU55" s="910">
        <f t="shared" si="30"/>
        <v>15.982225102000001</v>
      </c>
      <c r="AV55" s="910">
        <f t="shared" si="30"/>
        <v>16.46169185506</v>
      </c>
      <c r="AW55" s="669">
        <f t="shared" si="27"/>
        <v>77.65142035705999</v>
      </c>
      <c r="AX55" s="770">
        <f t="shared" si="28"/>
        <v>10.032483250266148</v>
      </c>
      <c r="AY55" s="959" t="s">
        <v>136</v>
      </c>
      <c r="AZ55" s="896" t="s">
        <v>136</v>
      </c>
      <c r="BA55" s="896" t="s">
        <v>136</v>
      </c>
      <c r="BB55" s="896" t="s">
        <v>136</v>
      </c>
      <c r="BC55" s="896" t="s">
        <v>136</v>
      </c>
      <c r="BD55" s="932" t="s">
        <v>4281</v>
      </c>
      <c r="BE55" s="641">
        <v>1964</v>
      </c>
      <c r="BF55" s="922">
        <f t="shared" si="29"/>
        <v>6</v>
      </c>
      <c r="BG55" s="906" t="s">
        <v>136</v>
      </c>
    </row>
    <row r="56" spans="1:59" ht="11.25" customHeight="1" x14ac:dyDescent="0.2">
      <c r="A56" s="887" t="s">
        <v>231</v>
      </c>
      <c r="B56" s="899" t="s">
        <v>232</v>
      </c>
      <c r="C56" s="957" t="s">
        <v>4335</v>
      </c>
      <c r="D56" s="957" t="s">
        <v>4336</v>
      </c>
      <c r="E56" s="754">
        <v>52</v>
      </c>
      <c r="F56" s="1235">
        <v>24</v>
      </c>
      <c r="G56" s="1235" t="s">
        <v>37</v>
      </c>
      <c r="H56" s="1235" t="s">
        <v>37</v>
      </c>
      <c r="I56" s="889">
        <v>116.34</v>
      </c>
      <c r="J56" s="669">
        <f t="shared" si="16"/>
        <v>3.6101083032490973</v>
      </c>
      <c r="K56" s="901">
        <v>1.05</v>
      </c>
      <c r="L56" s="911">
        <v>4</v>
      </c>
      <c r="M56" s="660">
        <f t="shared" si="17"/>
        <v>4.2</v>
      </c>
      <c r="N56" s="894" t="s">
        <v>219</v>
      </c>
      <c r="O56" s="901">
        <v>1.02</v>
      </c>
      <c r="P56" s="885">
        <v>43728</v>
      </c>
      <c r="Q56" s="885">
        <v>43753</v>
      </c>
      <c r="R56" s="660">
        <f t="shared" si="18"/>
        <v>2.9411764705882377</v>
      </c>
      <c r="S56" s="721">
        <f>IF(INDEX(Historical!$D$7:$D$1379,MATCH(B56,Historical!$B$7:$B$1403,0))=0,"n/a",(INDEX(Historical!$C$7:$C$1381,MATCH(B56,Historical!$B$7:$B$1403,0))/INDEX(Historical!$D$7:$D$1379,MATCH(B56,Historical!$B$7:$B$1403,0))-1)*100)</f>
        <v>2.2388059701492713</v>
      </c>
      <c r="T56" s="721">
        <f>IF(INDEX(Historical!$F$7:$F$1372,MATCH(B56,Historical!$B$7:$B$1403,0))=0,"n/a",((INDEX(Historical!$C$7:$C$1381,MATCH(B56,Historical!$B$7:$B$1403,0))/INDEX(Historical!$F$7:$F$1372,MATCH(B56,Historical!$B$7:$B$1403,0)))^(1/3)-1)*100)</f>
        <v>2.6485317509305828</v>
      </c>
      <c r="U56" s="721">
        <f>IF(INDEX(Historical!$H$7:$H$1372,MATCH(B56,Historical!$B$7:$B$1403,0))=0,"n/a",((INDEX(Historical!$C$7:$C$1381,MATCH(B56,Historical!$B$7:$B$1403,0))/INDEX(Historical!$H$7:$H$1372,MATCH(B56,Historical!$B$7:$B$1403,0)))^(1/5)-1)*100)</f>
        <v>5.0672482065731161</v>
      </c>
      <c r="V56" s="721">
        <f>IF(INDEX(Historical!$O$7:$O$1372,MATCH(B56,Historical!$B$7:$B$1403,0))=0,"n/a",((INDEX(Historical!$C$7:$C$1381,MATCH(B56,Historical!$B$7:$B$1403,0))/INDEX(Historical!$O$7:$O$1372,MATCH(B56,Historical!$B$7:$B$1403,0)))^(1/10)-1)*100)</f>
        <v>4.6453973653938663</v>
      </c>
      <c r="W56" s="722">
        <f t="shared" si="19"/>
        <v>1.0908104964974257</v>
      </c>
      <c r="X56" s="723">
        <f t="shared" si="20"/>
        <v>0.35189223656757757</v>
      </c>
      <c r="Y56" s="899"/>
      <c r="Z56" s="669">
        <f t="shared" si="21"/>
        <v>91.304347826086968</v>
      </c>
      <c r="AA56" s="910">
        <f t="shared" si="22"/>
        <v>25.291304347826088</v>
      </c>
      <c r="AB56" s="911">
        <v>12</v>
      </c>
      <c r="AC56" s="889">
        <v>4.5999999999999996</v>
      </c>
      <c r="AD56" s="889">
        <v>3.77</v>
      </c>
      <c r="AE56" s="889">
        <v>9.36</v>
      </c>
      <c r="AF56" s="889">
        <v>3.69</v>
      </c>
      <c r="AG56" s="889">
        <v>15.1</v>
      </c>
      <c r="AH56" s="889">
        <v>53</v>
      </c>
      <c r="AI56" s="889">
        <v>10.59</v>
      </c>
      <c r="AJ56" s="889">
        <v>14.399999999999999</v>
      </c>
      <c r="AK56" s="889">
        <v>6.7</v>
      </c>
      <c r="AL56" s="902">
        <v>8760</v>
      </c>
      <c r="AM56" s="896">
        <v>0.70000000000000007</v>
      </c>
      <c r="AN56" s="889">
        <v>1.44</v>
      </c>
      <c r="AO56" s="762">
        <f t="shared" si="23"/>
        <v>-16.613947838003874</v>
      </c>
      <c r="AP56" s="763">
        <f t="shared" si="24"/>
        <v>8.6773565098222143</v>
      </c>
      <c r="AQ56" s="912">
        <f t="shared" si="25"/>
        <v>103.66084339026682</v>
      </c>
      <c r="AR56" s="669">
        <f>INDEX(Historical!$C$7:$C$1381,MATCH(B56,Historical!$B$7:$B$1403,0))*IF(AH56="n/a",1.03,IF(AH56&lt;0,1.01,IF(AH56&gt;10,1.1,(1+AH56/100))))</f>
        <v>4.5210000000000008</v>
      </c>
      <c r="AS56" s="910">
        <f t="shared" si="26"/>
        <v>4.9731000000000014</v>
      </c>
      <c r="AT56" s="910">
        <f t="shared" si="30"/>
        <v>5.3062977000000009</v>
      </c>
      <c r="AU56" s="910">
        <f t="shared" si="30"/>
        <v>5.6618196459000005</v>
      </c>
      <c r="AV56" s="910">
        <f t="shared" si="30"/>
        <v>6.0411615621752999</v>
      </c>
      <c r="AW56" s="669">
        <f t="shared" si="27"/>
        <v>26.503378908075305</v>
      </c>
      <c r="AX56" s="770">
        <f t="shared" si="28"/>
        <v>22.780968633380873</v>
      </c>
      <c r="AY56" s="959">
        <v>0.5</v>
      </c>
      <c r="AZ56" s="896">
        <v>-0.15</v>
      </c>
      <c r="BA56" s="896">
        <v>-17.690000000000001</v>
      </c>
      <c r="BB56" s="896">
        <v>-8.36</v>
      </c>
      <c r="BC56" s="896">
        <v>-11.27</v>
      </c>
      <c r="BE56" s="641">
        <v>1968</v>
      </c>
      <c r="BF56" s="922">
        <f t="shared" si="29"/>
        <v>6</v>
      </c>
      <c r="BG56" s="906">
        <v>5.3</v>
      </c>
    </row>
    <row r="57" spans="1:59" ht="11.25" customHeight="1" x14ac:dyDescent="0.2">
      <c r="A57" s="887" t="s">
        <v>250</v>
      </c>
      <c r="B57" s="899" t="s">
        <v>251</v>
      </c>
      <c r="C57" s="957" t="s">
        <v>123</v>
      </c>
      <c r="D57" s="957" t="s">
        <v>4188</v>
      </c>
      <c r="E57" s="754">
        <v>50</v>
      </c>
      <c r="F57" s="1235">
        <v>27</v>
      </c>
      <c r="G57" s="1235" t="s">
        <v>115</v>
      </c>
      <c r="H57" s="1235" t="s">
        <v>115</v>
      </c>
      <c r="I57" s="889">
        <v>39.229999999999997</v>
      </c>
      <c r="J57" s="669">
        <f t="shared" si="16"/>
        <v>1.6314045373438697</v>
      </c>
      <c r="K57" s="901">
        <v>0.16</v>
      </c>
      <c r="L57" s="911">
        <v>4</v>
      </c>
      <c r="M57" s="660">
        <f t="shared" si="17"/>
        <v>0.64</v>
      </c>
      <c r="N57" s="894" t="s">
        <v>693</v>
      </c>
      <c r="O57" s="756">
        <v>0.155</v>
      </c>
      <c r="P57" s="636">
        <v>43572</v>
      </c>
      <c r="Q57" s="636">
        <v>43587</v>
      </c>
      <c r="R57" s="660">
        <f t="shared" si="18"/>
        <v>3.2258064516129057</v>
      </c>
      <c r="S57" s="721">
        <f>IF(INDEX(Historical!$D$7:$D$1379,MATCH(B57,Historical!$B$7:$B$1403,0))=0,"n/a",(INDEX(Historical!$C$7:$C$1381,MATCH(B57,Historical!$B$7:$B$1403,0))/INDEX(Historical!$D$7:$D$1379,MATCH(B57,Historical!$B$7:$B$1403,0))-1)*100)</f>
        <v>3.2520325203251987</v>
      </c>
      <c r="T57" s="721">
        <f>IF(INDEX(Historical!$F$7:$F$1372,MATCH(B57,Historical!$B$7:$B$1403,0))=0,"n/a",((INDEX(Historical!$C$7:$C$1381,MATCH(B57,Historical!$B$7:$B$1403,0))/INDEX(Historical!$F$7:$F$1372,MATCH(B57,Historical!$B$7:$B$1403,0)))^(1/3)-1)*100)</f>
        <v>4.9068093647468114</v>
      </c>
      <c r="U57" s="721">
        <f>IF(INDEX(Historical!$H$7:$H$1372,MATCH(B57,Historical!$B$7:$B$1403,0))=0,"n/a",((INDEX(Historical!$C$7:$C$1381,MATCH(B57,Historical!$B$7:$B$1403,0))/INDEX(Historical!$H$7:$H$1372,MATCH(B57,Historical!$B$7:$B$1403,0)))^(1/5)-1)*100)</f>
        <v>6.660392797243464</v>
      </c>
      <c r="V57" s="721">
        <f>IF(INDEX(Historical!$O$7:$O$1372,MATCH(B57,Historical!$B$7:$B$1403,0))=0,"n/a",((INDEX(Historical!$C$7:$C$1381,MATCH(B57,Historical!$B$7:$B$1403,0))/INDEX(Historical!$O$7:$O$1372,MATCH(B57,Historical!$B$7:$B$1403,0)))^(1/10)-1)*100)</f>
        <v>8.9283677923822182</v>
      </c>
      <c r="W57" s="722">
        <f t="shared" si="19"/>
        <v>0.7459810070689723</v>
      </c>
      <c r="X57" s="723">
        <f t="shared" si="20"/>
        <v>0.3171615617734983</v>
      </c>
      <c r="Y57" s="899"/>
      <c r="Z57" s="669">
        <f t="shared" si="21"/>
        <v>25.396825396825395</v>
      </c>
      <c r="AA57" s="910">
        <f t="shared" si="22"/>
        <v>15.567460317460316</v>
      </c>
      <c r="AB57" s="911">
        <v>11</v>
      </c>
      <c r="AC57" s="889">
        <v>2.52</v>
      </c>
      <c r="AD57" s="889">
        <v>1.43</v>
      </c>
      <c r="AE57" s="889">
        <v>0.7</v>
      </c>
      <c r="AF57" s="889">
        <v>1.64</v>
      </c>
      <c r="AG57" s="889">
        <v>11.1</v>
      </c>
      <c r="AH57" s="889">
        <v>-38.700000000000003</v>
      </c>
      <c r="AI57" s="889">
        <v>14.52</v>
      </c>
      <c r="AJ57" s="889">
        <v>21</v>
      </c>
      <c r="AK57" s="889">
        <v>10.9</v>
      </c>
      <c r="AL57" s="902">
        <v>2040</v>
      </c>
      <c r="AM57" s="896">
        <v>0.8</v>
      </c>
      <c r="AN57" s="889">
        <v>1.62</v>
      </c>
      <c r="AO57" s="762">
        <f t="shared" si="23"/>
        <v>-7.2756629828729835</v>
      </c>
      <c r="AP57" s="763">
        <f t="shared" si="24"/>
        <v>8.2917973345873328</v>
      </c>
      <c r="AQ57" s="912">
        <f t="shared" si="25"/>
        <v>6.5220580613025714</v>
      </c>
      <c r="AR57" s="669">
        <f>INDEX(Historical!$C$7:$C$1381,MATCH(B57,Historical!$B$7:$B$1403,0))*IF(AH57="n/a",1.03,IF(AH57&lt;0,1.01,IF(AH57&gt;10,1.1,(1+AH57/100))))</f>
        <v>0.64134999999999998</v>
      </c>
      <c r="AS57" s="910">
        <f t="shared" si="26"/>
        <v>0.70548500000000003</v>
      </c>
      <c r="AT57" s="910">
        <f t="shared" si="30"/>
        <v>0.77603350000000004</v>
      </c>
      <c r="AU57" s="910">
        <f t="shared" si="30"/>
        <v>0.85363685000000011</v>
      </c>
      <c r="AV57" s="910">
        <f t="shared" si="30"/>
        <v>0.93900053500000025</v>
      </c>
      <c r="AW57" s="669">
        <f t="shared" si="27"/>
        <v>3.9155058850000004</v>
      </c>
      <c r="AX57" s="770">
        <f t="shared" si="28"/>
        <v>9.9808969793525382</v>
      </c>
      <c r="AY57" s="959">
        <v>1.54</v>
      </c>
      <c r="AZ57" s="896">
        <v>0.03</v>
      </c>
      <c r="BA57" s="896">
        <v>-25.130000000000003</v>
      </c>
      <c r="BB57" s="896">
        <v>-19.53</v>
      </c>
      <c r="BC57" s="896">
        <v>-16.520000000000003</v>
      </c>
      <c r="BE57" s="641">
        <v>1970</v>
      </c>
      <c r="BF57" s="922">
        <f t="shared" si="29"/>
        <v>6</v>
      </c>
      <c r="BG57" s="906">
        <v>3.2</v>
      </c>
    </row>
    <row r="58" spans="1:59" ht="11.25" customHeight="1" x14ac:dyDescent="0.2">
      <c r="A58" s="895" t="s">
        <v>241</v>
      </c>
      <c r="B58" s="899" t="s">
        <v>242</v>
      </c>
      <c r="C58" s="957" t="s">
        <v>112</v>
      </c>
      <c r="D58" s="957" t="s">
        <v>4361</v>
      </c>
      <c r="E58" s="754">
        <v>28</v>
      </c>
      <c r="F58" s="1235">
        <v>96</v>
      </c>
      <c r="G58" s="1235" t="s">
        <v>106</v>
      </c>
      <c r="H58" s="1235" t="s">
        <v>106</v>
      </c>
      <c r="I58" s="889">
        <v>159.69</v>
      </c>
      <c r="J58" s="669">
        <f t="shared" si="16"/>
        <v>2.5549502160435846</v>
      </c>
      <c r="K58" s="908">
        <v>1.02</v>
      </c>
      <c r="L58" s="911">
        <v>4</v>
      </c>
      <c r="M58" s="660">
        <f t="shared" si="17"/>
        <v>4.08</v>
      </c>
      <c r="N58" s="894" t="s">
        <v>457</v>
      </c>
      <c r="O58" s="757">
        <v>0.93</v>
      </c>
      <c r="P58" s="636">
        <v>43566</v>
      </c>
      <c r="Q58" s="636">
        <v>43595</v>
      </c>
      <c r="R58" s="660">
        <f t="shared" si="18"/>
        <v>9.6774193548387046</v>
      </c>
      <c r="S58" s="721">
        <f>IF(INDEX(Historical!$D$7:$D$1379,MATCH(B58,Historical!$B$7:$B$1403,0))=0,"n/a",(INDEX(Historical!$C$7:$C$1381,MATCH(B58,Historical!$B$7:$B$1403,0))/INDEX(Historical!$D$7:$D$1379,MATCH(B58,Historical!$B$7:$B$1403,0))-1)*100)</f>
        <v>9.9173553719008378</v>
      </c>
      <c r="T58" s="721">
        <f>IF(INDEX(Historical!$F$7:$F$1372,MATCH(B58,Historical!$B$7:$B$1403,0))=0,"n/a",((INDEX(Historical!$C$7:$C$1381,MATCH(B58,Historical!$B$7:$B$1403,0))/INDEX(Historical!$F$7:$F$1372,MATCH(B58,Historical!$B$7:$B$1403,0)))^(1/3)-1)*100)</f>
        <v>10.341482704395411</v>
      </c>
      <c r="U58" s="721">
        <f>IF(INDEX(Historical!$H$7:$H$1372,MATCH(B58,Historical!$B$7:$B$1403,0))=0,"n/a",((INDEX(Historical!$C$7:$C$1381,MATCH(B58,Historical!$B$7:$B$1403,0))/INDEX(Historical!$H$7:$H$1372,MATCH(B58,Historical!$B$7:$B$1403,0)))^(1/5)-1)*100)</f>
        <v>10.517615454992036</v>
      </c>
      <c r="V58" s="721">
        <f>IF(INDEX(Historical!$O$7:$O$1372,MATCH(B58,Historical!$B$7:$B$1403,0))=0,"n/a",((INDEX(Historical!$C$7:$C$1381,MATCH(B58,Historical!$B$7:$B$1403,0))/INDEX(Historical!$O$7:$O$1372,MATCH(B58,Historical!$B$7:$B$1403,0)))^(1/10)-1)*100)</f>
        <v>10.351607191013269</v>
      </c>
      <c r="W58" s="722">
        <f t="shared" si="19"/>
        <v>1.0160369555099509</v>
      </c>
      <c r="X58" s="723">
        <f t="shared" si="20"/>
        <v>1.1817545455047231</v>
      </c>
      <c r="Y58" s="677"/>
      <c r="Z58" s="669">
        <f t="shared" si="21"/>
        <v>34.056761268781301</v>
      </c>
      <c r="AA58" s="910">
        <f t="shared" si="22"/>
        <v>13.329716193656093</v>
      </c>
      <c r="AB58" s="911">
        <v>12</v>
      </c>
      <c r="AC58" s="889">
        <v>11.98</v>
      </c>
      <c r="AD58" s="889">
        <v>1.83</v>
      </c>
      <c r="AE58" s="889">
        <v>1.17</v>
      </c>
      <c r="AF58" s="889">
        <v>3.4</v>
      </c>
      <c r="AG58" s="889">
        <v>26.700000000000003</v>
      </c>
      <c r="AH58" s="891">
        <v>6.7</v>
      </c>
      <c r="AI58" s="891">
        <v>8.33</v>
      </c>
      <c r="AJ58" s="889">
        <v>8.9</v>
      </c>
      <c r="AK58" s="889">
        <v>7.28</v>
      </c>
      <c r="AL58" s="902">
        <v>45840</v>
      </c>
      <c r="AM58" s="896">
        <v>0.5</v>
      </c>
      <c r="AN58" s="889">
        <v>0.9</v>
      </c>
      <c r="AO58" s="762">
        <f t="shared" si="23"/>
        <v>-0.25715052262047244</v>
      </c>
      <c r="AP58" s="763">
        <f t="shared" si="24"/>
        <v>13.072565671035621</v>
      </c>
      <c r="AQ58" s="912">
        <f t="shared" si="25"/>
        <v>41.924917643771884</v>
      </c>
      <c r="AR58" s="669">
        <f>INDEX(Historical!$C$7:$C$1381,MATCH(B58,Historical!$B$7:$B$1403,0))*IF(AH58="n/a",1.03,IF(AH58&lt;0,1.01,IF(AH58&gt;10,1.1,(1+AH58/100))))</f>
        <v>4.2573299999999996</v>
      </c>
      <c r="AS58" s="910">
        <f t="shared" si="26"/>
        <v>4.6119655889999995</v>
      </c>
      <c r="AT58" s="910">
        <f t="shared" si="30"/>
        <v>4.9477166838791993</v>
      </c>
      <c r="AU58" s="910">
        <f t="shared" si="30"/>
        <v>5.3079104584656047</v>
      </c>
      <c r="AV58" s="910">
        <f t="shared" si="30"/>
        <v>5.6943263398419006</v>
      </c>
      <c r="AW58" s="669">
        <f t="shared" si="27"/>
        <v>24.819249071186704</v>
      </c>
      <c r="AX58" s="770">
        <f t="shared" si="28"/>
        <v>15.542143572663726</v>
      </c>
      <c r="AY58" s="959">
        <v>1.1499999999999999</v>
      </c>
      <c r="AZ58" s="896">
        <v>-0.32</v>
      </c>
      <c r="BA58" s="896">
        <v>-17.580000000000002</v>
      </c>
      <c r="BB58" s="896">
        <v>-12</v>
      </c>
      <c r="BC58" s="896">
        <v>-11.58</v>
      </c>
      <c r="BE58" s="641">
        <v>1992</v>
      </c>
      <c r="BF58" s="922">
        <f t="shared" si="29"/>
        <v>2</v>
      </c>
      <c r="BG58" s="906">
        <v>7.1999999999999993</v>
      </c>
    </row>
    <row r="59" spans="1:59" ht="11.25" customHeight="1" x14ac:dyDescent="0.2">
      <c r="A59" s="887" t="s">
        <v>244</v>
      </c>
      <c r="B59" s="899" t="s">
        <v>245</v>
      </c>
      <c r="C59" s="957" t="s">
        <v>246</v>
      </c>
      <c r="D59" s="957" t="s">
        <v>4375</v>
      </c>
      <c r="E59" s="754">
        <v>64</v>
      </c>
      <c r="F59" s="1235">
        <v>4</v>
      </c>
      <c r="G59" s="1235" t="s">
        <v>37</v>
      </c>
      <c r="H59" s="1235" t="s">
        <v>37</v>
      </c>
      <c r="I59" s="889">
        <v>87.24</v>
      </c>
      <c r="J59" s="669">
        <f t="shared" si="16"/>
        <v>3.622191655204035</v>
      </c>
      <c r="K59" s="901">
        <v>0.79</v>
      </c>
      <c r="L59" s="911">
        <v>4</v>
      </c>
      <c r="M59" s="660">
        <f t="shared" si="17"/>
        <v>3.16</v>
      </c>
      <c r="N59" s="894" t="s">
        <v>163</v>
      </c>
      <c r="O59" s="756">
        <v>0.76249999999999996</v>
      </c>
      <c r="P59" s="885">
        <v>43895</v>
      </c>
      <c r="Q59" s="885">
        <v>43922</v>
      </c>
      <c r="R59" s="660">
        <f t="shared" si="18"/>
        <v>3.606557377049191</v>
      </c>
      <c r="S59" s="721">
        <f>IF(INDEX(Historical!$D$7:$D$1379,MATCH(B59,Historical!$B$7:$B$1403,0))=0,"n/a",(INDEX(Historical!$C$7:$C$1381,MATCH(B59,Historical!$B$7:$B$1403,0))/INDEX(Historical!$D$7:$D$1379,MATCH(B59,Historical!$B$7:$B$1403,0))-1)*100)</f>
        <v>6.0846560846560704</v>
      </c>
      <c r="T59" s="721">
        <f>IF(INDEX(Historical!$F$7:$F$1372,MATCH(B59,Historical!$B$7:$B$1403,0))=0,"n/a",((INDEX(Historical!$C$7:$C$1381,MATCH(B59,Historical!$B$7:$B$1403,0))/INDEX(Historical!$F$7:$F$1372,MATCH(B59,Historical!$B$7:$B$1403,0)))^(1/3)-1)*100)</f>
        <v>5.1417236815872736</v>
      </c>
      <c r="U59" s="721">
        <f>IF(INDEX(Historical!$H$7:$H$1372,MATCH(B59,Historical!$B$7:$B$1403,0))=0,"n/a",((INDEX(Historical!$C$7:$C$1381,MATCH(B59,Historical!$B$7:$B$1403,0))/INDEX(Historical!$H$7:$H$1372,MATCH(B59,Historical!$B$7:$B$1403,0)))^(1/5)-1)*100)</f>
        <v>5.5104705778027618</v>
      </c>
      <c r="V59" s="721">
        <f>IF(INDEX(Historical!$O$7:$O$1372,MATCH(B59,Historical!$B$7:$B$1403,0))=0,"n/a",((INDEX(Historical!$C$7:$C$1381,MATCH(B59,Historical!$B$7:$B$1403,0))/INDEX(Historical!$O$7:$O$1372,MATCH(B59,Historical!$B$7:$B$1403,0)))^(1/10)-1)*100)</f>
        <v>6.5812602501814643</v>
      </c>
      <c r="W59" s="722">
        <f t="shared" si="19"/>
        <v>0.83729716928468556</v>
      </c>
      <c r="X59" s="723">
        <f t="shared" si="20"/>
        <v>1.1979283864788615</v>
      </c>
      <c r="Y59" s="899"/>
      <c r="Z59" s="669">
        <f t="shared" si="21"/>
        <v>74.528301886792448</v>
      </c>
      <c r="AA59" s="910">
        <f t="shared" si="22"/>
        <v>20.575471698113205</v>
      </c>
      <c r="AB59" s="911">
        <v>12</v>
      </c>
      <c r="AC59" s="889">
        <v>4.24</v>
      </c>
      <c r="AD59" s="889">
        <v>5.28</v>
      </c>
      <c r="AE59" s="889">
        <v>0.68</v>
      </c>
      <c r="AF59" s="889">
        <v>3.49</v>
      </c>
      <c r="AG59" s="889">
        <v>22.1</v>
      </c>
      <c r="AH59" s="889">
        <v>21.8</v>
      </c>
      <c r="AI59" s="889">
        <v>5.5100000000000007</v>
      </c>
      <c r="AJ59" s="889">
        <v>4.5999999999999996</v>
      </c>
      <c r="AK59" s="889">
        <v>3.9</v>
      </c>
      <c r="AL59" s="902">
        <v>13130</v>
      </c>
      <c r="AM59" s="896">
        <v>0.5</v>
      </c>
      <c r="AN59" s="889">
        <v>0.94</v>
      </c>
      <c r="AO59" s="762">
        <f t="shared" si="23"/>
        <v>-11.442809465106407</v>
      </c>
      <c r="AP59" s="763">
        <f t="shared" si="24"/>
        <v>9.1326622330067977</v>
      </c>
      <c r="AQ59" s="912">
        <f t="shared" si="25"/>
        <v>78.647257933883779</v>
      </c>
      <c r="AR59" s="669">
        <f>INDEX(Historical!$C$7:$C$1381,MATCH(B59,Historical!$B$7:$B$1403,0))*IF(AH59="n/a",1.03,IF(AH59&lt;0,1.01,IF(AH59&gt;10,1.1,(1+AH59/100))))</f>
        <v>3.3082500000000001</v>
      </c>
      <c r="AS59" s="910">
        <f t="shared" si="26"/>
        <v>3.4905345749999999</v>
      </c>
      <c r="AT59" s="910">
        <f t="shared" si="30"/>
        <v>3.6266654234249995</v>
      </c>
      <c r="AU59" s="910">
        <f t="shared" si="30"/>
        <v>3.7681053749385742</v>
      </c>
      <c r="AV59" s="910">
        <f t="shared" si="30"/>
        <v>3.9150614845611784</v>
      </c>
      <c r="AW59" s="669">
        <f t="shared" si="27"/>
        <v>18.108616857924751</v>
      </c>
      <c r="AX59" s="770">
        <f t="shared" si="28"/>
        <v>20.757240781665239</v>
      </c>
      <c r="AY59" s="959">
        <v>0.92</v>
      </c>
      <c r="AZ59" s="896">
        <v>0.62</v>
      </c>
      <c r="BA59" s="896">
        <v>-24.27</v>
      </c>
      <c r="BB59" s="896">
        <v>-12.41</v>
      </c>
      <c r="BC59" s="896">
        <v>-12.16</v>
      </c>
      <c r="BE59" s="641">
        <v>1957</v>
      </c>
      <c r="BF59" s="922">
        <f t="shared" si="29"/>
        <v>8</v>
      </c>
      <c r="BG59" s="906">
        <v>5.7</v>
      </c>
    </row>
    <row r="60" spans="1:59" ht="11.25" customHeight="1" x14ac:dyDescent="0.2">
      <c r="A60" s="887" t="s">
        <v>247</v>
      </c>
      <c r="B60" s="899" t="s">
        <v>248</v>
      </c>
      <c r="C60" s="957" t="s">
        <v>112</v>
      </c>
      <c r="D60" s="957" t="s">
        <v>212</v>
      </c>
      <c r="E60" s="754">
        <v>47</v>
      </c>
      <c r="F60" s="1235">
        <v>44</v>
      </c>
      <c r="G60" s="1235" t="s">
        <v>37</v>
      </c>
      <c r="H60" s="1235" t="s">
        <v>37</v>
      </c>
      <c r="I60" s="889">
        <v>31.99</v>
      </c>
      <c r="J60" s="669">
        <f t="shared" si="16"/>
        <v>1.8130665833072834</v>
      </c>
      <c r="K60" s="901">
        <v>0.14499999999999999</v>
      </c>
      <c r="L60" s="911">
        <v>4</v>
      </c>
      <c r="M60" s="660">
        <f t="shared" si="17"/>
        <v>0.57999999999999996</v>
      </c>
      <c r="N60" s="894" t="s">
        <v>249</v>
      </c>
      <c r="O60" s="756">
        <v>0.13500000000000001</v>
      </c>
      <c r="P60" s="885">
        <v>43783</v>
      </c>
      <c r="Q60" s="885">
        <v>43809</v>
      </c>
      <c r="R60" s="660">
        <f t="shared" si="18"/>
        <v>7.4074074074073932</v>
      </c>
      <c r="S60" s="721">
        <f>IF(INDEX(Historical!$D$7:$D$1379,MATCH(B60,Historical!$B$7:$B$1403,0))=0,"n/a",(INDEX(Historical!$C$7:$C$1381,MATCH(B60,Historical!$B$7:$B$1403,0))/INDEX(Historical!$D$7:$D$1379,MATCH(B60,Historical!$B$7:$B$1403,0))-1)*100)</f>
        <v>7.8431372549019773</v>
      </c>
      <c r="T60" s="721">
        <f>IF(INDEX(Historical!$F$7:$F$1372,MATCH(B60,Historical!$B$7:$B$1403,0))=0,"n/a",((INDEX(Historical!$C$7:$C$1381,MATCH(B60,Historical!$B$7:$B$1403,0))/INDEX(Historical!$F$7:$F$1372,MATCH(B60,Historical!$B$7:$B$1403,0)))^(1/3)-1)*100)</f>
        <v>8.5503957932088639</v>
      </c>
      <c r="U60" s="721">
        <f>IF(INDEX(Historical!$H$7:$H$1372,MATCH(B60,Historical!$B$7:$B$1403,0))=0,"n/a",((INDEX(Historical!$C$7:$C$1381,MATCH(B60,Historical!$B$7:$B$1403,0))/INDEX(Historical!$H$7:$H$1372,MATCH(B60,Historical!$B$7:$B$1403,0)))^(1/5)-1)*100)</f>
        <v>8.2510688249816333</v>
      </c>
      <c r="V60" s="721">
        <f>IF(INDEX(Historical!$O$7:$O$1372,MATCH(B60,Historical!$B$7:$B$1403,0))=0,"n/a",((INDEX(Historical!$C$7:$C$1381,MATCH(B60,Historical!$B$7:$B$1403,0))/INDEX(Historical!$O$7:$O$1372,MATCH(B60,Historical!$B$7:$B$1403,0)))^(1/10)-1)*100)</f>
        <v>7.8134067217353165</v>
      </c>
      <c r="W60" s="722">
        <f t="shared" si="19"/>
        <v>1.0560142481804806</v>
      </c>
      <c r="X60" s="723">
        <f t="shared" si="20"/>
        <v>1.4734051473181486</v>
      </c>
      <c r="Y60" s="682"/>
      <c r="Z60" s="669">
        <f t="shared" si="21"/>
        <v>42.335766423357654</v>
      </c>
      <c r="AA60" s="910">
        <f t="shared" si="22"/>
        <v>23.350364963503647</v>
      </c>
      <c r="AB60" s="911">
        <v>12</v>
      </c>
      <c r="AC60" s="889">
        <v>1.37</v>
      </c>
      <c r="AD60" s="889">
        <v>1.55</v>
      </c>
      <c r="AE60" s="889">
        <v>2.09</v>
      </c>
      <c r="AF60" s="889">
        <v>2.7</v>
      </c>
      <c r="AG60" s="889">
        <v>12.6</v>
      </c>
      <c r="AH60" s="889">
        <v>46.2</v>
      </c>
      <c r="AI60" s="889">
        <v>9.7199999999999989</v>
      </c>
      <c r="AJ60" s="889">
        <v>5.6000000000000005</v>
      </c>
      <c r="AK60" s="889">
        <v>15</v>
      </c>
      <c r="AL60" s="906">
        <v>830.46</v>
      </c>
      <c r="AM60" s="896">
        <v>0.1</v>
      </c>
      <c r="AN60" s="889">
        <v>0</v>
      </c>
      <c r="AO60" s="762">
        <f t="shared" si="23"/>
        <v>-13.286229555214732</v>
      </c>
      <c r="AP60" s="763">
        <f t="shared" si="24"/>
        <v>10.064135408288916</v>
      </c>
      <c r="AQ60" s="912">
        <f t="shared" si="25"/>
        <v>67.393064241635699</v>
      </c>
      <c r="AR60" s="669">
        <f>INDEX(Historical!$C$7:$C$1381,MATCH(B60,Historical!$B$7:$B$1403,0))*IF(AH60="n/a",1.03,IF(AH60&lt;0,1.01,IF(AH60&gt;10,1.1,(1+AH60/100))))</f>
        <v>0.60500000000000009</v>
      </c>
      <c r="AS60" s="910">
        <f t="shared" si="26"/>
        <v>0.66380600000000012</v>
      </c>
      <c r="AT60" s="910">
        <f t="shared" si="30"/>
        <v>0.73018660000000024</v>
      </c>
      <c r="AU60" s="910">
        <f t="shared" si="30"/>
        <v>0.80320526000000037</v>
      </c>
      <c r="AV60" s="910">
        <f t="shared" si="30"/>
        <v>0.88352578600000042</v>
      </c>
      <c r="AW60" s="669">
        <f t="shared" si="27"/>
        <v>3.6857236460000009</v>
      </c>
      <c r="AX60" s="770">
        <f t="shared" si="28"/>
        <v>11.521486858393251</v>
      </c>
      <c r="AY60" s="959">
        <v>0.93</v>
      </c>
      <c r="AZ60" s="896">
        <v>10.31</v>
      </c>
      <c r="BA60" s="896">
        <v>-19.220000000000002</v>
      </c>
      <c r="BB60" s="896">
        <v>-13.73</v>
      </c>
      <c r="BC60" s="896">
        <v>-6.1400000000000006</v>
      </c>
      <c r="BE60" s="641">
        <v>1974</v>
      </c>
      <c r="BF60" s="922">
        <f t="shared" si="29"/>
        <v>4</v>
      </c>
      <c r="BG60" s="906">
        <v>10.100000000000001</v>
      </c>
    </row>
    <row r="61" spans="1:59" s="796" customFormat="1" ht="11.25" customHeight="1" x14ac:dyDescent="0.2">
      <c r="A61" s="664" t="s">
        <v>380</v>
      </c>
      <c r="B61" s="804" t="s">
        <v>381</v>
      </c>
      <c r="C61" s="957" t="s">
        <v>112</v>
      </c>
      <c r="D61" s="957" t="s">
        <v>4348</v>
      </c>
      <c r="E61" s="778">
        <v>48</v>
      </c>
      <c r="F61" s="1235">
        <v>33</v>
      </c>
      <c r="G61" s="1234" t="s">
        <v>106</v>
      </c>
      <c r="H61" s="1234" t="s">
        <v>106</v>
      </c>
      <c r="I61" s="789">
        <v>277.54000000000002</v>
      </c>
      <c r="J61" s="780">
        <f t="shared" si="16"/>
        <v>2.0753765223030913</v>
      </c>
      <c r="K61" s="781">
        <v>1.44</v>
      </c>
      <c r="L61" s="782">
        <v>4</v>
      </c>
      <c r="M61" s="783">
        <f t="shared" si="17"/>
        <v>5.76</v>
      </c>
      <c r="N61" s="784" t="s">
        <v>119</v>
      </c>
      <c r="O61" s="785">
        <v>1.36</v>
      </c>
      <c r="P61" s="786">
        <v>43595</v>
      </c>
      <c r="Q61" s="786">
        <v>43617</v>
      </c>
      <c r="R61" s="783">
        <f t="shared" si="18"/>
        <v>5.8823529411764595</v>
      </c>
      <c r="S61" s="721">
        <f>IF(INDEX(Historical!$D$7:$D$1379,MATCH(B61,Historical!$B$7:$B$1403,0))=0,"n/a",(INDEX(Historical!$C$7:$C$1381,MATCH(B61,Historical!$B$7:$B$1403,0))/INDEX(Historical!$D$7:$D$1379,MATCH(B61,Historical!$B$7:$B$1403,0))-1)*100)</f>
        <v>5.9701492537313383</v>
      </c>
      <c r="T61" s="721">
        <f>IF(INDEX(Historical!$F$7:$F$1372,MATCH(B61,Historical!$B$7:$B$1403,0))=0,"n/a",((INDEX(Historical!$C$7:$C$1381,MATCH(B61,Historical!$B$7:$B$1403,0))/INDEX(Historical!$F$7:$F$1372,MATCH(B61,Historical!$B$7:$B$1403,0)))^(1/3)-1)*100)</f>
        <v>5.5521462104258346</v>
      </c>
      <c r="U61" s="721">
        <f>IF(INDEX(Historical!$H$7:$H$1372,MATCH(B61,Historical!$B$7:$B$1403,0))=0,"n/a",((INDEX(Historical!$C$7:$C$1381,MATCH(B61,Historical!$B$7:$B$1403,0))/INDEX(Historical!$H$7:$H$1372,MATCH(B61,Historical!$B$7:$B$1403,0)))^(1/5)-1)*100)</f>
        <v>6.3757061705500329</v>
      </c>
      <c r="V61" s="721">
        <f>IF(INDEX(Historical!$O$7:$O$1372,MATCH(B61,Historical!$B$7:$B$1403,0))=0,"n/a",((INDEX(Historical!$C$7:$C$1381,MATCH(B61,Historical!$B$7:$B$1403,0))/INDEX(Historical!$O$7:$O$1372,MATCH(B61,Historical!$B$7:$B$1403,0)))^(1/10)-1)*100)</f>
        <v>12.303381525935686</v>
      </c>
      <c r="W61" s="722">
        <f t="shared" si="19"/>
        <v>0.51820762910667795</v>
      </c>
      <c r="X61" s="723">
        <f t="shared" si="20"/>
        <v>1.0120168524682591</v>
      </c>
      <c r="Y61" s="899"/>
      <c r="Z61" s="780">
        <f t="shared" si="21"/>
        <v>42.825278810408925</v>
      </c>
      <c r="AA61" s="788">
        <f t="shared" si="22"/>
        <v>20.634944237918219</v>
      </c>
      <c r="AB61" s="782">
        <v>12</v>
      </c>
      <c r="AC61" s="789">
        <v>13.45</v>
      </c>
      <c r="AD61" s="789">
        <v>1.99</v>
      </c>
      <c r="AE61" s="789">
        <v>1.33</v>
      </c>
      <c r="AF61" s="789">
        <v>8.07</v>
      </c>
      <c r="AG61" s="789">
        <v>44.4</v>
      </c>
      <c r="AH61" s="789">
        <v>12.1</v>
      </c>
      <c r="AI61" s="789">
        <v>8.6499999999999986</v>
      </c>
      <c r="AJ61" s="789">
        <v>6.3</v>
      </c>
      <c r="AK61" s="789">
        <v>10.35</v>
      </c>
      <c r="AL61" s="790">
        <v>15240</v>
      </c>
      <c r="AM61" s="791">
        <v>1.7000000000000002</v>
      </c>
      <c r="AN61" s="789">
        <v>1.19</v>
      </c>
      <c r="AO61" s="792">
        <f t="shared" si="23"/>
        <v>-12.183861545065096</v>
      </c>
      <c r="AP61" s="793">
        <f t="shared" si="24"/>
        <v>8.4510826928531237</v>
      </c>
      <c r="AQ61" s="794">
        <f t="shared" si="25"/>
        <v>172.04901519150312</v>
      </c>
      <c r="AR61" s="669">
        <f>INDEX(Historical!$C$7:$C$1381,MATCH(B61,Historical!$B$7:$B$1403,0))*IF(AH61="n/a",1.03,IF(AH61&lt;0,1.01,IF(AH61&gt;10,1.1,(1+AH61/100))))</f>
        <v>6.2480000000000002</v>
      </c>
      <c r="AS61" s="788">
        <f t="shared" si="26"/>
        <v>6.7884520000000004</v>
      </c>
      <c r="AT61" s="788">
        <f t="shared" si="30"/>
        <v>7.4672972000000009</v>
      </c>
      <c r="AU61" s="788">
        <f t="shared" si="30"/>
        <v>8.214026920000002</v>
      </c>
      <c r="AV61" s="788">
        <f t="shared" si="30"/>
        <v>9.0354296120000033</v>
      </c>
      <c r="AW61" s="780">
        <f t="shared" si="27"/>
        <v>37.753205732000005</v>
      </c>
      <c r="AX61" s="795">
        <f t="shared" si="28"/>
        <v>13.602798058658211</v>
      </c>
      <c r="AY61" s="960">
        <v>0.99</v>
      </c>
      <c r="AZ61" s="791">
        <v>8.7999999999999989</v>
      </c>
      <c r="BA61" s="791">
        <v>-19.919999999999998</v>
      </c>
      <c r="BB61" s="791">
        <v>-14.04</v>
      </c>
      <c r="BC61" s="791">
        <v>-6.54</v>
      </c>
      <c r="BD61" s="933"/>
      <c r="BE61" s="641">
        <v>1972</v>
      </c>
      <c r="BF61" s="922">
        <f t="shared" si="29"/>
        <v>5</v>
      </c>
      <c r="BG61" s="847">
        <v>14.099999999999998</v>
      </c>
    </row>
    <row r="62" spans="1:59" ht="11.25" customHeight="1" x14ac:dyDescent="0.2">
      <c r="A62" s="887" t="s">
        <v>252</v>
      </c>
      <c r="B62" s="899" t="s">
        <v>253</v>
      </c>
      <c r="C62" s="957" t="s">
        <v>178</v>
      </c>
      <c r="D62" s="957" t="s">
        <v>4384</v>
      </c>
      <c r="E62" s="754">
        <v>47</v>
      </c>
      <c r="F62" s="1235">
        <v>41</v>
      </c>
      <c r="G62" s="1235" t="s">
        <v>106</v>
      </c>
      <c r="H62" s="1235" t="s">
        <v>106</v>
      </c>
      <c r="I62" s="889">
        <v>36.89</v>
      </c>
      <c r="J62" s="669">
        <f t="shared" si="16"/>
        <v>7.6985632962862569</v>
      </c>
      <c r="K62" s="901">
        <v>0.71</v>
      </c>
      <c r="L62" s="911">
        <v>4</v>
      </c>
      <c r="M62" s="660">
        <f t="shared" si="17"/>
        <v>2.84</v>
      </c>
      <c r="N62" s="894" t="s">
        <v>119</v>
      </c>
      <c r="O62" s="756">
        <v>0.7</v>
      </c>
      <c r="P62" s="890">
        <v>43328</v>
      </c>
      <c r="Q62" s="890">
        <v>43343</v>
      </c>
      <c r="R62" s="660">
        <f t="shared" si="18"/>
        <v>1.4285714285714299</v>
      </c>
      <c r="S62" s="721">
        <f>IF(INDEX(Historical!$D$7:$D$1379,MATCH(B62,Historical!$B$7:$B$1403,0))=0,"n/a",(INDEX(Historical!$C$7:$C$1381,MATCH(B62,Historical!$B$7:$B$1403,0))/INDEX(Historical!$D$7:$D$1379,MATCH(B62,Historical!$B$7:$B$1403,0))-1)*100)</f>
        <v>0.70921985815601829</v>
      </c>
      <c r="T62" s="721">
        <f>IF(INDEX(Historical!$F$7:$F$1372,MATCH(B62,Historical!$B$7:$B$1403,0))=0,"n/a",((INDEX(Historical!$C$7:$C$1381,MATCH(B62,Historical!$B$7:$B$1403,0))/INDEX(Historical!$F$7:$F$1372,MATCH(B62,Historical!$B$7:$B$1403,0)))^(1/3)-1)*100)</f>
        <v>0.77476270637120148</v>
      </c>
      <c r="U62" s="721">
        <f>IF(INDEX(Historical!$H$7:$H$1372,MATCH(B62,Historical!$B$7:$B$1403,0))=0,"n/a",((INDEX(Historical!$C$7:$C$1381,MATCH(B62,Historical!$B$7:$B$1403,0))/INDEX(Historical!$H$7:$H$1372,MATCH(B62,Historical!$B$7:$B$1403,0)))^(1/5)-1)*100)</f>
        <v>1.5869230999067341</v>
      </c>
      <c r="V62" s="721">
        <f>IF(INDEX(Historical!$O$7:$O$1372,MATCH(B62,Historical!$B$7:$B$1403,0))=0,"n/a",((INDEX(Historical!$C$7:$C$1381,MATCH(B62,Historical!$B$7:$B$1403,0))/INDEX(Historical!$O$7:$O$1372,MATCH(B62,Historical!$B$7:$B$1403,0)))^(1/10)-1)*100)</f>
        <v>30.385361199239156</v>
      </c>
      <c r="W62" s="722">
        <f t="shared" si="19"/>
        <v>5.2226566914941604E-2</v>
      </c>
      <c r="X62" s="723" t="str">
        <f t="shared" si="20"/>
        <v>n/a</v>
      </c>
      <c r="Y62" s="691" t="s">
        <v>4520</v>
      </c>
      <c r="Z62" s="669" t="str">
        <f t="shared" si="21"/>
        <v>n/a</v>
      </c>
      <c r="AA62" s="910" t="str">
        <f t="shared" si="22"/>
        <v>n/a</v>
      </c>
      <c r="AB62" s="911">
        <v>9</v>
      </c>
      <c r="AC62" s="889">
        <v>-0.12</v>
      </c>
      <c r="AD62" s="889" t="s">
        <v>136</v>
      </c>
      <c r="AE62" s="889">
        <v>1.52</v>
      </c>
      <c r="AF62" s="889">
        <v>1.01</v>
      </c>
      <c r="AG62" s="889">
        <v>-0.6</v>
      </c>
      <c r="AH62" s="891">
        <v>-165.6</v>
      </c>
      <c r="AI62" s="891">
        <v>36.96</v>
      </c>
      <c r="AJ62" s="889">
        <v>-15.4</v>
      </c>
      <c r="AK62" s="889">
        <v>44.72</v>
      </c>
      <c r="AL62" s="902">
        <v>4070.0000000000005</v>
      </c>
      <c r="AM62" s="896">
        <v>1.3</v>
      </c>
      <c r="AN62" s="889">
        <v>0.12</v>
      </c>
      <c r="AO62" s="762" t="str">
        <f t="shared" si="23"/>
        <v>n/a</v>
      </c>
      <c r="AP62" s="763">
        <f t="shared" si="24"/>
        <v>9.2854863961929901</v>
      </c>
      <c r="AQ62" s="912" t="str">
        <f t="shared" si="25"/>
        <v>n/a</v>
      </c>
      <c r="AR62" s="669">
        <f>INDEX(Historical!$C$7:$C$1381,MATCH(B62,Historical!$B$7:$B$1403,0))*IF(AH62="n/a",1.03,IF(AH62&lt;0,1.01,IF(AH62&gt;10,1.1,(1+AH62/100))))</f>
        <v>2.8683999999999998</v>
      </c>
      <c r="AS62" s="910">
        <f t="shared" si="26"/>
        <v>3.15524</v>
      </c>
      <c r="AT62" s="910">
        <f t="shared" si="30"/>
        <v>3.4707640000000004</v>
      </c>
      <c r="AU62" s="910">
        <f t="shared" si="30"/>
        <v>3.8178404000000006</v>
      </c>
      <c r="AV62" s="910">
        <f t="shared" si="30"/>
        <v>4.1996244400000009</v>
      </c>
      <c r="AW62" s="669">
        <f t="shared" si="27"/>
        <v>17.511868840000002</v>
      </c>
      <c r="AX62" s="770">
        <f t="shared" si="28"/>
        <v>47.470503767958796</v>
      </c>
      <c r="AY62" s="959">
        <v>1.67</v>
      </c>
      <c r="AZ62" s="896">
        <v>3.2</v>
      </c>
      <c r="BA62" s="896">
        <v>-43.07</v>
      </c>
      <c r="BB62" s="896">
        <v>-15.68</v>
      </c>
      <c r="BC62" s="896">
        <v>-16.059999999999999</v>
      </c>
      <c r="BE62" s="641">
        <v>1973</v>
      </c>
      <c r="BF62" s="922">
        <f t="shared" si="29"/>
        <v>5</v>
      </c>
      <c r="BG62" s="906">
        <v>-0.4</v>
      </c>
    </row>
    <row r="63" spans="1:59" ht="11.25" customHeight="1" x14ac:dyDescent="0.2">
      <c r="A63" s="887" t="s">
        <v>254</v>
      </c>
      <c r="B63" s="899" t="s">
        <v>255</v>
      </c>
      <c r="C63" s="957" t="s">
        <v>128</v>
      </c>
      <c r="D63" s="957" t="s">
        <v>4343</v>
      </c>
      <c r="E63" s="754">
        <v>53</v>
      </c>
      <c r="F63" s="1235">
        <v>17</v>
      </c>
      <c r="G63" s="1235" t="s">
        <v>37</v>
      </c>
      <c r="H63" s="1235" t="s">
        <v>37</v>
      </c>
      <c r="I63" s="889">
        <v>41.6</v>
      </c>
      <c r="J63" s="669">
        <f t="shared" si="16"/>
        <v>2.2355769230769229</v>
      </c>
      <c r="K63" s="901">
        <v>0.23250000000000001</v>
      </c>
      <c r="L63" s="911">
        <v>4</v>
      </c>
      <c r="M63" s="660">
        <f t="shared" si="17"/>
        <v>0.93</v>
      </c>
      <c r="N63" s="894" t="s">
        <v>107</v>
      </c>
      <c r="O63" s="756">
        <v>0.21</v>
      </c>
      <c r="P63" s="885">
        <v>43839</v>
      </c>
      <c r="Q63" s="885">
        <v>43783</v>
      </c>
      <c r="R63" s="660">
        <f t="shared" si="18"/>
        <v>10.714285714285724</v>
      </c>
      <c r="S63" s="721">
        <f>IF(INDEX(Historical!$D$7:$D$1379,MATCH(B63,Historical!$B$7:$B$1403,0))=0,"n/a",(INDEX(Historical!$C$7:$C$1381,MATCH(B63,Historical!$B$7:$B$1403,0))/INDEX(Historical!$D$7:$D$1379,MATCH(B63,Historical!$B$7:$B$1403,0))-1)*100)</f>
        <v>11.999999999999989</v>
      </c>
      <c r="T63" s="721">
        <f>IF(INDEX(Historical!$F$7:$F$1372,MATCH(B63,Historical!$B$7:$B$1403,0))=0,"n/a",((INDEX(Historical!$C$7:$C$1381,MATCH(B63,Historical!$B$7:$B$1403,0))/INDEX(Historical!$F$7:$F$1372,MATCH(B63,Historical!$B$7:$B$1403,0)))^(1/3)-1)*100)</f>
        <v>13.140240479934251</v>
      </c>
      <c r="U63" s="721">
        <f>IF(INDEX(Historical!$H$7:$H$1372,MATCH(B63,Historical!$B$7:$B$1403,0))=0,"n/a",((INDEX(Historical!$C$7:$C$1381,MATCH(B63,Historical!$B$7:$B$1403,0))/INDEX(Historical!$H$7:$H$1372,MATCH(B63,Historical!$B$7:$B$1403,0)))^(1/5)-1)*100)</f>
        <v>15.996225865400127</v>
      </c>
      <c r="V63" s="721">
        <f>IF(INDEX(Historical!$O$7:$O$1372,MATCH(B63,Historical!$B$7:$B$1403,0))=0,"n/a",((INDEX(Historical!$C$7:$C$1381,MATCH(B63,Historical!$B$7:$B$1403,0))/INDEX(Historical!$O$7:$O$1372,MATCH(B63,Historical!$B$7:$B$1403,0)))^(1/10)-1)*100)</f>
        <v>16.025264865483567</v>
      </c>
      <c r="W63" s="722">
        <f t="shared" si="19"/>
        <v>0.99818792386102861</v>
      </c>
      <c r="X63" s="723">
        <f t="shared" si="20"/>
        <v>1.5996225865400127</v>
      </c>
      <c r="Y63" s="679"/>
      <c r="Z63" s="669">
        <f t="shared" si="21"/>
        <v>51.666666666666671</v>
      </c>
      <c r="AA63" s="910">
        <f t="shared" si="22"/>
        <v>23.111111111111111</v>
      </c>
      <c r="AB63" s="911">
        <v>10</v>
      </c>
      <c r="AC63" s="889">
        <v>1.8</v>
      </c>
      <c r="AD63" s="889">
        <v>5.08</v>
      </c>
      <c r="AE63" s="889">
        <v>2.38</v>
      </c>
      <c r="AF63" s="889">
        <v>3.75</v>
      </c>
      <c r="AG63" s="889">
        <v>16.8</v>
      </c>
      <c r="AH63" s="889">
        <v>4</v>
      </c>
      <c r="AI63" s="889">
        <v>5.27</v>
      </c>
      <c r="AJ63" s="889">
        <v>10</v>
      </c>
      <c r="AK63" s="889">
        <v>4.55</v>
      </c>
      <c r="AL63" s="902">
        <v>22620</v>
      </c>
      <c r="AM63" s="896">
        <v>48.199999999999996</v>
      </c>
      <c r="AN63" s="889">
        <v>0</v>
      </c>
      <c r="AO63" s="762">
        <f t="shared" si="23"/>
        <v>-4.8793083226340599</v>
      </c>
      <c r="AP63" s="763">
        <f t="shared" si="24"/>
        <v>18.231802788477051</v>
      </c>
      <c r="AQ63" s="912">
        <f t="shared" si="25"/>
        <v>96.261352585063278</v>
      </c>
      <c r="AR63" s="669">
        <f>INDEX(Historical!$C$7:$C$1381,MATCH(B63,Historical!$B$7:$B$1403,0))*IF(AH63="n/a",1.03,IF(AH63&lt;0,1.01,IF(AH63&gt;10,1.1,(1+AH63/100))))</f>
        <v>0.87360000000000004</v>
      </c>
      <c r="AS63" s="910">
        <f t="shared" si="26"/>
        <v>0.91963872000000002</v>
      </c>
      <c r="AT63" s="910">
        <f t="shared" si="30"/>
        <v>0.96148228176000006</v>
      </c>
      <c r="AU63" s="910">
        <f t="shared" si="30"/>
        <v>1.0052297255800802</v>
      </c>
      <c r="AV63" s="910">
        <f t="shared" si="30"/>
        <v>1.0509676780939738</v>
      </c>
      <c r="AW63" s="669">
        <f t="shared" si="27"/>
        <v>4.8109184054340544</v>
      </c>
      <c r="AX63" s="770">
        <f t="shared" si="28"/>
        <v>11.564707705370322</v>
      </c>
      <c r="AY63" s="959">
        <v>-0.08</v>
      </c>
      <c r="AZ63" s="896">
        <v>12.43</v>
      </c>
      <c r="BA63" s="896">
        <v>-14.860000000000001</v>
      </c>
      <c r="BB63" s="896">
        <v>-9.49</v>
      </c>
      <c r="BC63" s="896">
        <v>-3.05</v>
      </c>
      <c r="BE63" s="641">
        <v>1967</v>
      </c>
      <c r="BF63" s="922">
        <f t="shared" si="29"/>
        <v>6</v>
      </c>
      <c r="BG63" s="906">
        <v>12.2</v>
      </c>
    </row>
    <row r="64" spans="1:59" ht="11.25" customHeight="1" x14ac:dyDescent="0.2">
      <c r="A64" s="887" t="s">
        <v>256</v>
      </c>
      <c r="B64" s="899" t="s">
        <v>257</v>
      </c>
      <c r="C64" s="957" t="s">
        <v>112</v>
      </c>
      <c r="D64" s="957" t="s">
        <v>212</v>
      </c>
      <c r="E64" s="754">
        <v>45</v>
      </c>
      <c r="F64" s="1235">
        <v>52</v>
      </c>
      <c r="G64" s="1235" t="s">
        <v>37</v>
      </c>
      <c r="H64" s="1235" t="s">
        <v>37</v>
      </c>
      <c r="I64" s="889">
        <v>167.78</v>
      </c>
      <c r="J64" s="669">
        <f t="shared" si="16"/>
        <v>2.5509595899392066</v>
      </c>
      <c r="K64" s="901">
        <v>1.07</v>
      </c>
      <c r="L64" s="911">
        <v>4</v>
      </c>
      <c r="M64" s="660">
        <f t="shared" si="17"/>
        <v>4.28</v>
      </c>
      <c r="N64" s="894" t="s">
        <v>127</v>
      </c>
      <c r="O64" s="756">
        <v>1</v>
      </c>
      <c r="P64" s="885">
        <v>43735</v>
      </c>
      <c r="Q64" s="885">
        <v>43747</v>
      </c>
      <c r="R64" s="660">
        <f t="shared" si="18"/>
        <v>7.0000000000000062</v>
      </c>
      <c r="S64" s="721">
        <f>IF(INDEX(Historical!$D$7:$D$1379,MATCH(B64,Historical!$B$7:$B$1403,0))=0,"n/a",(INDEX(Historical!$C$7:$C$1381,MATCH(B64,Historical!$B$7:$B$1403,0))/INDEX(Historical!$D$7:$D$1379,MATCH(B64,Historical!$B$7:$B$1403,0))-1)*100)</f>
        <v>21.856287425149713</v>
      </c>
      <c r="T64" s="721">
        <f>IF(INDEX(Historical!$F$7:$F$1372,MATCH(B64,Historical!$B$7:$B$1403,0))=0,"n/a",((INDEX(Historical!$C$7:$C$1381,MATCH(B64,Historical!$B$7:$B$1403,0))/INDEX(Historical!$F$7:$F$1372,MATCH(B64,Historical!$B$7:$B$1403,0)))^(1/3)-1)*100)</f>
        <v>20.954544713721202</v>
      </c>
      <c r="U64" s="721">
        <f>IF(INDEX(Historical!$H$7:$H$1372,MATCH(B64,Historical!$B$7:$B$1403,0))=0,"n/a",((INDEX(Historical!$C$7:$C$1381,MATCH(B64,Historical!$B$7:$B$1403,0))/INDEX(Historical!$H$7:$H$1372,MATCH(B64,Historical!$B$7:$B$1403,0)))^(1/5)-1)*100)</f>
        <v>18.456745225824921</v>
      </c>
      <c r="V64" s="721">
        <f>IF(INDEX(Historical!$O$7:$O$1372,MATCH(B64,Historical!$B$7:$B$1403,0))=0,"n/a",((INDEX(Historical!$C$7:$C$1381,MATCH(B64,Historical!$B$7:$B$1403,0))/INDEX(Historical!$O$7:$O$1372,MATCH(B64,Historical!$B$7:$B$1403,0)))^(1/10)-1)*100)</f>
        <v>12.620453650645791</v>
      </c>
      <c r="W64" s="722">
        <f t="shared" si="19"/>
        <v>1.4624470511708179</v>
      </c>
      <c r="X64" s="723">
        <f t="shared" si="20"/>
        <v>1.741202379794804</v>
      </c>
      <c r="Y64" s="677"/>
      <c r="Z64" s="669">
        <f t="shared" si="21"/>
        <v>55.225806451612904</v>
      </c>
      <c r="AA64" s="910">
        <f t="shared" si="22"/>
        <v>21.649032258064516</v>
      </c>
      <c r="AB64" s="911">
        <v>12</v>
      </c>
      <c r="AC64" s="889">
        <v>7.75</v>
      </c>
      <c r="AD64" s="889">
        <v>4.55</v>
      </c>
      <c r="AE64" s="889">
        <v>3.8</v>
      </c>
      <c r="AF64" s="889">
        <v>17.809999999999999</v>
      </c>
      <c r="AG64" s="889">
        <v>82.1</v>
      </c>
      <c r="AH64" s="889">
        <v>1.7999999999999998</v>
      </c>
      <c r="AI64" s="889">
        <v>6.92</v>
      </c>
      <c r="AJ64" s="889">
        <v>10.6</v>
      </c>
      <c r="AK64" s="889">
        <v>4.7600000000000007</v>
      </c>
      <c r="AL64" s="902">
        <v>53620</v>
      </c>
      <c r="AM64" s="896">
        <v>0.2</v>
      </c>
      <c r="AN64" s="889">
        <v>2.56</v>
      </c>
      <c r="AO64" s="762">
        <f t="shared" si="23"/>
        <v>-0.64132744230038696</v>
      </c>
      <c r="AP64" s="763">
        <f t="shared" si="24"/>
        <v>21.007704815764129</v>
      </c>
      <c r="AQ64" s="912">
        <f t="shared" si="25"/>
        <v>313.96149285014906</v>
      </c>
      <c r="AR64" s="669">
        <f>INDEX(Historical!$C$7:$C$1381,MATCH(B64,Historical!$B$7:$B$1403,0))*IF(AH64="n/a",1.03,IF(AH64&lt;0,1.01,IF(AH64&gt;10,1.1,(1+AH64/100))))</f>
        <v>4.1432600000000006</v>
      </c>
      <c r="AS64" s="910">
        <f t="shared" si="26"/>
        <v>4.4299735920000005</v>
      </c>
      <c r="AT64" s="910">
        <f t="shared" si="30"/>
        <v>4.6408403349792007</v>
      </c>
      <c r="AU64" s="910">
        <f t="shared" si="30"/>
        <v>4.8617443349242109</v>
      </c>
      <c r="AV64" s="910">
        <f t="shared" si="30"/>
        <v>5.0931633652666033</v>
      </c>
      <c r="AW64" s="669">
        <f t="shared" si="27"/>
        <v>23.16898162717002</v>
      </c>
      <c r="AX64" s="770">
        <f t="shared" si="28"/>
        <v>13.80914389508286</v>
      </c>
      <c r="AY64" s="959">
        <v>1.25</v>
      </c>
      <c r="AZ64" s="896">
        <v>22.54</v>
      </c>
      <c r="BA64" s="896">
        <v>-12.09</v>
      </c>
      <c r="BB64" s="896">
        <v>-7.08</v>
      </c>
      <c r="BC64" s="896">
        <v>3.2</v>
      </c>
      <c r="BE64" s="641">
        <v>1975</v>
      </c>
      <c r="BF64" s="922">
        <f t="shared" si="29"/>
        <v>4</v>
      </c>
      <c r="BG64" s="906">
        <v>16.7</v>
      </c>
    </row>
    <row r="65" spans="1:59" ht="11.25" customHeight="1" x14ac:dyDescent="0.2">
      <c r="A65" s="895" t="s">
        <v>258</v>
      </c>
      <c r="B65" s="899" t="s">
        <v>259</v>
      </c>
      <c r="C65" s="957" t="s">
        <v>4207</v>
      </c>
      <c r="D65" s="957" t="s">
        <v>4341</v>
      </c>
      <c r="E65" s="754">
        <v>30</v>
      </c>
      <c r="F65" s="1235">
        <v>94</v>
      </c>
      <c r="G65" s="1235" t="s">
        <v>37</v>
      </c>
      <c r="H65" s="1235" t="s">
        <v>106</v>
      </c>
      <c r="I65" s="889">
        <v>151.74</v>
      </c>
      <c r="J65" s="669">
        <f t="shared" si="16"/>
        <v>1.1335178594965072</v>
      </c>
      <c r="K65" s="908">
        <v>0.43</v>
      </c>
      <c r="L65" s="911">
        <v>4</v>
      </c>
      <c r="M65" s="660">
        <f t="shared" si="17"/>
        <v>1.72</v>
      </c>
      <c r="N65" s="894" t="s">
        <v>593</v>
      </c>
      <c r="O65" s="757">
        <v>0.4</v>
      </c>
      <c r="P65" s="885">
        <v>43889</v>
      </c>
      <c r="Q65" s="885">
        <v>43909</v>
      </c>
      <c r="R65" s="660">
        <f t="shared" si="18"/>
        <v>7.4999999999999929</v>
      </c>
      <c r="S65" s="721">
        <f>IF(INDEX(Historical!$D$7:$D$1379,MATCH(B65,Historical!$B$7:$B$1403,0))=0,"n/a",(INDEX(Historical!$C$7:$C$1381,MATCH(B65,Historical!$B$7:$B$1403,0))/INDEX(Historical!$D$7:$D$1379,MATCH(B65,Historical!$B$7:$B$1403,0))-1)*100)</f>
        <v>8.1081081081081141</v>
      </c>
      <c r="T65" s="721">
        <f>IF(INDEX(Historical!$F$7:$F$1372,MATCH(B65,Historical!$B$7:$B$1403,0))=0,"n/a",((INDEX(Historical!$C$7:$C$1381,MATCH(B65,Historical!$B$7:$B$1403,0))/INDEX(Historical!$F$7:$F$1372,MATCH(B65,Historical!$B$7:$B$1403,0)))^(1/3)-1)*100)</f>
        <v>12.624788044360603</v>
      </c>
      <c r="U65" s="721">
        <f>IF(INDEX(Historical!$H$7:$H$1372,MATCH(B65,Historical!$B$7:$B$1403,0))=0,"n/a",((INDEX(Historical!$C$7:$C$1381,MATCH(B65,Historical!$B$7:$B$1403,0))/INDEX(Historical!$H$7:$H$1372,MATCH(B65,Historical!$B$7:$B$1403,0)))^(1/5)-1)*100)</f>
        <v>12.700920209792542</v>
      </c>
      <c r="V65" s="721">
        <f>IF(INDEX(Historical!$O$7:$O$1372,MATCH(B65,Historical!$B$7:$B$1403,0))=0,"n/a",((INDEX(Historical!$C$7:$C$1381,MATCH(B65,Historical!$B$7:$B$1403,0))/INDEX(Historical!$O$7:$O$1372,MATCH(B65,Historical!$B$7:$B$1403,0)))^(1/10)-1)*100)</f>
        <v>16.751940226096163</v>
      </c>
      <c r="W65" s="722">
        <f t="shared" si="19"/>
        <v>0.7581760702564504</v>
      </c>
      <c r="X65" s="723">
        <f t="shared" si="20"/>
        <v>1.2700920209792543</v>
      </c>
      <c r="Y65" s="900" t="s">
        <v>152</v>
      </c>
      <c r="Z65" s="669">
        <f t="shared" si="21"/>
        <v>47.12328767123288</v>
      </c>
      <c r="AA65" s="910">
        <f t="shared" si="22"/>
        <v>41.57260273972603</v>
      </c>
      <c r="AB65" s="911">
        <v>6</v>
      </c>
      <c r="AC65" s="889">
        <v>3.65</v>
      </c>
      <c r="AD65" s="889">
        <v>3.46</v>
      </c>
      <c r="AE65" s="889">
        <v>7.28</v>
      </c>
      <c r="AF65" s="889">
        <v>7.85</v>
      </c>
      <c r="AG65" s="889">
        <v>19.400000000000002</v>
      </c>
      <c r="AH65" s="889">
        <v>5.6000000000000005</v>
      </c>
      <c r="AI65" s="889">
        <v>13.54</v>
      </c>
      <c r="AJ65" s="889">
        <v>10</v>
      </c>
      <c r="AK65" s="889">
        <v>12</v>
      </c>
      <c r="AL65" s="902">
        <v>11880</v>
      </c>
      <c r="AM65" s="896">
        <v>0.8</v>
      </c>
      <c r="AN65" s="889">
        <v>0</v>
      </c>
      <c r="AO65" s="762">
        <f t="shared" si="23"/>
        <v>-27.73816467043698</v>
      </c>
      <c r="AP65" s="763">
        <f t="shared" si="24"/>
        <v>13.83443806928905</v>
      </c>
      <c r="AQ65" s="912">
        <f t="shared" si="25"/>
        <v>280.8440517860584</v>
      </c>
      <c r="AR65" s="669">
        <f>INDEX(Historical!$C$7:$C$1381,MATCH(B65,Historical!$B$7:$B$1403,0))*IF(AH65="n/a",1.03,IF(AH65&lt;0,1.01,IF(AH65&gt;10,1.1,(1+AH65/100))))</f>
        <v>1.6896000000000002</v>
      </c>
      <c r="AS65" s="910">
        <f t="shared" si="26"/>
        <v>1.8585600000000004</v>
      </c>
      <c r="AT65" s="910">
        <f t="shared" si="30"/>
        <v>2.0444160000000005</v>
      </c>
      <c r="AU65" s="910">
        <f t="shared" si="30"/>
        <v>2.2488576000000009</v>
      </c>
      <c r="AV65" s="910">
        <f t="shared" si="30"/>
        <v>2.4737433600000012</v>
      </c>
      <c r="AW65" s="669">
        <f t="shared" si="27"/>
        <v>10.315176960000002</v>
      </c>
      <c r="AX65" s="770">
        <f t="shared" si="28"/>
        <v>6.7979286674574935</v>
      </c>
      <c r="AY65" s="959">
        <v>0.93</v>
      </c>
      <c r="AZ65" s="896">
        <v>17.43</v>
      </c>
      <c r="BA65" s="896">
        <v>-13.26</v>
      </c>
      <c r="BB65" s="896">
        <v>-1.66</v>
      </c>
      <c r="BC65" s="896">
        <v>4.72</v>
      </c>
      <c r="BE65" s="641">
        <v>1991</v>
      </c>
      <c r="BF65" s="922">
        <f t="shared" si="29"/>
        <v>2</v>
      </c>
      <c r="BG65" s="906">
        <v>13.100000000000001</v>
      </c>
    </row>
    <row r="66" spans="1:59" ht="11.25" customHeight="1" x14ac:dyDescent="0.2">
      <c r="A66" s="887" t="s">
        <v>260</v>
      </c>
      <c r="B66" s="899" t="s">
        <v>261</v>
      </c>
      <c r="C66" s="957" t="s">
        <v>153</v>
      </c>
      <c r="D66" s="957" t="s">
        <v>4365</v>
      </c>
      <c r="E66" s="754">
        <v>57</v>
      </c>
      <c r="F66" s="1235">
        <v>11</v>
      </c>
      <c r="G66" s="1235" t="s">
        <v>37</v>
      </c>
      <c r="H66" s="1235" t="s">
        <v>37</v>
      </c>
      <c r="I66" s="889">
        <v>134.47999999999999</v>
      </c>
      <c r="J66" s="669">
        <f t="shared" si="16"/>
        <v>2.8256989886972042</v>
      </c>
      <c r="K66" s="901">
        <v>0.95</v>
      </c>
      <c r="L66" s="911">
        <v>4</v>
      </c>
      <c r="M66" s="660">
        <f t="shared" si="17"/>
        <v>3.8</v>
      </c>
      <c r="N66" s="894" t="s">
        <v>111</v>
      </c>
      <c r="O66" s="756">
        <v>0.9</v>
      </c>
      <c r="P66" s="885">
        <v>43609</v>
      </c>
      <c r="Q66" s="885">
        <v>43627</v>
      </c>
      <c r="R66" s="660">
        <f t="shared" si="18"/>
        <v>5.5555555555555483</v>
      </c>
      <c r="S66" s="721">
        <f>IF(INDEX(Historical!$D$7:$D$1379,MATCH(B66,Historical!$B$7:$B$1403,0))=0,"n/a",(INDEX(Historical!$C$7:$C$1381,MATCH(B66,Historical!$B$7:$B$1403,0))/INDEX(Historical!$D$7:$D$1379,MATCH(B66,Historical!$B$7:$B$1403,0))-1)*100)</f>
        <v>5.9322033898305149</v>
      </c>
      <c r="T66" s="721">
        <f>IF(INDEX(Historical!$F$7:$F$1372,MATCH(B66,Historical!$B$7:$B$1403,0))=0,"n/a",((INDEX(Historical!$C$7:$C$1381,MATCH(B66,Historical!$B$7:$B$1403,0))/INDEX(Historical!$F$7:$F$1372,MATCH(B66,Historical!$B$7:$B$1403,0)))^(1/3)-1)*100)</f>
        <v>5.983983294832651</v>
      </c>
      <c r="U66" s="721">
        <f>IF(INDEX(Historical!$H$7:$H$1372,MATCH(B66,Historical!$B$7:$B$1403,0))=0,"n/a",((INDEX(Historical!$C$7:$C$1381,MATCH(B66,Historical!$B$7:$B$1403,0))/INDEX(Historical!$H$7:$H$1372,MATCH(B66,Historical!$B$7:$B$1403,0)))^(1/5)-1)*100)</f>
        <v>6.322318187613063</v>
      </c>
      <c r="V66" s="721">
        <f>IF(INDEX(Historical!$O$7:$O$1372,MATCH(B66,Historical!$B$7:$B$1403,0))=0,"n/a",((INDEX(Historical!$C$7:$C$1381,MATCH(B66,Historical!$B$7:$B$1403,0))/INDEX(Historical!$O$7:$O$1372,MATCH(B66,Historical!$B$7:$B$1403,0)))^(1/10)-1)*100)</f>
        <v>6.867929644412607</v>
      </c>
      <c r="W66" s="722">
        <f t="shared" si="19"/>
        <v>0.9205566327774739</v>
      </c>
      <c r="X66" s="723" t="str">
        <f t="shared" si="20"/>
        <v>n/a</v>
      </c>
      <c r="Y66" s="899"/>
      <c r="Z66" s="669">
        <f t="shared" si="21"/>
        <v>67.495559502664292</v>
      </c>
      <c r="AA66" s="910">
        <f t="shared" si="22"/>
        <v>23.886323268206038</v>
      </c>
      <c r="AB66" s="911">
        <v>12</v>
      </c>
      <c r="AC66" s="889">
        <v>5.63</v>
      </c>
      <c r="AD66" s="889">
        <v>4.21</v>
      </c>
      <c r="AE66" s="889">
        <v>4.2699999999999996</v>
      </c>
      <c r="AF66" s="889">
        <v>5.95</v>
      </c>
      <c r="AG66" s="889">
        <v>25.5</v>
      </c>
      <c r="AH66" s="889">
        <v>0.5</v>
      </c>
      <c r="AI66" s="889">
        <v>7.17</v>
      </c>
      <c r="AJ66" s="889">
        <v>-0.2</v>
      </c>
      <c r="AK66" s="889">
        <v>5.6800000000000006</v>
      </c>
      <c r="AL66" s="902">
        <v>350630</v>
      </c>
      <c r="AM66" s="896">
        <v>0.1</v>
      </c>
      <c r="AN66" s="889">
        <v>0.47</v>
      </c>
      <c r="AO66" s="762">
        <f t="shared" si="23"/>
        <v>-14.738306091895771</v>
      </c>
      <c r="AP66" s="763">
        <f t="shared" si="24"/>
        <v>9.1480171763102671</v>
      </c>
      <c r="AQ66" s="912">
        <f t="shared" si="25"/>
        <v>151.32857948273912</v>
      </c>
      <c r="AR66" s="669">
        <f>INDEX(Historical!$C$7:$C$1381,MATCH(B66,Historical!$B$7:$B$1403,0))*IF(AH66="n/a",1.03,IF(AH66&lt;0,1.01,IF(AH66&gt;10,1.1,(1+AH66/100))))</f>
        <v>3.7687499999999998</v>
      </c>
      <c r="AS66" s="910">
        <f t="shared" si="26"/>
        <v>4.0389693749999998</v>
      </c>
      <c r="AT66" s="910">
        <f t="shared" si="30"/>
        <v>4.2683828354999998</v>
      </c>
      <c r="AU66" s="910">
        <f t="shared" si="30"/>
        <v>4.5108269805563994</v>
      </c>
      <c r="AV66" s="910">
        <f t="shared" si="30"/>
        <v>4.7670419530520025</v>
      </c>
      <c r="AW66" s="669">
        <f t="shared" si="27"/>
        <v>21.353971144108399</v>
      </c>
      <c r="AX66" s="770">
        <f t="shared" si="28"/>
        <v>15.87891964909905</v>
      </c>
      <c r="AY66" s="959">
        <v>0.69</v>
      </c>
      <c r="AZ66" s="896">
        <v>6.65</v>
      </c>
      <c r="BA66" s="896">
        <v>-12.959999999999999</v>
      </c>
      <c r="BB66" s="896">
        <v>-8.83</v>
      </c>
      <c r="BC66" s="896">
        <v>-2.0500000000000003</v>
      </c>
      <c r="BE66" s="641">
        <v>1963</v>
      </c>
      <c r="BF66" s="922">
        <f t="shared" si="29"/>
        <v>6</v>
      </c>
      <c r="BG66" s="906">
        <v>9.8000000000000007</v>
      </c>
    </row>
    <row r="67" spans="1:59" ht="11.25" customHeight="1" x14ac:dyDescent="0.2">
      <c r="A67" s="887" t="s">
        <v>645</v>
      </c>
      <c r="B67" s="899" t="s">
        <v>646</v>
      </c>
      <c r="C67" s="957" t="s">
        <v>4359</v>
      </c>
      <c r="D67" s="957" t="s">
        <v>521</v>
      </c>
      <c r="E67" s="754">
        <v>26</v>
      </c>
      <c r="F67" s="1235">
        <v>122</v>
      </c>
      <c r="G67" s="1235" t="s">
        <v>106</v>
      </c>
      <c r="H67" s="1235" t="s">
        <v>106</v>
      </c>
      <c r="I67" s="889">
        <v>37.19</v>
      </c>
      <c r="J67" s="669">
        <f t="shared" si="16"/>
        <v>3.6568970153267011</v>
      </c>
      <c r="K67" s="908">
        <v>0.34</v>
      </c>
      <c r="L67" s="911">
        <v>4</v>
      </c>
      <c r="M67" s="660">
        <f t="shared" si="17"/>
        <v>1.36</v>
      </c>
      <c r="N67" s="894" t="s">
        <v>425</v>
      </c>
      <c r="O67" s="757">
        <v>0.33</v>
      </c>
      <c r="P67" s="885">
        <v>43655</v>
      </c>
      <c r="Q67" s="885">
        <v>43670</v>
      </c>
      <c r="R67" s="660">
        <f t="shared" si="18"/>
        <v>3.0303030303030329</v>
      </c>
      <c r="S67" s="721">
        <f>IF(INDEX(Historical!$D$7:$D$1379,MATCH(B67,Historical!$B$7:$B$1403,0))=0,"n/a",(INDEX(Historical!$C$7:$C$1381,MATCH(B67,Historical!$B$7:$B$1403,0))/INDEX(Historical!$D$7:$D$1379,MATCH(B67,Historical!$B$7:$B$1403,0))-1)*100)</f>
        <v>3.0769230769230882</v>
      </c>
      <c r="T67" s="721">
        <f>IF(INDEX(Historical!$F$7:$F$1372,MATCH(B67,Historical!$B$7:$B$1403,0))=0,"n/a",((INDEX(Historical!$C$7:$C$1381,MATCH(B67,Historical!$B$7:$B$1403,0))/INDEX(Historical!$F$7:$F$1372,MATCH(B67,Historical!$B$7:$B$1403,0)))^(1/3)-1)*100)</f>
        <v>3.1767053684250257</v>
      </c>
      <c r="U67" s="721">
        <f>IF(INDEX(Historical!$H$7:$H$1372,MATCH(B67,Historical!$B$7:$B$1403,0))=0,"n/a",((INDEX(Historical!$C$7:$C$1381,MATCH(B67,Historical!$B$7:$B$1403,0))/INDEX(Historical!$H$7:$H$1372,MATCH(B67,Historical!$B$7:$B$1403,0)))^(1/5)-1)*100)</f>
        <v>4.4085846538828521</v>
      </c>
      <c r="V67" s="721">
        <f>IF(INDEX(Historical!$O$7:$O$1372,MATCH(B67,Historical!$B$7:$B$1403,0))=0,"n/a",((INDEX(Historical!$C$7:$C$1381,MATCH(B67,Historical!$B$7:$B$1403,0))/INDEX(Historical!$O$7:$O$1372,MATCH(B67,Historical!$B$7:$B$1403,0)))^(1/10)-1)*100)</f>
        <v>9.5143686643373258</v>
      </c>
      <c r="W67" s="722">
        <f t="shared" si="19"/>
        <v>0.46336071361282588</v>
      </c>
      <c r="X67" s="723">
        <f t="shared" si="20"/>
        <v>2.9390564359219016</v>
      </c>
      <c r="Y67" s="900" t="s">
        <v>647</v>
      </c>
      <c r="Z67" s="669">
        <f t="shared" si="21"/>
        <v>53.125</v>
      </c>
      <c r="AA67" s="910">
        <f t="shared" si="22"/>
        <v>14.527343749999998</v>
      </c>
      <c r="AB67" s="911">
        <v>4</v>
      </c>
      <c r="AC67" s="889">
        <v>2.56</v>
      </c>
      <c r="AD67" s="889">
        <v>0.97</v>
      </c>
      <c r="AE67" s="889">
        <v>1.1599999999999999</v>
      </c>
      <c r="AF67" s="889">
        <v>1.78</v>
      </c>
      <c r="AG67" s="889">
        <v>12.5</v>
      </c>
      <c r="AH67" s="889">
        <v>0.70000000000000007</v>
      </c>
      <c r="AI67" s="889">
        <v>12.64</v>
      </c>
      <c r="AJ67" s="889">
        <v>1.5</v>
      </c>
      <c r="AK67" s="889">
        <v>15</v>
      </c>
      <c r="AL67" s="902">
        <v>2130</v>
      </c>
      <c r="AM67" s="896">
        <v>0.5</v>
      </c>
      <c r="AN67" s="889">
        <v>0.67</v>
      </c>
      <c r="AO67" s="762">
        <f t="shared" si="23"/>
        <v>-6.4618620807904446</v>
      </c>
      <c r="AP67" s="763">
        <f t="shared" si="24"/>
        <v>8.0654816692095537</v>
      </c>
      <c r="AQ67" s="912">
        <f t="shared" si="25"/>
        <v>7.2042119301082064</v>
      </c>
      <c r="AR67" s="669">
        <f>INDEX(Historical!$C$7:$C$1381,MATCH(B67,Historical!$B$7:$B$1403,0))*IF(AH67="n/a",1.03,IF(AH67&lt;0,1.01,IF(AH67&gt;10,1.1,(1+AH67/100))))</f>
        <v>1.34938</v>
      </c>
      <c r="AS67" s="910">
        <f t="shared" si="26"/>
        <v>1.4843180000000002</v>
      </c>
      <c r="AT67" s="910">
        <f t="shared" ref="AT67:AV86" si="31">IF($AK67="n/a",1.03*AS67,IF($AK67&lt;0,1.01*AS67,IF($AK67&gt;10,1.1*AS67,(1+$AK67/100)*AS67)))</f>
        <v>1.6327498000000005</v>
      </c>
      <c r="AU67" s="910">
        <f t="shared" si="31"/>
        <v>1.7960247800000007</v>
      </c>
      <c r="AV67" s="910">
        <f t="shared" si="31"/>
        <v>1.9756272580000009</v>
      </c>
      <c r="AW67" s="669">
        <f t="shared" si="27"/>
        <v>8.2380998380000019</v>
      </c>
      <c r="AX67" s="770">
        <f t="shared" si="28"/>
        <v>22.151384345254108</v>
      </c>
      <c r="AY67" s="959">
        <v>1.1100000000000001</v>
      </c>
      <c r="AZ67" s="896">
        <v>0.24</v>
      </c>
      <c r="BA67" s="896">
        <v>-29.79</v>
      </c>
      <c r="BB67" s="896">
        <v>-19.040000000000003</v>
      </c>
      <c r="BC67" s="896">
        <v>-18.029999999999998</v>
      </c>
      <c r="BE67" s="641">
        <v>1994</v>
      </c>
      <c r="BF67" s="922">
        <f t="shared" si="29"/>
        <v>2</v>
      </c>
      <c r="BG67" s="906">
        <v>4.9000000000000004</v>
      </c>
    </row>
    <row r="68" spans="1:59" ht="11.25" customHeight="1" x14ac:dyDescent="0.2">
      <c r="A68" s="887" t="s">
        <v>263</v>
      </c>
      <c r="B68" s="899" t="s">
        <v>264</v>
      </c>
      <c r="C68" s="957" t="s">
        <v>128</v>
      </c>
      <c r="D68" s="957" t="s">
        <v>4370</v>
      </c>
      <c r="E68" s="754">
        <v>48</v>
      </c>
      <c r="F68" s="1235">
        <v>40</v>
      </c>
      <c r="G68" s="1235" t="s">
        <v>115</v>
      </c>
      <c r="H68" s="1235" t="s">
        <v>37</v>
      </c>
      <c r="I68" s="889">
        <v>131.19</v>
      </c>
      <c r="J68" s="669">
        <f t="shared" si="16"/>
        <v>3.2624437838249873</v>
      </c>
      <c r="K68" s="901">
        <v>1.07</v>
      </c>
      <c r="L68" s="911">
        <v>4</v>
      </c>
      <c r="M68" s="660">
        <f t="shared" si="17"/>
        <v>4.28</v>
      </c>
      <c r="N68" s="894" t="s">
        <v>189</v>
      </c>
      <c r="O68" s="756">
        <v>1.03</v>
      </c>
      <c r="P68" s="885">
        <v>43895</v>
      </c>
      <c r="Q68" s="885">
        <v>43922</v>
      </c>
      <c r="R68" s="660">
        <f t="shared" si="18"/>
        <v>3.8834951456310711</v>
      </c>
      <c r="S68" s="721">
        <f>IF(INDEX(Historical!$D$7:$D$1379,MATCH(B68,Historical!$B$7:$B$1403,0))=0,"n/a",(INDEX(Historical!$C$7:$C$1381,MATCH(B68,Historical!$B$7:$B$1403,0))/INDEX(Historical!$D$7:$D$1379,MATCH(B68,Historical!$B$7:$B$1403,0))-1)*100)</f>
        <v>3.0226700251889005</v>
      </c>
      <c r="T68" s="721">
        <f>IF(INDEX(Historical!$F$7:$F$1372,MATCH(B68,Historical!$B$7:$B$1403,0))=0,"n/a",((INDEX(Historical!$C$7:$C$1381,MATCH(B68,Historical!$B$7:$B$1403,0))/INDEX(Historical!$F$7:$F$1372,MATCH(B68,Historical!$B$7:$B$1403,0)))^(1/3)-1)*100)</f>
        <v>3.9618441645456137</v>
      </c>
      <c r="U68" s="721">
        <f>IF(INDEX(Historical!$H$7:$H$1372,MATCH(B68,Historical!$B$7:$B$1403,0))=0,"n/a",((INDEX(Historical!$C$7:$C$1381,MATCH(B68,Historical!$B$7:$B$1403,0))/INDEX(Historical!$H$7:$H$1372,MATCH(B68,Historical!$B$7:$B$1403,0)))^(1/5)-1)*100)</f>
        <v>4.6658122225865295</v>
      </c>
      <c r="V68" s="721">
        <f>IF(INDEX(Historical!$O$7:$O$1372,MATCH(B68,Historical!$B$7:$B$1403,0))=0,"n/a",((INDEX(Historical!$C$7:$C$1381,MATCH(B68,Historical!$B$7:$B$1403,0))/INDEX(Historical!$O$7:$O$1372,MATCH(B68,Historical!$B$7:$B$1403,0)))^(1/10)-1)*100)</f>
        <v>6.0123398646766413</v>
      </c>
      <c r="W68" s="722">
        <f t="shared" si="19"/>
        <v>0.77603933370414491</v>
      </c>
      <c r="X68" s="723">
        <f t="shared" si="20"/>
        <v>0.47610328801903357</v>
      </c>
      <c r="Y68" s="900"/>
      <c r="Z68" s="669">
        <f t="shared" si="21"/>
        <v>68.589743589743591</v>
      </c>
      <c r="AA68" s="910">
        <f t="shared" si="22"/>
        <v>21.02403846153846</v>
      </c>
      <c r="AB68" s="911">
        <v>12</v>
      </c>
      <c r="AC68" s="889">
        <v>6.24</v>
      </c>
      <c r="AD68" s="889">
        <v>3.64</v>
      </c>
      <c r="AE68" s="889">
        <v>2.44</v>
      </c>
      <c r="AF68" s="891" t="s">
        <v>136</v>
      </c>
      <c r="AG68" s="891" t="s">
        <v>136</v>
      </c>
      <c r="AH68" s="889">
        <v>42.9</v>
      </c>
      <c r="AI68" s="889">
        <v>5.6899999999999995</v>
      </c>
      <c r="AJ68" s="889">
        <v>9.8000000000000007</v>
      </c>
      <c r="AK68" s="889">
        <v>5.7700000000000005</v>
      </c>
      <c r="AL68" s="902">
        <v>45100</v>
      </c>
      <c r="AM68" s="896">
        <v>0.38</v>
      </c>
      <c r="AN68" s="892" t="s">
        <v>136</v>
      </c>
      <c r="AO68" s="762">
        <f t="shared" si="23"/>
        <v>-13.095782455126944</v>
      </c>
      <c r="AP68" s="763">
        <f t="shared" si="24"/>
        <v>7.9282560064115168</v>
      </c>
      <c r="AQ68" s="912" t="str">
        <f t="shared" si="25"/>
        <v>n/a</v>
      </c>
      <c r="AR68" s="669">
        <f>INDEX(Historical!$C$7:$C$1381,MATCH(B68,Historical!$B$7:$B$1403,0))*IF(AH68="n/a",1.03,IF(AH68&lt;0,1.01,IF(AH68&gt;10,1.1,(1+AH68/100))))</f>
        <v>4.4990000000000006</v>
      </c>
      <c r="AS68" s="910">
        <f t="shared" si="26"/>
        <v>4.7549931000000001</v>
      </c>
      <c r="AT68" s="910">
        <f t="shared" si="31"/>
        <v>5.0293562018700007</v>
      </c>
      <c r="AU68" s="910">
        <f t="shared" si="31"/>
        <v>5.3195500547179</v>
      </c>
      <c r="AV68" s="910">
        <f t="shared" si="31"/>
        <v>5.6264880928751229</v>
      </c>
      <c r="AW68" s="669">
        <f t="shared" si="27"/>
        <v>25.229387449463026</v>
      </c>
      <c r="AX68" s="770">
        <f t="shared" si="28"/>
        <v>19.231181835096443</v>
      </c>
      <c r="AY68" s="959">
        <v>0.48</v>
      </c>
      <c r="AZ68" s="896">
        <v>14.46</v>
      </c>
      <c r="BA68" s="896">
        <v>-12.09</v>
      </c>
      <c r="BB68" s="896">
        <v>-6.8900000000000006</v>
      </c>
      <c r="BC68" s="896">
        <v>-4.1500000000000004</v>
      </c>
      <c r="BE68" s="641">
        <v>1973</v>
      </c>
      <c r="BF68" s="922">
        <f t="shared" si="29"/>
        <v>5</v>
      </c>
      <c r="BG68" s="906">
        <v>14.2</v>
      </c>
    </row>
    <row r="69" spans="1:59" ht="11.25" customHeight="1" x14ac:dyDescent="0.2">
      <c r="A69" s="887" t="s">
        <v>187</v>
      </c>
      <c r="B69" s="899" t="s">
        <v>188</v>
      </c>
      <c r="C69" s="957" t="s">
        <v>128</v>
      </c>
      <c r="D69" s="957" t="s">
        <v>4363</v>
      </c>
      <c r="E69" s="754">
        <v>58</v>
      </c>
      <c r="F69" s="1235">
        <v>10</v>
      </c>
      <c r="G69" s="1235" t="s">
        <v>115</v>
      </c>
      <c r="H69" s="1235" t="s">
        <v>115</v>
      </c>
      <c r="I69" s="889">
        <v>53.49</v>
      </c>
      <c r="J69" s="669">
        <f t="shared" si="16"/>
        <v>3.0659936436717139</v>
      </c>
      <c r="K69" s="901">
        <v>0.41</v>
      </c>
      <c r="L69" s="911">
        <v>4</v>
      </c>
      <c r="M69" s="660">
        <f t="shared" si="17"/>
        <v>1.64</v>
      </c>
      <c r="N69" s="894" t="s">
        <v>163</v>
      </c>
      <c r="O69" s="756">
        <v>0.4</v>
      </c>
      <c r="P69" s="885">
        <v>43903</v>
      </c>
      <c r="Q69" s="885">
        <v>43922</v>
      </c>
      <c r="R69" s="660">
        <f t="shared" si="18"/>
        <v>2.4999999999999885</v>
      </c>
      <c r="S69" s="721">
        <f>IF(INDEX(Historical!$D$7:$D$1379,MATCH(B69,Historical!$B$7:$B$1403,0))=0,"n/a",(INDEX(Historical!$C$7:$C$1381,MATCH(B69,Historical!$B$7:$B$1403,0))/INDEX(Historical!$D$7:$D$1379,MATCH(B69,Historical!$B$7:$B$1403,0))-1)*100)</f>
        <v>2.5641025641025772</v>
      </c>
      <c r="T69" s="721">
        <f>IF(INDEX(Historical!$F$7:$F$1372,MATCH(B69,Historical!$B$7:$B$1403,0))=0,"n/a",((INDEX(Historical!$C$7:$C$1381,MATCH(B69,Historical!$B$7:$B$1403,0))/INDEX(Historical!$F$7:$F$1372,MATCH(B69,Historical!$B$7:$B$1403,0)))^(1/3)-1)*100)</f>
        <v>4.5515917149420382</v>
      </c>
      <c r="U69" s="721">
        <f>IF(INDEX(Historical!$H$7:$H$1372,MATCH(B69,Historical!$B$7:$B$1403,0))=0,"n/a",((INDEX(Historical!$C$7:$C$1381,MATCH(B69,Historical!$B$7:$B$1403,0))/INDEX(Historical!$H$7:$H$1372,MATCH(B69,Historical!$B$7:$B$1403,0)))^(1/5)-1)*100)</f>
        <v>5.5727976512114141</v>
      </c>
      <c r="V69" s="721">
        <f>IF(INDEX(Historical!$O$7:$O$1372,MATCH(B69,Historical!$B$7:$B$1403,0))=0,"n/a",((INDEX(Historical!$C$7:$C$1381,MATCH(B69,Historical!$B$7:$B$1403,0))/INDEX(Historical!$O$7:$O$1372,MATCH(B69,Historical!$B$7:$B$1403,0)))^(1/10)-1)*100)</f>
        <v>6.9130238595059845</v>
      </c>
      <c r="W69" s="722">
        <f t="shared" si="19"/>
        <v>0.80613024986863779</v>
      </c>
      <c r="X69" s="723" t="str">
        <f t="shared" si="20"/>
        <v>n/a</v>
      </c>
      <c r="Y69" s="682"/>
      <c r="Z69" s="669">
        <f t="shared" si="21"/>
        <v>79.227053140096615</v>
      </c>
      <c r="AA69" s="910">
        <f t="shared" si="22"/>
        <v>25.840579710144929</v>
      </c>
      <c r="AB69" s="911">
        <v>12</v>
      </c>
      <c r="AC69" s="889">
        <v>2.0699999999999998</v>
      </c>
      <c r="AD69" s="889">
        <v>3.03</v>
      </c>
      <c r="AE69" s="889">
        <v>6.14</v>
      </c>
      <c r="AF69" s="889">
        <v>12.24</v>
      </c>
      <c r="AG69" s="889">
        <v>37.6</v>
      </c>
      <c r="AH69" s="889">
        <v>36.299999999999997</v>
      </c>
      <c r="AI69" s="889">
        <v>8.3699999999999992</v>
      </c>
      <c r="AJ69" s="889">
        <v>-4.7</v>
      </c>
      <c r="AK69" s="889">
        <v>8.5400000000000009</v>
      </c>
      <c r="AL69" s="902">
        <v>228940</v>
      </c>
      <c r="AM69" s="896">
        <v>0.75</v>
      </c>
      <c r="AN69" s="889">
        <v>2.27</v>
      </c>
      <c r="AO69" s="762">
        <f t="shared" si="23"/>
        <v>-17.201788415261802</v>
      </c>
      <c r="AP69" s="763">
        <f t="shared" si="24"/>
        <v>8.6387912948831271</v>
      </c>
      <c r="AQ69" s="912">
        <f t="shared" si="25"/>
        <v>274.93033169268716</v>
      </c>
      <c r="AR69" s="669">
        <f>INDEX(Historical!$C$7:$C$1381,MATCH(B69,Historical!$B$7:$B$1403,0))*IF(AH69="n/a",1.03,IF(AH69&lt;0,1.01,IF(AH69&gt;10,1.1,(1+AH69/100))))</f>
        <v>1.7600000000000002</v>
      </c>
      <c r="AS69" s="910">
        <f t="shared" si="26"/>
        <v>1.9073120000000001</v>
      </c>
      <c r="AT69" s="910">
        <f t="shared" si="31"/>
        <v>2.0701964448000001</v>
      </c>
      <c r="AU69" s="910">
        <f t="shared" si="31"/>
        <v>2.2469912211859198</v>
      </c>
      <c r="AV69" s="910">
        <f t="shared" si="31"/>
        <v>2.4388842714751973</v>
      </c>
      <c r="AW69" s="669">
        <f t="shared" si="27"/>
        <v>10.423383937461118</v>
      </c>
      <c r="AX69" s="770">
        <f t="shared" si="28"/>
        <v>19.486602986466849</v>
      </c>
      <c r="AY69" s="959">
        <v>0.39</v>
      </c>
      <c r="AZ69" s="896">
        <v>19.91</v>
      </c>
      <c r="BA69" s="896">
        <v>-11.04</v>
      </c>
      <c r="BB69" s="896">
        <v>-6.13</v>
      </c>
      <c r="BC69" s="896">
        <v>-0.73</v>
      </c>
      <c r="BE69" s="641">
        <v>1963</v>
      </c>
      <c r="BF69" s="922">
        <f t="shared" si="29"/>
        <v>6</v>
      </c>
      <c r="BG69" s="906">
        <v>7.7</v>
      </c>
    </row>
    <row r="70" spans="1:59" s="796" customFormat="1" ht="11.25" customHeight="1" x14ac:dyDescent="0.2">
      <c r="A70" s="664" t="s">
        <v>266</v>
      </c>
      <c r="B70" s="804" t="s">
        <v>267</v>
      </c>
      <c r="C70" s="957" t="s">
        <v>128</v>
      </c>
      <c r="D70" s="957" t="s">
        <v>4343</v>
      </c>
      <c r="E70" s="778">
        <v>57</v>
      </c>
      <c r="F70" s="1235">
        <v>13</v>
      </c>
      <c r="G70" s="1234" t="s">
        <v>37</v>
      </c>
      <c r="H70" s="1234" t="s">
        <v>37</v>
      </c>
      <c r="I70" s="789">
        <v>144.44999999999999</v>
      </c>
      <c r="J70" s="780">
        <f t="shared" si="16"/>
        <v>1.9383869851159572</v>
      </c>
      <c r="K70" s="781">
        <v>0.7</v>
      </c>
      <c r="L70" s="782">
        <v>4</v>
      </c>
      <c r="M70" s="783">
        <f t="shared" si="17"/>
        <v>2.8</v>
      </c>
      <c r="N70" s="784" t="s">
        <v>151</v>
      </c>
      <c r="O70" s="785">
        <v>0.65</v>
      </c>
      <c r="P70" s="786">
        <v>43803</v>
      </c>
      <c r="Q70" s="786">
        <v>43829</v>
      </c>
      <c r="R70" s="783">
        <f t="shared" si="18"/>
        <v>7.6923076923076819</v>
      </c>
      <c r="S70" s="721">
        <f>IF(INDEX(Historical!$D$7:$D$1379,MATCH(B70,Historical!$B$7:$B$1403,0))=0,"n/a",(INDEX(Historical!$C$7:$C$1381,MATCH(B70,Historical!$B$7:$B$1403,0))/INDEX(Historical!$D$7:$D$1379,MATCH(B70,Historical!$B$7:$B$1403,0))-1)*100)</f>
        <v>8.1632653061224367</v>
      </c>
      <c r="T70" s="721">
        <f>IF(INDEX(Historical!$F$7:$F$1372,MATCH(B70,Historical!$B$7:$B$1403,0))=0,"n/a",((INDEX(Historical!$C$7:$C$1381,MATCH(B70,Historical!$B$7:$B$1403,0))/INDEX(Historical!$F$7:$F$1372,MATCH(B70,Historical!$B$7:$B$1403,0)))^(1/3)-1)*100)</f>
        <v>8.9341387842532871</v>
      </c>
      <c r="U70" s="721">
        <f>IF(INDEX(Historical!$H$7:$H$1372,MATCH(B70,Historical!$B$7:$B$1403,0))=0,"n/a",((INDEX(Historical!$C$7:$C$1381,MATCH(B70,Historical!$B$7:$B$1403,0))/INDEX(Historical!$H$7:$H$1372,MATCH(B70,Historical!$B$7:$B$1403,0)))^(1/5)-1)*100)</f>
        <v>8.2842204447633137</v>
      </c>
      <c r="V70" s="721">
        <f>IF(INDEX(Historical!$O$7:$O$1372,MATCH(B70,Historical!$B$7:$B$1403,0))=0,"n/a",((INDEX(Historical!$C$7:$C$1381,MATCH(B70,Historical!$B$7:$B$1403,0))/INDEX(Historical!$O$7:$O$1372,MATCH(B70,Historical!$B$7:$B$1403,0)))^(1/10)-1)*100)</f>
        <v>8.659171412759914</v>
      </c>
      <c r="W70" s="722">
        <f t="shared" si="19"/>
        <v>0.95669897844450991</v>
      </c>
      <c r="X70" s="723">
        <f t="shared" si="20"/>
        <v>1.0227432647855943</v>
      </c>
      <c r="Y70" s="806"/>
      <c r="Z70" s="780">
        <f t="shared" si="21"/>
        <v>52.238805970149251</v>
      </c>
      <c r="AA70" s="788">
        <f t="shared" si="22"/>
        <v>26.94962686567164</v>
      </c>
      <c r="AB70" s="782">
        <v>6</v>
      </c>
      <c r="AC70" s="789">
        <v>5.36</v>
      </c>
      <c r="AD70" s="789">
        <v>8.98</v>
      </c>
      <c r="AE70" s="789">
        <v>2.94</v>
      </c>
      <c r="AF70" s="789">
        <v>5.13</v>
      </c>
      <c r="AG70" s="789">
        <v>19.900000000000002</v>
      </c>
      <c r="AH70" s="789">
        <v>19.400000000000002</v>
      </c>
      <c r="AI70" s="789">
        <v>3.5000000000000004</v>
      </c>
      <c r="AJ70" s="789">
        <v>8.1</v>
      </c>
      <c r="AK70" s="789">
        <v>3</v>
      </c>
      <c r="AL70" s="790">
        <v>3930</v>
      </c>
      <c r="AM70" s="791">
        <v>2.1999999999999997</v>
      </c>
      <c r="AN70" s="789">
        <v>0</v>
      </c>
      <c r="AO70" s="792">
        <f t="shared" si="23"/>
        <v>-16.727019435792368</v>
      </c>
      <c r="AP70" s="793">
        <f t="shared" si="24"/>
        <v>10.222607429879272</v>
      </c>
      <c r="AQ70" s="794">
        <f t="shared" si="25"/>
        <v>147.88132090524959</v>
      </c>
      <c r="AR70" s="669">
        <f>INDEX(Historical!$C$7:$C$1381,MATCH(B70,Historical!$B$7:$B$1403,0))*IF(AH70="n/a",1.03,IF(AH70&lt;0,1.01,IF(AH70&gt;10,1.1,(1+AH70/100))))</f>
        <v>2.915</v>
      </c>
      <c r="AS70" s="788">
        <f t="shared" si="26"/>
        <v>3.0170249999999998</v>
      </c>
      <c r="AT70" s="788">
        <f t="shared" si="31"/>
        <v>3.1075357499999998</v>
      </c>
      <c r="AU70" s="788">
        <f t="shared" si="31"/>
        <v>3.2007618225000001</v>
      </c>
      <c r="AV70" s="788">
        <f t="shared" si="31"/>
        <v>3.2967846771750002</v>
      </c>
      <c r="AW70" s="780">
        <f t="shared" si="27"/>
        <v>15.537107249675</v>
      </c>
      <c r="AX70" s="795">
        <f t="shared" si="28"/>
        <v>10.756045171114573</v>
      </c>
      <c r="AY70" s="960">
        <v>0.3</v>
      </c>
      <c r="AZ70" s="791">
        <v>7.9799999999999995</v>
      </c>
      <c r="BA70" s="791">
        <v>-12.72</v>
      </c>
      <c r="BB70" s="791">
        <v>-8.19</v>
      </c>
      <c r="BC70" s="791">
        <v>-4.1399999999999997</v>
      </c>
      <c r="BD70" s="933"/>
      <c r="BE70" s="641">
        <v>1964</v>
      </c>
      <c r="BF70" s="922">
        <f t="shared" si="29"/>
        <v>6</v>
      </c>
      <c r="BG70" s="847">
        <v>15.8</v>
      </c>
    </row>
    <row r="71" spans="1:59" ht="11.25" customHeight="1" x14ac:dyDescent="0.2">
      <c r="A71" s="887" t="s">
        <v>660</v>
      </c>
      <c r="B71" s="899" t="s">
        <v>661</v>
      </c>
      <c r="C71" s="957" t="s">
        <v>112</v>
      </c>
      <c r="D71" s="957" t="s">
        <v>212</v>
      </c>
      <c r="E71" s="754">
        <v>25</v>
      </c>
      <c r="F71" s="1235">
        <v>138</v>
      </c>
      <c r="G71" s="1235" t="s">
        <v>37</v>
      </c>
      <c r="H71" s="1235" t="s">
        <v>37</v>
      </c>
      <c r="I71" s="889">
        <v>81.89</v>
      </c>
      <c r="J71" s="669">
        <f t="shared" ref="J71:J102" si="32">(M71/I71)*100</f>
        <v>2.3934546342654781</v>
      </c>
      <c r="K71" s="908">
        <v>0.49</v>
      </c>
      <c r="L71" s="911">
        <v>4</v>
      </c>
      <c r="M71" s="660">
        <f t="shared" ref="M71:M102" si="33">K71*L71</f>
        <v>1.96</v>
      </c>
      <c r="N71" s="894" t="s">
        <v>465</v>
      </c>
      <c r="O71" s="757">
        <v>0.47</v>
      </c>
      <c r="P71" s="885">
        <v>43829</v>
      </c>
      <c r="Q71" s="885">
        <v>43845</v>
      </c>
      <c r="R71" s="660">
        <f t="shared" ref="R71:R102" si="34">(K71-O71)/O71*100</f>
        <v>4.2553191489361746</v>
      </c>
      <c r="S71" s="721">
        <f>IF(INDEX(Historical!$D$7:$D$1379,MATCH(B71,Historical!$B$7:$B$1403,0))=0,"n/a",(INDEX(Historical!$C$7:$C$1381,MATCH(B71,Historical!$B$7:$B$1403,0))/INDEX(Historical!$D$7:$D$1379,MATCH(B71,Historical!$B$7:$B$1403,0))-1)*100)</f>
        <v>20.512820512820507</v>
      </c>
      <c r="T71" s="721">
        <f>IF(INDEX(Historical!$F$7:$F$1372,MATCH(B71,Historical!$B$7:$B$1403,0))=0,"n/a",((INDEX(Historical!$C$7:$C$1381,MATCH(B71,Historical!$B$7:$B$1403,0))/INDEX(Historical!$F$7:$F$1372,MATCH(B71,Historical!$B$7:$B$1403,0)))^(1/3)-1)*100)</f>
        <v>13.670898594408598</v>
      </c>
      <c r="U71" s="721">
        <f>IF(INDEX(Historical!$H$7:$H$1372,MATCH(B71,Historical!$B$7:$B$1403,0))=0,"n/a",((INDEX(Historical!$C$7:$C$1381,MATCH(B71,Historical!$B$7:$B$1403,0))/INDEX(Historical!$H$7:$H$1372,MATCH(B71,Historical!$B$7:$B$1403,0)))^(1/5)-1)*100)</f>
        <v>15.36498246073117</v>
      </c>
      <c r="V71" s="721">
        <f>IF(INDEX(Historical!$O$7:$O$1372,MATCH(B71,Historical!$B$7:$B$1403,0))=0,"n/a",((INDEX(Historical!$C$7:$C$1381,MATCH(B71,Historical!$B$7:$B$1403,0))/INDEX(Historical!$O$7:$O$1372,MATCH(B71,Historical!$B$7:$B$1403,0)))^(1/10)-1)*100)</f>
        <v>13.286043385171364</v>
      </c>
      <c r="W71" s="722">
        <f t="shared" ref="W71:W102" si="35">IF(OR(U71&lt;=0,U71="n/a",V71&lt;=0,V71="n/a"),"n/a",U71/V71)</f>
        <v>1.1564754092162699</v>
      </c>
      <c r="X71" s="723">
        <f t="shared" ref="X71:X102" si="36">IF(OR(AJ71&lt;=0,AJ71="n/a",U71&lt;=0,U71="n/a"),"n/a",U71/AJ71)</f>
        <v>3.5732517350537605</v>
      </c>
      <c r="Y71" s="679"/>
      <c r="Z71" s="669">
        <f t="shared" ref="Z71:Z102" si="37">IF(OR(AC71&lt;0.01,AC71="n/a"),"n/a",M71/AC71*100)</f>
        <v>41.880341880341881</v>
      </c>
      <c r="AA71" s="910">
        <f t="shared" ref="AA71:AA102" si="38">IF(OR(AC71&lt;0.01,AC71="n/a"),"n/a",I71/AC71)</f>
        <v>17.497863247863251</v>
      </c>
      <c r="AB71" s="911">
        <v>12</v>
      </c>
      <c r="AC71" s="889">
        <v>4.68</v>
      </c>
      <c r="AD71" s="889">
        <v>2.52</v>
      </c>
      <c r="AE71" s="889">
        <v>1.7</v>
      </c>
      <c r="AF71" s="889">
        <v>6.19</v>
      </c>
      <c r="AG71" s="889">
        <v>36.9</v>
      </c>
      <c r="AH71" s="889">
        <v>5.7</v>
      </c>
      <c r="AI71" s="889">
        <v>14.34</v>
      </c>
      <c r="AJ71" s="889">
        <v>4.3</v>
      </c>
      <c r="AK71" s="889">
        <v>6.9500000000000011</v>
      </c>
      <c r="AL71" s="902">
        <v>5100</v>
      </c>
      <c r="AM71" s="896">
        <v>1.4000000000000001</v>
      </c>
      <c r="AN71" s="889">
        <v>0.89</v>
      </c>
      <c r="AO71" s="762">
        <f t="shared" ref="AO71:AO102" si="39">IF(U71="n/a","n/a",IF(AA71&lt;0,"n/a",IF(AA71="n/a","n/a",J71+U71-AA71)))</f>
        <v>0.26057384713339715</v>
      </c>
      <c r="AP71" s="763">
        <f t="shared" ref="AP71:AP102" si="40">IF(U71="n/a","n/a",J71+U71)</f>
        <v>17.758437094996648</v>
      </c>
      <c r="AQ71" s="912">
        <f t="shared" ref="AQ71:AQ102" si="41">IF(OR(AC71&lt;0.01,AF71="n/a"),"n/a",(I71/SQRT(22.5*AC71*(I71/AF71))-1)*100)</f>
        <v>119.40502729404207</v>
      </c>
      <c r="AR71" s="669">
        <f>INDEX(Historical!$C$7:$C$1381,MATCH(B71,Historical!$B$7:$B$1403,0))*IF(AH71="n/a",1.03,IF(AH71&lt;0,1.01,IF(AH71&gt;10,1.1,(1+AH71/100))))</f>
        <v>1.9871599999999998</v>
      </c>
      <c r="AS71" s="910">
        <f t="shared" ref="AS71:AS102" si="42">IF($AI71="n/a",1.03*AR71,IF($AI71&lt;0,1.01*AR71,IF($AI71&gt;10,1.1*AR71,(1+$AI71/100)*AR71)))</f>
        <v>2.1858759999999999</v>
      </c>
      <c r="AT71" s="910">
        <f t="shared" si="31"/>
        <v>2.3377943820000002</v>
      </c>
      <c r="AU71" s="910">
        <f t="shared" si="31"/>
        <v>2.5002710915490005</v>
      </c>
      <c r="AV71" s="910">
        <f t="shared" si="31"/>
        <v>2.6740399324116564</v>
      </c>
      <c r="AW71" s="669">
        <f t="shared" ref="AW71:AW102" si="43">SUM(AR71:AV71)</f>
        <v>11.685141405960657</v>
      </c>
      <c r="AX71" s="770">
        <f t="shared" ref="AX71:AX102" si="44">AW71/I71*100</f>
        <v>14.269314209257121</v>
      </c>
      <c r="AY71" s="959">
        <v>1.27</v>
      </c>
      <c r="AZ71" s="896">
        <v>8.36</v>
      </c>
      <c r="BA71" s="896">
        <v>-16.71</v>
      </c>
      <c r="BB71" s="896">
        <v>-12.75</v>
      </c>
      <c r="BC71" s="896">
        <v>-6.15</v>
      </c>
      <c r="BE71" s="641">
        <v>1996</v>
      </c>
      <c r="BF71" s="922">
        <f t="shared" ref="BF71:BF102" si="45">IF(BE71&gt;2008,0,IF(BE71&gt;2001,1,IF(BE71&gt;1990,2,IF(BE71&gt;1980,3,IF(BE71&gt;1973,4,IF(BE71&gt;1970,5,IF(BE71&gt;1960,6,IF(BE71&gt;1958,7,IF(BE71&gt;1953,8,9)))))))))</f>
        <v>2</v>
      </c>
      <c r="BG71" s="906">
        <v>13.3</v>
      </c>
    </row>
    <row r="72" spans="1:59" ht="11.25" customHeight="1" x14ac:dyDescent="0.2">
      <c r="A72" s="887" t="s">
        <v>268</v>
      </c>
      <c r="B72" s="899" t="s">
        <v>269</v>
      </c>
      <c r="C72" s="957" t="s">
        <v>246</v>
      </c>
      <c r="D72" s="957" t="s">
        <v>4367</v>
      </c>
      <c r="E72" s="754">
        <v>48</v>
      </c>
      <c r="F72" s="1235">
        <v>35</v>
      </c>
      <c r="G72" s="1235" t="s">
        <v>106</v>
      </c>
      <c r="H72" s="1235" t="s">
        <v>106</v>
      </c>
      <c r="I72" s="889">
        <v>39.659999999999997</v>
      </c>
      <c r="J72" s="669">
        <f t="shared" si="32"/>
        <v>4.034291477559254</v>
      </c>
      <c r="K72" s="901">
        <v>0.4</v>
      </c>
      <c r="L72" s="911">
        <v>4</v>
      </c>
      <c r="M72" s="660">
        <f t="shared" si="33"/>
        <v>1.6</v>
      </c>
      <c r="N72" s="894" t="s">
        <v>181</v>
      </c>
      <c r="O72" s="756">
        <v>0.38</v>
      </c>
      <c r="P72" s="885">
        <v>43629</v>
      </c>
      <c r="Q72" s="885">
        <v>43661</v>
      </c>
      <c r="R72" s="660">
        <f t="shared" si="34"/>
        <v>5.2631578947368469</v>
      </c>
      <c r="S72" s="721">
        <f>IF(INDEX(Historical!$D$7:$D$1379,MATCH(B72,Historical!$B$7:$B$1403,0))=0,"n/a",(INDEX(Historical!$C$7:$C$1381,MATCH(B72,Historical!$B$7:$B$1403,0))/INDEX(Historical!$D$7:$D$1379,MATCH(B72,Historical!$B$7:$B$1403,0))-1)*100)</f>
        <v>5.4054054054054168</v>
      </c>
      <c r="T72" s="721">
        <f>IF(INDEX(Historical!$F$7:$F$1372,MATCH(B72,Historical!$B$7:$B$1403,0))=0,"n/a",((INDEX(Historical!$C$7:$C$1381,MATCH(B72,Historical!$B$7:$B$1403,0))/INDEX(Historical!$F$7:$F$1372,MATCH(B72,Historical!$B$7:$B$1403,0)))^(1/3)-1)*100)</f>
        <v>5.7264270346431223</v>
      </c>
      <c r="U72" s="721">
        <f>IF(INDEX(Historical!$H$7:$H$1372,MATCH(B72,Historical!$B$7:$B$1403,0))=0,"n/a",((INDEX(Historical!$C$7:$C$1381,MATCH(B72,Historical!$B$7:$B$1403,0))/INDEX(Historical!$H$7:$H$1372,MATCH(B72,Historical!$B$7:$B$1403,0)))^(1/5)-1)*100)</f>
        <v>5.2126224443751035</v>
      </c>
      <c r="V72" s="721">
        <f>IF(INDEX(Historical!$O$7:$O$1372,MATCH(B72,Historical!$B$7:$B$1403,0))=0,"n/a",((INDEX(Historical!$C$7:$C$1381,MATCH(B72,Historical!$B$7:$B$1403,0))/INDEX(Historical!$O$7:$O$1372,MATCH(B72,Historical!$B$7:$B$1403,0)))^(1/10)-1)*100)</f>
        <v>4.4432367708736376</v>
      </c>
      <c r="W72" s="722">
        <f t="shared" si="35"/>
        <v>1.1731588283894643</v>
      </c>
      <c r="X72" s="723">
        <f t="shared" si="36"/>
        <v>0.53738375715207243</v>
      </c>
      <c r="Y72" s="899"/>
      <c r="Z72" s="669">
        <f t="shared" si="37"/>
        <v>64.777327935222672</v>
      </c>
      <c r="AA72" s="910">
        <f t="shared" si="38"/>
        <v>16.056680161943316</v>
      </c>
      <c r="AB72" s="911">
        <v>12</v>
      </c>
      <c r="AC72" s="889">
        <v>2.4700000000000002</v>
      </c>
      <c r="AD72" s="889">
        <v>3.09</v>
      </c>
      <c r="AE72" s="889">
        <v>1.1100000000000001</v>
      </c>
      <c r="AF72" s="889">
        <v>4.08</v>
      </c>
      <c r="AG72" s="889">
        <v>26.700000000000003</v>
      </c>
      <c r="AH72" s="889">
        <v>9.6</v>
      </c>
      <c r="AI72" s="889">
        <v>10.82</v>
      </c>
      <c r="AJ72" s="889">
        <v>9.7000000000000011</v>
      </c>
      <c r="AK72" s="889">
        <v>5.2</v>
      </c>
      <c r="AL72" s="902">
        <v>5280</v>
      </c>
      <c r="AM72" s="896">
        <v>1</v>
      </c>
      <c r="AN72" s="889">
        <v>1.61</v>
      </c>
      <c r="AO72" s="762">
        <f t="shared" si="39"/>
        <v>-6.8097662400089582</v>
      </c>
      <c r="AP72" s="763">
        <f t="shared" si="40"/>
        <v>9.2469139219343575</v>
      </c>
      <c r="AQ72" s="912">
        <f t="shared" si="41"/>
        <v>70.634443651696202</v>
      </c>
      <c r="AR72" s="669">
        <f>INDEX(Historical!$C$7:$C$1381,MATCH(B72,Historical!$B$7:$B$1403,0))*IF(AH72="n/a",1.03,IF(AH72&lt;0,1.01,IF(AH72&gt;10,1.1,(1+AH72/100))))</f>
        <v>1.7097600000000002</v>
      </c>
      <c r="AS72" s="910">
        <f t="shared" si="42"/>
        <v>1.8807360000000004</v>
      </c>
      <c r="AT72" s="910">
        <f t="shared" si="31"/>
        <v>1.9785342720000005</v>
      </c>
      <c r="AU72" s="910">
        <f t="shared" si="31"/>
        <v>2.0814180541440006</v>
      </c>
      <c r="AV72" s="910">
        <f t="shared" si="31"/>
        <v>2.1896517929594888</v>
      </c>
      <c r="AW72" s="669">
        <f t="shared" si="43"/>
        <v>9.8401001191034894</v>
      </c>
      <c r="AX72" s="770">
        <f t="shared" si="44"/>
        <v>24.81114503051813</v>
      </c>
      <c r="AY72" s="959">
        <v>1.07</v>
      </c>
      <c r="AZ72" s="896">
        <v>12.19</v>
      </c>
      <c r="BA72" s="896">
        <v>-28.439999999999998</v>
      </c>
      <c r="BB72" s="896">
        <v>-18.11</v>
      </c>
      <c r="BC72" s="896">
        <v>-9.2899999999999991</v>
      </c>
      <c r="BE72" s="641">
        <v>1972</v>
      </c>
      <c r="BF72" s="922">
        <f t="shared" si="45"/>
        <v>5</v>
      </c>
      <c r="BG72" s="906">
        <v>6.8000000000000007</v>
      </c>
    </row>
    <row r="73" spans="1:59" ht="11.25" customHeight="1" x14ac:dyDescent="0.2">
      <c r="A73" s="887" t="s">
        <v>4394</v>
      </c>
      <c r="B73" s="899" t="s">
        <v>4395</v>
      </c>
      <c r="C73" s="957" t="s">
        <v>123</v>
      </c>
      <c r="D73" s="957" t="s">
        <v>4188</v>
      </c>
      <c r="E73" s="754">
        <v>27</v>
      </c>
      <c r="F73" s="1235">
        <v>115</v>
      </c>
      <c r="G73" s="1235" t="s">
        <v>37</v>
      </c>
      <c r="H73" s="1235" t="s">
        <v>37</v>
      </c>
      <c r="I73" s="889">
        <v>191.01</v>
      </c>
      <c r="J73" s="669">
        <f t="shared" si="32"/>
        <v>2.0166483430186903</v>
      </c>
      <c r="K73" s="908">
        <v>0.96299999999999997</v>
      </c>
      <c r="L73" s="911">
        <v>4</v>
      </c>
      <c r="M73" s="660">
        <f t="shared" si="33"/>
        <v>3.8519999999999999</v>
      </c>
      <c r="N73" s="894" t="s">
        <v>148</v>
      </c>
      <c r="O73" s="757">
        <v>0.875</v>
      </c>
      <c r="P73" s="885">
        <v>43895</v>
      </c>
      <c r="Q73" s="885">
        <v>43910</v>
      </c>
      <c r="R73" s="660">
        <f t="shared" si="34"/>
        <v>10.057142857142853</v>
      </c>
      <c r="S73" s="721">
        <f>IF(INDEX(Historical!$D$7:$D$1379,MATCH(B73,Historical!$B$7:$B$1403,0))=0,"n/a",(INDEX(Historical!$C$7:$C$1381,MATCH(B73,Historical!$B$7:$B$1403,0))/INDEX(Historical!$D$7:$D$1379,MATCH(B73,Historical!$B$7:$B$1403,0))-1)*100)</f>
        <v>6.0606060606060552</v>
      </c>
      <c r="T73" s="721">
        <f>IF(INDEX(Historical!$F$7:$F$1372,MATCH(B73,Historical!$B$7:$B$1403,0))=0,"n/a",((INDEX(Historical!$C$7:$C$1381,MATCH(B73,Historical!$B$7:$B$1403,0))/INDEX(Historical!$F$7:$F$1372,MATCH(B73,Historical!$B$7:$B$1403,0)))^(1/3)-1)*100)</f>
        <v>5.2726599609396629</v>
      </c>
      <c r="U73" s="721">
        <f>IF(INDEX(Historical!$H$7:$H$1372,MATCH(B73,Historical!$B$7:$B$1403,0))=0,"n/a",((INDEX(Historical!$C$7:$C$1381,MATCH(B73,Historical!$B$7:$B$1403,0))/INDEX(Historical!$H$7:$H$1372,MATCH(B73,Historical!$B$7:$B$1403,0)))^(1/5)-1)*100)</f>
        <v>6.1253020375036993</v>
      </c>
      <c r="V73" s="721">
        <f>IF(INDEX(Historical!$O$7:$O$1372,MATCH(B73,Historical!$B$7:$B$1403,0))=0,"n/a",((INDEX(Historical!$C$7:$C$1381,MATCH(B73,Historical!$B$7:$B$1403,0))/INDEX(Historical!$O$7:$O$1372,MATCH(B73,Historical!$B$7:$B$1403,0)))^(1/10)-1)*100)</f>
        <v>8.1421018250528618</v>
      </c>
      <c r="W73" s="722">
        <f t="shared" si="35"/>
        <v>0.75229985685716128</v>
      </c>
      <c r="X73" s="723">
        <f t="shared" si="36"/>
        <v>0.37123042651537569</v>
      </c>
      <c r="Y73" s="688"/>
      <c r="Z73" s="669">
        <f t="shared" si="37"/>
        <v>42.144420131291028</v>
      </c>
      <c r="AA73" s="910">
        <f t="shared" si="38"/>
        <v>20.898249452954047</v>
      </c>
      <c r="AB73" s="911">
        <v>12</v>
      </c>
      <c r="AC73" s="889">
        <v>9.14</v>
      </c>
      <c r="AD73" s="889">
        <v>1.79</v>
      </c>
      <c r="AE73" s="889">
        <v>3.83</v>
      </c>
      <c r="AF73" s="889">
        <v>2.11</v>
      </c>
      <c r="AG73" s="889">
        <v>9.4</v>
      </c>
      <c r="AH73" s="889">
        <v>122.10000000000001</v>
      </c>
      <c r="AI73" s="889">
        <v>11.200000000000001</v>
      </c>
      <c r="AJ73" s="889">
        <v>16.5</v>
      </c>
      <c r="AK73" s="889">
        <v>11.700000000000001</v>
      </c>
      <c r="AL73" s="902">
        <v>103250</v>
      </c>
      <c r="AM73" s="896">
        <v>0.11</v>
      </c>
      <c r="AN73" s="889">
        <v>0.27</v>
      </c>
      <c r="AO73" s="762">
        <f t="shared" si="39"/>
        <v>-12.756299072431657</v>
      </c>
      <c r="AP73" s="763">
        <f t="shared" si="40"/>
        <v>8.1419503805223901</v>
      </c>
      <c r="AQ73" s="912">
        <f t="shared" si="41"/>
        <v>39.992549556885024</v>
      </c>
      <c r="AR73" s="669">
        <f>INDEX(Historical!$C$7:$C$1381,MATCH(B73,Historical!$B$7:$B$1403,0))*IF(AH73="n/a",1.03,IF(AH73&lt;0,1.01,IF(AH73&gt;10,1.1,(1+AH73/100))))</f>
        <v>3.8500000000000005</v>
      </c>
      <c r="AS73" s="910">
        <f t="shared" si="42"/>
        <v>4.2350000000000012</v>
      </c>
      <c r="AT73" s="910">
        <f t="shared" si="31"/>
        <v>4.6585000000000019</v>
      </c>
      <c r="AU73" s="910">
        <f t="shared" si="31"/>
        <v>5.1243500000000024</v>
      </c>
      <c r="AV73" s="910">
        <f t="shared" si="31"/>
        <v>5.6367850000000033</v>
      </c>
      <c r="AW73" s="669">
        <f t="shared" si="43"/>
        <v>23.504635000000007</v>
      </c>
      <c r="AX73" s="770">
        <f t="shared" si="44"/>
        <v>12.305447358777032</v>
      </c>
      <c r="AY73" s="959">
        <v>0.79</v>
      </c>
      <c r="AZ73" s="896">
        <v>15.02</v>
      </c>
      <c r="BA73" s="896">
        <v>-16.170000000000002</v>
      </c>
      <c r="BB73" s="896">
        <v>-9.6199999999999992</v>
      </c>
      <c r="BC73" s="896">
        <v>-4.3499999999999996</v>
      </c>
      <c r="BE73" s="641">
        <v>1994</v>
      </c>
      <c r="BF73" s="922">
        <f t="shared" si="45"/>
        <v>2</v>
      </c>
      <c r="BG73" s="906">
        <v>5.3</v>
      </c>
    </row>
    <row r="74" spans="1:59" ht="11.25" customHeight="1" x14ac:dyDescent="0.2">
      <c r="A74" s="887" t="s">
        <v>270</v>
      </c>
      <c r="B74" s="899" t="s">
        <v>271</v>
      </c>
      <c r="C74" s="957" t="s">
        <v>246</v>
      </c>
      <c r="D74" s="957" t="s">
        <v>4333</v>
      </c>
      <c r="E74" s="754">
        <v>57</v>
      </c>
      <c r="F74" s="1235">
        <v>12</v>
      </c>
      <c r="G74" s="1235" t="s">
        <v>37</v>
      </c>
      <c r="H74" s="1235" t="s">
        <v>115</v>
      </c>
      <c r="I74" s="889">
        <v>106.57</v>
      </c>
      <c r="J74" s="669">
        <f t="shared" si="32"/>
        <v>2.0643708360701889</v>
      </c>
      <c r="K74" s="901">
        <v>0.55000000000000004</v>
      </c>
      <c r="L74" s="911">
        <v>4</v>
      </c>
      <c r="M74" s="660">
        <f t="shared" si="33"/>
        <v>2.2000000000000002</v>
      </c>
      <c r="N74" s="894" t="s">
        <v>272</v>
      </c>
      <c r="O74" s="756">
        <v>0.48</v>
      </c>
      <c r="P74" s="885">
        <v>43669</v>
      </c>
      <c r="Q74" s="885">
        <v>43684</v>
      </c>
      <c r="R74" s="660">
        <f t="shared" si="34"/>
        <v>14.583333333333348</v>
      </c>
      <c r="S74" s="721">
        <f>IF(INDEX(Historical!$D$7:$D$1379,MATCH(B74,Historical!$B$7:$B$1403,0))=0,"n/a",(INDEX(Historical!$C$7:$C$1381,MATCH(B74,Historical!$B$7:$B$1403,0))/INDEX(Historical!$D$7:$D$1379,MATCH(B74,Historical!$B$7:$B$1403,0))-1)*100)</f>
        <v>15.730337078651679</v>
      </c>
      <c r="T74" s="721">
        <f>IF(INDEX(Historical!$F$7:$F$1372,MATCH(B74,Historical!$B$7:$B$1403,0))=0,"n/a",((INDEX(Historical!$C$7:$C$1381,MATCH(B74,Historical!$B$7:$B$1403,0))/INDEX(Historical!$F$7:$F$1372,MATCH(B74,Historical!$B$7:$B$1403,0)))^(1/3)-1)*100)</f>
        <v>17.805497703104489</v>
      </c>
      <c r="U74" s="721">
        <f>IF(INDEX(Historical!$H$7:$H$1372,MATCH(B74,Historical!$B$7:$B$1403,0))=0,"n/a",((INDEX(Historical!$C$7:$C$1381,MATCH(B74,Historical!$B$7:$B$1403,0))/INDEX(Historical!$H$7:$H$1372,MATCH(B74,Historical!$B$7:$B$1403,0)))^(1/5)-1)*100)</f>
        <v>20.229398287186861</v>
      </c>
      <c r="V74" s="721">
        <f>IF(INDEX(Historical!$O$7:$O$1372,MATCH(B74,Historical!$B$7:$B$1403,0))=0,"n/a",((INDEX(Historical!$C$7:$C$1381,MATCH(B74,Historical!$B$7:$B$1403,0))/INDEX(Historical!$O$7:$O$1372,MATCH(B74,Historical!$B$7:$B$1403,0)))^(1/10)-1)*100)</f>
        <v>19.3932894022808</v>
      </c>
      <c r="W74" s="722">
        <f t="shared" si="35"/>
        <v>1.0431133093289335</v>
      </c>
      <c r="X74" s="723">
        <f t="shared" si="36"/>
        <v>3.4287115740994683</v>
      </c>
      <c r="Y74" s="899"/>
      <c r="Z74" s="669">
        <f t="shared" si="37"/>
        <v>58.20105820105821</v>
      </c>
      <c r="AA74" s="910">
        <f t="shared" si="38"/>
        <v>28.193121693121693</v>
      </c>
      <c r="AB74" s="911">
        <v>1</v>
      </c>
      <c r="AC74" s="889">
        <v>3.78</v>
      </c>
      <c r="AD74" s="889">
        <v>1.83</v>
      </c>
      <c r="AE74" s="889">
        <v>1.1499999999999999</v>
      </c>
      <c r="AF74" s="889">
        <v>33.299999999999997</v>
      </c>
      <c r="AG74" s="889">
        <v>98.1</v>
      </c>
      <c r="AH74" s="889">
        <v>-30.9</v>
      </c>
      <c r="AI74" s="889">
        <v>16.88</v>
      </c>
      <c r="AJ74" s="889">
        <v>5.8999999999999995</v>
      </c>
      <c r="AK74" s="889">
        <v>15.35</v>
      </c>
      <c r="AL74" s="902">
        <v>82500</v>
      </c>
      <c r="AM74" s="896">
        <v>0.16</v>
      </c>
      <c r="AN74" s="889">
        <v>7.26</v>
      </c>
      <c r="AO74" s="762">
        <f t="shared" si="39"/>
        <v>-5.899352569864643</v>
      </c>
      <c r="AP74" s="763">
        <f t="shared" si="40"/>
        <v>22.29376912325705</v>
      </c>
      <c r="AQ74" s="912">
        <f t="shared" si="41"/>
        <v>545.95526242782557</v>
      </c>
      <c r="AR74" s="669">
        <f>INDEX(Historical!$C$7:$C$1381,MATCH(B74,Historical!$B$7:$B$1403,0))*IF(AH74="n/a",1.03,IF(AH74&lt;0,1.01,IF(AH74&gt;10,1.1,(1+AH74/100))))</f>
        <v>2.0806</v>
      </c>
      <c r="AS74" s="910">
        <f t="shared" si="42"/>
        <v>2.2886600000000001</v>
      </c>
      <c r="AT74" s="910">
        <f t="shared" si="31"/>
        <v>2.5175260000000002</v>
      </c>
      <c r="AU74" s="910">
        <f t="shared" si="31"/>
        <v>2.7692786000000003</v>
      </c>
      <c r="AV74" s="910">
        <f t="shared" si="31"/>
        <v>3.0462064600000005</v>
      </c>
      <c r="AW74" s="669">
        <f t="shared" si="43"/>
        <v>12.702271060000001</v>
      </c>
      <c r="AX74" s="770">
        <f t="shared" si="44"/>
        <v>11.919180876419256</v>
      </c>
      <c r="AY74" s="959">
        <v>1.29</v>
      </c>
      <c r="AZ74" s="896">
        <v>16.34</v>
      </c>
      <c r="BA74" s="896">
        <v>-15.909999999999998</v>
      </c>
      <c r="BB74" s="896">
        <v>-11.63</v>
      </c>
      <c r="BC74" s="896">
        <v>-3.39</v>
      </c>
      <c r="BE74" s="641">
        <v>1963</v>
      </c>
      <c r="BF74" s="922">
        <f t="shared" si="45"/>
        <v>6</v>
      </c>
      <c r="BG74" s="906">
        <v>7.3999999999999995</v>
      </c>
    </row>
    <row r="75" spans="1:59" ht="11.25" customHeight="1" x14ac:dyDescent="0.2">
      <c r="A75" s="887" t="s">
        <v>670</v>
      </c>
      <c r="B75" s="899" t="s">
        <v>671</v>
      </c>
      <c r="C75" s="957" t="s">
        <v>112</v>
      </c>
      <c r="D75" s="957" t="s">
        <v>4338</v>
      </c>
      <c r="E75" s="754">
        <v>25</v>
      </c>
      <c r="F75" s="1235">
        <v>137</v>
      </c>
      <c r="G75" s="1235" t="s">
        <v>106</v>
      </c>
      <c r="H75" s="1235" t="s">
        <v>106</v>
      </c>
      <c r="I75" s="889">
        <v>29.56</v>
      </c>
      <c r="J75" s="669">
        <f t="shared" si="32"/>
        <v>2.8416779431664412</v>
      </c>
      <c r="K75" s="908">
        <v>0.21</v>
      </c>
      <c r="L75" s="911">
        <v>4</v>
      </c>
      <c r="M75" s="660">
        <f t="shared" si="33"/>
        <v>0.84</v>
      </c>
      <c r="N75" s="894" t="s">
        <v>142</v>
      </c>
      <c r="O75" s="757">
        <v>0.2</v>
      </c>
      <c r="P75" s="885">
        <v>43790</v>
      </c>
      <c r="Q75" s="885">
        <v>43807</v>
      </c>
      <c r="R75" s="660">
        <f t="shared" si="34"/>
        <v>4.9999999999999902</v>
      </c>
      <c r="S75" s="721">
        <f>IF(INDEX(Historical!$D$7:$D$1379,MATCH(B75,Historical!$B$7:$B$1403,0))=0,"n/a",(INDEX(Historical!$C$7:$C$1381,MATCH(B75,Historical!$B$7:$B$1403,0))/INDEX(Historical!$D$7:$D$1379,MATCH(B75,Historical!$B$7:$B$1403,0))-1)*100)</f>
        <v>5.1948051948051965</v>
      </c>
      <c r="T75" s="721">
        <f>IF(INDEX(Historical!$F$7:$F$1372,MATCH(B75,Historical!$B$7:$B$1403,0))=0,"n/a",((INDEX(Historical!$C$7:$C$1381,MATCH(B75,Historical!$B$7:$B$1403,0))/INDEX(Historical!$F$7:$F$1372,MATCH(B75,Historical!$B$7:$B$1403,0)))^(1/3)-1)*100)</f>
        <v>9.319535187362149</v>
      </c>
      <c r="U75" s="721">
        <f>IF(INDEX(Historical!$H$7:$H$1372,MATCH(B75,Historical!$B$7:$B$1403,0))=0,"n/a",((INDEX(Historical!$C$7:$C$1381,MATCH(B75,Historical!$B$7:$B$1403,0))/INDEX(Historical!$H$7:$H$1372,MATCH(B75,Historical!$B$7:$B$1403,0)))^(1/5)-1)*100)</f>
        <v>11.981282593120568</v>
      </c>
      <c r="V75" s="721">
        <f>IF(INDEX(Historical!$O$7:$O$1372,MATCH(B75,Historical!$B$7:$B$1403,0))=0,"n/a",((INDEX(Historical!$C$7:$C$1381,MATCH(B75,Historical!$B$7:$B$1403,0))/INDEX(Historical!$O$7:$O$1372,MATCH(B75,Historical!$B$7:$B$1403,0)))^(1/10)-1)*100)</f>
        <v>11.821139737601305</v>
      </c>
      <c r="W75" s="722">
        <f t="shared" si="35"/>
        <v>1.013547158655935</v>
      </c>
      <c r="X75" s="723" t="str">
        <f t="shared" si="36"/>
        <v>n/a</v>
      </c>
      <c r="Y75" s="899"/>
      <c r="Z75" s="669" t="str">
        <f t="shared" si="37"/>
        <v>n/a</v>
      </c>
      <c r="AA75" s="910" t="str">
        <f t="shared" si="38"/>
        <v>n/a</v>
      </c>
      <c r="AB75" s="911">
        <v>9</v>
      </c>
      <c r="AC75" s="889">
        <v>-1.66</v>
      </c>
      <c r="AD75" s="889" t="s">
        <v>136</v>
      </c>
      <c r="AE75" s="889">
        <v>0.61</v>
      </c>
      <c r="AF75" s="889">
        <v>1.29</v>
      </c>
      <c r="AG75" s="889">
        <v>-6.6000000000000005</v>
      </c>
      <c r="AH75" s="889">
        <v>-135.60000000000002</v>
      </c>
      <c r="AI75" s="889">
        <v>9.02</v>
      </c>
      <c r="AJ75" s="889">
        <v>-22.900000000000002</v>
      </c>
      <c r="AK75" s="889">
        <v>-10</v>
      </c>
      <c r="AL75" s="902">
        <v>924.93</v>
      </c>
      <c r="AM75" s="896">
        <v>2.4</v>
      </c>
      <c r="AN75" s="889">
        <v>1.35</v>
      </c>
      <c r="AO75" s="762" t="str">
        <f t="shared" si="39"/>
        <v>n/a</v>
      </c>
      <c r="AP75" s="763">
        <f t="shared" si="40"/>
        <v>14.82296053628701</v>
      </c>
      <c r="AQ75" s="912" t="str">
        <f t="shared" si="41"/>
        <v>n/a</v>
      </c>
      <c r="AR75" s="669">
        <f>INDEX(Historical!$C$7:$C$1381,MATCH(B75,Historical!$B$7:$B$1403,0))*IF(AH75="n/a",1.03,IF(AH75&lt;0,1.01,IF(AH75&gt;10,1.1,(1+AH75/100))))</f>
        <v>0.81810000000000005</v>
      </c>
      <c r="AS75" s="910">
        <f t="shared" si="42"/>
        <v>0.89189262000000014</v>
      </c>
      <c r="AT75" s="910">
        <f t="shared" si="31"/>
        <v>0.90081154620000015</v>
      </c>
      <c r="AU75" s="910">
        <f t="shared" si="31"/>
        <v>0.90981966166200012</v>
      </c>
      <c r="AV75" s="910">
        <f t="shared" si="31"/>
        <v>0.91891785827862016</v>
      </c>
      <c r="AW75" s="669">
        <f t="shared" si="43"/>
        <v>4.4395416861406201</v>
      </c>
      <c r="AX75" s="770">
        <f t="shared" si="44"/>
        <v>15.018747246754465</v>
      </c>
      <c r="AY75" s="959">
        <v>1.1599999999999999</v>
      </c>
      <c r="AZ75" s="896">
        <v>3.4799999999999995</v>
      </c>
      <c r="BA75" s="896">
        <v>-27.48</v>
      </c>
      <c r="BB75" s="896">
        <v>-19.16</v>
      </c>
      <c r="BC75" s="896">
        <v>-15.950000000000001</v>
      </c>
      <c r="BE75" s="641">
        <v>1996</v>
      </c>
      <c r="BF75" s="922">
        <f t="shared" si="45"/>
        <v>2</v>
      </c>
      <c r="BG75" s="906">
        <v>-2.2999999999999998</v>
      </c>
    </row>
    <row r="76" spans="1:59" ht="11.25" customHeight="1" x14ac:dyDescent="0.2">
      <c r="A76" s="887" t="s">
        <v>275</v>
      </c>
      <c r="B76" s="899" t="s">
        <v>276</v>
      </c>
      <c r="C76" s="957" t="s">
        <v>246</v>
      </c>
      <c r="D76" s="957" t="s">
        <v>4369</v>
      </c>
      <c r="E76" s="754">
        <v>44</v>
      </c>
      <c r="F76" s="1235">
        <v>58</v>
      </c>
      <c r="G76" s="1235" t="s">
        <v>37</v>
      </c>
      <c r="H76" s="1235" t="s">
        <v>115</v>
      </c>
      <c r="I76" s="889">
        <v>194.17</v>
      </c>
      <c r="J76" s="669">
        <f t="shared" si="32"/>
        <v>2.575063089045682</v>
      </c>
      <c r="K76" s="901">
        <v>1.25</v>
      </c>
      <c r="L76" s="911">
        <v>4</v>
      </c>
      <c r="M76" s="660">
        <f t="shared" si="33"/>
        <v>5</v>
      </c>
      <c r="N76" s="894" t="s">
        <v>148</v>
      </c>
      <c r="O76" s="756">
        <v>1.1599999999999999</v>
      </c>
      <c r="P76" s="885">
        <v>43798</v>
      </c>
      <c r="Q76" s="885">
        <v>43815</v>
      </c>
      <c r="R76" s="660">
        <f t="shared" si="34"/>
        <v>7.7586206896551797</v>
      </c>
      <c r="S76" s="721">
        <f>IF(INDEX(Historical!$D$7:$D$1379,MATCH(B76,Historical!$B$7:$B$1403,0))=0,"n/a",(INDEX(Historical!$C$7:$C$1381,MATCH(B76,Historical!$B$7:$B$1403,0))/INDEX(Historical!$D$7:$D$1379,MATCH(B76,Historical!$B$7:$B$1403,0))-1)*100)</f>
        <v>12.887828162291171</v>
      </c>
      <c r="T76" s="721">
        <f>IF(INDEX(Historical!$F$7:$F$1372,MATCH(B76,Historical!$B$7:$B$1403,0))=0,"n/a",((INDEX(Historical!$C$7:$C$1381,MATCH(B76,Historical!$B$7:$B$1403,0))/INDEX(Historical!$F$7:$F$1372,MATCH(B76,Historical!$B$7:$B$1403,0)))^(1/3)-1)*100)</f>
        <v>9.4253588741905592</v>
      </c>
      <c r="U76" s="721">
        <f>IF(INDEX(Historical!$H$7:$H$1372,MATCH(B76,Historical!$B$7:$B$1403,0))=0,"n/a",((INDEX(Historical!$C$7:$C$1381,MATCH(B76,Historical!$B$7:$B$1403,0))/INDEX(Historical!$H$7:$H$1372,MATCH(B76,Historical!$B$7:$B$1403,0)))^(1/5)-1)*100)</f>
        <v>7.5963302873188976</v>
      </c>
      <c r="V76" s="721">
        <f>IF(INDEX(Historical!$O$7:$O$1372,MATCH(B76,Historical!$B$7:$B$1403,0))=0,"n/a",((INDEX(Historical!$C$7:$C$1381,MATCH(B76,Historical!$B$7:$B$1403,0))/INDEX(Historical!$O$7:$O$1372,MATCH(B76,Historical!$B$7:$B$1403,0)))^(1/10)-1)*100)</f>
        <v>8.7203214942733531</v>
      </c>
      <c r="W76" s="722">
        <f t="shared" si="35"/>
        <v>0.871106677925512</v>
      </c>
      <c r="X76" s="723">
        <f t="shared" si="36"/>
        <v>1.1509591344422572</v>
      </c>
      <c r="Y76" s="836"/>
      <c r="Z76" s="669">
        <f t="shared" si="37"/>
        <v>62.972292191435763</v>
      </c>
      <c r="AA76" s="910">
        <f t="shared" si="38"/>
        <v>24.454659949622162</v>
      </c>
      <c r="AB76" s="911">
        <v>12</v>
      </c>
      <c r="AC76" s="889">
        <v>7.94</v>
      </c>
      <c r="AD76" s="889">
        <v>3.24</v>
      </c>
      <c r="AE76" s="889">
        <v>6.97</v>
      </c>
      <c r="AF76" s="889" t="s">
        <v>136</v>
      </c>
      <c r="AG76" s="892">
        <v>-83.6</v>
      </c>
      <c r="AH76" s="889">
        <v>5.7</v>
      </c>
      <c r="AI76" s="889">
        <v>8.18</v>
      </c>
      <c r="AJ76" s="889">
        <v>6.6000000000000005</v>
      </c>
      <c r="AK76" s="889">
        <v>7.5399999999999991</v>
      </c>
      <c r="AL76" s="902">
        <v>146910</v>
      </c>
      <c r="AM76" s="896">
        <v>0.11</v>
      </c>
      <c r="AN76" s="889" t="s">
        <v>136</v>
      </c>
      <c r="AO76" s="762">
        <f t="shared" si="39"/>
        <v>-14.283266573257581</v>
      </c>
      <c r="AP76" s="763">
        <f t="shared" si="40"/>
        <v>10.171393376364581</v>
      </c>
      <c r="AQ76" s="912" t="str">
        <f t="shared" si="41"/>
        <v>n/a</v>
      </c>
      <c r="AR76" s="669">
        <f>INDEX(Historical!$C$7:$C$1381,MATCH(B76,Historical!$B$7:$B$1403,0))*IF(AH76="n/a",1.03,IF(AH76&lt;0,1.01,IF(AH76&gt;10,1.1,(1+AH76/100))))</f>
        <v>4.9996100000000006</v>
      </c>
      <c r="AS76" s="910">
        <f t="shared" si="42"/>
        <v>5.4085780980000013</v>
      </c>
      <c r="AT76" s="910">
        <f t="shared" si="31"/>
        <v>5.8163848865892014</v>
      </c>
      <c r="AU76" s="910">
        <f t="shared" si="31"/>
        <v>6.2549403070380265</v>
      </c>
      <c r="AV76" s="910">
        <f t="shared" si="31"/>
        <v>6.7265628061886931</v>
      </c>
      <c r="AW76" s="669">
        <f t="shared" si="43"/>
        <v>29.20607609781592</v>
      </c>
      <c r="AX76" s="770">
        <f t="shared" si="44"/>
        <v>15.041497707069023</v>
      </c>
      <c r="AY76" s="959">
        <v>0.4</v>
      </c>
      <c r="AZ76" s="896">
        <v>8.92</v>
      </c>
      <c r="BA76" s="896">
        <v>-12.509999999999998</v>
      </c>
      <c r="BB76" s="896">
        <v>-6.660000000000001</v>
      </c>
      <c r="BC76" s="896">
        <v>-5.99</v>
      </c>
      <c r="BE76" s="641">
        <v>1976</v>
      </c>
      <c r="BF76" s="922">
        <f t="shared" si="45"/>
        <v>4</v>
      </c>
      <c r="BG76" s="906">
        <v>13.8</v>
      </c>
    </row>
    <row r="77" spans="1:59" ht="11.25" customHeight="1" x14ac:dyDescent="0.2">
      <c r="A77" s="895" t="s">
        <v>286</v>
      </c>
      <c r="B77" s="899" t="s">
        <v>287</v>
      </c>
      <c r="C77" s="957" t="s">
        <v>108</v>
      </c>
      <c r="D77" s="957" t="s">
        <v>118</v>
      </c>
      <c r="E77" s="754">
        <v>33</v>
      </c>
      <c r="F77" s="1235">
        <v>86</v>
      </c>
      <c r="G77" s="1235" t="s">
        <v>106</v>
      </c>
      <c r="H77" s="1235" t="s">
        <v>106</v>
      </c>
      <c r="I77" s="889">
        <v>43.31</v>
      </c>
      <c r="J77" s="669">
        <f t="shared" si="32"/>
        <v>5.8185176633571922</v>
      </c>
      <c r="K77" s="908">
        <v>0.63</v>
      </c>
      <c r="L77" s="911">
        <v>4</v>
      </c>
      <c r="M77" s="660">
        <f t="shared" si="33"/>
        <v>2.52</v>
      </c>
      <c r="N77" s="894" t="s">
        <v>288</v>
      </c>
      <c r="O77" s="757">
        <v>0.62749999999999995</v>
      </c>
      <c r="P77" s="885">
        <v>43810</v>
      </c>
      <c r="Q77" s="885">
        <v>43825</v>
      </c>
      <c r="R77" s="660">
        <f t="shared" si="34"/>
        <v>0.39840637450200128</v>
      </c>
      <c r="S77" s="721">
        <f>IF(INDEX(Historical!$D$7:$D$1379,MATCH(B77,Historical!$B$7:$B$1403,0))=0,"n/a",(INDEX(Historical!$C$7:$C$1381,MATCH(B77,Historical!$B$7:$B$1403,0))/INDEX(Historical!$D$7:$D$1379,MATCH(B77,Historical!$B$7:$B$1403,0))-1)*100)</f>
        <v>0.39960039960040827</v>
      </c>
      <c r="T77" s="721">
        <f>IF(INDEX(Historical!$F$7:$F$1372,MATCH(B77,Historical!$B$7:$B$1403,0))=0,"n/a",((INDEX(Historical!$C$7:$C$1381,MATCH(B77,Historical!$B$7:$B$1403,0))/INDEX(Historical!$F$7:$F$1372,MATCH(B77,Historical!$B$7:$B$1403,0)))^(1/3)-1)*100)</f>
        <v>0.40120790759770042</v>
      </c>
      <c r="U77" s="721">
        <f>IF(INDEX(Historical!$H$7:$H$1372,MATCH(B77,Historical!$B$7:$B$1403,0))=0,"n/a",((INDEX(Historical!$C$7:$C$1381,MATCH(B77,Historical!$B$7:$B$1403,0))/INDEX(Historical!$H$7:$H$1372,MATCH(B77,Historical!$B$7:$B$1403,0)))^(1/5)-1)*100)</f>
        <v>0.40283278526862532</v>
      </c>
      <c r="V77" s="721">
        <f>IF(INDEX(Historical!$O$7:$O$1372,MATCH(B77,Historical!$B$7:$B$1403,0))=0,"n/a",((INDEX(Historical!$C$7:$C$1381,MATCH(B77,Historical!$B$7:$B$1403,0))/INDEX(Historical!$O$7:$O$1372,MATCH(B77,Historical!$B$7:$B$1403,0)))^(1/10)-1)*100)</f>
        <v>0.75695055325406546</v>
      </c>
      <c r="W77" s="722">
        <f t="shared" si="35"/>
        <v>0.53217846732112384</v>
      </c>
      <c r="X77" s="723">
        <f t="shared" si="36"/>
        <v>3.2750632948668722E-2</v>
      </c>
      <c r="Y77" s="899"/>
      <c r="Z77" s="669">
        <f t="shared" si="37"/>
        <v>43.598615916955012</v>
      </c>
      <c r="AA77" s="910">
        <f t="shared" si="38"/>
        <v>7.4930795847750868</v>
      </c>
      <c r="AB77" s="911">
        <v>12</v>
      </c>
      <c r="AC77" s="889">
        <v>5.78</v>
      </c>
      <c r="AD77" s="889">
        <v>0.2</v>
      </c>
      <c r="AE77" s="889">
        <v>0.61</v>
      </c>
      <c r="AF77" s="889">
        <v>1.33</v>
      </c>
      <c r="AG77" s="889">
        <v>18.099999999999998</v>
      </c>
      <c r="AH77" s="889">
        <v>23.799999999999997</v>
      </c>
      <c r="AI77" s="889">
        <v>12.43</v>
      </c>
      <c r="AJ77" s="889">
        <v>12.3</v>
      </c>
      <c r="AK77" s="889">
        <v>37.9</v>
      </c>
      <c r="AL77" s="902">
        <v>2430</v>
      </c>
      <c r="AM77" s="896">
        <v>50.71</v>
      </c>
      <c r="AN77" s="889">
        <v>0.21</v>
      </c>
      <c r="AO77" s="762">
        <f t="shared" si="39"/>
        <v>-1.2717291361492693</v>
      </c>
      <c r="AP77" s="763">
        <f t="shared" si="40"/>
        <v>6.2213504486258175</v>
      </c>
      <c r="AQ77" s="912">
        <f t="shared" si="41"/>
        <v>-33.447444834924745</v>
      </c>
      <c r="AR77" s="669">
        <f>INDEX(Historical!$C$7:$C$1381,MATCH(B77,Historical!$B$7:$B$1403,0))*IF(AH77="n/a",1.03,IF(AH77&lt;0,1.01,IF(AH77&gt;10,1.1,(1+AH77/100))))</f>
        <v>2.7637500000000004</v>
      </c>
      <c r="AS77" s="910">
        <f t="shared" si="42"/>
        <v>3.0401250000000006</v>
      </c>
      <c r="AT77" s="910">
        <f t="shared" si="31"/>
        <v>3.3441375000000009</v>
      </c>
      <c r="AU77" s="910">
        <f t="shared" si="31"/>
        <v>3.6785512500000013</v>
      </c>
      <c r="AV77" s="910">
        <f t="shared" si="31"/>
        <v>4.0464063750000019</v>
      </c>
      <c r="AW77" s="669">
        <f t="shared" si="43"/>
        <v>16.872970125000005</v>
      </c>
      <c r="AX77" s="770">
        <f t="shared" si="44"/>
        <v>38.958601073655061</v>
      </c>
      <c r="AY77" s="959">
        <v>0.3</v>
      </c>
      <c r="AZ77" s="896">
        <v>-5.81</v>
      </c>
      <c r="BA77" s="896">
        <v>-33.589999999999996</v>
      </c>
      <c r="BB77" s="896">
        <v>-11.65</v>
      </c>
      <c r="BC77" s="896">
        <v>-19.350000000000001</v>
      </c>
      <c r="BE77" s="641">
        <v>1988</v>
      </c>
      <c r="BF77" s="922">
        <f t="shared" si="45"/>
        <v>3</v>
      </c>
      <c r="BG77" s="906">
        <v>5.5</v>
      </c>
    </row>
    <row r="78" spans="1:59" ht="11.25" customHeight="1" x14ac:dyDescent="0.2">
      <c r="A78" s="887" t="s">
        <v>676</v>
      </c>
      <c r="B78" s="899" t="s">
        <v>677</v>
      </c>
      <c r="C78" s="957" t="s">
        <v>4359</v>
      </c>
      <c r="D78" s="957" t="s">
        <v>521</v>
      </c>
      <c r="E78" s="754">
        <v>27</v>
      </c>
      <c r="F78" s="1235">
        <v>113</v>
      </c>
      <c r="G78" s="1235" t="s">
        <v>106</v>
      </c>
      <c r="H78" s="1235" t="s">
        <v>106</v>
      </c>
      <c r="I78" s="889">
        <v>26.35</v>
      </c>
      <c r="J78" s="669">
        <f t="shared" si="32"/>
        <v>9.0322580645161281</v>
      </c>
      <c r="K78" s="908">
        <v>0.59499999999999997</v>
      </c>
      <c r="L78" s="911">
        <v>4</v>
      </c>
      <c r="M78" s="660">
        <f t="shared" si="33"/>
        <v>2.38</v>
      </c>
      <c r="N78" s="894" t="s">
        <v>148</v>
      </c>
      <c r="O78" s="757">
        <v>0.57499999999999996</v>
      </c>
      <c r="P78" s="885">
        <v>43888</v>
      </c>
      <c r="Q78" s="885">
        <v>43903</v>
      </c>
      <c r="R78" s="660">
        <f t="shared" si="34"/>
        <v>3.4782608695652208</v>
      </c>
      <c r="S78" s="721">
        <f>IF(INDEX(Historical!$D$7:$D$1379,MATCH(B78,Historical!$B$7:$B$1403,0))=0,"n/a",(INDEX(Historical!$C$7:$C$1381,MATCH(B78,Historical!$B$7:$B$1403,0))/INDEX(Historical!$D$7:$D$1379,MATCH(B78,Historical!$B$7:$B$1403,0))-1)*100)</f>
        <v>5.504587155963292</v>
      </c>
      <c r="T78" s="721">
        <f>IF(INDEX(Historical!$F$7:$F$1372,MATCH(B78,Historical!$B$7:$B$1403,0))=0,"n/a",((INDEX(Historical!$C$7:$C$1381,MATCH(B78,Historical!$B$7:$B$1403,0))/INDEX(Historical!$F$7:$F$1372,MATCH(B78,Historical!$B$7:$B$1403,0)))^(1/3)-1)*100)</f>
        <v>5.120531627664815</v>
      </c>
      <c r="U78" s="721">
        <f>IF(INDEX(Historical!$H$7:$H$1372,MATCH(B78,Historical!$B$7:$B$1403,0))=0,"n/a",((INDEX(Historical!$C$7:$C$1381,MATCH(B78,Historical!$B$7:$B$1403,0))/INDEX(Historical!$H$7:$H$1372,MATCH(B78,Historical!$B$7:$B$1403,0)))^(1/5)-1)*100)</f>
        <v>5.8610863878257424</v>
      </c>
      <c r="V78" s="721">
        <f>IF(INDEX(Historical!$O$7:$O$1372,MATCH(B78,Historical!$B$7:$B$1403,0))=0,"n/a",((INDEX(Historical!$C$7:$C$1381,MATCH(B78,Historical!$B$7:$B$1403,0))/INDEX(Historical!$O$7:$O$1372,MATCH(B78,Historical!$B$7:$B$1403,0)))^(1/10)-1)*100)</f>
        <v>9.8369671823722129</v>
      </c>
      <c r="W78" s="722">
        <f t="shared" si="35"/>
        <v>0.59582250089527333</v>
      </c>
      <c r="X78" s="723" t="str">
        <f t="shared" si="36"/>
        <v>n/a</v>
      </c>
      <c r="Y78" s="900"/>
      <c r="Z78" s="669">
        <f t="shared" si="37"/>
        <v>528.88888888888891</v>
      </c>
      <c r="AA78" s="910">
        <f t="shared" si="38"/>
        <v>58.555555555555557</v>
      </c>
      <c r="AB78" s="911">
        <v>6</v>
      </c>
      <c r="AC78" s="889">
        <v>0.45</v>
      </c>
      <c r="AD78" s="889">
        <v>2.2799999999999998</v>
      </c>
      <c r="AE78" s="889">
        <v>0.41</v>
      </c>
      <c r="AF78" s="889">
        <v>1.29</v>
      </c>
      <c r="AG78" s="889">
        <v>-2.4</v>
      </c>
      <c r="AH78" s="889">
        <v>196.8</v>
      </c>
      <c r="AI78" s="889">
        <v>11.89</v>
      </c>
      <c r="AJ78" s="889">
        <v>-14.799999999999999</v>
      </c>
      <c r="AK78" s="889">
        <v>25.7</v>
      </c>
      <c r="AL78" s="902">
        <v>1260</v>
      </c>
      <c r="AM78" s="896">
        <v>0.6</v>
      </c>
      <c r="AN78" s="889">
        <v>3.13</v>
      </c>
      <c r="AO78" s="762">
        <f t="shared" si="39"/>
        <v>-43.662211103213686</v>
      </c>
      <c r="AP78" s="763">
        <f t="shared" si="40"/>
        <v>14.893344452341871</v>
      </c>
      <c r="AQ78" s="912">
        <f t="shared" si="41"/>
        <v>83.226231342163075</v>
      </c>
      <c r="AR78" s="669">
        <f>INDEX(Historical!$C$7:$C$1381,MATCH(B78,Historical!$B$7:$B$1403,0))*IF(AH78="n/a",1.03,IF(AH78&lt;0,1.01,IF(AH78&gt;10,1.1,(1+AH78/100))))</f>
        <v>2.5299999999999998</v>
      </c>
      <c r="AS78" s="910">
        <f t="shared" si="42"/>
        <v>2.7829999999999999</v>
      </c>
      <c r="AT78" s="910">
        <f t="shared" si="31"/>
        <v>3.0613000000000001</v>
      </c>
      <c r="AU78" s="910">
        <f t="shared" si="31"/>
        <v>3.3674300000000006</v>
      </c>
      <c r="AV78" s="910">
        <f t="shared" si="31"/>
        <v>3.7041730000000008</v>
      </c>
      <c r="AW78" s="669">
        <f t="shared" si="43"/>
        <v>15.445903000000001</v>
      </c>
      <c r="AX78" s="770">
        <f t="shared" si="44"/>
        <v>58.618227703984829</v>
      </c>
      <c r="AY78" s="959">
        <v>1.1200000000000001</v>
      </c>
      <c r="AZ78" s="896">
        <v>2.33</v>
      </c>
      <c r="BA78" s="896">
        <v>-56.769999999999996</v>
      </c>
      <c r="BB78" s="896">
        <v>-17.080000000000002</v>
      </c>
      <c r="BC78" s="896">
        <v>-36.07</v>
      </c>
      <c r="BE78" s="641">
        <v>1994</v>
      </c>
      <c r="BF78" s="922">
        <f t="shared" si="45"/>
        <v>2</v>
      </c>
      <c r="BG78" s="906">
        <v>-0.4</v>
      </c>
    </row>
    <row r="79" spans="1:59" s="796" customFormat="1" ht="11.25" customHeight="1" x14ac:dyDescent="0.2">
      <c r="A79" s="777" t="s">
        <v>282</v>
      </c>
      <c r="B79" s="804" t="s">
        <v>283</v>
      </c>
      <c r="C79" s="957" t="s">
        <v>153</v>
      </c>
      <c r="D79" s="957" t="s">
        <v>4340</v>
      </c>
      <c r="E79" s="778">
        <v>42</v>
      </c>
      <c r="F79" s="1235">
        <v>62</v>
      </c>
      <c r="G79" s="1234" t="s">
        <v>115</v>
      </c>
      <c r="H79" s="1234" t="s">
        <v>115</v>
      </c>
      <c r="I79" s="789">
        <v>100.67</v>
      </c>
      <c r="J79" s="780">
        <f t="shared" si="32"/>
        <v>2.1456243170755935</v>
      </c>
      <c r="K79" s="781">
        <v>0.54</v>
      </c>
      <c r="L79" s="782">
        <v>4</v>
      </c>
      <c r="M79" s="783">
        <f t="shared" si="33"/>
        <v>2.16</v>
      </c>
      <c r="N79" s="784" t="s">
        <v>284</v>
      </c>
      <c r="O79" s="785">
        <v>0.5</v>
      </c>
      <c r="P79" s="786">
        <v>43651</v>
      </c>
      <c r="Q79" s="786">
        <v>43671</v>
      </c>
      <c r="R79" s="783">
        <f t="shared" si="34"/>
        <v>8.0000000000000071</v>
      </c>
      <c r="S79" s="721">
        <f>IF(INDEX(Historical!$D$7:$D$1379,MATCH(B79,Historical!$B$7:$B$1403,0))=0,"n/a",(INDEX(Historical!$C$7:$C$1381,MATCH(B79,Historical!$B$7:$B$1403,0))/INDEX(Historical!$D$7:$D$1379,MATCH(B79,Historical!$B$7:$B$1403,0))-1)*100)</f>
        <v>8.3333333333333481</v>
      </c>
      <c r="T79" s="721">
        <f>IF(INDEX(Historical!$F$7:$F$1372,MATCH(B79,Historical!$B$7:$B$1403,0))=0,"n/a",((INDEX(Historical!$C$7:$C$1381,MATCH(B79,Historical!$B$7:$B$1403,0))/INDEX(Historical!$F$7:$F$1372,MATCH(B79,Historical!$B$7:$B$1403,0)))^(1/3)-1)*100)</f>
        <v>8.6882943668610721</v>
      </c>
      <c r="U79" s="721">
        <f>IF(INDEX(Historical!$H$7:$H$1372,MATCH(B79,Historical!$B$7:$B$1403,0))=0,"n/a",((INDEX(Historical!$C$7:$C$1381,MATCH(B79,Historical!$B$7:$B$1403,0))/INDEX(Historical!$H$7:$H$1372,MATCH(B79,Historical!$B$7:$B$1403,0)))^(1/5)-1)*100)</f>
        <v>12.195514544619957</v>
      </c>
      <c r="V79" s="721">
        <f>IF(INDEX(Historical!$O$7:$O$1372,MATCH(B79,Historical!$B$7:$B$1403,0))=0,"n/a",((INDEX(Historical!$C$7:$C$1381,MATCH(B79,Historical!$B$7:$B$1403,0))/INDEX(Historical!$O$7:$O$1372,MATCH(B79,Historical!$B$7:$B$1403,0)))^(1/10)-1)*100)</f>
        <v>10.234964816349468</v>
      </c>
      <c r="W79" s="722">
        <f t="shared" si="35"/>
        <v>1.1915541248504031</v>
      </c>
      <c r="X79" s="723">
        <f t="shared" si="36"/>
        <v>4.8782058178479826</v>
      </c>
      <c r="Y79" s="1167" t="s">
        <v>285</v>
      </c>
      <c r="Z79" s="780">
        <f t="shared" si="37"/>
        <v>55.242966751918168</v>
      </c>
      <c r="AA79" s="788">
        <f t="shared" si="38"/>
        <v>25.746803069053708</v>
      </c>
      <c r="AB79" s="782">
        <v>4</v>
      </c>
      <c r="AC79" s="789">
        <v>3.91</v>
      </c>
      <c r="AD79" s="789">
        <v>3.36</v>
      </c>
      <c r="AE79" s="789">
        <v>4.37</v>
      </c>
      <c r="AF79" s="789">
        <v>2.67</v>
      </c>
      <c r="AG79" s="789">
        <v>8.7999999999999989</v>
      </c>
      <c r="AH79" s="789">
        <v>-13.100000000000001</v>
      </c>
      <c r="AI79" s="789">
        <v>7.1800000000000006</v>
      </c>
      <c r="AJ79" s="789">
        <v>2.5</v>
      </c>
      <c r="AK79" s="789">
        <v>7.6700000000000008</v>
      </c>
      <c r="AL79" s="790">
        <v>135670</v>
      </c>
      <c r="AM79" s="791">
        <v>0.1</v>
      </c>
      <c r="AN79" s="789">
        <v>0.51</v>
      </c>
      <c r="AO79" s="792">
        <f t="shared" si="39"/>
        <v>-11.405664207358157</v>
      </c>
      <c r="AP79" s="793">
        <f t="shared" si="40"/>
        <v>14.341138861695551</v>
      </c>
      <c r="AQ79" s="794">
        <f t="shared" si="41"/>
        <v>74.793801306788524</v>
      </c>
      <c r="AR79" s="669">
        <f>INDEX(Historical!$C$7:$C$1381,MATCH(B79,Historical!$B$7:$B$1403,0))*IF(AH79="n/a",1.03,IF(AH79&lt;0,1.01,IF(AH79&gt;10,1.1,(1+AH79/100))))</f>
        <v>2.1008</v>
      </c>
      <c r="AS79" s="788">
        <f t="shared" si="42"/>
        <v>2.2516374400000001</v>
      </c>
      <c r="AT79" s="788">
        <f t="shared" si="31"/>
        <v>2.4243380316479999</v>
      </c>
      <c r="AU79" s="788">
        <f t="shared" si="31"/>
        <v>2.6102847586754017</v>
      </c>
      <c r="AV79" s="788">
        <f t="shared" si="31"/>
        <v>2.8104935996658051</v>
      </c>
      <c r="AW79" s="780">
        <f t="shared" si="43"/>
        <v>12.197553829989207</v>
      </c>
      <c r="AX79" s="795">
        <f t="shared" si="44"/>
        <v>12.116374123362677</v>
      </c>
      <c r="AY79" s="960">
        <v>0.55000000000000004</v>
      </c>
      <c r="AZ79" s="791">
        <v>21.63</v>
      </c>
      <c r="BA79" s="791">
        <v>-17.580000000000002</v>
      </c>
      <c r="BB79" s="791">
        <v>-13.089999999999998</v>
      </c>
      <c r="BC79" s="791">
        <v>-5.74</v>
      </c>
      <c r="BD79" s="933"/>
      <c r="BE79" s="641">
        <v>1978</v>
      </c>
      <c r="BF79" s="922">
        <f t="shared" si="45"/>
        <v>4</v>
      </c>
      <c r="BG79" s="847">
        <v>4.9000000000000004</v>
      </c>
    </row>
    <row r="80" spans="1:59" ht="11.25" customHeight="1" x14ac:dyDescent="0.2">
      <c r="A80" s="895" t="s">
        <v>280</v>
      </c>
      <c r="B80" s="899" t="s">
        <v>281</v>
      </c>
      <c r="C80" s="957" t="s">
        <v>131</v>
      </c>
      <c r="D80" s="957" t="s">
        <v>4344</v>
      </c>
      <c r="E80" s="754">
        <v>28</v>
      </c>
      <c r="F80" s="1235">
        <v>100</v>
      </c>
      <c r="G80" s="1235" t="s">
        <v>37</v>
      </c>
      <c r="H80" s="1235" t="s">
        <v>37</v>
      </c>
      <c r="I80" s="889">
        <v>27.73</v>
      </c>
      <c r="J80" s="669">
        <f t="shared" si="32"/>
        <v>2.9931482149296791</v>
      </c>
      <c r="K80" s="908">
        <v>0.20749999999999999</v>
      </c>
      <c r="L80" s="911">
        <v>4</v>
      </c>
      <c r="M80" s="660">
        <f t="shared" si="33"/>
        <v>0.83</v>
      </c>
      <c r="N80" s="894" t="s">
        <v>145</v>
      </c>
      <c r="O80" s="757">
        <v>0.20250000000000001</v>
      </c>
      <c r="P80" s="885">
        <v>43809</v>
      </c>
      <c r="Q80" s="885">
        <v>43830</v>
      </c>
      <c r="R80" s="660">
        <f t="shared" si="34"/>
        <v>2.4691358024691241</v>
      </c>
      <c r="S80" s="721">
        <f>IF(INDEX(Historical!$D$7:$D$1379,MATCH(B80,Historical!$B$7:$B$1403,0))=0,"n/a",(INDEX(Historical!$C$7:$C$1381,MATCH(B80,Historical!$B$7:$B$1403,0))/INDEX(Historical!$D$7:$D$1379,MATCH(B80,Historical!$B$7:$B$1403,0))-1)*100)</f>
        <v>3.1645569620253111</v>
      </c>
      <c r="T80" s="721">
        <f>IF(INDEX(Historical!$F$7:$F$1372,MATCH(B80,Historical!$B$7:$B$1403,0))=0,"n/a",((INDEX(Historical!$C$7:$C$1381,MATCH(B80,Historical!$B$7:$B$1403,0))/INDEX(Historical!$F$7:$F$1372,MATCH(B80,Historical!$B$7:$B$1403,0)))^(1/3)-1)*100)</f>
        <v>2.8092320468116938</v>
      </c>
      <c r="U80" s="721">
        <f>IF(INDEX(Historical!$H$7:$H$1372,MATCH(B80,Historical!$B$7:$B$1403,0))=0,"n/a",((INDEX(Historical!$C$7:$C$1381,MATCH(B80,Historical!$B$7:$B$1403,0))/INDEX(Historical!$H$7:$H$1372,MATCH(B80,Historical!$B$7:$B$1403,0)))^(1/5)-1)*100)</f>
        <v>2.79686070125027</v>
      </c>
      <c r="V80" s="721">
        <f>IF(INDEX(Historical!$O$7:$O$1372,MATCH(B80,Historical!$B$7:$B$1403,0))=0,"n/a",((INDEX(Historical!$C$7:$C$1381,MATCH(B80,Historical!$B$7:$B$1403,0))/INDEX(Historical!$O$7:$O$1372,MATCH(B80,Historical!$B$7:$B$1403,0)))^(1/10)-1)*100)</f>
        <v>2.7724220986734105</v>
      </c>
      <c r="W80" s="722">
        <f t="shared" si="35"/>
        <v>1.0088148924323439</v>
      </c>
      <c r="X80" s="723">
        <f t="shared" si="36"/>
        <v>0.32521636061049652</v>
      </c>
      <c r="Y80" s="677"/>
      <c r="Z80" s="669">
        <f t="shared" si="37"/>
        <v>49.404761904761905</v>
      </c>
      <c r="AA80" s="910">
        <f t="shared" si="38"/>
        <v>16.505952380952383</v>
      </c>
      <c r="AB80" s="911">
        <v>12</v>
      </c>
      <c r="AC80" s="889">
        <v>1.68</v>
      </c>
      <c r="AD80" s="889">
        <v>2.0099999999999998</v>
      </c>
      <c r="AE80" s="889">
        <v>1.05</v>
      </c>
      <c r="AF80" s="889">
        <v>1.98</v>
      </c>
      <c r="AG80" s="889">
        <v>10.9</v>
      </c>
      <c r="AH80" s="891">
        <v>7.3999999999999995</v>
      </c>
      <c r="AI80" s="891">
        <v>5.63</v>
      </c>
      <c r="AJ80" s="889">
        <v>8.6</v>
      </c>
      <c r="AK80" s="889">
        <v>8.2000000000000011</v>
      </c>
      <c r="AL80" s="902">
        <v>5620</v>
      </c>
      <c r="AM80" s="896">
        <v>0.5</v>
      </c>
      <c r="AN80" s="889">
        <v>0.85</v>
      </c>
      <c r="AO80" s="762">
        <f t="shared" si="39"/>
        <v>-10.715943464772433</v>
      </c>
      <c r="AP80" s="763">
        <f t="shared" si="40"/>
        <v>5.7900089161799491</v>
      </c>
      <c r="AQ80" s="912">
        <f t="shared" si="41"/>
        <v>20.520695713383997</v>
      </c>
      <c r="AR80" s="669">
        <f>INDEX(Historical!$C$7:$C$1381,MATCH(B80,Historical!$B$7:$B$1403,0))*IF(AH80="n/a",1.03,IF(AH80&lt;0,1.01,IF(AH80&gt;10,1.1,(1+AH80/100))))</f>
        <v>0.87531000000000003</v>
      </c>
      <c r="AS80" s="910">
        <f t="shared" si="42"/>
        <v>0.92458995300000002</v>
      </c>
      <c r="AT80" s="910">
        <f t="shared" si="31"/>
        <v>1.0004063291460001</v>
      </c>
      <c r="AU80" s="910">
        <f t="shared" si="31"/>
        <v>1.0824396481359722</v>
      </c>
      <c r="AV80" s="910">
        <f t="shared" si="31"/>
        <v>1.171199699283122</v>
      </c>
      <c r="AW80" s="669">
        <f t="shared" si="43"/>
        <v>5.053945629565094</v>
      </c>
      <c r="AX80" s="770">
        <f t="shared" si="44"/>
        <v>18.225552216246282</v>
      </c>
      <c r="AY80" s="959">
        <v>0.75</v>
      </c>
      <c r="AZ80" s="896">
        <v>13.79</v>
      </c>
      <c r="BA80" s="896">
        <v>-13.94</v>
      </c>
      <c r="BB80" s="896">
        <v>-7.64</v>
      </c>
      <c r="BC80" s="896">
        <v>-0.49</v>
      </c>
      <c r="BE80" s="641">
        <v>1992</v>
      </c>
      <c r="BF80" s="922">
        <f t="shared" si="45"/>
        <v>2</v>
      </c>
      <c r="BG80" s="906">
        <v>3.9</v>
      </c>
    </row>
    <row r="81" spans="1:59" ht="11.25" customHeight="1" x14ac:dyDescent="0.2">
      <c r="A81" s="887" t="s">
        <v>289</v>
      </c>
      <c r="B81" s="899" t="s">
        <v>290</v>
      </c>
      <c r="C81" s="957" t="s">
        <v>131</v>
      </c>
      <c r="D81" s="957" t="s">
        <v>4345</v>
      </c>
      <c r="E81" s="754">
        <v>44</v>
      </c>
      <c r="F81" s="1235">
        <v>57</v>
      </c>
      <c r="G81" s="1235" t="s">
        <v>37</v>
      </c>
      <c r="H81" s="1235" t="s">
        <v>37</v>
      </c>
      <c r="I81" s="889">
        <v>71.34</v>
      </c>
      <c r="J81" s="669">
        <f t="shared" si="32"/>
        <v>1.9764507989907483</v>
      </c>
      <c r="K81" s="901">
        <v>0.35249999999999998</v>
      </c>
      <c r="L81" s="911">
        <v>4</v>
      </c>
      <c r="M81" s="660">
        <f t="shared" si="33"/>
        <v>1.41</v>
      </c>
      <c r="N81" s="894" t="s">
        <v>148</v>
      </c>
      <c r="O81" s="756">
        <v>0.33750000000000002</v>
      </c>
      <c r="P81" s="885">
        <v>43707</v>
      </c>
      <c r="Q81" s="885">
        <v>43723</v>
      </c>
      <c r="R81" s="660">
        <f t="shared" si="34"/>
        <v>4.4444444444444313</v>
      </c>
      <c r="S81" s="721">
        <f>IF(INDEX(Historical!$D$7:$D$1379,MATCH(B81,Historical!$B$7:$B$1403,0))=0,"n/a",(INDEX(Historical!$C$7:$C$1381,MATCH(B81,Historical!$B$7:$B$1403,0))/INDEX(Historical!$D$7:$D$1379,MATCH(B81,Historical!$B$7:$B$1403,0))-1)*100)</f>
        <v>4.5454545454545414</v>
      </c>
      <c r="T81" s="721">
        <f>IF(INDEX(Historical!$F$7:$F$1372,MATCH(B81,Historical!$B$7:$B$1403,0))=0,"n/a",((INDEX(Historical!$C$7:$C$1381,MATCH(B81,Historical!$B$7:$B$1403,0))/INDEX(Historical!$F$7:$F$1372,MATCH(B81,Historical!$B$7:$B$1403,0)))^(1/3)-1)*100)</f>
        <v>4.6238457750613193</v>
      </c>
      <c r="U81" s="721">
        <f>IF(INDEX(Historical!$H$7:$H$1372,MATCH(B81,Historical!$B$7:$B$1403,0))=0,"n/a",((INDEX(Historical!$C$7:$C$1381,MATCH(B81,Historical!$B$7:$B$1403,0))/INDEX(Historical!$H$7:$H$1372,MATCH(B81,Historical!$B$7:$B$1403,0)))^(1/5)-1)*100)</f>
        <v>4.4795491178031499</v>
      </c>
      <c r="V81" s="721">
        <f>IF(INDEX(Historical!$O$7:$O$1372,MATCH(B81,Historical!$B$7:$B$1403,0))=0,"n/a",((INDEX(Historical!$C$7:$C$1381,MATCH(B81,Historical!$B$7:$B$1403,0))/INDEX(Historical!$O$7:$O$1372,MATCH(B81,Historical!$B$7:$B$1403,0)))^(1/10)-1)*100)</f>
        <v>3.5513583374495283</v>
      </c>
      <c r="W81" s="722">
        <f t="shared" si="35"/>
        <v>1.2613621865655547</v>
      </c>
      <c r="X81" s="723">
        <f t="shared" si="36"/>
        <v>1.8664787990846459</v>
      </c>
      <c r="Y81" s="682"/>
      <c r="Z81" s="669">
        <f t="shared" si="37"/>
        <v>56.399999999999991</v>
      </c>
      <c r="AA81" s="910">
        <f t="shared" si="38"/>
        <v>28.536000000000001</v>
      </c>
      <c r="AB81" s="911">
        <v>12</v>
      </c>
      <c r="AC81" s="889">
        <v>2.5</v>
      </c>
      <c r="AD81" s="889">
        <v>7.14</v>
      </c>
      <c r="AE81" s="889">
        <v>4.3899999999999997</v>
      </c>
      <c r="AF81" s="889">
        <v>2.91</v>
      </c>
      <c r="AG81" s="889">
        <v>10.4</v>
      </c>
      <c r="AH81" s="889">
        <v>11</v>
      </c>
      <c r="AI81" s="889" t="s">
        <v>136</v>
      </c>
      <c r="AJ81" s="889">
        <v>2.4</v>
      </c>
      <c r="AK81" s="889">
        <v>4</v>
      </c>
      <c r="AL81" s="902">
        <v>2490</v>
      </c>
      <c r="AM81" s="896">
        <v>0.19</v>
      </c>
      <c r="AN81" s="889">
        <v>0.67</v>
      </c>
      <c r="AO81" s="762">
        <f t="shared" si="39"/>
        <v>-22.080000083206102</v>
      </c>
      <c r="AP81" s="763">
        <f t="shared" si="40"/>
        <v>6.455999916793898</v>
      </c>
      <c r="AQ81" s="912">
        <f t="shared" si="41"/>
        <v>92.110801362130616</v>
      </c>
      <c r="AR81" s="669">
        <f>INDEX(Historical!$C$7:$C$1381,MATCH(B81,Historical!$B$7:$B$1403,0))*IF(AH81="n/a",1.03,IF(AH81&lt;0,1.01,IF(AH81&gt;10,1.1,(1+AH81/100))))</f>
        <v>1.518</v>
      </c>
      <c r="AS81" s="910">
        <f t="shared" si="42"/>
        <v>1.5635400000000002</v>
      </c>
      <c r="AT81" s="910">
        <f t="shared" si="31"/>
        <v>1.6260816000000002</v>
      </c>
      <c r="AU81" s="910">
        <f t="shared" si="31"/>
        <v>1.6911248640000003</v>
      </c>
      <c r="AV81" s="910">
        <f t="shared" si="31"/>
        <v>1.7587698585600005</v>
      </c>
      <c r="AW81" s="669">
        <f t="shared" si="43"/>
        <v>8.1575163225600011</v>
      </c>
      <c r="AX81" s="770">
        <f t="shared" si="44"/>
        <v>11.434701881917579</v>
      </c>
      <c r="AY81" s="959">
        <v>0.39</v>
      </c>
      <c r="AZ81" s="896">
        <v>12.68</v>
      </c>
      <c r="BA81" s="896">
        <v>-14.32</v>
      </c>
      <c r="BB81" s="896">
        <v>-10.040000000000001</v>
      </c>
      <c r="BC81" s="896">
        <v>-5.65</v>
      </c>
      <c r="BE81" s="641">
        <v>1976</v>
      </c>
      <c r="BF81" s="922">
        <f t="shared" si="45"/>
        <v>4</v>
      </c>
      <c r="BG81" s="906">
        <v>4.3</v>
      </c>
    </row>
    <row r="82" spans="1:59" ht="11.25" customHeight="1" x14ac:dyDescent="0.2">
      <c r="A82" s="895" t="s">
        <v>277</v>
      </c>
      <c r="B82" s="899" t="s">
        <v>278</v>
      </c>
      <c r="C82" s="957" t="s">
        <v>112</v>
      </c>
      <c r="D82" s="957" t="s">
        <v>4338</v>
      </c>
      <c r="E82" s="754">
        <v>28</v>
      </c>
      <c r="F82" s="1235">
        <v>104</v>
      </c>
      <c r="G82" s="1235" t="s">
        <v>106</v>
      </c>
      <c r="H82" s="1235" t="s">
        <v>106</v>
      </c>
      <c r="I82" s="889">
        <v>69.45</v>
      </c>
      <c r="J82" s="669">
        <f t="shared" si="32"/>
        <v>2.419006479481641</v>
      </c>
      <c r="K82" s="908">
        <v>0.42</v>
      </c>
      <c r="L82" s="911">
        <v>4</v>
      </c>
      <c r="M82" s="660">
        <f t="shared" si="33"/>
        <v>1.68</v>
      </c>
      <c r="N82" s="894" t="s">
        <v>720</v>
      </c>
      <c r="O82" s="757">
        <v>0.375</v>
      </c>
      <c r="P82" s="885">
        <v>43935</v>
      </c>
      <c r="Q82" s="885">
        <v>43951</v>
      </c>
      <c r="R82" s="660">
        <f t="shared" si="34"/>
        <v>11.999999999999995</v>
      </c>
      <c r="S82" s="721">
        <f>IF(INDEX(Historical!$D$7:$D$1379,MATCH(B82,Historical!$B$7:$B$1403,0))=0,"n/a",(INDEX(Historical!$C$7:$C$1381,MATCH(B82,Historical!$B$7:$B$1403,0))/INDEX(Historical!$D$7:$D$1379,MATCH(B82,Historical!$B$7:$B$1403,0))-1)*100)</f>
        <v>14.453125</v>
      </c>
      <c r="T82" s="721">
        <f>IF(INDEX(Historical!$F$7:$F$1372,MATCH(B82,Historical!$B$7:$B$1403,0))=0,"n/a",((INDEX(Historical!$C$7:$C$1381,MATCH(B82,Historical!$B$7:$B$1403,0))/INDEX(Historical!$F$7:$F$1372,MATCH(B82,Historical!$B$7:$B$1403,0)))^(1/3)-1)*100)</f>
        <v>13.011817849157147</v>
      </c>
      <c r="U82" s="721">
        <f>IF(INDEX(Historical!$H$7:$H$1372,MATCH(B82,Historical!$B$7:$B$1403,0))=0,"n/a",((INDEX(Historical!$C$7:$C$1381,MATCH(B82,Historical!$B$7:$B$1403,0))/INDEX(Historical!$H$7:$H$1372,MATCH(B82,Historical!$B$7:$B$1403,0)))^(1/5)-1)*100)</f>
        <v>8.4842277526471896</v>
      </c>
      <c r="V82" s="721">
        <f>IF(INDEX(Historical!$O$7:$O$1372,MATCH(B82,Historical!$B$7:$B$1403,0))=0,"n/a",((INDEX(Historical!$C$7:$C$1381,MATCH(B82,Historical!$B$7:$B$1403,0))/INDEX(Historical!$O$7:$O$1372,MATCH(B82,Historical!$B$7:$B$1403,0)))^(1/10)-1)*100)</f>
        <v>5.4712073135550154</v>
      </c>
      <c r="W82" s="722">
        <f t="shared" si="35"/>
        <v>1.5507048566095021</v>
      </c>
      <c r="X82" s="723">
        <f t="shared" si="36"/>
        <v>0.60171828032958796</v>
      </c>
      <c r="Y82" s="899"/>
      <c r="Z82" s="669">
        <f t="shared" si="37"/>
        <v>43.636363636363633</v>
      </c>
      <c r="AA82" s="910">
        <f t="shared" si="38"/>
        <v>18.038961038961038</v>
      </c>
      <c r="AB82" s="911">
        <v>12</v>
      </c>
      <c r="AC82" s="889">
        <v>3.85</v>
      </c>
      <c r="AD82" s="889">
        <v>1.8</v>
      </c>
      <c r="AE82" s="889">
        <v>3.08</v>
      </c>
      <c r="AF82" s="889">
        <v>2.73</v>
      </c>
      <c r="AG82" s="889">
        <v>16</v>
      </c>
      <c r="AH82" s="889">
        <v>52.7</v>
      </c>
      <c r="AI82" s="889">
        <v>5.52</v>
      </c>
      <c r="AJ82" s="889">
        <v>14.099999999999998</v>
      </c>
      <c r="AK82" s="889">
        <v>10</v>
      </c>
      <c r="AL82" s="902">
        <v>1710</v>
      </c>
      <c r="AM82" s="896">
        <v>0.3</v>
      </c>
      <c r="AN82" s="889">
        <v>0.49</v>
      </c>
      <c r="AO82" s="762">
        <f t="shared" si="39"/>
        <v>-7.1357268068322064</v>
      </c>
      <c r="AP82" s="763">
        <f t="shared" si="40"/>
        <v>10.903234232128831</v>
      </c>
      <c r="AQ82" s="912">
        <f t="shared" si="41"/>
        <v>47.943478150517763</v>
      </c>
      <c r="AR82" s="669">
        <f>INDEX(Historical!$C$7:$C$1381,MATCH(B82,Historical!$B$7:$B$1403,0))*IF(AH82="n/a",1.03,IF(AH82&lt;0,1.01,IF(AH82&gt;10,1.1,(1+AH82/100))))</f>
        <v>1.6115000000000002</v>
      </c>
      <c r="AS82" s="910">
        <f t="shared" si="42"/>
        <v>1.7004547999999999</v>
      </c>
      <c r="AT82" s="910">
        <f t="shared" si="31"/>
        <v>1.8705002800000001</v>
      </c>
      <c r="AU82" s="910">
        <f t="shared" si="31"/>
        <v>2.0575503080000002</v>
      </c>
      <c r="AV82" s="910">
        <f t="shared" si="31"/>
        <v>2.2633053388000004</v>
      </c>
      <c r="AW82" s="669">
        <f t="shared" si="43"/>
        <v>9.5033107268000006</v>
      </c>
      <c r="AX82" s="770">
        <f t="shared" si="44"/>
        <v>13.683672752771777</v>
      </c>
      <c r="AY82" s="959">
        <v>0.68</v>
      </c>
      <c r="AZ82" s="896">
        <v>24.66</v>
      </c>
      <c r="BA82" s="896">
        <v>-17.27</v>
      </c>
      <c r="BB82" s="896">
        <v>-11.27</v>
      </c>
      <c r="BC82" s="896">
        <v>0.15</v>
      </c>
      <c r="BE82" s="641">
        <v>1993</v>
      </c>
      <c r="BF82" s="922">
        <f t="shared" si="45"/>
        <v>2</v>
      </c>
      <c r="BG82" s="906">
        <v>7.5</v>
      </c>
    </row>
    <row r="83" spans="1:59" ht="11.25" customHeight="1" x14ac:dyDescent="0.2">
      <c r="A83" s="887" t="s">
        <v>273</v>
      </c>
      <c r="B83" s="899" t="s">
        <v>274</v>
      </c>
      <c r="C83" s="957" t="s">
        <v>128</v>
      </c>
      <c r="D83" s="957" t="s">
        <v>4343</v>
      </c>
      <c r="E83" s="754">
        <v>33</v>
      </c>
      <c r="F83" s="1235">
        <v>83</v>
      </c>
      <c r="G83" s="1235" t="s">
        <v>37</v>
      </c>
      <c r="H83" s="1235" t="s">
        <v>37</v>
      </c>
      <c r="I83" s="889">
        <v>146.19</v>
      </c>
      <c r="J83" s="669">
        <f t="shared" si="32"/>
        <v>1.6964224639168204</v>
      </c>
      <c r="K83" s="908">
        <v>0.62</v>
      </c>
      <c r="L83" s="911">
        <v>4</v>
      </c>
      <c r="M83" s="660">
        <f t="shared" si="33"/>
        <v>2.48</v>
      </c>
      <c r="N83" s="894" t="s">
        <v>219</v>
      </c>
      <c r="O83" s="757">
        <v>0.56999999999999995</v>
      </c>
      <c r="P83" s="885">
        <v>43828</v>
      </c>
      <c r="Q83" s="885">
        <v>43758</v>
      </c>
      <c r="R83" s="660">
        <f t="shared" si="34"/>
        <v>8.771929824561413</v>
      </c>
      <c r="S83" s="721">
        <f>IF(INDEX(Historical!$D$7:$D$1379,MATCH(B83,Historical!$B$7:$B$1403,0))=0,"n/a",(INDEX(Historical!$C$7:$C$1381,MATCH(B83,Historical!$B$7:$B$1403,0))/INDEX(Historical!$D$7:$D$1379,MATCH(B83,Historical!$B$7:$B$1403,0))-1)*100)</f>
        <v>9.6153846153846025</v>
      </c>
      <c r="T83" s="721">
        <f>IF(INDEX(Historical!$F$7:$F$1372,MATCH(B83,Historical!$B$7:$B$1403,0))=0,"n/a",((INDEX(Historical!$C$7:$C$1381,MATCH(B83,Historical!$B$7:$B$1403,0))/INDEX(Historical!$F$7:$F$1372,MATCH(B83,Historical!$B$7:$B$1403,0)))^(1/3)-1)*100)</f>
        <v>9.8505241180611556</v>
      </c>
      <c r="U83" s="721">
        <f>IF(INDEX(Historical!$H$7:$H$1372,MATCH(B83,Historical!$B$7:$B$1403,0))=0,"n/a",((INDEX(Historical!$C$7:$C$1381,MATCH(B83,Historical!$B$7:$B$1403,0))/INDEX(Historical!$H$7:$H$1372,MATCH(B83,Historical!$B$7:$B$1403,0)))^(1/5)-1)*100)</f>
        <v>9.0271416315252928</v>
      </c>
      <c r="V83" s="721">
        <f>IF(INDEX(Historical!$O$7:$O$1372,MATCH(B83,Historical!$B$7:$B$1403,0))=0,"n/a",((INDEX(Historical!$C$7:$C$1381,MATCH(B83,Historical!$B$7:$B$1403,0))/INDEX(Historical!$O$7:$O$1372,MATCH(B83,Historical!$B$7:$B$1403,0)))^(1/10)-1)*100)</f>
        <v>9.0351088313816561</v>
      </c>
      <c r="W83" s="722">
        <f t="shared" si="35"/>
        <v>0.99911819547444847</v>
      </c>
      <c r="X83" s="723">
        <f t="shared" si="36"/>
        <v>0.96033421611971193</v>
      </c>
      <c r="Y83" s="899" t="s">
        <v>3982</v>
      </c>
      <c r="Z83" s="669">
        <f t="shared" si="37"/>
        <v>47.418738049713191</v>
      </c>
      <c r="AA83" s="910">
        <f t="shared" si="38"/>
        <v>27.952198852772465</v>
      </c>
      <c r="AB83" s="911">
        <v>11</v>
      </c>
      <c r="AC83" s="893">
        <v>5.23</v>
      </c>
      <c r="AD83" s="893">
        <v>5.59</v>
      </c>
      <c r="AE83" s="893">
        <v>3.67</v>
      </c>
      <c r="AF83" s="893">
        <v>5.64</v>
      </c>
      <c r="AG83" s="889">
        <v>20.599999999999998</v>
      </c>
      <c r="AH83" s="893">
        <v>10.199999999999999</v>
      </c>
      <c r="AI83" s="893">
        <v>7.17</v>
      </c>
      <c r="AJ83" s="889">
        <v>9.4</v>
      </c>
      <c r="AK83" s="889">
        <v>5</v>
      </c>
      <c r="AL83" s="726">
        <v>19620</v>
      </c>
      <c r="AM83" s="896">
        <v>6.9999999999999993E-2</v>
      </c>
      <c r="AN83" s="889">
        <v>1.26</v>
      </c>
      <c r="AO83" s="762">
        <f t="shared" si="39"/>
        <v>-17.228634757330354</v>
      </c>
      <c r="AP83" s="763">
        <f t="shared" si="40"/>
        <v>10.723564095442113</v>
      </c>
      <c r="AQ83" s="912">
        <f t="shared" si="41"/>
        <v>164.701426373722</v>
      </c>
      <c r="AR83" s="669">
        <f>INDEX(Historical!$C$7:$C$1381,MATCH(B83,Historical!$B$7:$B$1403,0))*IF(AH83="n/a",1.03,IF(AH83&lt;0,1.01,IF(AH83&gt;10,1.1,(1+AH83/100))))</f>
        <v>2.508</v>
      </c>
      <c r="AS83" s="910">
        <f t="shared" si="42"/>
        <v>2.6878236000000002</v>
      </c>
      <c r="AT83" s="910">
        <f t="shared" si="31"/>
        <v>2.8222147800000004</v>
      </c>
      <c r="AU83" s="910">
        <f t="shared" si="31"/>
        <v>2.9633255190000005</v>
      </c>
      <c r="AV83" s="910">
        <f t="shared" si="31"/>
        <v>3.1114917949500005</v>
      </c>
      <c r="AW83" s="669">
        <f t="shared" si="43"/>
        <v>14.092855693950002</v>
      </c>
      <c r="AX83" s="770">
        <f t="shared" si="44"/>
        <v>9.6400955564334101</v>
      </c>
      <c r="AY83" s="959">
        <v>7.0000000000000007E-2</v>
      </c>
      <c r="AZ83" s="896">
        <v>9.6100000000000012</v>
      </c>
      <c r="BA83" s="896">
        <v>-16.259999999999998</v>
      </c>
      <c r="BB83" s="896">
        <v>-11.95</v>
      </c>
      <c r="BC83" s="896">
        <v>-9.89</v>
      </c>
      <c r="BE83" s="641">
        <v>1987</v>
      </c>
      <c r="BF83" s="922">
        <f t="shared" si="45"/>
        <v>3</v>
      </c>
      <c r="BG83" s="906">
        <v>6.8000000000000007</v>
      </c>
    </row>
    <row r="84" spans="1:59" ht="11.25" customHeight="1" x14ac:dyDescent="0.2">
      <c r="A84" s="887" t="s">
        <v>109</v>
      </c>
      <c r="B84" s="899" t="s">
        <v>110</v>
      </c>
      <c r="C84" s="957" t="s">
        <v>112</v>
      </c>
      <c r="D84" s="957" t="s">
        <v>4377</v>
      </c>
      <c r="E84" s="754">
        <v>62</v>
      </c>
      <c r="F84" s="1235">
        <v>8</v>
      </c>
      <c r="G84" s="1235" t="s">
        <v>37</v>
      </c>
      <c r="H84" s="1235" t="s">
        <v>37</v>
      </c>
      <c r="I84" s="889">
        <v>149.24</v>
      </c>
      <c r="J84" s="669">
        <f t="shared" si="32"/>
        <v>3.9399624765478416</v>
      </c>
      <c r="K84" s="901">
        <v>1.47</v>
      </c>
      <c r="L84" s="911">
        <v>4</v>
      </c>
      <c r="M84" s="660">
        <f t="shared" si="33"/>
        <v>5.88</v>
      </c>
      <c r="N84" s="894" t="s">
        <v>111</v>
      </c>
      <c r="O84" s="756">
        <v>1.44</v>
      </c>
      <c r="P84" s="885">
        <v>43874</v>
      </c>
      <c r="Q84" s="885">
        <v>43902</v>
      </c>
      <c r="R84" s="660">
        <f t="shared" si="34"/>
        <v>2.0833333333333353</v>
      </c>
      <c r="S84" s="721">
        <f>IF(INDEX(Historical!$D$7:$D$1379,MATCH(B84,Historical!$B$7:$B$1403,0))=0,"n/a",(INDEX(Historical!$C$7:$C$1381,MATCH(B84,Historical!$B$7:$B$1403,0))/INDEX(Historical!$D$7:$D$1379,MATCH(B84,Historical!$B$7:$B$1403,0))-1)*100)</f>
        <v>5.8823529411764497</v>
      </c>
      <c r="T84" s="721">
        <f>IF(INDEX(Historical!$F$7:$F$1372,MATCH(B84,Historical!$B$7:$B$1403,0))=0,"n/a",((INDEX(Historical!$C$7:$C$1381,MATCH(B84,Historical!$B$7:$B$1403,0))/INDEX(Historical!$F$7:$F$1372,MATCH(B84,Historical!$B$7:$B$1403,0)))^(1/3)-1)*100)</f>
        <v>9.0636022289195104</v>
      </c>
      <c r="U84" s="721">
        <f>IF(INDEX(Historical!$H$7:$H$1372,MATCH(B84,Historical!$B$7:$B$1403,0))=0,"n/a",((INDEX(Historical!$C$7:$C$1381,MATCH(B84,Historical!$B$7:$B$1403,0))/INDEX(Historical!$H$7:$H$1372,MATCH(B84,Historical!$B$7:$B$1403,0)))^(1/5)-1)*100)</f>
        <v>10.98883056567086</v>
      </c>
      <c r="V84" s="721">
        <f>IF(INDEX(Historical!$O$7:$O$1372,MATCH(B84,Historical!$B$7:$B$1403,0))=0,"n/a",((INDEX(Historical!$C$7:$C$1381,MATCH(B84,Historical!$B$7:$B$1403,0))/INDEX(Historical!$O$7:$O$1372,MATCH(B84,Historical!$B$7:$B$1403,0)))^(1/10)-1)*100)</f>
        <v>10.937718880294355</v>
      </c>
      <c r="W84" s="722">
        <f t="shared" si="35"/>
        <v>1.0046729748621157</v>
      </c>
      <c r="X84" s="723">
        <f t="shared" si="36"/>
        <v>12.20981173963429</v>
      </c>
      <c r="Y84" s="899"/>
      <c r="Z84" s="669">
        <f t="shared" si="37"/>
        <v>75.191815856777495</v>
      </c>
      <c r="AA84" s="910">
        <f t="shared" si="38"/>
        <v>19.084398976982097</v>
      </c>
      <c r="AB84" s="911">
        <v>12</v>
      </c>
      <c r="AC84" s="889">
        <v>7.82</v>
      </c>
      <c r="AD84" s="889">
        <v>4.32</v>
      </c>
      <c r="AE84" s="889">
        <v>2.7</v>
      </c>
      <c r="AF84" s="889">
        <v>8.5500000000000007</v>
      </c>
      <c r="AG84" s="889">
        <v>45.1</v>
      </c>
      <c r="AH84" s="889">
        <v>-14.899999999999999</v>
      </c>
      <c r="AI84" s="889">
        <v>6.419999999999999</v>
      </c>
      <c r="AJ84" s="889">
        <v>0.89999999999999991</v>
      </c>
      <c r="AK84" s="889">
        <v>4.42</v>
      </c>
      <c r="AL84" s="902">
        <v>86800</v>
      </c>
      <c r="AM84" s="896">
        <v>0.1</v>
      </c>
      <c r="AN84" s="889">
        <v>2.0299999999999998</v>
      </c>
      <c r="AO84" s="762">
        <f t="shared" si="39"/>
        <v>-4.1556059347633969</v>
      </c>
      <c r="AP84" s="763">
        <f t="shared" si="40"/>
        <v>14.9287930422187</v>
      </c>
      <c r="AQ84" s="912">
        <f t="shared" si="41"/>
        <v>169.29670646432342</v>
      </c>
      <c r="AR84" s="669">
        <f>INDEX(Historical!$C$7:$C$1381,MATCH(B84,Historical!$B$7:$B$1403,0))*IF(AH84="n/a",1.03,IF(AH84&lt;0,1.01,IF(AH84&gt;10,1.1,(1+AH84/100))))</f>
        <v>5.8175999999999997</v>
      </c>
      <c r="AS84" s="910">
        <f t="shared" si="42"/>
        <v>6.1910899199999996</v>
      </c>
      <c r="AT84" s="910">
        <f t="shared" si="31"/>
        <v>6.4647360944639995</v>
      </c>
      <c r="AU84" s="910">
        <f t="shared" si="31"/>
        <v>6.7504774298393082</v>
      </c>
      <c r="AV84" s="910">
        <f t="shared" si="31"/>
        <v>7.048848532238206</v>
      </c>
      <c r="AW84" s="669">
        <f t="shared" si="43"/>
        <v>32.272751976541507</v>
      </c>
      <c r="AX84" s="770">
        <f t="shared" si="44"/>
        <v>21.624733299746385</v>
      </c>
      <c r="AY84" s="959">
        <v>1.1200000000000001</v>
      </c>
      <c r="AZ84" s="896">
        <v>2.2399999999999998</v>
      </c>
      <c r="BA84" s="896">
        <v>-32.090000000000003</v>
      </c>
      <c r="BB84" s="896">
        <v>-11.76</v>
      </c>
      <c r="BC84" s="896">
        <v>-10.93</v>
      </c>
      <c r="BE84" s="641">
        <v>1959</v>
      </c>
      <c r="BF84" s="922">
        <f t="shared" si="45"/>
        <v>7</v>
      </c>
      <c r="BG84" s="906">
        <v>11.1</v>
      </c>
    </row>
    <row r="85" spans="1:59" ht="11.25" customHeight="1" x14ac:dyDescent="0.2">
      <c r="A85" s="887" t="s">
        <v>124</v>
      </c>
      <c r="B85" s="899" t="s">
        <v>125</v>
      </c>
      <c r="C85" s="957" t="s">
        <v>128</v>
      </c>
      <c r="D85" s="957" t="s">
        <v>126</v>
      </c>
      <c r="E85" s="754">
        <v>50</v>
      </c>
      <c r="F85" s="1235">
        <v>28</v>
      </c>
      <c r="G85" s="1235" t="s">
        <v>115</v>
      </c>
      <c r="H85" s="1235" t="s">
        <v>115</v>
      </c>
      <c r="I85" s="889">
        <v>40.369999999999997</v>
      </c>
      <c r="J85" s="669">
        <f t="shared" si="32"/>
        <v>8.3230121377260335</v>
      </c>
      <c r="K85" s="901">
        <v>0.84</v>
      </c>
      <c r="L85" s="911">
        <v>4</v>
      </c>
      <c r="M85" s="660">
        <f t="shared" si="33"/>
        <v>3.36</v>
      </c>
      <c r="N85" s="894" t="s">
        <v>127</v>
      </c>
      <c r="O85" s="756">
        <v>0.8</v>
      </c>
      <c r="P85" s="885">
        <v>43721</v>
      </c>
      <c r="Q85" s="885">
        <v>43748</v>
      </c>
      <c r="R85" s="660">
        <f t="shared" si="34"/>
        <v>4.9999999999999902</v>
      </c>
      <c r="S85" s="721">
        <f>IF(INDEX(Historical!$D$7:$D$1379,MATCH(B85,Historical!$B$7:$B$1403,0))=0,"n/a",(INDEX(Historical!$C$7:$C$1381,MATCH(B85,Historical!$B$7:$B$1403,0))/INDEX(Historical!$D$7:$D$1379,MATCH(B85,Historical!$B$7:$B$1403,0))-1)*100)</f>
        <v>14.685314685314687</v>
      </c>
      <c r="T85" s="721">
        <f>IF(INDEX(Historical!$F$7:$F$1372,MATCH(B85,Historical!$B$7:$B$1403,0))=0,"n/a",((INDEX(Historical!$C$7:$C$1381,MATCH(B85,Historical!$B$7:$B$1403,0))/INDEX(Historical!$F$7:$F$1372,MATCH(B85,Historical!$B$7:$B$1403,0)))^(1/3)-1)*100)</f>
        <v>12.478013610416184</v>
      </c>
      <c r="U85" s="721">
        <f>IF(INDEX(Historical!$H$7:$H$1372,MATCH(B85,Historical!$B$7:$B$1403,0))=0,"n/a",((INDEX(Historical!$C$7:$C$1381,MATCH(B85,Historical!$B$7:$B$1403,0))/INDEX(Historical!$H$7:$H$1372,MATCH(B85,Historical!$B$7:$B$1403,0)))^(1/5)-1)*100)</f>
        <v>10.846900650337087</v>
      </c>
      <c r="V85" s="721">
        <f>IF(INDEX(Historical!$O$7:$O$1372,MATCH(B85,Historical!$B$7:$B$1403,0))=0,"n/a",((INDEX(Historical!$C$7:$C$1381,MATCH(B85,Historical!$B$7:$B$1403,0))/INDEX(Historical!$O$7:$O$1372,MATCH(B85,Historical!$B$7:$B$1403,0)))^(1/10)-1)*100)</f>
        <v>9.6965702282410415</v>
      </c>
      <c r="W85" s="722">
        <f t="shared" si="35"/>
        <v>1.1186327118784469</v>
      </c>
      <c r="X85" s="723">
        <f t="shared" si="36"/>
        <v>1.0043426528089894</v>
      </c>
      <c r="Y85" s="835"/>
      <c r="Z85" s="669" t="str">
        <f t="shared" si="37"/>
        <v>n/a</v>
      </c>
      <c r="AA85" s="910" t="str">
        <f t="shared" si="38"/>
        <v>n/a</v>
      </c>
      <c r="AB85" s="911">
        <v>12</v>
      </c>
      <c r="AC85" s="889">
        <v>-0.75</v>
      </c>
      <c r="AD85" s="889" t="s">
        <v>136</v>
      </c>
      <c r="AE85" s="889">
        <v>2.98</v>
      </c>
      <c r="AF85" s="889">
        <v>7.15</v>
      </c>
      <c r="AG85" s="891">
        <v>46.800000000000004</v>
      </c>
      <c r="AH85" s="889">
        <v>6.2</v>
      </c>
      <c r="AI85" s="889">
        <v>5.74</v>
      </c>
      <c r="AJ85" s="889">
        <v>10.8</v>
      </c>
      <c r="AK85" s="889">
        <v>4.87</v>
      </c>
      <c r="AL85" s="902">
        <v>74870</v>
      </c>
      <c r="AM85" s="896">
        <v>0.1</v>
      </c>
      <c r="AN85" s="889">
        <v>2.65</v>
      </c>
      <c r="AO85" s="762" t="str">
        <f t="shared" si="39"/>
        <v>n/a</v>
      </c>
      <c r="AP85" s="763">
        <f t="shared" si="40"/>
        <v>19.169912788063122</v>
      </c>
      <c r="AQ85" s="912" t="str">
        <f t="shared" si="41"/>
        <v>n/a</v>
      </c>
      <c r="AR85" s="669">
        <f>INDEX(Historical!$C$7:$C$1381,MATCH(B85,Historical!$B$7:$B$1403,0))*IF(AH85="n/a",1.03,IF(AH85&lt;0,1.01,IF(AH85&gt;10,1.1,(1+AH85/100))))</f>
        <v>3.4833599999999998</v>
      </c>
      <c r="AS85" s="910">
        <f t="shared" si="42"/>
        <v>3.6833048639999992</v>
      </c>
      <c r="AT85" s="910">
        <f t="shared" si="31"/>
        <v>3.8626818108767988</v>
      </c>
      <c r="AU85" s="910">
        <f t="shared" si="31"/>
        <v>4.0507944150664992</v>
      </c>
      <c r="AV85" s="910">
        <f t="shared" si="31"/>
        <v>4.2480681030802376</v>
      </c>
      <c r="AW85" s="669">
        <f t="shared" si="43"/>
        <v>19.328209193023532</v>
      </c>
      <c r="AX85" s="770">
        <f t="shared" si="44"/>
        <v>47.87765467679845</v>
      </c>
      <c r="AY85" s="959">
        <v>0.46</v>
      </c>
      <c r="AZ85" s="896">
        <v>2.7199999999999998</v>
      </c>
      <c r="BA85" s="896">
        <v>-30.25</v>
      </c>
      <c r="BB85" s="896">
        <v>-16.600000000000001</v>
      </c>
      <c r="BC85" s="896">
        <v>-14.96</v>
      </c>
      <c r="BE85" s="641">
        <v>1970</v>
      </c>
      <c r="BF85" s="922">
        <f t="shared" si="45"/>
        <v>6</v>
      </c>
      <c r="BG85" s="906">
        <v>11.200000000000001</v>
      </c>
    </row>
    <row r="86" spans="1:59" ht="11.25" customHeight="1" x14ac:dyDescent="0.2">
      <c r="A86" s="887" t="s">
        <v>293</v>
      </c>
      <c r="B86" s="899" t="s">
        <v>294</v>
      </c>
      <c r="C86" s="957" t="s">
        <v>112</v>
      </c>
      <c r="D86" s="957" t="s">
        <v>4338</v>
      </c>
      <c r="E86" s="754">
        <v>48</v>
      </c>
      <c r="F86" s="1235">
        <v>34</v>
      </c>
      <c r="G86" s="1235" t="s">
        <v>106</v>
      </c>
      <c r="H86" s="1235" t="s">
        <v>106</v>
      </c>
      <c r="I86" s="889">
        <v>121.67</v>
      </c>
      <c r="J86" s="669">
        <f t="shared" si="32"/>
        <v>1.3807840881071751</v>
      </c>
      <c r="K86" s="901">
        <v>0.42</v>
      </c>
      <c r="L86" s="911">
        <v>4</v>
      </c>
      <c r="M86" s="660">
        <f t="shared" si="33"/>
        <v>1.68</v>
      </c>
      <c r="N86" s="894" t="s">
        <v>295</v>
      </c>
      <c r="O86" s="756">
        <v>0.38</v>
      </c>
      <c r="P86" s="885">
        <v>43602</v>
      </c>
      <c r="Q86" s="885">
        <v>43626</v>
      </c>
      <c r="R86" s="660">
        <f t="shared" si="34"/>
        <v>10.52631578947368</v>
      </c>
      <c r="S86" s="721">
        <f>IF(INDEX(Historical!$D$7:$D$1379,MATCH(B86,Historical!$B$7:$B$1403,0))=0,"n/a",(INDEX(Historical!$C$7:$C$1381,MATCH(B86,Historical!$B$7:$B$1403,0))/INDEX(Historical!$D$7:$D$1379,MATCH(B86,Historical!$B$7:$B$1403,0))-1)*100)</f>
        <v>10.067114093959727</v>
      </c>
      <c r="T86" s="721">
        <f>IF(INDEX(Historical!$F$7:$F$1372,MATCH(B86,Historical!$B$7:$B$1403,0))=0,"n/a",((INDEX(Historical!$C$7:$C$1381,MATCH(B86,Historical!$B$7:$B$1403,0))/INDEX(Historical!$F$7:$F$1372,MATCH(B86,Historical!$B$7:$B$1403,0)))^(1/3)-1)*100)</f>
        <v>7.7765268480218808</v>
      </c>
      <c r="U86" s="721">
        <f>IF(INDEX(Historical!$H$7:$H$1372,MATCH(B86,Historical!$B$7:$B$1403,0))=0,"n/a",((INDEX(Historical!$C$7:$C$1381,MATCH(B86,Historical!$B$7:$B$1403,0))/INDEX(Historical!$H$7:$H$1372,MATCH(B86,Historical!$B$7:$B$1403,0)))^(1/5)-1)*100)</f>
        <v>5.9223841048812176</v>
      </c>
      <c r="V86" s="721">
        <f>IF(INDEX(Historical!$O$7:$O$1372,MATCH(B86,Historical!$B$7:$B$1403,0))=0,"n/a",((INDEX(Historical!$C$7:$C$1381,MATCH(B86,Historical!$B$7:$B$1403,0))/INDEX(Historical!$O$7:$O$1372,MATCH(B86,Historical!$B$7:$B$1403,0)))^(1/10)-1)*100)</f>
        <v>5.5011664891012169</v>
      </c>
      <c r="W86" s="722">
        <f t="shared" si="35"/>
        <v>1.0765687816601275</v>
      </c>
      <c r="X86" s="723">
        <f t="shared" si="36"/>
        <v>0.67299819373650205</v>
      </c>
      <c r="Y86" s="682"/>
      <c r="Z86" s="669">
        <f t="shared" si="37"/>
        <v>48.275862068965516</v>
      </c>
      <c r="AA86" s="910">
        <f t="shared" si="38"/>
        <v>34.962643678160923</v>
      </c>
      <c r="AB86" s="911">
        <v>12</v>
      </c>
      <c r="AC86" s="889">
        <v>3.48</v>
      </c>
      <c r="AD86" s="889">
        <v>1.94</v>
      </c>
      <c r="AE86" s="889">
        <v>3.37</v>
      </c>
      <c r="AF86" s="889">
        <v>6.53</v>
      </c>
      <c r="AG86" s="889">
        <v>19.8</v>
      </c>
      <c r="AH86" s="889">
        <v>11</v>
      </c>
      <c r="AI86" s="889">
        <v>9.5699999999999985</v>
      </c>
      <c r="AJ86" s="889">
        <v>8.7999999999999989</v>
      </c>
      <c r="AK86" s="889">
        <v>18</v>
      </c>
      <c r="AL86" s="902">
        <v>4730</v>
      </c>
      <c r="AM86" s="896">
        <v>0.3</v>
      </c>
      <c r="AN86" s="889">
        <v>0.48</v>
      </c>
      <c r="AO86" s="762">
        <f t="shared" si="39"/>
        <v>-27.659475485172528</v>
      </c>
      <c r="AP86" s="763">
        <f t="shared" si="40"/>
        <v>7.3031681929883927</v>
      </c>
      <c r="AQ86" s="912">
        <f t="shared" si="41"/>
        <v>218.54255827188291</v>
      </c>
      <c r="AR86" s="669">
        <f>INDEX(Historical!$C$7:$C$1381,MATCH(B86,Historical!$B$7:$B$1403,0))*IF(AH86="n/a",1.03,IF(AH86&lt;0,1.01,IF(AH86&gt;10,1.1,(1+AH86/100))))</f>
        <v>1.804</v>
      </c>
      <c r="AS86" s="910">
        <f t="shared" si="42"/>
        <v>1.9766427999999998</v>
      </c>
      <c r="AT86" s="910">
        <f t="shared" si="31"/>
        <v>2.1743070800000002</v>
      </c>
      <c r="AU86" s="910">
        <f t="shared" si="31"/>
        <v>2.3917377880000004</v>
      </c>
      <c r="AV86" s="910">
        <f t="shared" si="31"/>
        <v>2.6309115668000005</v>
      </c>
      <c r="AW86" s="669">
        <f t="shared" si="43"/>
        <v>10.977599234800001</v>
      </c>
      <c r="AX86" s="770">
        <f t="shared" si="44"/>
        <v>9.0224371125174656</v>
      </c>
      <c r="AY86" s="959">
        <v>1</v>
      </c>
      <c r="AZ86" s="896">
        <v>26.729999999999997</v>
      </c>
      <c r="BA86" s="896">
        <v>-14.52</v>
      </c>
      <c r="BB86" s="896">
        <v>-8.59</v>
      </c>
      <c r="BC86" s="896">
        <v>5.3</v>
      </c>
      <c r="BE86" s="641">
        <v>1972</v>
      </c>
      <c r="BF86" s="922">
        <f t="shared" si="45"/>
        <v>5</v>
      </c>
      <c r="BG86" s="906">
        <v>8</v>
      </c>
    </row>
    <row r="87" spans="1:59" ht="11.25" customHeight="1" x14ac:dyDescent="0.2">
      <c r="A87" s="887" t="s">
        <v>291</v>
      </c>
      <c r="B87" s="899" t="s">
        <v>292</v>
      </c>
      <c r="C87" s="957" t="s">
        <v>131</v>
      </c>
      <c r="D87" s="957" t="s">
        <v>4357</v>
      </c>
      <c r="E87" s="754">
        <v>47</v>
      </c>
      <c r="F87" s="1235">
        <v>43</v>
      </c>
      <c r="G87" s="1235" t="s">
        <v>37</v>
      </c>
      <c r="H87" s="1235" t="s">
        <v>37</v>
      </c>
      <c r="I87" s="889">
        <v>59.47</v>
      </c>
      <c r="J87" s="669">
        <f t="shared" si="32"/>
        <v>1.7235580965192534</v>
      </c>
      <c r="K87" s="901">
        <v>0.25624999999999998</v>
      </c>
      <c r="L87" s="911">
        <v>4</v>
      </c>
      <c r="M87" s="660">
        <f t="shared" si="33"/>
        <v>1.0249999999999999</v>
      </c>
      <c r="N87" s="894" t="s">
        <v>119</v>
      </c>
      <c r="O87" s="756">
        <v>0.24</v>
      </c>
      <c r="P87" s="885">
        <v>43783</v>
      </c>
      <c r="Q87" s="885">
        <v>43801</v>
      </c>
      <c r="R87" s="660">
        <f t="shared" si="34"/>
        <v>6.7708333333333286</v>
      </c>
      <c r="S87" s="721">
        <f>IF(INDEX(Historical!$D$7:$D$1379,MATCH(B87,Historical!$B$7:$B$1403,0))=0,"n/a",(INDEX(Historical!$C$7:$C$1381,MATCH(B87,Historical!$B$7:$B$1403,0))/INDEX(Historical!$D$7:$D$1379,MATCH(B87,Historical!$B$7:$B$1403,0))-1)*100)</f>
        <v>7.1275720164609035</v>
      </c>
      <c r="T87" s="721">
        <f>IF(INDEX(Historical!$F$7:$F$1372,MATCH(B87,Historical!$B$7:$B$1403,0))=0,"n/a",((INDEX(Historical!$C$7:$C$1381,MATCH(B87,Historical!$B$7:$B$1403,0))/INDEX(Historical!$F$7:$F$1372,MATCH(B87,Historical!$B$7:$B$1403,0)))^(1/3)-1)*100)</f>
        <v>6.5284048832540797</v>
      </c>
      <c r="U87" s="721">
        <f>IF(INDEX(Historical!$H$7:$H$1372,MATCH(B87,Historical!$B$7:$B$1403,0))=0,"n/a",((INDEX(Historical!$C$7:$C$1381,MATCH(B87,Historical!$B$7:$B$1403,0))/INDEX(Historical!$H$7:$H$1372,MATCH(B87,Historical!$B$7:$B$1403,0)))^(1/5)-1)*100)</f>
        <v>5.0654176065469292</v>
      </c>
      <c r="V87" s="721">
        <f>IF(INDEX(Historical!$O$7:$O$1372,MATCH(B87,Historical!$B$7:$B$1403,0))=0,"n/a",((INDEX(Historical!$C$7:$C$1381,MATCH(B87,Historical!$B$7:$B$1403,0))/INDEX(Historical!$O$7:$O$1372,MATCH(B87,Historical!$B$7:$B$1403,0)))^(1/10)-1)*100)</f>
        <v>3.1989773004620581</v>
      </c>
      <c r="W87" s="722">
        <f t="shared" si="35"/>
        <v>1.5834490622410118</v>
      </c>
      <c r="X87" s="723">
        <f t="shared" si="36"/>
        <v>0.36441853284510278</v>
      </c>
      <c r="Y87" s="899"/>
      <c r="Z87" s="669">
        <f t="shared" si="37"/>
        <v>52.030456852791872</v>
      </c>
      <c r="AA87" s="910">
        <f t="shared" si="38"/>
        <v>30.18781725888325</v>
      </c>
      <c r="AB87" s="911">
        <v>12</v>
      </c>
      <c r="AC87" s="889">
        <v>1.97</v>
      </c>
      <c r="AD87" s="889">
        <v>11.2</v>
      </c>
      <c r="AE87" s="889">
        <v>7.56</v>
      </c>
      <c r="AF87" s="889">
        <v>3.58</v>
      </c>
      <c r="AG87" s="889">
        <v>12.5</v>
      </c>
      <c r="AH87" s="889">
        <v>45.800000000000004</v>
      </c>
      <c r="AI87" s="889">
        <v>2.54</v>
      </c>
      <c r="AJ87" s="889">
        <v>13.900000000000002</v>
      </c>
      <c r="AK87" s="889">
        <v>2.7</v>
      </c>
      <c r="AL87" s="906">
        <v>1020</v>
      </c>
      <c r="AM87" s="896">
        <v>0.1</v>
      </c>
      <c r="AN87" s="889">
        <v>1.07</v>
      </c>
      <c r="AO87" s="762">
        <f t="shared" si="39"/>
        <v>-23.398841555817068</v>
      </c>
      <c r="AP87" s="763">
        <f t="shared" si="40"/>
        <v>6.7889757030661828</v>
      </c>
      <c r="AQ87" s="912">
        <f t="shared" si="41"/>
        <v>119.1624316820766</v>
      </c>
      <c r="AR87" s="669">
        <f>INDEX(Historical!$C$7:$C$1381,MATCH(B87,Historical!$B$7:$B$1403,0))*IF(AH87="n/a",1.03,IF(AH87&lt;0,1.01,IF(AH87&gt;10,1.1,(1+AH87/100))))</f>
        <v>1.07382</v>
      </c>
      <c r="AS87" s="910">
        <f t="shared" si="42"/>
        <v>1.101095028</v>
      </c>
      <c r="AT87" s="910">
        <f t="shared" ref="AT87:AV106" si="46">IF($AK87="n/a",1.03*AS87,IF($AK87&lt;0,1.01*AS87,IF($AK87&gt;10,1.1*AS87,(1+$AK87/100)*AS87)))</f>
        <v>1.130824593756</v>
      </c>
      <c r="AU87" s="910">
        <f t="shared" si="46"/>
        <v>1.1613568577874118</v>
      </c>
      <c r="AV87" s="910">
        <f t="shared" si="46"/>
        <v>1.1927134929476719</v>
      </c>
      <c r="AW87" s="669">
        <f t="shared" si="43"/>
        <v>5.6598099724910842</v>
      </c>
      <c r="AX87" s="770">
        <f t="shared" si="44"/>
        <v>9.5170841978999228</v>
      </c>
      <c r="AY87" s="959">
        <v>0.24</v>
      </c>
      <c r="AZ87" s="896">
        <v>13.25</v>
      </c>
      <c r="BA87" s="896">
        <v>-14.95</v>
      </c>
      <c r="BB87" s="896">
        <v>-8.6499999999999986</v>
      </c>
      <c r="BC87" s="896">
        <v>-4.79</v>
      </c>
      <c r="BE87" s="641">
        <v>1974</v>
      </c>
      <c r="BF87" s="922">
        <f t="shared" si="45"/>
        <v>4</v>
      </c>
      <c r="BG87" s="906">
        <v>4</v>
      </c>
    </row>
    <row r="88" spans="1:59" ht="11.25" customHeight="1" x14ac:dyDescent="0.2">
      <c r="A88" s="895" t="s">
        <v>296</v>
      </c>
      <c r="B88" s="807" t="s">
        <v>297</v>
      </c>
      <c r="C88" s="957" t="s">
        <v>178</v>
      </c>
      <c r="D88" s="957" t="s">
        <v>4353</v>
      </c>
      <c r="E88" s="754">
        <v>34</v>
      </c>
      <c r="F88" s="1235">
        <v>78</v>
      </c>
      <c r="G88" s="1235" t="s">
        <v>106</v>
      </c>
      <c r="H88" s="1235" t="s">
        <v>106</v>
      </c>
      <c r="I88" s="889">
        <v>41.22</v>
      </c>
      <c r="J88" s="669">
        <f t="shared" si="32"/>
        <v>1.8437651625424551</v>
      </c>
      <c r="K88" s="901">
        <v>0.19</v>
      </c>
      <c r="L88" s="911">
        <v>4</v>
      </c>
      <c r="M88" s="660">
        <f t="shared" si="33"/>
        <v>0.76</v>
      </c>
      <c r="N88" s="894" t="s">
        <v>148</v>
      </c>
      <c r="O88" s="761">
        <v>0.16500000000000001</v>
      </c>
      <c r="P88" s="885">
        <v>43615</v>
      </c>
      <c r="Q88" s="885">
        <v>43630</v>
      </c>
      <c r="R88" s="660">
        <f t="shared" si="34"/>
        <v>15.151515151515147</v>
      </c>
      <c r="S88" s="721">
        <f>IF(INDEX(Historical!$D$7:$D$1379,MATCH(B88,Historical!$B$7:$B$1403,0))=0,"n/a",(INDEX(Historical!$C$7:$C$1381,MATCH(B88,Historical!$B$7:$B$1403,0))/INDEX(Historical!$D$7:$D$1379,MATCH(B88,Historical!$B$7:$B$1403,0))-1)*100)</f>
        <v>11.363636363636353</v>
      </c>
      <c r="T88" s="721">
        <f>IF(INDEX(Historical!$F$7:$F$1372,MATCH(B88,Historical!$B$7:$B$1403,0))=0,"n/a",((INDEX(Historical!$C$7:$C$1381,MATCH(B88,Historical!$B$7:$B$1403,0))/INDEX(Historical!$F$7:$F$1372,MATCH(B88,Historical!$B$7:$B$1403,0)))^(1/3)-1)*100)</f>
        <v>29.83141660670432</v>
      </c>
      <c r="U88" s="721">
        <f>IF(INDEX(Historical!$H$7:$H$1372,MATCH(B88,Historical!$B$7:$B$1403,0))=0,"n/a",((INDEX(Historical!$C$7:$C$1381,MATCH(B88,Historical!$B$7:$B$1403,0))/INDEX(Historical!$H$7:$H$1372,MATCH(B88,Historical!$B$7:$B$1403,0)))^(1/5)-1)*100)</f>
        <v>17.913935781862335</v>
      </c>
      <c r="V88" s="721">
        <f>IF(INDEX(Historical!$O$7:$O$1372,MATCH(B88,Historical!$B$7:$B$1403,0))=0,"n/a",((INDEX(Historical!$C$7:$C$1381,MATCH(B88,Historical!$B$7:$B$1403,0))/INDEX(Historical!$O$7:$O$1372,MATCH(B88,Historical!$B$7:$B$1403,0)))^(1/10)-1)*100)</f>
        <v>13.471262255653782</v>
      </c>
      <c r="W88" s="722">
        <f t="shared" si="35"/>
        <v>1.3297889568101904</v>
      </c>
      <c r="X88" s="723" t="str">
        <f t="shared" si="36"/>
        <v>n/a</v>
      </c>
      <c r="Y88" s="691" t="s">
        <v>4413</v>
      </c>
      <c r="Z88" s="669">
        <f t="shared" si="37"/>
        <v>12.025316455696203</v>
      </c>
      <c r="AA88" s="910">
        <f t="shared" si="38"/>
        <v>6.5221518987341769</v>
      </c>
      <c r="AB88" s="911">
        <v>12</v>
      </c>
      <c r="AC88" s="889">
        <v>6.32</v>
      </c>
      <c r="AD88" s="889" t="s">
        <v>136</v>
      </c>
      <c r="AE88" s="889">
        <v>1.87</v>
      </c>
      <c r="AF88" s="889">
        <v>1.02</v>
      </c>
      <c r="AG88" s="889">
        <v>16.5</v>
      </c>
      <c r="AH88" s="889">
        <v>35.6</v>
      </c>
      <c r="AI88" s="889" t="s">
        <v>136</v>
      </c>
      <c r="AJ88" s="889">
        <v>-1.7999999999999998</v>
      </c>
      <c r="AK88" s="889" t="s">
        <v>136</v>
      </c>
      <c r="AL88" s="902">
        <v>286.48</v>
      </c>
      <c r="AM88" s="896">
        <v>2.8000000000000003</v>
      </c>
      <c r="AN88" s="889">
        <v>0.03</v>
      </c>
      <c r="AO88" s="762">
        <f t="shared" si="39"/>
        <v>13.235549045670613</v>
      </c>
      <c r="AP88" s="763">
        <f t="shared" si="40"/>
        <v>19.757700944404789</v>
      </c>
      <c r="AQ88" s="912">
        <f t="shared" si="41"/>
        <v>-45.624372548360483</v>
      </c>
      <c r="AR88" s="669">
        <f>INDEX(Historical!$C$7:$C$1381,MATCH(B88,Historical!$B$7:$B$1403,0))*IF(AH88="n/a",1.03,IF(AH88&lt;0,1.01,IF(AH88&gt;10,1.1,(1+AH88/100))))</f>
        <v>0.8085</v>
      </c>
      <c r="AS88" s="910">
        <f t="shared" si="42"/>
        <v>0.83275500000000002</v>
      </c>
      <c r="AT88" s="910">
        <f t="shared" si="46"/>
        <v>0.85773765000000002</v>
      </c>
      <c r="AU88" s="910">
        <f t="shared" si="46"/>
        <v>0.88346977950000005</v>
      </c>
      <c r="AV88" s="910">
        <f t="shared" si="46"/>
        <v>0.90997387288500009</v>
      </c>
      <c r="AW88" s="669">
        <f t="shared" si="43"/>
        <v>4.2924363023850001</v>
      </c>
      <c r="AX88" s="770">
        <f t="shared" si="44"/>
        <v>10.413479627328966</v>
      </c>
      <c r="AY88" s="959">
        <v>0.19</v>
      </c>
      <c r="AZ88" s="896">
        <v>14.34</v>
      </c>
      <c r="BA88" s="896">
        <v>-37.92</v>
      </c>
      <c r="BB88" s="896">
        <v>-13.25</v>
      </c>
      <c r="BC88" s="896">
        <v>-19.580000000000002</v>
      </c>
      <c r="BE88" s="641">
        <v>1987</v>
      </c>
      <c r="BF88" s="922">
        <f t="shared" si="45"/>
        <v>3</v>
      </c>
      <c r="BG88" s="906">
        <v>11.200000000000001</v>
      </c>
    </row>
    <row r="89" spans="1:59" ht="11.25" customHeight="1" x14ac:dyDescent="0.2">
      <c r="A89" s="887" t="s">
        <v>302</v>
      </c>
      <c r="B89" s="899" t="s">
        <v>303</v>
      </c>
      <c r="C89" s="957" t="s">
        <v>112</v>
      </c>
      <c r="D89" s="957" t="s">
        <v>212</v>
      </c>
      <c r="E89" s="754">
        <v>56</v>
      </c>
      <c r="F89" s="1235">
        <v>16</v>
      </c>
      <c r="G89" s="1235" t="s">
        <v>37</v>
      </c>
      <c r="H89" s="1235" t="s">
        <v>37</v>
      </c>
      <c r="I89" s="889">
        <v>145.30000000000001</v>
      </c>
      <c r="J89" s="669">
        <f t="shared" si="32"/>
        <v>1.0461114934618032</v>
      </c>
      <c r="K89" s="901">
        <v>0.38</v>
      </c>
      <c r="L89" s="911">
        <v>4</v>
      </c>
      <c r="M89" s="660">
        <f t="shared" si="33"/>
        <v>1.52</v>
      </c>
      <c r="N89" s="894" t="s">
        <v>304</v>
      </c>
      <c r="O89" s="756">
        <v>0.35</v>
      </c>
      <c r="P89" s="885">
        <v>43703</v>
      </c>
      <c r="Q89" s="885">
        <v>43718</v>
      </c>
      <c r="R89" s="660">
        <f t="shared" si="34"/>
        <v>8.5714285714285801</v>
      </c>
      <c r="S89" s="721">
        <f>IF(INDEX(Historical!$D$7:$D$1379,MATCH(B89,Historical!$B$7:$B$1403,0))=0,"n/a",(INDEX(Historical!$C$7:$C$1381,MATCH(B89,Historical!$B$7:$B$1403,0))/INDEX(Historical!$D$7:$D$1379,MATCH(B89,Historical!$B$7:$B$1403,0))-1)*100)</f>
        <v>14.399999999999991</v>
      </c>
      <c r="T89" s="721">
        <f>IF(INDEX(Historical!$F$7:$F$1372,MATCH(B89,Historical!$B$7:$B$1403,0))=0,"n/a",((INDEX(Historical!$C$7:$C$1381,MATCH(B89,Historical!$B$7:$B$1403,0))/INDEX(Historical!$F$7:$F$1372,MATCH(B89,Historical!$B$7:$B$1403,0)))^(1/3)-1)*100)</f>
        <v>11.921096219546069</v>
      </c>
      <c r="U89" s="721">
        <f>IF(INDEX(Historical!$H$7:$H$1372,MATCH(B89,Historical!$B$7:$B$1403,0))=0,"n/a",((INDEX(Historical!$C$7:$C$1381,MATCH(B89,Historical!$B$7:$B$1403,0))/INDEX(Historical!$H$7:$H$1372,MATCH(B89,Historical!$B$7:$B$1403,0)))^(1/5)-1)*100)</f>
        <v>13.476122913336441</v>
      </c>
      <c r="V89" s="721">
        <f>IF(INDEX(Historical!$O$7:$O$1372,MATCH(B89,Historical!$B$7:$B$1403,0))=0,"n/a",((INDEX(Historical!$C$7:$C$1381,MATCH(B89,Historical!$B$7:$B$1403,0))/INDEX(Historical!$O$7:$O$1372,MATCH(B89,Historical!$B$7:$B$1403,0)))^(1/10)-1)*100)</f>
        <v>14.514478816773346</v>
      </c>
      <c r="W89" s="722">
        <f t="shared" si="35"/>
        <v>0.92846068284333083</v>
      </c>
      <c r="X89" s="723">
        <f t="shared" si="36"/>
        <v>1.5141711138580272</v>
      </c>
      <c r="Y89" s="682"/>
      <c r="Z89" s="669">
        <f t="shared" si="37"/>
        <v>25.982905982905987</v>
      </c>
      <c r="AA89" s="910">
        <f t="shared" si="38"/>
        <v>24.837606837606842</v>
      </c>
      <c r="AB89" s="911">
        <v>10</v>
      </c>
      <c r="AC89" s="889">
        <v>5.85</v>
      </c>
      <c r="AD89" s="889">
        <v>1.91</v>
      </c>
      <c r="AE89" s="889">
        <v>3.87</v>
      </c>
      <c r="AF89" s="889">
        <v>5.28</v>
      </c>
      <c r="AG89" s="889">
        <v>21.4</v>
      </c>
      <c r="AH89" s="889">
        <v>-2.7</v>
      </c>
      <c r="AI89" s="889">
        <v>13.83</v>
      </c>
      <c r="AJ89" s="889">
        <v>8.9</v>
      </c>
      <c r="AK89" s="889">
        <v>13</v>
      </c>
      <c r="AL89" s="902">
        <v>8480</v>
      </c>
      <c r="AM89" s="896">
        <v>1.2</v>
      </c>
      <c r="AN89" s="889">
        <v>0.8</v>
      </c>
      <c r="AO89" s="762">
        <f t="shared" si="39"/>
        <v>-10.315372430808598</v>
      </c>
      <c r="AP89" s="763">
        <f t="shared" si="40"/>
        <v>14.522234406798244</v>
      </c>
      <c r="AQ89" s="912">
        <f t="shared" si="41"/>
        <v>141.42407511593382</v>
      </c>
      <c r="AR89" s="669">
        <f>INDEX(Historical!$C$7:$C$1381,MATCH(B89,Historical!$B$7:$B$1403,0))*IF(AH89="n/a",1.03,IF(AH89&lt;0,1.01,IF(AH89&gt;10,1.1,(1+AH89/100))))</f>
        <v>1.4442999999999999</v>
      </c>
      <c r="AS89" s="910">
        <f t="shared" si="42"/>
        <v>1.58873</v>
      </c>
      <c r="AT89" s="910">
        <f t="shared" si="46"/>
        <v>1.747603</v>
      </c>
      <c r="AU89" s="910">
        <f t="shared" si="46"/>
        <v>1.9223633000000002</v>
      </c>
      <c r="AV89" s="910">
        <f t="shared" si="46"/>
        <v>2.1145996300000003</v>
      </c>
      <c r="AW89" s="669">
        <f t="shared" si="43"/>
        <v>8.8175959300000013</v>
      </c>
      <c r="AX89" s="770">
        <f t="shared" si="44"/>
        <v>6.0685450309704061</v>
      </c>
      <c r="AY89" s="959">
        <v>1.18</v>
      </c>
      <c r="AZ89" s="896">
        <v>16.329999999999998</v>
      </c>
      <c r="BA89" s="896">
        <v>-19.400000000000002</v>
      </c>
      <c r="BB89" s="896">
        <v>-13.61</v>
      </c>
      <c r="BC89" s="896">
        <v>-3.1</v>
      </c>
      <c r="BE89" s="641">
        <v>1964</v>
      </c>
      <c r="BF89" s="922">
        <f t="shared" si="45"/>
        <v>6</v>
      </c>
      <c r="BG89" s="906">
        <v>9.3000000000000007</v>
      </c>
    </row>
    <row r="90" spans="1:59" ht="11.25" customHeight="1" x14ac:dyDescent="0.2">
      <c r="A90" s="895" t="s">
        <v>700</v>
      </c>
      <c r="B90" s="899" t="s">
        <v>701</v>
      </c>
      <c r="C90" s="957" t="s">
        <v>131</v>
      </c>
      <c r="D90" s="957" t="s">
        <v>4345</v>
      </c>
      <c r="E90" s="754">
        <v>26</v>
      </c>
      <c r="F90" s="1235">
        <v>130</v>
      </c>
      <c r="G90" s="1235" t="s">
        <v>37</v>
      </c>
      <c r="H90" s="1235" t="s">
        <v>37</v>
      </c>
      <c r="I90" s="889">
        <v>252.76</v>
      </c>
      <c r="J90" s="669">
        <f t="shared" si="32"/>
        <v>2.2155404336129134</v>
      </c>
      <c r="K90" s="908">
        <v>1.4</v>
      </c>
      <c r="L90" s="911">
        <v>4</v>
      </c>
      <c r="M90" s="660">
        <f t="shared" si="33"/>
        <v>5.6</v>
      </c>
      <c r="N90" s="894" t="s">
        <v>148</v>
      </c>
      <c r="O90" s="757">
        <v>1.25</v>
      </c>
      <c r="P90" s="885">
        <v>43888</v>
      </c>
      <c r="Q90" s="885">
        <v>43906</v>
      </c>
      <c r="R90" s="660">
        <f t="shared" si="34"/>
        <v>11.999999999999993</v>
      </c>
      <c r="S90" s="721">
        <f>IF(INDEX(Historical!$D$7:$D$1379,MATCH(B90,Historical!$B$7:$B$1403,0))=0,"n/a",(INDEX(Historical!$C$7:$C$1381,MATCH(B90,Historical!$B$7:$B$1403,0))/INDEX(Historical!$D$7:$D$1379,MATCH(B90,Historical!$B$7:$B$1403,0))-1)*100)</f>
        <v>12.612612612612594</v>
      </c>
      <c r="T90" s="721">
        <f>IF(INDEX(Historical!$F$7:$F$1372,MATCH(B90,Historical!$B$7:$B$1403,0))=0,"n/a",((INDEX(Historical!$C$7:$C$1381,MATCH(B90,Historical!$B$7:$B$1403,0))/INDEX(Historical!$F$7:$F$1372,MATCH(B90,Historical!$B$7:$B$1403,0)))^(1/3)-1)*100)</f>
        <v>12.840132331705822</v>
      </c>
      <c r="U90" s="721">
        <f>IF(INDEX(Historical!$H$7:$H$1372,MATCH(B90,Historical!$B$7:$B$1403,0))=0,"n/a",((INDEX(Historical!$C$7:$C$1381,MATCH(B90,Historical!$B$7:$B$1403,0))/INDEX(Historical!$H$7:$H$1372,MATCH(B90,Historical!$B$7:$B$1403,0)))^(1/5)-1)*100)</f>
        <v>11.510150326638136</v>
      </c>
      <c r="V90" s="721">
        <f>IF(INDEX(Historical!$O$7:$O$1372,MATCH(B90,Historical!$B$7:$B$1403,0))=0,"n/a",((INDEX(Historical!$C$7:$C$1381,MATCH(B90,Historical!$B$7:$B$1403,0))/INDEX(Historical!$O$7:$O$1372,MATCH(B90,Historical!$B$7:$B$1403,0)))^(1/10)-1)*100)</f>
        <v>10.21756701616261</v>
      </c>
      <c r="W90" s="722">
        <f t="shared" si="35"/>
        <v>1.1265059782266031</v>
      </c>
      <c r="X90" s="723">
        <f t="shared" si="36"/>
        <v>1.5986319898108525</v>
      </c>
      <c r="Y90" s="899"/>
      <c r="Z90" s="669">
        <f t="shared" si="37"/>
        <v>70.528967254408045</v>
      </c>
      <c r="AA90" s="910">
        <f t="shared" si="38"/>
        <v>31.833753148614608</v>
      </c>
      <c r="AB90" s="911">
        <v>12</v>
      </c>
      <c r="AC90" s="889">
        <v>7.94</v>
      </c>
      <c r="AD90" s="889">
        <v>4.1900000000000004</v>
      </c>
      <c r="AE90" s="889">
        <v>6.43</v>
      </c>
      <c r="AF90" s="889">
        <v>3.34</v>
      </c>
      <c r="AG90" s="889">
        <v>10.6</v>
      </c>
      <c r="AH90" s="889">
        <v>-38.9</v>
      </c>
      <c r="AI90" s="889">
        <v>8.58</v>
      </c>
      <c r="AJ90" s="889">
        <v>7.1999999999999993</v>
      </c>
      <c r="AK90" s="889">
        <v>7.6</v>
      </c>
      <c r="AL90" s="902">
        <v>123570</v>
      </c>
      <c r="AM90" s="896">
        <v>0.2</v>
      </c>
      <c r="AN90" s="889">
        <v>1.1499999999999999</v>
      </c>
      <c r="AO90" s="762">
        <f t="shared" si="39"/>
        <v>-18.108062388363557</v>
      </c>
      <c r="AP90" s="763">
        <f t="shared" si="40"/>
        <v>13.72569076025105</v>
      </c>
      <c r="AQ90" s="912">
        <f t="shared" si="41"/>
        <v>117.38315943806872</v>
      </c>
      <c r="AR90" s="669">
        <f>INDEX(Historical!$C$7:$C$1381,MATCH(B90,Historical!$B$7:$B$1403,0))*IF(AH90="n/a",1.03,IF(AH90&lt;0,1.01,IF(AH90&gt;10,1.1,(1+AH90/100))))</f>
        <v>5.05</v>
      </c>
      <c r="AS90" s="910">
        <f t="shared" si="42"/>
        <v>5.4832900000000002</v>
      </c>
      <c r="AT90" s="910">
        <f t="shared" si="46"/>
        <v>5.9000200400000002</v>
      </c>
      <c r="AU90" s="910">
        <f t="shared" si="46"/>
        <v>6.3484215630400005</v>
      </c>
      <c r="AV90" s="910">
        <f t="shared" si="46"/>
        <v>6.8309016018310409</v>
      </c>
      <c r="AW90" s="669">
        <f t="shared" si="43"/>
        <v>29.612633204871042</v>
      </c>
      <c r="AX90" s="770">
        <f t="shared" si="44"/>
        <v>11.715711823417884</v>
      </c>
      <c r="AY90" s="959">
        <v>0.21</v>
      </c>
      <c r="AZ90" s="896">
        <v>35.85</v>
      </c>
      <c r="BA90" s="896">
        <v>-10.79</v>
      </c>
      <c r="BB90" s="896">
        <v>-1.67</v>
      </c>
      <c r="BC90" s="896">
        <v>10.65</v>
      </c>
      <c r="BE90" s="641">
        <v>1995</v>
      </c>
      <c r="BF90" s="922">
        <f t="shared" si="45"/>
        <v>2</v>
      </c>
      <c r="BG90" s="906">
        <v>3.3000000000000003</v>
      </c>
    </row>
    <row r="91" spans="1:59" ht="11.25" customHeight="1" x14ac:dyDescent="0.2">
      <c r="A91" s="887" t="s">
        <v>298</v>
      </c>
      <c r="B91" s="899" t="s">
        <v>299</v>
      </c>
      <c r="C91" s="957" t="s">
        <v>131</v>
      </c>
      <c r="D91" s="957" t="s">
        <v>4356</v>
      </c>
      <c r="E91" s="754">
        <v>49</v>
      </c>
      <c r="F91" s="1235">
        <v>30</v>
      </c>
      <c r="G91" s="1235" t="s">
        <v>37</v>
      </c>
      <c r="H91" s="1235" t="s">
        <v>37</v>
      </c>
      <c r="I91" s="889">
        <v>36.61</v>
      </c>
      <c r="J91" s="669">
        <f t="shared" si="32"/>
        <v>4.7527997814804701</v>
      </c>
      <c r="K91" s="901">
        <v>0.435</v>
      </c>
      <c r="L91" s="911">
        <v>4</v>
      </c>
      <c r="M91" s="660">
        <f t="shared" si="33"/>
        <v>1.74</v>
      </c>
      <c r="N91" s="894" t="s">
        <v>181</v>
      </c>
      <c r="O91" s="756">
        <v>0.42499999999999999</v>
      </c>
      <c r="P91" s="885">
        <v>43643</v>
      </c>
      <c r="Q91" s="885">
        <v>43661</v>
      </c>
      <c r="R91" s="660">
        <f t="shared" si="34"/>
        <v>2.3529411764705901</v>
      </c>
      <c r="S91" s="721">
        <f>IF(INDEX(Historical!$D$7:$D$1379,MATCH(B91,Historical!$B$7:$B$1403,0))=0,"n/a",(INDEX(Historical!$C$7:$C$1381,MATCH(B91,Historical!$B$7:$B$1403,0))/INDEX(Historical!$D$7:$D$1379,MATCH(B91,Historical!$B$7:$B$1403,0))-1)*100)</f>
        <v>2.3809523809523725</v>
      </c>
      <c r="T91" s="721">
        <f>IF(INDEX(Historical!$F$7:$F$1372,MATCH(B91,Historical!$B$7:$B$1403,0))=0,"n/a",((INDEX(Historical!$C$7:$C$1381,MATCH(B91,Historical!$B$7:$B$1403,0))/INDEX(Historical!$F$7:$F$1372,MATCH(B91,Historical!$B$7:$B$1403,0)))^(1/3)-1)*100)</f>
        <v>2.4399807259133155</v>
      </c>
      <c r="U91" s="721">
        <f>IF(INDEX(Historical!$H$7:$H$1372,MATCH(B91,Historical!$B$7:$B$1403,0))=0,"n/a",((INDEX(Historical!$C$7:$C$1381,MATCH(B91,Historical!$B$7:$B$1403,0))/INDEX(Historical!$H$7:$H$1372,MATCH(B91,Historical!$B$7:$B$1403,0)))^(1/5)-1)*100)</f>
        <v>2.5030933534903488</v>
      </c>
      <c r="V91" s="721">
        <f>IF(INDEX(Historical!$O$7:$O$1372,MATCH(B91,Historical!$B$7:$B$1403,0))=0,"n/a",((INDEX(Historical!$C$7:$C$1381,MATCH(B91,Historical!$B$7:$B$1403,0))/INDEX(Historical!$O$7:$O$1372,MATCH(B91,Historical!$B$7:$B$1403,0)))^(1/10)-1)*100)</f>
        <v>2.6822677547211127</v>
      </c>
      <c r="W91" s="722">
        <f t="shared" si="35"/>
        <v>0.93320040442815766</v>
      </c>
      <c r="X91" s="723" t="str">
        <f t="shared" si="36"/>
        <v>n/a</v>
      </c>
      <c r="Y91" s="899"/>
      <c r="Z91" s="669">
        <f t="shared" si="37"/>
        <v>52.409638554216876</v>
      </c>
      <c r="AA91" s="910">
        <f t="shared" si="38"/>
        <v>11.02710843373494</v>
      </c>
      <c r="AB91" s="911">
        <v>9</v>
      </c>
      <c r="AC91" s="889">
        <v>3.32</v>
      </c>
      <c r="AD91" s="889">
        <v>1.3</v>
      </c>
      <c r="AE91" s="889">
        <v>1.93</v>
      </c>
      <c r="AF91" s="889">
        <v>1.45</v>
      </c>
      <c r="AG91" s="889">
        <v>13.5</v>
      </c>
      <c r="AH91" s="889">
        <v>5.2</v>
      </c>
      <c r="AI91" s="889">
        <v>-8</v>
      </c>
      <c r="AJ91" s="889">
        <v>-0.1</v>
      </c>
      <c r="AK91" s="889">
        <v>8.5</v>
      </c>
      <c r="AL91" s="902">
        <v>3190</v>
      </c>
      <c r="AM91" s="896">
        <v>1.4000000000000001</v>
      </c>
      <c r="AN91" s="889">
        <v>1.04</v>
      </c>
      <c r="AO91" s="762">
        <f t="shared" si="39"/>
        <v>-3.7712152987641208</v>
      </c>
      <c r="AP91" s="763">
        <f t="shared" si="40"/>
        <v>7.2558931349708189</v>
      </c>
      <c r="AQ91" s="912">
        <f t="shared" si="41"/>
        <v>-15.700778364168977</v>
      </c>
      <c r="AR91" s="669">
        <f>INDEX(Historical!$C$7:$C$1381,MATCH(B91,Historical!$B$7:$B$1403,0))*IF(AH91="n/a",1.03,IF(AH91&lt;0,1.01,IF(AH91&gt;10,1.1,(1+AH91/100))))</f>
        <v>1.8094400000000002</v>
      </c>
      <c r="AS91" s="910">
        <f t="shared" si="42"/>
        <v>1.8275344000000002</v>
      </c>
      <c r="AT91" s="910">
        <f t="shared" si="46"/>
        <v>1.9828748240000003</v>
      </c>
      <c r="AU91" s="910">
        <f t="shared" si="46"/>
        <v>2.1514191840400003</v>
      </c>
      <c r="AV91" s="910">
        <f t="shared" si="46"/>
        <v>2.3342898146834004</v>
      </c>
      <c r="AW91" s="669">
        <f t="shared" si="43"/>
        <v>10.105558222723401</v>
      </c>
      <c r="AX91" s="770">
        <f t="shared" si="44"/>
        <v>27.60327293833215</v>
      </c>
      <c r="AY91" s="959">
        <v>0.73</v>
      </c>
      <c r="AZ91" s="896">
        <v>0</v>
      </c>
      <c r="BA91" s="896">
        <v>-40.67</v>
      </c>
      <c r="BB91" s="896">
        <v>-17.11</v>
      </c>
      <c r="BC91" s="896">
        <v>-23.14</v>
      </c>
      <c r="BE91" s="641">
        <v>1971</v>
      </c>
      <c r="BF91" s="922">
        <f t="shared" si="45"/>
        <v>5</v>
      </c>
      <c r="BG91" s="906">
        <v>4.5</v>
      </c>
    </row>
    <row r="92" spans="1:59" ht="11.25" customHeight="1" x14ac:dyDescent="0.2">
      <c r="A92" s="887" t="s">
        <v>704</v>
      </c>
      <c r="B92" s="899" t="s">
        <v>705</v>
      </c>
      <c r="C92" s="957" t="s">
        <v>108</v>
      </c>
      <c r="D92" s="957" t="s">
        <v>4347</v>
      </c>
      <c r="E92" s="754">
        <v>25</v>
      </c>
      <c r="F92" s="1235">
        <v>136</v>
      </c>
      <c r="G92" s="1235" t="s">
        <v>106</v>
      </c>
      <c r="H92" s="1235" t="s">
        <v>106</v>
      </c>
      <c r="I92" s="889">
        <v>41.8</v>
      </c>
      <c r="J92" s="669">
        <f t="shared" si="32"/>
        <v>2.5837320574162681</v>
      </c>
      <c r="K92" s="908">
        <v>0.27</v>
      </c>
      <c r="L92" s="911">
        <v>4</v>
      </c>
      <c r="M92" s="660">
        <f t="shared" si="33"/>
        <v>1.08</v>
      </c>
      <c r="N92" s="894" t="s">
        <v>706</v>
      </c>
      <c r="O92" s="757">
        <v>0.25</v>
      </c>
      <c r="P92" s="885">
        <v>43775</v>
      </c>
      <c r="Q92" s="885">
        <v>43790</v>
      </c>
      <c r="R92" s="660">
        <f t="shared" si="34"/>
        <v>8.0000000000000071</v>
      </c>
      <c r="S92" s="721">
        <f>IF(INDEX(Historical!$D$7:$D$1379,MATCH(B92,Historical!$B$7:$B$1403,0))=0,"n/a",(INDEX(Historical!$C$7:$C$1381,MATCH(B92,Historical!$B$7:$B$1403,0))/INDEX(Historical!$D$7:$D$1379,MATCH(B92,Historical!$B$7:$B$1403,0))-1)*100)</f>
        <v>5.1546391752577359</v>
      </c>
      <c r="T92" s="721">
        <f>IF(INDEX(Historical!$F$7:$F$1372,MATCH(B92,Historical!$B$7:$B$1403,0))=0,"n/a",((INDEX(Historical!$C$7:$C$1381,MATCH(B92,Historical!$B$7:$B$1403,0))/INDEX(Historical!$F$7:$F$1372,MATCH(B92,Historical!$B$7:$B$1403,0)))^(1/3)-1)*100)</f>
        <v>6.2658569182611146</v>
      </c>
      <c r="U92" s="721">
        <f>IF(INDEX(Historical!$H$7:$H$1372,MATCH(B92,Historical!$B$7:$B$1403,0))=0,"n/a",((INDEX(Historical!$C$7:$C$1381,MATCH(B92,Historical!$B$7:$B$1403,0))/INDEX(Historical!$H$7:$H$1372,MATCH(B92,Historical!$B$7:$B$1403,0)))^(1/5)-1)*100)</f>
        <v>5.3770661463693692</v>
      </c>
      <c r="V92" s="721">
        <f>IF(INDEX(Historical!$O$7:$O$1372,MATCH(B92,Historical!$B$7:$B$1403,0))=0,"n/a",((INDEX(Historical!$C$7:$C$1381,MATCH(B92,Historical!$B$7:$B$1403,0))/INDEX(Historical!$O$7:$O$1372,MATCH(B92,Historical!$B$7:$B$1403,0)))^(1/10)-1)*100)</f>
        <v>4.3705213000589049</v>
      </c>
      <c r="W92" s="722">
        <f t="shared" si="35"/>
        <v>1.2303031554375214</v>
      </c>
      <c r="X92" s="723" t="str">
        <f t="shared" si="36"/>
        <v>n/a</v>
      </c>
      <c r="Y92" s="683"/>
      <c r="Z92" s="669" t="str">
        <f t="shared" si="37"/>
        <v>n/a</v>
      </c>
      <c r="AA92" s="910" t="str">
        <f t="shared" si="38"/>
        <v>n/a</v>
      </c>
      <c r="AB92" s="911">
        <v>12</v>
      </c>
      <c r="AC92" s="889" t="s">
        <v>136</v>
      </c>
      <c r="AD92" s="889" t="s">
        <v>136</v>
      </c>
      <c r="AE92" s="889" t="s">
        <v>136</v>
      </c>
      <c r="AF92" s="889" t="s">
        <v>136</v>
      </c>
      <c r="AG92" s="889" t="s">
        <v>136</v>
      </c>
      <c r="AH92" s="889" t="s">
        <v>136</v>
      </c>
      <c r="AI92" s="889" t="s">
        <v>136</v>
      </c>
      <c r="AJ92" s="889" t="s">
        <v>136</v>
      </c>
      <c r="AK92" s="889" t="s">
        <v>136</v>
      </c>
      <c r="AL92" s="902" t="s">
        <v>136</v>
      </c>
      <c r="AM92" s="896" t="s">
        <v>136</v>
      </c>
      <c r="AN92" s="889" t="s">
        <v>136</v>
      </c>
      <c r="AO92" s="762" t="str">
        <f t="shared" si="39"/>
        <v>n/a</v>
      </c>
      <c r="AP92" s="763">
        <f t="shared" si="40"/>
        <v>7.9607982037856377</v>
      </c>
      <c r="AQ92" s="912" t="str">
        <f t="shared" si="41"/>
        <v>n/a</v>
      </c>
      <c r="AR92" s="669">
        <f>INDEX(Historical!$C$7:$C$1381,MATCH(B92,Historical!$B$7:$B$1403,0))*IF(AH92="n/a",1.03,IF(AH92&lt;0,1.01,IF(AH92&gt;10,1.1,(1+AH92/100))))</f>
        <v>1.0506</v>
      </c>
      <c r="AS92" s="910">
        <f t="shared" si="42"/>
        <v>1.0821179999999999</v>
      </c>
      <c r="AT92" s="910">
        <f t="shared" si="46"/>
        <v>1.1145815399999999</v>
      </c>
      <c r="AU92" s="910">
        <f t="shared" si="46"/>
        <v>1.1480189861999999</v>
      </c>
      <c r="AV92" s="910">
        <f t="shared" si="46"/>
        <v>1.1824595557859998</v>
      </c>
      <c r="AW92" s="669">
        <f t="shared" si="43"/>
        <v>5.5777780819859988</v>
      </c>
      <c r="AX92" s="770">
        <f t="shared" si="44"/>
        <v>13.343966703315788</v>
      </c>
      <c r="AY92" s="959" t="s">
        <v>136</v>
      </c>
      <c r="AZ92" s="896" t="s">
        <v>136</v>
      </c>
      <c r="BA92" s="896" t="s">
        <v>136</v>
      </c>
      <c r="BB92" s="896" t="s">
        <v>136</v>
      </c>
      <c r="BC92" s="896" t="s">
        <v>136</v>
      </c>
      <c r="BD92" s="932" t="s">
        <v>4281</v>
      </c>
      <c r="BE92" s="641">
        <v>1996</v>
      </c>
      <c r="BF92" s="922">
        <f t="shared" si="45"/>
        <v>2</v>
      </c>
      <c r="BG92" s="906" t="s">
        <v>136</v>
      </c>
    </row>
    <row r="93" spans="1:59" ht="11.25" customHeight="1" x14ac:dyDescent="0.2">
      <c r="A93" s="895" t="s">
        <v>300</v>
      </c>
      <c r="B93" s="899" t="s">
        <v>301</v>
      </c>
      <c r="C93" s="957" t="s">
        <v>4335</v>
      </c>
      <c r="D93" s="957" t="s">
        <v>4336</v>
      </c>
      <c r="E93" s="754">
        <v>30</v>
      </c>
      <c r="F93" s="1235">
        <v>91</v>
      </c>
      <c r="G93" s="1235" t="s">
        <v>37</v>
      </c>
      <c r="H93" s="1235" t="s">
        <v>37</v>
      </c>
      <c r="I93" s="889">
        <v>50.85</v>
      </c>
      <c r="J93" s="669">
        <f t="shared" si="32"/>
        <v>4.0511307767944933</v>
      </c>
      <c r="K93" s="908">
        <v>0.51500000000000001</v>
      </c>
      <c r="L93" s="911">
        <v>4</v>
      </c>
      <c r="M93" s="660">
        <f t="shared" si="33"/>
        <v>2.06</v>
      </c>
      <c r="N93" s="894" t="s">
        <v>107</v>
      </c>
      <c r="O93" s="757">
        <v>0.5</v>
      </c>
      <c r="P93" s="885">
        <v>43676</v>
      </c>
      <c r="Q93" s="885">
        <v>43692</v>
      </c>
      <c r="R93" s="660">
        <f t="shared" si="34"/>
        <v>3.0000000000000027</v>
      </c>
      <c r="S93" s="721">
        <f>IF(INDEX(Historical!$D$7:$D$1379,MATCH(B93,Historical!$B$7:$B$1403,0))=0,"n/a",(INDEX(Historical!$C$7:$C$1381,MATCH(B93,Historical!$B$7:$B$1403,0))/INDEX(Historical!$D$7:$D$1379,MATCH(B93,Historical!$B$7:$B$1403,0))-1)*100)</f>
        <v>4.102564102564088</v>
      </c>
      <c r="T93" s="721">
        <f>IF(INDEX(Historical!$F$7:$F$1372,MATCH(B93,Historical!$B$7:$B$1403,0))=0,"n/a",((INDEX(Historical!$C$7:$C$1381,MATCH(B93,Historical!$B$7:$B$1403,0))/INDEX(Historical!$F$7:$F$1372,MATCH(B93,Historical!$B$7:$B$1403,0)))^(1/3)-1)*100)</f>
        <v>4.4781190331791842</v>
      </c>
      <c r="U93" s="721">
        <f>IF(INDEX(Historical!$H$7:$H$1372,MATCH(B93,Historical!$B$7:$B$1403,0))=0,"n/a",((INDEX(Historical!$C$7:$C$1381,MATCH(B93,Historical!$B$7:$B$1403,0))/INDEX(Historical!$H$7:$H$1372,MATCH(B93,Historical!$B$7:$B$1403,0)))^(1/5)-1)*100)</f>
        <v>4.2323234444577196</v>
      </c>
      <c r="V93" s="721">
        <f>IF(INDEX(Historical!$O$7:$O$1372,MATCH(B93,Historical!$B$7:$B$1403,0))=0,"n/a",((INDEX(Historical!$C$7:$C$1381,MATCH(B93,Historical!$B$7:$B$1403,0))/INDEX(Historical!$O$7:$O$1372,MATCH(B93,Historical!$B$7:$B$1403,0)))^(1/10)-1)*100)</f>
        <v>3.0719465400570911</v>
      </c>
      <c r="W93" s="722">
        <f t="shared" si="35"/>
        <v>1.377733430341227</v>
      </c>
      <c r="X93" s="723">
        <f t="shared" si="36"/>
        <v>0.66130053819651868</v>
      </c>
      <c r="Y93" s="899"/>
      <c r="Z93" s="669">
        <f t="shared" si="37"/>
        <v>132.05128205128204</v>
      </c>
      <c r="AA93" s="910">
        <f t="shared" si="38"/>
        <v>32.596153846153847</v>
      </c>
      <c r="AB93" s="911">
        <v>12</v>
      </c>
      <c r="AC93" s="889">
        <v>1.56</v>
      </c>
      <c r="AD93" s="889">
        <v>3.25</v>
      </c>
      <c r="AE93" s="889">
        <v>13.01</v>
      </c>
      <c r="AF93" s="889">
        <v>2.1800000000000002</v>
      </c>
      <c r="AG93" s="889">
        <v>6.8000000000000007</v>
      </c>
      <c r="AH93" s="889">
        <v>-5.3</v>
      </c>
      <c r="AI93" s="889">
        <v>5.88</v>
      </c>
      <c r="AJ93" s="889">
        <v>6.4</v>
      </c>
      <c r="AK93" s="889">
        <v>10</v>
      </c>
      <c r="AL93" s="902">
        <v>8730</v>
      </c>
      <c r="AM93" s="896">
        <v>0.8</v>
      </c>
      <c r="AN93" s="889">
        <v>0.75</v>
      </c>
      <c r="AO93" s="762">
        <f t="shared" si="39"/>
        <v>-24.312699624901633</v>
      </c>
      <c r="AP93" s="763">
        <f t="shared" si="40"/>
        <v>8.2834542212522138</v>
      </c>
      <c r="AQ93" s="912">
        <f t="shared" si="41"/>
        <v>77.713396461975506</v>
      </c>
      <c r="AR93" s="669">
        <f>INDEX(Historical!$C$7:$C$1381,MATCH(B93,Historical!$B$7:$B$1403,0))*IF(AH93="n/a",1.03,IF(AH93&lt;0,1.01,IF(AH93&gt;10,1.1,(1+AH93/100))))</f>
        <v>2.0503</v>
      </c>
      <c r="AS93" s="910">
        <f t="shared" si="42"/>
        <v>2.1708576399999999</v>
      </c>
      <c r="AT93" s="910">
        <f t="shared" si="46"/>
        <v>2.387943404</v>
      </c>
      <c r="AU93" s="910">
        <f t="shared" si="46"/>
        <v>2.6267377444000002</v>
      </c>
      <c r="AV93" s="910">
        <f t="shared" si="46"/>
        <v>2.8894115188400002</v>
      </c>
      <c r="AW93" s="669">
        <f t="shared" si="43"/>
        <v>12.125250307239998</v>
      </c>
      <c r="AX93" s="770">
        <f t="shared" si="44"/>
        <v>23.845133347571284</v>
      </c>
      <c r="AY93" s="959">
        <v>0.14000000000000001</v>
      </c>
      <c r="AZ93" s="896">
        <v>1.05</v>
      </c>
      <c r="BA93" s="896">
        <v>-14.19</v>
      </c>
      <c r="BB93" s="896">
        <v>-7.57</v>
      </c>
      <c r="BC93" s="896">
        <v>-7.46</v>
      </c>
      <c r="BD93" s="663"/>
      <c r="BE93" s="641">
        <v>1990</v>
      </c>
      <c r="BF93" s="922">
        <f t="shared" si="45"/>
        <v>3</v>
      </c>
      <c r="BG93" s="906">
        <v>3.5000000000000004</v>
      </c>
    </row>
    <row r="94" spans="1:59" ht="11.25" customHeight="1" x14ac:dyDescent="0.2">
      <c r="A94" s="887" t="s">
        <v>307</v>
      </c>
      <c r="B94" s="899" t="s">
        <v>308</v>
      </c>
      <c r="C94" s="957" t="s">
        <v>123</v>
      </c>
      <c r="D94" s="957" t="s">
        <v>4372</v>
      </c>
      <c r="E94" s="754">
        <v>47</v>
      </c>
      <c r="F94" s="1235">
        <v>46</v>
      </c>
      <c r="G94" s="1235" t="s">
        <v>37</v>
      </c>
      <c r="H94" s="1235" t="s">
        <v>37</v>
      </c>
      <c r="I94" s="889">
        <v>41.35</v>
      </c>
      <c r="J94" s="669">
        <f t="shared" si="32"/>
        <v>3.8935912938331319</v>
      </c>
      <c r="K94" s="901">
        <v>0.40250000000000002</v>
      </c>
      <c r="L94" s="911">
        <v>4</v>
      </c>
      <c r="M94" s="660">
        <f t="shared" si="33"/>
        <v>1.61</v>
      </c>
      <c r="N94" s="894" t="s">
        <v>272</v>
      </c>
      <c r="O94" s="756">
        <v>0.4</v>
      </c>
      <c r="P94" s="885">
        <v>43828</v>
      </c>
      <c r="Q94" s="885">
        <v>43871</v>
      </c>
      <c r="R94" s="660">
        <f t="shared" si="34"/>
        <v>0.62500000000000056</v>
      </c>
      <c r="S94" s="721">
        <f>IF(INDEX(Historical!$D$7:$D$1379,MATCH(B94,Historical!$B$7:$B$1403,0))=0,"n/a",(INDEX(Historical!$C$7:$C$1381,MATCH(B94,Historical!$B$7:$B$1403,0))/INDEX(Historical!$D$7:$D$1379,MATCH(B94,Historical!$B$7:$B$1403,0))-1)*100)</f>
        <v>5.2631578947368363</v>
      </c>
      <c r="T94" s="721">
        <f>IF(INDEX(Historical!$F$7:$F$1372,MATCH(B94,Historical!$B$7:$B$1403,0))=0,"n/a",((INDEX(Historical!$C$7:$C$1381,MATCH(B94,Historical!$B$7:$B$1403,0))/INDEX(Historical!$F$7:$F$1372,MATCH(B94,Historical!$B$7:$B$1403,0)))^(1/3)-1)*100)</f>
        <v>2.1745909858070789</v>
      </c>
      <c r="U94" s="721">
        <f>IF(INDEX(Historical!$H$7:$H$1372,MATCH(B94,Historical!$B$7:$B$1403,0))=0,"n/a",((INDEX(Historical!$C$7:$C$1381,MATCH(B94,Historical!$B$7:$B$1403,0))/INDEX(Historical!$H$7:$H$1372,MATCH(B94,Historical!$B$7:$B$1403,0)))^(1/5)-1)*100)</f>
        <v>1.5714502603950908</v>
      </c>
      <c r="V94" s="721">
        <f>IF(INDEX(Historical!$O$7:$O$1372,MATCH(B94,Historical!$B$7:$B$1403,0))=0,"n/a",((INDEX(Historical!$C$7:$C$1381,MATCH(B94,Historical!$B$7:$B$1403,0))/INDEX(Historical!$O$7:$O$1372,MATCH(B94,Historical!$B$7:$B$1403,0)))^(1/10)-1)*100)</f>
        <v>1.2721632646855774</v>
      </c>
      <c r="W94" s="722">
        <f t="shared" si="35"/>
        <v>1.2352583225891876</v>
      </c>
      <c r="X94" s="723">
        <f t="shared" si="36"/>
        <v>4.2130033790753106E-2</v>
      </c>
      <c r="Y94" s="694"/>
      <c r="Z94" s="669">
        <f t="shared" si="37"/>
        <v>24.357034795763994</v>
      </c>
      <c r="AA94" s="910">
        <f t="shared" si="38"/>
        <v>6.2556732223903175</v>
      </c>
      <c r="AB94" s="911">
        <v>12</v>
      </c>
      <c r="AC94" s="889">
        <v>6.61</v>
      </c>
      <c r="AD94" s="889">
        <v>1.04</v>
      </c>
      <c r="AE94" s="889">
        <v>0.52</v>
      </c>
      <c r="AF94" s="889">
        <v>1.21</v>
      </c>
      <c r="AG94" s="889">
        <v>19.900000000000002</v>
      </c>
      <c r="AH94" s="889">
        <v>109.60000000000001</v>
      </c>
      <c r="AI94" s="889">
        <v>-2</v>
      </c>
      <c r="AJ94" s="889">
        <v>37.299999999999997</v>
      </c>
      <c r="AK94" s="889">
        <v>6.02</v>
      </c>
      <c r="AL94" s="902">
        <v>12600</v>
      </c>
      <c r="AM94" s="896">
        <v>0.3</v>
      </c>
      <c r="AN94" s="889">
        <v>0.43</v>
      </c>
      <c r="AO94" s="762">
        <f t="shared" si="39"/>
        <v>-0.79063166816209485</v>
      </c>
      <c r="AP94" s="763">
        <f t="shared" si="40"/>
        <v>5.4650415542282227</v>
      </c>
      <c r="AQ94" s="912">
        <f t="shared" si="41"/>
        <v>-41.998603085434091</v>
      </c>
      <c r="AR94" s="669">
        <f>INDEX(Historical!$C$7:$C$1381,MATCH(B94,Historical!$B$7:$B$1403,0))*IF(AH94="n/a",1.03,IF(AH94&lt;0,1.01,IF(AH94&gt;10,1.1,(1+AH94/100))))</f>
        <v>1.7600000000000002</v>
      </c>
      <c r="AS94" s="910">
        <f t="shared" si="42"/>
        <v>1.7776000000000003</v>
      </c>
      <c r="AT94" s="910">
        <f t="shared" si="46"/>
        <v>1.8846115200000004</v>
      </c>
      <c r="AU94" s="910">
        <f t="shared" si="46"/>
        <v>1.9980651335040005</v>
      </c>
      <c r="AV94" s="910">
        <f t="shared" si="46"/>
        <v>2.1183486545409416</v>
      </c>
      <c r="AW94" s="669">
        <f t="shared" si="43"/>
        <v>9.5386253080449421</v>
      </c>
      <c r="AX94" s="770">
        <f t="shared" si="44"/>
        <v>23.068017673627427</v>
      </c>
      <c r="AY94" s="959">
        <v>1.61</v>
      </c>
      <c r="AZ94" s="896">
        <v>-0.82000000000000006</v>
      </c>
      <c r="BA94" s="896">
        <v>-32.5</v>
      </c>
      <c r="BB94" s="896">
        <v>-19.55</v>
      </c>
      <c r="BC94" s="896">
        <v>-21.279999999999998</v>
      </c>
      <c r="BE94" s="641">
        <v>1974</v>
      </c>
      <c r="BF94" s="922">
        <f t="shared" si="45"/>
        <v>4</v>
      </c>
      <c r="BG94" s="906">
        <v>11.200000000000001</v>
      </c>
    </row>
    <row r="95" spans="1:59" ht="11.25" customHeight="1" x14ac:dyDescent="0.2">
      <c r="A95" s="887" t="s">
        <v>305</v>
      </c>
      <c r="B95" s="899" t="s">
        <v>306</v>
      </c>
      <c r="C95" s="1161" t="s">
        <v>131</v>
      </c>
      <c r="D95" s="1161" t="s">
        <v>4356</v>
      </c>
      <c r="E95" s="754">
        <v>64</v>
      </c>
      <c r="F95" s="1235">
        <v>3</v>
      </c>
      <c r="G95" s="1235" t="s">
        <v>37</v>
      </c>
      <c r="H95" s="1235" t="s">
        <v>37</v>
      </c>
      <c r="I95" s="889">
        <v>65.77</v>
      </c>
      <c r="J95" s="669">
        <f t="shared" si="32"/>
        <v>2.9040596016420861</v>
      </c>
      <c r="K95" s="901">
        <v>0.47749999999999998</v>
      </c>
      <c r="L95" s="911">
        <v>4</v>
      </c>
      <c r="M95" s="660">
        <f t="shared" si="33"/>
        <v>1.91</v>
      </c>
      <c r="N95" s="894" t="s">
        <v>107</v>
      </c>
      <c r="O95" s="756">
        <v>0.47499999999999998</v>
      </c>
      <c r="P95" s="885">
        <v>43768</v>
      </c>
      <c r="Q95" s="885">
        <v>43784</v>
      </c>
      <c r="R95" s="660">
        <f t="shared" si="34"/>
        <v>0.52631578947368474</v>
      </c>
      <c r="S95" s="721">
        <f>IF(INDEX(Historical!$D$7:$D$1379,MATCH(B95,Historical!$B$7:$B$1403,0))=0,"n/a",(INDEX(Historical!$C$7:$C$1381,MATCH(B95,Historical!$B$7:$B$1403,0))/INDEX(Historical!$D$7:$D$1379,MATCH(B95,Historical!$B$7:$B$1403,0))-1)*100)</f>
        <v>0.52840158520475189</v>
      </c>
      <c r="T95" s="721">
        <f>IF(INDEX(Historical!$F$7:$F$1372,MATCH(B95,Historical!$B$7:$B$1403,0))=0,"n/a",((INDEX(Historical!$C$7:$C$1381,MATCH(B95,Historical!$B$7:$B$1403,0))/INDEX(Historical!$F$7:$F$1372,MATCH(B95,Historical!$B$7:$B$1403,0)))^(1/3)-1)*100)</f>
        <v>0.53121846639594406</v>
      </c>
      <c r="U95" s="721">
        <f>IF(INDEX(Historical!$H$7:$H$1372,MATCH(B95,Historical!$B$7:$B$1403,0))=0,"n/a",((INDEX(Historical!$C$7:$C$1381,MATCH(B95,Historical!$B$7:$B$1403,0))/INDEX(Historical!$H$7:$H$1372,MATCH(B95,Historical!$B$7:$B$1403,0)))^(1/5)-1)*100)</f>
        <v>0.61567822003012473</v>
      </c>
      <c r="V95" s="721">
        <f>IF(INDEX(Historical!$O$7:$O$1372,MATCH(B95,Historical!$B$7:$B$1403,0))=0,"n/a",((INDEX(Historical!$C$7:$C$1381,MATCH(B95,Historical!$B$7:$B$1403,0))/INDEX(Historical!$O$7:$O$1372,MATCH(B95,Historical!$B$7:$B$1403,0)))^(1/10)-1)*100)</f>
        <v>1.7467318237841978</v>
      </c>
      <c r="W95" s="722">
        <f t="shared" si="35"/>
        <v>0.35247438195537767</v>
      </c>
      <c r="X95" s="723">
        <f t="shared" si="36"/>
        <v>0.76959777503765592</v>
      </c>
      <c r="Y95" s="899"/>
      <c r="Z95" s="669">
        <f t="shared" si="37"/>
        <v>85.650224215246624</v>
      </c>
      <c r="AA95" s="910">
        <f t="shared" si="38"/>
        <v>29.493273542600896</v>
      </c>
      <c r="AB95" s="911">
        <v>12</v>
      </c>
      <c r="AC95" s="889">
        <v>2.23</v>
      </c>
      <c r="AD95" s="889">
        <v>7.86</v>
      </c>
      <c r="AE95" s="889">
        <v>2.75</v>
      </c>
      <c r="AF95" s="889">
        <v>2.37</v>
      </c>
      <c r="AG95" s="889">
        <v>7.3999999999999995</v>
      </c>
      <c r="AH95" s="891">
        <v>-2.7</v>
      </c>
      <c r="AI95" s="891">
        <v>5.8000000000000007</v>
      </c>
      <c r="AJ95" s="889">
        <v>0.8</v>
      </c>
      <c r="AK95" s="889">
        <v>3.75</v>
      </c>
      <c r="AL95" s="902">
        <v>1990</v>
      </c>
      <c r="AM95" s="896">
        <v>0.3</v>
      </c>
      <c r="AN95" s="889">
        <v>1.1399999999999999</v>
      </c>
      <c r="AO95" s="762">
        <f t="shared" si="39"/>
        <v>-25.973535720928684</v>
      </c>
      <c r="AP95" s="763">
        <f t="shared" si="40"/>
        <v>3.5197378216722108</v>
      </c>
      <c r="AQ95" s="912">
        <f t="shared" si="41"/>
        <v>76.256200264103086</v>
      </c>
      <c r="AR95" s="669">
        <f>INDEX(Historical!$C$7:$C$1381,MATCH(B95,Historical!$B$7:$B$1403,0))*IF(AH95="n/a",1.03,IF(AH95&lt;0,1.01,IF(AH95&gt;10,1.1,(1+AH95/100))))</f>
        <v>1.9215250000000001</v>
      </c>
      <c r="AS95" s="910">
        <f t="shared" si="42"/>
        <v>2.0329734500000001</v>
      </c>
      <c r="AT95" s="910">
        <f t="shared" si="46"/>
        <v>2.1092099543750003</v>
      </c>
      <c r="AU95" s="910">
        <f t="shared" si="46"/>
        <v>2.1883053276640632</v>
      </c>
      <c r="AV95" s="910">
        <f t="shared" si="46"/>
        <v>2.2703667774514655</v>
      </c>
      <c r="AW95" s="669">
        <f t="shared" si="43"/>
        <v>10.52238050949053</v>
      </c>
      <c r="AX95" s="770">
        <f t="shared" si="44"/>
        <v>15.998754005611268</v>
      </c>
      <c r="AY95" s="959">
        <v>0.31</v>
      </c>
      <c r="AZ95" s="896">
        <v>5.4899999999999993</v>
      </c>
      <c r="BA95" s="896">
        <v>-14.87</v>
      </c>
      <c r="BB95" s="896">
        <v>-10.93</v>
      </c>
      <c r="BC95" s="896">
        <v>-6.87</v>
      </c>
      <c r="BE95" s="641">
        <v>1957</v>
      </c>
      <c r="BF95" s="922">
        <f t="shared" si="45"/>
        <v>8</v>
      </c>
      <c r="BG95" s="906">
        <v>1.9</v>
      </c>
    </row>
    <row r="96" spans="1:59" ht="11.25" customHeight="1" x14ac:dyDescent="0.2">
      <c r="A96" s="887" t="s">
        <v>752</v>
      </c>
      <c r="B96" s="899" t="s">
        <v>753</v>
      </c>
      <c r="C96" s="957" t="s">
        <v>4335</v>
      </c>
      <c r="D96" s="957" t="s">
        <v>4336</v>
      </c>
      <c r="E96" s="754">
        <v>27</v>
      </c>
      <c r="F96" s="1235">
        <v>112</v>
      </c>
      <c r="G96" s="1235" t="s">
        <v>115</v>
      </c>
      <c r="H96" s="1235" t="s">
        <v>115</v>
      </c>
      <c r="I96" s="889">
        <v>72.39</v>
      </c>
      <c r="J96" s="669">
        <f t="shared" si="32"/>
        <v>3.8541234977206793</v>
      </c>
      <c r="K96" s="908">
        <v>0.23250000000000001</v>
      </c>
      <c r="L96" s="911">
        <v>12</v>
      </c>
      <c r="M96" s="660">
        <f t="shared" si="33"/>
        <v>2.79</v>
      </c>
      <c r="N96" s="894" t="s">
        <v>754</v>
      </c>
      <c r="O96" s="757">
        <v>0.22750000000000001</v>
      </c>
      <c r="P96" s="1196">
        <v>43861</v>
      </c>
      <c r="Q96" s="1196">
        <v>43874</v>
      </c>
      <c r="R96" s="660">
        <f t="shared" si="34"/>
        <v>2.1978021978021998</v>
      </c>
      <c r="S96" s="721">
        <f>IF(INDEX(Historical!$D$7:$D$1379,MATCH(B96,Historical!$B$7:$B$1403,0))=0,"n/a",(INDEX(Historical!$C$7:$C$1381,MATCH(B96,Historical!$B$7:$B$1403,0))/INDEX(Historical!$D$7:$D$1379,MATCH(B96,Historical!$B$7:$B$1403,0))-1)*100)</f>
        <v>3.0412469112336193</v>
      </c>
      <c r="T96" s="721">
        <f>IF(INDEX(Historical!$F$7:$F$1372,MATCH(B96,Historical!$B$7:$B$1403,0))=0,"n/a",((INDEX(Historical!$C$7:$C$1381,MATCH(B96,Historical!$B$7:$B$1403,0))/INDEX(Historical!$F$7:$F$1372,MATCH(B96,Historical!$B$7:$B$1403,0)))^(1/3)-1)*100)</f>
        <v>4.262069773536914</v>
      </c>
      <c r="U96" s="721">
        <f>IF(INDEX(Historical!$H$7:$H$1372,MATCH(B96,Historical!$B$7:$B$1403,0))=0,"n/a",((INDEX(Historical!$C$7:$C$1381,MATCH(B96,Historical!$B$7:$B$1403,0))/INDEX(Historical!$H$7:$H$1372,MATCH(B96,Historical!$B$7:$B$1403,0)))^(1/5)-1)*100)</f>
        <v>4.3413898465698653</v>
      </c>
      <c r="V96" s="721">
        <f>IF(INDEX(Historical!$O$7:$O$1372,MATCH(B96,Historical!$B$7:$B$1403,0))=0,"n/a",((INDEX(Historical!$C$7:$C$1381,MATCH(B96,Historical!$B$7:$B$1403,0))/INDEX(Historical!$O$7:$O$1372,MATCH(B96,Historical!$B$7:$B$1403,0)))^(1/10)-1)*100)</f>
        <v>4.6774688882362359</v>
      </c>
      <c r="W96" s="722">
        <f t="shared" si="35"/>
        <v>0.92814937956902199</v>
      </c>
      <c r="X96" s="723">
        <f t="shared" si="36"/>
        <v>0.36791439377710727</v>
      </c>
      <c r="Y96" s="900"/>
      <c r="Z96" s="669">
        <f t="shared" si="37"/>
        <v>202.17391304347828</v>
      </c>
      <c r="AA96" s="910">
        <f t="shared" si="38"/>
        <v>52.456521739130437</v>
      </c>
      <c r="AB96" s="911">
        <v>12</v>
      </c>
      <c r="AC96" s="889">
        <v>1.38</v>
      </c>
      <c r="AD96" s="889">
        <v>9.6300000000000008</v>
      </c>
      <c r="AE96" s="889">
        <v>16.09</v>
      </c>
      <c r="AF96" s="889">
        <v>2.4900000000000002</v>
      </c>
      <c r="AG96" s="889">
        <v>4.5999999999999996</v>
      </c>
      <c r="AH96" s="889">
        <v>13.900000000000002</v>
      </c>
      <c r="AI96" s="889">
        <v>8.89</v>
      </c>
      <c r="AJ96" s="889">
        <v>11.799999999999999</v>
      </c>
      <c r="AK96" s="889">
        <v>5.45</v>
      </c>
      <c r="AL96" s="902">
        <v>24000</v>
      </c>
      <c r="AM96" s="896">
        <v>0.1</v>
      </c>
      <c r="AN96" s="889">
        <v>0.76</v>
      </c>
      <c r="AO96" s="762">
        <f t="shared" si="39"/>
        <v>-44.261008394839891</v>
      </c>
      <c r="AP96" s="763">
        <f t="shared" si="40"/>
        <v>8.1955133442905446</v>
      </c>
      <c r="AQ96" s="912">
        <f t="shared" si="41"/>
        <v>140.93958590893908</v>
      </c>
      <c r="AR96" s="669">
        <f>INDEX(Historical!$C$7:$C$1381,MATCH(B96,Historical!$B$7:$B$1403,0))*IF(AH96="n/a",1.03,IF(AH96&lt;0,1.01,IF(AH96&gt;10,1.1,(1+AH96/100))))</f>
        <v>2.9815500000000004</v>
      </c>
      <c r="AS96" s="910">
        <f t="shared" si="42"/>
        <v>3.2466097950000004</v>
      </c>
      <c r="AT96" s="910">
        <f t="shared" si="46"/>
        <v>3.4235500288275005</v>
      </c>
      <c r="AU96" s="910">
        <f t="shared" si="46"/>
        <v>3.6101335053985992</v>
      </c>
      <c r="AV96" s="910">
        <f t="shared" si="46"/>
        <v>3.8068857814428227</v>
      </c>
      <c r="AW96" s="669">
        <f t="shared" si="43"/>
        <v>17.068729110668922</v>
      </c>
      <c r="AX96" s="770">
        <f t="shared" si="44"/>
        <v>23.578849441454512</v>
      </c>
      <c r="AY96" s="959">
        <v>0.15</v>
      </c>
      <c r="AZ96" s="896">
        <v>9.33</v>
      </c>
      <c r="BA96" s="896">
        <v>-14.760000000000002</v>
      </c>
      <c r="BB96" s="896">
        <v>-5.33</v>
      </c>
      <c r="BC96" s="896">
        <v>-2.93</v>
      </c>
      <c r="BE96" s="641">
        <v>1994</v>
      </c>
      <c r="BF96" s="922">
        <f t="shared" si="45"/>
        <v>2</v>
      </c>
      <c r="BG96" s="906">
        <v>2.4</v>
      </c>
    </row>
    <row r="97" spans="1:59" s="796" customFormat="1" ht="11.25" customHeight="1" x14ac:dyDescent="0.2">
      <c r="A97" s="777" t="s">
        <v>309</v>
      </c>
      <c r="B97" s="804" t="s">
        <v>310</v>
      </c>
      <c r="C97" s="957" t="s">
        <v>108</v>
      </c>
      <c r="D97" s="957" t="s">
        <v>118</v>
      </c>
      <c r="E97" s="778">
        <v>38</v>
      </c>
      <c r="F97" s="1235">
        <v>68</v>
      </c>
      <c r="G97" s="1234" t="s">
        <v>37</v>
      </c>
      <c r="H97" s="1234" t="s">
        <v>115</v>
      </c>
      <c r="I97" s="789">
        <v>19.72</v>
      </c>
      <c r="J97" s="780">
        <f t="shared" si="32"/>
        <v>4.0567951318458428</v>
      </c>
      <c r="K97" s="781">
        <v>0.2</v>
      </c>
      <c r="L97" s="782">
        <v>4</v>
      </c>
      <c r="M97" s="783">
        <f t="shared" si="33"/>
        <v>0.8</v>
      </c>
      <c r="N97" s="784" t="s">
        <v>148</v>
      </c>
      <c r="O97" s="785">
        <v>0.19500000000000001</v>
      </c>
      <c r="P97" s="800">
        <v>43528</v>
      </c>
      <c r="Q97" s="800">
        <v>43539</v>
      </c>
      <c r="R97" s="783">
        <f t="shared" si="34"/>
        <v>2.5641025641025665</v>
      </c>
      <c r="S97" s="721">
        <f>IF(INDEX(Historical!$D$7:$D$1379,MATCH(B97,Historical!$B$7:$B$1403,0))=0,"n/a",(INDEX(Historical!$C$7:$C$1381,MATCH(B97,Historical!$B$7:$B$1403,0))/INDEX(Historical!$D$7:$D$1379,MATCH(B97,Historical!$B$7:$B$1403,0))-1)*100)</f>
        <v>2.5641025641025772</v>
      </c>
      <c r="T97" s="721">
        <f>IF(INDEX(Historical!$F$7:$F$1372,MATCH(B97,Historical!$B$7:$B$1403,0))=0,"n/a",((INDEX(Historical!$C$7:$C$1381,MATCH(B97,Historical!$B$7:$B$1403,0))/INDEX(Historical!$F$7:$F$1372,MATCH(B97,Historical!$B$7:$B$1403,0)))^(1/3)-1)*100)</f>
        <v>2.1745909858070789</v>
      </c>
      <c r="U97" s="721">
        <f>IF(INDEX(Historical!$H$7:$H$1372,MATCH(B97,Historical!$B$7:$B$1403,0))=0,"n/a",((INDEX(Historical!$C$7:$C$1381,MATCH(B97,Historical!$B$7:$B$1403,0))/INDEX(Historical!$H$7:$H$1372,MATCH(B97,Historical!$B$7:$B$1403,0)))^(1/5)-1)*100)</f>
        <v>1.8482158094029089</v>
      </c>
      <c r="V97" s="721">
        <f>IF(INDEX(Historical!$O$7:$O$1372,MATCH(B97,Historical!$B$7:$B$1403,0))=0,"n/a",((INDEX(Historical!$C$7:$C$1381,MATCH(B97,Historical!$B$7:$B$1403,0))/INDEX(Historical!$O$7:$O$1372,MATCH(B97,Historical!$B$7:$B$1403,0)))^(1/10)-1)*100)</f>
        <v>1.6384673297434205</v>
      </c>
      <c r="W97" s="722">
        <f t="shared" si="35"/>
        <v>1.1280150515374234</v>
      </c>
      <c r="X97" s="723" t="str">
        <f t="shared" si="36"/>
        <v>n/a</v>
      </c>
      <c r="Y97" s="1103"/>
      <c r="Z97" s="780">
        <f t="shared" si="37"/>
        <v>22.792022792022795</v>
      </c>
      <c r="AA97" s="788">
        <f t="shared" si="38"/>
        <v>5.6182336182336181</v>
      </c>
      <c r="AB97" s="782">
        <v>12</v>
      </c>
      <c r="AC97" s="789">
        <v>3.51</v>
      </c>
      <c r="AD97" s="789">
        <v>0.56000000000000005</v>
      </c>
      <c r="AE97" s="789">
        <v>0.9</v>
      </c>
      <c r="AF97" s="789">
        <v>1.02</v>
      </c>
      <c r="AG97" s="789">
        <v>13.3</v>
      </c>
      <c r="AH97" s="789">
        <v>-40.9</v>
      </c>
      <c r="AI97" s="789">
        <v>4.6399999999999997</v>
      </c>
      <c r="AJ97" s="789">
        <v>-4.8</v>
      </c>
      <c r="AK97" s="789">
        <v>10</v>
      </c>
      <c r="AL97" s="902">
        <v>5980</v>
      </c>
      <c r="AM97" s="791">
        <v>0.2</v>
      </c>
      <c r="AN97" s="789">
        <v>0.17</v>
      </c>
      <c r="AO97" s="792">
        <f t="shared" si="39"/>
        <v>0.28677732301513359</v>
      </c>
      <c r="AP97" s="793">
        <f t="shared" si="40"/>
        <v>5.9050109412487517</v>
      </c>
      <c r="AQ97" s="794">
        <f t="shared" si="41"/>
        <v>-49.532856494554402</v>
      </c>
      <c r="AR97" s="669">
        <f>INDEX(Historical!$C$7:$C$1381,MATCH(B97,Historical!$B$7:$B$1403,0))*IF(AH97="n/a",1.03,IF(AH97&lt;0,1.01,IF(AH97&gt;10,1.1,(1+AH97/100))))</f>
        <v>0.80800000000000005</v>
      </c>
      <c r="AS97" s="788">
        <f t="shared" si="42"/>
        <v>0.8454912</v>
      </c>
      <c r="AT97" s="788">
        <f t="shared" si="46"/>
        <v>0.93004032000000003</v>
      </c>
      <c r="AU97" s="788">
        <f t="shared" si="46"/>
        <v>1.0230443520000001</v>
      </c>
      <c r="AV97" s="788">
        <f t="shared" si="46"/>
        <v>1.1253487872000003</v>
      </c>
      <c r="AW97" s="780">
        <f t="shared" si="43"/>
        <v>4.7319246592000006</v>
      </c>
      <c r="AX97" s="795">
        <f t="shared" si="44"/>
        <v>23.99556115212982</v>
      </c>
      <c r="AY97" s="960">
        <v>0.71</v>
      </c>
      <c r="AZ97" s="791">
        <v>0.91</v>
      </c>
      <c r="BA97" s="791">
        <v>-18.170000000000002</v>
      </c>
      <c r="BB97" s="791">
        <v>-12.889999999999999</v>
      </c>
      <c r="BC97" s="791">
        <v>-11.77</v>
      </c>
      <c r="BD97" s="933"/>
      <c r="BE97" s="641">
        <v>1982</v>
      </c>
      <c r="BF97" s="922">
        <f t="shared" si="45"/>
        <v>3</v>
      </c>
      <c r="BG97" s="847">
        <v>3.6999999999999997</v>
      </c>
    </row>
    <row r="98" spans="1:59" ht="11.25" customHeight="1" x14ac:dyDescent="0.2">
      <c r="A98" s="895" t="s">
        <v>315</v>
      </c>
      <c r="B98" s="899" t="s">
        <v>316</v>
      </c>
      <c r="C98" s="957" t="s">
        <v>108</v>
      </c>
      <c r="D98" s="957" t="s">
        <v>4355</v>
      </c>
      <c r="E98" s="754">
        <v>27</v>
      </c>
      <c r="F98" s="1235">
        <v>105</v>
      </c>
      <c r="G98" s="1235" t="s">
        <v>37</v>
      </c>
      <c r="H98" s="1235" t="s">
        <v>115</v>
      </c>
      <c r="I98" s="889">
        <v>13.99</v>
      </c>
      <c r="J98" s="669">
        <f t="shared" si="32"/>
        <v>5.0750536097212295</v>
      </c>
      <c r="K98" s="908">
        <v>0.17749999999999999</v>
      </c>
      <c r="L98" s="911">
        <v>4</v>
      </c>
      <c r="M98" s="660">
        <f t="shared" si="33"/>
        <v>0.71</v>
      </c>
      <c r="N98" s="894" t="s">
        <v>107</v>
      </c>
      <c r="O98" s="757">
        <v>0.17499999999999999</v>
      </c>
      <c r="P98" s="636">
        <v>43585</v>
      </c>
      <c r="Q98" s="636">
        <v>43600</v>
      </c>
      <c r="R98" s="660">
        <f t="shared" si="34"/>
        <v>1.4285714285714299</v>
      </c>
      <c r="S98" s="721">
        <f>IF(INDEX(Historical!$D$7:$D$1379,MATCH(B98,Historical!$B$7:$B$1403,0))=0,"n/a",(INDEX(Historical!$C$7:$C$1381,MATCH(B98,Historical!$B$7:$B$1403,0))/INDEX(Historical!$D$7:$D$1379,MATCH(B98,Historical!$B$7:$B$1403,0))-1)*100)</f>
        <v>1.4336917562723928</v>
      </c>
      <c r="T98" s="721">
        <f>IF(INDEX(Historical!$F$7:$F$1372,MATCH(B98,Historical!$B$7:$B$1403,0))=0,"n/a",((INDEX(Historical!$C$7:$C$1381,MATCH(B98,Historical!$B$7:$B$1403,0))/INDEX(Historical!$F$7:$F$1372,MATCH(B98,Historical!$B$7:$B$1403,0)))^(1/3)-1)*100)</f>
        <v>1.4547491855941175</v>
      </c>
      <c r="U98" s="721">
        <f>IF(INDEX(Historical!$H$7:$H$1372,MATCH(B98,Historical!$B$7:$B$1403,0))=0,"n/a",((INDEX(Historical!$C$7:$C$1381,MATCH(B98,Historical!$B$7:$B$1403,0))/INDEX(Historical!$H$7:$H$1372,MATCH(B98,Historical!$B$7:$B$1403,0)))^(1/5)-1)*100)</f>
        <v>1.4766536862223845</v>
      </c>
      <c r="V98" s="721">
        <f>IF(INDEX(Historical!$O$7:$O$1372,MATCH(B98,Historical!$B$7:$B$1403,0))=0,"n/a",((INDEX(Historical!$C$7:$C$1381,MATCH(B98,Historical!$B$7:$B$1403,0))/INDEX(Historical!$O$7:$O$1372,MATCH(B98,Historical!$B$7:$B$1403,0)))^(1/10)-1)*100)</f>
        <v>1.535524408274358</v>
      </c>
      <c r="W98" s="722">
        <f t="shared" si="35"/>
        <v>0.96166083604093722</v>
      </c>
      <c r="X98" s="723">
        <f t="shared" si="36"/>
        <v>0.13067731736481278</v>
      </c>
      <c r="Y98" s="899"/>
      <c r="Z98" s="669">
        <f t="shared" si="37"/>
        <v>55.905511811023622</v>
      </c>
      <c r="AA98" s="910">
        <f t="shared" si="38"/>
        <v>11.015748031496063</v>
      </c>
      <c r="AB98" s="911">
        <v>12</v>
      </c>
      <c r="AC98" s="889">
        <v>1.27</v>
      </c>
      <c r="AD98" s="889">
        <v>0.8</v>
      </c>
      <c r="AE98" s="889">
        <v>3.31</v>
      </c>
      <c r="AF98" s="889">
        <v>0.8</v>
      </c>
      <c r="AG98" s="889">
        <v>7.3</v>
      </c>
      <c r="AH98" s="889">
        <v>33.1</v>
      </c>
      <c r="AI98" s="889">
        <v>2.4899999999999998</v>
      </c>
      <c r="AJ98" s="889">
        <v>11.3</v>
      </c>
      <c r="AK98" s="889">
        <v>13.73</v>
      </c>
      <c r="AL98" s="902">
        <v>6230</v>
      </c>
      <c r="AM98" s="896">
        <v>0.2</v>
      </c>
      <c r="AN98" s="889">
        <v>0.13</v>
      </c>
      <c r="AO98" s="762">
        <f t="shared" si="39"/>
        <v>-4.464040735552449</v>
      </c>
      <c r="AP98" s="763">
        <f t="shared" si="40"/>
        <v>6.551707295943614</v>
      </c>
      <c r="AQ98" s="912">
        <f t="shared" si="41"/>
        <v>-37.416372658668948</v>
      </c>
      <c r="AR98" s="669">
        <f>INDEX(Historical!$C$7:$C$1381,MATCH(B98,Historical!$B$7:$B$1403,0))*IF(AH98="n/a",1.03,IF(AH98&lt;0,1.01,IF(AH98&gt;10,1.1,(1+AH98/100))))</f>
        <v>0.77825000000000011</v>
      </c>
      <c r="AS98" s="910">
        <f t="shared" si="42"/>
        <v>0.79762842500000009</v>
      </c>
      <c r="AT98" s="910">
        <f t="shared" si="46"/>
        <v>0.87739126750000018</v>
      </c>
      <c r="AU98" s="910">
        <f t="shared" si="46"/>
        <v>0.96513039425000025</v>
      </c>
      <c r="AV98" s="910">
        <f t="shared" si="46"/>
        <v>1.0616434336750002</v>
      </c>
      <c r="AW98" s="669">
        <f t="shared" si="43"/>
        <v>4.4800435204250002</v>
      </c>
      <c r="AX98" s="770">
        <f t="shared" si="44"/>
        <v>32.023184563438171</v>
      </c>
      <c r="AY98" s="959">
        <v>1.23</v>
      </c>
      <c r="AZ98" s="896">
        <v>1.3</v>
      </c>
      <c r="BA98" s="896">
        <v>-22.41</v>
      </c>
      <c r="BB98" s="896">
        <v>-13.84</v>
      </c>
      <c r="BC98" s="896">
        <v>-12.83</v>
      </c>
      <c r="BE98" s="641">
        <v>1993</v>
      </c>
      <c r="BF98" s="922">
        <f t="shared" si="45"/>
        <v>2</v>
      </c>
      <c r="BG98" s="906">
        <v>1</v>
      </c>
    </row>
    <row r="99" spans="1:59" ht="11.25" customHeight="1" x14ac:dyDescent="0.2">
      <c r="A99" s="887" t="s">
        <v>317</v>
      </c>
      <c r="B99" s="899" t="s">
        <v>318</v>
      </c>
      <c r="C99" s="957" t="s">
        <v>128</v>
      </c>
      <c r="D99" s="957" t="s">
        <v>4363</v>
      </c>
      <c r="E99" s="754">
        <v>47</v>
      </c>
      <c r="F99" s="1235">
        <v>42</v>
      </c>
      <c r="G99" s="1235" t="s">
        <v>115</v>
      </c>
      <c r="H99" s="1235" t="s">
        <v>115</v>
      </c>
      <c r="I99" s="889">
        <v>132.03</v>
      </c>
      <c r="J99" s="669">
        <f t="shared" si="32"/>
        <v>2.893281829887147</v>
      </c>
      <c r="K99" s="901">
        <v>0.95499999999999996</v>
      </c>
      <c r="L99" s="911">
        <v>4</v>
      </c>
      <c r="M99" s="660">
        <f t="shared" si="33"/>
        <v>3.82</v>
      </c>
      <c r="N99" s="894" t="s">
        <v>319</v>
      </c>
      <c r="O99" s="756">
        <v>0.92749999999999999</v>
      </c>
      <c r="P99" s="885">
        <v>43622</v>
      </c>
      <c r="Q99" s="885">
        <v>43644</v>
      </c>
      <c r="R99" s="660">
        <f t="shared" si="34"/>
        <v>2.9649595687331503</v>
      </c>
      <c r="S99" s="721">
        <f>IF(INDEX(Historical!$D$7:$D$1379,MATCH(B99,Historical!$B$7:$B$1403,0))=0,"n/a",(INDEX(Historical!$C$7:$C$1381,MATCH(B99,Historical!$B$7:$B$1403,0))/INDEX(Historical!$D$7:$D$1379,MATCH(B99,Historical!$B$7:$B$1403,0))-1)*100)</f>
        <v>8.6580086580086757</v>
      </c>
      <c r="T99" s="721">
        <f>IF(INDEX(Historical!$F$7:$F$1372,MATCH(B99,Historical!$B$7:$B$1403,0))=0,"n/a",((INDEX(Historical!$C$7:$C$1381,MATCH(B99,Historical!$B$7:$B$1403,0))/INDEX(Historical!$F$7:$F$1372,MATCH(B99,Historical!$B$7:$B$1403,0)))^(1/3)-1)*100)</f>
        <v>8.9659134497745754</v>
      </c>
      <c r="U99" s="721">
        <f>IF(INDEX(Historical!$H$7:$H$1372,MATCH(B99,Historical!$B$7:$B$1403,0))=0,"n/a",((INDEX(Historical!$C$7:$C$1381,MATCH(B99,Historical!$B$7:$B$1403,0))/INDEX(Historical!$H$7:$H$1372,MATCH(B99,Historical!$B$7:$B$1403,0)))^(1/5)-1)*100)</f>
        <v>9.0177522506611929</v>
      </c>
      <c r="V99" s="721">
        <f>IF(INDEX(Historical!$O$7:$O$1372,MATCH(B99,Historical!$B$7:$B$1403,0))=0,"n/a",((INDEX(Historical!$C$7:$C$1381,MATCH(B99,Historical!$B$7:$B$1403,0))/INDEX(Historical!$O$7:$O$1372,MATCH(B99,Historical!$B$7:$B$1403,0)))^(1/10)-1)*100)</f>
        <v>7.9624404817293826</v>
      </c>
      <c r="W99" s="722">
        <f t="shared" si="35"/>
        <v>1.1325362206918004</v>
      </c>
      <c r="X99" s="723">
        <f t="shared" si="36"/>
        <v>2.2544380626652982</v>
      </c>
      <c r="Y99" s="686"/>
      <c r="Z99" s="669">
        <f t="shared" si="37"/>
        <v>73.603082851637751</v>
      </c>
      <c r="AA99" s="910">
        <f t="shared" si="38"/>
        <v>25.439306358381501</v>
      </c>
      <c r="AB99" s="911">
        <v>12</v>
      </c>
      <c r="AC99" s="889">
        <v>5.19</v>
      </c>
      <c r="AD99" s="889">
        <v>4.0199999999999996</v>
      </c>
      <c r="AE99" s="889">
        <v>2.74</v>
      </c>
      <c r="AF99" s="889">
        <v>12.44</v>
      </c>
      <c r="AG99" s="889">
        <v>51.300000000000004</v>
      </c>
      <c r="AH99" s="889">
        <v>-40.699999999999996</v>
      </c>
      <c r="AI99" s="889">
        <v>7.66</v>
      </c>
      <c r="AJ99" s="889">
        <v>4</v>
      </c>
      <c r="AK99" s="889">
        <v>6.32</v>
      </c>
      <c r="AL99" s="902">
        <v>183920</v>
      </c>
      <c r="AM99" s="896">
        <v>0.22</v>
      </c>
      <c r="AN99" s="889">
        <v>2.17</v>
      </c>
      <c r="AO99" s="762">
        <f t="shared" si="39"/>
        <v>-13.52827227783316</v>
      </c>
      <c r="AP99" s="763">
        <f t="shared" si="40"/>
        <v>11.91103408054834</v>
      </c>
      <c r="AQ99" s="912">
        <f t="shared" si="41"/>
        <v>275.03479607350567</v>
      </c>
      <c r="AR99" s="669">
        <f>INDEX(Historical!$C$7:$C$1381,MATCH(B99,Historical!$B$7:$B$1403,0))*IF(AH99="n/a",1.03,IF(AH99&lt;0,1.01,IF(AH99&gt;10,1.1,(1+AH99/100))))</f>
        <v>3.8026500000000003</v>
      </c>
      <c r="AS99" s="910">
        <f t="shared" si="42"/>
        <v>4.0939329900000008</v>
      </c>
      <c r="AT99" s="910">
        <f t="shared" si="46"/>
        <v>4.3526695549680001</v>
      </c>
      <c r="AU99" s="910">
        <f t="shared" si="46"/>
        <v>4.6277582708419773</v>
      </c>
      <c r="AV99" s="910">
        <f t="shared" si="46"/>
        <v>4.9202325935591897</v>
      </c>
      <c r="AW99" s="669">
        <f t="shared" si="43"/>
        <v>21.797243409369166</v>
      </c>
      <c r="AX99" s="770">
        <f t="shared" si="44"/>
        <v>16.509311072763133</v>
      </c>
      <c r="AY99" s="959">
        <v>0.51</v>
      </c>
      <c r="AZ99" s="896">
        <v>15.6</v>
      </c>
      <c r="BA99" s="896">
        <v>-10.31</v>
      </c>
      <c r="BB99" s="896">
        <v>-6.01</v>
      </c>
      <c r="BC99" s="896">
        <v>-2.41</v>
      </c>
      <c r="BE99" s="641">
        <v>1973</v>
      </c>
      <c r="BF99" s="922">
        <f t="shared" si="45"/>
        <v>5</v>
      </c>
      <c r="BG99" s="906">
        <v>9.5</v>
      </c>
    </row>
    <row r="100" spans="1:59" ht="11.25" customHeight="1" x14ac:dyDescent="0.2">
      <c r="A100" s="887" t="s">
        <v>322</v>
      </c>
      <c r="B100" s="899" t="s">
        <v>323</v>
      </c>
      <c r="C100" s="957" t="s">
        <v>128</v>
      </c>
      <c r="D100" s="957" t="s">
        <v>4370</v>
      </c>
      <c r="E100" s="754">
        <v>63</v>
      </c>
      <c r="F100" s="1235">
        <v>5</v>
      </c>
      <c r="G100" s="1235" t="s">
        <v>37</v>
      </c>
      <c r="H100" s="1235" t="s">
        <v>115</v>
      </c>
      <c r="I100" s="889">
        <v>113.23</v>
      </c>
      <c r="J100" s="669">
        <f t="shared" si="32"/>
        <v>2.634990726839177</v>
      </c>
      <c r="K100" s="901">
        <v>0.74590000000000001</v>
      </c>
      <c r="L100" s="911">
        <v>4</v>
      </c>
      <c r="M100" s="660">
        <f t="shared" si="33"/>
        <v>2.9836</v>
      </c>
      <c r="N100" s="894" t="s">
        <v>107</v>
      </c>
      <c r="O100" s="756">
        <v>0.71719999999999995</v>
      </c>
      <c r="P100" s="636">
        <v>43572</v>
      </c>
      <c r="Q100" s="636">
        <v>43600</v>
      </c>
      <c r="R100" s="660">
        <f t="shared" si="34"/>
        <v>4.001673173452323</v>
      </c>
      <c r="S100" s="721">
        <f>IF(INDEX(Historical!$D$7:$D$1379,MATCH(B100,Historical!$B$7:$B$1403,0))=0,"n/a",(INDEX(Historical!$C$7:$C$1381,MATCH(B100,Historical!$B$7:$B$1403,0))/INDEX(Historical!$D$7:$D$1379,MATCH(B100,Historical!$B$7:$B$1403,0))-1)*100)</f>
        <v>4.0018302125862215</v>
      </c>
      <c r="T100" s="721">
        <f>IF(INDEX(Historical!$F$7:$F$1372,MATCH(B100,Historical!$B$7:$B$1403,0))=0,"n/a",((INDEX(Historical!$C$7:$C$1381,MATCH(B100,Historical!$B$7:$B$1403,0))/INDEX(Historical!$F$7:$F$1372,MATCH(B100,Historical!$B$7:$B$1403,0)))^(1/3)-1)*100)</f>
        <v>3.4192273464497713</v>
      </c>
      <c r="U100" s="721">
        <f>IF(INDEX(Historical!$H$7:$H$1372,MATCH(B100,Historical!$B$7:$B$1403,0))=0,"n/a",((INDEX(Historical!$C$7:$C$1381,MATCH(B100,Historical!$B$7:$B$1403,0))/INDEX(Historical!$H$7:$H$1372,MATCH(B100,Historical!$B$7:$B$1403,0)))^(1/5)-1)*100)</f>
        <v>3.1348702634693915</v>
      </c>
      <c r="V100" s="721">
        <f>IF(INDEX(Historical!$O$7:$O$1372,MATCH(B100,Historical!$B$7:$B$1403,0))=0,"n/a",((INDEX(Historical!$C$7:$C$1381,MATCH(B100,Historical!$B$7:$B$1403,0))/INDEX(Historical!$O$7:$O$1372,MATCH(B100,Historical!$B$7:$B$1403,0)))^(1/10)-1)*100)</f>
        <v>5.5604988992965731</v>
      </c>
      <c r="W100" s="722">
        <f t="shared" si="35"/>
        <v>0.56377499937388098</v>
      </c>
      <c r="X100" s="723" t="str">
        <f t="shared" si="36"/>
        <v>n/a</v>
      </c>
      <c r="Y100" s="899"/>
      <c r="Z100" s="669">
        <f t="shared" si="37"/>
        <v>164.83977900552486</v>
      </c>
      <c r="AA100" s="910">
        <f t="shared" si="38"/>
        <v>62.55801104972376</v>
      </c>
      <c r="AB100" s="911">
        <v>6</v>
      </c>
      <c r="AC100" s="889">
        <v>1.81</v>
      </c>
      <c r="AD100" s="889">
        <v>7.11</v>
      </c>
      <c r="AE100" s="889">
        <v>4.01</v>
      </c>
      <c r="AF100" s="889">
        <v>6.31</v>
      </c>
      <c r="AG100" s="889">
        <v>9.6</v>
      </c>
      <c r="AH100" s="889">
        <v>-60.6</v>
      </c>
      <c r="AI100" s="889">
        <v>6.370000000000001</v>
      </c>
      <c r="AJ100" s="889">
        <v>-15.8</v>
      </c>
      <c r="AK100" s="889">
        <v>8.7999999999999989</v>
      </c>
      <c r="AL100" s="902">
        <v>279350</v>
      </c>
      <c r="AM100" s="896">
        <v>0.1</v>
      </c>
      <c r="AN100" s="889">
        <v>0.63</v>
      </c>
      <c r="AO100" s="762">
        <f t="shared" si="39"/>
        <v>-56.788150059415187</v>
      </c>
      <c r="AP100" s="763">
        <f t="shared" si="40"/>
        <v>5.7698609903085689</v>
      </c>
      <c r="AQ100" s="912">
        <f t="shared" si="41"/>
        <v>318.85614063051764</v>
      </c>
      <c r="AR100" s="669">
        <f>INDEX(Historical!$C$7:$C$1381,MATCH(B100,Historical!$B$7:$B$1403,0))*IF(AH100="n/a",1.03,IF(AH100&lt;0,1.01,IF(AH100&gt;10,1.1,(1+AH100/100))))</f>
        <v>2.9844489999999997</v>
      </c>
      <c r="AS100" s="910">
        <f t="shared" si="42"/>
        <v>3.1745584013000001</v>
      </c>
      <c r="AT100" s="910">
        <f t="shared" si="46"/>
        <v>3.4539195406144003</v>
      </c>
      <c r="AU100" s="910">
        <f t="shared" si="46"/>
        <v>3.7578644601884679</v>
      </c>
      <c r="AV100" s="910">
        <f t="shared" si="46"/>
        <v>4.088556532685053</v>
      </c>
      <c r="AW100" s="669">
        <f t="shared" si="43"/>
        <v>17.459347934787921</v>
      </c>
      <c r="AX100" s="770">
        <f t="shared" si="44"/>
        <v>15.419365834838752</v>
      </c>
      <c r="AY100" s="959">
        <v>0.35</v>
      </c>
      <c r="AZ100" s="896">
        <v>15.840000000000002</v>
      </c>
      <c r="BA100" s="896">
        <v>-11.600000000000001</v>
      </c>
      <c r="BB100" s="896">
        <v>-9.16</v>
      </c>
      <c r="BC100" s="896">
        <v>-4.92</v>
      </c>
      <c r="BE100" s="641">
        <v>1957</v>
      </c>
      <c r="BF100" s="922">
        <f t="shared" si="45"/>
        <v>8</v>
      </c>
      <c r="BG100" s="906">
        <v>3.9</v>
      </c>
    </row>
    <row r="101" spans="1:59" ht="11.25" customHeight="1" x14ac:dyDescent="0.2">
      <c r="A101" s="887" t="s">
        <v>311</v>
      </c>
      <c r="B101" s="899" t="s">
        <v>312</v>
      </c>
      <c r="C101" s="957" t="s">
        <v>112</v>
      </c>
      <c r="D101" s="957" t="s">
        <v>212</v>
      </c>
      <c r="E101" s="754">
        <v>63</v>
      </c>
      <c r="F101" s="1235">
        <v>6</v>
      </c>
      <c r="G101" s="1235" t="s">
        <v>37</v>
      </c>
      <c r="H101" s="1235" t="s">
        <v>37</v>
      </c>
      <c r="I101" s="889">
        <v>184.77</v>
      </c>
      <c r="J101" s="669">
        <f t="shared" si="32"/>
        <v>1.9050711695621583</v>
      </c>
      <c r="K101" s="901">
        <v>0.88</v>
      </c>
      <c r="L101" s="911">
        <v>4</v>
      </c>
      <c r="M101" s="660">
        <f t="shared" si="33"/>
        <v>3.52</v>
      </c>
      <c r="N101" s="894" t="s">
        <v>295</v>
      </c>
      <c r="O101" s="756">
        <v>0.76</v>
      </c>
      <c r="P101" s="885">
        <v>43594</v>
      </c>
      <c r="Q101" s="885">
        <v>43623</v>
      </c>
      <c r="R101" s="660">
        <f t="shared" si="34"/>
        <v>15.789473684210526</v>
      </c>
      <c r="S101" s="721">
        <f>IF(INDEX(Historical!$D$7:$D$1379,MATCH(B101,Historical!$B$7:$B$1403,0))=0,"n/a",(INDEX(Historical!$C$7:$C$1381,MATCH(B101,Historical!$B$7:$B$1403,0))/INDEX(Historical!$D$7:$D$1379,MATCH(B101,Historical!$B$7:$B$1403,0))-1)*100)</f>
        <v>15.646258503401356</v>
      </c>
      <c r="T101" s="721">
        <f>IF(INDEX(Historical!$F$7:$F$1372,MATCH(B101,Historical!$B$7:$B$1403,0))=0,"n/a",((INDEX(Historical!$C$7:$C$1381,MATCH(B101,Historical!$B$7:$B$1403,0))/INDEX(Historical!$F$7:$F$1372,MATCH(B101,Historical!$B$7:$B$1403,0)))^(1/3)-1)*100)</f>
        <v>10.499282680146504</v>
      </c>
      <c r="U101" s="721">
        <f>IF(INDEX(Historical!$H$7:$H$1372,MATCH(B101,Historical!$B$7:$B$1403,0))=0,"n/a",((INDEX(Historical!$C$7:$C$1381,MATCH(B101,Historical!$B$7:$B$1403,0))/INDEX(Historical!$H$7:$H$1372,MATCH(B101,Historical!$B$7:$B$1403,0)))^(1/5)-1)*100)</f>
        <v>10.433723187908207</v>
      </c>
      <c r="V101" s="721">
        <f>IF(INDEX(Historical!$O$7:$O$1372,MATCH(B101,Historical!$B$7:$B$1403,0))=0,"n/a",((INDEX(Historical!$C$7:$C$1381,MATCH(B101,Historical!$B$7:$B$1403,0))/INDEX(Historical!$O$7:$O$1372,MATCH(B101,Historical!$B$7:$B$1403,0)))^(1/10)-1)*100)</f>
        <v>13.018071324347936</v>
      </c>
      <c r="W101" s="722">
        <f t="shared" si="35"/>
        <v>0.80147995259434657</v>
      </c>
      <c r="X101" s="723">
        <f t="shared" si="36"/>
        <v>0.94852028980983694</v>
      </c>
      <c r="Y101" s="900" t="s">
        <v>152</v>
      </c>
      <c r="Z101" s="669">
        <f t="shared" si="37"/>
        <v>33.523809523809526</v>
      </c>
      <c r="AA101" s="910">
        <f t="shared" si="38"/>
        <v>17.59714285714286</v>
      </c>
      <c r="AB101" s="911">
        <v>6</v>
      </c>
      <c r="AC101" s="889">
        <v>10.5</v>
      </c>
      <c r="AD101" s="889">
        <v>2.83</v>
      </c>
      <c r="AE101" s="889">
        <v>1.67</v>
      </c>
      <c r="AF101" s="889">
        <v>3.75</v>
      </c>
      <c r="AG101" s="889">
        <v>22.400000000000002</v>
      </c>
      <c r="AH101" s="889">
        <v>9.1</v>
      </c>
      <c r="AI101" s="889">
        <v>10.530000000000001</v>
      </c>
      <c r="AJ101" s="889">
        <v>11</v>
      </c>
      <c r="AK101" s="889">
        <v>6.23</v>
      </c>
      <c r="AL101" s="902">
        <v>23730</v>
      </c>
      <c r="AM101" s="896">
        <v>0.4</v>
      </c>
      <c r="AN101" s="889">
        <v>1.54</v>
      </c>
      <c r="AO101" s="762">
        <f t="shared" si="39"/>
        <v>-5.2583484996724952</v>
      </c>
      <c r="AP101" s="763">
        <f t="shared" si="40"/>
        <v>12.338794357470364</v>
      </c>
      <c r="AQ101" s="912">
        <f t="shared" si="41"/>
        <v>71.255865384434131</v>
      </c>
      <c r="AR101" s="669">
        <f>INDEX(Historical!$C$7:$C$1381,MATCH(B101,Historical!$B$7:$B$1403,0))*IF(AH101="n/a",1.03,IF(AH101&lt;0,1.01,IF(AH101&gt;10,1.1,(1+AH101/100))))</f>
        <v>3.7093999999999996</v>
      </c>
      <c r="AS101" s="910">
        <f t="shared" si="42"/>
        <v>4.0803399999999996</v>
      </c>
      <c r="AT101" s="910">
        <f t="shared" si="46"/>
        <v>4.3345451819999994</v>
      </c>
      <c r="AU101" s="910">
        <f t="shared" si="46"/>
        <v>4.6045873468385992</v>
      </c>
      <c r="AV101" s="910">
        <f t="shared" si="46"/>
        <v>4.8914531385466438</v>
      </c>
      <c r="AW101" s="669">
        <f t="shared" si="43"/>
        <v>21.620325667385242</v>
      </c>
      <c r="AX101" s="770">
        <f t="shared" si="44"/>
        <v>11.701209973147828</v>
      </c>
      <c r="AY101" s="959">
        <v>1.58</v>
      </c>
      <c r="AZ101" s="896">
        <v>21.42</v>
      </c>
      <c r="BA101" s="896">
        <v>-14.430000000000001</v>
      </c>
      <c r="BB101" s="896">
        <v>-10.01</v>
      </c>
      <c r="BC101" s="896">
        <v>0.69</v>
      </c>
      <c r="BE101" s="641">
        <v>1957</v>
      </c>
      <c r="BF101" s="922">
        <f t="shared" si="45"/>
        <v>8</v>
      </c>
      <c r="BG101" s="906">
        <v>7.3999999999999995</v>
      </c>
    </row>
    <row r="102" spans="1:59" ht="11.25" customHeight="1" x14ac:dyDescent="0.2">
      <c r="A102" s="887" t="s">
        <v>734</v>
      </c>
      <c r="B102" s="899" t="s">
        <v>735</v>
      </c>
      <c r="C102" s="957" t="s">
        <v>246</v>
      </c>
      <c r="D102" s="957" t="s">
        <v>4362</v>
      </c>
      <c r="E102" s="754">
        <v>25</v>
      </c>
      <c r="F102" s="1235">
        <v>139</v>
      </c>
      <c r="G102" s="1235" t="s">
        <v>37</v>
      </c>
      <c r="H102" s="1235" t="s">
        <v>37</v>
      </c>
      <c r="I102" s="889">
        <v>82.53</v>
      </c>
      <c r="J102" s="669">
        <f t="shared" si="32"/>
        <v>3.0049678904640738</v>
      </c>
      <c r="K102" s="908">
        <v>0.62</v>
      </c>
      <c r="L102" s="911">
        <v>4</v>
      </c>
      <c r="M102" s="660">
        <f t="shared" si="33"/>
        <v>2.48</v>
      </c>
      <c r="N102" s="894" t="s">
        <v>148</v>
      </c>
      <c r="O102" s="757">
        <v>0.61</v>
      </c>
      <c r="P102" s="885">
        <v>43889</v>
      </c>
      <c r="Q102" s="885">
        <v>43906</v>
      </c>
      <c r="R102" s="660">
        <f t="shared" si="34"/>
        <v>1.6393442622950833</v>
      </c>
      <c r="S102" s="721">
        <f>IF(INDEX(Historical!$D$7:$D$1379,MATCH(B102,Historical!$B$7:$B$1403,0))=0,"n/a",(INDEX(Historical!$C$7:$C$1381,MATCH(B102,Historical!$B$7:$B$1403,0))/INDEX(Historical!$D$7:$D$1379,MATCH(B102,Historical!$B$7:$B$1403,0))-1)*100)</f>
        <v>1.6666666666666607</v>
      </c>
      <c r="T102" s="721">
        <f>IF(INDEX(Historical!$F$7:$F$1372,MATCH(B102,Historical!$B$7:$B$1403,0))=0,"n/a",((INDEX(Historical!$C$7:$C$1381,MATCH(B102,Historical!$B$7:$B$1403,0))/INDEX(Historical!$F$7:$F$1372,MATCH(B102,Historical!$B$7:$B$1403,0)))^(1/3)-1)*100)</f>
        <v>3.5116064089332433</v>
      </c>
      <c r="U102" s="721">
        <f>IF(INDEX(Historical!$H$7:$H$1372,MATCH(B102,Historical!$B$7:$B$1403,0))=0,"n/a",((INDEX(Historical!$C$7:$C$1381,MATCH(B102,Historical!$B$7:$B$1403,0))/INDEX(Historical!$H$7:$H$1372,MATCH(B102,Historical!$B$7:$B$1403,0)))^(1/5)-1)*100)</f>
        <v>4.9102011019389824</v>
      </c>
      <c r="V102" s="721">
        <f>IF(INDEX(Historical!$O$7:$O$1372,MATCH(B102,Historical!$B$7:$B$1403,0))=0,"n/a",((INDEX(Historical!$C$7:$C$1381,MATCH(B102,Historical!$B$7:$B$1403,0))/INDEX(Historical!$O$7:$O$1372,MATCH(B102,Historical!$B$7:$B$1403,0)))^(1/10)-1)*100)</f>
        <v>12.080361326294486</v>
      </c>
      <c r="W102" s="722">
        <f t="shared" si="35"/>
        <v>0.40646144343806073</v>
      </c>
      <c r="X102" s="723" t="str">
        <f t="shared" si="36"/>
        <v>n/a</v>
      </c>
      <c r="Y102" s="682"/>
      <c r="Z102" s="669">
        <f t="shared" si="37"/>
        <v>47.692307692307686</v>
      </c>
      <c r="AA102" s="910">
        <f t="shared" si="38"/>
        <v>15.871153846153845</v>
      </c>
      <c r="AB102" s="911">
        <v>12</v>
      </c>
      <c r="AC102" s="889">
        <v>5.2</v>
      </c>
      <c r="AD102" s="889">
        <v>1.06</v>
      </c>
      <c r="AE102" s="889">
        <v>0.77</v>
      </c>
      <c r="AF102" s="889">
        <v>4.58</v>
      </c>
      <c r="AG102" s="889">
        <v>32.800000000000004</v>
      </c>
      <c r="AH102" s="889">
        <v>-0.8</v>
      </c>
      <c r="AI102" s="889">
        <v>9.67</v>
      </c>
      <c r="AJ102" s="889">
        <v>-4.8</v>
      </c>
      <c r="AK102" s="889">
        <v>15</v>
      </c>
      <c r="AL102" s="902">
        <v>5250</v>
      </c>
      <c r="AM102" s="896">
        <v>1.3</v>
      </c>
      <c r="AN102" s="889">
        <v>1.53</v>
      </c>
      <c r="AO102" s="762">
        <f t="shared" si="39"/>
        <v>-7.9559848537507891</v>
      </c>
      <c r="AP102" s="763">
        <f t="shared" si="40"/>
        <v>7.9151689924030562</v>
      </c>
      <c r="AQ102" s="912">
        <f t="shared" si="41"/>
        <v>79.740411106171052</v>
      </c>
      <c r="AR102" s="669">
        <f>INDEX(Historical!$C$7:$C$1381,MATCH(B102,Historical!$B$7:$B$1403,0))*IF(AH102="n/a",1.03,IF(AH102&lt;0,1.01,IF(AH102&gt;10,1.1,(1+AH102/100))))</f>
        <v>2.4643999999999999</v>
      </c>
      <c r="AS102" s="910">
        <f t="shared" si="42"/>
        <v>2.7027074799999999</v>
      </c>
      <c r="AT102" s="910">
        <f t="shared" si="46"/>
        <v>2.9729782280000001</v>
      </c>
      <c r="AU102" s="910">
        <f t="shared" si="46"/>
        <v>3.2702760508000002</v>
      </c>
      <c r="AV102" s="910">
        <f t="shared" si="46"/>
        <v>3.5973036558800007</v>
      </c>
      <c r="AW102" s="669">
        <f t="shared" si="43"/>
        <v>15.007665414680002</v>
      </c>
      <c r="AX102" s="770">
        <f t="shared" si="44"/>
        <v>18.184497049170002</v>
      </c>
      <c r="AY102" s="959">
        <v>1.47</v>
      </c>
      <c r="AZ102" s="896">
        <v>7.1099999999999994</v>
      </c>
      <c r="BA102" s="896">
        <v>-20.93</v>
      </c>
      <c r="BB102" s="896">
        <v>-12.809999999999999</v>
      </c>
      <c r="BC102" s="896">
        <v>-9.76</v>
      </c>
      <c r="BE102" s="641">
        <v>1996</v>
      </c>
      <c r="BF102" s="922">
        <f t="shared" si="45"/>
        <v>2</v>
      </c>
      <c r="BG102" s="906">
        <v>7.3</v>
      </c>
    </row>
    <row r="103" spans="1:59" ht="11.25" customHeight="1" x14ac:dyDescent="0.2">
      <c r="A103" s="895" t="s">
        <v>313</v>
      </c>
      <c r="B103" s="899" t="s">
        <v>314</v>
      </c>
      <c r="C103" s="957" t="s">
        <v>112</v>
      </c>
      <c r="D103" s="957" t="s">
        <v>212</v>
      </c>
      <c r="E103" s="754">
        <v>44</v>
      </c>
      <c r="F103" s="1235">
        <v>60</v>
      </c>
      <c r="G103" s="1235" t="s">
        <v>37</v>
      </c>
      <c r="H103" s="1235" t="s">
        <v>37</v>
      </c>
      <c r="I103" s="889">
        <v>39.39</v>
      </c>
      <c r="J103" s="669">
        <f t="shared" ref="J103:J134" si="47">(M103/I103)*100</f>
        <v>1.9294237116019293</v>
      </c>
      <c r="K103" s="909">
        <v>0.19</v>
      </c>
      <c r="L103" s="911">
        <v>4</v>
      </c>
      <c r="M103" s="660">
        <f t="shared" ref="M103:M134" si="48">K103*L103</f>
        <v>0.76</v>
      </c>
      <c r="N103" s="894" t="s">
        <v>272</v>
      </c>
      <c r="O103" s="756">
        <v>0.18</v>
      </c>
      <c r="P103" s="1196">
        <v>43852</v>
      </c>
      <c r="Q103" s="1196">
        <v>43867</v>
      </c>
      <c r="R103" s="660">
        <f t="shared" ref="R103:R134" si="49">(K103-O103)/O103*100</f>
        <v>5.5555555555555607</v>
      </c>
      <c r="S103" s="721">
        <f>IF(INDEX(Historical!$D$7:$D$1379,MATCH(B103,Historical!$B$7:$B$1403,0))=0,"n/a",(INDEX(Historical!$C$7:$C$1381,MATCH(B103,Historical!$B$7:$B$1403,0))/INDEX(Historical!$D$7:$D$1379,MATCH(B103,Historical!$B$7:$B$1403,0))-1)*100)</f>
        <v>-7.3170731707317032</v>
      </c>
      <c r="T103" s="721">
        <f>IF(INDEX(Historical!$F$7:$F$1372,MATCH(B103,Historical!$B$7:$B$1403,0))=0,"n/a",((INDEX(Historical!$C$7:$C$1381,MATCH(B103,Historical!$B$7:$B$1403,0))/INDEX(Historical!$F$7:$F$1372,MATCH(B103,Historical!$B$7:$B$1403,0)))^(1/3)-1)*100)</f>
        <v>-5.9432877576129357</v>
      </c>
      <c r="U103" s="721">
        <f>IF(INDEX(Historical!$H$7:$H$1372,MATCH(B103,Historical!$B$7:$B$1403,0))=0,"n/a",((INDEX(Historical!$C$7:$C$1381,MATCH(B103,Historical!$B$7:$B$1403,0))/INDEX(Historical!$H$7:$H$1372,MATCH(B103,Historical!$B$7:$B$1403,0)))^(1/5)-1)*100)</f>
        <v>0.56876593028489797</v>
      </c>
      <c r="V103" s="721">
        <f>IF(INDEX(Historical!$O$7:$O$1372,MATCH(B103,Historical!$B$7:$B$1403,0))=0,"n/a",((INDEX(Historical!$C$7:$C$1381,MATCH(B103,Historical!$B$7:$B$1403,0))/INDEX(Historical!$O$7:$O$1372,MATCH(B103,Historical!$B$7:$B$1403,0)))^(1/10)-1)*100)</f>
        <v>4.6255079216745321</v>
      </c>
      <c r="W103" s="722">
        <f t="shared" ref="W103:W134" si="50">IF(OR(U103&lt;=0,U103="n/a",V103&lt;=0,V103="n/a"),"n/a",U103/V103)</f>
        <v>0.12296291346075408</v>
      </c>
      <c r="X103" s="723" t="str">
        <f t="shared" ref="X103:X134" si="51">IF(OR(AJ103&lt;=0,AJ103="n/a",U103&lt;=0,U103="n/a"),"n/a",U103/AJ103)</f>
        <v>n/a</v>
      </c>
      <c r="Y103" s="692"/>
      <c r="Z103" s="669">
        <f t="shared" ref="Z103:Z134" si="52">IF(OR(AC103&lt;0.01,AC103="n/a"),"n/a",M103/AC103*100)</f>
        <v>35.680751173708927</v>
      </c>
      <c r="AA103" s="910">
        <f t="shared" ref="AA103:AA134" si="53">IF(OR(AC103&lt;0.01,AC103="n/a"),"n/a",I103/AC103)</f>
        <v>18.492957746478876</v>
      </c>
      <c r="AB103" s="911">
        <v>12</v>
      </c>
      <c r="AC103" s="889">
        <v>2.13</v>
      </c>
      <c r="AD103" s="889">
        <v>3.62</v>
      </c>
      <c r="AE103" s="889">
        <v>2.2400000000000002</v>
      </c>
      <c r="AF103" s="889">
        <v>3.54</v>
      </c>
      <c r="AG103" s="889">
        <v>20</v>
      </c>
      <c r="AH103" s="891">
        <v>103.89999999999999</v>
      </c>
      <c r="AI103" s="891">
        <v>8.01</v>
      </c>
      <c r="AJ103" s="889">
        <v>-4.7</v>
      </c>
      <c r="AK103" s="889">
        <v>5.0999999999999996</v>
      </c>
      <c r="AL103" s="902">
        <v>6620</v>
      </c>
      <c r="AM103" s="896">
        <v>0.2</v>
      </c>
      <c r="AN103" s="889">
        <v>0</v>
      </c>
      <c r="AO103" s="762">
        <f t="shared" ref="AO103:AO134" si="54">IF(U103="n/a","n/a",IF(AA103&lt;0,"n/a",IF(AA103="n/a","n/a",J103+U103-AA103)))</f>
        <v>-15.994768104592048</v>
      </c>
      <c r="AP103" s="763">
        <f t="shared" ref="AP103:AP134" si="55">IF(U103="n/a","n/a",J103+U103)</f>
        <v>2.4981896418868272</v>
      </c>
      <c r="AQ103" s="912">
        <f t="shared" ref="AQ103:AQ134" si="56">IF(OR(AC103&lt;0.01,AF103="n/a"),"n/a",(I103/SQRT(22.5*AC103*(I103/AF103))-1)*100)</f>
        <v>70.574285443205369</v>
      </c>
      <c r="AR103" s="669">
        <f>INDEX(Historical!$C$7:$C$1381,MATCH(B103,Historical!$B$7:$B$1403,0))*IF(AH103="n/a",1.03,IF(AH103&lt;0,1.01,IF(AH103&gt;10,1.1,(1+AH103/100))))</f>
        <v>0.83600000000000008</v>
      </c>
      <c r="AS103" s="910">
        <f t="shared" ref="AS103:AS134" si="57">IF($AI103="n/a",1.03*AR103,IF($AI103&lt;0,1.01*AR103,IF($AI103&gt;10,1.1*AR103,(1+$AI103/100)*AR103)))</f>
        <v>0.90296360000000009</v>
      </c>
      <c r="AT103" s="910">
        <f t="shared" si="46"/>
        <v>0.94901474360000004</v>
      </c>
      <c r="AU103" s="910">
        <f t="shared" si="46"/>
        <v>0.99741449552359995</v>
      </c>
      <c r="AV103" s="910">
        <f t="shared" si="46"/>
        <v>1.0482826347953036</v>
      </c>
      <c r="AW103" s="669">
        <f t="shared" ref="AW103:AW134" si="58">SUM(AR103:AV103)</f>
        <v>4.733675473918904</v>
      </c>
      <c r="AX103" s="770">
        <f t="shared" ref="AX103:AX134" si="59">AW103/I103*100</f>
        <v>12.017454871588992</v>
      </c>
      <c r="AY103" s="959">
        <v>1.2</v>
      </c>
      <c r="AZ103" s="896">
        <v>14.17</v>
      </c>
      <c r="BA103" s="896">
        <v>-16.950000000000003</v>
      </c>
      <c r="BB103" s="896">
        <v>-12.3</v>
      </c>
      <c r="BC103" s="896">
        <v>-1.7399999999999998</v>
      </c>
      <c r="BE103" s="641">
        <v>1977</v>
      </c>
      <c r="BF103" s="922">
        <f t="shared" ref="BF103:BF134" si="60">IF(BE103&gt;2008,0,IF(BE103&gt;2001,1,IF(BE103&gt;1990,2,IF(BE103&gt;1980,3,IF(BE103&gt;1973,4,IF(BE103&gt;1970,5,IF(BE103&gt;1960,6,IF(BE103&gt;1958,7,IF(BE103&gt;1953,8,9)))))))))</f>
        <v>4</v>
      </c>
      <c r="BG103" s="906">
        <v>9</v>
      </c>
    </row>
    <row r="104" spans="1:59" ht="11.25" customHeight="1" x14ac:dyDescent="0.2">
      <c r="A104" s="887" t="s">
        <v>320</v>
      </c>
      <c r="B104" s="899" t="s">
        <v>321</v>
      </c>
      <c r="C104" s="957" t="s">
        <v>123</v>
      </c>
      <c r="D104" s="957" t="s">
        <v>4188</v>
      </c>
      <c r="E104" s="754">
        <v>48</v>
      </c>
      <c r="F104" s="1235">
        <v>37</v>
      </c>
      <c r="G104" s="1235" t="s">
        <v>37</v>
      </c>
      <c r="H104" s="1235" t="s">
        <v>115</v>
      </c>
      <c r="I104" s="889">
        <v>104.45</v>
      </c>
      <c r="J104" s="669">
        <f t="shared" si="47"/>
        <v>1.9530876017233127</v>
      </c>
      <c r="K104" s="901">
        <v>0.51</v>
      </c>
      <c r="L104" s="911">
        <v>4</v>
      </c>
      <c r="M104" s="660">
        <f t="shared" si="48"/>
        <v>2.04</v>
      </c>
      <c r="N104" s="894" t="s">
        <v>111</v>
      </c>
      <c r="O104" s="756">
        <v>0.48</v>
      </c>
      <c r="P104" s="885">
        <v>43686</v>
      </c>
      <c r="Q104" s="885">
        <v>43720</v>
      </c>
      <c r="R104" s="660">
        <f t="shared" si="49"/>
        <v>6.2500000000000053</v>
      </c>
      <c r="S104" s="721">
        <f>IF(INDEX(Historical!$D$7:$D$1379,MATCH(B104,Historical!$B$7:$B$1403,0))=0,"n/a",(INDEX(Historical!$C$7:$C$1381,MATCH(B104,Historical!$B$7:$B$1403,0))/INDEX(Historical!$D$7:$D$1379,MATCH(B104,Historical!$B$7:$B$1403,0))-1)*100)</f>
        <v>6.4516129032258007</v>
      </c>
      <c r="T104" s="721">
        <f>IF(INDEX(Historical!$F$7:$F$1372,MATCH(B104,Historical!$B$7:$B$1403,0))=0,"n/a",((INDEX(Historical!$C$7:$C$1381,MATCH(B104,Historical!$B$7:$B$1403,0))/INDEX(Historical!$F$7:$F$1372,MATCH(B104,Historical!$B$7:$B$1403,0)))^(1/3)-1)*100)</f>
        <v>8.2713447015707828</v>
      </c>
      <c r="U104" s="721">
        <f>IF(INDEX(Historical!$H$7:$H$1372,MATCH(B104,Historical!$B$7:$B$1403,0))=0,"n/a",((INDEX(Historical!$C$7:$C$1381,MATCH(B104,Historical!$B$7:$B$1403,0))/INDEX(Historical!$H$7:$H$1372,MATCH(B104,Historical!$B$7:$B$1403,0)))^(1/5)-1)*100)</f>
        <v>8.6122420805315514</v>
      </c>
      <c r="V104" s="721">
        <f>IF(INDEX(Historical!$O$7:$O$1372,MATCH(B104,Historical!$B$7:$B$1403,0))=0,"n/a",((INDEX(Historical!$C$7:$C$1381,MATCH(B104,Historical!$B$7:$B$1403,0))/INDEX(Historical!$O$7:$O$1372,MATCH(B104,Historical!$B$7:$B$1403,0)))^(1/10)-1)*100)</f>
        <v>6.3975329993701369</v>
      </c>
      <c r="W104" s="722">
        <f t="shared" si="50"/>
        <v>1.3461817362066693</v>
      </c>
      <c r="X104" s="723">
        <f t="shared" si="51"/>
        <v>1.2665061883134634</v>
      </c>
      <c r="Y104" s="682"/>
      <c r="Z104" s="669">
        <f t="shared" si="52"/>
        <v>39.080459770114942</v>
      </c>
      <c r="AA104" s="910">
        <f t="shared" si="53"/>
        <v>20.009578544061306</v>
      </c>
      <c r="AB104" s="911">
        <v>12</v>
      </c>
      <c r="AC104" s="889">
        <v>5.22</v>
      </c>
      <c r="AD104" s="889">
        <v>2.38</v>
      </c>
      <c r="AE104" s="889">
        <v>1.64</v>
      </c>
      <c r="AF104" s="889">
        <v>4.68</v>
      </c>
      <c r="AG104" s="889">
        <v>24.2</v>
      </c>
      <c r="AH104" s="889">
        <v>-2.1999999999999997</v>
      </c>
      <c r="AI104" s="889">
        <v>9.5</v>
      </c>
      <c r="AJ104" s="889">
        <v>6.8000000000000007</v>
      </c>
      <c r="AK104" s="889">
        <v>8.42</v>
      </c>
      <c r="AL104" s="902">
        <v>24790</v>
      </c>
      <c r="AM104" s="896">
        <v>0.1</v>
      </c>
      <c r="AN104" s="889">
        <v>0.96</v>
      </c>
      <c r="AO104" s="762">
        <f t="shared" si="54"/>
        <v>-9.4442488618064413</v>
      </c>
      <c r="AP104" s="763">
        <f t="shared" si="55"/>
        <v>10.565329682254864</v>
      </c>
      <c r="AQ104" s="912">
        <f t="shared" si="56"/>
        <v>104.00961588034892</v>
      </c>
      <c r="AR104" s="669">
        <f>INDEX(Historical!$C$7:$C$1381,MATCH(B104,Historical!$B$7:$B$1403,0))*IF(AH104="n/a",1.03,IF(AH104&lt;0,1.01,IF(AH104&gt;10,1.1,(1+AH104/100))))</f>
        <v>1.9998</v>
      </c>
      <c r="AS104" s="910">
        <f t="shared" si="57"/>
        <v>2.189781</v>
      </c>
      <c r="AT104" s="910">
        <f t="shared" si="46"/>
        <v>2.3741605602</v>
      </c>
      <c r="AU104" s="910">
        <f t="shared" si="46"/>
        <v>2.5740648793688403</v>
      </c>
      <c r="AV104" s="910">
        <f t="shared" si="46"/>
        <v>2.7908011422116967</v>
      </c>
      <c r="AW104" s="669">
        <f t="shared" si="58"/>
        <v>11.928607581780538</v>
      </c>
      <c r="AX104" s="770">
        <f t="shared" si="59"/>
        <v>11.420399791077585</v>
      </c>
      <c r="AY104" s="959">
        <v>1.23</v>
      </c>
      <c r="AZ104" s="896">
        <v>0.86</v>
      </c>
      <c r="BA104" s="896">
        <v>-22.259999999999998</v>
      </c>
      <c r="BB104" s="896">
        <v>-16.650000000000002</v>
      </c>
      <c r="BC104" s="896">
        <v>-12.94</v>
      </c>
      <c r="BE104" s="641">
        <v>1972</v>
      </c>
      <c r="BF104" s="922">
        <f t="shared" si="60"/>
        <v>5</v>
      </c>
      <c r="BG104" s="906">
        <v>7.0000000000000009</v>
      </c>
    </row>
    <row r="105" spans="1:59" ht="11.25" customHeight="1" x14ac:dyDescent="0.2">
      <c r="A105" s="895" t="s">
        <v>742</v>
      </c>
      <c r="B105" s="899" t="s">
        <v>743</v>
      </c>
      <c r="C105" s="957" t="s">
        <v>108</v>
      </c>
      <c r="D105" s="957" t="s">
        <v>4355</v>
      </c>
      <c r="E105" s="754">
        <v>26</v>
      </c>
      <c r="F105" s="1235">
        <v>123</v>
      </c>
      <c r="G105" s="1235" t="s">
        <v>106</v>
      </c>
      <c r="H105" s="1235" t="s">
        <v>106</v>
      </c>
      <c r="I105" s="898">
        <v>27.35</v>
      </c>
      <c r="J105" s="669">
        <f t="shared" si="47"/>
        <v>1.4625228519195612</v>
      </c>
      <c r="K105" s="901">
        <v>0.2</v>
      </c>
      <c r="L105" s="911">
        <v>2</v>
      </c>
      <c r="M105" s="660">
        <f t="shared" si="48"/>
        <v>0.4</v>
      </c>
      <c r="N105" s="894" t="s">
        <v>230</v>
      </c>
      <c r="O105" s="760">
        <v>0.18</v>
      </c>
      <c r="P105" s="885">
        <v>43657</v>
      </c>
      <c r="Q105" s="885">
        <v>43677</v>
      </c>
      <c r="R105" s="660">
        <f t="shared" si="49"/>
        <v>11.111111111111121</v>
      </c>
      <c r="S105" s="721">
        <f>IF(INDEX(Historical!$D$7:$D$1379,MATCH(B105,Historical!$B$7:$B$1403,0))=0,"n/a",(INDEX(Historical!$C$7:$C$1381,MATCH(B105,Historical!$B$7:$B$1403,0))/INDEX(Historical!$D$7:$D$1379,MATCH(B105,Historical!$B$7:$B$1403,0))-1)*100)</f>
        <v>12.86011286011286</v>
      </c>
      <c r="T105" s="721">
        <f>IF(INDEX(Historical!$F$7:$F$1372,MATCH(B105,Historical!$B$7:$B$1403,0))=0,"n/a",((INDEX(Historical!$C$7:$C$1381,MATCH(B105,Historical!$B$7:$B$1403,0))/INDEX(Historical!$F$7:$F$1372,MATCH(B105,Historical!$B$7:$B$1403,0)))^(1/3)-1)*100)</f>
        <v>10.715524489384997</v>
      </c>
      <c r="U105" s="721">
        <f>IF(INDEX(Historical!$H$7:$H$1372,MATCH(B105,Historical!$B$7:$B$1403,0))=0,"n/a",((INDEX(Historical!$C$7:$C$1381,MATCH(B105,Historical!$B$7:$B$1403,0))/INDEX(Historical!$H$7:$H$1372,MATCH(B105,Historical!$B$7:$B$1403,0)))^(1/5)-1)*100)</f>
        <v>7.6107236755172503</v>
      </c>
      <c r="V105" s="721">
        <f>IF(INDEX(Historical!$O$7:$O$1372,MATCH(B105,Historical!$B$7:$B$1403,0))=0,"n/a",((INDEX(Historical!$C$7:$C$1381,MATCH(B105,Historical!$B$7:$B$1403,0))/INDEX(Historical!$O$7:$O$1372,MATCH(B105,Historical!$B$7:$B$1403,0)))^(1/10)-1)*100)</f>
        <v>6.1808672815675925</v>
      </c>
      <c r="W105" s="722">
        <f t="shared" si="50"/>
        <v>1.2313358835925396</v>
      </c>
      <c r="X105" s="723" t="str">
        <f t="shared" si="51"/>
        <v>n/a</v>
      </c>
      <c r="Y105" s="692" t="s">
        <v>4406</v>
      </c>
      <c r="Z105" s="669" t="str">
        <f t="shared" si="52"/>
        <v>n/a</v>
      </c>
      <c r="AA105" s="910" t="str">
        <f t="shared" si="53"/>
        <v>n/a</v>
      </c>
      <c r="AB105" s="911">
        <v>12</v>
      </c>
      <c r="AC105" s="889" t="s">
        <v>136</v>
      </c>
      <c r="AD105" s="889" t="s">
        <v>136</v>
      </c>
      <c r="AE105" s="889" t="s">
        <v>136</v>
      </c>
      <c r="AF105" s="889" t="s">
        <v>136</v>
      </c>
      <c r="AG105" s="889" t="s">
        <v>136</v>
      </c>
      <c r="AH105" s="889" t="s">
        <v>136</v>
      </c>
      <c r="AI105" s="889" t="s">
        <v>136</v>
      </c>
      <c r="AJ105" s="889" t="s">
        <v>136</v>
      </c>
      <c r="AK105" s="889" t="s">
        <v>136</v>
      </c>
      <c r="AL105" s="902" t="s">
        <v>136</v>
      </c>
      <c r="AM105" s="896" t="s">
        <v>136</v>
      </c>
      <c r="AN105" s="889" t="s">
        <v>136</v>
      </c>
      <c r="AO105" s="762" t="str">
        <f t="shared" si="54"/>
        <v>n/a</v>
      </c>
      <c r="AP105" s="763">
        <f t="shared" si="55"/>
        <v>9.0732465274368117</v>
      </c>
      <c r="AQ105" s="912" t="str">
        <f t="shared" si="56"/>
        <v>n/a</v>
      </c>
      <c r="AR105" s="669">
        <f>INDEX(Historical!$C$7:$C$1381,MATCH(B105,Historical!$B$7:$B$1403,0))*IF(AH105="n/a",1.03,IF(AH105&lt;0,1.01,IF(AH105&gt;10,1.1,(1+AH105/100))))</f>
        <v>0.39140000000000003</v>
      </c>
      <c r="AS105" s="910">
        <f t="shared" si="57"/>
        <v>0.40314200000000006</v>
      </c>
      <c r="AT105" s="910">
        <f t="shared" si="46"/>
        <v>0.41523626000000008</v>
      </c>
      <c r="AU105" s="910">
        <f t="shared" si="46"/>
        <v>0.42769334780000007</v>
      </c>
      <c r="AV105" s="910">
        <f t="shared" si="46"/>
        <v>0.4405241482340001</v>
      </c>
      <c r="AW105" s="669">
        <f t="shared" si="58"/>
        <v>2.0779957560340003</v>
      </c>
      <c r="AX105" s="770">
        <f t="shared" si="59"/>
        <v>7.5977906984789776</v>
      </c>
      <c r="AY105" s="959" t="s">
        <v>136</v>
      </c>
      <c r="AZ105" s="896" t="s">
        <v>136</v>
      </c>
      <c r="BA105" s="896" t="s">
        <v>136</v>
      </c>
      <c r="BB105" s="896" t="s">
        <v>136</v>
      </c>
      <c r="BC105" s="896" t="s">
        <v>136</v>
      </c>
      <c r="BD105" s="932" t="s">
        <v>4281</v>
      </c>
      <c r="BE105" s="641">
        <v>1994</v>
      </c>
      <c r="BF105" s="922">
        <f t="shared" si="60"/>
        <v>2</v>
      </c>
      <c r="BG105" s="906" t="s">
        <v>136</v>
      </c>
    </row>
    <row r="106" spans="1:59" s="796" customFormat="1" ht="11.25" customHeight="1" x14ac:dyDescent="0.2">
      <c r="A106" s="664" t="s">
        <v>324</v>
      </c>
      <c r="B106" s="804" t="s">
        <v>325</v>
      </c>
      <c r="C106" s="957" t="s">
        <v>108</v>
      </c>
      <c r="D106" s="957" t="s">
        <v>118</v>
      </c>
      <c r="E106" s="778">
        <v>44</v>
      </c>
      <c r="F106" s="1235">
        <v>55</v>
      </c>
      <c r="G106" s="1234" t="s">
        <v>37</v>
      </c>
      <c r="H106" s="1234" t="s">
        <v>37</v>
      </c>
      <c r="I106" s="789">
        <v>80.38</v>
      </c>
      <c r="J106" s="780">
        <f t="shared" si="47"/>
        <v>1.1445633242100026</v>
      </c>
      <c r="K106" s="781">
        <v>0.23</v>
      </c>
      <c r="L106" s="782">
        <v>4</v>
      </c>
      <c r="M106" s="783">
        <f t="shared" si="48"/>
        <v>0.92</v>
      </c>
      <c r="N106" s="784" t="s">
        <v>326</v>
      </c>
      <c r="O106" s="785">
        <v>0.22</v>
      </c>
      <c r="P106" s="786">
        <v>43615</v>
      </c>
      <c r="Q106" s="786">
        <v>43636</v>
      </c>
      <c r="R106" s="783">
        <f t="shared" si="49"/>
        <v>4.5454545454545494</v>
      </c>
      <c r="S106" s="721">
        <f>IF(INDEX(Historical!$D$7:$D$1379,MATCH(B106,Historical!$B$7:$B$1403,0))=0,"n/a",(INDEX(Historical!$C$7:$C$1381,MATCH(B106,Historical!$B$7:$B$1403,0))/INDEX(Historical!$D$7:$D$1379,MATCH(B106,Historical!$B$7:$B$1403,0))-1)*100)</f>
        <v>4.5977011494252817</v>
      </c>
      <c r="T106" s="721">
        <f>IF(INDEX(Historical!$F$7:$F$1372,MATCH(B106,Historical!$B$7:$B$1403,0))=0,"n/a",((INDEX(Historical!$C$7:$C$1381,MATCH(B106,Historical!$B$7:$B$1403,0))/INDEX(Historical!$F$7:$F$1372,MATCH(B106,Historical!$B$7:$B$1403,0)))^(1/3)-1)*100)</f>
        <v>4.8265840170789165</v>
      </c>
      <c r="U106" s="721">
        <f>IF(INDEX(Historical!$H$7:$H$1372,MATCH(B106,Historical!$B$7:$B$1403,0))=0,"n/a",((INDEX(Historical!$C$7:$C$1381,MATCH(B106,Historical!$B$7:$B$1403,0))/INDEX(Historical!$H$7:$H$1372,MATCH(B106,Historical!$B$7:$B$1403,0)))^(1/5)-1)*100)</f>
        <v>5.088842545712402</v>
      </c>
      <c r="V106" s="721">
        <f>IF(INDEX(Historical!$O$7:$O$1372,MATCH(B106,Historical!$B$7:$B$1403,0))=0,"n/a",((INDEX(Historical!$C$7:$C$1381,MATCH(B106,Historical!$B$7:$B$1403,0))/INDEX(Historical!$O$7:$O$1372,MATCH(B106,Historical!$B$7:$B$1403,0)))^(1/10)-1)*100)</f>
        <v>5.5544512418752356</v>
      </c>
      <c r="W106" s="722">
        <f t="shared" si="50"/>
        <v>0.91617377200962891</v>
      </c>
      <c r="X106" s="723" t="str">
        <f t="shared" si="51"/>
        <v>n/a</v>
      </c>
      <c r="Y106" s="806"/>
      <c r="Z106" s="780">
        <f t="shared" si="52"/>
        <v>21.69811320754717</v>
      </c>
      <c r="AA106" s="788">
        <f t="shared" si="53"/>
        <v>18.95754716981132</v>
      </c>
      <c r="AB106" s="782">
        <v>12</v>
      </c>
      <c r="AC106" s="789">
        <v>4.24</v>
      </c>
      <c r="AD106" s="789">
        <v>1.93</v>
      </c>
      <c r="AE106" s="789">
        <v>3.64</v>
      </c>
      <c r="AF106" s="789">
        <v>3.6</v>
      </c>
      <c r="AG106" s="789">
        <v>13.600000000000001</v>
      </c>
      <c r="AH106" s="789">
        <v>-14.899999999999999</v>
      </c>
      <c r="AI106" s="789">
        <v>2.2999999999999998</v>
      </c>
      <c r="AJ106" s="789">
        <v>-13.8</v>
      </c>
      <c r="AK106" s="789">
        <v>9.8000000000000007</v>
      </c>
      <c r="AL106" s="790">
        <v>3650</v>
      </c>
      <c r="AM106" s="791">
        <v>2.8000000000000003</v>
      </c>
      <c r="AN106" s="789">
        <v>0.15</v>
      </c>
      <c r="AO106" s="792">
        <f t="shared" si="54"/>
        <v>-12.724141299888917</v>
      </c>
      <c r="AP106" s="793">
        <f t="shared" si="55"/>
        <v>6.2334058699224046</v>
      </c>
      <c r="AQ106" s="794">
        <f t="shared" si="56"/>
        <v>74.161061870034885</v>
      </c>
      <c r="AR106" s="669">
        <f>INDEX(Historical!$C$7:$C$1381,MATCH(B106,Historical!$B$7:$B$1403,0))*IF(AH106="n/a",1.03,IF(AH106&lt;0,1.01,IF(AH106&gt;10,1.1,(1+AH106/100))))</f>
        <v>0.91910000000000003</v>
      </c>
      <c r="AS106" s="788">
        <f t="shared" si="57"/>
        <v>0.9402393</v>
      </c>
      <c r="AT106" s="788">
        <f t="shared" si="46"/>
        <v>1.0323827514000001</v>
      </c>
      <c r="AU106" s="788">
        <f t="shared" si="46"/>
        <v>1.1335562610372003</v>
      </c>
      <c r="AV106" s="788">
        <f t="shared" si="46"/>
        <v>1.244644774618846</v>
      </c>
      <c r="AW106" s="780">
        <f t="shared" si="58"/>
        <v>5.2699230870560463</v>
      </c>
      <c r="AX106" s="795">
        <f t="shared" si="59"/>
        <v>6.5562616161433773</v>
      </c>
      <c r="AY106" s="960">
        <v>0.66</v>
      </c>
      <c r="AZ106" s="791">
        <v>18.240000000000002</v>
      </c>
      <c r="BA106" s="791">
        <v>-19</v>
      </c>
      <c r="BB106" s="791">
        <v>-12.93</v>
      </c>
      <c r="BC106" s="791">
        <v>-11.44</v>
      </c>
      <c r="BD106" s="933"/>
      <c r="BE106" s="641">
        <v>1976</v>
      </c>
      <c r="BF106" s="922">
        <f t="shared" si="60"/>
        <v>4</v>
      </c>
      <c r="BG106" s="847">
        <v>3.8</v>
      </c>
    </row>
    <row r="107" spans="1:59" ht="11.25" customHeight="1" x14ac:dyDescent="0.2">
      <c r="A107" s="895" t="s">
        <v>773</v>
      </c>
      <c r="B107" s="899" t="s">
        <v>774</v>
      </c>
      <c r="C107" s="957" t="s">
        <v>112</v>
      </c>
      <c r="D107" s="957" t="s">
        <v>4377</v>
      </c>
      <c r="E107" s="754">
        <v>27</v>
      </c>
      <c r="F107" s="1235">
        <v>110</v>
      </c>
      <c r="G107" s="1235" t="s">
        <v>106</v>
      </c>
      <c r="H107" s="1235" t="s">
        <v>106</v>
      </c>
      <c r="I107" s="889">
        <v>351.7</v>
      </c>
      <c r="J107" s="669">
        <f t="shared" si="47"/>
        <v>0.58288313903895361</v>
      </c>
      <c r="K107" s="908">
        <v>0.51249999999999996</v>
      </c>
      <c r="L107" s="911">
        <v>4</v>
      </c>
      <c r="M107" s="660">
        <f t="shared" si="48"/>
        <v>2.0499999999999998</v>
      </c>
      <c r="N107" s="894" t="s">
        <v>224</v>
      </c>
      <c r="O107" s="757">
        <v>0.46250000000000002</v>
      </c>
      <c r="P107" s="885">
        <v>43837</v>
      </c>
      <c r="Q107" s="885">
        <v>43852</v>
      </c>
      <c r="R107" s="660">
        <f t="shared" si="49"/>
        <v>10.810810810810796</v>
      </c>
      <c r="S107" s="721">
        <f>IF(INDEX(Historical!$D$7:$D$1379,MATCH(B107,Historical!$B$7:$B$1403,0))=0,"n/a",(INDEX(Historical!$C$7:$C$1381,MATCH(B107,Historical!$B$7:$B$1403,0))/INDEX(Historical!$D$7:$D$1379,MATCH(B107,Historical!$B$7:$B$1403,0))-1)*100)</f>
        <v>12.121212121212132</v>
      </c>
      <c r="T107" s="721">
        <f>IF(INDEX(Historical!$F$7:$F$1372,MATCH(B107,Historical!$B$7:$B$1403,0))=0,"n/a",((INDEX(Historical!$C$7:$C$1381,MATCH(B107,Historical!$B$7:$B$1403,0))/INDEX(Historical!$F$7:$F$1372,MATCH(B107,Historical!$B$7:$B$1403,0)))^(1/3)-1)*100)</f>
        <v>15.521679473813489</v>
      </c>
      <c r="U107" s="721">
        <f>IF(INDEX(Historical!$H$7:$H$1372,MATCH(B107,Historical!$B$7:$B$1403,0))=0,"n/a",((INDEX(Historical!$C$7:$C$1381,MATCH(B107,Historical!$B$7:$B$1403,0))/INDEX(Historical!$H$7:$H$1372,MATCH(B107,Historical!$B$7:$B$1403,0)))^(1/5)-1)*100)</f>
        <v>18.254138431828171</v>
      </c>
      <c r="V107" s="721">
        <f>IF(INDEX(Historical!$O$7:$O$1372,MATCH(B107,Historical!$B$7:$B$1403,0))=0,"n/a",((INDEX(Historical!$C$7:$C$1381,MATCH(B107,Historical!$B$7:$B$1403,0))/INDEX(Historical!$O$7:$O$1372,MATCH(B107,Historical!$B$7:$B$1403,0)))^(1/10)-1)*100)</f>
        <v>18.813497090639686</v>
      </c>
      <c r="W107" s="722">
        <f t="shared" si="50"/>
        <v>0.97026822519403833</v>
      </c>
      <c r="X107" s="723">
        <f t="shared" si="51"/>
        <v>1.7059942459652497</v>
      </c>
      <c r="Y107" s="685"/>
      <c r="Z107" s="669">
        <f t="shared" si="52"/>
        <v>12.158956109134046</v>
      </c>
      <c r="AA107" s="910">
        <f t="shared" si="53"/>
        <v>20.860023724792409</v>
      </c>
      <c r="AB107" s="911">
        <v>12</v>
      </c>
      <c r="AC107" s="889">
        <v>16.86</v>
      </c>
      <c r="AD107" s="889">
        <v>3.79</v>
      </c>
      <c r="AE107" s="889">
        <v>6.76</v>
      </c>
      <c r="AF107" s="889">
        <v>4.2699999999999996</v>
      </c>
      <c r="AG107" s="889">
        <v>13.700000000000001</v>
      </c>
      <c r="AH107" s="889">
        <v>22</v>
      </c>
      <c r="AI107" s="889">
        <v>4.43</v>
      </c>
      <c r="AJ107" s="889">
        <v>10.7</v>
      </c>
      <c r="AK107" s="889">
        <v>5.5</v>
      </c>
      <c r="AL107" s="902">
        <v>36290</v>
      </c>
      <c r="AM107" s="896">
        <v>0.6</v>
      </c>
      <c r="AN107" s="889">
        <v>0.72</v>
      </c>
      <c r="AO107" s="762">
        <f t="shared" si="54"/>
        <v>-2.0230021539252832</v>
      </c>
      <c r="AP107" s="763">
        <f t="shared" si="55"/>
        <v>18.837021570867126</v>
      </c>
      <c r="AQ107" s="912">
        <f t="shared" si="56"/>
        <v>98.966553643641973</v>
      </c>
      <c r="AR107" s="669">
        <f>INDEX(Historical!$C$7:$C$1381,MATCH(B107,Historical!$B$7:$B$1403,0))*IF(AH107="n/a",1.03,IF(AH107&lt;0,1.01,IF(AH107&gt;10,1.1,(1+AH107/100))))</f>
        <v>2.0350000000000001</v>
      </c>
      <c r="AS107" s="910">
        <f t="shared" si="57"/>
        <v>2.1251505000000002</v>
      </c>
      <c r="AT107" s="910">
        <f t="shared" ref="AT107:AV126" si="61">IF($AK107="n/a",1.03*AS107,IF($AK107&lt;0,1.01*AS107,IF($AK107&gt;10,1.1*AS107,(1+$AK107/100)*AS107)))</f>
        <v>2.2420337775000001</v>
      </c>
      <c r="AU107" s="910">
        <f t="shared" si="61"/>
        <v>2.3653456352625</v>
      </c>
      <c r="AV107" s="910">
        <f t="shared" si="61"/>
        <v>2.4954396452019374</v>
      </c>
      <c r="AW107" s="669">
        <f t="shared" si="58"/>
        <v>11.262969557964437</v>
      </c>
      <c r="AX107" s="770">
        <f t="shared" si="59"/>
        <v>3.202436610169018</v>
      </c>
      <c r="AY107" s="959">
        <v>1.07</v>
      </c>
      <c r="AZ107" s="896">
        <v>11.62</v>
      </c>
      <c r="BA107" s="896">
        <v>-10.96</v>
      </c>
      <c r="BB107" s="896">
        <v>-5.5100000000000007</v>
      </c>
      <c r="BC107" s="896">
        <v>-2.1800000000000002</v>
      </c>
      <c r="BE107" s="641">
        <v>1994</v>
      </c>
      <c r="BF107" s="922">
        <f t="shared" si="60"/>
        <v>2</v>
      </c>
      <c r="BG107" s="906">
        <v>7.0000000000000009</v>
      </c>
    </row>
    <row r="108" spans="1:59" ht="11.25" customHeight="1" x14ac:dyDescent="0.2">
      <c r="A108" s="887" t="s">
        <v>775</v>
      </c>
      <c r="B108" s="899" t="s">
        <v>776</v>
      </c>
      <c r="C108" s="957" t="s">
        <v>246</v>
      </c>
      <c r="D108" s="957" t="s">
        <v>4333</v>
      </c>
      <c r="E108" s="754">
        <v>25</v>
      </c>
      <c r="F108" s="1235">
        <v>132</v>
      </c>
      <c r="G108" s="1235" t="s">
        <v>106</v>
      </c>
      <c r="H108" s="1235" t="s">
        <v>106</v>
      </c>
      <c r="I108" s="889">
        <v>108.78</v>
      </c>
      <c r="J108" s="669">
        <f t="shared" si="47"/>
        <v>0.9376723662437948</v>
      </c>
      <c r="K108" s="908">
        <v>0.255</v>
      </c>
      <c r="L108" s="911">
        <v>4</v>
      </c>
      <c r="M108" s="660">
        <f t="shared" si="48"/>
        <v>1.02</v>
      </c>
      <c r="N108" s="894" t="s">
        <v>319</v>
      </c>
      <c r="O108" s="757">
        <v>0.22500000000000001</v>
      </c>
      <c r="P108" s="636">
        <v>43539</v>
      </c>
      <c r="Q108" s="636">
        <v>43553</v>
      </c>
      <c r="R108" s="660">
        <f t="shared" si="49"/>
        <v>13.333333333333334</v>
      </c>
      <c r="S108" s="721">
        <f>IF(INDEX(Historical!$D$7:$D$1379,MATCH(B108,Historical!$B$7:$B$1403,0))=0,"n/a",(INDEX(Historical!$C$7:$C$1381,MATCH(B108,Historical!$B$7:$B$1403,0))/INDEX(Historical!$D$7:$D$1379,MATCH(B108,Historical!$B$7:$B$1403,0))-1)*100)</f>
        <v>13.33333333333333</v>
      </c>
      <c r="T108" s="721">
        <f>IF(INDEX(Historical!$F$7:$F$1372,MATCH(B108,Historical!$B$7:$B$1403,0))=0,"n/a",((INDEX(Historical!$C$7:$C$1381,MATCH(B108,Historical!$B$7:$B$1403,0))/INDEX(Historical!$F$7:$F$1372,MATCH(B108,Historical!$B$7:$B$1403,0)))^(1/3)-1)*100)</f>
        <v>23.614325642206314</v>
      </c>
      <c r="U108" s="721">
        <f>IF(INDEX(Historical!$H$7:$H$1372,MATCH(B108,Historical!$B$7:$B$1403,0))=0,"n/a",((INDEX(Historical!$C$7:$C$1381,MATCH(B108,Historical!$B$7:$B$1403,0))/INDEX(Historical!$H$7:$H$1372,MATCH(B108,Historical!$B$7:$B$1403,0)))^(1/5)-1)*100)</f>
        <v>20.589095060661265</v>
      </c>
      <c r="V108" s="721">
        <f>IF(INDEX(Historical!$O$7:$O$1372,MATCH(B108,Historical!$B$7:$B$1403,0))=0,"n/a",((INDEX(Historical!$C$7:$C$1381,MATCH(B108,Historical!$B$7:$B$1403,0))/INDEX(Historical!$O$7:$O$1372,MATCH(B108,Historical!$B$7:$B$1403,0)))^(1/10)-1)*100)</f>
        <v>24.94553721002697</v>
      </c>
      <c r="W108" s="722">
        <f t="shared" si="50"/>
        <v>0.82536186281790658</v>
      </c>
      <c r="X108" s="723">
        <f t="shared" si="51"/>
        <v>1.2111232388624273</v>
      </c>
      <c r="Y108" s="682"/>
      <c r="Z108" s="669">
        <f t="shared" si="52"/>
        <v>22.56637168141593</v>
      </c>
      <c r="AA108" s="910">
        <f t="shared" si="53"/>
        <v>24.06637168141593</v>
      </c>
      <c r="AB108" s="911">
        <v>1</v>
      </c>
      <c r="AC108" s="889">
        <v>4.5199999999999996</v>
      </c>
      <c r="AD108" s="889">
        <v>2.63</v>
      </c>
      <c r="AE108" s="889">
        <v>2.5099999999999998</v>
      </c>
      <c r="AF108" s="889">
        <v>11.85</v>
      </c>
      <c r="AG108" s="889">
        <v>50.1</v>
      </c>
      <c r="AH108" s="889">
        <v>27.6</v>
      </c>
      <c r="AI108" s="889">
        <v>9.59</v>
      </c>
      <c r="AJ108" s="889">
        <v>17</v>
      </c>
      <c r="AK108" s="889">
        <v>9.16</v>
      </c>
      <c r="AL108" s="902">
        <v>39530</v>
      </c>
      <c r="AM108" s="896">
        <v>0.2</v>
      </c>
      <c r="AN108" s="889">
        <v>0.1</v>
      </c>
      <c r="AO108" s="762">
        <f t="shared" si="54"/>
        <v>-2.5396042545108699</v>
      </c>
      <c r="AP108" s="763">
        <f t="shared" si="55"/>
        <v>21.52676742690506</v>
      </c>
      <c r="AQ108" s="912">
        <f t="shared" si="56"/>
        <v>256.01904095444655</v>
      </c>
      <c r="AR108" s="669">
        <f>INDEX(Historical!$C$7:$C$1381,MATCH(B108,Historical!$B$7:$B$1403,0))*IF(AH108="n/a",1.03,IF(AH108&lt;0,1.01,IF(AH108&gt;10,1.1,(1+AH108/100))))</f>
        <v>1.1220000000000001</v>
      </c>
      <c r="AS108" s="910">
        <f t="shared" si="57"/>
        <v>1.2295998000000001</v>
      </c>
      <c r="AT108" s="910">
        <f t="shared" si="61"/>
        <v>1.3422311416800001</v>
      </c>
      <c r="AU108" s="910">
        <f t="shared" si="61"/>
        <v>1.4651795142578881</v>
      </c>
      <c r="AV108" s="910">
        <f t="shared" si="61"/>
        <v>1.5993899577639106</v>
      </c>
      <c r="AW108" s="669">
        <f t="shared" si="58"/>
        <v>6.758400413701799</v>
      </c>
      <c r="AX108" s="770">
        <f t="shared" si="59"/>
        <v>6.2129071646458902</v>
      </c>
      <c r="AY108" s="959">
        <v>0.77</v>
      </c>
      <c r="AZ108" s="896">
        <v>23.189999999999998</v>
      </c>
      <c r="BA108" s="896">
        <v>-12.389999999999999</v>
      </c>
      <c r="BB108" s="896">
        <v>-7.42</v>
      </c>
      <c r="BC108" s="896">
        <v>-0.13</v>
      </c>
      <c r="BE108" s="641">
        <v>1995</v>
      </c>
      <c r="BF108" s="922">
        <f t="shared" si="60"/>
        <v>2</v>
      </c>
      <c r="BG108" s="906">
        <v>19.5</v>
      </c>
    </row>
    <row r="109" spans="1:59" ht="11.25" customHeight="1" x14ac:dyDescent="0.2">
      <c r="A109" s="887" t="s">
        <v>327</v>
      </c>
      <c r="B109" s="899" t="s">
        <v>328</v>
      </c>
      <c r="C109" s="957" t="s">
        <v>123</v>
      </c>
      <c r="D109" s="957" t="s">
        <v>4188</v>
      </c>
      <c r="E109" s="754">
        <v>46</v>
      </c>
      <c r="F109" s="1235">
        <v>49</v>
      </c>
      <c r="G109" s="1235" t="s">
        <v>37</v>
      </c>
      <c r="H109" s="1235" t="s">
        <v>37</v>
      </c>
      <c r="I109" s="889">
        <v>64.11</v>
      </c>
      <c r="J109" s="669">
        <f t="shared" si="47"/>
        <v>2.2461394478240524</v>
      </c>
      <c r="K109" s="901">
        <v>0.36</v>
      </c>
      <c r="L109" s="911">
        <v>4</v>
      </c>
      <c r="M109" s="660">
        <f t="shared" si="48"/>
        <v>1.44</v>
      </c>
      <c r="N109" s="894" t="s">
        <v>160</v>
      </c>
      <c r="O109" s="756">
        <v>0.35</v>
      </c>
      <c r="P109" s="885">
        <v>43749</v>
      </c>
      <c r="Q109" s="885">
        <v>43769</v>
      </c>
      <c r="R109" s="660">
        <f t="shared" si="49"/>
        <v>2.8571428571428599</v>
      </c>
      <c r="S109" s="721">
        <f>IF(INDEX(Historical!$D$7:$D$1379,MATCH(B109,Historical!$B$7:$B$1403,0))=0,"n/a",(INDEX(Historical!$C$7:$C$1381,MATCH(B109,Historical!$B$7:$B$1403,0))/INDEX(Historical!$D$7:$D$1379,MATCH(B109,Historical!$B$7:$B$1403,0))-1)*100)</f>
        <v>7.6335877862595325</v>
      </c>
      <c r="T109" s="721">
        <f>IF(INDEX(Historical!$F$7:$F$1372,MATCH(B109,Historical!$B$7:$B$1403,0))=0,"n/a",((INDEX(Historical!$C$7:$C$1381,MATCH(B109,Historical!$B$7:$B$1403,0))/INDEX(Historical!$F$7:$F$1372,MATCH(B109,Historical!$B$7:$B$1403,0)))^(1/3)-1)*100)</f>
        <v>7.8174021668855564</v>
      </c>
      <c r="U109" s="721">
        <f>IF(INDEX(Historical!$H$7:$H$1372,MATCH(B109,Historical!$B$7:$B$1403,0))=0,"n/a",((INDEX(Historical!$C$7:$C$1381,MATCH(B109,Historical!$B$7:$B$1403,0))/INDEX(Historical!$H$7:$H$1372,MATCH(B109,Historical!$B$7:$B$1403,0)))^(1/5)-1)*100)</f>
        <v>7.5470760365846212</v>
      </c>
      <c r="V109" s="721">
        <f>IF(INDEX(Historical!$O$7:$O$1372,MATCH(B109,Historical!$B$7:$B$1403,0))=0,"n/a",((INDEX(Historical!$C$7:$C$1381,MATCH(B109,Historical!$B$7:$B$1403,0))/INDEX(Historical!$O$7:$O$1372,MATCH(B109,Historical!$B$7:$B$1403,0)))^(1/10)-1)*100)</f>
        <v>5.7650851138196568</v>
      </c>
      <c r="W109" s="722">
        <f t="shared" si="50"/>
        <v>1.3091005401625904</v>
      </c>
      <c r="X109" s="723" t="str">
        <f t="shared" si="51"/>
        <v>n/a</v>
      </c>
      <c r="Y109" s="677"/>
      <c r="Z109" s="669">
        <f t="shared" si="52"/>
        <v>58.775510204081627</v>
      </c>
      <c r="AA109" s="910">
        <f t="shared" si="53"/>
        <v>26.167346938775509</v>
      </c>
      <c r="AB109" s="911">
        <v>5</v>
      </c>
      <c r="AC109" s="889">
        <v>2.4500000000000002</v>
      </c>
      <c r="AD109" s="889">
        <v>1.69</v>
      </c>
      <c r="AE109" s="889">
        <v>1.49</v>
      </c>
      <c r="AF109" s="889">
        <v>5.88</v>
      </c>
      <c r="AG109" s="889">
        <v>23.5</v>
      </c>
      <c r="AH109" s="889">
        <v>-23.7</v>
      </c>
      <c r="AI109" s="889">
        <v>21.740000000000002</v>
      </c>
      <c r="AJ109" s="889">
        <v>-2.1999999999999997</v>
      </c>
      <c r="AK109" s="889">
        <v>15.53</v>
      </c>
      <c r="AL109" s="902">
        <v>8380</v>
      </c>
      <c r="AM109" s="896">
        <v>0.89999999999999991</v>
      </c>
      <c r="AN109" s="889">
        <v>1.8</v>
      </c>
      <c r="AO109" s="762">
        <f t="shared" si="54"/>
        <v>-16.374131454366836</v>
      </c>
      <c r="AP109" s="763">
        <f t="shared" si="55"/>
        <v>9.7932154844086732</v>
      </c>
      <c r="AQ109" s="912">
        <f t="shared" si="56"/>
        <v>161.50334605889842</v>
      </c>
      <c r="AR109" s="669">
        <f>INDEX(Historical!$C$7:$C$1381,MATCH(B109,Historical!$B$7:$B$1403,0))*IF(AH109="n/a",1.03,IF(AH109&lt;0,1.01,IF(AH109&gt;10,1.1,(1+AH109/100))))</f>
        <v>1.4240999999999999</v>
      </c>
      <c r="AS109" s="910">
        <f t="shared" si="57"/>
        <v>1.5665100000000001</v>
      </c>
      <c r="AT109" s="910">
        <f t="shared" si="61"/>
        <v>1.7231610000000002</v>
      </c>
      <c r="AU109" s="910">
        <f t="shared" si="61"/>
        <v>1.8954771000000004</v>
      </c>
      <c r="AV109" s="910">
        <f t="shared" si="61"/>
        <v>2.0850248100000006</v>
      </c>
      <c r="AW109" s="669">
        <f t="shared" si="58"/>
        <v>8.6942729100000005</v>
      </c>
      <c r="AX109" s="770">
        <f t="shared" si="59"/>
        <v>13.561492606457652</v>
      </c>
      <c r="AY109" s="959">
        <v>1.25</v>
      </c>
      <c r="AZ109" s="896">
        <v>20.059999999999999</v>
      </c>
      <c r="BA109" s="896">
        <v>-17.25</v>
      </c>
      <c r="BB109" s="896">
        <v>-13.4</v>
      </c>
      <c r="BC109" s="896">
        <v>-6.18</v>
      </c>
      <c r="BE109" s="641">
        <v>1975</v>
      </c>
      <c r="BF109" s="922">
        <f t="shared" si="60"/>
        <v>4</v>
      </c>
      <c r="BG109" s="906">
        <v>6</v>
      </c>
    </row>
    <row r="110" spans="1:59" ht="11.25" customHeight="1" x14ac:dyDescent="0.2">
      <c r="A110" s="887" t="s">
        <v>794</v>
      </c>
      <c r="B110" s="899" t="s">
        <v>795</v>
      </c>
      <c r="C110" s="957" t="s">
        <v>108</v>
      </c>
      <c r="D110" s="957" t="s">
        <v>4355</v>
      </c>
      <c r="E110" s="754">
        <v>25</v>
      </c>
      <c r="F110" s="1235">
        <v>134</v>
      </c>
      <c r="G110" s="1235" t="s">
        <v>37</v>
      </c>
      <c r="H110" s="1235" t="s">
        <v>106</v>
      </c>
      <c r="I110" s="889">
        <v>32.22</v>
      </c>
      <c r="J110" s="669">
        <f t="shared" si="47"/>
        <v>3.8485412787088764</v>
      </c>
      <c r="K110" s="908">
        <v>0.31</v>
      </c>
      <c r="L110" s="911">
        <v>4</v>
      </c>
      <c r="M110" s="660">
        <f t="shared" si="48"/>
        <v>1.24</v>
      </c>
      <c r="N110" s="894" t="s">
        <v>428</v>
      </c>
      <c r="O110" s="757">
        <v>0.3</v>
      </c>
      <c r="P110" s="885">
        <v>43607</v>
      </c>
      <c r="Q110" s="885">
        <v>43622</v>
      </c>
      <c r="R110" s="660">
        <f t="shared" si="49"/>
        <v>3.3333333333333366</v>
      </c>
      <c r="S110" s="721">
        <f>IF(INDEX(Historical!$D$7:$D$1379,MATCH(B110,Historical!$B$7:$B$1403,0))=0,"n/a",(INDEX(Historical!$C$7:$C$1381,MATCH(B110,Historical!$B$7:$B$1403,0))/INDEX(Historical!$D$7:$D$1379,MATCH(B110,Historical!$B$7:$B$1403,0))-1)*100)</f>
        <v>2.5000000000000133</v>
      </c>
      <c r="T110" s="721">
        <f>IF(INDEX(Historical!$F$7:$F$1372,MATCH(B110,Historical!$B$7:$B$1403,0))=0,"n/a",((INDEX(Historical!$C$7:$C$1381,MATCH(B110,Historical!$B$7:$B$1403,0))/INDEX(Historical!$F$7:$F$1372,MATCH(B110,Historical!$B$7:$B$1403,0)))^(1/3)-1)*100)</f>
        <v>10.37418907881753</v>
      </c>
      <c r="U110" s="721">
        <f>IF(INDEX(Historical!$H$7:$H$1372,MATCH(B110,Historical!$B$7:$B$1403,0))=0,"n/a",((INDEX(Historical!$C$7:$C$1381,MATCH(B110,Historical!$B$7:$B$1403,0))/INDEX(Historical!$H$7:$H$1372,MATCH(B110,Historical!$B$7:$B$1403,0)))^(1/5)-1)*100)</f>
        <v>10.078328097037193</v>
      </c>
      <c r="V110" s="721">
        <f>IF(INDEX(Historical!$O$7:$O$1372,MATCH(B110,Historical!$B$7:$B$1403,0))=0,"n/a",((INDEX(Historical!$C$7:$C$1381,MATCH(B110,Historical!$B$7:$B$1403,0))/INDEX(Historical!$O$7:$O$1372,MATCH(B110,Historical!$B$7:$B$1403,0)))^(1/10)-1)*100)</f>
        <v>12.552866808310025</v>
      </c>
      <c r="W110" s="722">
        <f t="shared" si="50"/>
        <v>0.80287063114262613</v>
      </c>
      <c r="X110" s="723">
        <f t="shared" si="51"/>
        <v>6.7188853980247956</v>
      </c>
      <c r="Y110" s="678"/>
      <c r="Z110" s="669">
        <f t="shared" si="52"/>
        <v>73.372781065088759</v>
      </c>
      <c r="AA110" s="910">
        <f t="shared" si="53"/>
        <v>19.065088757396449</v>
      </c>
      <c r="AB110" s="911">
        <v>12</v>
      </c>
      <c r="AC110" s="889">
        <v>1.69</v>
      </c>
      <c r="AD110" s="889">
        <v>9.5399999999999991</v>
      </c>
      <c r="AE110" s="889">
        <v>6.11</v>
      </c>
      <c r="AF110" s="889">
        <v>1.34</v>
      </c>
      <c r="AG110" s="889">
        <v>9.7000000000000011</v>
      </c>
      <c r="AH110" s="889">
        <v>10.7</v>
      </c>
      <c r="AI110" s="889">
        <v>5.3199999999999994</v>
      </c>
      <c r="AJ110" s="889">
        <v>1.5</v>
      </c>
      <c r="AK110" s="889">
        <v>2</v>
      </c>
      <c r="AL110" s="902">
        <v>1100</v>
      </c>
      <c r="AM110" s="896">
        <v>1.3</v>
      </c>
      <c r="AN110" s="889">
        <v>0.2</v>
      </c>
      <c r="AO110" s="762">
        <f t="shared" si="54"/>
        <v>-5.1382193816503801</v>
      </c>
      <c r="AP110" s="763">
        <f t="shared" si="55"/>
        <v>13.926869375746069</v>
      </c>
      <c r="AQ110" s="912">
        <f t="shared" si="56"/>
        <v>6.5566493778179025</v>
      </c>
      <c r="AR110" s="669">
        <f>INDEX(Historical!$C$7:$C$1381,MATCH(B110,Historical!$B$7:$B$1403,0))*IF(AH110="n/a",1.03,IF(AH110&lt;0,1.01,IF(AH110&gt;10,1.1,(1+AH110/100))))</f>
        <v>1.353</v>
      </c>
      <c r="AS110" s="910">
        <f t="shared" si="57"/>
        <v>1.4249795999999999</v>
      </c>
      <c r="AT110" s="910">
        <f t="shared" si="61"/>
        <v>1.4534791919999999</v>
      </c>
      <c r="AU110" s="910">
        <f t="shared" si="61"/>
        <v>1.4825487758399998</v>
      </c>
      <c r="AV110" s="910">
        <f t="shared" si="61"/>
        <v>1.5121997513567997</v>
      </c>
      <c r="AW110" s="669">
        <f t="shared" si="58"/>
        <v>7.2262073191967993</v>
      </c>
      <c r="AX110" s="770">
        <f t="shared" si="59"/>
        <v>22.42770738422346</v>
      </c>
      <c r="AY110" s="959">
        <v>0.67</v>
      </c>
      <c r="AZ110" s="896">
        <v>3.06</v>
      </c>
      <c r="BA110" s="896">
        <v>-14.96</v>
      </c>
      <c r="BB110" s="896">
        <v>-11.72</v>
      </c>
      <c r="BC110" s="896">
        <v>-6.5600000000000005</v>
      </c>
      <c r="BE110" s="641">
        <v>1995</v>
      </c>
      <c r="BF110" s="922">
        <f t="shared" si="60"/>
        <v>2</v>
      </c>
      <c r="BG110" s="906">
        <v>1.2</v>
      </c>
    </row>
    <row r="111" spans="1:59" ht="11.25" customHeight="1" x14ac:dyDescent="0.2">
      <c r="A111" s="887" t="s">
        <v>344</v>
      </c>
      <c r="B111" s="899" t="s">
        <v>345</v>
      </c>
      <c r="C111" s="957" t="s">
        <v>123</v>
      </c>
      <c r="D111" s="957" t="s">
        <v>4188</v>
      </c>
      <c r="E111" s="754">
        <v>52</v>
      </c>
      <c r="F111" s="1235">
        <v>25</v>
      </c>
      <c r="G111" s="1235" t="s">
        <v>106</v>
      </c>
      <c r="H111" s="1235" t="s">
        <v>106</v>
      </c>
      <c r="I111" s="889">
        <v>87.83</v>
      </c>
      <c r="J111" s="669">
        <f t="shared" si="47"/>
        <v>1.2524194466583174</v>
      </c>
      <c r="K111" s="901">
        <v>0.27500000000000002</v>
      </c>
      <c r="L111" s="911">
        <v>4</v>
      </c>
      <c r="M111" s="660">
        <f t="shared" si="48"/>
        <v>1.1000000000000001</v>
      </c>
      <c r="N111" s="894" t="s">
        <v>148</v>
      </c>
      <c r="O111" s="756">
        <v>0.25</v>
      </c>
      <c r="P111" s="885">
        <v>43796</v>
      </c>
      <c r="Q111" s="885">
        <v>43812</v>
      </c>
      <c r="R111" s="660">
        <f t="shared" si="49"/>
        <v>10.000000000000009</v>
      </c>
      <c r="S111" s="721">
        <f>IF(INDEX(Historical!$D$7:$D$1379,MATCH(B111,Historical!$B$7:$B$1403,0))=0,"n/a",(INDEX(Historical!$C$7:$C$1381,MATCH(B111,Historical!$B$7:$B$1403,0))/INDEX(Historical!$D$7:$D$1379,MATCH(B111,Historical!$B$7:$B$1403,0))-1)*100)</f>
        <v>10.810810810810789</v>
      </c>
      <c r="T111" s="721">
        <f>IF(INDEX(Historical!$F$7:$F$1372,MATCH(B111,Historical!$B$7:$B$1403,0))=0,"n/a",((INDEX(Historical!$C$7:$C$1381,MATCH(B111,Historical!$B$7:$B$1403,0))/INDEX(Historical!$F$7:$F$1372,MATCH(B111,Historical!$B$7:$B$1403,0)))^(1/3)-1)*100)</f>
        <v>9.2994734014064449</v>
      </c>
      <c r="U111" s="721">
        <f>IF(INDEX(Historical!$H$7:$H$1372,MATCH(B111,Historical!$B$7:$B$1403,0))=0,"n/a",((INDEX(Historical!$C$7:$C$1381,MATCH(B111,Historical!$B$7:$B$1403,0))/INDEX(Historical!$H$7:$H$1372,MATCH(B111,Historical!$B$7:$B$1403,0)))^(1/5)-1)*100)</f>
        <v>8.2368027373979089</v>
      </c>
      <c r="V111" s="721">
        <f>IF(INDEX(Historical!$O$7:$O$1372,MATCH(B111,Historical!$B$7:$B$1403,0))=0,"n/a",((INDEX(Historical!$C$7:$C$1381,MATCH(B111,Historical!$B$7:$B$1403,0))/INDEX(Historical!$O$7:$O$1372,MATCH(B111,Historical!$B$7:$B$1403,0)))^(1/10)-1)*100)</f>
        <v>8.5803244800448439</v>
      </c>
      <c r="W111" s="722">
        <f t="shared" si="50"/>
        <v>0.95996401494537187</v>
      </c>
      <c r="X111" s="723">
        <f t="shared" si="51"/>
        <v>1.2480004147572588</v>
      </c>
      <c r="Y111" s="682"/>
      <c r="Z111" s="669">
        <f t="shared" si="52"/>
        <v>22.494887525562376</v>
      </c>
      <c r="AA111" s="910">
        <f t="shared" si="53"/>
        <v>17.961145194274028</v>
      </c>
      <c r="AB111" s="911">
        <v>12</v>
      </c>
      <c r="AC111" s="889">
        <v>4.8899999999999997</v>
      </c>
      <c r="AD111" s="889">
        <v>4.08</v>
      </c>
      <c r="AE111" s="889">
        <v>1.07</v>
      </c>
      <c r="AF111" s="889">
        <v>2.37</v>
      </c>
      <c r="AG111" s="889">
        <v>12.8</v>
      </c>
      <c r="AH111" s="889" t="e">
        <v>#VALUE!</v>
      </c>
      <c r="AI111" s="889">
        <v>9.81</v>
      </c>
      <c r="AJ111" s="889">
        <v>6.6000000000000005</v>
      </c>
      <c r="AK111" s="889">
        <v>4.3999999999999995</v>
      </c>
      <c r="AL111" s="902">
        <v>2009.9999999999998</v>
      </c>
      <c r="AM111" s="896">
        <v>1.7000000000000002</v>
      </c>
      <c r="AN111" s="889">
        <v>0.27</v>
      </c>
      <c r="AO111" s="762">
        <f t="shared" si="54"/>
        <v>-8.471923010217802</v>
      </c>
      <c r="AP111" s="763">
        <f t="shared" si="55"/>
        <v>9.4892221840562261</v>
      </c>
      <c r="AQ111" s="912">
        <f t="shared" si="56"/>
        <v>37.546620961653019</v>
      </c>
      <c r="AR111" s="669" t="e">
        <f>INDEX(Historical!$C$7:$C$1381,MATCH(B111,Historical!$B$7:$B$1403,0))*IF(AH111="n/a",1.03,IF(AH111&lt;0,1.01,IF(AH111&gt;10,1.1,(1+AH111/100))))</f>
        <v>#VALUE!</v>
      </c>
      <c r="AS111" s="910" t="e">
        <f t="shared" si="57"/>
        <v>#VALUE!</v>
      </c>
      <c r="AT111" s="910" t="e">
        <f t="shared" si="61"/>
        <v>#VALUE!</v>
      </c>
      <c r="AU111" s="910" t="e">
        <f t="shared" si="61"/>
        <v>#VALUE!</v>
      </c>
      <c r="AV111" s="910" t="e">
        <f t="shared" si="61"/>
        <v>#VALUE!</v>
      </c>
      <c r="AW111" s="669" t="e">
        <f t="shared" si="58"/>
        <v>#VALUE!</v>
      </c>
      <c r="AX111" s="770" t="e">
        <f t="shared" si="59"/>
        <v>#VALUE!</v>
      </c>
      <c r="AY111" s="959">
        <v>1.27</v>
      </c>
      <c r="AZ111" s="896">
        <v>5.84</v>
      </c>
      <c r="BA111" s="896">
        <v>-17.04</v>
      </c>
      <c r="BB111" s="896">
        <v>-13.01</v>
      </c>
      <c r="BC111" s="896">
        <v>-8.5</v>
      </c>
      <c r="BE111" s="641">
        <v>1969</v>
      </c>
      <c r="BF111" s="922">
        <f t="shared" si="60"/>
        <v>6</v>
      </c>
      <c r="BG111" s="906">
        <v>7.1</v>
      </c>
    </row>
    <row r="112" spans="1:59" ht="11.25" customHeight="1" x14ac:dyDescent="0.2">
      <c r="A112" s="895" t="s">
        <v>331</v>
      </c>
      <c r="B112" s="899" t="s">
        <v>332</v>
      </c>
      <c r="C112" s="957" t="s">
        <v>108</v>
      </c>
      <c r="D112" s="957" t="s">
        <v>4351</v>
      </c>
      <c r="E112" s="754">
        <v>29</v>
      </c>
      <c r="F112" s="1235">
        <v>95</v>
      </c>
      <c r="G112" s="1235" t="s">
        <v>106</v>
      </c>
      <c r="H112" s="1235" t="s">
        <v>106</v>
      </c>
      <c r="I112" s="889">
        <v>54.71</v>
      </c>
      <c r="J112" s="669">
        <f t="shared" si="47"/>
        <v>1.2794735880095045</v>
      </c>
      <c r="K112" s="908">
        <v>0.35</v>
      </c>
      <c r="L112" s="911">
        <v>2</v>
      </c>
      <c r="M112" s="660">
        <f t="shared" si="48"/>
        <v>0.7</v>
      </c>
      <c r="N112" s="894" t="s">
        <v>333</v>
      </c>
      <c r="O112" s="757">
        <v>0.33</v>
      </c>
      <c r="P112" s="885">
        <v>43824</v>
      </c>
      <c r="Q112" s="885">
        <v>43837</v>
      </c>
      <c r="R112" s="660">
        <f t="shared" si="49"/>
        <v>6.060606060606049</v>
      </c>
      <c r="S112" s="721">
        <f>IF(INDEX(Historical!$D$7:$D$1379,MATCH(B112,Historical!$B$7:$B$1403,0))=0,"n/a",(INDEX(Historical!$C$7:$C$1381,MATCH(B112,Historical!$B$7:$B$1403,0))/INDEX(Historical!$D$7:$D$1379,MATCH(B112,Historical!$B$7:$B$1403,0))-1)*100)</f>
        <v>10.000000000000009</v>
      </c>
      <c r="T112" s="721">
        <f>IF(INDEX(Historical!$F$7:$F$1372,MATCH(B112,Historical!$B$7:$B$1403,0))=0,"n/a",((INDEX(Historical!$C$7:$C$1381,MATCH(B112,Historical!$B$7:$B$1403,0))/INDEX(Historical!$F$7:$F$1372,MATCH(B112,Historical!$B$7:$B$1403,0)))^(1/3)-1)*100)</f>
        <v>8.2713447015707828</v>
      </c>
      <c r="U112" s="721">
        <f>IF(INDEX(Historical!$H$7:$H$1372,MATCH(B112,Historical!$B$7:$B$1403,0))=0,"n/a",((INDEX(Historical!$C$7:$C$1381,MATCH(B112,Historical!$B$7:$B$1403,0))/INDEX(Historical!$H$7:$H$1372,MATCH(B112,Historical!$B$7:$B$1403,0)))^(1/5)-1)*100)</f>
        <v>8.4471771197698544</v>
      </c>
      <c r="V112" s="721">
        <f>IF(INDEX(Historical!$O$7:$O$1372,MATCH(B112,Historical!$B$7:$B$1403,0))=0,"n/a",((INDEX(Historical!$C$7:$C$1381,MATCH(B112,Historical!$B$7:$B$1403,0))/INDEX(Historical!$O$7:$O$1372,MATCH(B112,Historical!$B$7:$B$1403,0)))^(1/10)-1)*100)</f>
        <v>15.223853443231672</v>
      </c>
      <c r="W112" s="722">
        <f t="shared" si="50"/>
        <v>0.55486458479573453</v>
      </c>
      <c r="X112" s="723">
        <f t="shared" si="51"/>
        <v>0.61211428404129375</v>
      </c>
      <c r="Y112" s="900"/>
      <c r="Z112" s="669">
        <f t="shared" si="52"/>
        <v>21.604938271604933</v>
      </c>
      <c r="AA112" s="910">
        <f t="shared" si="53"/>
        <v>16.8858024691358</v>
      </c>
      <c r="AB112" s="911">
        <v>12</v>
      </c>
      <c r="AC112" s="889">
        <v>3.24</v>
      </c>
      <c r="AD112" s="889">
        <v>1.41</v>
      </c>
      <c r="AE112" s="889">
        <v>5.05</v>
      </c>
      <c r="AF112" s="889">
        <v>4.8499999999999996</v>
      </c>
      <c r="AG112" s="889">
        <v>29.5</v>
      </c>
      <c r="AH112" s="889">
        <v>29.599999999999998</v>
      </c>
      <c r="AI112" s="889">
        <v>10.100000000000001</v>
      </c>
      <c r="AJ112" s="889">
        <v>13.8</v>
      </c>
      <c r="AK112" s="889">
        <v>12</v>
      </c>
      <c r="AL112" s="902">
        <v>8330</v>
      </c>
      <c r="AM112" s="896">
        <v>7.6</v>
      </c>
      <c r="AN112" s="889">
        <v>0</v>
      </c>
      <c r="AO112" s="762">
        <f t="shared" si="54"/>
        <v>-7.1591517613564406</v>
      </c>
      <c r="AP112" s="763">
        <f t="shared" si="55"/>
        <v>9.7266507077793598</v>
      </c>
      <c r="AQ112" s="912">
        <f t="shared" si="56"/>
        <v>90.783346554041231</v>
      </c>
      <c r="AR112" s="669">
        <f>INDEX(Historical!$C$7:$C$1381,MATCH(B112,Historical!$B$7:$B$1403,0))*IF(AH112="n/a",1.03,IF(AH112&lt;0,1.01,IF(AH112&gt;10,1.1,(1+AH112/100))))</f>
        <v>0.72600000000000009</v>
      </c>
      <c r="AS112" s="910">
        <f t="shared" si="57"/>
        <v>0.7986000000000002</v>
      </c>
      <c r="AT112" s="910">
        <f t="shared" si="61"/>
        <v>0.87846000000000024</v>
      </c>
      <c r="AU112" s="910">
        <f t="shared" si="61"/>
        <v>0.96630600000000033</v>
      </c>
      <c r="AV112" s="910">
        <f t="shared" si="61"/>
        <v>1.0629366000000005</v>
      </c>
      <c r="AW112" s="669">
        <f t="shared" si="58"/>
        <v>4.4323026000000016</v>
      </c>
      <c r="AX112" s="770">
        <f t="shared" si="59"/>
        <v>8.1014487296655116</v>
      </c>
      <c r="AY112" s="959">
        <v>1.33</v>
      </c>
      <c r="AZ112" s="896">
        <v>10.530000000000001</v>
      </c>
      <c r="BA112" s="896">
        <v>-21.4</v>
      </c>
      <c r="BB112" s="896">
        <v>-17.27</v>
      </c>
      <c r="BC112" s="896">
        <v>-8.870000000000001</v>
      </c>
      <c r="BE112" s="641">
        <v>1992</v>
      </c>
      <c r="BF112" s="922">
        <f t="shared" si="60"/>
        <v>2</v>
      </c>
      <c r="BG112" s="906">
        <v>24.5</v>
      </c>
    </row>
    <row r="113" spans="1:59" ht="11.25" customHeight="1" x14ac:dyDescent="0.2">
      <c r="A113" s="887" t="s">
        <v>335</v>
      </c>
      <c r="B113" s="899" t="s">
        <v>336</v>
      </c>
      <c r="C113" s="957" t="s">
        <v>123</v>
      </c>
      <c r="D113" s="957" t="s">
        <v>4188</v>
      </c>
      <c r="E113" s="754">
        <v>42</v>
      </c>
      <c r="F113" s="1235">
        <v>64</v>
      </c>
      <c r="G113" s="1235" t="s">
        <v>37</v>
      </c>
      <c r="H113" s="1235" t="s">
        <v>37</v>
      </c>
      <c r="I113" s="889">
        <v>516.75</v>
      </c>
      <c r="J113" s="669">
        <f t="shared" si="47"/>
        <v>1.0372520561199807</v>
      </c>
      <c r="K113" s="901">
        <v>1.34</v>
      </c>
      <c r="L113" s="911">
        <v>4</v>
      </c>
      <c r="M113" s="660">
        <f t="shared" si="48"/>
        <v>5.36</v>
      </c>
      <c r="N113" s="894" t="s">
        <v>227</v>
      </c>
      <c r="O113" s="756">
        <v>1.1299999999999999</v>
      </c>
      <c r="P113" s="885">
        <v>43889</v>
      </c>
      <c r="Q113" s="885">
        <v>43903</v>
      </c>
      <c r="R113" s="660">
        <f t="shared" si="49"/>
        <v>18.584070796460196</v>
      </c>
      <c r="S113" s="721">
        <f>IF(INDEX(Historical!$D$7:$D$1379,MATCH(B113,Historical!$B$7:$B$1403,0))=0,"n/a",(INDEX(Historical!$C$7:$C$1381,MATCH(B113,Historical!$B$7:$B$1403,0))/INDEX(Historical!$D$7:$D$1379,MATCH(B113,Historical!$B$7:$B$1403,0))-1)*100)</f>
        <v>31.395348837209291</v>
      </c>
      <c r="T113" s="721">
        <f>IF(INDEX(Historical!$F$7:$F$1372,MATCH(B113,Historical!$B$7:$B$1403,0))=0,"n/a",((INDEX(Historical!$C$7:$C$1381,MATCH(B113,Historical!$B$7:$B$1403,0))/INDEX(Historical!$F$7:$F$1372,MATCH(B113,Historical!$B$7:$B$1403,0)))^(1/3)-1)*100)</f>
        <v>10.390843667722827</v>
      </c>
      <c r="U113" s="721">
        <f>IF(INDEX(Historical!$H$7:$H$1372,MATCH(B113,Historical!$B$7:$B$1403,0))=0,"n/a",((INDEX(Historical!$C$7:$C$1381,MATCH(B113,Historical!$B$7:$B$1403,0))/INDEX(Historical!$H$7:$H$1372,MATCH(B113,Historical!$B$7:$B$1403,0)))^(1/5)-1)*100)</f>
        <v>15.489672766139527</v>
      </c>
      <c r="V113" s="721">
        <f>IF(INDEX(Historical!$O$7:$O$1372,MATCH(B113,Historical!$B$7:$B$1403,0))=0,"n/a",((INDEX(Historical!$C$7:$C$1381,MATCH(B113,Historical!$B$7:$B$1403,0))/INDEX(Historical!$O$7:$O$1372,MATCH(B113,Historical!$B$7:$B$1403,0)))^(1/10)-1)*100)</f>
        <v>12.275502907503899</v>
      </c>
      <c r="W113" s="722">
        <f t="shared" si="50"/>
        <v>1.2618361042194726</v>
      </c>
      <c r="X113" s="723">
        <f t="shared" si="51"/>
        <v>1.6655562114128524</v>
      </c>
      <c r="Y113" s="899"/>
      <c r="Z113" s="669">
        <f t="shared" si="52"/>
        <v>38.812454742939899</v>
      </c>
      <c r="AA113" s="910">
        <f t="shared" si="53"/>
        <v>37.418537291817522</v>
      </c>
      <c r="AB113" s="911">
        <v>12</v>
      </c>
      <c r="AC113" s="889">
        <v>13.81</v>
      </c>
      <c r="AD113" s="889">
        <v>3.28</v>
      </c>
      <c r="AE113" s="889">
        <v>2.71</v>
      </c>
      <c r="AF113" s="889">
        <v>11.8</v>
      </c>
      <c r="AG113" s="891">
        <v>31.3</v>
      </c>
      <c r="AH113" s="889">
        <v>-5.3</v>
      </c>
      <c r="AI113" s="889">
        <v>11.01</v>
      </c>
      <c r="AJ113" s="889">
        <v>9.3000000000000007</v>
      </c>
      <c r="AK113" s="889">
        <v>11.42</v>
      </c>
      <c r="AL113" s="902">
        <v>48600</v>
      </c>
      <c r="AM113" s="896">
        <v>0.2</v>
      </c>
      <c r="AN113" s="889">
        <v>2.21</v>
      </c>
      <c r="AO113" s="762">
        <f t="shared" si="54"/>
        <v>-20.891612469558012</v>
      </c>
      <c r="AP113" s="763">
        <f t="shared" si="55"/>
        <v>16.52692482225951</v>
      </c>
      <c r="AQ113" s="912">
        <f t="shared" si="56"/>
        <v>342.98920982266566</v>
      </c>
      <c r="AR113" s="669">
        <f>INDEX(Historical!$C$7:$C$1381,MATCH(B113,Historical!$B$7:$B$1403,0))*IF(AH113="n/a",1.03,IF(AH113&lt;0,1.01,IF(AH113&gt;10,1.1,(1+AH113/100))))</f>
        <v>4.5651999999999999</v>
      </c>
      <c r="AS113" s="910">
        <f t="shared" si="57"/>
        <v>5.0217200000000002</v>
      </c>
      <c r="AT113" s="910">
        <f t="shared" si="61"/>
        <v>5.5238920000000009</v>
      </c>
      <c r="AU113" s="910">
        <f t="shared" si="61"/>
        <v>6.0762812000000013</v>
      </c>
      <c r="AV113" s="910">
        <f t="shared" si="61"/>
        <v>6.6839093200000024</v>
      </c>
      <c r="AW113" s="669">
        <f t="shared" si="58"/>
        <v>27.871002520000001</v>
      </c>
      <c r="AX113" s="770">
        <f t="shared" si="59"/>
        <v>5.3935176623125303</v>
      </c>
      <c r="AY113" s="959">
        <v>1.3</v>
      </c>
      <c r="AZ113" s="896">
        <v>25.929999999999996</v>
      </c>
      <c r="BA113" s="896">
        <v>-13.87</v>
      </c>
      <c r="BB113" s="896">
        <v>-10.41</v>
      </c>
      <c r="BC113" s="896">
        <v>-3.02</v>
      </c>
      <c r="BE113" s="641">
        <v>1979</v>
      </c>
      <c r="BF113" s="922">
        <f t="shared" si="60"/>
        <v>4</v>
      </c>
      <c r="BG113" s="906">
        <v>5.7</v>
      </c>
    </row>
    <row r="114" spans="1:59" ht="11.25" customHeight="1" x14ac:dyDescent="0.2">
      <c r="A114" s="887" t="s">
        <v>337</v>
      </c>
      <c r="B114" s="899" t="s">
        <v>338</v>
      </c>
      <c r="C114" s="957" t="s">
        <v>131</v>
      </c>
      <c r="D114" s="957" t="s">
        <v>4357</v>
      </c>
      <c r="E114" s="754">
        <v>53</v>
      </c>
      <c r="F114" s="1235">
        <v>20</v>
      </c>
      <c r="G114" s="1235" t="s">
        <v>37</v>
      </c>
      <c r="H114" s="1235" t="s">
        <v>37</v>
      </c>
      <c r="I114" s="889">
        <v>61.18</v>
      </c>
      <c r="J114" s="669">
        <f t="shared" si="47"/>
        <v>2.092186989212161</v>
      </c>
      <c r="K114" s="901">
        <v>0.32</v>
      </c>
      <c r="L114" s="911">
        <v>4</v>
      </c>
      <c r="M114" s="660">
        <f t="shared" si="48"/>
        <v>1.28</v>
      </c>
      <c r="N114" s="894" t="s">
        <v>119</v>
      </c>
      <c r="O114" s="756">
        <v>0.3</v>
      </c>
      <c r="P114" s="885">
        <v>43868</v>
      </c>
      <c r="Q114" s="885">
        <v>43892</v>
      </c>
      <c r="R114" s="660">
        <f t="shared" si="49"/>
        <v>6.6666666666666732</v>
      </c>
      <c r="S114" s="721">
        <f>IF(INDEX(Historical!$D$7:$D$1379,MATCH(B114,Historical!$B$7:$B$1403,0))=0,"n/a",(INDEX(Historical!$C$7:$C$1381,MATCH(B114,Historical!$B$7:$B$1403,0))/INDEX(Historical!$D$7:$D$1379,MATCH(B114,Historical!$B$7:$B$1403,0))-1)*100)</f>
        <v>7.1428571428571397</v>
      </c>
      <c r="T114" s="721">
        <f>IF(INDEX(Historical!$F$7:$F$1372,MATCH(B114,Historical!$B$7:$B$1403,0))=0,"n/a",((INDEX(Historical!$C$7:$C$1381,MATCH(B114,Historical!$B$7:$B$1403,0))/INDEX(Historical!$F$7:$F$1372,MATCH(B114,Historical!$B$7:$B$1403,0)))^(1/3)-1)*100)</f>
        <v>13.998396445113137</v>
      </c>
      <c r="U114" s="721">
        <f>IF(INDEX(Historical!$H$7:$H$1372,MATCH(B114,Historical!$B$7:$B$1403,0))=0,"n/a",((INDEX(Historical!$C$7:$C$1381,MATCH(B114,Historical!$B$7:$B$1403,0))/INDEX(Historical!$H$7:$H$1372,MATCH(B114,Historical!$B$7:$B$1403,0)))^(1/5)-1)*100)</f>
        <v>9.8560543306117623</v>
      </c>
      <c r="V114" s="721">
        <f>IF(INDEX(Historical!$O$7:$O$1372,MATCH(B114,Historical!$B$7:$B$1403,0))=0,"n/a",((INDEX(Historical!$C$7:$C$1381,MATCH(B114,Historical!$B$7:$B$1403,0))/INDEX(Historical!$O$7:$O$1372,MATCH(B114,Historical!$B$7:$B$1403,0)))^(1/10)-1)*100)</f>
        <v>6.1606896218145968</v>
      </c>
      <c r="W114" s="722">
        <f t="shared" si="50"/>
        <v>1.5998297164187791</v>
      </c>
      <c r="X114" s="723">
        <f t="shared" si="51"/>
        <v>0.97584696342690702</v>
      </c>
      <c r="Y114" s="690"/>
      <c r="Z114" s="669">
        <f t="shared" si="52"/>
        <v>92.086330935251809</v>
      </c>
      <c r="AA114" s="910">
        <f t="shared" si="53"/>
        <v>44.014388489208635</v>
      </c>
      <c r="AB114" s="911">
        <v>12</v>
      </c>
      <c r="AC114" s="889">
        <v>1.39</v>
      </c>
      <c r="AD114" s="889">
        <v>3.14</v>
      </c>
      <c r="AE114" s="889">
        <v>4.41</v>
      </c>
      <c r="AF114" s="889">
        <v>1.94</v>
      </c>
      <c r="AG114" s="889">
        <v>4.2</v>
      </c>
      <c r="AH114" s="889">
        <v>-33.900000000000006</v>
      </c>
      <c r="AI114" s="889">
        <v>36.85</v>
      </c>
      <c r="AJ114" s="889">
        <v>10.100000000000001</v>
      </c>
      <c r="AK114" s="889">
        <v>14.000000000000002</v>
      </c>
      <c r="AL114" s="902">
        <v>1740</v>
      </c>
      <c r="AM114" s="896">
        <v>1</v>
      </c>
      <c r="AN114" s="889">
        <v>0.64</v>
      </c>
      <c r="AO114" s="762">
        <f t="shared" si="54"/>
        <v>-32.066147169384713</v>
      </c>
      <c r="AP114" s="763">
        <f t="shared" si="55"/>
        <v>11.948241319823923</v>
      </c>
      <c r="AQ114" s="912">
        <f t="shared" si="56"/>
        <v>94.808069270545531</v>
      </c>
      <c r="AR114" s="669">
        <f>INDEX(Historical!$C$7:$C$1381,MATCH(B114,Historical!$B$7:$B$1403,0))*IF(AH114="n/a",1.03,IF(AH114&lt;0,1.01,IF(AH114&gt;10,1.1,(1+AH114/100))))</f>
        <v>1.212</v>
      </c>
      <c r="AS114" s="910">
        <f t="shared" si="57"/>
        <v>1.3332000000000002</v>
      </c>
      <c r="AT114" s="910">
        <f t="shared" si="61"/>
        <v>1.4665200000000003</v>
      </c>
      <c r="AU114" s="910">
        <f t="shared" si="61"/>
        <v>1.6131720000000005</v>
      </c>
      <c r="AV114" s="910">
        <f t="shared" si="61"/>
        <v>1.7744892000000008</v>
      </c>
      <c r="AW114" s="669">
        <f t="shared" si="58"/>
        <v>7.3993812000000014</v>
      </c>
      <c r="AX114" s="770">
        <f t="shared" si="59"/>
        <v>12.094444589735209</v>
      </c>
      <c r="AY114" s="959">
        <v>0.02</v>
      </c>
      <c r="AZ114" s="896">
        <v>3.53</v>
      </c>
      <c r="BA114" s="896">
        <v>-18.420000000000002</v>
      </c>
      <c r="BB114" s="896">
        <v>-14.42</v>
      </c>
      <c r="BC114" s="896">
        <v>-9.7799999999999994</v>
      </c>
      <c r="BE114" s="641">
        <v>1968</v>
      </c>
      <c r="BF114" s="922">
        <f t="shared" si="60"/>
        <v>6</v>
      </c>
      <c r="BG114" s="906">
        <v>1.9</v>
      </c>
    </row>
    <row r="115" spans="1:59" ht="11.25" customHeight="1" x14ac:dyDescent="0.2">
      <c r="A115" s="887" t="s">
        <v>806</v>
      </c>
      <c r="B115" s="899" t="s">
        <v>807</v>
      </c>
      <c r="C115" s="957" t="s">
        <v>4335</v>
      </c>
      <c r="D115" s="957" t="s">
        <v>4336</v>
      </c>
      <c r="E115" s="754">
        <v>27</v>
      </c>
      <c r="F115" s="1235">
        <v>116</v>
      </c>
      <c r="G115" s="1235" t="s">
        <v>37</v>
      </c>
      <c r="H115" s="1235" t="s">
        <v>37</v>
      </c>
      <c r="I115" s="889">
        <v>11.98</v>
      </c>
      <c r="J115" s="669">
        <f t="shared" si="47"/>
        <v>11.936560934891485</v>
      </c>
      <c r="K115" s="908">
        <v>0.35749999999999998</v>
      </c>
      <c r="L115" s="911">
        <v>4</v>
      </c>
      <c r="M115" s="660">
        <f t="shared" si="48"/>
        <v>1.43</v>
      </c>
      <c r="N115" s="894" t="s">
        <v>107</v>
      </c>
      <c r="O115" s="757">
        <v>0.35499999999999998</v>
      </c>
      <c r="P115" s="885">
        <v>43950</v>
      </c>
      <c r="Q115" s="885">
        <v>43965</v>
      </c>
      <c r="R115" s="660">
        <f t="shared" si="49"/>
        <v>0.70422535211267667</v>
      </c>
      <c r="S115" s="721">
        <f>IF(INDEX(Historical!$D$7:$D$1379,MATCH(B115,Historical!$B$7:$B$1403,0))=0,"n/a",(INDEX(Historical!$C$7:$C$1381,MATCH(B115,Historical!$B$7:$B$1403,0))/INDEX(Historical!$D$7:$D$1379,MATCH(B115,Historical!$B$7:$B$1403,0))-1)*100)</f>
        <v>1.6157989228007263</v>
      </c>
      <c r="T115" s="721">
        <f>IF(INDEX(Historical!$F$7:$F$1372,MATCH(B115,Historical!$B$7:$B$1403,0))=0,"n/a",((INDEX(Historical!$C$7:$C$1381,MATCH(B115,Historical!$B$7:$B$1403,0))/INDEX(Historical!$F$7:$F$1372,MATCH(B115,Historical!$B$7:$B$1403,0)))^(1/3)-1)*100)</f>
        <v>3.9430122025061465</v>
      </c>
      <c r="U115" s="721">
        <f>IF(INDEX(Historical!$H$7:$H$1372,MATCH(B115,Historical!$B$7:$B$1403,0))=0,"n/a",((INDEX(Historical!$C$7:$C$1381,MATCH(B115,Historical!$B$7:$B$1403,0))/INDEX(Historical!$H$7:$H$1372,MATCH(B115,Historical!$B$7:$B$1403,0)))^(1/5)-1)*100)</f>
        <v>8.4088971324246753</v>
      </c>
      <c r="V115" s="721">
        <f>IF(INDEX(Historical!$O$7:$O$1372,MATCH(B115,Historical!$B$7:$B$1403,0))=0,"n/a",((INDEX(Historical!$C$7:$C$1381,MATCH(B115,Historical!$B$7:$B$1403,0))/INDEX(Historical!$O$7:$O$1372,MATCH(B115,Historical!$B$7:$B$1403,0)))^(1/10)-1)*100)</f>
        <v>6.36053707387918</v>
      </c>
      <c r="W115" s="722">
        <f t="shared" si="50"/>
        <v>1.3220419965725059</v>
      </c>
      <c r="X115" s="723">
        <f t="shared" si="51"/>
        <v>2.156127469852481</v>
      </c>
      <c r="Y115" s="683"/>
      <c r="Z115" s="669">
        <f t="shared" si="52"/>
        <v>153.76344086021504</v>
      </c>
      <c r="AA115" s="910">
        <f t="shared" si="53"/>
        <v>12.881720430107526</v>
      </c>
      <c r="AB115" s="911">
        <v>12</v>
      </c>
      <c r="AC115" s="889">
        <v>0.93</v>
      </c>
      <c r="AD115" s="889">
        <v>1.93</v>
      </c>
      <c r="AE115" s="889">
        <v>2.2999999999999998</v>
      </c>
      <c r="AF115" s="889">
        <v>2.5499999999999998</v>
      </c>
      <c r="AG115" s="889">
        <v>18.5</v>
      </c>
      <c r="AH115" s="889">
        <v>104.89999999999999</v>
      </c>
      <c r="AI115" s="889">
        <v>-4.95</v>
      </c>
      <c r="AJ115" s="889">
        <v>3.9</v>
      </c>
      <c r="AK115" s="889">
        <v>6.7</v>
      </c>
      <c r="AL115" s="902">
        <v>1100</v>
      </c>
      <c r="AM115" s="896">
        <v>2.4</v>
      </c>
      <c r="AN115" s="889">
        <v>3.62</v>
      </c>
      <c r="AO115" s="762">
        <f t="shared" si="54"/>
        <v>7.4637376372086326</v>
      </c>
      <c r="AP115" s="763">
        <f t="shared" si="55"/>
        <v>20.345458067316159</v>
      </c>
      <c r="AQ115" s="912">
        <f t="shared" si="56"/>
        <v>20.827493370184015</v>
      </c>
      <c r="AR115" s="669">
        <f>INDEX(Historical!$C$7:$C$1381,MATCH(B115,Historical!$B$7:$B$1403,0))*IF(AH115="n/a",1.03,IF(AH115&lt;0,1.01,IF(AH115&gt;10,1.1,(1+AH115/100))))</f>
        <v>1.5565000000000002</v>
      </c>
      <c r="AS115" s="910">
        <f t="shared" si="57"/>
        <v>1.5720650000000003</v>
      </c>
      <c r="AT115" s="910">
        <f t="shared" si="61"/>
        <v>1.6773933550000002</v>
      </c>
      <c r="AU115" s="910">
        <f t="shared" si="61"/>
        <v>1.7897787097850002</v>
      </c>
      <c r="AV115" s="910">
        <f t="shared" si="61"/>
        <v>1.9096938833405952</v>
      </c>
      <c r="AW115" s="669">
        <f t="shared" si="58"/>
        <v>8.5054309481255963</v>
      </c>
      <c r="AX115" s="770">
        <f t="shared" si="59"/>
        <v>70.996919433435693</v>
      </c>
      <c r="AY115" s="959">
        <v>0.67</v>
      </c>
      <c r="AZ115" s="896">
        <v>4.3600000000000003</v>
      </c>
      <c r="BA115" s="896">
        <v>-45.550000000000004</v>
      </c>
      <c r="BB115" s="896">
        <v>-17.169999999999998</v>
      </c>
      <c r="BC115" s="896">
        <v>-23.23</v>
      </c>
      <c r="BE115" s="641">
        <v>1994</v>
      </c>
      <c r="BF115" s="922">
        <f t="shared" si="60"/>
        <v>2</v>
      </c>
      <c r="BG115" s="906">
        <v>3.6999999999999997</v>
      </c>
    </row>
    <row r="116" spans="1:59" s="796" customFormat="1" ht="11.25" customHeight="1" x14ac:dyDescent="0.2">
      <c r="A116" s="664" t="s">
        <v>339</v>
      </c>
      <c r="B116" s="804" t="s">
        <v>340</v>
      </c>
      <c r="C116" s="957" t="s">
        <v>123</v>
      </c>
      <c r="D116" s="957" t="s">
        <v>4358</v>
      </c>
      <c r="E116" s="778">
        <v>37</v>
      </c>
      <c r="F116" s="1235">
        <v>72</v>
      </c>
      <c r="G116" s="1234" t="s">
        <v>37</v>
      </c>
      <c r="H116" s="1234" t="s">
        <v>37</v>
      </c>
      <c r="I116" s="789">
        <v>48.21</v>
      </c>
      <c r="J116" s="780">
        <f t="shared" si="47"/>
        <v>3.5677245384774943</v>
      </c>
      <c r="K116" s="781">
        <v>0.43</v>
      </c>
      <c r="L116" s="782">
        <v>4</v>
      </c>
      <c r="M116" s="783">
        <f t="shared" si="48"/>
        <v>1.72</v>
      </c>
      <c r="N116" s="784" t="s">
        <v>249</v>
      </c>
      <c r="O116" s="785">
        <v>0.41</v>
      </c>
      <c r="P116" s="786">
        <v>43594</v>
      </c>
      <c r="Q116" s="786">
        <v>43626</v>
      </c>
      <c r="R116" s="783">
        <f t="shared" si="49"/>
        <v>4.8780487804878092</v>
      </c>
      <c r="S116" s="721">
        <f>IF(INDEX(Historical!$D$7:$D$1379,MATCH(B116,Historical!$B$7:$B$1403,0))=0,"n/a",(INDEX(Historical!$C$7:$C$1381,MATCH(B116,Historical!$B$7:$B$1403,0))/INDEX(Historical!$D$7:$D$1379,MATCH(B116,Historical!$B$7:$B$1403,0))-1)*100)</f>
        <v>4.9382716049382713</v>
      </c>
      <c r="T116" s="721">
        <f>IF(INDEX(Historical!$F$7:$F$1372,MATCH(B116,Historical!$B$7:$B$1403,0))=0,"n/a",((INDEX(Historical!$C$7:$C$1381,MATCH(B116,Historical!$B$7:$B$1403,0))/INDEX(Historical!$F$7:$F$1372,MATCH(B116,Historical!$B$7:$B$1403,0)))^(1/3)-1)*100)</f>
        <v>5.2039441059310576</v>
      </c>
      <c r="U116" s="721">
        <f>IF(INDEX(Historical!$H$7:$H$1372,MATCH(B116,Historical!$B$7:$B$1403,0))=0,"n/a",((INDEX(Historical!$C$7:$C$1381,MATCH(B116,Historical!$B$7:$B$1403,0))/INDEX(Historical!$H$7:$H$1372,MATCH(B116,Historical!$B$7:$B$1403,0)))^(1/5)-1)*100)</f>
        <v>6.0056565223223002</v>
      </c>
      <c r="V116" s="721">
        <f>IF(INDEX(Historical!$O$7:$O$1372,MATCH(B116,Historical!$B$7:$B$1403,0))=0,"n/a",((INDEX(Historical!$C$7:$C$1381,MATCH(B116,Historical!$B$7:$B$1403,0))/INDEX(Historical!$O$7:$O$1372,MATCH(B116,Historical!$B$7:$B$1403,0)))^(1/10)-1)*100)</f>
        <v>4.6411530629548281</v>
      </c>
      <c r="W116" s="722">
        <f t="shared" si="50"/>
        <v>1.2940009607221938</v>
      </c>
      <c r="X116" s="723">
        <f t="shared" si="51"/>
        <v>0.65996225520025276</v>
      </c>
      <c r="Y116" s="804"/>
      <c r="Z116" s="780">
        <f t="shared" si="52"/>
        <v>59.722222222222221</v>
      </c>
      <c r="AA116" s="788">
        <f t="shared" si="53"/>
        <v>16.739583333333336</v>
      </c>
      <c r="AB116" s="782">
        <v>12</v>
      </c>
      <c r="AC116" s="789">
        <v>2.88</v>
      </c>
      <c r="AD116" s="789">
        <v>3.66</v>
      </c>
      <c r="AE116" s="789">
        <v>0.9</v>
      </c>
      <c r="AF116" s="789">
        <v>2.64</v>
      </c>
      <c r="AG116" s="789">
        <v>16.900000000000002</v>
      </c>
      <c r="AH116" s="789">
        <v>39.800000000000004</v>
      </c>
      <c r="AI116" s="789">
        <v>3.1</v>
      </c>
      <c r="AJ116" s="789">
        <v>9.1</v>
      </c>
      <c r="AK116" s="789">
        <v>4.5699999999999994</v>
      </c>
      <c r="AL116" s="790">
        <v>4810</v>
      </c>
      <c r="AM116" s="791">
        <v>0.3</v>
      </c>
      <c r="AN116" s="789">
        <v>0.84</v>
      </c>
      <c r="AO116" s="792">
        <f t="shared" si="54"/>
        <v>-7.1662022725335408</v>
      </c>
      <c r="AP116" s="793">
        <f t="shared" si="55"/>
        <v>9.5733810607997949</v>
      </c>
      <c r="AQ116" s="794">
        <f t="shared" si="56"/>
        <v>40.146748485689507</v>
      </c>
      <c r="AR116" s="669">
        <f>INDEX(Historical!$C$7:$C$1381,MATCH(B116,Historical!$B$7:$B$1403,0))*IF(AH116="n/a",1.03,IF(AH116&lt;0,1.01,IF(AH116&gt;10,1.1,(1+AH116/100))))</f>
        <v>1.87</v>
      </c>
      <c r="AS116" s="788">
        <f t="shared" si="57"/>
        <v>1.92797</v>
      </c>
      <c r="AT116" s="788">
        <f t="shared" si="61"/>
        <v>2.0160782290000001</v>
      </c>
      <c r="AU116" s="788">
        <f t="shared" si="61"/>
        <v>2.1082130040653002</v>
      </c>
      <c r="AV116" s="788">
        <f t="shared" si="61"/>
        <v>2.2045583383510845</v>
      </c>
      <c r="AW116" s="780">
        <f t="shared" si="58"/>
        <v>10.126819571416386</v>
      </c>
      <c r="AX116" s="795">
        <f t="shared" si="59"/>
        <v>21.005641093997895</v>
      </c>
      <c r="AY116" s="960">
        <v>0.9</v>
      </c>
      <c r="AZ116" s="791">
        <v>-3.35</v>
      </c>
      <c r="BA116" s="791">
        <v>-27.58</v>
      </c>
      <c r="BB116" s="791">
        <v>-17.72</v>
      </c>
      <c r="BC116" s="791">
        <v>-19.37</v>
      </c>
      <c r="BD116" s="933"/>
      <c r="BE116" s="641">
        <v>1983</v>
      </c>
      <c r="BF116" s="922">
        <f t="shared" si="60"/>
        <v>3</v>
      </c>
      <c r="BG116" s="847">
        <v>6.3</v>
      </c>
    </row>
    <row r="117" spans="1:59" ht="11.25" customHeight="1" x14ac:dyDescent="0.2">
      <c r="A117" s="895" t="s">
        <v>329</v>
      </c>
      <c r="B117" s="900" t="s">
        <v>330</v>
      </c>
      <c r="C117" s="957" t="s">
        <v>108</v>
      </c>
      <c r="D117" s="957" t="s">
        <v>4351</v>
      </c>
      <c r="E117" s="754">
        <v>47</v>
      </c>
      <c r="F117" s="1235">
        <v>47</v>
      </c>
      <c r="G117" s="1235" t="s">
        <v>37</v>
      </c>
      <c r="H117" s="1235" t="s">
        <v>37</v>
      </c>
      <c r="I117" s="889">
        <v>265.91000000000003</v>
      </c>
      <c r="J117" s="669">
        <f t="shared" si="47"/>
        <v>1.0078598021887104</v>
      </c>
      <c r="K117" s="901">
        <v>0.67</v>
      </c>
      <c r="L117" s="911">
        <v>4</v>
      </c>
      <c r="M117" s="660">
        <f t="shared" si="48"/>
        <v>2.68</v>
      </c>
      <c r="N117" s="894" t="s">
        <v>111</v>
      </c>
      <c r="O117" s="756">
        <v>0.56999999999999995</v>
      </c>
      <c r="P117" s="885">
        <v>43886</v>
      </c>
      <c r="Q117" s="885">
        <v>43900</v>
      </c>
      <c r="R117" s="660">
        <f t="shared" si="49"/>
        <v>17.543859649122826</v>
      </c>
      <c r="S117" s="721">
        <f>IF(INDEX(Historical!$D$7:$D$1379,MATCH(B117,Historical!$B$7:$B$1403,0))=0,"n/a",(INDEX(Historical!$C$7:$C$1381,MATCH(B117,Historical!$B$7:$B$1403,0))/INDEX(Historical!$D$7:$D$1379,MATCH(B117,Historical!$B$7:$B$1403,0))-1)*100)</f>
        <v>13.999999999999989</v>
      </c>
      <c r="T117" s="721">
        <f>IF(INDEX(Historical!$F$7:$F$1372,MATCH(B117,Historical!$B$7:$B$1403,0))=0,"n/a",((INDEX(Historical!$C$7:$C$1381,MATCH(B117,Historical!$B$7:$B$1403,0))/INDEX(Historical!$F$7:$F$1372,MATCH(B117,Historical!$B$7:$B$1403,0)))^(1/3)-1)*100)</f>
        <v>16.553177619681136</v>
      </c>
      <c r="U117" s="721">
        <f>IF(INDEX(Historical!$H$7:$H$1372,MATCH(B117,Historical!$B$7:$B$1403,0))=0,"n/a",((INDEX(Historical!$C$7:$C$1381,MATCH(B117,Historical!$B$7:$B$1403,0))/INDEX(Historical!$H$7:$H$1372,MATCH(B117,Historical!$B$7:$B$1403,0)))^(1/5)-1)*100)</f>
        <v>13.697448881013807</v>
      </c>
      <c r="V117" s="721">
        <f>IF(INDEX(Historical!$O$7:$O$1372,MATCH(B117,Historical!$B$7:$B$1403,0))=0,"n/a",((INDEX(Historical!$C$7:$C$1381,MATCH(B117,Historical!$B$7:$B$1403,0))/INDEX(Historical!$O$7:$O$1372,MATCH(B117,Historical!$B$7:$B$1403,0)))^(1/10)-1)*100)</f>
        <v>9.7410809684315147</v>
      </c>
      <c r="W117" s="722">
        <f t="shared" si="50"/>
        <v>1.4061528618234387</v>
      </c>
      <c r="X117" s="723">
        <f t="shared" si="51"/>
        <v>0.2345453575516063</v>
      </c>
      <c r="Y117" s="688"/>
      <c r="Z117" s="669">
        <f t="shared" si="52"/>
        <v>31.162790697674421</v>
      </c>
      <c r="AA117" s="910">
        <f t="shared" si="53"/>
        <v>30.919767441860468</v>
      </c>
      <c r="AB117" s="911">
        <v>12</v>
      </c>
      <c r="AC117" s="889">
        <v>8.6</v>
      </c>
      <c r="AD117" s="889">
        <v>3.22</v>
      </c>
      <c r="AE117" s="889">
        <v>10.01</v>
      </c>
      <c r="AF117" s="892">
        <v>135.66999999999999</v>
      </c>
      <c r="AG117" s="891">
        <v>510.29999999999995</v>
      </c>
      <c r="AH117" s="889">
        <v>11.200000000000001</v>
      </c>
      <c r="AI117" s="889">
        <v>10.24</v>
      </c>
      <c r="AJ117" s="889">
        <v>58.4</v>
      </c>
      <c r="AK117" s="889">
        <v>9.6</v>
      </c>
      <c r="AL117" s="902">
        <v>67080</v>
      </c>
      <c r="AM117" s="896">
        <v>0.1</v>
      </c>
      <c r="AN117" s="892">
        <v>0</v>
      </c>
      <c r="AO117" s="762">
        <f t="shared" si="54"/>
        <v>-16.214458758657951</v>
      </c>
      <c r="AP117" s="763">
        <f t="shared" si="55"/>
        <v>14.705308683202517</v>
      </c>
      <c r="AQ117" s="912">
        <f t="shared" si="56"/>
        <v>1265.4278692592557</v>
      </c>
      <c r="AR117" s="669">
        <f>INDEX(Historical!$C$7:$C$1381,MATCH(B117,Historical!$B$7:$B$1403,0))*IF(AH117="n/a",1.03,IF(AH117&lt;0,1.01,IF(AH117&gt;10,1.1,(1+AH117/100))))</f>
        <v>2.508</v>
      </c>
      <c r="AS117" s="910">
        <f t="shared" si="57"/>
        <v>2.7588000000000004</v>
      </c>
      <c r="AT117" s="910">
        <f t="shared" si="61"/>
        <v>3.0236448000000005</v>
      </c>
      <c r="AU117" s="910">
        <f t="shared" si="61"/>
        <v>3.3139147008000007</v>
      </c>
      <c r="AV117" s="910">
        <f t="shared" si="61"/>
        <v>3.632050512076801</v>
      </c>
      <c r="AW117" s="669">
        <f t="shared" si="58"/>
        <v>15.236410012876803</v>
      </c>
      <c r="AX117" s="770">
        <f t="shared" si="59"/>
        <v>5.729912381210486</v>
      </c>
      <c r="AY117" s="959">
        <v>0.98</v>
      </c>
      <c r="AZ117" s="896">
        <v>36.4</v>
      </c>
      <c r="BA117" s="896">
        <v>-15.03</v>
      </c>
      <c r="BB117" s="896">
        <v>-7.89</v>
      </c>
      <c r="BC117" s="896">
        <v>3.5700000000000003</v>
      </c>
      <c r="BE117" s="641">
        <v>1974</v>
      </c>
      <c r="BF117" s="922">
        <f t="shared" si="60"/>
        <v>4</v>
      </c>
      <c r="BG117" s="906">
        <v>20.5</v>
      </c>
    </row>
    <row r="118" spans="1:59" ht="11.25" customHeight="1" x14ac:dyDescent="0.2">
      <c r="A118" s="895" t="s">
        <v>104</v>
      </c>
      <c r="B118" s="899" t="s">
        <v>105</v>
      </c>
      <c r="C118" s="957" t="s">
        <v>108</v>
      </c>
      <c r="D118" s="957" t="s">
        <v>4355</v>
      </c>
      <c r="E118" s="754">
        <v>32</v>
      </c>
      <c r="F118" s="1235">
        <v>89</v>
      </c>
      <c r="G118" s="1235" t="s">
        <v>106</v>
      </c>
      <c r="H118" s="1235" t="s">
        <v>106</v>
      </c>
      <c r="I118" s="889">
        <v>42.05</v>
      </c>
      <c r="J118" s="669">
        <f t="shared" si="47"/>
        <v>2.7586206896551726</v>
      </c>
      <c r="K118" s="908">
        <v>0.28999999999999998</v>
      </c>
      <c r="L118" s="911">
        <v>4</v>
      </c>
      <c r="M118" s="660">
        <f t="shared" si="48"/>
        <v>1.1599999999999999</v>
      </c>
      <c r="N118" s="894" t="s">
        <v>107</v>
      </c>
      <c r="O118" s="757">
        <v>0.27</v>
      </c>
      <c r="P118" s="885">
        <v>43773</v>
      </c>
      <c r="Q118" s="885">
        <v>43784</v>
      </c>
      <c r="R118" s="660">
        <f t="shared" si="49"/>
        <v>7.4074074074073932</v>
      </c>
      <c r="S118" s="721">
        <f>IF(INDEX(Historical!$D$7:$D$1379,MATCH(B118,Historical!$B$7:$B$1403,0))=0,"n/a",(INDEX(Historical!$C$7:$C$1381,MATCH(B118,Historical!$B$7:$B$1403,0))/INDEX(Historical!$D$7:$D$1379,MATCH(B118,Historical!$B$7:$B$1403,0))-1)*100)</f>
        <v>14.583333333333348</v>
      </c>
      <c r="T118" s="721">
        <f>IF(INDEX(Historical!$F$7:$F$1372,MATCH(B118,Historical!$B$7:$B$1403,0))=0,"n/a",((INDEX(Historical!$C$7:$C$1381,MATCH(B118,Historical!$B$7:$B$1403,0))/INDEX(Historical!$F$7:$F$1372,MATCH(B118,Historical!$B$7:$B$1403,0)))^(1/3)-1)*100)</f>
        <v>15.173720500186395</v>
      </c>
      <c r="U118" s="721">
        <f>IF(INDEX(Historical!$H$7:$H$1372,MATCH(B118,Historical!$B$7:$B$1403,0))=0,"n/a",((INDEX(Historical!$C$7:$C$1381,MATCH(B118,Historical!$B$7:$B$1403,0))/INDEX(Historical!$H$7:$H$1372,MATCH(B118,Historical!$B$7:$B$1403,0)))^(1/5)-1)*100)</f>
        <v>11.251379358678083</v>
      </c>
      <c r="V118" s="721">
        <f>IF(INDEX(Historical!$O$7:$O$1372,MATCH(B118,Historical!$B$7:$B$1403,0))=0,"n/a",((INDEX(Historical!$C$7:$C$1381,MATCH(B118,Historical!$B$7:$B$1403,0))/INDEX(Historical!$O$7:$O$1372,MATCH(B118,Historical!$B$7:$B$1403,0)))^(1/10)-1)*100)</f>
        <v>7.446762909991067</v>
      </c>
      <c r="W118" s="722">
        <f t="shared" si="50"/>
        <v>1.5109087659528535</v>
      </c>
      <c r="X118" s="723">
        <f t="shared" si="51"/>
        <v>1.0715599389217221</v>
      </c>
      <c r="Y118" s="900"/>
      <c r="Z118" s="669">
        <f t="shared" si="52"/>
        <v>32.49299719887955</v>
      </c>
      <c r="AA118" s="910">
        <f t="shared" si="53"/>
        <v>11.778711484593837</v>
      </c>
      <c r="AB118" s="911">
        <v>12</v>
      </c>
      <c r="AC118" s="889">
        <v>3.57</v>
      </c>
      <c r="AD118" s="889">
        <v>1.18</v>
      </c>
      <c r="AE118" s="889">
        <v>3.83</v>
      </c>
      <c r="AF118" s="889">
        <v>1.3</v>
      </c>
      <c r="AG118" s="889">
        <v>11.4</v>
      </c>
      <c r="AH118" s="889">
        <v>14.399999999999999</v>
      </c>
      <c r="AI118" s="889">
        <v>3</v>
      </c>
      <c r="AJ118" s="889">
        <v>10.5</v>
      </c>
      <c r="AK118" s="889">
        <v>10</v>
      </c>
      <c r="AL118" s="902">
        <v>1080</v>
      </c>
      <c r="AM118" s="896">
        <v>1.0999999999999999</v>
      </c>
      <c r="AN118" s="889">
        <v>0.16</v>
      </c>
      <c r="AO118" s="762">
        <f t="shared" si="54"/>
        <v>2.2312885637394189</v>
      </c>
      <c r="AP118" s="763">
        <f t="shared" si="55"/>
        <v>14.010000048333255</v>
      </c>
      <c r="AQ118" s="912">
        <f t="shared" si="56"/>
        <v>-17.504680456075473</v>
      </c>
      <c r="AR118" s="669">
        <f>INDEX(Historical!$C$7:$C$1381,MATCH(B118,Historical!$B$7:$B$1403,0))*IF(AH118="n/a",1.03,IF(AH118&lt;0,1.01,IF(AH118&gt;10,1.1,(1+AH118/100))))</f>
        <v>1.2100000000000002</v>
      </c>
      <c r="AS118" s="910">
        <f t="shared" si="57"/>
        <v>1.2463000000000002</v>
      </c>
      <c r="AT118" s="910">
        <f t="shared" si="61"/>
        <v>1.3709300000000002</v>
      </c>
      <c r="AU118" s="910">
        <f t="shared" si="61"/>
        <v>1.5080230000000003</v>
      </c>
      <c r="AV118" s="910">
        <f t="shared" si="61"/>
        <v>1.6588253000000006</v>
      </c>
      <c r="AW118" s="669">
        <f t="shared" si="58"/>
        <v>6.9940783000000017</v>
      </c>
      <c r="AX118" s="770">
        <f t="shared" si="59"/>
        <v>16.632766468489898</v>
      </c>
      <c r="AY118" s="959">
        <v>1.02</v>
      </c>
      <c r="AZ118" s="896">
        <v>0.42</v>
      </c>
      <c r="BA118" s="896">
        <v>-21.279999999999998</v>
      </c>
      <c r="BB118" s="896">
        <v>-15.25</v>
      </c>
      <c r="BC118" s="896">
        <v>-11.61</v>
      </c>
      <c r="BE118" s="641">
        <v>1988</v>
      </c>
      <c r="BF118" s="922">
        <f t="shared" si="60"/>
        <v>3</v>
      </c>
      <c r="BG118" s="906">
        <v>1.4000000000000001</v>
      </c>
    </row>
    <row r="119" spans="1:59" ht="11.25" customHeight="1" x14ac:dyDescent="0.2">
      <c r="A119" s="895" t="s">
        <v>341</v>
      </c>
      <c r="B119" s="899" t="s">
        <v>342</v>
      </c>
      <c r="C119" s="957" t="s">
        <v>112</v>
      </c>
      <c r="D119" s="957" t="s">
        <v>212</v>
      </c>
      <c r="E119" s="754">
        <v>52</v>
      </c>
      <c r="F119" s="1235">
        <v>23</v>
      </c>
      <c r="G119" s="1235" t="s">
        <v>115</v>
      </c>
      <c r="H119" s="1235" t="s">
        <v>115</v>
      </c>
      <c r="I119" s="889">
        <v>143.69999999999999</v>
      </c>
      <c r="J119" s="669">
        <f t="shared" si="47"/>
        <v>1.9206680584551148</v>
      </c>
      <c r="K119" s="901">
        <v>0.69</v>
      </c>
      <c r="L119" s="911">
        <v>4</v>
      </c>
      <c r="M119" s="660">
        <f t="shared" si="48"/>
        <v>2.76</v>
      </c>
      <c r="N119" s="894" t="s">
        <v>343</v>
      </c>
      <c r="O119" s="756">
        <v>0.66</v>
      </c>
      <c r="P119" s="885">
        <v>43707</v>
      </c>
      <c r="Q119" s="885">
        <v>43725</v>
      </c>
      <c r="R119" s="660">
        <f t="shared" si="49"/>
        <v>4.5454545454545325</v>
      </c>
      <c r="S119" s="721">
        <f>IF(INDEX(Historical!$D$7:$D$1379,MATCH(B119,Historical!$B$7:$B$1403,0))=0,"n/a",(INDEX(Historical!$C$7:$C$1381,MATCH(B119,Historical!$B$7:$B$1403,0))/INDEX(Historical!$D$7:$D$1379,MATCH(B119,Historical!$B$7:$B$1403,0))-1)*100)</f>
        <v>4.6511627906976827</v>
      </c>
      <c r="T119" s="721">
        <f>IF(INDEX(Historical!$F$7:$F$1372,MATCH(B119,Historical!$B$7:$B$1403,0))=0,"n/a",((INDEX(Historical!$C$7:$C$1381,MATCH(B119,Historical!$B$7:$B$1403,0))/INDEX(Historical!$F$7:$F$1372,MATCH(B119,Historical!$B$7:$B$1403,0)))^(1/3)-1)*100)</f>
        <v>6.1088908745345227</v>
      </c>
      <c r="U119" s="721">
        <f>IF(INDEX(Historical!$H$7:$H$1372,MATCH(B119,Historical!$B$7:$B$1403,0))=0,"n/a",((INDEX(Historical!$C$7:$C$1381,MATCH(B119,Historical!$B$7:$B$1403,0))/INDEX(Historical!$H$7:$H$1372,MATCH(B119,Historical!$B$7:$B$1403,0)))^(1/5)-1)*100)</f>
        <v>5.7661557194869095</v>
      </c>
      <c r="V119" s="721">
        <f>IF(INDEX(Historical!$O$7:$O$1372,MATCH(B119,Historical!$B$7:$B$1403,0))=0,"n/a",((INDEX(Historical!$C$7:$C$1381,MATCH(B119,Historical!$B$7:$B$1403,0))/INDEX(Historical!$O$7:$O$1372,MATCH(B119,Historical!$B$7:$B$1403,0)))^(1/10)-1)*100)</f>
        <v>7.5826013155565253</v>
      </c>
      <c r="W119" s="722">
        <f t="shared" si="50"/>
        <v>0.76044558846276389</v>
      </c>
      <c r="X119" s="723">
        <f t="shared" si="51"/>
        <v>0.57090650687989197</v>
      </c>
      <c r="Y119" s="899"/>
      <c r="Z119" s="669">
        <f t="shared" si="52"/>
        <v>43.464566929133859</v>
      </c>
      <c r="AA119" s="910">
        <f t="shared" si="53"/>
        <v>22.629921259842519</v>
      </c>
      <c r="AB119" s="911">
        <v>12</v>
      </c>
      <c r="AC119" s="889">
        <v>6.35</v>
      </c>
      <c r="AD119" s="889">
        <v>2.68</v>
      </c>
      <c r="AE119" s="889">
        <v>1.55</v>
      </c>
      <c r="AF119" s="889">
        <v>2.84</v>
      </c>
      <c r="AG119" s="889">
        <v>9.1</v>
      </c>
      <c r="AH119" s="889">
        <v>-35.299999999999997</v>
      </c>
      <c r="AI119" s="889">
        <v>10.050000000000001</v>
      </c>
      <c r="AJ119" s="889">
        <v>10.100000000000001</v>
      </c>
      <c r="AK119" s="889">
        <v>8.44</v>
      </c>
      <c r="AL119" s="902">
        <v>22390</v>
      </c>
      <c r="AM119" s="896">
        <v>0.3</v>
      </c>
      <c r="AN119" s="889">
        <v>0.6</v>
      </c>
      <c r="AO119" s="762">
        <f t="shared" si="54"/>
        <v>-14.943097481900494</v>
      </c>
      <c r="AP119" s="763">
        <f t="shared" si="55"/>
        <v>7.6868237779420241</v>
      </c>
      <c r="AQ119" s="912">
        <f t="shared" si="56"/>
        <v>69.008844447006169</v>
      </c>
      <c r="AR119" s="669">
        <f>INDEX(Historical!$C$7:$C$1381,MATCH(B119,Historical!$B$7:$B$1403,0))*IF(AH119="n/a",1.03,IF(AH119&lt;0,1.01,IF(AH119&gt;10,1.1,(1+AH119/100))))</f>
        <v>2.7270000000000003</v>
      </c>
      <c r="AS119" s="910">
        <f t="shared" si="57"/>
        <v>2.9997000000000007</v>
      </c>
      <c r="AT119" s="910">
        <f t="shared" si="61"/>
        <v>3.252874680000001</v>
      </c>
      <c r="AU119" s="910">
        <f t="shared" si="61"/>
        <v>3.5274173029920011</v>
      </c>
      <c r="AV119" s="910">
        <f t="shared" si="61"/>
        <v>3.8251313233645261</v>
      </c>
      <c r="AW119" s="669">
        <f t="shared" si="58"/>
        <v>16.332123306356529</v>
      </c>
      <c r="AX119" s="770">
        <f t="shared" si="59"/>
        <v>11.36543027582222</v>
      </c>
      <c r="AY119" s="959">
        <v>1.42</v>
      </c>
      <c r="AZ119" s="896">
        <v>13.71</v>
      </c>
      <c r="BA119" s="896">
        <v>-17.260000000000002</v>
      </c>
      <c r="BB119" s="896">
        <v>-12.29</v>
      </c>
      <c r="BC119" s="896">
        <v>-3.7699999999999996</v>
      </c>
      <c r="BE119" s="641">
        <v>1968</v>
      </c>
      <c r="BF119" s="922">
        <f t="shared" si="60"/>
        <v>6</v>
      </c>
      <c r="BG119" s="906">
        <v>3.2</v>
      </c>
    </row>
    <row r="120" spans="1:59" ht="11.25" customHeight="1" x14ac:dyDescent="0.2">
      <c r="A120" s="887" t="s">
        <v>346</v>
      </c>
      <c r="B120" s="899" t="s">
        <v>347</v>
      </c>
      <c r="C120" s="957" t="s">
        <v>153</v>
      </c>
      <c r="D120" s="957" t="s">
        <v>4340</v>
      </c>
      <c r="E120" s="754">
        <v>27</v>
      </c>
      <c r="F120" s="1235">
        <v>111</v>
      </c>
      <c r="G120" s="1235" t="s">
        <v>106</v>
      </c>
      <c r="H120" s="1235" t="s">
        <v>106</v>
      </c>
      <c r="I120" s="889">
        <v>190.59</v>
      </c>
      <c r="J120" s="669">
        <f t="shared" si="47"/>
        <v>1.2067789495776273</v>
      </c>
      <c r="K120" s="908">
        <v>0.57499999999999996</v>
      </c>
      <c r="L120" s="911">
        <v>4</v>
      </c>
      <c r="M120" s="660">
        <f t="shared" si="48"/>
        <v>2.2999999999999998</v>
      </c>
      <c r="N120" s="894" t="s">
        <v>160</v>
      </c>
      <c r="O120" s="757">
        <v>0.52</v>
      </c>
      <c r="P120" s="885">
        <v>43828</v>
      </c>
      <c r="Q120" s="885">
        <v>43860</v>
      </c>
      <c r="R120" s="660">
        <f t="shared" si="49"/>
        <v>10.576923076923064</v>
      </c>
      <c r="S120" s="721">
        <f>IF(INDEX(Historical!$D$7:$D$1379,MATCH(B120,Historical!$B$7:$B$1403,0))=0,"n/a",(INDEX(Historical!$C$7:$C$1381,MATCH(B120,Historical!$B$7:$B$1403,0))/INDEX(Historical!$D$7:$D$1379,MATCH(B120,Historical!$B$7:$B$1403,0))-1)*100)</f>
        <v>10.638297872340431</v>
      </c>
      <c r="T120" s="721">
        <f>IF(INDEX(Historical!$F$7:$F$1372,MATCH(B120,Historical!$B$7:$B$1403,0))=0,"n/a",((INDEX(Historical!$C$7:$C$1381,MATCH(B120,Historical!$B$7:$B$1403,0))/INDEX(Historical!$F$7:$F$1372,MATCH(B120,Historical!$B$7:$B$1403,0)))^(1/3)-1)*100)</f>
        <v>11.021370033491195</v>
      </c>
      <c r="U120" s="721">
        <f>IF(INDEX(Historical!$H$7:$H$1372,MATCH(B120,Historical!$B$7:$B$1403,0))=0,"n/a",((INDEX(Historical!$C$7:$C$1381,MATCH(B120,Historical!$B$7:$B$1403,0))/INDEX(Historical!$H$7:$H$1372,MATCH(B120,Historical!$B$7:$B$1403,0)))^(1/5)-1)*100)</f>
        <v>11.260421490901141</v>
      </c>
      <c r="V120" s="721">
        <f>IF(INDEX(Historical!$O$7:$O$1372,MATCH(B120,Historical!$B$7:$B$1403,0))=0,"n/a",((INDEX(Historical!$C$7:$C$1381,MATCH(B120,Historical!$B$7:$B$1403,0))/INDEX(Historical!$O$7:$O$1372,MATCH(B120,Historical!$B$7:$B$1403,0)))^(1/10)-1)*100)</f>
        <v>15.321247843556506</v>
      </c>
      <c r="W120" s="722">
        <f t="shared" si="50"/>
        <v>0.73495459416099818</v>
      </c>
      <c r="X120" s="723">
        <f t="shared" si="51"/>
        <v>0.34754387317596114</v>
      </c>
      <c r="Y120" s="677"/>
      <c r="Z120" s="669">
        <f t="shared" si="52"/>
        <v>41.970802919708021</v>
      </c>
      <c r="AA120" s="910">
        <f t="shared" si="53"/>
        <v>34.779197080291972</v>
      </c>
      <c r="AB120" s="911">
        <v>12</v>
      </c>
      <c r="AC120" s="889">
        <v>5.48</v>
      </c>
      <c r="AD120" s="889">
        <v>3.4</v>
      </c>
      <c r="AE120" s="889">
        <v>4.8</v>
      </c>
      <c r="AF120" s="889">
        <v>5.57</v>
      </c>
      <c r="AG120" s="889">
        <v>17.100000000000001</v>
      </c>
      <c r="AH120" s="889">
        <v>4.5999999999999996</v>
      </c>
      <c r="AI120" s="889">
        <v>9.15</v>
      </c>
      <c r="AJ120" s="889">
        <v>32.4</v>
      </c>
      <c r="AK120" s="889">
        <v>10.220000000000001</v>
      </c>
      <c r="AL120" s="902">
        <v>71440</v>
      </c>
      <c r="AM120" s="896">
        <v>0.1</v>
      </c>
      <c r="AN120" s="889">
        <v>0.87</v>
      </c>
      <c r="AO120" s="762">
        <f t="shared" si="54"/>
        <v>-22.311996639813202</v>
      </c>
      <c r="AP120" s="763">
        <f t="shared" si="55"/>
        <v>12.467200440478768</v>
      </c>
      <c r="AQ120" s="912">
        <f t="shared" si="56"/>
        <v>193.42432508208711</v>
      </c>
      <c r="AR120" s="669">
        <f>INDEX(Historical!$C$7:$C$1381,MATCH(B120,Historical!$B$7:$B$1403,0))*IF(AH120="n/a",1.03,IF(AH120&lt;0,1.01,IF(AH120&gt;10,1.1,(1+AH120/100))))</f>
        <v>2.1756800000000003</v>
      </c>
      <c r="AS120" s="910">
        <f t="shared" si="57"/>
        <v>2.3747547200000003</v>
      </c>
      <c r="AT120" s="910">
        <f t="shared" si="61"/>
        <v>2.6122301920000006</v>
      </c>
      <c r="AU120" s="910">
        <f t="shared" si="61"/>
        <v>2.8734532112000011</v>
      </c>
      <c r="AV120" s="910">
        <f t="shared" si="61"/>
        <v>3.1607985323200016</v>
      </c>
      <c r="AW120" s="669">
        <f t="shared" si="58"/>
        <v>13.196916655520003</v>
      </c>
      <c r="AX120" s="770">
        <f t="shared" si="59"/>
        <v>6.9242440083530106</v>
      </c>
      <c r="AY120" s="959">
        <v>0.77</v>
      </c>
      <c r="AZ120" s="896">
        <v>9.01</v>
      </c>
      <c r="BA120" s="896">
        <v>-15.78</v>
      </c>
      <c r="BB120" s="896">
        <v>-10.299999999999999</v>
      </c>
      <c r="BC120" s="896">
        <v>-8.5400000000000009</v>
      </c>
      <c r="BE120" s="641">
        <v>1994</v>
      </c>
      <c r="BF120" s="922">
        <f t="shared" si="60"/>
        <v>2</v>
      </c>
      <c r="BG120" s="906">
        <v>7.6</v>
      </c>
    </row>
    <row r="121" spans="1:59" ht="11.25" customHeight="1" x14ac:dyDescent="0.2">
      <c r="A121" s="887" t="s">
        <v>348</v>
      </c>
      <c r="B121" s="899" t="s">
        <v>349</v>
      </c>
      <c r="C121" s="957" t="s">
        <v>128</v>
      </c>
      <c r="D121" s="957" t="s">
        <v>4352</v>
      </c>
      <c r="E121" s="754">
        <v>50</v>
      </c>
      <c r="F121" s="1235">
        <v>29</v>
      </c>
      <c r="G121" s="1235" t="s">
        <v>37</v>
      </c>
      <c r="H121" s="1235" t="s">
        <v>115</v>
      </c>
      <c r="I121" s="889">
        <v>66.650000000000006</v>
      </c>
      <c r="J121" s="669">
        <f t="shared" si="47"/>
        <v>2.7006751687921979</v>
      </c>
      <c r="K121" s="901">
        <v>0.45</v>
      </c>
      <c r="L121" s="911">
        <v>4</v>
      </c>
      <c r="M121" s="660">
        <f t="shared" si="48"/>
        <v>1.8</v>
      </c>
      <c r="N121" s="894" t="s">
        <v>284</v>
      </c>
      <c r="O121" s="756">
        <v>0.39</v>
      </c>
      <c r="P121" s="885">
        <v>43831</v>
      </c>
      <c r="Q121" s="885">
        <v>43853</v>
      </c>
      <c r="R121" s="660">
        <f t="shared" si="49"/>
        <v>15.384615384615383</v>
      </c>
      <c r="S121" s="721">
        <f>IF(INDEX(Historical!$D$7:$D$1379,MATCH(B121,Historical!$B$7:$B$1403,0))=0,"n/a",(INDEX(Historical!$C$7:$C$1381,MATCH(B121,Historical!$B$7:$B$1403,0))/INDEX(Historical!$D$7:$D$1379,MATCH(B121,Historical!$B$7:$B$1403,0))-1)*100)</f>
        <v>8.3333333333333481</v>
      </c>
      <c r="T121" s="721">
        <f>IF(INDEX(Historical!$F$7:$F$1372,MATCH(B121,Historical!$B$7:$B$1403,0))=0,"n/a",((INDEX(Historical!$C$7:$C$1381,MATCH(B121,Historical!$B$7:$B$1403,0))/INDEX(Historical!$F$7:$F$1372,MATCH(B121,Historical!$B$7:$B$1403,0)))^(1/3)-1)*100)</f>
        <v>7.9528977308938487</v>
      </c>
      <c r="U121" s="721">
        <f>IF(INDEX(Historical!$H$7:$H$1372,MATCH(B121,Historical!$B$7:$B$1403,0))=0,"n/a",((INDEX(Historical!$C$7:$C$1381,MATCH(B121,Historical!$B$7:$B$1403,0))/INDEX(Historical!$H$7:$H$1372,MATCH(B121,Historical!$B$7:$B$1403,0)))^(1/5)-1)*100)</f>
        <v>6.1043824021231208</v>
      </c>
      <c r="V121" s="721">
        <f>IF(INDEX(Historical!$O$7:$O$1372,MATCH(B121,Historical!$B$7:$B$1403,0))=0,"n/a",((INDEX(Historical!$C$7:$C$1381,MATCH(B121,Historical!$B$7:$B$1403,0))/INDEX(Historical!$O$7:$O$1372,MATCH(B121,Historical!$B$7:$B$1403,0)))^(1/10)-1)*100)</f>
        <v>4.9748678361387633</v>
      </c>
      <c r="W121" s="722">
        <f t="shared" si="50"/>
        <v>1.2270441352791854</v>
      </c>
      <c r="X121" s="723">
        <f t="shared" si="51"/>
        <v>0.39638846767033253</v>
      </c>
      <c r="Y121" s="677"/>
      <c r="Z121" s="669">
        <f t="shared" si="52"/>
        <v>51.428571428571438</v>
      </c>
      <c r="AA121" s="910">
        <f t="shared" si="53"/>
        <v>19.042857142857144</v>
      </c>
      <c r="AB121" s="911">
        <v>6</v>
      </c>
      <c r="AC121" s="889">
        <v>3.5</v>
      </c>
      <c r="AD121" s="889">
        <v>2.57</v>
      </c>
      <c r="AE121" s="889">
        <v>0.56000000000000005</v>
      </c>
      <c r="AF121" s="889">
        <v>13.44</v>
      </c>
      <c r="AG121" s="889">
        <v>73.7</v>
      </c>
      <c r="AH121" s="889">
        <v>25.5</v>
      </c>
      <c r="AI121" s="889">
        <v>7.37</v>
      </c>
      <c r="AJ121" s="889">
        <v>15.4</v>
      </c>
      <c r="AK121" s="889">
        <v>7.3999999999999995</v>
      </c>
      <c r="AL121" s="902">
        <v>33990</v>
      </c>
      <c r="AM121" s="896">
        <v>0.1</v>
      </c>
      <c r="AN121" s="889">
        <v>3.52</v>
      </c>
      <c r="AO121" s="762">
        <f t="shared" si="54"/>
        <v>-10.237799571941826</v>
      </c>
      <c r="AP121" s="763">
        <f t="shared" si="55"/>
        <v>8.8050575709153183</v>
      </c>
      <c r="AQ121" s="912">
        <f t="shared" si="56"/>
        <v>237.26745074693071</v>
      </c>
      <c r="AR121" s="669">
        <f>INDEX(Historical!$C$7:$C$1381,MATCH(B121,Historical!$B$7:$B$1403,0))*IF(AH121="n/a",1.03,IF(AH121&lt;0,1.01,IF(AH121&gt;10,1.1,(1+AH121/100))))</f>
        <v>1.7160000000000002</v>
      </c>
      <c r="AS121" s="910">
        <f t="shared" si="57"/>
        <v>1.8424692000000005</v>
      </c>
      <c r="AT121" s="910">
        <f t="shared" si="61"/>
        <v>1.9788119208000006</v>
      </c>
      <c r="AU121" s="910">
        <f t="shared" si="61"/>
        <v>2.1252440029392008</v>
      </c>
      <c r="AV121" s="910">
        <f t="shared" si="61"/>
        <v>2.2825120591567019</v>
      </c>
      <c r="AW121" s="669">
        <f t="shared" si="58"/>
        <v>9.9450371828959039</v>
      </c>
      <c r="AX121" s="770">
        <f t="shared" si="59"/>
        <v>14.921286095867822</v>
      </c>
      <c r="AY121" s="959">
        <v>0.45</v>
      </c>
      <c r="AZ121" s="896">
        <v>2.16</v>
      </c>
      <c r="BA121" s="896">
        <v>-22.48</v>
      </c>
      <c r="BB121" s="896">
        <v>-17.77</v>
      </c>
      <c r="BC121" s="896">
        <v>-13.38</v>
      </c>
      <c r="BE121" s="641">
        <v>1971</v>
      </c>
      <c r="BF121" s="922">
        <f t="shared" si="60"/>
        <v>5</v>
      </c>
      <c r="BG121" s="906">
        <v>9.7000000000000011</v>
      </c>
    </row>
    <row r="122" spans="1:59" ht="11.25" customHeight="1" x14ac:dyDescent="0.2">
      <c r="A122" s="887" t="s">
        <v>137</v>
      </c>
      <c r="B122" s="899" t="s">
        <v>138</v>
      </c>
      <c r="C122" s="957" t="s">
        <v>4359</v>
      </c>
      <c r="D122" s="957" t="s">
        <v>4368</v>
      </c>
      <c r="E122" s="754">
        <v>36</v>
      </c>
      <c r="F122" s="1235">
        <v>77</v>
      </c>
      <c r="G122" s="1235" t="s">
        <v>115</v>
      </c>
      <c r="H122" s="1235" t="s">
        <v>115</v>
      </c>
      <c r="I122" s="889">
        <v>35.22</v>
      </c>
      <c r="J122" s="669">
        <f t="shared" si="47"/>
        <v>5.9057353776263488</v>
      </c>
      <c r="K122" s="901">
        <v>0.52</v>
      </c>
      <c r="L122" s="911">
        <v>4</v>
      </c>
      <c r="M122" s="660">
        <f t="shared" si="48"/>
        <v>2.08</v>
      </c>
      <c r="N122" s="894" t="s">
        <v>139</v>
      </c>
      <c r="O122" s="756">
        <v>0.51</v>
      </c>
      <c r="P122" s="885">
        <v>43838</v>
      </c>
      <c r="Q122" s="885">
        <v>43863</v>
      </c>
      <c r="R122" s="660">
        <f t="shared" si="49"/>
        <v>1.9607843137254919</v>
      </c>
      <c r="S122" s="721">
        <f>IF(INDEX(Historical!$D$7:$D$1379,MATCH(B122,Historical!$B$7:$B$1403,0))=0,"n/a",(INDEX(Historical!$C$7:$C$1381,MATCH(B122,Historical!$B$7:$B$1403,0))/INDEX(Historical!$D$7:$D$1379,MATCH(B122,Historical!$B$7:$B$1403,0))-1)*100)</f>
        <v>2.0000000000000018</v>
      </c>
      <c r="T122" s="721">
        <f>IF(INDEX(Historical!$F$7:$F$1372,MATCH(B122,Historical!$B$7:$B$1403,0))=0,"n/a",((INDEX(Historical!$C$7:$C$1381,MATCH(B122,Historical!$B$7:$B$1403,0))/INDEX(Historical!$F$7:$F$1372,MATCH(B122,Historical!$B$7:$B$1403,0)))^(1/3)-1)*100)</f>
        <v>2.0413775479336982</v>
      </c>
      <c r="U122" s="721">
        <f>IF(INDEX(Historical!$H$7:$H$1372,MATCH(B122,Historical!$B$7:$B$1403,0))=0,"n/a",((INDEX(Historical!$C$7:$C$1381,MATCH(B122,Historical!$B$7:$B$1403,0))/INDEX(Historical!$H$7:$H$1372,MATCH(B122,Historical!$B$7:$B$1403,0)))^(1/5)-1)*100)</f>
        <v>2.0851259369290887</v>
      </c>
      <c r="V122" s="721">
        <f>IF(INDEX(Historical!$O$7:$O$1372,MATCH(B122,Historical!$B$7:$B$1403,0))=0,"n/a",((INDEX(Historical!$C$7:$C$1381,MATCH(B122,Historical!$B$7:$B$1403,0))/INDEX(Historical!$O$7:$O$1372,MATCH(B122,Historical!$B$7:$B$1403,0)))^(1/10)-1)*100)</f>
        <v>2.2065271930807651</v>
      </c>
      <c r="W122" s="722">
        <f t="shared" si="50"/>
        <v>0.94498084749085942</v>
      </c>
      <c r="X122" s="723">
        <f t="shared" si="51"/>
        <v>0.23428381313809984</v>
      </c>
      <c r="Y122" s="677"/>
      <c r="Z122" s="669">
        <f t="shared" si="52"/>
        <v>110.05291005291006</v>
      </c>
      <c r="AA122" s="910">
        <f t="shared" si="53"/>
        <v>18.634920634920636</v>
      </c>
      <c r="AB122" s="911">
        <v>12</v>
      </c>
      <c r="AC122" s="889">
        <v>1.89</v>
      </c>
      <c r="AD122" s="889">
        <v>3.68</v>
      </c>
      <c r="AE122" s="889">
        <v>1.42</v>
      </c>
      <c r="AF122" s="889">
        <v>1.4</v>
      </c>
      <c r="AG122" s="889">
        <v>7.5</v>
      </c>
      <c r="AH122" s="889">
        <v>-30.9</v>
      </c>
      <c r="AI122" s="889">
        <v>6.11</v>
      </c>
      <c r="AJ122" s="889">
        <v>8.9</v>
      </c>
      <c r="AK122" s="889">
        <v>5.0500000000000007</v>
      </c>
      <c r="AL122" s="902">
        <v>257680</v>
      </c>
      <c r="AM122" s="896">
        <v>0.08</v>
      </c>
      <c r="AN122" s="889">
        <v>0.89</v>
      </c>
      <c r="AO122" s="762">
        <f t="shared" si="54"/>
        <v>-10.644059320365198</v>
      </c>
      <c r="AP122" s="763">
        <f t="shared" si="55"/>
        <v>7.9908613145554375</v>
      </c>
      <c r="AQ122" s="912">
        <f t="shared" si="56"/>
        <v>7.6803683518730237</v>
      </c>
      <c r="AR122" s="669">
        <f>INDEX(Historical!$C$7:$C$1381,MATCH(B122,Historical!$B$7:$B$1403,0))*IF(AH122="n/a",1.03,IF(AH122&lt;0,1.01,IF(AH122&gt;10,1.1,(1+AH122/100))))</f>
        <v>2.0604</v>
      </c>
      <c r="AS122" s="910">
        <f t="shared" si="57"/>
        <v>2.1862904400000001</v>
      </c>
      <c r="AT122" s="910">
        <f t="shared" si="61"/>
        <v>2.2966981072200001</v>
      </c>
      <c r="AU122" s="910">
        <f t="shared" si="61"/>
        <v>2.4126813616346099</v>
      </c>
      <c r="AV122" s="910">
        <f t="shared" si="61"/>
        <v>2.5345217703971579</v>
      </c>
      <c r="AW122" s="669">
        <f t="shared" si="58"/>
        <v>11.490591679251768</v>
      </c>
      <c r="AX122" s="770">
        <f t="shared" si="59"/>
        <v>32.625189322123141</v>
      </c>
      <c r="AY122" s="959">
        <v>0.57999999999999996</v>
      </c>
      <c r="AZ122" s="896">
        <v>18.709999999999997</v>
      </c>
      <c r="BA122" s="896">
        <v>-11.28</v>
      </c>
      <c r="BB122" s="896">
        <v>-8.19</v>
      </c>
      <c r="BC122" s="896">
        <v>-2.71</v>
      </c>
      <c r="BE122" s="641">
        <v>1985</v>
      </c>
      <c r="BF122" s="922">
        <f t="shared" si="60"/>
        <v>3</v>
      </c>
      <c r="BG122" s="906">
        <v>2.5</v>
      </c>
    </row>
    <row r="123" spans="1:59" ht="11.25" customHeight="1" x14ac:dyDescent="0.2">
      <c r="A123" s="887" t="s">
        <v>354</v>
      </c>
      <c r="B123" s="899" t="s">
        <v>355</v>
      </c>
      <c r="C123" s="957" t="s">
        <v>4359</v>
      </c>
      <c r="D123" s="957" t="s">
        <v>4388</v>
      </c>
      <c r="E123" s="754">
        <v>45</v>
      </c>
      <c r="F123" s="1235">
        <v>51</v>
      </c>
      <c r="G123" s="1235" t="s">
        <v>37</v>
      </c>
      <c r="H123" s="1235" t="s">
        <v>37</v>
      </c>
      <c r="I123" s="889">
        <v>20.14</v>
      </c>
      <c r="J123" s="669">
        <f t="shared" si="47"/>
        <v>3.277060575968223</v>
      </c>
      <c r="K123" s="901">
        <v>0.16500000000000001</v>
      </c>
      <c r="L123" s="911">
        <v>4</v>
      </c>
      <c r="M123" s="660">
        <f t="shared" si="48"/>
        <v>0.66</v>
      </c>
      <c r="N123" s="894" t="s">
        <v>151</v>
      </c>
      <c r="O123" s="756">
        <v>0.16</v>
      </c>
      <c r="P123" s="636">
        <v>43538</v>
      </c>
      <c r="Q123" s="636">
        <v>43553</v>
      </c>
      <c r="R123" s="660">
        <f t="shared" si="49"/>
        <v>3.1250000000000027</v>
      </c>
      <c r="S123" s="721">
        <f>IF(INDEX(Historical!$D$7:$D$1379,MATCH(B123,Historical!$B$7:$B$1403,0))=0,"n/a",(INDEX(Historical!$C$7:$C$1381,MATCH(B123,Historical!$B$7:$B$1403,0))/INDEX(Historical!$D$7:$D$1379,MATCH(B123,Historical!$B$7:$B$1403,0))-1)*100)</f>
        <v>3.125</v>
      </c>
      <c r="T123" s="721">
        <f>IF(INDEX(Historical!$F$7:$F$1372,MATCH(B123,Historical!$B$7:$B$1403,0))=0,"n/a",((INDEX(Historical!$C$7:$C$1381,MATCH(B123,Historical!$B$7:$B$1403,0))/INDEX(Historical!$F$7:$F$1372,MATCH(B123,Historical!$B$7:$B$1403,0)))^(1/3)-1)*100)</f>
        <v>3.6909236189927697</v>
      </c>
      <c r="U123" s="721">
        <f>IF(INDEX(Historical!$H$7:$H$1372,MATCH(B123,Historical!$B$7:$B$1403,0))=0,"n/a",((INDEX(Historical!$C$7:$C$1381,MATCH(B123,Historical!$B$7:$B$1403,0))/INDEX(Historical!$H$7:$H$1372,MATCH(B123,Historical!$B$7:$B$1403,0)))^(1/5)-1)*100)</f>
        <v>4.2499437153478592</v>
      </c>
      <c r="V123" s="721">
        <f>IF(INDEX(Historical!$O$7:$O$1372,MATCH(B123,Historical!$B$7:$B$1403,0))=0,"n/a",((INDEX(Historical!$C$7:$C$1381,MATCH(B123,Historical!$B$7:$B$1403,0))/INDEX(Historical!$O$7:$O$1372,MATCH(B123,Historical!$B$7:$B$1403,0)))^(1/10)-1)*100)</f>
        <v>4.3776579902244483</v>
      </c>
      <c r="W123" s="722">
        <f t="shared" si="50"/>
        <v>0.97082589019932986</v>
      </c>
      <c r="X123" s="723" t="str">
        <f t="shared" si="51"/>
        <v>n/a</v>
      </c>
      <c r="Y123" s="899"/>
      <c r="Z123" s="669">
        <f t="shared" si="52"/>
        <v>69.473684210526315</v>
      </c>
      <c r="AA123" s="910">
        <f t="shared" si="53"/>
        <v>21.200000000000003</v>
      </c>
      <c r="AB123" s="911">
        <v>12</v>
      </c>
      <c r="AC123" s="889">
        <v>0.95</v>
      </c>
      <c r="AD123" s="889" t="s">
        <v>136</v>
      </c>
      <c r="AE123" s="889">
        <v>0.48</v>
      </c>
      <c r="AF123" s="889">
        <v>0.5</v>
      </c>
      <c r="AG123" s="889">
        <v>3.3000000000000003</v>
      </c>
      <c r="AH123" s="891">
        <v>167.2</v>
      </c>
      <c r="AI123" s="891">
        <v>-7.2900000000000009</v>
      </c>
      <c r="AJ123" s="889">
        <v>-4.3</v>
      </c>
      <c r="AK123" s="889" t="s">
        <v>136</v>
      </c>
      <c r="AL123" s="902">
        <v>2460</v>
      </c>
      <c r="AM123" s="896">
        <v>0.4</v>
      </c>
      <c r="AN123" s="889">
        <v>0.52</v>
      </c>
      <c r="AO123" s="762">
        <f t="shared" si="54"/>
        <v>-13.672995708683921</v>
      </c>
      <c r="AP123" s="763">
        <f t="shared" si="55"/>
        <v>7.5270042913160822</v>
      </c>
      <c r="AQ123" s="912">
        <f t="shared" si="56"/>
        <v>-31.362465726753332</v>
      </c>
      <c r="AR123" s="669">
        <f>INDEX(Historical!$C$7:$C$1381,MATCH(B123,Historical!$B$7:$B$1403,0))*IF(AH123="n/a",1.03,IF(AH123&lt;0,1.01,IF(AH123&gt;10,1.1,(1+AH123/100))))</f>
        <v>0.72600000000000009</v>
      </c>
      <c r="AS123" s="910">
        <f t="shared" si="57"/>
        <v>0.73326000000000013</v>
      </c>
      <c r="AT123" s="910">
        <f t="shared" si="61"/>
        <v>0.7552578000000002</v>
      </c>
      <c r="AU123" s="910">
        <f t="shared" si="61"/>
        <v>0.77791553400000024</v>
      </c>
      <c r="AV123" s="910">
        <f t="shared" si="61"/>
        <v>0.80125300002000022</v>
      </c>
      <c r="AW123" s="669">
        <f t="shared" si="58"/>
        <v>3.7936863340200011</v>
      </c>
      <c r="AX123" s="770">
        <f t="shared" si="59"/>
        <v>18.836575640615695</v>
      </c>
      <c r="AY123" s="959">
        <v>1.05</v>
      </c>
      <c r="AZ123" s="896">
        <v>1.31</v>
      </c>
      <c r="BA123" s="896">
        <v>-40.97</v>
      </c>
      <c r="BB123" s="896">
        <v>-16.79</v>
      </c>
      <c r="BC123" s="896">
        <v>-24.060000000000002</v>
      </c>
      <c r="BE123" s="641">
        <v>1975</v>
      </c>
      <c r="BF123" s="922">
        <f t="shared" si="60"/>
        <v>4</v>
      </c>
      <c r="BG123" s="906">
        <v>1.5</v>
      </c>
    </row>
    <row r="124" spans="1:59" ht="11.25" customHeight="1" x14ac:dyDescent="0.2">
      <c r="A124" s="887" t="s">
        <v>352</v>
      </c>
      <c r="B124" s="899" t="s">
        <v>353</v>
      </c>
      <c r="C124" s="957" t="s">
        <v>246</v>
      </c>
      <c r="D124" s="957" t="s">
        <v>4364</v>
      </c>
      <c r="E124" s="754">
        <v>52</v>
      </c>
      <c r="F124" s="1235">
        <v>22</v>
      </c>
      <c r="G124" s="1235" t="s">
        <v>115</v>
      </c>
      <c r="H124" s="1235" t="s">
        <v>115</v>
      </c>
      <c r="I124" s="889">
        <v>103</v>
      </c>
      <c r="J124" s="669">
        <f t="shared" si="47"/>
        <v>2.563106796116505</v>
      </c>
      <c r="K124" s="901">
        <v>0.66</v>
      </c>
      <c r="L124" s="911">
        <v>4</v>
      </c>
      <c r="M124" s="660">
        <f t="shared" si="48"/>
        <v>2.64</v>
      </c>
      <c r="N124" s="894" t="s">
        <v>295</v>
      </c>
      <c r="O124" s="756">
        <v>0.64</v>
      </c>
      <c r="P124" s="885">
        <v>43697</v>
      </c>
      <c r="Q124" s="885">
        <v>43718</v>
      </c>
      <c r="R124" s="660">
        <f t="shared" si="49"/>
        <v>3.1250000000000027</v>
      </c>
      <c r="S124" s="721">
        <f>IF(INDEX(Historical!$D$7:$D$1379,MATCH(B124,Historical!$B$7:$B$1403,0))=0,"n/a",(INDEX(Historical!$C$7:$C$1381,MATCH(B124,Historical!$B$7:$B$1403,0))/INDEX(Historical!$D$7:$D$1379,MATCH(B124,Historical!$B$7:$B$1403,0))-1)*100)</f>
        <v>3.1746031746031855</v>
      </c>
      <c r="T124" s="721">
        <f>IF(INDEX(Historical!$F$7:$F$1372,MATCH(B124,Historical!$B$7:$B$1403,0))=0,"n/a",((INDEX(Historical!$C$7:$C$1381,MATCH(B124,Historical!$B$7:$B$1403,0))/INDEX(Historical!$F$7:$F$1372,MATCH(B124,Historical!$B$7:$B$1403,0)))^(1/3)-1)*100)</f>
        <v>3.8711933206158289</v>
      </c>
      <c r="U124" s="721">
        <f>IF(INDEX(Historical!$H$7:$H$1372,MATCH(B124,Historical!$B$7:$B$1403,0))=0,"n/a",((INDEX(Historical!$C$7:$C$1381,MATCH(B124,Historical!$B$7:$B$1403,0))/INDEX(Historical!$H$7:$H$1372,MATCH(B124,Historical!$B$7:$B$1403,0)))^(1/5)-1)*100)</f>
        <v>6.4740930444701084</v>
      </c>
      <c r="V124" s="721">
        <f>IF(INDEX(Historical!$O$7:$O$1372,MATCH(B124,Historical!$B$7:$B$1403,0))=0,"n/a",((INDEX(Historical!$C$7:$C$1381,MATCH(B124,Historical!$B$7:$B$1403,0))/INDEX(Historical!$O$7:$O$1372,MATCH(B124,Historical!$B$7:$B$1403,0)))^(1/10)-1)*100)</f>
        <v>14.694592108707315</v>
      </c>
      <c r="W124" s="722">
        <f t="shared" si="50"/>
        <v>0.44057657378824888</v>
      </c>
      <c r="X124" s="723">
        <f t="shared" si="51"/>
        <v>1.2215269895226619</v>
      </c>
      <c r="Y124" s="899"/>
      <c r="Z124" s="669">
        <f t="shared" si="52"/>
        <v>42.307692307692307</v>
      </c>
      <c r="AA124" s="910">
        <f t="shared" si="53"/>
        <v>16.506410256410255</v>
      </c>
      <c r="AB124" s="911">
        <v>1</v>
      </c>
      <c r="AC124" s="889">
        <v>6.24</v>
      </c>
      <c r="AD124" s="889">
        <v>1.58</v>
      </c>
      <c r="AE124" s="889">
        <v>0.68</v>
      </c>
      <c r="AF124" s="889">
        <v>4.55</v>
      </c>
      <c r="AG124" s="889">
        <v>28.299999999999997</v>
      </c>
      <c r="AH124" s="889">
        <v>16.400000000000002</v>
      </c>
      <c r="AI124" s="889">
        <v>8.3699999999999992</v>
      </c>
      <c r="AJ124" s="889">
        <v>5.3</v>
      </c>
      <c r="AK124" s="889">
        <v>10.440000000000001</v>
      </c>
      <c r="AL124" s="902">
        <v>52750</v>
      </c>
      <c r="AM124" s="896">
        <v>0.1</v>
      </c>
      <c r="AN124" s="889">
        <v>1.01</v>
      </c>
      <c r="AO124" s="762">
        <f t="shared" si="54"/>
        <v>-7.4692104158236425</v>
      </c>
      <c r="AP124" s="763">
        <f t="shared" si="55"/>
        <v>9.037199840586613</v>
      </c>
      <c r="AQ124" s="912">
        <f t="shared" si="56"/>
        <v>82.700929471170539</v>
      </c>
      <c r="AR124" s="669">
        <f>INDEX(Historical!$C$7:$C$1381,MATCH(B124,Historical!$B$7:$B$1403,0))*IF(AH124="n/a",1.03,IF(AH124&lt;0,1.01,IF(AH124&gt;10,1.1,(1+AH124/100))))</f>
        <v>2.8600000000000003</v>
      </c>
      <c r="AS124" s="910">
        <f t="shared" si="57"/>
        <v>3.0993819999999999</v>
      </c>
      <c r="AT124" s="910">
        <f t="shared" si="61"/>
        <v>3.4093202000000002</v>
      </c>
      <c r="AU124" s="910">
        <f t="shared" si="61"/>
        <v>3.7502522200000006</v>
      </c>
      <c r="AV124" s="910">
        <f t="shared" si="61"/>
        <v>4.1252774420000007</v>
      </c>
      <c r="AW124" s="669">
        <f t="shared" si="58"/>
        <v>17.244231861999999</v>
      </c>
      <c r="AX124" s="770">
        <f t="shared" si="59"/>
        <v>16.741972681553396</v>
      </c>
      <c r="AY124" s="959">
        <v>0.57999999999999996</v>
      </c>
      <c r="AZ124" s="896">
        <v>47.08</v>
      </c>
      <c r="BA124" s="896">
        <v>-20.919999999999998</v>
      </c>
      <c r="BB124" s="896">
        <v>-13.900000000000002</v>
      </c>
      <c r="BC124" s="896">
        <v>-1.37</v>
      </c>
      <c r="BE124" s="641">
        <v>1968</v>
      </c>
      <c r="BF124" s="922">
        <f t="shared" si="60"/>
        <v>6</v>
      </c>
      <c r="BG124" s="906">
        <v>7.8</v>
      </c>
    </row>
    <row r="125" spans="1:59" ht="11.25" customHeight="1" x14ac:dyDescent="0.2">
      <c r="A125" s="895" t="s">
        <v>233</v>
      </c>
      <c r="B125" s="899" t="s">
        <v>234</v>
      </c>
      <c r="C125" s="957" t="s">
        <v>108</v>
      </c>
      <c r="D125" s="957" t="s">
        <v>4355</v>
      </c>
      <c r="E125" s="754">
        <v>31</v>
      </c>
      <c r="F125" s="1235">
        <v>90</v>
      </c>
      <c r="G125" s="1235" t="s">
        <v>106</v>
      </c>
      <c r="H125" s="1235" t="s">
        <v>106</v>
      </c>
      <c r="I125" s="889">
        <v>39.950000000000003</v>
      </c>
      <c r="J125" s="669">
        <f t="shared" si="47"/>
        <v>2.6032540675844804</v>
      </c>
      <c r="K125" s="908">
        <v>0.52</v>
      </c>
      <c r="L125" s="911">
        <v>2</v>
      </c>
      <c r="M125" s="660">
        <f t="shared" si="48"/>
        <v>1.04</v>
      </c>
      <c r="N125" s="894" t="s">
        <v>230</v>
      </c>
      <c r="O125" s="757">
        <v>0.51</v>
      </c>
      <c r="P125" s="885">
        <v>43630</v>
      </c>
      <c r="Q125" s="885">
        <v>43648</v>
      </c>
      <c r="R125" s="660">
        <f t="shared" si="49"/>
        <v>1.9607843137254919</v>
      </c>
      <c r="S125" s="721">
        <f>IF(INDEX(Historical!$D$7:$D$1379,MATCH(B125,Historical!$B$7:$B$1403,0))=0,"n/a",(INDEX(Historical!$C$7:$C$1381,MATCH(B125,Historical!$B$7:$B$1403,0))/INDEX(Historical!$D$7:$D$1379,MATCH(B125,Historical!$B$7:$B$1403,0))-1)*100)</f>
        <v>0.98039215686274161</v>
      </c>
      <c r="T125" s="721">
        <f>IF(INDEX(Historical!$F$7:$F$1372,MATCH(B125,Historical!$B$7:$B$1403,0))=0,"n/a",((INDEX(Historical!$C$7:$C$1381,MATCH(B125,Historical!$B$7:$B$1403,0))/INDEX(Historical!$F$7:$F$1372,MATCH(B125,Historical!$B$7:$B$1403,0)))^(1/3)-1)*100)</f>
        <v>1.3290591106872141</v>
      </c>
      <c r="U125" s="721">
        <f>IF(INDEX(Historical!$H$7:$H$1372,MATCH(B125,Historical!$B$7:$B$1403,0))=0,"n/a",((INDEX(Historical!$C$7:$C$1381,MATCH(B125,Historical!$B$7:$B$1403,0))/INDEX(Historical!$H$7:$H$1372,MATCH(B125,Historical!$B$7:$B$1403,0)))^(1/5)-1)*100)</f>
        <v>1.2075934301617242</v>
      </c>
      <c r="V125" s="721">
        <f>IF(INDEX(Historical!$O$7:$O$1372,MATCH(B125,Historical!$B$7:$B$1403,0))=0,"n/a",((INDEX(Historical!$C$7:$C$1381,MATCH(B125,Historical!$B$7:$B$1403,0))/INDEX(Historical!$O$7:$O$1372,MATCH(B125,Historical!$B$7:$B$1403,0)))^(1/10)-1)*100)</f>
        <v>1.3583358613762364</v>
      </c>
      <c r="W125" s="722">
        <f t="shared" si="50"/>
        <v>0.88902418356106472</v>
      </c>
      <c r="X125" s="723">
        <f t="shared" si="51"/>
        <v>0.12197913435977012</v>
      </c>
      <c r="Y125" s="900"/>
      <c r="Z125" s="669">
        <f t="shared" si="52"/>
        <v>27.440633245382585</v>
      </c>
      <c r="AA125" s="910">
        <f t="shared" si="53"/>
        <v>10.540897097625331</v>
      </c>
      <c r="AB125" s="911">
        <v>12</v>
      </c>
      <c r="AC125" s="889">
        <v>3.79</v>
      </c>
      <c r="AD125" s="889" t="s">
        <v>136</v>
      </c>
      <c r="AE125" s="889">
        <v>3.67</v>
      </c>
      <c r="AF125" s="889">
        <v>0.94</v>
      </c>
      <c r="AG125" s="889">
        <v>9.1999999999999993</v>
      </c>
      <c r="AH125" s="889">
        <v>31.2</v>
      </c>
      <c r="AI125" s="889">
        <v>2.94</v>
      </c>
      <c r="AJ125" s="889">
        <v>9.9</v>
      </c>
      <c r="AK125" s="889" t="s">
        <v>136</v>
      </c>
      <c r="AL125" s="906">
        <v>547.32000000000005</v>
      </c>
      <c r="AM125" s="896">
        <v>1.4000000000000001</v>
      </c>
      <c r="AN125" s="889">
        <v>0</v>
      </c>
      <c r="AO125" s="762">
        <f t="shared" si="54"/>
        <v>-6.730049599879127</v>
      </c>
      <c r="AP125" s="763">
        <f t="shared" si="55"/>
        <v>3.8108474977462046</v>
      </c>
      <c r="AQ125" s="912">
        <f t="shared" si="56"/>
        <v>-33.639224196592323</v>
      </c>
      <c r="AR125" s="669">
        <f>INDEX(Historical!$C$7:$C$1381,MATCH(B125,Historical!$B$7:$B$1403,0))*IF(AH125="n/a",1.03,IF(AH125&lt;0,1.01,IF(AH125&gt;10,1.1,(1+AH125/100))))</f>
        <v>1.1330000000000002</v>
      </c>
      <c r="AS125" s="910">
        <f t="shared" si="57"/>
        <v>1.1663102000000003</v>
      </c>
      <c r="AT125" s="910">
        <f t="shared" si="61"/>
        <v>1.2012995060000002</v>
      </c>
      <c r="AU125" s="910">
        <f t="shared" si="61"/>
        <v>1.2373384911800003</v>
      </c>
      <c r="AV125" s="910">
        <f t="shared" si="61"/>
        <v>1.2744586459154004</v>
      </c>
      <c r="AW125" s="669">
        <f t="shared" si="58"/>
        <v>6.0124068430954019</v>
      </c>
      <c r="AX125" s="770">
        <f t="shared" si="59"/>
        <v>15.049829394481606</v>
      </c>
      <c r="AY125" s="959">
        <v>0.9</v>
      </c>
      <c r="AZ125" s="896">
        <v>6.79</v>
      </c>
      <c r="BA125" s="896">
        <v>-14.87</v>
      </c>
      <c r="BB125" s="896">
        <v>-9.31</v>
      </c>
      <c r="BC125" s="896">
        <v>-5.64</v>
      </c>
      <c r="BE125" s="641">
        <v>1989</v>
      </c>
      <c r="BF125" s="922">
        <f t="shared" si="60"/>
        <v>3</v>
      </c>
      <c r="BG125" s="906">
        <v>1.4000000000000001</v>
      </c>
    </row>
    <row r="126" spans="1:59" ht="11.25" customHeight="1" x14ac:dyDescent="0.2">
      <c r="A126" s="887" t="s">
        <v>359</v>
      </c>
      <c r="B126" s="899" t="s">
        <v>360</v>
      </c>
      <c r="C126" s="957" t="s">
        <v>108</v>
      </c>
      <c r="D126" s="957" t="s">
        <v>4355</v>
      </c>
      <c r="E126" s="754">
        <v>33</v>
      </c>
      <c r="F126" s="1235">
        <v>85</v>
      </c>
      <c r="G126" s="1235" t="s">
        <v>37</v>
      </c>
      <c r="H126" s="1235" t="s">
        <v>37</v>
      </c>
      <c r="I126" s="889">
        <v>79.48</v>
      </c>
      <c r="J126" s="669">
        <f t="shared" si="47"/>
        <v>2.6170105686965277</v>
      </c>
      <c r="K126" s="908">
        <v>0.52</v>
      </c>
      <c r="L126" s="911">
        <v>4</v>
      </c>
      <c r="M126" s="660">
        <f t="shared" si="48"/>
        <v>2.08</v>
      </c>
      <c r="N126" s="894" t="s">
        <v>107</v>
      </c>
      <c r="O126" s="757">
        <v>0.5</v>
      </c>
      <c r="P126" s="885">
        <v>43766</v>
      </c>
      <c r="Q126" s="885">
        <v>43784</v>
      </c>
      <c r="R126" s="660">
        <f t="shared" si="49"/>
        <v>4.0000000000000036</v>
      </c>
      <c r="S126" s="721">
        <f>IF(INDEX(Historical!$D$7:$D$1379,MATCH(B126,Historical!$B$7:$B$1403,0))=0,"n/a",(INDEX(Historical!$C$7:$C$1381,MATCH(B126,Historical!$B$7:$B$1403,0))/INDEX(Historical!$D$7:$D$1379,MATCH(B126,Historical!$B$7:$B$1403,0))-1)*100)</f>
        <v>4.1237113402061931</v>
      </c>
      <c r="T126" s="721">
        <f>IF(INDEX(Historical!$F$7:$F$1372,MATCH(B126,Historical!$B$7:$B$1403,0))=0,"n/a",((INDEX(Historical!$C$7:$C$1381,MATCH(B126,Historical!$B$7:$B$1403,0))/INDEX(Historical!$F$7:$F$1372,MATCH(B126,Historical!$B$7:$B$1403,0)))^(1/3)-1)*100)</f>
        <v>4.5023446084026197</v>
      </c>
      <c r="U126" s="721">
        <f>IF(INDEX(Historical!$H$7:$H$1372,MATCH(B126,Historical!$B$7:$B$1403,0))=0,"n/a",((INDEX(Historical!$C$7:$C$1381,MATCH(B126,Historical!$B$7:$B$1403,0))/INDEX(Historical!$H$7:$H$1372,MATCH(B126,Historical!$B$7:$B$1403,0)))^(1/5)-1)*100)</f>
        <v>4.5122676632935566</v>
      </c>
      <c r="V126" s="721">
        <f>IF(INDEX(Historical!$O$7:$O$1372,MATCH(B126,Historical!$B$7:$B$1403,0))=0,"n/a",((INDEX(Historical!$C$7:$C$1381,MATCH(B126,Historical!$B$7:$B$1403,0))/INDEX(Historical!$O$7:$O$1372,MATCH(B126,Historical!$B$7:$B$1403,0)))^(1/10)-1)*100)</f>
        <v>5.0314200537601383</v>
      </c>
      <c r="W126" s="722">
        <f t="shared" si="50"/>
        <v>0.89681791921177345</v>
      </c>
      <c r="X126" s="723">
        <f t="shared" si="51"/>
        <v>0.49585358937291835</v>
      </c>
      <c r="Y126" s="699"/>
      <c r="Z126" s="669">
        <f t="shared" si="52"/>
        <v>38.661710037174721</v>
      </c>
      <c r="AA126" s="910">
        <f t="shared" si="53"/>
        <v>14.773234200743495</v>
      </c>
      <c r="AB126" s="911">
        <v>12</v>
      </c>
      <c r="AC126" s="889">
        <v>5.38</v>
      </c>
      <c r="AD126" s="889">
        <v>1.85</v>
      </c>
      <c r="AE126" s="889">
        <v>4.55</v>
      </c>
      <c r="AF126" s="889">
        <v>1.79</v>
      </c>
      <c r="AG126" s="889">
        <v>12.2</v>
      </c>
      <c r="AH126" s="889">
        <v>21.2</v>
      </c>
      <c r="AI126" s="889">
        <v>2.5499999999999998</v>
      </c>
      <c r="AJ126" s="889">
        <v>9.1</v>
      </c>
      <c r="AK126" s="889">
        <v>8</v>
      </c>
      <c r="AL126" s="902">
        <v>1190</v>
      </c>
      <c r="AM126" s="896">
        <v>1.5</v>
      </c>
      <c r="AN126" s="889">
        <v>0.03</v>
      </c>
      <c r="AO126" s="762">
        <f t="shared" si="54"/>
        <v>-7.6439559687534109</v>
      </c>
      <c r="AP126" s="763">
        <f t="shared" si="55"/>
        <v>7.1292782319900843</v>
      </c>
      <c r="AQ126" s="912">
        <f t="shared" si="56"/>
        <v>8.4109244583996166</v>
      </c>
      <c r="AR126" s="669">
        <f>INDEX(Historical!$C$7:$C$1381,MATCH(B126,Historical!$B$7:$B$1403,0))*IF(AH126="n/a",1.03,IF(AH126&lt;0,1.01,IF(AH126&gt;10,1.1,(1+AH126/100))))</f>
        <v>2.2220000000000004</v>
      </c>
      <c r="AS126" s="910">
        <f t="shared" si="57"/>
        <v>2.2786610000000005</v>
      </c>
      <c r="AT126" s="910">
        <f t="shared" si="61"/>
        <v>2.4609538800000008</v>
      </c>
      <c r="AU126" s="910">
        <f t="shared" si="61"/>
        <v>2.6578301904000012</v>
      </c>
      <c r="AV126" s="910">
        <f t="shared" si="61"/>
        <v>2.8704566056320013</v>
      </c>
      <c r="AW126" s="669">
        <f t="shared" si="58"/>
        <v>12.489901676032005</v>
      </c>
      <c r="AX126" s="770">
        <f t="shared" si="59"/>
        <v>15.714521484690493</v>
      </c>
      <c r="AY126" s="959">
        <v>0.72</v>
      </c>
      <c r="AZ126" s="896">
        <v>9.2799999999999994</v>
      </c>
      <c r="BA126" s="896">
        <v>-15.14</v>
      </c>
      <c r="BB126" s="896">
        <v>-10.94</v>
      </c>
      <c r="BC126" s="896">
        <v>-5.0500000000000007</v>
      </c>
      <c r="BE126" s="641">
        <v>1987</v>
      </c>
      <c r="BF126" s="922">
        <f t="shared" si="60"/>
        <v>3</v>
      </c>
      <c r="BG126" s="906">
        <v>1.2</v>
      </c>
    </row>
    <row r="127" spans="1:59" ht="11.25" customHeight="1" x14ac:dyDescent="0.2">
      <c r="A127" s="887" t="s">
        <v>357</v>
      </c>
      <c r="B127" s="899" t="s">
        <v>358</v>
      </c>
      <c r="C127" s="957" t="s">
        <v>112</v>
      </c>
      <c r="D127" s="957" t="s">
        <v>212</v>
      </c>
      <c r="E127" s="754">
        <v>48</v>
      </c>
      <c r="F127" s="1235">
        <v>32</v>
      </c>
      <c r="G127" s="1235" t="s">
        <v>37</v>
      </c>
      <c r="H127" s="1235" t="s">
        <v>37</v>
      </c>
      <c r="I127" s="889">
        <v>71.540000000000006</v>
      </c>
      <c r="J127" s="669">
        <f t="shared" si="47"/>
        <v>1.2300810735253005</v>
      </c>
      <c r="K127" s="901">
        <v>0.22</v>
      </c>
      <c r="L127" s="911">
        <v>4</v>
      </c>
      <c r="M127" s="660">
        <f t="shared" si="48"/>
        <v>0.88</v>
      </c>
      <c r="N127" s="894" t="s">
        <v>148</v>
      </c>
      <c r="O127" s="756">
        <v>0.21</v>
      </c>
      <c r="P127" s="890">
        <v>43433</v>
      </c>
      <c r="Q127" s="890">
        <v>43448</v>
      </c>
      <c r="R127" s="660">
        <f t="shared" si="49"/>
        <v>4.7619047619047663</v>
      </c>
      <c r="S127" s="721">
        <f>IF(INDEX(Historical!$D$7:$D$1379,MATCH(B127,Historical!$B$7:$B$1403,0))=0,"n/a",(INDEX(Historical!$C$7:$C$1381,MATCH(B127,Historical!$B$7:$B$1403,0))/INDEX(Historical!$D$7:$D$1379,MATCH(B127,Historical!$B$7:$B$1403,0))-1)*100)</f>
        <v>3.529411764705892</v>
      </c>
      <c r="T127" s="721">
        <f>IF(INDEX(Historical!$F$7:$F$1372,MATCH(B127,Historical!$B$7:$B$1403,0))=0,"n/a",((INDEX(Historical!$C$7:$C$1381,MATCH(B127,Historical!$B$7:$B$1403,0))/INDEX(Historical!$F$7:$F$1372,MATCH(B127,Historical!$B$7:$B$1403,0)))^(1/3)-1)*100)</f>
        <v>2.8014446485053801</v>
      </c>
      <c r="U127" s="721">
        <f>IF(INDEX(Historical!$H$7:$H$1372,MATCH(B127,Historical!$B$7:$B$1403,0))=0,"n/a",((INDEX(Historical!$C$7:$C$1381,MATCH(B127,Historical!$B$7:$B$1403,0))/INDEX(Historical!$H$7:$H$1372,MATCH(B127,Historical!$B$7:$B$1403,0)))^(1/5)-1)*100)</f>
        <v>2.4418974332246046</v>
      </c>
      <c r="V127" s="721">
        <f>IF(INDEX(Historical!$O$7:$O$1372,MATCH(B127,Historical!$B$7:$B$1403,0))=0,"n/a",((INDEX(Historical!$C$7:$C$1381,MATCH(B127,Historical!$B$7:$B$1403,0))/INDEX(Historical!$O$7:$O$1372,MATCH(B127,Historical!$B$7:$B$1403,0)))^(1/10)-1)*100)</f>
        <v>5.2011967385568125</v>
      </c>
      <c r="W127" s="722">
        <f t="shared" si="50"/>
        <v>0.46948761140347928</v>
      </c>
      <c r="X127" s="723" t="str">
        <f t="shared" si="51"/>
        <v>n/a</v>
      </c>
      <c r="Y127" s="691" t="s">
        <v>4528</v>
      </c>
      <c r="Z127" s="669">
        <f t="shared" si="52"/>
        <v>38.095238095238095</v>
      </c>
      <c r="AA127" s="910">
        <f t="shared" si="53"/>
        <v>30.969696969696972</v>
      </c>
      <c r="AB127" s="911">
        <v>12</v>
      </c>
      <c r="AC127" s="889">
        <v>2.31</v>
      </c>
      <c r="AD127" s="889">
        <v>2.06</v>
      </c>
      <c r="AE127" s="889">
        <v>1.17</v>
      </c>
      <c r="AF127" s="889">
        <v>3.84</v>
      </c>
      <c r="AG127" s="889">
        <v>11.5</v>
      </c>
      <c r="AH127" s="891">
        <v>620.4</v>
      </c>
      <c r="AI127" s="891">
        <v>20.62</v>
      </c>
      <c r="AJ127" s="889">
        <v>-3.2</v>
      </c>
      <c r="AK127" s="889">
        <v>15</v>
      </c>
      <c r="AL127" s="902">
        <v>1320</v>
      </c>
      <c r="AM127" s="896">
        <v>1.3</v>
      </c>
      <c r="AN127" s="889">
        <v>1.01</v>
      </c>
      <c r="AO127" s="762">
        <f t="shared" si="54"/>
        <v>-27.297718462947067</v>
      </c>
      <c r="AP127" s="763">
        <f t="shared" si="55"/>
        <v>3.6719785067499053</v>
      </c>
      <c r="AQ127" s="912">
        <f t="shared" si="56"/>
        <v>129.90204325962287</v>
      </c>
      <c r="AR127" s="669">
        <f>INDEX(Historical!$C$7:$C$1381,MATCH(B127,Historical!$B$7:$B$1403,0))*IF(AH127="n/a",1.03,IF(AH127&lt;0,1.01,IF(AH127&gt;10,1.1,(1+AH127/100))))</f>
        <v>0.96800000000000008</v>
      </c>
      <c r="AS127" s="910">
        <f t="shared" si="57"/>
        <v>1.0648000000000002</v>
      </c>
      <c r="AT127" s="910">
        <f t="shared" ref="AT127:AV146" si="62">IF($AK127="n/a",1.03*AS127,IF($AK127&lt;0,1.01*AS127,IF($AK127&gt;10,1.1*AS127,(1+$AK127/100)*AS127)))</f>
        <v>1.1712800000000003</v>
      </c>
      <c r="AU127" s="910">
        <f t="shared" si="62"/>
        <v>1.2884080000000004</v>
      </c>
      <c r="AV127" s="910">
        <f t="shared" si="62"/>
        <v>1.4172488000000005</v>
      </c>
      <c r="AW127" s="669">
        <f t="shared" si="58"/>
        <v>5.9097368000000019</v>
      </c>
      <c r="AX127" s="770">
        <f t="shared" si="59"/>
        <v>8.2607447581772444</v>
      </c>
      <c r="AY127" s="959">
        <v>1.28</v>
      </c>
      <c r="AZ127" s="896">
        <v>26.040000000000003</v>
      </c>
      <c r="BA127" s="896">
        <v>-17.829999999999998</v>
      </c>
      <c r="BB127" s="896">
        <v>-11.15</v>
      </c>
      <c r="BC127" s="896">
        <v>0.38999999999999996</v>
      </c>
      <c r="BE127" s="641">
        <v>1973</v>
      </c>
      <c r="BF127" s="922">
        <f t="shared" si="60"/>
        <v>5</v>
      </c>
      <c r="BG127" s="906">
        <v>3.5999999999999996</v>
      </c>
    </row>
    <row r="128" spans="1:59" ht="11.25" customHeight="1" x14ac:dyDescent="0.2">
      <c r="A128" s="887" t="s">
        <v>361</v>
      </c>
      <c r="B128" s="899" t="s">
        <v>362</v>
      </c>
      <c r="C128" s="957" t="s">
        <v>128</v>
      </c>
      <c r="D128" s="957" t="s">
        <v>4343</v>
      </c>
      <c r="E128" s="754">
        <v>52</v>
      </c>
      <c r="F128" s="1235">
        <v>21</v>
      </c>
      <c r="G128" s="1235" t="s">
        <v>106</v>
      </c>
      <c r="H128" s="1235" t="s">
        <v>106</v>
      </c>
      <c r="I128" s="889">
        <v>32.08</v>
      </c>
      <c r="J128" s="669">
        <f t="shared" si="47"/>
        <v>1.1221945137157108</v>
      </c>
      <c r="K128" s="901">
        <v>0.09</v>
      </c>
      <c r="L128" s="911">
        <v>4</v>
      </c>
      <c r="M128" s="660">
        <f t="shared" si="48"/>
        <v>0.36</v>
      </c>
      <c r="N128" s="894" t="s">
        <v>195</v>
      </c>
      <c r="O128" s="761">
        <v>8.7378640776699018E-2</v>
      </c>
      <c r="P128" s="636">
        <v>43528</v>
      </c>
      <c r="Q128" s="636">
        <v>43550</v>
      </c>
      <c r="R128" s="660">
        <f t="shared" si="49"/>
        <v>3.0000000000000093</v>
      </c>
      <c r="S128" s="721">
        <f>IF(INDEX(Historical!$D$7:$D$1379,MATCH(B128,Historical!$B$7:$B$1403,0))=0,"n/a",(INDEX(Historical!$C$7:$C$1381,MATCH(B128,Historical!$B$7:$B$1403,0))/INDEX(Historical!$D$7:$D$1379,MATCH(B128,Historical!$B$7:$B$1403,0))-1)*100)</f>
        <v>3.0001035316490343</v>
      </c>
      <c r="T128" s="721">
        <f>IF(INDEX(Historical!$F$7:$F$1372,MATCH(B128,Historical!$B$7:$B$1403,0))=0,"n/a",((INDEX(Historical!$C$7:$C$1381,MATCH(B128,Historical!$B$7:$B$1403,0))/INDEX(Historical!$F$7:$F$1372,MATCH(B128,Historical!$B$7:$B$1403,0)))^(1/3)-1)*100)</f>
        <v>3.2531068656641571</v>
      </c>
      <c r="U128" s="721">
        <f>IF(INDEX(Historical!$H$7:$H$1372,MATCH(B128,Historical!$B$7:$B$1403,0))=0,"n/a",((INDEX(Historical!$C$7:$C$1381,MATCH(B128,Historical!$B$7:$B$1403,0))/INDEX(Historical!$H$7:$H$1372,MATCH(B128,Historical!$B$7:$B$1403,0)))^(1/5)-1)*100)</f>
        <v>6.0804210619743726</v>
      </c>
      <c r="V128" s="721">
        <f>IF(INDEX(Historical!$O$7:$O$1372,MATCH(B128,Historical!$B$7:$B$1403,0))=0,"n/a",((INDEX(Historical!$C$7:$C$1381,MATCH(B128,Historical!$B$7:$B$1403,0))/INDEX(Historical!$O$7:$O$1372,MATCH(B128,Historical!$B$7:$B$1403,0)))^(1/10)-1)*100)</f>
        <v>4.4525031953743799</v>
      </c>
      <c r="W128" s="722">
        <f t="shared" si="50"/>
        <v>1.3656185734557598</v>
      </c>
      <c r="X128" s="723">
        <f t="shared" si="51"/>
        <v>60.804210619743721</v>
      </c>
      <c r="Y128" s="678" t="s">
        <v>363</v>
      </c>
      <c r="Z128" s="669">
        <f t="shared" si="52"/>
        <v>37.894736842105267</v>
      </c>
      <c r="AA128" s="910">
        <f t="shared" si="53"/>
        <v>33.768421052631581</v>
      </c>
      <c r="AB128" s="911">
        <v>12</v>
      </c>
      <c r="AC128" s="889">
        <v>0.95</v>
      </c>
      <c r="AD128" s="889">
        <v>3.74</v>
      </c>
      <c r="AE128" s="889">
        <v>3.99</v>
      </c>
      <c r="AF128" s="889">
        <v>2.76</v>
      </c>
      <c r="AG128" s="889">
        <v>8.3000000000000007</v>
      </c>
      <c r="AH128" s="889">
        <v>-4.8</v>
      </c>
      <c r="AI128" s="889" t="s">
        <v>136</v>
      </c>
      <c r="AJ128" s="889">
        <v>0.1</v>
      </c>
      <c r="AK128" s="889">
        <v>9</v>
      </c>
      <c r="AL128" s="902">
        <v>2080</v>
      </c>
      <c r="AM128" s="896">
        <v>33.35</v>
      </c>
      <c r="AN128" s="889">
        <v>0.01</v>
      </c>
      <c r="AO128" s="762">
        <f t="shared" si="54"/>
        <v>-26.565805476941499</v>
      </c>
      <c r="AP128" s="763">
        <f t="shared" si="55"/>
        <v>7.2026155756900838</v>
      </c>
      <c r="AQ128" s="912">
        <f t="shared" si="56"/>
        <v>103.52541976674088</v>
      </c>
      <c r="AR128" s="669">
        <f>INDEX(Historical!$C$7:$C$1381,MATCH(B128,Historical!$B$7:$B$1403,0))*IF(AH128="n/a",1.03,IF(AH128&lt;0,1.01,IF(AH128&gt;10,1.1,(1+AH128/100))))</f>
        <v>0.36095279000000002</v>
      </c>
      <c r="AS128" s="910">
        <f t="shared" si="57"/>
        <v>0.37178137370000003</v>
      </c>
      <c r="AT128" s="910">
        <f t="shared" si="62"/>
        <v>0.40524169733300008</v>
      </c>
      <c r="AU128" s="910">
        <f t="shared" si="62"/>
        <v>0.44171345009297014</v>
      </c>
      <c r="AV128" s="910">
        <f t="shared" si="62"/>
        <v>0.4814676606013375</v>
      </c>
      <c r="AW128" s="669">
        <f t="shared" si="58"/>
        <v>2.0611569717273075</v>
      </c>
      <c r="AX128" s="770">
        <f t="shared" si="59"/>
        <v>6.4250529043868685</v>
      </c>
      <c r="AY128" s="959">
        <v>0.25</v>
      </c>
      <c r="AZ128" s="896">
        <v>-1.9</v>
      </c>
      <c r="BA128" s="896">
        <v>-21.41</v>
      </c>
      <c r="BB128" s="896">
        <v>-6.4600000000000009</v>
      </c>
      <c r="BC128" s="896">
        <v>-10.94</v>
      </c>
      <c r="BE128" s="641">
        <v>1967</v>
      </c>
      <c r="BF128" s="922">
        <f t="shared" si="60"/>
        <v>6</v>
      </c>
      <c r="BG128" s="906">
        <v>6.6000000000000005</v>
      </c>
    </row>
    <row r="129" spans="1:59" ht="11.25" customHeight="1" x14ac:dyDescent="0.2">
      <c r="A129" s="887" t="s">
        <v>819</v>
      </c>
      <c r="B129" s="899" t="s">
        <v>820</v>
      </c>
      <c r="C129" s="957" t="s">
        <v>108</v>
      </c>
      <c r="D129" s="957" t="s">
        <v>4351</v>
      </c>
      <c r="E129" s="754">
        <v>27</v>
      </c>
      <c r="F129" s="1235">
        <v>114</v>
      </c>
      <c r="G129" s="1235" t="s">
        <v>106</v>
      </c>
      <c r="H129" s="1235" t="s">
        <v>106</v>
      </c>
      <c r="I129" s="898">
        <v>74.48</v>
      </c>
      <c r="J129" s="669">
        <f t="shared" si="47"/>
        <v>2.0408163265306123</v>
      </c>
      <c r="K129" s="901">
        <v>0.38</v>
      </c>
      <c r="L129" s="911">
        <v>4</v>
      </c>
      <c r="M129" s="660">
        <f t="shared" si="48"/>
        <v>1.52</v>
      </c>
      <c r="N129" s="894" t="s">
        <v>148</v>
      </c>
      <c r="O129" s="756">
        <v>0.36</v>
      </c>
      <c r="P129" s="885">
        <v>43895</v>
      </c>
      <c r="Q129" s="885">
        <v>43908</v>
      </c>
      <c r="R129" s="660">
        <f t="shared" si="49"/>
        <v>5.5555555555555607</v>
      </c>
      <c r="S129" s="721">
        <f>IF(INDEX(Historical!$D$7:$D$1379,MATCH(B129,Historical!$B$7:$B$1403,0))=0,"n/a",(INDEX(Historical!$C$7:$C$1381,MATCH(B129,Historical!$B$7:$B$1403,0))/INDEX(Historical!$D$7:$D$1379,MATCH(B129,Historical!$B$7:$B$1403,0))-1)*100)</f>
        <v>3.971119133573997</v>
      </c>
      <c r="T129" s="721">
        <f>IF(INDEX(Historical!$F$7:$F$1372,MATCH(B129,Historical!$B$7:$B$1403,0))=0,"n/a",((INDEX(Historical!$C$7:$C$1381,MATCH(B129,Historical!$B$7:$B$1403,0))/INDEX(Historical!$F$7:$F$1372,MATCH(B129,Historical!$B$7:$B$1403,0)))^(1/3)-1)*100)</f>
        <v>1.9235467531193207</v>
      </c>
      <c r="U129" s="721">
        <f>IF(INDEX(Historical!$H$7:$H$1372,MATCH(B129,Historical!$B$7:$B$1403,0))=0,"n/a",((INDEX(Historical!$C$7:$C$1381,MATCH(B129,Historical!$B$7:$B$1403,0))/INDEX(Historical!$H$7:$H$1372,MATCH(B129,Historical!$B$7:$B$1403,0)))^(1/5)-1)*100)</f>
        <v>1.7554577175587616</v>
      </c>
      <c r="V129" s="721">
        <f>IF(INDEX(Historical!$O$7:$O$1372,MATCH(B129,Historical!$B$7:$B$1403,0))=0,"n/a",((INDEX(Historical!$C$7:$C$1381,MATCH(B129,Historical!$B$7:$B$1403,0))/INDEX(Historical!$O$7:$O$1372,MATCH(B129,Historical!$B$7:$B$1403,0)))^(1/10)-1)*100)</f>
        <v>2.5449899701238676</v>
      </c>
      <c r="W129" s="722">
        <f t="shared" si="50"/>
        <v>0.6897699944465091</v>
      </c>
      <c r="X129" s="723">
        <f t="shared" si="51"/>
        <v>0.13198930207208734</v>
      </c>
      <c r="Y129" s="900" t="s">
        <v>821</v>
      </c>
      <c r="Z129" s="669">
        <f t="shared" si="52"/>
        <v>361.90476190476193</v>
      </c>
      <c r="AA129" s="910">
        <f t="shared" si="53"/>
        <v>177.33333333333334</v>
      </c>
      <c r="AB129" s="911">
        <v>12</v>
      </c>
      <c r="AC129" s="889">
        <v>0.42</v>
      </c>
      <c r="AD129" s="889">
        <v>3.98</v>
      </c>
      <c r="AE129" s="889">
        <v>6.42</v>
      </c>
      <c r="AF129" s="889">
        <v>4.4000000000000004</v>
      </c>
      <c r="AG129" s="889">
        <v>4</v>
      </c>
      <c r="AH129" s="889">
        <v>-48.9</v>
      </c>
      <c r="AI129" s="889">
        <v>56.26</v>
      </c>
      <c r="AJ129" s="889">
        <v>13.3</v>
      </c>
      <c r="AK129" s="889">
        <v>44.29</v>
      </c>
      <c r="AL129" s="902">
        <v>37530</v>
      </c>
      <c r="AM129" s="896">
        <v>55.000000000000007</v>
      </c>
      <c r="AN129" s="889">
        <v>0.41</v>
      </c>
      <c r="AO129" s="762">
        <f t="shared" si="54"/>
        <v>-173.53705928924396</v>
      </c>
      <c r="AP129" s="763">
        <f t="shared" si="55"/>
        <v>3.7962740440893739</v>
      </c>
      <c r="AQ129" s="912">
        <f t="shared" si="56"/>
        <v>488.88469600184487</v>
      </c>
      <c r="AR129" s="669">
        <f>INDEX(Historical!$C$7:$C$1381,MATCH(B129,Historical!$B$7:$B$1403,0))*IF(AH129="n/a",1.03,IF(AH129&lt;0,1.01,IF(AH129&gt;10,1.1,(1+AH129/100))))</f>
        <v>1.4543999999999999</v>
      </c>
      <c r="AS129" s="910">
        <f t="shared" si="57"/>
        <v>1.5998399999999999</v>
      </c>
      <c r="AT129" s="910">
        <f t="shared" si="62"/>
        <v>1.7598240000000001</v>
      </c>
      <c r="AU129" s="910">
        <f t="shared" si="62"/>
        <v>1.9358064000000001</v>
      </c>
      <c r="AV129" s="910">
        <f t="shared" si="62"/>
        <v>2.1293870400000001</v>
      </c>
      <c r="AW129" s="669">
        <f t="shared" si="58"/>
        <v>8.8792574399999999</v>
      </c>
      <c r="AX129" s="770">
        <f t="shared" si="59"/>
        <v>11.921666809881847</v>
      </c>
      <c r="AY129" s="959">
        <v>0.48</v>
      </c>
      <c r="AZ129" s="896">
        <v>38.619999999999997</v>
      </c>
      <c r="BA129" s="896">
        <v>-9.7199999999999989</v>
      </c>
      <c r="BB129" s="896">
        <v>-3.71</v>
      </c>
      <c r="BC129" s="896">
        <v>6.72</v>
      </c>
      <c r="BE129" s="641">
        <v>1995</v>
      </c>
      <c r="BF129" s="922">
        <f t="shared" si="60"/>
        <v>2</v>
      </c>
      <c r="BG129" s="906">
        <v>2.1</v>
      </c>
    </row>
    <row r="130" spans="1:59" ht="11.25" customHeight="1" x14ac:dyDescent="0.2">
      <c r="A130" s="895" t="s">
        <v>350</v>
      </c>
      <c r="B130" s="899" t="s">
        <v>351</v>
      </c>
      <c r="C130" s="957" t="s">
        <v>108</v>
      </c>
      <c r="D130" s="957" t="s">
        <v>4351</v>
      </c>
      <c r="E130" s="754">
        <v>34</v>
      </c>
      <c r="F130" s="1235">
        <v>81</v>
      </c>
      <c r="G130" s="1235" t="s">
        <v>106</v>
      </c>
      <c r="H130" s="1235" t="s">
        <v>106</v>
      </c>
      <c r="I130" s="889">
        <v>118.01</v>
      </c>
      <c r="J130" s="669">
        <f t="shared" si="47"/>
        <v>3.0505889331412592</v>
      </c>
      <c r="K130" s="908">
        <v>0.9</v>
      </c>
      <c r="L130" s="911">
        <v>4</v>
      </c>
      <c r="M130" s="660">
        <f t="shared" si="48"/>
        <v>3.6</v>
      </c>
      <c r="N130" s="894" t="s">
        <v>319</v>
      </c>
      <c r="O130" s="757">
        <v>0.76</v>
      </c>
      <c r="P130" s="885">
        <v>43903</v>
      </c>
      <c r="Q130" s="885">
        <v>43920</v>
      </c>
      <c r="R130" s="660">
        <f t="shared" si="49"/>
        <v>18.421052631578949</v>
      </c>
      <c r="S130" s="721">
        <f>IF(INDEX(Historical!$D$7:$D$1379,MATCH(B130,Historical!$B$7:$B$1403,0))=0,"n/a",(INDEX(Historical!$C$7:$C$1381,MATCH(B130,Historical!$B$7:$B$1403,0))/INDEX(Historical!$D$7:$D$1379,MATCH(B130,Historical!$B$7:$B$1403,0))-1)*100)</f>
        <v>8.5714285714285854</v>
      </c>
      <c r="T130" s="721">
        <f>IF(INDEX(Historical!$F$7:$F$1372,MATCH(B130,Historical!$B$7:$B$1403,0))=0,"n/a",((INDEX(Historical!$C$7:$C$1381,MATCH(B130,Historical!$B$7:$B$1403,0))/INDEX(Historical!$F$7:$F$1372,MATCH(B130,Historical!$B$7:$B$1403,0)))^(1/3)-1)*100)</f>
        <v>12.065846893298771</v>
      </c>
      <c r="U130" s="721">
        <f>IF(INDEX(Historical!$H$7:$H$1372,MATCH(B130,Historical!$B$7:$B$1403,0))=0,"n/a",((INDEX(Historical!$C$7:$C$1381,MATCH(B130,Historical!$B$7:$B$1403,0))/INDEX(Historical!$H$7:$H$1372,MATCH(B130,Historical!$B$7:$B$1403,0)))^(1/5)-1)*100)</f>
        <v>11.550670014054099</v>
      </c>
      <c r="V130" s="721">
        <f>IF(INDEX(Historical!$O$7:$O$1372,MATCH(B130,Historical!$B$7:$B$1403,0))=0,"n/a",((INDEX(Historical!$C$7:$C$1381,MATCH(B130,Historical!$B$7:$B$1403,0))/INDEX(Historical!$O$7:$O$1372,MATCH(B130,Historical!$B$7:$B$1403,0)))^(1/10)-1)*100)</f>
        <v>11.760248395950734</v>
      </c>
      <c r="W130" s="722">
        <f t="shared" si="50"/>
        <v>0.98217908543761734</v>
      </c>
      <c r="X130" s="723">
        <f t="shared" si="51"/>
        <v>0.83098345424849618</v>
      </c>
      <c r="Y130" s="679"/>
      <c r="Z130" s="669">
        <f t="shared" si="52"/>
        <v>41.379310344827594</v>
      </c>
      <c r="AA130" s="910">
        <f t="shared" si="53"/>
        <v>13.564367816091956</v>
      </c>
      <c r="AB130" s="911">
        <v>12</v>
      </c>
      <c r="AC130" s="889">
        <v>8.6999999999999993</v>
      </c>
      <c r="AD130" s="889">
        <v>1.56</v>
      </c>
      <c r="AE130" s="889">
        <v>5.01</v>
      </c>
      <c r="AF130" s="889">
        <v>3.89</v>
      </c>
      <c r="AG130" s="889">
        <v>30.9</v>
      </c>
      <c r="AH130" s="889">
        <v>17.899999999999999</v>
      </c>
      <c r="AI130" s="889">
        <v>6.21</v>
      </c>
      <c r="AJ130" s="889">
        <v>13.900000000000002</v>
      </c>
      <c r="AK130" s="889">
        <v>8.67</v>
      </c>
      <c r="AL130" s="902">
        <v>28160</v>
      </c>
      <c r="AM130" s="896">
        <v>0.89999999999999991</v>
      </c>
      <c r="AN130" s="889">
        <v>0</v>
      </c>
      <c r="AO130" s="762">
        <f t="shared" si="54"/>
        <v>1.0368911311034026</v>
      </c>
      <c r="AP130" s="763">
        <f t="shared" si="55"/>
        <v>14.601258947195358</v>
      </c>
      <c r="AQ130" s="912">
        <f t="shared" si="56"/>
        <v>53.138123281054447</v>
      </c>
      <c r="AR130" s="669">
        <f>INDEX(Historical!$C$7:$C$1381,MATCH(B130,Historical!$B$7:$B$1403,0))*IF(AH130="n/a",1.03,IF(AH130&lt;0,1.01,IF(AH130&gt;10,1.1,(1+AH130/100))))</f>
        <v>3.3440000000000003</v>
      </c>
      <c r="AS130" s="910">
        <f t="shared" si="57"/>
        <v>3.5516624000000006</v>
      </c>
      <c r="AT130" s="910">
        <f t="shared" si="62"/>
        <v>3.8595915300800008</v>
      </c>
      <c r="AU130" s="910">
        <f t="shared" si="62"/>
        <v>4.1942181157379368</v>
      </c>
      <c r="AV130" s="910">
        <f t="shared" si="62"/>
        <v>4.557856826372416</v>
      </c>
      <c r="AW130" s="669">
        <f t="shared" si="58"/>
        <v>19.507328872190353</v>
      </c>
      <c r="AX130" s="770">
        <f t="shared" si="59"/>
        <v>16.530233770180793</v>
      </c>
      <c r="AY130" s="959">
        <v>1.01</v>
      </c>
      <c r="AZ130" s="896">
        <v>24.13</v>
      </c>
      <c r="BA130" s="896">
        <v>-15.6</v>
      </c>
      <c r="BB130" s="896">
        <v>-9.39</v>
      </c>
      <c r="BC130" s="896">
        <v>1.23</v>
      </c>
      <c r="BE130" s="641">
        <v>1987</v>
      </c>
      <c r="BF130" s="922">
        <f t="shared" si="60"/>
        <v>3</v>
      </c>
      <c r="BG130" s="906">
        <v>23</v>
      </c>
    </row>
    <row r="131" spans="1:59" ht="11.25" customHeight="1" x14ac:dyDescent="0.2">
      <c r="A131" s="887" t="s">
        <v>169</v>
      </c>
      <c r="B131" s="899" t="s">
        <v>170</v>
      </c>
      <c r="C131" s="957" t="s">
        <v>108</v>
      </c>
      <c r="D131" s="957" t="s">
        <v>4355</v>
      </c>
      <c r="E131" s="754">
        <v>30</v>
      </c>
      <c r="F131" s="1235">
        <v>92</v>
      </c>
      <c r="G131" s="1235" t="s">
        <v>106</v>
      </c>
      <c r="H131" s="1235" t="s">
        <v>106</v>
      </c>
      <c r="I131" s="898">
        <v>35.36</v>
      </c>
      <c r="J131" s="669">
        <f t="shared" si="47"/>
        <v>3.5067873303167421</v>
      </c>
      <c r="K131" s="901">
        <v>0.31</v>
      </c>
      <c r="L131" s="911">
        <v>4</v>
      </c>
      <c r="M131" s="660">
        <f t="shared" si="48"/>
        <v>1.24</v>
      </c>
      <c r="N131" s="894" t="s">
        <v>171</v>
      </c>
      <c r="O131" s="760">
        <v>0.25</v>
      </c>
      <c r="P131" s="885">
        <v>43828</v>
      </c>
      <c r="Q131" s="885">
        <v>43844</v>
      </c>
      <c r="R131" s="660">
        <f t="shared" si="49"/>
        <v>24</v>
      </c>
      <c r="S131" s="721">
        <f>IF(INDEX(Historical!$D$7:$D$1379,MATCH(B131,Historical!$B$7:$B$1403,0))=0,"n/a",(INDEX(Historical!$C$7:$C$1381,MATCH(B131,Historical!$B$7:$B$1403,0))/INDEX(Historical!$D$7:$D$1379,MATCH(B131,Historical!$B$7:$B$1403,0))-1)*100)</f>
        <v>1.0101010101010166</v>
      </c>
      <c r="T131" s="721">
        <f>IF(INDEX(Historical!$F$7:$F$1372,MATCH(B131,Historical!$B$7:$B$1403,0))=0,"n/a",((INDEX(Historical!$C$7:$C$1381,MATCH(B131,Historical!$B$7:$B$1403,0))/INDEX(Historical!$F$7:$F$1372,MATCH(B131,Historical!$B$7:$B$1403,0)))^(1/3)-1)*100)</f>
        <v>1.0204786449813152</v>
      </c>
      <c r="U131" s="721">
        <f>IF(INDEX(Historical!$H$7:$H$1372,MATCH(B131,Historical!$B$7:$B$1403,0))=0,"n/a",((INDEX(Historical!$C$7:$C$1381,MATCH(B131,Historical!$B$7:$B$1403,0))/INDEX(Historical!$H$7:$H$1372,MATCH(B131,Historical!$B$7:$B$1403,0)))^(1/5)-1)*100)</f>
        <v>1.0311459317936089</v>
      </c>
      <c r="V131" s="721">
        <f>IF(INDEX(Historical!$O$7:$O$1372,MATCH(B131,Historical!$B$7:$B$1403,0))=0,"n/a",((INDEX(Historical!$C$7:$C$1381,MATCH(B131,Historical!$B$7:$B$1403,0))/INDEX(Historical!$O$7:$O$1372,MATCH(B131,Historical!$B$7:$B$1403,0)))^(1/10)-1)*100)</f>
        <v>1.0591751203291366</v>
      </c>
      <c r="W131" s="722">
        <f t="shared" si="50"/>
        <v>0.97353677593293764</v>
      </c>
      <c r="X131" s="723" t="str">
        <f t="shared" si="51"/>
        <v>n/a</v>
      </c>
      <c r="Y131" s="964" t="s">
        <v>4455</v>
      </c>
      <c r="Z131" s="669" t="str">
        <f t="shared" si="52"/>
        <v>n/a</v>
      </c>
      <c r="AA131" s="910" t="str">
        <f t="shared" si="53"/>
        <v>n/a</v>
      </c>
      <c r="AB131" s="911">
        <v>12</v>
      </c>
      <c r="AC131" s="889" t="s">
        <v>136</v>
      </c>
      <c r="AD131" s="889" t="s">
        <v>136</v>
      </c>
      <c r="AE131" s="889" t="s">
        <v>136</v>
      </c>
      <c r="AF131" s="889" t="s">
        <v>136</v>
      </c>
      <c r="AG131" s="889" t="s">
        <v>136</v>
      </c>
      <c r="AH131" s="889" t="s">
        <v>136</v>
      </c>
      <c r="AI131" s="889" t="s">
        <v>136</v>
      </c>
      <c r="AJ131" s="889" t="s">
        <v>136</v>
      </c>
      <c r="AK131" s="889" t="s">
        <v>136</v>
      </c>
      <c r="AL131" s="902" t="s">
        <v>136</v>
      </c>
      <c r="AM131" s="896" t="s">
        <v>136</v>
      </c>
      <c r="AN131" s="889" t="s">
        <v>136</v>
      </c>
      <c r="AO131" s="762" t="str">
        <f t="shared" si="54"/>
        <v>n/a</v>
      </c>
      <c r="AP131" s="763">
        <f t="shared" si="55"/>
        <v>4.537933262110351</v>
      </c>
      <c r="AQ131" s="912" t="str">
        <f t="shared" si="56"/>
        <v>n/a</v>
      </c>
      <c r="AR131" s="669">
        <f>INDEX(Historical!$C$7:$C$1381,MATCH(B131,Historical!$B$7:$B$1403,0))*IF(AH131="n/a",1.03,IF(AH131&lt;0,1.01,IF(AH131&gt;10,1.1,(1+AH131/100))))</f>
        <v>1.03</v>
      </c>
      <c r="AS131" s="910">
        <f t="shared" si="57"/>
        <v>1.0609</v>
      </c>
      <c r="AT131" s="910">
        <f t="shared" si="62"/>
        <v>1.092727</v>
      </c>
      <c r="AU131" s="910">
        <f t="shared" si="62"/>
        <v>1.1255088100000001</v>
      </c>
      <c r="AV131" s="910">
        <f t="shared" si="62"/>
        <v>1.1592740743000001</v>
      </c>
      <c r="AW131" s="669">
        <f t="shared" si="58"/>
        <v>5.4684098842999997</v>
      </c>
      <c r="AX131" s="770">
        <f t="shared" si="59"/>
        <v>15.464960080033935</v>
      </c>
      <c r="AY131" s="959" t="s">
        <v>136</v>
      </c>
      <c r="AZ131" s="896" t="s">
        <v>136</v>
      </c>
      <c r="BA131" s="896" t="s">
        <v>136</v>
      </c>
      <c r="BB131" s="896" t="s">
        <v>136</v>
      </c>
      <c r="BC131" s="896" t="s">
        <v>136</v>
      </c>
      <c r="BD131" s="932" t="s">
        <v>4281</v>
      </c>
      <c r="BE131" s="641">
        <v>1992</v>
      </c>
      <c r="BF131" s="922">
        <f t="shared" si="60"/>
        <v>2</v>
      </c>
      <c r="BG131" s="906" t="s">
        <v>136</v>
      </c>
    </row>
    <row r="132" spans="1:59" ht="11.25" customHeight="1" x14ac:dyDescent="0.2">
      <c r="A132" s="895" t="s">
        <v>836</v>
      </c>
      <c r="B132" s="899" t="s">
        <v>837</v>
      </c>
      <c r="C132" s="957" t="s">
        <v>4335</v>
      </c>
      <c r="D132" s="957" t="s">
        <v>4336</v>
      </c>
      <c r="E132" s="754">
        <v>26</v>
      </c>
      <c r="F132" s="1235">
        <v>128</v>
      </c>
      <c r="G132" s="1235" t="s">
        <v>37</v>
      </c>
      <c r="H132" s="1235" t="s">
        <v>106</v>
      </c>
      <c r="I132" s="889">
        <v>20.61</v>
      </c>
      <c r="J132" s="669">
        <f t="shared" si="47"/>
        <v>5.4342552159146056</v>
      </c>
      <c r="K132" s="908">
        <v>0.28000000000000003</v>
      </c>
      <c r="L132" s="911">
        <v>4</v>
      </c>
      <c r="M132" s="660">
        <f t="shared" si="48"/>
        <v>1.1200000000000001</v>
      </c>
      <c r="N132" s="894" t="s">
        <v>425</v>
      </c>
      <c r="O132" s="757">
        <v>0.27500000000000002</v>
      </c>
      <c r="P132" s="885">
        <v>43831</v>
      </c>
      <c r="Q132" s="885">
        <v>43846</v>
      </c>
      <c r="R132" s="660">
        <f t="shared" si="49"/>
        <v>1.8181818181818195</v>
      </c>
      <c r="S132" s="721">
        <f>IF(INDEX(Historical!$D$7:$D$1379,MATCH(B132,Historical!$B$7:$B$1403,0))=0,"n/a",(INDEX(Historical!$C$7:$C$1381,MATCH(B132,Historical!$B$7:$B$1403,0))/INDEX(Historical!$D$7:$D$1379,MATCH(B132,Historical!$B$7:$B$1403,0))-1)*100)</f>
        <v>1.8518518518518601</v>
      </c>
      <c r="T132" s="721">
        <f>IF(INDEX(Historical!$F$7:$F$1372,MATCH(B132,Historical!$B$7:$B$1403,0))=0,"n/a",((INDEX(Historical!$C$7:$C$1381,MATCH(B132,Historical!$B$7:$B$1403,0))/INDEX(Historical!$F$7:$F$1372,MATCH(B132,Historical!$B$7:$B$1403,0)))^(1/3)-1)*100)</f>
        <v>1.8872362595751646</v>
      </c>
      <c r="U132" s="721">
        <f>IF(INDEX(Historical!$H$7:$H$1372,MATCH(B132,Historical!$B$7:$B$1403,0))=0,"n/a",((INDEX(Historical!$C$7:$C$1381,MATCH(B132,Historical!$B$7:$B$1403,0))/INDEX(Historical!$H$7:$H$1372,MATCH(B132,Historical!$B$7:$B$1403,0)))^(1/5)-1)*100)</f>
        <v>1.7218528695015278</v>
      </c>
      <c r="V132" s="721">
        <f>IF(INDEX(Historical!$O$7:$O$1372,MATCH(B132,Historical!$B$7:$B$1403,0))=0,"n/a",((INDEX(Historical!$C$7:$C$1381,MATCH(B132,Historical!$B$7:$B$1403,0))/INDEX(Historical!$O$7:$O$1372,MATCH(B132,Historical!$B$7:$B$1403,0)))^(1/10)-1)*100)</f>
        <v>1.370629917797217</v>
      </c>
      <c r="W132" s="722">
        <f t="shared" si="50"/>
        <v>1.2562492961402538</v>
      </c>
      <c r="X132" s="723" t="str">
        <f t="shared" si="51"/>
        <v>n/a</v>
      </c>
      <c r="Y132" s="697" t="s">
        <v>3985</v>
      </c>
      <c r="Z132" s="669">
        <f t="shared" si="52"/>
        <v>196.49122807017548</v>
      </c>
      <c r="AA132" s="910">
        <f t="shared" si="53"/>
        <v>36.15789473684211</v>
      </c>
      <c r="AB132" s="911">
        <v>10</v>
      </c>
      <c r="AC132" s="889">
        <v>0.56999999999999995</v>
      </c>
      <c r="AD132" s="889">
        <v>4.54</v>
      </c>
      <c r="AE132" s="889">
        <v>5.69</v>
      </c>
      <c r="AF132" s="889">
        <v>2.2200000000000002</v>
      </c>
      <c r="AG132" s="889">
        <v>6</v>
      </c>
      <c r="AH132" s="889">
        <v>-13.100000000000001</v>
      </c>
      <c r="AI132" s="889">
        <v>7.95</v>
      </c>
      <c r="AJ132" s="889">
        <v>-13.200000000000001</v>
      </c>
      <c r="AK132" s="889">
        <v>8</v>
      </c>
      <c r="AL132" s="902">
        <v>782.97</v>
      </c>
      <c r="AM132" s="896">
        <v>1.0999999999999999</v>
      </c>
      <c r="AN132" s="889">
        <v>1.08</v>
      </c>
      <c r="AO132" s="762">
        <f t="shared" si="54"/>
        <v>-29.001786651425977</v>
      </c>
      <c r="AP132" s="763">
        <f t="shared" si="55"/>
        <v>7.1561080854161334</v>
      </c>
      <c r="AQ132" s="912">
        <f t="shared" si="56"/>
        <v>88.880357564475759</v>
      </c>
      <c r="AR132" s="669">
        <f>INDEX(Historical!$C$7:$C$1381,MATCH(B132,Historical!$B$7:$B$1403,0))*IF(AH132="n/a",1.03,IF(AH132&lt;0,1.01,IF(AH132&gt;10,1.1,(1+AH132/100))))</f>
        <v>1.1110000000000002</v>
      </c>
      <c r="AS132" s="910">
        <f t="shared" si="57"/>
        <v>1.1993245000000001</v>
      </c>
      <c r="AT132" s="910">
        <f t="shared" si="62"/>
        <v>1.2952704600000002</v>
      </c>
      <c r="AU132" s="910">
        <f t="shared" si="62"/>
        <v>1.3988920968000003</v>
      </c>
      <c r="AV132" s="910">
        <f t="shared" si="62"/>
        <v>1.5108034645440003</v>
      </c>
      <c r="AW132" s="669">
        <f t="shared" si="58"/>
        <v>6.5152905213440011</v>
      </c>
      <c r="AX132" s="770">
        <f t="shared" si="59"/>
        <v>31.612278123939841</v>
      </c>
      <c r="AY132" s="959">
        <v>0.54</v>
      </c>
      <c r="AZ132" s="896">
        <v>4.33</v>
      </c>
      <c r="BA132" s="896">
        <v>-17.16</v>
      </c>
      <c r="BB132" s="896">
        <v>-12.67</v>
      </c>
      <c r="BC132" s="896">
        <v>-9.85</v>
      </c>
      <c r="BE132" s="641">
        <v>1995</v>
      </c>
      <c r="BF132" s="922">
        <f t="shared" si="60"/>
        <v>2</v>
      </c>
      <c r="BG132" s="906">
        <v>2.1999999999999997</v>
      </c>
    </row>
    <row r="133" spans="1:59" ht="11.25" customHeight="1" x14ac:dyDescent="0.2">
      <c r="A133" s="887" t="s">
        <v>368</v>
      </c>
      <c r="B133" s="899" t="s">
        <v>369</v>
      </c>
      <c r="C133" s="957" t="s">
        <v>108</v>
      </c>
      <c r="D133" s="957" t="s">
        <v>4355</v>
      </c>
      <c r="E133" s="754">
        <v>45</v>
      </c>
      <c r="F133" s="1235">
        <v>53</v>
      </c>
      <c r="G133" s="1235" t="s">
        <v>37</v>
      </c>
      <c r="H133" s="1235" t="s">
        <v>37</v>
      </c>
      <c r="I133" s="889">
        <v>28.88</v>
      </c>
      <c r="J133" s="669">
        <f t="shared" si="47"/>
        <v>4.8476454293628812</v>
      </c>
      <c r="K133" s="901">
        <v>0.35</v>
      </c>
      <c r="L133" s="911">
        <v>4</v>
      </c>
      <c r="M133" s="660">
        <f t="shared" si="48"/>
        <v>1.4</v>
      </c>
      <c r="N133" s="894" t="s">
        <v>163</v>
      </c>
      <c r="O133" s="756">
        <v>0.34</v>
      </c>
      <c r="P133" s="885">
        <v>43810</v>
      </c>
      <c r="Q133" s="885">
        <v>43831</v>
      </c>
      <c r="R133" s="660">
        <f t="shared" si="49"/>
        <v>2.9411764705882213</v>
      </c>
      <c r="S133" s="721">
        <f>IF(INDEX(Historical!$D$7:$D$1379,MATCH(B133,Historical!$B$7:$B$1403,0))=0,"n/a",(INDEX(Historical!$C$7:$C$1381,MATCH(B133,Historical!$B$7:$B$1403,0))/INDEX(Historical!$D$7:$D$1379,MATCH(B133,Historical!$B$7:$B$1403,0))-1)*100)</f>
        <v>0</v>
      </c>
      <c r="T133" s="721">
        <f>IF(INDEX(Historical!$F$7:$F$1372,MATCH(B133,Historical!$B$7:$B$1403,0))=0,"n/a",((INDEX(Historical!$C$7:$C$1381,MATCH(B133,Historical!$B$7:$B$1403,0))/INDEX(Historical!$F$7:$F$1372,MATCH(B133,Historical!$B$7:$B$1403,0)))^(1/3)-1)*100)</f>
        <v>1.0000663432244039</v>
      </c>
      <c r="U133" s="721">
        <f>IF(INDEX(Historical!$H$7:$H$1372,MATCH(B133,Historical!$B$7:$B$1403,0))=0,"n/a",((INDEX(Historical!$C$7:$C$1381,MATCH(B133,Historical!$B$7:$B$1403,0))/INDEX(Historical!$H$7:$H$1372,MATCH(B133,Historical!$B$7:$B$1403,0)))^(1/5)-1)*100)</f>
        <v>1.2198729249942586</v>
      </c>
      <c r="V133" s="721">
        <f>IF(INDEX(Historical!$O$7:$O$1372,MATCH(B133,Historical!$B$7:$B$1403,0))=0,"n/a",((INDEX(Historical!$C$7:$C$1381,MATCH(B133,Historical!$B$7:$B$1403,0))/INDEX(Historical!$O$7:$O$1372,MATCH(B133,Historical!$B$7:$B$1403,0)))^(1/10)-1)*100)</f>
        <v>1.6033650788844556</v>
      </c>
      <c r="W133" s="722">
        <f t="shared" si="50"/>
        <v>0.76082044012271222</v>
      </c>
      <c r="X133" s="723">
        <f t="shared" si="51"/>
        <v>0.15842505519405956</v>
      </c>
      <c r="Y133" s="681" t="s">
        <v>370</v>
      </c>
      <c r="Z133" s="669">
        <f t="shared" si="52"/>
        <v>54.901960784313729</v>
      </c>
      <c r="AA133" s="910">
        <f t="shared" si="53"/>
        <v>11.325490196078432</v>
      </c>
      <c r="AB133" s="911">
        <v>12</v>
      </c>
      <c r="AC133" s="889">
        <v>2.5499999999999998</v>
      </c>
      <c r="AD133" s="889">
        <v>1.41</v>
      </c>
      <c r="AE133" s="889">
        <v>3.93</v>
      </c>
      <c r="AF133" s="889">
        <v>0.87</v>
      </c>
      <c r="AG133" s="889">
        <v>7.8</v>
      </c>
      <c r="AH133" s="889">
        <v>27.700000000000003</v>
      </c>
      <c r="AI133" s="889">
        <v>6.2600000000000007</v>
      </c>
      <c r="AJ133" s="889">
        <v>7.7</v>
      </c>
      <c r="AK133" s="889">
        <v>8</v>
      </c>
      <c r="AL133" s="902">
        <v>3000</v>
      </c>
      <c r="AM133" s="896">
        <v>1.3</v>
      </c>
      <c r="AN133" s="889">
        <v>7.0000000000000007E-2</v>
      </c>
      <c r="AO133" s="762">
        <f t="shared" si="54"/>
        <v>-5.2579718417212922</v>
      </c>
      <c r="AP133" s="763">
        <f t="shared" si="55"/>
        <v>6.0675183543571398</v>
      </c>
      <c r="AQ133" s="912">
        <f t="shared" si="56"/>
        <v>-33.824554837283792</v>
      </c>
      <c r="AR133" s="669">
        <f>INDEX(Historical!$C$7:$C$1381,MATCH(B133,Historical!$B$7:$B$1403,0))*IF(AH133="n/a",1.03,IF(AH133&lt;0,1.01,IF(AH133&gt;10,1.1,(1+AH133/100))))</f>
        <v>1.4960000000000002</v>
      </c>
      <c r="AS133" s="910">
        <f t="shared" si="57"/>
        <v>1.5896496000000002</v>
      </c>
      <c r="AT133" s="910">
        <f t="shared" si="62"/>
        <v>1.7168215680000003</v>
      </c>
      <c r="AU133" s="910">
        <f t="shared" si="62"/>
        <v>1.8541672934400004</v>
      </c>
      <c r="AV133" s="910">
        <f t="shared" si="62"/>
        <v>2.0025006769152007</v>
      </c>
      <c r="AW133" s="669">
        <f t="shared" si="58"/>
        <v>8.6591391383552008</v>
      </c>
      <c r="AX133" s="770">
        <f t="shared" si="59"/>
        <v>29.983168761617733</v>
      </c>
      <c r="AY133" s="959">
        <v>1.1299999999999999</v>
      </c>
      <c r="AZ133" s="896">
        <v>-3.8</v>
      </c>
      <c r="BA133" s="896">
        <v>-29.04</v>
      </c>
      <c r="BB133" s="896">
        <v>-20.100000000000001</v>
      </c>
      <c r="BC133" s="896">
        <v>-22.32</v>
      </c>
      <c r="BE133" s="641">
        <v>1975</v>
      </c>
      <c r="BF133" s="922">
        <f t="shared" si="60"/>
        <v>4</v>
      </c>
      <c r="BG133" s="906">
        <v>1.3</v>
      </c>
    </row>
    <row r="134" spans="1:59" s="796" customFormat="1" ht="11.25" customHeight="1" x14ac:dyDescent="0.2">
      <c r="A134" s="777" t="s">
        <v>364</v>
      </c>
      <c r="B134" s="804" t="s">
        <v>365</v>
      </c>
      <c r="C134" s="957" t="s">
        <v>131</v>
      </c>
      <c r="D134" s="957" t="s">
        <v>4356</v>
      </c>
      <c r="E134" s="778">
        <v>32</v>
      </c>
      <c r="F134" s="1235">
        <v>88</v>
      </c>
      <c r="G134" s="1234" t="s">
        <v>37</v>
      </c>
      <c r="H134" s="1234" t="s">
        <v>37</v>
      </c>
      <c r="I134" s="789">
        <v>36.04</v>
      </c>
      <c r="J134" s="780">
        <f t="shared" si="47"/>
        <v>3.6071032186459488</v>
      </c>
      <c r="K134" s="802">
        <v>0.32500000000000001</v>
      </c>
      <c r="L134" s="782">
        <v>4</v>
      </c>
      <c r="M134" s="783">
        <f t="shared" si="48"/>
        <v>1.3</v>
      </c>
      <c r="N134" s="784" t="s">
        <v>145</v>
      </c>
      <c r="O134" s="803">
        <v>0.3</v>
      </c>
      <c r="P134" s="786">
        <v>43685</v>
      </c>
      <c r="Q134" s="786">
        <v>43739</v>
      </c>
      <c r="R134" s="783">
        <f t="shared" si="49"/>
        <v>8.333333333333341</v>
      </c>
      <c r="S134" s="721">
        <f>IF(INDEX(Historical!$D$7:$D$1379,MATCH(B134,Historical!$B$7:$B$1403,0))=0,"n/a",(INDEX(Historical!$C$7:$C$1381,MATCH(B134,Historical!$B$7:$B$1403,0))/INDEX(Historical!$D$7:$D$1379,MATCH(B134,Historical!$B$7:$B$1403,0))-1)*100)</f>
        <v>12.254901960784315</v>
      </c>
      <c r="T134" s="721">
        <f>IF(INDEX(Historical!$F$7:$F$1372,MATCH(B134,Historical!$B$7:$B$1403,0))=0,"n/a",((INDEX(Historical!$C$7:$C$1381,MATCH(B134,Historical!$B$7:$B$1403,0))/INDEX(Historical!$F$7:$F$1372,MATCH(B134,Historical!$B$7:$B$1403,0)))^(1/3)-1)*100)</f>
        <v>7.1784600347183369</v>
      </c>
      <c r="U134" s="721">
        <f>IF(INDEX(Historical!$H$7:$H$1372,MATCH(B134,Historical!$B$7:$B$1403,0))=0,"n/a",((INDEX(Historical!$C$7:$C$1381,MATCH(B134,Historical!$B$7:$B$1403,0))/INDEX(Historical!$H$7:$H$1372,MATCH(B134,Historical!$B$7:$B$1403,0)))^(1/5)-1)*100)</f>
        <v>7.2561676187325119</v>
      </c>
      <c r="V134" s="721">
        <f>IF(INDEX(Historical!$O$7:$O$1372,MATCH(B134,Historical!$B$7:$B$1403,0))=0,"n/a",((INDEX(Historical!$C$7:$C$1381,MATCH(B134,Historical!$B$7:$B$1403,0))/INDEX(Historical!$O$7:$O$1372,MATCH(B134,Historical!$B$7:$B$1403,0)))^(1/10)-1)*100)</f>
        <v>8.1440696730383788</v>
      </c>
      <c r="W134" s="722">
        <f t="shared" si="50"/>
        <v>0.89097563135475855</v>
      </c>
      <c r="X134" s="723" t="str">
        <f t="shared" si="51"/>
        <v>n/a</v>
      </c>
      <c r="Y134" s="797"/>
      <c r="Z134" s="780">
        <f t="shared" si="52"/>
        <v>61.611374407582943</v>
      </c>
      <c r="AA134" s="788">
        <f t="shared" si="53"/>
        <v>17.080568720379148</v>
      </c>
      <c r="AB134" s="782">
        <v>9</v>
      </c>
      <c r="AC134" s="789">
        <v>2.11</v>
      </c>
      <c r="AD134" s="789">
        <v>1.5</v>
      </c>
      <c r="AE134" s="789">
        <v>1.05</v>
      </c>
      <c r="AF134" s="789">
        <v>1.89</v>
      </c>
      <c r="AG134" s="789">
        <v>10.4</v>
      </c>
      <c r="AH134" s="789">
        <v>-54.7</v>
      </c>
      <c r="AI134" s="789">
        <v>8.66</v>
      </c>
      <c r="AJ134" s="789">
        <v>-6</v>
      </c>
      <c r="AK134" s="789">
        <v>11.4</v>
      </c>
      <c r="AL134" s="790">
        <v>7460</v>
      </c>
      <c r="AM134" s="791">
        <v>0.5</v>
      </c>
      <c r="AN134" s="789">
        <v>1.68</v>
      </c>
      <c r="AO134" s="792">
        <f t="shared" si="54"/>
        <v>-6.2172978830006862</v>
      </c>
      <c r="AP134" s="793">
        <f t="shared" si="55"/>
        <v>10.863270837378462</v>
      </c>
      <c r="AQ134" s="794">
        <f t="shared" si="56"/>
        <v>19.781792126844056</v>
      </c>
      <c r="AR134" s="669">
        <f>INDEX(Historical!$C$7:$C$1381,MATCH(B134,Historical!$B$7:$B$1403,0))*IF(AH134="n/a",1.03,IF(AH134&lt;0,1.01,IF(AH134&gt;10,1.1,(1+AH134/100))))</f>
        <v>1.15645</v>
      </c>
      <c r="AS134" s="788">
        <f t="shared" si="57"/>
        <v>1.25659857</v>
      </c>
      <c r="AT134" s="788">
        <f t="shared" si="62"/>
        <v>1.382258427</v>
      </c>
      <c r="AU134" s="788">
        <f t="shared" si="62"/>
        <v>1.5204842697000001</v>
      </c>
      <c r="AV134" s="788">
        <f t="shared" si="62"/>
        <v>1.6725326966700003</v>
      </c>
      <c r="AW134" s="780">
        <f t="shared" si="58"/>
        <v>6.9883239633700001</v>
      </c>
      <c r="AX134" s="795">
        <f t="shared" si="59"/>
        <v>19.390466047086573</v>
      </c>
      <c r="AY134" s="960">
        <v>0.57999999999999996</v>
      </c>
      <c r="AZ134" s="791">
        <v>-2.96</v>
      </c>
      <c r="BA134" s="791">
        <v>-36.199999999999996</v>
      </c>
      <c r="BB134" s="791">
        <v>-16.27</v>
      </c>
      <c r="BC134" s="791">
        <v>-24.43</v>
      </c>
      <c r="BD134" s="933"/>
      <c r="BE134" s="641">
        <v>1988</v>
      </c>
      <c r="BF134" s="922">
        <f t="shared" si="60"/>
        <v>3</v>
      </c>
      <c r="BG134" s="847">
        <v>3.1</v>
      </c>
    </row>
    <row r="135" spans="1:59" ht="11.25" customHeight="1" x14ac:dyDescent="0.2">
      <c r="A135" s="895" t="s">
        <v>373</v>
      </c>
      <c r="B135" s="899" t="s">
        <v>374</v>
      </c>
      <c r="C135" s="957" t="s">
        <v>4335</v>
      </c>
      <c r="D135" s="957" t="s">
        <v>4336</v>
      </c>
      <c r="E135" s="754">
        <v>34</v>
      </c>
      <c r="F135" s="1235">
        <v>80</v>
      </c>
      <c r="G135" s="1235" t="s">
        <v>37</v>
      </c>
      <c r="H135" s="1235" t="s">
        <v>37</v>
      </c>
      <c r="I135" s="889">
        <v>107.72</v>
      </c>
      <c r="J135" s="669">
        <f t="shared" ref="J135:J146" si="63">(M135/I135)*100</f>
        <v>2.5436316375789083</v>
      </c>
      <c r="K135" s="908">
        <v>0.68500000000000005</v>
      </c>
      <c r="L135" s="911">
        <v>4</v>
      </c>
      <c r="M135" s="660">
        <f t="shared" ref="M135:M146" si="64">K135*L135</f>
        <v>2.74</v>
      </c>
      <c r="N135" s="894" t="s">
        <v>151</v>
      </c>
      <c r="O135" s="757">
        <v>0.68</v>
      </c>
      <c r="P135" s="885">
        <v>43815</v>
      </c>
      <c r="Q135" s="885">
        <v>43829</v>
      </c>
      <c r="R135" s="660">
        <f t="shared" ref="R135:R146" si="65">(K135-O135)/O135*100</f>
        <v>0.73529411764705943</v>
      </c>
      <c r="S135" s="721">
        <f>IF(INDEX(Historical!$D$7:$D$1379,MATCH(B135,Historical!$B$7:$B$1403,0))=0,"n/a",(INDEX(Historical!$C$7:$C$1381,MATCH(B135,Historical!$B$7:$B$1403,0))/INDEX(Historical!$D$7:$D$1379,MATCH(B135,Historical!$B$7:$B$1403,0))-1)*100)</f>
        <v>1.4925373134328401</v>
      </c>
      <c r="T135" s="721">
        <f>IF(INDEX(Historical!$F$7:$F$1372,MATCH(B135,Historical!$B$7:$B$1403,0))=0,"n/a",((INDEX(Historical!$C$7:$C$1381,MATCH(B135,Historical!$B$7:$B$1403,0))/INDEX(Historical!$F$7:$F$1372,MATCH(B135,Historical!$B$7:$B$1403,0)))^(1/3)-1)*100)</f>
        <v>1.3532163016363175</v>
      </c>
      <c r="U135" s="721">
        <f>IF(INDEX(Historical!$H$7:$H$1372,MATCH(B135,Historical!$B$7:$B$1403,0))=0,"n/a",((INDEX(Historical!$C$7:$C$1381,MATCH(B135,Historical!$B$7:$B$1403,0))/INDEX(Historical!$H$7:$H$1372,MATCH(B135,Historical!$B$7:$B$1403,0)))^(1/5)-1)*100)</f>
        <v>1.539184863075338</v>
      </c>
      <c r="V135" s="721">
        <f>IF(INDEX(Historical!$O$7:$O$1372,MATCH(B135,Historical!$B$7:$B$1403,0))=0,"n/a",((INDEX(Historical!$C$7:$C$1381,MATCH(B135,Historical!$B$7:$B$1403,0))/INDEX(Historical!$O$7:$O$1372,MATCH(B135,Historical!$B$7:$B$1403,0)))^(1/10)-1)*100)</f>
        <v>1.3442690579665628</v>
      </c>
      <c r="W135" s="722">
        <f t="shared" ref="W135:W146" si="66">IF(OR(U135&lt;=0,U135="n/a",V135&lt;=0,V135="n/a"),"n/a",U135/V135)</f>
        <v>1.1449976133525075</v>
      </c>
      <c r="X135" s="723">
        <f t="shared" ref="X135:X146" si="67">IF(OR(AJ135&lt;=0,AJ135="n/a",U135&lt;=0,U135="n/a"),"n/a",U135/AJ135)</f>
        <v>0.13742721991744089</v>
      </c>
      <c r="Y135" s="900"/>
      <c r="Z135" s="669">
        <f t="shared" ref="Z135:Z146" si="68">IF(OR(AC135&lt;0.01,AC135="n/a"),"n/a",M135/AC135*100)</f>
        <v>214.0625</v>
      </c>
      <c r="AA135" s="910">
        <f t="shared" ref="AA135:AA146" si="69">IF(OR(AC135&lt;0.01,AC135="n/a"),"n/a",I135/AC135)</f>
        <v>84.15625</v>
      </c>
      <c r="AB135" s="911">
        <v>12</v>
      </c>
      <c r="AC135" s="889">
        <v>1.28</v>
      </c>
      <c r="AD135" s="889" t="s">
        <v>136</v>
      </c>
      <c r="AE135" s="889">
        <v>19.239999999999998</v>
      </c>
      <c r="AF135" s="889">
        <v>8.01</v>
      </c>
      <c r="AG135" s="889">
        <v>9.1999999999999993</v>
      </c>
      <c r="AH135" s="889">
        <v>-47.3</v>
      </c>
      <c r="AI135" s="889" t="s">
        <v>136</v>
      </c>
      <c r="AJ135" s="889">
        <v>11.200000000000001</v>
      </c>
      <c r="AK135" s="889" t="s">
        <v>136</v>
      </c>
      <c r="AL135" s="902">
        <v>1480</v>
      </c>
      <c r="AM135" s="896">
        <v>7.580000000000001</v>
      </c>
      <c r="AN135" s="889">
        <v>1.45</v>
      </c>
      <c r="AO135" s="762">
        <f t="shared" ref="AO135:AO146" si="70">IF(U135="n/a","n/a",IF(AA135&lt;0,"n/a",IF(AA135="n/a","n/a",J135+U135-AA135)))</f>
        <v>-80.073433499345754</v>
      </c>
      <c r="AP135" s="763">
        <f t="shared" ref="AP135:AP146" si="71">IF(U135="n/a","n/a",J135+U135)</f>
        <v>4.0828165006542463</v>
      </c>
      <c r="AQ135" s="912">
        <f t="shared" ref="AQ135:AQ146" si="72">IF(OR(AC135&lt;0.01,AF135="n/a"),"n/a",(I135/SQRT(22.5*AC135*(I135/AF135))-1)*100)</f>
        <v>447.3538617749947</v>
      </c>
      <c r="AR135" s="669">
        <f>INDEX(Historical!$C$7:$C$1381,MATCH(B135,Historical!$B$7:$B$1403,0))*IF(AH135="n/a",1.03,IF(AH135&lt;0,1.01,IF(AH135&gt;10,1.1,(1+AH135/100))))</f>
        <v>2.7472000000000003</v>
      </c>
      <c r="AS135" s="910">
        <f t="shared" ref="AS135:AS146" si="73">IF($AI135="n/a",1.03*AR135,IF($AI135&lt;0,1.01*AR135,IF($AI135&gt;10,1.1*AR135,(1+$AI135/100)*AR135)))</f>
        <v>2.8296160000000006</v>
      </c>
      <c r="AT135" s="910">
        <f t="shared" si="62"/>
        <v>2.9145044800000006</v>
      </c>
      <c r="AU135" s="910">
        <f t="shared" si="62"/>
        <v>3.0019396144000008</v>
      </c>
      <c r="AV135" s="910">
        <f t="shared" si="62"/>
        <v>3.091997802832001</v>
      </c>
      <c r="AW135" s="669">
        <f t="shared" ref="AW135:AW146" si="74">SUM(AR135:AV135)</f>
        <v>14.585257897232005</v>
      </c>
      <c r="AX135" s="770">
        <f t="shared" ref="AX135:AX146" si="75">AW135/I135*100</f>
        <v>13.539972054615676</v>
      </c>
      <c r="AY135" s="959">
        <v>0.87</v>
      </c>
      <c r="AZ135" s="896">
        <v>52.73</v>
      </c>
      <c r="BA135" s="896">
        <v>-18.649999999999999</v>
      </c>
      <c r="BB135" s="896">
        <v>-10.8</v>
      </c>
      <c r="BC135" s="896">
        <v>3.26</v>
      </c>
      <c r="BE135" s="641">
        <v>1986</v>
      </c>
      <c r="BF135" s="922">
        <f t="shared" ref="BF135:BF146" si="76">IF(BE135&gt;2008,0,IF(BE135&gt;2001,1,IF(BE135&gt;1990,2,IF(BE135&gt;1980,3,IF(BE135&gt;1973,4,IF(BE135&gt;1970,5,IF(BE135&gt;1960,6,IF(BE135&gt;1958,7,IF(BE135&gt;1953,8,9)))))))))</f>
        <v>3</v>
      </c>
      <c r="BG135" s="906">
        <v>3.5999999999999996</v>
      </c>
    </row>
    <row r="136" spans="1:59" ht="11.25" customHeight="1" x14ac:dyDescent="0.2">
      <c r="A136" s="895" t="s">
        <v>366</v>
      </c>
      <c r="B136" s="899" t="s">
        <v>367</v>
      </c>
      <c r="C136" s="957" t="s">
        <v>108</v>
      </c>
      <c r="D136" s="957" t="s">
        <v>4355</v>
      </c>
      <c r="E136" s="754">
        <v>28</v>
      </c>
      <c r="F136" s="1235">
        <v>101</v>
      </c>
      <c r="G136" s="1235" t="s">
        <v>37</v>
      </c>
      <c r="H136" s="1235" t="s">
        <v>37</v>
      </c>
      <c r="I136" s="889">
        <v>58.15</v>
      </c>
      <c r="J136" s="669">
        <f t="shared" si="63"/>
        <v>2.1324161650902838</v>
      </c>
      <c r="K136" s="908">
        <v>0.31</v>
      </c>
      <c r="L136" s="911">
        <v>4</v>
      </c>
      <c r="M136" s="660">
        <f t="shared" si="64"/>
        <v>1.24</v>
      </c>
      <c r="N136" s="894" t="s">
        <v>163</v>
      </c>
      <c r="O136" s="757">
        <v>0.3</v>
      </c>
      <c r="P136" s="885">
        <v>43808</v>
      </c>
      <c r="Q136" s="885">
        <v>43832</v>
      </c>
      <c r="R136" s="660">
        <f t="shared" si="65"/>
        <v>3.3333333333333366</v>
      </c>
      <c r="S136" s="721">
        <f>IF(INDEX(Historical!$D$7:$D$1379,MATCH(B136,Historical!$B$7:$B$1403,0))=0,"n/a",(INDEX(Historical!$C$7:$C$1381,MATCH(B136,Historical!$B$7:$B$1403,0))/INDEX(Historical!$D$7:$D$1379,MATCH(B136,Historical!$B$7:$B$1403,0))-1)*100)</f>
        <v>4.8034934497816595</v>
      </c>
      <c r="T136" s="721">
        <f>IF(INDEX(Historical!$F$7:$F$1372,MATCH(B136,Historical!$B$7:$B$1403,0))=0,"n/a",((INDEX(Historical!$C$7:$C$1381,MATCH(B136,Historical!$B$7:$B$1403,0))/INDEX(Historical!$F$7:$F$1372,MATCH(B136,Historical!$B$7:$B$1403,0)))^(1/3)-1)*100)</f>
        <v>6.9838912459786684</v>
      </c>
      <c r="U136" s="721">
        <f>IF(INDEX(Historical!$H$7:$H$1372,MATCH(B136,Historical!$B$7:$B$1403,0))=0,"n/a",((INDEX(Historical!$C$7:$C$1381,MATCH(B136,Historical!$B$7:$B$1403,0))/INDEX(Historical!$H$7:$H$1372,MATCH(B136,Historical!$B$7:$B$1403,0)))^(1/5)-1)*100)</f>
        <v>5.9223841048812176</v>
      </c>
      <c r="V136" s="721">
        <f>IF(INDEX(Historical!$O$7:$O$1372,MATCH(B136,Historical!$B$7:$B$1403,0))=0,"n/a",((INDEX(Historical!$C$7:$C$1381,MATCH(B136,Historical!$B$7:$B$1403,0))/INDEX(Historical!$O$7:$O$1372,MATCH(B136,Historical!$B$7:$B$1403,0)))^(1/10)-1)*100)</f>
        <v>5.5378689666831793</v>
      </c>
      <c r="W136" s="722">
        <f t="shared" si="66"/>
        <v>1.0694337732639307</v>
      </c>
      <c r="X136" s="723">
        <f t="shared" si="67"/>
        <v>1.7418776779062404</v>
      </c>
      <c r="Y136" s="900"/>
      <c r="Z136" s="669">
        <f t="shared" si="68"/>
        <v>25</v>
      </c>
      <c r="AA136" s="910">
        <f t="shared" si="69"/>
        <v>11.723790322580644</v>
      </c>
      <c r="AB136" s="911">
        <v>12</v>
      </c>
      <c r="AC136" s="889">
        <v>4.96</v>
      </c>
      <c r="AD136" s="889">
        <v>1.1399999999999999</v>
      </c>
      <c r="AE136" s="889">
        <v>3.32</v>
      </c>
      <c r="AF136" s="889">
        <v>1.1100000000000001</v>
      </c>
      <c r="AG136" s="889">
        <v>8.2000000000000011</v>
      </c>
      <c r="AH136" s="889">
        <v>3</v>
      </c>
      <c r="AI136" s="889">
        <v>2.63</v>
      </c>
      <c r="AJ136" s="889">
        <v>3.4000000000000004</v>
      </c>
      <c r="AK136" s="889">
        <v>10.299999999999999</v>
      </c>
      <c r="AL136" s="902">
        <v>2870</v>
      </c>
      <c r="AM136" s="896">
        <v>0.8</v>
      </c>
      <c r="AN136" s="889">
        <v>0.03</v>
      </c>
      <c r="AO136" s="762">
        <f t="shared" si="70"/>
        <v>-3.6689900526091428</v>
      </c>
      <c r="AP136" s="763">
        <f t="shared" si="71"/>
        <v>8.0548002699715013</v>
      </c>
      <c r="AQ136" s="912">
        <f t="shared" si="72"/>
        <v>-23.949118616943132</v>
      </c>
      <c r="AR136" s="669">
        <f>INDEX(Historical!$C$7:$C$1381,MATCH(B136,Historical!$B$7:$B$1403,0))*IF(AH136="n/a",1.03,IF(AH136&lt;0,1.01,IF(AH136&gt;10,1.1,(1+AH136/100))))</f>
        <v>1.236</v>
      </c>
      <c r="AS136" s="910">
        <f t="shared" si="73"/>
        <v>1.2685067999999999</v>
      </c>
      <c r="AT136" s="910">
        <f t="shared" si="62"/>
        <v>1.3953574800000001</v>
      </c>
      <c r="AU136" s="910">
        <f t="shared" si="62"/>
        <v>1.5348932280000003</v>
      </c>
      <c r="AV136" s="910">
        <f t="shared" si="62"/>
        <v>1.6883825508000005</v>
      </c>
      <c r="AW136" s="669">
        <f t="shared" si="74"/>
        <v>7.1231400588000007</v>
      </c>
      <c r="AX136" s="770">
        <f t="shared" si="75"/>
        <v>12.249595973860707</v>
      </c>
      <c r="AY136" s="959">
        <v>0.86</v>
      </c>
      <c r="AZ136" s="896">
        <v>-3.37</v>
      </c>
      <c r="BA136" s="896">
        <v>-19.2</v>
      </c>
      <c r="BB136" s="896">
        <v>-13.91</v>
      </c>
      <c r="BC136" s="896">
        <v>-11.35</v>
      </c>
      <c r="BE136" s="641">
        <v>1993</v>
      </c>
      <c r="BF136" s="922">
        <f t="shared" si="76"/>
        <v>2</v>
      </c>
      <c r="BG136" s="906">
        <v>0.8</v>
      </c>
    </row>
    <row r="137" spans="1:59" ht="11.25" customHeight="1" x14ac:dyDescent="0.2">
      <c r="A137" s="887" t="s">
        <v>834</v>
      </c>
      <c r="B137" s="899" t="s">
        <v>835</v>
      </c>
      <c r="C137" s="957" t="s">
        <v>112</v>
      </c>
      <c r="D137" s="957" t="s">
        <v>4361</v>
      </c>
      <c r="E137" s="754">
        <v>26</v>
      </c>
      <c r="F137" s="1235">
        <v>118</v>
      </c>
      <c r="G137" s="1235" t="s">
        <v>115</v>
      </c>
      <c r="H137" s="1235" t="s">
        <v>115</v>
      </c>
      <c r="I137" s="889">
        <v>130.59</v>
      </c>
      <c r="J137" s="669">
        <f t="shared" si="63"/>
        <v>2.2513209280955659</v>
      </c>
      <c r="K137" s="908">
        <v>0.73499999999999999</v>
      </c>
      <c r="L137" s="911">
        <v>4</v>
      </c>
      <c r="M137" s="660">
        <f t="shared" si="64"/>
        <v>2.94</v>
      </c>
      <c r="N137" s="894" t="s">
        <v>295</v>
      </c>
      <c r="O137" s="757">
        <v>0.7</v>
      </c>
      <c r="P137" s="890">
        <v>43419</v>
      </c>
      <c r="Q137" s="890">
        <v>43444</v>
      </c>
      <c r="R137" s="660">
        <f t="shared" si="65"/>
        <v>5.0000000000000044</v>
      </c>
      <c r="S137" s="721">
        <f>IF(INDEX(Historical!$D$7:$D$1379,MATCH(B137,Historical!$B$7:$B$1403,0))=0,"n/a",(INDEX(Historical!$C$7:$C$1381,MATCH(B137,Historical!$B$7:$B$1403,0))/INDEX(Historical!$D$7:$D$1379,MATCH(B137,Historical!$B$7:$B$1403,0))-1)*100)</f>
        <v>3.7037037037036979</v>
      </c>
      <c r="T137" s="721">
        <f>IF(INDEX(Historical!$F$7:$F$1372,MATCH(B137,Historical!$B$7:$B$1403,0))=0,"n/a",((INDEX(Historical!$C$7:$C$1381,MATCH(B137,Historical!$B$7:$B$1403,0))/INDEX(Historical!$F$7:$F$1372,MATCH(B137,Historical!$B$7:$B$1403,0)))^(1/3)-1)*100)</f>
        <v>3.9159023231052137</v>
      </c>
      <c r="U137" s="721">
        <f>IF(INDEX(Historical!$H$7:$H$1372,MATCH(B137,Historical!$B$7:$B$1403,0))=0,"n/a",((INDEX(Historical!$C$7:$C$1381,MATCH(B137,Historical!$B$7:$B$1403,0))/INDEX(Historical!$H$7:$H$1372,MATCH(B137,Historical!$B$7:$B$1403,0)))^(1/5)-1)*100)</f>
        <v>4.4929681228908169</v>
      </c>
      <c r="V137" s="721">
        <f>IF(INDEX(Historical!$O$7:$O$1372,MATCH(B137,Historical!$B$7:$B$1403,0))=0,"n/a",((INDEX(Historical!$C$7:$C$1381,MATCH(B137,Historical!$B$7:$B$1403,0))/INDEX(Historical!$O$7:$O$1372,MATCH(B137,Historical!$B$7:$B$1403,0)))^(1/10)-1)*100)</f>
        <v>6.6799149938662872</v>
      </c>
      <c r="W137" s="722">
        <f t="shared" si="66"/>
        <v>0.67260857765651283</v>
      </c>
      <c r="X137" s="723" t="str">
        <f t="shared" si="67"/>
        <v>n/a</v>
      </c>
      <c r="Y137" s="691" t="s">
        <v>4522</v>
      </c>
      <c r="Z137" s="669">
        <f t="shared" si="68"/>
        <v>45.865834633385333</v>
      </c>
      <c r="AA137" s="910">
        <f t="shared" si="69"/>
        <v>20.372854914196569</v>
      </c>
      <c r="AB137" s="911">
        <v>12</v>
      </c>
      <c r="AC137" s="889">
        <v>6.41</v>
      </c>
      <c r="AD137" s="889">
        <v>2.44</v>
      </c>
      <c r="AE137" s="889">
        <v>1.45</v>
      </c>
      <c r="AF137" s="889">
        <v>2.68</v>
      </c>
      <c r="AG137" s="889">
        <v>13.600000000000001</v>
      </c>
      <c r="AH137" s="889">
        <v>-13.700000000000001</v>
      </c>
      <c r="AI137" s="889">
        <v>13.459999999999999</v>
      </c>
      <c r="AJ137" s="889">
        <v>-0.70000000000000007</v>
      </c>
      <c r="AK137" s="889">
        <v>8.34</v>
      </c>
      <c r="AL137" s="902">
        <v>111790</v>
      </c>
      <c r="AM137" s="896">
        <v>0.1</v>
      </c>
      <c r="AN137" s="889">
        <v>1.04</v>
      </c>
      <c r="AO137" s="762">
        <f t="shared" si="70"/>
        <v>-13.628565863210186</v>
      </c>
      <c r="AP137" s="763">
        <f t="shared" si="71"/>
        <v>6.7442890509863833</v>
      </c>
      <c r="AQ137" s="912">
        <f t="shared" si="72"/>
        <v>55.776551038191037</v>
      </c>
      <c r="AR137" s="669">
        <f>INDEX(Historical!$C$7:$C$1381,MATCH(B137,Historical!$B$7:$B$1403,0))*IF(AH137="n/a",1.03,IF(AH137&lt;0,1.01,IF(AH137&gt;10,1.1,(1+AH137/100))))</f>
        <v>2.9693999999999998</v>
      </c>
      <c r="AS137" s="910">
        <f t="shared" si="73"/>
        <v>3.26634</v>
      </c>
      <c r="AT137" s="910">
        <f t="shared" si="62"/>
        <v>3.5387527559999996</v>
      </c>
      <c r="AU137" s="910">
        <f t="shared" si="62"/>
        <v>3.8338847358503991</v>
      </c>
      <c r="AV137" s="910">
        <f t="shared" si="62"/>
        <v>4.1536307228203224</v>
      </c>
      <c r="AW137" s="669">
        <f t="shared" si="74"/>
        <v>17.762008214670722</v>
      </c>
      <c r="AX137" s="770">
        <f t="shared" si="75"/>
        <v>13.601354019963797</v>
      </c>
      <c r="AY137" s="959">
        <v>1.21</v>
      </c>
      <c r="AZ137" s="896">
        <v>7.5</v>
      </c>
      <c r="BA137" s="896">
        <v>-17.580000000000002</v>
      </c>
      <c r="BB137" s="896">
        <v>-13.639999999999999</v>
      </c>
      <c r="BC137" s="896">
        <v>-6.2600000000000007</v>
      </c>
      <c r="BE137" s="641">
        <v>1995</v>
      </c>
      <c r="BF137" s="922">
        <f t="shared" si="76"/>
        <v>2</v>
      </c>
      <c r="BG137" s="906">
        <v>4</v>
      </c>
    </row>
    <row r="138" spans="1:59" ht="11.25" customHeight="1" x14ac:dyDescent="0.2">
      <c r="A138" s="887" t="s">
        <v>371</v>
      </c>
      <c r="B138" s="899" t="s">
        <v>372</v>
      </c>
      <c r="C138" s="957" t="s">
        <v>128</v>
      </c>
      <c r="D138" s="957" t="s">
        <v>126</v>
      </c>
      <c r="E138" s="754">
        <v>48</v>
      </c>
      <c r="F138" s="1235">
        <v>36</v>
      </c>
      <c r="G138" s="1235" t="s">
        <v>37</v>
      </c>
      <c r="H138" s="1235" t="s">
        <v>37</v>
      </c>
      <c r="I138" s="889">
        <v>49.35</v>
      </c>
      <c r="J138" s="669">
        <f t="shared" si="63"/>
        <v>6.1600810536980752</v>
      </c>
      <c r="K138" s="901">
        <v>0.76</v>
      </c>
      <c r="L138" s="911">
        <v>4</v>
      </c>
      <c r="M138" s="660">
        <f t="shared" si="64"/>
        <v>3.04</v>
      </c>
      <c r="N138" s="894" t="s">
        <v>243</v>
      </c>
      <c r="O138" s="756">
        <v>0.75</v>
      </c>
      <c r="P138" s="885">
        <v>43651</v>
      </c>
      <c r="Q138" s="885">
        <v>43682</v>
      </c>
      <c r="R138" s="660">
        <f t="shared" si="65"/>
        <v>1.3333333333333344</v>
      </c>
      <c r="S138" s="721">
        <f>IF(INDEX(Historical!$D$7:$D$1379,MATCH(B138,Historical!$B$7:$B$1403,0))=0,"n/a",(INDEX(Historical!$C$7:$C$1381,MATCH(B138,Historical!$B$7:$B$1403,0))/INDEX(Historical!$D$7:$D$1379,MATCH(B138,Historical!$B$7:$B$1403,0))-1)*100)</f>
        <v>16.153846153846139</v>
      </c>
      <c r="T138" s="721">
        <f>IF(INDEX(Historical!$F$7:$F$1372,MATCH(B138,Historical!$B$7:$B$1403,0))=0,"n/a",((INDEX(Historical!$C$7:$C$1381,MATCH(B138,Historical!$B$7:$B$1403,0))/INDEX(Historical!$F$7:$F$1372,MATCH(B138,Historical!$B$7:$B$1403,0)))^(1/3)-1)*100)</f>
        <v>12.518437850757124</v>
      </c>
      <c r="U138" s="721">
        <f>IF(INDEX(Historical!$H$7:$H$1372,MATCH(B138,Historical!$B$7:$B$1403,0))=0,"n/a",((INDEX(Historical!$C$7:$C$1381,MATCH(B138,Historical!$B$7:$B$1403,0))/INDEX(Historical!$H$7:$H$1372,MATCH(B138,Historical!$B$7:$B$1403,0)))^(1/5)-1)*100)</f>
        <v>8.1621608852827201</v>
      </c>
      <c r="V138" s="721">
        <f>IF(INDEX(Historical!$O$7:$O$1372,MATCH(B138,Historical!$B$7:$B$1403,0))=0,"n/a",((INDEX(Historical!$C$7:$C$1381,MATCH(B138,Historical!$B$7:$B$1403,0))/INDEX(Historical!$O$7:$O$1372,MATCH(B138,Historical!$B$7:$B$1403,0)))^(1/10)-1)*100)</f>
        <v>5.0797212386123114</v>
      </c>
      <c r="W138" s="722">
        <f t="shared" si="66"/>
        <v>1.6068127564244994</v>
      </c>
      <c r="X138" s="723" t="str">
        <f t="shared" si="67"/>
        <v>n/a</v>
      </c>
      <c r="Y138" s="900"/>
      <c r="Z138" s="669">
        <f t="shared" si="68"/>
        <v>87.608069164265117</v>
      </c>
      <c r="AA138" s="910">
        <f t="shared" si="69"/>
        <v>14.221902017291066</v>
      </c>
      <c r="AB138" s="911">
        <v>3</v>
      </c>
      <c r="AC138" s="889">
        <v>3.47</v>
      </c>
      <c r="AD138" s="889" t="s">
        <v>136</v>
      </c>
      <c r="AE138" s="889">
        <v>0.61</v>
      </c>
      <c r="AF138" s="889">
        <v>0.94</v>
      </c>
      <c r="AG138" s="889">
        <v>6.7</v>
      </c>
      <c r="AH138" s="889">
        <v>-4.8</v>
      </c>
      <c r="AI138" s="889" t="s">
        <v>136</v>
      </c>
      <c r="AJ138" s="889">
        <v>-4.8</v>
      </c>
      <c r="AK138" s="889" t="s">
        <v>136</v>
      </c>
      <c r="AL138" s="902">
        <v>1200</v>
      </c>
      <c r="AM138" s="896">
        <v>0.4</v>
      </c>
      <c r="AN138" s="889">
        <v>0.35</v>
      </c>
      <c r="AO138" s="762">
        <f t="shared" si="70"/>
        <v>0.10033992168972894</v>
      </c>
      <c r="AP138" s="763">
        <f t="shared" si="71"/>
        <v>14.322241938980795</v>
      </c>
      <c r="AQ138" s="912">
        <f t="shared" si="72"/>
        <v>-22.918260135378652</v>
      </c>
      <c r="AR138" s="669">
        <f>INDEX(Historical!$C$7:$C$1381,MATCH(B138,Historical!$B$7:$B$1403,0))*IF(AH138="n/a",1.03,IF(AH138&lt;0,1.01,IF(AH138&gt;10,1.1,(1+AH138/100))))</f>
        <v>3.0502000000000002</v>
      </c>
      <c r="AS138" s="910">
        <f t="shared" si="73"/>
        <v>3.1417060000000006</v>
      </c>
      <c r="AT138" s="910">
        <f t="shared" si="62"/>
        <v>3.2359571800000007</v>
      </c>
      <c r="AU138" s="910">
        <f t="shared" si="62"/>
        <v>3.3330358954000006</v>
      </c>
      <c r="AV138" s="910">
        <f t="shared" si="62"/>
        <v>3.4330269722620006</v>
      </c>
      <c r="AW138" s="669">
        <f t="shared" si="74"/>
        <v>16.193926047662003</v>
      </c>
      <c r="AX138" s="770">
        <f t="shared" si="75"/>
        <v>32.8144398128916</v>
      </c>
      <c r="AY138" s="959">
        <v>0.56000000000000005</v>
      </c>
      <c r="AZ138" s="896">
        <v>0.88</v>
      </c>
      <c r="BA138" s="896">
        <v>-21.89</v>
      </c>
      <c r="BB138" s="896">
        <v>-8.42</v>
      </c>
      <c r="BC138" s="896">
        <v>-10.38</v>
      </c>
      <c r="BE138" s="641">
        <v>1972</v>
      </c>
      <c r="BF138" s="922">
        <f t="shared" si="76"/>
        <v>5</v>
      </c>
      <c r="BG138" s="906">
        <v>4</v>
      </c>
    </row>
    <row r="139" spans="1:59" ht="11.25" customHeight="1" x14ac:dyDescent="0.2">
      <c r="A139" s="887" t="s">
        <v>377</v>
      </c>
      <c r="B139" s="899" t="s">
        <v>378</v>
      </c>
      <c r="C139" s="957" t="s">
        <v>246</v>
      </c>
      <c r="D139" s="957" t="s">
        <v>4374</v>
      </c>
      <c r="E139" s="754">
        <v>47</v>
      </c>
      <c r="F139" s="1235">
        <v>45</v>
      </c>
      <c r="G139" s="1235" t="s">
        <v>115</v>
      </c>
      <c r="H139" s="1235" t="s">
        <v>115</v>
      </c>
      <c r="I139" s="889">
        <v>72</v>
      </c>
      <c r="J139" s="669">
        <f t="shared" si="63"/>
        <v>2.6666666666666665</v>
      </c>
      <c r="K139" s="901">
        <v>0.48</v>
      </c>
      <c r="L139" s="911">
        <v>4</v>
      </c>
      <c r="M139" s="660">
        <f t="shared" si="64"/>
        <v>1.92</v>
      </c>
      <c r="N139" s="894" t="s">
        <v>379</v>
      </c>
      <c r="O139" s="760">
        <v>0.43</v>
      </c>
      <c r="P139" s="885">
        <v>43808</v>
      </c>
      <c r="Q139" s="885">
        <v>43819</v>
      </c>
      <c r="R139" s="660">
        <f t="shared" si="65"/>
        <v>11.627906976744184</v>
      </c>
      <c r="S139" s="721">
        <f>IF(INDEX(Historical!$D$7:$D$1379,MATCH(B139,Historical!$B$7:$B$1403,0))=0,"n/a",(INDEX(Historical!$C$7:$C$1381,MATCH(B139,Historical!$B$7:$B$1403,0))/INDEX(Historical!$D$7:$D$1379,MATCH(B139,Historical!$B$7:$B$1403,0))-1)*100)</f>
        <v>6.8121693121693028</v>
      </c>
      <c r="T139" s="721">
        <f>IF(INDEX(Historical!$F$7:$F$1372,MATCH(B139,Historical!$B$7:$B$1403,0))=0,"n/a",((INDEX(Historical!$C$7:$C$1381,MATCH(B139,Historical!$B$7:$B$1403,0))/INDEX(Historical!$F$7:$F$1372,MATCH(B139,Historical!$B$7:$B$1403,0)))^(1/3)-1)*100)</f>
        <v>9.6807394206898998</v>
      </c>
      <c r="U139" s="721">
        <f>IF(INDEX(Historical!$H$7:$H$1372,MATCH(B139,Historical!$B$7:$B$1403,0))=0,"n/a",((INDEX(Historical!$C$7:$C$1381,MATCH(B139,Historical!$B$7:$B$1403,0))/INDEX(Historical!$H$7:$H$1372,MATCH(B139,Historical!$B$7:$B$1403,0)))^(1/5)-1)*100)</f>
        <v>12.758103026570232</v>
      </c>
      <c r="V139" s="721">
        <f>IF(INDEX(Historical!$O$7:$O$1372,MATCH(B139,Historical!$B$7:$B$1403,0))=0,"n/a",((INDEX(Historical!$C$7:$C$1381,MATCH(B139,Historical!$B$7:$B$1403,0))/INDEX(Historical!$O$7:$O$1372,MATCH(B139,Historical!$B$7:$B$1403,0)))^(1/10)-1)*100)</f>
        <v>13.041892193299564</v>
      </c>
      <c r="W139" s="722">
        <f t="shared" si="66"/>
        <v>0.97824018458953899</v>
      </c>
      <c r="X139" s="723">
        <f t="shared" si="67"/>
        <v>9.1129307332644505</v>
      </c>
      <c r="Y139" s="692" t="s">
        <v>4475</v>
      </c>
      <c r="Z139" s="669">
        <f t="shared" si="68"/>
        <v>57.485029940119759</v>
      </c>
      <c r="AA139" s="910">
        <f t="shared" si="69"/>
        <v>21.556886227544911</v>
      </c>
      <c r="AB139" s="911">
        <v>12</v>
      </c>
      <c r="AC139" s="889">
        <v>3.34</v>
      </c>
      <c r="AD139" s="889">
        <v>2.15</v>
      </c>
      <c r="AE139" s="889">
        <v>2.33</v>
      </c>
      <c r="AF139" s="889">
        <v>6.24</v>
      </c>
      <c r="AG139" s="889">
        <v>29.299999999999997</v>
      </c>
      <c r="AH139" s="889">
        <v>407.2</v>
      </c>
      <c r="AI139" s="889">
        <v>12.57</v>
      </c>
      <c r="AJ139" s="889">
        <v>1.4000000000000001</v>
      </c>
      <c r="AK139" s="889">
        <v>10</v>
      </c>
      <c r="AL139" s="902">
        <v>28510</v>
      </c>
      <c r="AM139" s="896">
        <v>0.2</v>
      </c>
      <c r="AN139" s="889">
        <v>0.48</v>
      </c>
      <c r="AO139" s="762">
        <f t="shared" si="70"/>
        <v>-6.1321165343080128</v>
      </c>
      <c r="AP139" s="763">
        <f t="shared" si="71"/>
        <v>15.424769693236899</v>
      </c>
      <c r="AQ139" s="912">
        <f t="shared" si="72"/>
        <v>144.50855023439271</v>
      </c>
      <c r="AR139" s="669">
        <f>INDEX(Historical!$C$7:$C$1381,MATCH(B139,Historical!$B$7:$B$1403,0))*IF(AH139="n/a",1.03,IF(AH139&lt;0,1.01,IF(AH139&gt;10,1.1,(1+AH139/100))))</f>
        <v>2.09</v>
      </c>
      <c r="AS139" s="910">
        <f t="shared" si="73"/>
        <v>2.2989999999999999</v>
      </c>
      <c r="AT139" s="910">
        <f t="shared" si="62"/>
        <v>2.5289000000000001</v>
      </c>
      <c r="AU139" s="910">
        <f t="shared" si="62"/>
        <v>2.7817900000000004</v>
      </c>
      <c r="AV139" s="910">
        <f t="shared" si="62"/>
        <v>3.0599690000000006</v>
      </c>
      <c r="AW139" s="669">
        <f t="shared" si="74"/>
        <v>12.759659000000001</v>
      </c>
      <c r="AX139" s="770">
        <f t="shared" si="75"/>
        <v>17.721748611111114</v>
      </c>
      <c r="AY139" s="959">
        <v>1.1599999999999999</v>
      </c>
      <c r="AZ139" s="896">
        <v>-1.6400000000000001</v>
      </c>
      <c r="BA139" s="896">
        <v>-28.18</v>
      </c>
      <c r="BB139" s="896">
        <v>-19.900000000000002</v>
      </c>
      <c r="BC139" s="896">
        <v>-17.46</v>
      </c>
      <c r="BE139" s="641">
        <v>1974</v>
      </c>
      <c r="BF139" s="922">
        <f t="shared" si="76"/>
        <v>4</v>
      </c>
      <c r="BG139" s="906">
        <v>12.1</v>
      </c>
    </row>
    <row r="140" spans="1:59" ht="11.25" customHeight="1" x14ac:dyDescent="0.2">
      <c r="A140" s="887" t="s">
        <v>388</v>
      </c>
      <c r="B140" s="899" t="s">
        <v>389</v>
      </c>
      <c r="C140" s="957" t="s">
        <v>108</v>
      </c>
      <c r="D140" s="957" t="s">
        <v>4355</v>
      </c>
      <c r="E140" s="754">
        <v>28</v>
      </c>
      <c r="F140" s="1235">
        <v>97</v>
      </c>
      <c r="G140" s="1235" t="s">
        <v>37</v>
      </c>
      <c r="H140" s="1235" t="s">
        <v>115</v>
      </c>
      <c r="I140" s="889">
        <v>57.82</v>
      </c>
      <c r="J140" s="669">
        <f t="shared" si="63"/>
        <v>2.8363887928052578</v>
      </c>
      <c r="K140" s="908">
        <v>0.41</v>
      </c>
      <c r="L140" s="911">
        <v>4</v>
      </c>
      <c r="M140" s="660">
        <f t="shared" si="64"/>
        <v>1.64</v>
      </c>
      <c r="N140" s="894" t="s">
        <v>168</v>
      </c>
      <c r="O140" s="757">
        <v>0.4</v>
      </c>
      <c r="P140" s="885">
        <v>43588</v>
      </c>
      <c r="Q140" s="885">
        <v>43602</v>
      </c>
      <c r="R140" s="660">
        <f t="shared" si="65"/>
        <v>2.4999999999999885</v>
      </c>
      <c r="S140" s="721">
        <f>IF(INDEX(Historical!$D$7:$D$1379,MATCH(B140,Historical!$B$7:$B$1403,0))=0,"n/a",(INDEX(Historical!$C$7:$C$1381,MATCH(B140,Historical!$B$7:$B$1403,0))/INDEX(Historical!$D$7:$D$1379,MATCH(B140,Historical!$B$7:$B$1403,0))-1)*100)</f>
        <v>1.8749999999999822</v>
      </c>
      <c r="T140" s="721">
        <f>IF(INDEX(Historical!$F$7:$F$1372,MATCH(B140,Historical!$B$7:$B$1403,0))=0,"n/a",((INDEX(Historical!$C$7:$C$1381,MATCH(B140,Historical!$B$7:$B$1403,0))/INDEX(Historical!$F$7:$F$1372,MATCH(B140,Historical!$B$7:$B$1403,0)))^(1/3)-1)*100)</f>
        <v>1.4738960712040283</v>
      </c>
      <c r="U140" s="721">
        <f>IF(INDEX(Historical!$H$7:$H$1372,MATCH(B140,Historical!$B$7:$B$1403,0))=0,"n/a",((INDEX(Historical!$C$7:$C$1381,MATCH(B140,Historical!$B$7:$B$1403,0))/INDEX(Historical!$H$7:$H$1372,MATCH(B140,Historical!$B$7:$B$1403,0)))^(1/5)-1)*100)</f>
        <v>1.4072027812696453</v>
      </c>
      <c r="V140" s="721">
        <f>IF(INDEX(Historical!$O$7:$O$1372,MATCH(B140,Historical!$B$7:$B$1403,0))=0,"n/a",((INDEX(Historical!$C$7:$C$1381,MATCH(B140,Historical!$B$7:$B$1403,0))/INDEX(Historical!$O$7:$O$1372,MATCH(B140,Historical!$B$7:$B$1403,0)))^(1/10)-1)*100)</f>
        <v>1.4604651842500038</v>
      </c>
      <c r="W140" s="722">
        <f t="shared" si="66"/>
        <v>0.96353052194961397</v>
      </c>
      <c r="X140" s="723">
        <f t="shared" si="67"/>
        <v>1.0051448437640322</v>
      </c>
      <c r="Y140" s="691" t="s">
        <v>4414</v>
      </c>
      <c r="Z140" s="669">
        <f t="shared" si="68"/>
        <v>55.033557046979865</v>
      </c>
      <c r="AA140" s="910">
        <f t="shared" si="69"/>
        <v>19.402684563758388</v>
      </c>
      <c r="AB140" s="911">
        <v>12</v>
      </c>
      <c r="AC140" s="889">
        <v>2.98</v>
      </c>
      <c r="AD140" s="889">
        <v>6.47</v>
      </c>
      <c r="AE140" s="889">
        <v>9.9600000000000009</v>
      </c>
      <c r="AF140" s="889">
        <v>2.19</v>
      </c>
      <c r="AG140" s="889">
        <v>11.200000000000001</v>
      </c>
      <c r="AH140" s="889">
        <v>13.4</v>
      </c>
      <c r="AI140" s="889">
        <v>2.2599999999999998</v>
      </c>
      <c r="AJ140" s="889">
        <v>1.4000000000000001</v>
      </c>
      <c r="AK140" s="889">
        <v>3</v>
      </c>
      <c r="AL140" s="902">
        <v>1580</v>
      </c>
      <c r="AM140" s="896">
        <v>0.2</v>
      </c>
      <c r="AN140" s="889">
        <v>0</v>
      </c>
      <c r="AO140" s="762">
        <f t="shared" si="70"/>
        <v>-15.159092989683485</v>
      </c>
      <c r="AP140" s="763">
        <f t="shared" si="71"/>
        <v>4.2435915740749035</v>
      </c>
      <c r="AQ140" s="912">
        <f t="shared" si="72"/>
        <v>37.423722995915696</v>
      </c>
      <c r="AR140" s="669">
        <f>INDEX(Historical!$C$7:$C$1381,MATCH(B140,Historical!$B$7:$B$1403,0))*IF(AH140="n/a",1.03,IF(AH140&lt;0,1.01,IF(AH140&gt;10,1.1,(1+AH140/100))))</f>
        <v>1.7929999999999999</v>
      </c>
      <c r="AS140" s="910">
        <f t="shared" si="73"/>
        <v>1.8335217999999998</v>
      </c>
      <c r="AT140" s="910">
        <f t="shared" si="62"/>
        <v>1.8885274539999999</v>
      </c>
      <c r="AU140" s="910">
        <f t="shared" si="62"/>
        <v>1.94518327762</v>
      </c>
      <c r="AV140" s="910">
        <f t="shared" si="62"/>
        <v>2.0035387759485999</v>
      </c>
      <c r="AW140" s="669">
        <f t="shared" si="74"/>
        <v>9.4637713075685994</v>
      </c>
      <c r="AX140" s="770">
        <f t="shared" si="75"/>
        <v>16.36764321613386</v>
      </c>
      <c r="AY140" s="959">
        <v>0.88</v>
      </c>
      <c r="AZ140" s="896">
        <v>-1.26</v>
      </c>
      <c r="BA140" s="896">
        <v>-16.3</v>
      </c>
      <c r="BB140" s="896">
        <v>-12.7</v>
      </c>
      <c r="BC140" s="896">
        <v>-9.17</v>
      </c>
      <c r="BE140" s="641">
        <v>1993</v>
      </c>
      <c r="BF140" s="922">
        <f t="shared" si="76"/>
        <v>2</v>
      </c>
      <c r="BG140" s="906">
        <v>1.4000000000000001</v>
      </c>
    </row>
    <row r="141" spans="1:59" ht="11.25" customHeight="1" x14ac:dyDescent="0.2">
      <c r="A141" s="895" t="s">
        <v>384</v>
      </c>
      <c r="B141" s="899" t="s">
        <v>385</v>
      </c>
      <c r="C141" s="957" t="s">
        <v>128</v>
      </c>
      <c r="D141" s="957" t="s">
        <v>4352</v>
      </c>
      <c r="E141" s="754">
        <v>44</v>
      </c>
      <c r="F141" s="1235">
        <v>56</v>
      </c>
      <c r="G141" s="1235" t="s">
        <v>37</v>
      </c>
      <c r="H141" s="1235" t="s">
        <v>115</v>
      </c>
      <c r="I141" s="889">
        <v>45.76</v>
      </c>
      <c r="J141" s="669">
        <f t="shared" si="63"/>
        <v>3.9991258741258742</v>
      </c>
      <c r="K141" s="901">
        <v>0.45750000000000002</v>
      </c>
      <c r="L141" s="911">
        <v>4</v>
      </c>
      <c r="M141" s="660">
        <f t="shared" si="64"/>
        <v>1.83</v>
      </c>
      <c r="N141" s="894" t="s">
        <v>111</v>
      </c>
      <c r="O141" s="756">
        <v>0.44</v>
      </c>
      <c r="P141" s="885">
        <v>43696</v>
      </c>
      <c r="Q141" s="885">
        <v>43720</v>
      </c>
      <c r="R141" s="660">
        <f t="shared" si="65"/>
        <v>3.9772727272727306</v>
      </c>
      <c r="S141" s="721">
        <f>IF(INDEX(Historical!$D$7:$D$1379,MATCH(B141,Historical!$B$7:$B$1403,0))=0,"n/a",(INDEX(Historical!$C$7:$C$1381,MATCH(B141,Historical!$B$7:$B$1403,0))/INDEX(Historical!$D$7:$D$1379,MATCH(B141,Historical!$B$7:$B$1403,0))-1)*100)</f>
        <v>6.8452380952380931</v>
      </c>
      <c r="T141" s="721">
        <f>IF(INDEX(Historical!$F$7:$F$1372,MATCH(B141,Historical!$B$7:$B$1403,0))=0,"n/a",((INDEX(Historical!$C$7:$C$1381,MATCH(B141,Historical!$B$7:$B$1403,0))/INDEX(Historical!$F$7:$F$1372,MATCH(B141,Historical!$B$7:$B$1403,0)))^(1/3)-1)*100)</f>
        <v>6.8847402241663636</v>
      </c>
      <c r="U141" s="721">
        <f>IF(INDEX(Historical!$H$7:$H$1372,MATCH(B141,Historical!$B$7:$B$1403,0))=0,"n/a",((INDEX(Historical!$C$7:$C$1381,MATCH(B141,Historical!$B$7:$B$1403,0))/INDEX(Historical!$H$7:$H$1372,MATCH(B141,Historical!$B$7:$B$1403,0)))^(1/5)-1)*100)</f>
        <v>6.583698960663642</v>
      </c>
      <c r="V141" s="721">
        <f>IF(INDEX(Historical!$O$7:$O$1372,MATCH(B141,Historical!$B$7:$B$1403,0))=0,"n/a",((INDEX(Historical!$C$7:$C$1381,MATCH(B141,Historical!$B$7:$B$1403,0))/INDEX(Historical!$O$7:$O$1372,MATCH(B141,Historical!$B$7:$B$1403,0)))^(1/10)-1)*100)</f>
        <v>13.634301011916694</v>
      </c>
      <c r="W141" s="722">
        <f t="shared" si="66"/>
        <v>0.48287763009701318</v>
      </c>
      <c r="X141" s="723">
        <f t="shared" si="67"/>
        <v>0.45404820418369951</v>
      </c>
      <c r="Y141" s="899"/>
      <c r="Z141" s="669">
        <f t="shared" si="68"/>
        <v>44.963144963144963</v>
      </c>
      <c r="AA141" s="910">
        <f t="shared" si="69"/>
        <v>11.243243243243242</v>
      </c>
      <c r="AB141" s="911">
        <v>8</v>
      </c>
      <c r="AC141" s="889">
        <v>4.07</v>
      </c>
      <c r="AD141" s="889">
        <v>5.1100000000000003</v>
      </c>
      <c r="AE141" s="889">
        <v>0.3</v>
      </c>
      <c r="AF141" s="889">
        <v>1.72</v>
      </c>
      <c r="AG141" s="889">
        <v>15.4</v>
      </c>
      <c r="AH141" s="889">
        <v>-12.4</v>
      </c>
      <c r="AI141" s="889">
        <v>3.3000000000000003</v>
      </c>
      <c r="AJ141" s="889">
        <v>14.499999999999998</v>
      </c>
      <c r="AK141" s="889">
        <v>2.1999999999999997</v>
      </c>
      <c r="AL141" s="902">
        <v>40870</v>
      </c>
      <c r="AM141" s="896">
        <v>0.2</v>
      </c>
      <c r="AN141" s="889">
        <v>0.76</v>
      </c>
      <c r="AO141" s="762">
        <f t="shared" si="70"/>
        <v>-0.6604184084537259</v>
      </c>
      <c r="AP141" s="763">
        <f t="shared" si="71"/>
        <v>10.582824834789516</v>
      </c>
      <c r="AQ141" s="912">
        <f t="shared" si="72"/>
        <v>-7.2916679319769422</v>
      </c>
      <c r="AR141" s="669">
        <f>INDEX(Historical!$C$7:$C$1381,MATCH(B141,Historical!$B$7:$B$1403,0))*IF(AH141="n/a",1.03,IF(AH141&lt;0,1.01,IF(AH141&gt;10,1.1,(1+AH141/100))))</f>
        <v>1.8129499999999998</v>
      </c>
      <c r="AS141" s="910">
        <f t="shared" si="73"/>
        <v>1.8727773499999998</v>
      </c>
      <c r="AT141" s="910">
        <f t="shared" si="62"/>
        <v>1.9139784516999998</v>
      </c>
      <c r="AU141" s="910">
        <f t="shared" si="62"/>
        <v>1.9560859776373998</v>
      </c>
      <c r="AV141" s="910">
        <f t="shared" si="62"/>
        <v>1.9991198691454226</v>
      </c>
      <c r="AW141" s="669">
        <f t="shared" si="74"/>
        <v>9.5549116484828218</v>
      </c>
      <c r="AX141" s="770">
        <f t="shared" si="75"/>
        <v>20.880488742313862</v>
      </c>
      <c r="AY141" s="959">
        <v>0.85</v>
      </c>
      <c r="AZ141" s="896">
        <v>0.45999999999999996</v>
      </c>
      <c r="BA141" s="896">
        <v>-36.340000000000003</v>
      </c>
      <c r="BB141" s="896">
        <v>-15.740000000000002</v>
      </c>
      <c r="BC141" s="896">
        <v>-16.150000000000002</v>
      </c>
      <c r="BE141" s="641">
        <v>1976</v>
      </c>
      <c r="BF141" s="922">
        <f t="shared" si="76"/>
        <v>4</v>
      </c>
      <c r="BG141" s="906">
        <v>5</v>
      </c>
    </row>
    <row r="142" spans="1:59" ht="11.25" customHeight="1" x14ac:dyDescent="0.2">
      <c r="A142" s="887" t="s">
        <v>390</v>
      </c>
      <c r="B142" s="899" t="s">
        <v>391</v>
      </c>
      <c r="C142" s="957" t="s">
        <v>246</v>
      </c>
      <c r="D142" s="957" t="s">
        <v>4375</v>
      </c>
      <c r="E142" s="754">
        <v>38</v>
      </c>
      <c r="F142" s="1235">
        <v>69</v>
      </c>
      <c r="G142" s="1235" t="s">
        <v>106</v>
      </c>
      <c r="H142" s="1235" t="s">
        <v>106</v>
      </c>
      <c r="I142" s="889">
        <v>21.94</v>
      </c>
      <c r="J142" s="669">
        <f t="shared" si="63"/>
        <v>4.3755697356426611</v>
      </c>
      <c r="K142" s="901">
        <v>0.24</v>
      </c>
      <c r="L142" s="911">
        <v>4</v>
      </c>
      <c r="M142" s="660">
        <f t="shared" si="64"/>
        <v>0.96</v>
      </c>
      <c r="N142" s="894" t="s">
        <v>319</v>
      </c>
      <c r="O142" s="756">
        <v>0.23</v>
      </c>
      <c r="P142" s="885">
        <v>43615</v>
      </c>
      <c r="Q142" s="885">
        <v>43644</v>
      </c>
      <c r="R142" s="660">
        <f t="shared" si="65"/>
        <v>4.3478260869565135</v>
      </c>
      <c r="S142" s="721">
        <f>IF(INDEX(Historical!$D$7:$D$1379,MATCH(B142,Historical!$B$7:$B$1403,0))=0,"n/a",(INDEX(Historical!$C$7:$C$1381,MATCH(B142,Historical!$B$7:$B$1403,0))/INDEX(Historical!$D$7:$D$1379,MATCH(B142,Historical!$B$7:$B$1403,0))-1)*100)</f>
        <v>4.4444444444444287</v>
      </c>
      <c r="T142" s="721">
        <f>IF(INDEX(Historical!$F$7:$F$1372,MATCH(B142,Historical!$B$7:$B$1403,0))=0,"n/a",((INDEX(Historical!$C$7:$C$1381,MATCH(B142,Historical!$B$7:$B$1403,0))/INDEX(Historical!$F$7:$F$1372,MATCH(B142,Historical!$B$7:$B$1403,0)))^(1/3)-1)*100)</f>
        <v>4.2357239540065317</v>
      </c>
      <c r="U142" s="721">
        <f>IF(INDEX(Historical!$H$7:$H$1372,MATCH(B142,Historical!$B$7:$B$1403,0))=0,"n/a",((INDEX(Historical!$C$7:$C$1381,MATCH(B142,Historical!$B$7:$B$1403,0))/INDEX(Historical!$H$7:$H$1372,MATCH(B142,Historical!$B$7:$B$1403,0)))^(1/5)-1)*100)</f>
        <v>4.6196633116589947</v>
      </c>
      <c r="V142" s="721">
        <f>IF(INDEX(Historical!$O$7:$O$1372,MATCH(B142,Historical!$B$7:$B$1403,0))=0,"n/a",((INDEX(Historical!$C$7:$C$1381,MATCH(B142,Historical!$B$7:$B$1403,0))/INDEX(Historical!$O$7:$O$1372,MATCH(B142,Historical!$B$7:$B$1403,0)))^(1/10)-1)*100)</f>
        <v>4.9469897511769778</v>
      </c>
      <c r="W142" s="722">
        <f t="shared" si="66"/>
        <v>0.93383320847994356</v>
      </c>
      <c r="X142" s="723">
        <f t="shared" si="67"/>
        <v>9.2393266233179894</v>
      </c>
      <c r="Y142" s="677"/>
      <c r="Z142" s="669">
        <f t="shared" si="68"/>
        <v>52.459016393442617</v>
      </c>
      <c r="AA142" s="910">
        <f t="shared" si="69"/>
        <v>11.989071038251366</v>
      </c>
      <c r="AB142" s="911">
        <v>12</v>
      </c>
      <c r="AC142" s="889">
        <v>1.83</v>
      </c>
      <c r="AD142" s="889" t="s">
        <v>136</v>
      </c>
      <c r="AE142" s="889">
        <v>0.71</v>
      </c>
      <c r="AF142" s="889">
        <v>1.05</v>
      </c>
      <c r="AG142" s="889">
        <v>10.5</v>
      </c>
      <c r="AH142" s="889">
        <v>14.399999999999999</v>
      </c>
      <c r="AI142" s="889" t="s">
        <v>136</v>
      </c>
      <c r="AJ142" s="889">
        <v>0.5</v>
      </c>
      <c r="AK142" s="889" t="s">
        <v>136</v>
      </c>
      <c r="AL142" s="906">
        <v>218.74</v>
      </c>
      <c r="AM142" s="896">
        <v>10.9</v>
      </c>
      <c r="AN142" s="889">
        <v>0.08</v>
      </c>
      <c r="AO142" s="762">
        <f t="shared" si="70"/>
        <v>-2.993837990949709</v>
      </c>
      <c r="AP142" s="763">
        <f t="shared" si="71"/>
        <v>8.9952330473016566</v>
      </c>
      <c r="AQ142" s="912">
        <f t="shared" si="72"/>
        <v>-25.200937052322391</v>
      </c>
      <c r="AR142" s="669">
        <f>INDEX(Historical!$C$7:$C$1381,MATCH(B142,Historical!$B$7:$B$1403,0))*IF(AH142="n/a",1.03,IF(AH142&lt;0,1.01,IF(AH142&gt;10,1.1,(1+AH142/100))))</f>
        <v>1.034</v>
      </c>
      <c r="AS142" s="910">
        <f t="shared" si="73"/>
        <v>1.0650200000000001</v>
      </c>
      <c r="AT142" s="910">
        <f t="shared" si="62"/>
        <v>1.0969706000000001</v>
      </c>
      <c r="AU142" s="910">
        <f t="shared" si="62"/>
        <v>1.1298797180000002</v>
      </c>
      <c r="AV142" s="910">
        <f t="shared" si="62"/>
        <v>1.1637761095400003</v>
      </c>
      <c r="AW142" s="669">
        <f t="shared" si="74"/>
        <v>5.4896464275400012</v>
      </c>
      <c r="AX142" s="770">
        <f t="shared" si="75"/>
        <v>25.021177883044672</v>
      </c>
      <c r="AY142" s="959">
        <v>0.82</v>
      </c>
      <c r="AZ142" s="896">
        <v>1.06</v>
      </c>
      <c r="BA142" s="896">
        <v>-36.299999999999997</v>
      </c>
      <c r="BB142" s="896">
        <v>-9.5299999999999994</v>
      </c>
      <c r="BC142" s="896">
        <v>-11.86</v>
      </c>
      <c r="BE142" s="641">
        <v>1982</v>
      </c>
      <c r="BF142" s="922">
        <f t="shared" si="76"/>
        <v>3</v>
      </c>
      <c r="BG142" s="906">
        <v>7.7</v>
      </c>
    </row>
    <row r="143" spans="1:59" s="796" customFormat="1" ht="11.25" customHeight="1" x14ac:dyDescent="0.2">
      <c r="A143" s="664" t="s">
        <v>4054</v>
      </c>
      <c r="B143" s="804" t="s">
        <v>383</v>
      </c>
      <c r="C143" s="957" t="s">
        <v>128</v>
      </c>
      <c r="D143" s="957" t="s">
        <v>4352</v>
      </c>
      <c r="E143" s="778">
        <v>47</v>
      </c>
      <c r="F143" s="1235">
        <v>48</v>
      </c>
      <c r="G143" s="1234" t="s">
        <v>37</v>
      </c>
      <c r="H143" s="1234" t="s">
        <v>115</v>
      </c>
      <c r="I143" s="789">
        <v>107.68</v>
      </c>
      <c r="J143" s="780">
        <f t="shared" si="63"/>
        <v>2.0059435364041605</v>
      </c>
      <c r="K143" s="781">
        <v>0.54</v>
      </c>
      <c r="L143" s="782">
        <v>4</v>
      </c>
      <c r="M143" s="783">
        <f t="shared" si="64"/>
        <v>2.16</v>
      </c>
      <c r="N143" s="784" t="s">
        <v>163</v>
      </c>
      <c r="O143" s="785">
        <v>0.53</v>
      </c>
      <c r="P143" s="786">
        <v>43909</v>
      </c>
      <c r="Q143" s="786">
        <v>43927</v>
      </c>
      <c r="R143" s="783">
        <f t="shared" si="65"/>
        <v>1.8867924528301903</v>
      </c>
      <c r="S143" s="721">
        <f>IF(INDEX(Historical!$D$7:$D$1379,MATCH(B143,Historical!$B$7:$B$1403,0))=0,"n/a",(INDEX(Historical!$C$7:$C$1381,MATCH(B143,Historical!$B$7:$B$1403,0))/INDEX(Historical!$D$7:$D$1379,MATCH(B143,Historical!$B$7:$B$1403,0))-1)*100)</f>
        <v>1.9323671497584627</v>
      </c>
      <c r="T143" s="721">
        <f>IF(INDEX(Historical!$F$7:$F$1372,MATCH(B143,Historical!$B$7:$B$1403,0))=0,"n/a",((INDEX(Historical!$C$7:$C$1381,MATCH(B143,Historical!$B$7:$B$1403,0))/INDEX(Historical!$F$7:$F$1372,MATCH(B143,Historical!$B$7:$B$1403,0)))^(1/3)-1)*100)</f>
        <v>1.9709486512899943</v>
      </c>
      <c r="U143" s="721">
        <f>IF(INDEX(Historical!$H$7:$H$1372,MATCH(B143,Historical!$B$7:$B$1403,0))=0,"n/a",((INDEX(Historical!$C$7:$C$1381,MATCH(B143,Historical!$B$7:$B$1403,0))/INDEX(Historical!$H$7:$H$1372,MATCH(B143,Historical!$B$7:$B$1403,0)))^(1/5)-1)*100)</f>
        <v>2.0116606730253395</v>
      </c>
      <c r="V143" s="721">
        <f>IF(INDEX(Historical!$O$7:$O$1372,MATCH(B143,Historical!$B$7:$B$1403,0))=0,"n/a",((INDEX(Historical!$C$7:$C$1381,MATCH(B143,Historical!$B$7:$B$1403,0))/INDEX(Historical!$O$7:$O$1372,MATCH(B143,Historical!$B$7:$B$1403,0)))^(1/10)-1)*100)</f>
        <v>7.1773462536293131</v>
      </c>
      <c r="W143" s="722">
        <f t="shared" si="66"/>
        <v>0.2802791731007987</v>
      </c>
      <c r="X143" s="723" t="str">
        <f t="shared" si="67"/>
        <v>n/a</v>
      </c>
      <c r="Y143" s="804"/>
      <c r="Z143" s="780">
        <f t="shared" si="68"/>
        <v>41.618497109826592</v>
      </c>
      <c r="AA143" s="788">
        <f t="shared" si="69"/>
        <v>20.747591522157997</v>
      </c>
      <c r="AB143" s="782">
        <v>1</v>
      </c>
      <c r="AC143" s="789">
        <v>5.19</v>
      </c>
      <c r="AD143" s="789">
        <v>3.49</v>
      </c>
      <c r="AE143" s="789">
        <v>0.57999999999999996</v>
      </c>
      <c r="AF143" s="789">
        <v>4.2699999999999996</v>
      </c>
      <c r="AG143" s="789">
        <v>18.2</v>
      </c>
      <c r="AH143" s="789">
        <v>-24.8</v>
      </c>
      <c r="AI143" s="789">
        <v>6.77</v>
      </c>
      <c r="AJ143" s="789">
        <v>-13</v>
      </c>
      <c r="AK143" s="789">
        <v>5.9499999999999993</v>
      </c>
      <c r="AL143" s="790">
        <v>303210</v>
      </c>
      <c r="AM143" s="791">
        <v>0.3</v>
      </c>
      <c r="AN143" s="789">
        <v>0.76</v>
      </c>
      <c r="AO143" s="792">
        <f t="shared" si="70"/>
        <v>-16.729987312728497</v>
      </c>
      <c r="AP143" s="793">
        <f t="shared" si="71"/>
        <v>4.0176042094294999</v>
      </c>
      <c r="AQ143" s="794">
        <f t="shared" si="72"/>
        <v>98.429630179472085</v>
      </c>
      <c r="AR143" s="669">
        <f>INDEX(Historical!$C$7:$C$1381,MATCH(B143,Historical!$B$7:$B$1403,0))*IF(AH143="n/a",1.03,IF(AH143&lt;0,1.01,IF(AH143&gt;10,1.1,(1+AH143/100))))</f>
        <v>2.1311</v>
      </c>
      <c r="AS143" s="788">
        <f t="shared" si="73"/>
        <v>2.2753754700000002</v>
      </c>
      <c r="AT143" s="788">
        <f t="shared" si="62"/>
        <v>2.4107603104649997</v>
      </c>
      <c r="AU143" s="788">
        <f t="shared" si="62"/>
        <v>2.5542005489376671</v>
      </c>
      <c r="AV143" s="788">
        <f t="shared" si="62"/>
        <v>2.7061754815994581</v>
      </c>
      <c r="AW143" s="780">
        <f t="shared" si="74"/>
        <v>12.077611811002125</v>
      </c>
      <c r="AX143" s="795">
        <f t="shared" si="75"/>
        <v>11.216207105314009</v>
      </c>
      <c r="AY143" s="960">
        <v>0.41</v>
      </c>
      <c r="AZ143" s="791">
        <v>11.55</v>
      </c>
      <c r="BA143" s="791">
        <v>-14.12</v>
      </c>
      <c r="BB143" s="791">
        <v>-7.93</v>
      </c>
      <c r="BC143" s="791">
        <v>-5.8999999999999995</v>
      </c>
      <c r="BD143" s="933"/>
      <c r="BE143" s="641">
        <v>1974</v>
      </c>
      <c r="BF143" s="922">
        <f t="shared" si="76"/>
        <v>4</v>
      </c>
      <c r="BG143" s="847">
        <v>5.5</v>
      </c>
    </row>
    <row r="144" spans="1:59" ht="11.25" customHeight="1" x14ac:dyDescent="0.2">
      <c r="A144" s="895" t="s">
        <v>386</v>
      </c>
      <c r="B144" s="899" t="s">
        <v>387</v>
      </c>
      <c r="C144" s="957" t="s">
        <v>153</v>
      </c>
      <c r="D144" s="957" t="s">
        <v>4340</v>
      </c>
      <c r="E144" s="754">
        <v>27</v>
      </c>
      <c r="F144" s="1235">
        <v>108</v>
      </c>
      <c r="G144" s="1235" t="s">
        <v>37</v>
      </c>
      <c r="H144" s="1235" t="s">
        <v>37</v>
      </c>
      <c r="I144" s="889">
        <v>150.56</v>
      </c>
      <c r="J144" s="669">
        <f t="shared" si="63"/>
        <v>0.42507970244420828</v>
      </c>
      <c r="K144" s="908">
        <v>0.16</v>
      </c>
      <c r="L144" s="911">
        <v>4</v>
      </c>
      <c r="M144" s="660">
        <f t="shared" si="64"/>
        <v>0.64</v>
      </c>
      <c r="N144" s="894" t="s">
        <v>139</v>
      </c>
      <c r="O144" s="757">
        <v>0.15</v>
      </c>
      <c r="P144" s="885">
        <v>43760</v>
      </c>
      <c r="Q144" s="885">
        <v>43775</v>
      </c>
      <c r="R144" s="660">
        <f t="shared" si="65"/>
        <v>6.6666666666666732</v>
      </c>
      <c r="S144" s="721">
        <f>IF(INDEX(Historical!$D$7:$D$1379,MATCH(B144,Historical!$B$7:$B$1403,0))=0,"n/a",(INDEX(Historical!$C$7:$C$1381,MATCH(B144,Historical!$B$7:$B$1403,0))/INDEX(Historical!$D$7:$D$1379,MATCH(B144,Historical!$B$7:$B$1403,0))-1)*100)</f>
        <v>7.0175438596491224</v>
      </c>
      <c r="T144" s="721">
        <f>IF(INDEX(Historical!$F$7:$F$1372,MATCH(B144,Historical!$B$7:$B$1403,0))=0,"n/a",((INDEX(Historical!$C$7:$C$1381,MATCH(B144,Historical!$B$7:$B$1403,0))/INDEX(Historical!$F$7:$F$1372,MATCH(B144,Historical!$B$7:$B$1403,0)))^(1/3)-1)*100)</f>
        <v>7.5749744635974059</v>
      </c>
      <c r="U144" s="721">
        <f>IF(INDEX(Historical!$H$7:$H$1372,MATCH(B144,Historical!$B$7:$B$1403,0))=0,"n/a",((INDEX(Historical!$C$7:$C$1381,MATCH(B144,Historical!$B$7:$B$1403,0))/INDEX(Historical!$H$7:$H$1372,MATCH(B144,Historical!$B$7:$B$1403,0)))^(1/5)-1)*100)</f>
        <v>8.2702639798059696</v>
      </c>
      <c r="V144" s="721">
        <f>IF(INDEX(Historical!$O$7:$O$1372,MATCH(B144,Historical!$B$7:$B$1403,0))=0,"n/a",((INDEX(Historical!$C$7:$C$1381,MATCH(B144,Historical!$B$7:$B$1403,0))/INDEX(Historical!$O$7:$O$1372,MATCH(B144,Historical!$B$7:$B$1403,0)))^(1/10)-1)*100)</f>
        <v>7.1773462536293131</v>
      </c>
      <c r="W144" s="722">
        <f t="shared" si="66"/>
        <v>1.1522732340834203</v>
      </c>
      <c r="X144" s="723">
        <f t="shared" si="67"/>
        <v>0.71915338954834518</v>
      </c>
      <c r="Y144" s="682"/>
      <c r="Z144" s="669">
        <f t="shared" si="68"/>
        <v>19.937694704049843</v>
      </c>
      <c r="AA144" s="910">
        <f t="shared" si="69"/>
        <v>46.903426791277262</v>
      </c>
      <c r="AB144" s="911">
        <v>12</v>
      </c>
      <c r="AC144" s="889">
        <v>3.21</v>
      </c>
      <c r="AD144" s="889">
        <v>5.28</v>
      </c>
      <c r="AE144" s="889">
        <v>6.11</v>
      </c>
      <c r="AF144" s="889">
        <v>7.49</v>
      </c>
      <c r="AG144" s="889">
        <v>16.100000000000001</v>
      </c>
      <c r="AH144" s="889">
        <v>-11.700000000000001</v>
      </c>
      <c r="AI144" s="889">
        <v>13.29</v>
      </c>
      <c r="AJ144" s="889">
        <v>11.5</v>
      </c>
      <c r="AK144" s="889">
        <v>8.9</v>
      </c>
      <c r="AL144" s="902">
        <v>11240</v>
      </c>
      <c r="AM144" s="896">
        <v>0.1</v>
      </c>
      <c r="AN144" s="889">
        <v>0.13</v>
      </c>
      <c r="AO144" s="762">
        <f t="shared" si="70"/>
        <v>-38.208083109027086</v>
      </c>
      <c r="AP144" s="763">
        <f t="shared" si="71"/>
        <v>8.6953436822501775</v>
      </c>
      <c r="AQ144" s="912">
        <f t="shared" si="72"/>
        <v>295.14085627317297</v>
      </c>
      <c r="AR144" s="669">
        <f>INDEX(Historical!$C$7:$C$1381,MATCH(B144,Historical!$B$7:$B$1403,0))*IF(AH144="n/a",1.03,IF(AH144&lt;0,1.01,IF(AH144&gt;10,1.1,(1+AH144/100))))</f>
        <v>0.61609999999999998</v>
      </c>
      <c r="AS144" s="910">
        <f t="shared" si="73"/>
        <v>0.67771000000000003</v>
      </c>
      <c r="AT144" s="910">
        <f t="shared" si="62"/>
        <v>0.73802619000000003</v>
      </c>
      <c r="AU144" s="910">
        <f t="shared" si="62"/>
        <v>0.80371052091000006</v>
      </c>
      <c r="AV144" s="910">
        <f t="shared" si="62"/>
        <v>0.87524075727099004</v>
      </c>
      <c r="AW144" s="669">
        <f t="shared" si="74"/>
        <v>3.7107874681809903</v>
      </c>
      <c r="AX144" s="770">
        <f t="shared" si="75"/>
        <v>2.464656926262613</v>
      </c>
      <c r="AY144" s="959">
        <v>1.2</v>
      </c>
      <c r="AZ144" s="896">
        <v>48.85</v>
      </c>
      <c r="BA144" s="896">
        <v>-14.77</v>
      </c>
      <c r="BB144" s="896">
        <v>-4.3600000000000003</v>
      </c>
      <c r="BC144" s="896">
        <v>6.4799999999999995</v>
      </c>
      <c r="BE144" s="641">
        <v>1994</v>
      </c>
      <c r="BF144" s="922">
        <f t="shared" si="76"/>
        <v>2</v>
      </c>
      <c r="BG144" s="906">
        <v>11</v>
      </c>
    </row>
    <row r="145" spans="1:59" ht="11.25" customHeight="1" x14ac:dyDescent="0.2">
      <c r="A145" s="895" t="s">
        <v>4613</v>
      </c>
      <c r="B145" s="899" t="s">
        <v>4612</v>
      </c>
      <c r="C145" s="957" t="s">
        <v>131</v>
      </c>
      <c r="D145" s="957" t="s">
        <v>4357</v>
      </c>
      <c r="E145" s="754">
        <v>27</v>
      </c>
      <c r="F145" s="1235">
        <v>106</v>
      </c>
      <c r="G145" s="1235" t="s">
        <v>37</v>
      </c>
      <c r="H145" s="1235" t="s">
        <v>37</v>
      </c>
      <c r="I145" s="889">
        <v>43.01</v>
      </c>
      <c r="J145" s="669">
        <f t="shared" si="63"/>
        <v>2.1790281329923276</v>
      </c>
      <c r="K145" s="908">
        <v>0.23430000000000001</v>
      </c>
      <c r="L145" s="911">
        <v>4</v>
      </c>
      <c r="M145" s="660">
        <f t="shared" si="64"/>
        <v>0.93720000000000003</v>
      </c>
      <c r="N145" s="894" t="s">
        <v>119</v>
      </c>
      <c r="O145" s="757">
        <v>0.219</v>
      </c>
      <c r="P145" s="885">
        <v>43692</v>
      </c>
      <c r="Q145" s="885">
        <v>43709</v>
      </c>
      <c r="R145" s="660">
        <f t="shared" si="65"/>
        <v>6.9863013698630168</v>
      </c>
      <c r="S145" s="721">
        <f>IF(INDEX(Historical!$D$7:$D$1379,MATCH(B145,Historical!$B$7:$B$1403,0))=0,"n/a",(INDEX(Historical!$C$7:$C$1381,MATCH(B145,Historical!$B$7:$B$1403,0))/INDEX(Historical!$D$7:$D$1379,MATCH(B145,Historical!$B$7:$B$1403,0))-1)*100)</f>
        <v>6.9103773584905603</v>
      </c>
      <c r="T145" s="721">
        <f>IF(INDEX(Historical!$F$7:$F$1372,MATCH(B145,Historical!$B$7:$B$1403,0))=0,"n/a",((INDEX(Historical!$C$7:$C$1381,MATCH(B145,Historical!$B$7:$B$1403,0))/INDEX(Historical!$F$7:$F$1372,MATCH(B145,Historical!$B$7:$B$1403,0)))^(1/3)-1)*100)</f>
        <v>7.0702468159793197</v>
      </c>
      <c r="U145" s="721">
        <f>IF(INDEX(Historical!$H$7:$H$1372,MATCH(B145,Historical!$B$7:$B$1403,0))=0,"n/a",((INDEX(Historical!$C$7:$C$1381,MATCH(B145,Historical!$B$7:$B$1403,0))/INDEX(Historical!$H$7:$H$1372,MATCH(B145,Historical!$B$7:$B$1403,0)))^(1/5)-1)*100)</f>
        <v>7.4150886899149171</v>
      </c>
      <c r="V145" s="721">
        <f>IF(INDEX(Historical!$O$7:$O$1372,MATCH(B145,Historical!$B$7:$B$1403,0))=0,"n/a",((INDEX(Historical!$C$7:$C$1381,MATCH(B145,Historical!$B$7:$B$1403,0))/INDEX(Historical!$O$7:$O$1372,MATCH(B145,Historical!$B$7:$B$1403,0)))^(1/10)-1)*100)</f>
        <v>7.4969899969713261</v>
      </c>
      <c r="W145" s="722">
        <f t="shared" si="66"/>
        <v>0.9890754413318551</v>
      </c>
      <c r="X145" s="723" t="str">
        <f t="shared" si="67"/>
        <v>n/a</v>
      </c>
      <c r="Y145" s="682"/>
      <c r="Z145" s="669">
        <f t="shared" si="68"/>
        <v>133.8857142857143</v>
      </c>
      <c r="AA145" s="910">
        <f t="shared" si="69"/>
        <v>61.442857142857143</v>
      </c>
      <c r="AB145" s="911">
        <v>12</v>
      </c>
      <c r="AC145" s="889">
        <v>0.7</v>
      </c>
      <c r="AD145" s="889">
        <v>9.56</v>
      </c>
      <c r="AE145" s="889">
        <v>10.77</v>
      </c>
      <c r="AF145" s="889">
        <v>2.58</v>
      </c>
      <c r="AG145" s="889">
        <v>5.4</v>
      </c>
      <c r="AH145" s="889">
        <v>-21.2</v>
      </c>
      <c r="AI145" s="889">
        <v>5.88</v>
      </c>
      <c r="AJ145" s="889">
        <v>-1.3</v>
      </c>
      <c r="AK145" s="889">
        <v>6.4</v>
      </c>
      <c r="AL145" s="902">
        <v>9360</v>
      </c>
      <c r="AM145" s="896">
        <v>0.21</v>
      </c>
      <c r="AN145" s="889">
        <v>0.8</v>
      </c>
      <c r="AO145" s="762">
        <f t="shared" si="70"/>
        <v>-51.848740319949897</v>
      </c>
      <c r="AP145" s="763">
        <f t="shared" si="71"/>
        <v>9.5941168229072442</v>
      </c>
      <c r="AQ145" s="912">
        <f t="shared" si="72"/>
        <v>165.4326208107741</v>
      </c>
      <c r="AR145" s="669">
        <f>INDEX(Historical!$C$7:$C$1381,MATCH(B145,Historical!$B$7:$B$1403,0))*IF(AH145="n/a",1.03,IF(AH145&lt;0,1.01,IF(AH145&gt;10,1.1,(1+AH145/100))))</f>
        <v>0.91566599999999998</v>
      </c>
      <c r="AS145" s="910">
        <f t="shared" si="73"/>
        <v>0.96950716079999999</v>
      </c>
      <c r="AT145" s="910">
        <f t="shared" si="62"/>
        <v>1.0315556190912001</v>
      </c>
      <c r="AU145" s="910">
        <f t="shared" si="62"/>
        <v>1.097575178713037</v>
      </c>
      <c r="AV145" s="910">
        <f t="shared" si="62"/>
        <v>1.1678199901506714</v>
      </c>
      <c r="AW145" s="669">
        <f t="shared" si="74"/>
        <v>5.1821239487549082</v>
      </c>
      <c r="AX145" s="770">
        <f t="shared" si="75"/>
        <v>12.048649032213225</v>
      </c>
      <c r="AY145" s="959">
        <v>0.36</v>
      </c>
      <c r="AZ145" s="896">
        <v>23.630000000000003</v>
      </c>
      <c r="BA145" s="896">
        <v>-21.11</v>
      </c>
      <c r="BB145" s="896">
        <v>-13.71</v>
      </c>
      <c r="BC145" s="896">
        <v>-3.81</v>
      </c>
      <c r="BE145" s="641">
        <v>1993</v>
      </c>
      <c r="BF145" s="922">
        <f t="shared" si="76"/>
        <v>2</v>
      </c>
      <c r="BG145" s="906">
        <v>1.9</v>
      </c>
    </row>
    <row r="146" spans="1:59" ht="11.25" customHeight="1" x14ac:dyDescent="0.2">
      <c r="A146" s="887" t="s">
        <v>225</v>
      </c>
      <c r="B146" s="899" t="s">
        <v>226</v>
      </c>
      <c r="C146" s="957" t="s">
        <v>178</v>
      </c>
      <c r="D146" s="957" t="s">
        <v>4353</v>
      </c>
      <c r="E146" s="754">
        <v>37</v>
      </c>
      <c r="F146" s="1235">
        <v>73</v>
      </c>
      <c r="G146" s="1235" t="s">
        <v>37</v>
      </c>
      <c r="H146" s="1235" t="s">
        <v>37</v>
      </c>
      <c r="I146" s="889">
        <v>51.44</v>
      </c>
      <c r="J146" s="669">
        <f t="shared" si="63"/>
        <v>6.7651632970451017</v>
      </c>
      <c r="K146" s="901">
        <v>0.87</v>
      </c>
      <c r="L146" s="911">
        <v>4</v>
      </c>
      <c r="M146" s="660">
        <f t="shared" si="64"/>
        <v>3.48</v>
      </c>
      <c r="N146" s="894" t="s">
        <v>142</v>
      </c>
      <c r="O146" s="756">
        <v>0.82</v>
      </c>
      <c r="P146" s="885">
        <v>43595</v>
      </c>
      <c r="Q146" s="885">
        <v>43626</v>
      </c>
      <c r="R146" s="660">
        <f t="shared" si="65"/>
        <v>6.0975609756097624</v>
      </c>
      <c r="S146" s="721">
        <f>IF(INDEX(Historical!$D$7:$D$1379,MATCH(B146,Historical!$B$7:$B$1403,0))=0,"n/a",(INDEX(Historical!$C$7:$C$1381,MATCH(B146,Historical!$B$7:$B$1403,0))/INDEX(Historical!$D$7:$D$1379,MATCH(B146,Historical!$B$7:$B$1403,0))-1)*100)</f>
        <v>6.1919504643962897</v>
      </c>
      <c r="T146" s="721">
        <f>IF(INDEX(Historical!$F$7:$F$1372,MATCH(B146,Historical!$B$7:$B$1403,0))=0,"n/a",((INDEX(Historical!$C$7:$C$1381,MATCH(B146,Historical!$B$7:$B$1403,0))/INDEX(Historical!$F$7:$F$1372,MATCH(B146,Historical!$B$7:$B$1403,0)))^(1/3)-1)*100)</f>
        <v>4.7995180246501512</v>
      </c>
      <c r="U146" s="721">
        <f>IF(INDEX(Historical!$H$7:$H$1372,MATCH(B146,Historical!$B$7:$B$1403,0))=0,"n/a",((INDEX(Historical!$C$7:$C$1381,MATCH(B146,Historical!$B$7:$B$1403,0))/INDEX(Historical!$H$7:$H$1372,MATCH(B146,Historical!$B$7:$B$1403,0)))^(1/5)-1)*100)</f>
        <v>4.9025562573557169</v>
      </c>
      <c r="V146" s="721">
        <f>IF(INDEX(Historical!$O$7:$O$1372,MATCH(B146,Historical!$B$7:$B$1403,0))=0,"n/a",((INDEX(Historical!$C$7:$C$1381,MATCH(B146,Historical!$B$7:$B$1403,0))/INDEX(Historical!$O$7:$O$1372,MATCH(B146,Historical!$B$7:$B$1403,0)))^(1/10)-1)*100)</f>
        <v>7.5272659196223168</v>
      </c>
      <c r="W146" s="722">
        <f t="shared" si="66"/>
        <v>0.65130637202222086</v>
      </c>
      <c r="X146" s="723" t="str">
        <f t="shared" si="67"/>
        <v>n/a</v>
      </c>
      <c r="Y146" s="899"/>
      <c r="Z146" s="669">
        <f t="shared" si="68"/>
        <v>103.57142857142858</v>
      </c>
      <c r="AA146" s="910">
        <f t="shared" si="69"/>
        <v>15.30952380952381</v>
      </c>
      <c r="AB146" s="911">
        <v>12</v>
      </c>
      <c r="AC146" s="889">
        <v>3.36</v>
      </c>
      <c r="AD146" s="889">
        <v>2.71</v>
      </c>
      <c r="AE146" s="889">
        <v>0.85</v>
      </c>
      <c r="AF146" s="889">
        <v>1.1599999999999999</v>
      </c>
      <c r="AG146" s="889">
        <v>9.3000000000000007</v>
      </c>
      <c r="AH146" s="889">
        <v>48.8</v>
      </c>
      <c r="AI146" s="889">
        <v>12.590000000000002</v>
      </c>
      <c r="AJ146" s="889">
        <v>-8.2000000000000011</v>
      </c>
      <c r="AK146" s="889">
        <v>5.65</v>
      </c>
      <c r="AL146" s="902">
        <v>220340</v>
      </c>
      <c r="AM146" s="896">
        <v>0.2</v>
      </c>
      <c r="AN146" s="889">
        <v>0.25</v>
      </c>
      <c r="AO146" s="762">
        <f t="shared" si="70"/>
        <v>-3.6418042551229917</v>
      </c>
      <c r="AP146" s="763">
        <f t="shared" si="71"/>
        <v>11.667719554400819</v>
      </c>
      <c r="AQ146" s="912">
        <f t="shared" si="72"/>
        <v>-11.157948847912946</v>
      </c>
      <c r="AR146" s="669">
        <f>INDEX(Historical!$C$7:$C$1381,MATCH(B146,Historical!$B$7:$B$1403,0))*IF(AH146="n/a",1.03,IF(AH146&lt;0,1.01,IF(AH146&gt;10,1.1,(1+AH146/100))))</f>
        <v>3.7730000000000006</v>
      </c>
      <c r="AS146" s="910">
        <f t="shared" si="73"/>
        <v>4.1503000000000005</v>
      </c>
      <c r="AT146" s="910">
        <f t="shared" si="62"/>
        <v>4.3847919500000003</v>
      </c>
      <c r="AU146" s="910">
        <f t="shared" si="62"/>
        <v>4.6325326951750005</v>
      </c>
      <c r="AV146" s="910">
        <f t="shared" si="62"/>
        <v>4.8942707924523878</v>
      </c>
      <c r="AW146" s="669">
        <f t="shared" si="74"/>
        <v>21.834895437627392</v>
      </c>
      <c r="AX146" s="770">
        <f t="shared" si="75"/>
        <v>42.447308393521368</v>
      </c>
      <c r="AY146" s="959">
        <v>0.99</v>
      </c>
      <c r="AZ146" s="896">
        <v>3.29</v>
      </c>
      <c r="BA146" s="896">
        <v>-38.39</v>
      </c>
      <c r="BB146" s="896">
        <v>-20.990000000000002</v>
      </c>
      <c r="BC146" s="896">
        <v>-26.57</v>
      </c>
      <c r="BE146" s="641">
        <v>1983</v>
      </c>
      <c r="BF146" s="922">
        <f t="shared" si="76"/>
        <v>3</v>
      </c>
      <c r="BG146" s="906">
        <v>5</v>
      </c>
    </row>
    <row r="147" spans="1:59" s="736" customFormat="1" ht="13.5" thickBot="1" x14ac:dyDescent="0.25">
      <c r="B147" s="849"/>
      <c r="E147" s="850"/>
      <c r="F147" s="837"/>
      <c r="J147" s="751"/>
      <c r="L147" s="838"/>
      <c r="M147" s="837"/>
      <c r="N147" s="837"/>
      <c r="O147" s="751"/>
      <c r="R147" s="837"/>
      <c r="S147" s="839"/>
      <c r="T147" s="839"/>
      <c r="U147" s="839"/>
      <c r="V147" s="839"/>
      <c r="W147" s="839"/>
      <c r="X147" s="839"/>
      <c r="Y147" s="849"/>
      <c r="Z147" s="751"/>
      <c r="AC147" s="840"/>
      <c r="AD147" s="840"/>
      <c r="AE147" s="840"/>
      <c r="AF147" s="840"/>
      <c r="AG147" s="840"/>
      <c r="AH147" s="840"/>
      <c r="AI147" s="840"/>
      <c r="AJ147" s="840"/>
      <c r="AK147" s="840"/>
      <c r="AL147" s="840"/>
      <c r="AM147" s="840"/>
      <c r="AN147" s="840"/>
      <c r="AO147" s="751"/>
      <c r="AR147" s="841"/>
      <c r="AS147" s="842"/>
      <c r="AT147" s="842"/>
      <c r="AU147" s="842"/>
      <c r="AV147" s="842"/>
      <c r="AW147" s="841"/>
      <c r="AX147" s="842"/>
      <c r="AY147" s="751"/>
      <c r="BD147" s="850"/>
      <c r="BE147" s="837"/>
      <c r="BF147" s="837"/>
    </row>
    <row r="148" spans="1:59" x14ac:dyDescent="0.2">
      <c r="A148" s="887" t="s">
        <v>4308</v>
      </c>
      <c r="B148" s="675">
        <f>COUNTA(B7:B146)</f>
        <v>140</v>
      </c>
      <c r="E148" s="855">
        <f>AVERAGE(E7:E146)</f>
        <v>39.35</v>
      </c>
      <c r="I148" s="843">
        <f>AVERAGE(I7:I146)</f>
        <v>94.860071428571416</v>
      </c>
      <c r="J148" s="844">
        <f>AVERAGE(J7:J146)</f>
        <v>2.789231240904086</v>
      </c>
      <c r="K148" s="851">
        <f>AVERAGE(K7:K146)</f>
        <v>0.5792739285714289</v>
      </c>
      <c r="M148" s="843">
        <f>AVERAGE(M7:M146)</f>
        <v>2.1511671428571444</v>
      </c>
      <c r="O148" s="851">
        <f>AVERAGE(O7:O146)</f>
        <v>0.54213437124364316</v>
      </c>
      <c r="R148" s="843">
        <f t="shared" ref="R148:X148" si="77">AVERAGE(R7:R146)</f>
        <v>6.7181426760550931</v>
      </c>
      <c r="S148" s="852">
        <f t="shared" si="77"/>
        <v>7.7508671035173569</v>
      </c>
      <c r="T148" s="852">
        <f t="shared" si="77"/>
        <v>7.5126187710589107</v>
      </c>
      <c r="U148" s="852">
        <f t="shared" si="77"/>
        <v>7.4560476878802238</v>
      </c>
      <c r="V148" s="852">
        <f t="shared" si="77"/>
        <v>8.0096058321825332</v>
      </c>
      <c r="W148" s="853">
        <f t="shared" si="77"/>
        <v>0.97608142827571187</v>
      </c>
      <c r="X148" s="854">
        <f t="shared" si="77"/>
        <v>2.0039146432203925</v>
      </c>
      <c r="Z148" s="844">
        <f>AVERAGE(Z7:Z146)</f>
        <v>63.27377481414868</v>
      </c>
      <c r="AA148" s="843">
        <f>AVERAGE(AA7:AA146)</f>
        <v>24.876139484671295</v>
      </c>
      <c r="AB148" s="727"/>
      <c r="AC148" s="843">
        <f t="shared" ref="AC148:BC148" si="78">AVERAGE(AC7:AC146)</f>
        <v>4.1782089552238828</v>
      </c>
      <c r="AD148" s="843">
        <f t="shared" si="78"/>
        <v>3.5383471074380188</v>
      </c>
      <c r="AE148" s="843">
        <f t="shared" si="78"/>
        <v>3.5576119402985085</v>
      </c>
      <c r="AF148" s="843">
        <f t="shared" si="78"/>
        <v>5.3867938931297719</v>
      </c>
      <c r="AG148" s="843">
        <f t="shared" si="78"/>
        <v>17.126590909090904</v>
      </c>
      <c r="AH148" s="843" t="e">
        <f t="shared" si="78"/>
        <v>#VALUE!</v>
      </c>
      <c r="AI148" s="843">
        <f t="shared" si="78"/>
        <v>8.5517599999999963</v>
      </c>
      <c r="AJ148" s="843">
        <f t="shared" si="78"/>
        <v>6.4864661654135318</v>
      </c>
      <c r="AK148" s="843">
        <f t="shared" si="78"/>
        <v>8.691031746031749</v>
      </c>
      <c r="AL148" s="991">
        <f t="shared" si="78"/>
        <v>35304.018059701491</v>
      </c>
      <c r="AM148" s="843">
        <f t="shared" si="78"/>
        <v>3.0026315789473697</v>
      </c>
      <c r="AN148" s="843">
        <f t="shared" si="78"/>
        <v>0.81569007633587809</v>
      </c>
      <c r="AO148" s="940">
        <f t="shared" si="78"/>
        <v>-14.577556616579066</v>
      </c>
      <c r="AP148" s="843">
        <f t="shared" si="78"/>
        <v>10.245278928784312</v>
      </c>
      <c r="AQ148" s="978">
        <f t="shared" si="78"/>
        <v>109.70046196347054</v>
      </c>
      <c r="AR148" s="977" t="e">
        <f t="shared" si="78"/>
        <v>#VALUE!</v>
      </c>
      <c r="AS148" s="843" t="e">
        <f t="shared" si="78"/>
        <v>#VALUE!</v>
      </c>
      <c r="AT148" s="843" t="e">
        <f t="shared" si="78"/>
        <v>#VALUE!</v>
      </c>
      <c r="AU148" s="843" t="e">
        <f t="shared" si="78"/>
        <v>#VALUE!</v>
      </c>
      <c r="AV148" s="843" t="e">
        <f t="shared" si="78"/>
        <v>#VALUE!</v>
      </c>
      <c r="AW148" s="843" t="e">
        <f t="shared" si="78"/>
        <v>#VALUE!</v>
      </c>
      <c r="AX148" s="978" t="e">
        <f t="shared" si="78"/>
        <v>#VALUE!</v>
      </c>
      <c r="AY148" s="977">
        <f t="shared" si="78"/>
        <v>0.81455223880596983</v>
      </c>
      <c r="AZ148" s="843">
        <f t="shared" si="78"/>
        <v>11.018772530497706</v>
      </c>
      <c r="BA148" s="843">
        <f t="shared" si="78"/>
        <v>-19.966078697421985</v>
      </c>
      <c r="BB148" s="843">
        <f t="shared" si="78"/>
        <v>-11.406808011669323</v>
      </c>
      <c r="BC148" s="978">
        <f t="shared" si="78"/>
        <v>-7.6531402373322006</v>
      </c>
      <c r="BD148" s="843"/>
      <c r="BE148" s="727">
        <f>AVERAGE(BE7:BE146)</f>
        <v>1981.1714285714286</v>
      </c>
      <c r="BF148" s="843">
        <f>AVERAGE(BF7:BF146)</f>
        <v>3.7142857142857144</v>
      </c>
      <c r="BG148" s="843">
        <f>AVERAGE(BG7:BG146)</f>
        <v>6.8596240601503764</v>
      </c>
    </row>
    <row r="149" spans="1:59" x14ac:dyDescent="0.2">
      <c r="O149" s="973"/>
      <c r="W149" s="990"/>
      <c r="X149" s="990"/>
      <c r="AC149" s="888"/>
      <c r="AD149" s="888"/>
      <c r="AE149" s="888"/>
      <c r="AF149" s="888"/>
      <c r="AG149" s="888"/>
      <c r="AH149" s="888"/>
      <c r="AI149" s="888"/>
      <c r="AJ149" s="888"/>
      <c r="AK149" s="888"/>
      <c r="AL149" s="992"/>
      <c r="AM149" s="888"/>
      <c r="AN149" s="675"/>
      <c r="AO149" s="888"/>
      <c r="AQ149" s="675"/>
      <c r="AR149" s="888"/>
      <c r="AS149" s="888"/>
      <c r="AT149" s="888"/>
      <c r="AU149" s="888"/>
      <c r="AV149" s="888"/>
      <c r="AW149" s="888"/>
      <c r="AX149" s="675"/>
      <c r="AY149" s="888"/>
      <c r="BC149" s="675"/>
      <c r="BD149" s="888"/>
      <c r="BE149" s="976"/>
      <c r="BF149" s="888"/>
    </row>
    <row r="150" spans="1:59" x14ac:dyDescent="0.2">
      <c r="A150" s="888" t="s">
        <v>4419</v>
      </c>
      <c r="I150" s="675"/>
      <c r="J150" s="888"/>
      <c r="O150" s="973"/>
      <c r="W150" s="990"/>
      <c r="X150" s="990"/>
      <c r="AC150" s="888"/>
      <c r="AD150" s="888"/>
      <c r="AE150" s="888"/>
      <c r="AF150" s="888"/>
      <c r="AG150" s="888"/>
      <c r="AH150" s="888"/>
      <c r="AI150" s="888"/>
      <c r="AJ150" s="888"/>
      <c r="AK150" s="888"/>
      <c r="AL150" s="992"/>
      <c r="AM150" s="888"/>
      <c r="AN150" s="675"/>
      <c r="AO150" s="888"/>
      <c r="AQ150" s="675"/>
      <c r="AR150" s="888"/>
      <c r="AS150" s="888"/>
      <c r="AT150" s="888"/>
      <c r="AU150" s="888"/>
      <c r="AV150" s="888"/>
      <c r="AW150" s="888"/>
      <c r="AX150" s="675"/>
      <c r="AY150" s="888"/>
      <c r="BC150" s="675"/>
      <c r="BD150" s="888"/>
      <c r="BE150" s="976"/>
      <c r="BF150" s="888"/>
    </row>
    <row r="151" spans="1:59" x14ac:dyDescent="0.2">
      <c r="A151" s="888" t="s">
        <v>4359</v>
      </c>
      <c r="B151" s="675">
        <f t="shared" ref="B151:B161" si="79">COUNTIF($C$7:$C$146,"="&amp;$A151)</f>
        <v>4</v>
      </c>
      <c r="E151" s="855">
        <f t="shared" ref="E151:E161" si="80">AVERAGEIFS($E$7:$E$146,$C$7:$C$146,"="&amp;$A151)</f>
        <v>33.5</v>
      </c>
      <c r="I151" s="971">
        <f t="shared" ref="I151:K161" si="81">AVERAGEIFS(I$7:I$146,$C$7:$C$146,"="&amp;$A151)</f>
        <v>29.724999999999998</v>
      </c>
      <c r="J151" s="843">
        <f t="shared" si="81"/>
        <v>5.4679877583593495</v>
      </c>
      <c r="K151" s="851">
        <f t="shared" si="81"/>
        <v>0.40500000000000003</v>
      </c>
      <c r="L151" s="855"/>
      <c r="M151" s="843">
        <f t="shared" ref="M151:M161" si="82">AVERAGEIFS(M$7:M$146,$C$7:$C$146,"="&amp;$A151)</f>
        <v>1.62</v>
      </c>
      <c r="N151" s="855"/>
      <c r="O151" s="851">
        <f t="shared" ref="O151:O161" si="83">AVERAGEIFS(O$7:O$146,$C$7:$C$146,"="&amp;$A151)</f>
        <v>0.39374999999999999</v>
      </c>
      <c r="P151" s="855"/>
      <c r="Q151" s="855"/>
      <c r="R151" s="843">
        <f t="shared" ref="R151:X161" si="84">AVERAGEIFS(R$7:R$146,$C$7:$C$146,"="&amp;$A151)</f>
        <v>2.8985870533984368</v>
      </c>
      <c r="S151" s="843">
        <f t="shared" si="84"/>
        <v>3.4266275582215955</v>
      </c>
      <c r="T151" s="843">
        <f t="shared" si="84"/>
        <v>3.5073845407540771</v>
      </c>
      <c r="U151" s="843">
        <f t="shared" si="84"/>
        <v>4.1511851734963852</v>
      </c>
      <c r="V151" s="843">
        <f t="shared" si="84"/>
        <v>6.4838802575036887</v>
      </c>
      <c r="W151" s="854">
        <f t="shared" si="84"/>
        <v>0.74374748804957214</v>
      </c>
      <c r="X151" s="854">
        <f t="shared" si="84"/>
        <v>1.5866701245300008</v>
      </c>
      <c r="Y151" s="675"/>
      <c r="Z151" s="843">
        <f t="shared" ref="Z151:AA161" si="85">AVERAGEIFS(Z$7:Z$146,$C$7:$C$146,"="&amp;$A151)</f>
        <v>190.38512078808134</v>
      </c>
      <c r="AA151" s="843">
        <f t="shared" si="85"/>
        <v>28.229454985119048</v>
      </c>
      <c r="AB151" s="843"/>
      <c r="AC151" s="843">
        <f t="shared" ref="AC151:AL161" si="86">AVERAGEIFS(AC$7:AC$146,$C$7:$C$146,"="&amp;$A151)</f>
        <v>1.4625000000000001</v>
      </c>
      <c r="AD151" s="843">
        <f t="shared" si="86"/>
        <v>2.31</v>
      </c>
      <c r="AE151" s="843">
        <f t="shared" si="86"/>
        <v>0.86749999999999994</v>
      </c>
      <c r="AF151" s="843">
        <f t="shared" si="86"/>
        <v>1.2425000000000002</v>
      </c>
      <c r="AG151" s="843">
        <f t="shared" si="86"/>
        <v>5.2250000000000005</v>
      </c>
      <c r="AH151" s="843">
        <f t="shared" si="86"/>
        <v>83.449999999999989</v>
      </c>
      <c r="AI151" s="843">
        <f t="shared" si="86"/>
        <v>5.8375000000000004</v>
      </c>
      <c r="AJ151" s="843">
        <f t="shared" si="86"/>
        <v>-2.1749999999999998</v>
      </c>
      <c r="AK151" s="843">
        <f t="shared" si="86"/>
        <v>15.25</v>
      </c>
      <c r="AL151" s="991">
        <f t="shared" si="86"/>
        <v>65882.5</v>
      </c>
      <c r="AM151" s="843">
        <f t="shared" ref="AM151:AV161" si="87">AVERAGEIFS(AM$7:AM$146,$C$7:$C$146,"="&amp;$A151)</f>
        <v>0.39500000000000002</v>
      </c>
      <c r="AN151" s="974">
        <f t="shared" si="87"/>
        <v>1.3024999999999998</v>
      </c>
      <c r="AO151" s="843">
        <f t="shared" si="87"/>
        <v>-18.610282053263312</v>
      </c>
      <c r="AP151" s="843">
        <f t="shared" si="87"/>
        <v>9.6191729318557364</v>
      </c>
      <c r="AQ151" s="974">
        <f t="shared" si="87"/>
        <v>16.687086474347744</v>
      </c>
      <c r="AR151" s="843">
        <f t="shared" si="87"/>
        <v>1.666445</v>
      </c>
      <c r="AS151" s="843">
        <f t="shared" si="87"/>
        <v>1.7967171100000001</v>
      </c>
      <c r="AT151" s="843">
        <f t="shared" si="87"/>
        <v>1.936501426805</v>
      </c>
      <c r="AU151" s="843">
        <f t="shared" si="87"/>
        <v>2.0885129189086529</v>
      </c>
      <c r="AV151" s="843">
        <f t="shared" si="87"/>
        <v>2.2538937571042901</v>
      </c>
      <c r="AW151" s="843">
        <f t="shared" ref="AW151:BC161" si="88">AVERAGEIFS(AW$7:AW$146,$C$7:$C$146,"="&amp;$A151)</f>
        <v>9.7420702128179446</v>
      </c>
      <c r="AX151" s="974">
        <f t="shared" si="88"/>
        <v>33.057844252994443</v>
      </c>
      <c r="AY151" s="843">
        <f t="shared" si="88"/>
        <v>0.96500000000000008</v>
      </c>
      <c r="AZ151" s="843">
        <f t="shared" si="88"/>
        <v>5.6474999999999991</v>
      </c>
      <c r="BA151" s="843">
        <f t="shared" si="88"/>
        <v>-34.702500000000001</v>
      </c>
      <c r="BB151" s="843">
        <f t="shared" si="88"/>
        <v>-15.275</v>
      </c>
      <c r="BC151" s="974">
        <f t="shared" si="88"/>
        <v>-20.217500000000001</v>
      </c>
      <c r="BD151" s="843"/>
      <c r="BE151" s="727">
        <f t="shared" ref="BE151:BG161" si="89">AVERAGEIFS(BE$7:BE$146,$C$7:$C$146,"="&amp;$A151)</f>
        <v>1987</v>
      </c>
      <c r="BF151" s="843">
        <f t="shared" si="89"/>
        <v>2.75</v>
      </c>
      <c r="BG151" s="843">
        <f t="shared" si="89"/>
        <v>2.125</v>
      </c>
    </row>
    <row r="152" spans="1:59" x14ac:dyDescent="0.2">
      <c r="A152" s="888" t="s">
        <v>246</v>
      </c>
      <c r="B152" s="675">
        <f t="shared" si="79"/>
        <v>9</v>
      </c>
      <c r="E152" s="855">
        <f t="shared" si="80"/>
        <v>44.444444444444443</v>
      </c>
      <c r="I152" s="971">
        <f t="shared" si="81"/>
        <v>90.654444444444437</v>
      </c>
      <c r="J152" s="843">
        <f t="shared" si="81"/>
        <v>2.8715445014458734</v>
      </c>
      <c r="K152" s="851">
        <f t="shared" si="81"/>
        <v>0.58277777777777784</v>
      </c>
      <c r="L152" s="855"/>
      <c r="M152" s="843">
        <f t="shared" si="82"/>
        <v>2.3311111111111114</v>
      </c>
      <c r="N152" s="855"/>
      <c r="O152" s="851">
        <f t="shared" si="83"/>
        <v>0.54638888888888881</v>
      </c>
      <c r="P152" s="855"/>
      <c r="Q152" s="855"/>
      <c r="R152" s="843">
        <f t="shared" si="84"/>
        <v>7.2538977726781866</v>
      </c>
      <c r="S152" s="843">
        <f t="shared" si="84"/>
        <v>7.7266048513579149</v>
      </c>
      <c r="T152" s="843">
        <f t="shared" si="84"/>
        <v>9.2236217822196966</v>
      </c>
      <c r="U152" s="843">
        <f t="shared" si="84"/>
        <v>9.766664126887024</v>
      </c>
      <c r="V152" s="843">
        <f t="shared" si="84"/>
        <v>12.094164500790505</v>
      </c>
      <c r="W152" s="854">
        <f t="shared" si="84"/>
        <v>0.83434991756025489</v>
      </c>
      <c r="X152" s="854">
        <f t="shared" si="84"/>
        <v>3.3874863046425232</v>
      </c>
      <c r="Y152" s="675"/>
      <c r="Z152" s="843">
        <f t="shared" si="85"/>
        <v>53.665488692165269</v>
      </c>
      <c r="AA152" s="843">
        <f t="shared" si="85"/>
        <v>19.918869616952961</v>
      </c>
      <c r="AB152" s="843"/>
      <c r="AC152" s="843">
        <f t="shared" si="86"/>
        <v>4.3955555555555561</v>
      </c>
      <c r="AD152" s="843">
        <f t="shared" si="86"/>
        <v>2.6074999999999999</v>
      </c>
      <c r="AE152" s="843">
        <f t="shared" si="86"/>
        <v>1.8788888888888888</v>
      </c>
      <c r="AF152" s="843">
        <f t="shared" si="86"/>
        <v>8.6424999999999983</v>
      </c>
      <c r="AG152" s="843">
        <f t="shared" si="86"/>
        <v>23.811111111111114</v>
      </c>
      <c r="AH152" s="843">
        <f t="shared" si="86"/>
        <v>52.333333333333336</v>
      </c>
      <c r="AI152" s="843">
        <f t="shared" si="86"/>
        <v>10.19875</v>
      </c>
      <c r="AJ152" s="843">
        <f t="shared" si="86"/>
        <v>5.1333333333333329</v>
      </c>
      <c r="AK152" s="843">
        <f t="shared" si="86"/>
        <v>9.5737499999999986</v>
      </c>
      <c r="AL152" s="991">
        <f t="shared" si="86"/>
        <v>41564.304444444446</v>
      </c>
      <c r="AM152" s="843">
        <f t="shared" si="87"/>
        <v>1.6077777777777778</v>
      </c>
      <c r="AN152" s="974">
        <f t="shared" si="87"/>
        <v>1.6262499999999998</v>
      </c>
      <c r="AO152" s="843">
        <f t="shared" si="87"/>
        <v>-7.2806609886200686</v>
      </c>
      <c r="AP152" s="843">
        <f t="shared" si="87"/>
        <v>12.638208628332896</v>
      </c>
      <c r="AQ152" s="974">
        <f t="shared" si="87"/>
        <v>154.12561984090803</v>
      </c>
      <c r="AR152" s="843">
        <f t="shared" si="87"/>
        <v>2.4076244444444446</v>
      </c>
      <c r="AS152" s="843">
        <f t="shared" si="87"/>
        <v>2.6071353281111111</v>
      </c>
      <c r="AT152" s="843">
        <f t="shared" si="87"/>
        <v>2.8099456390771334</v>
      </c>
      <c r="AU152" s="843">
        <f t="shared" si="87"/>
        <v>3.0301244265753882</v>
      </c>
      <c r="AV152" s="843">
        <f t="shared" si="87"/>
        <v>3.2692443009881411</v>
      </c>
      <c r="AW152" s="843">
        <f t="shared" si="88"/>
        <v>14.124074139196217</v>
      </c>
      <c r="AX152" s="974">
        <f t="shared" si="88"/>
        <v>17.379040865021857</v>
      </c>
      <c r="AY152" s="843">
        <f t="shared" si="88"/>
        <v>0.94222222222222229</v>
      </c>
      <c r="AZ152" s="843">
        <f t="shared" si="88"/>
        <v>12.763333333333334</v>
      </c>
      <c r="BA152" s="843">
        <f t="shared" si="88"/>
        <v>-22.205555555555559</v>
      </c>
      <c r="BB152" s="843">
        <f t="shared" si="88"/>
        <v>-12.485555555555557</v>
      </c>
      <c r="BC152" s="974">
        <f t="shared" si="88"/>
        <v>-7.934444444444444</v>
      </c>
      <c r="BD152" s="843"/>
      <c r="BE152" s="727">
        <f t="shared" si="89"/>
        <v>1975.8888888888889</v>
      </c>
      <c r="BF152" s="843">
        <f t="shared" si="89"/>
        <v>4.4444444444444446</v>
      </c>
      <c r="BG152" s="843">
        <f t="shared" si="89"/>
        <v>9.7888888888888879</v>
      </c>
    </row>
    <row r="153" spans="1:59" x14ac:dyDescent="0.2">
      <c r="A153" s="888" t="s">
        <v>128</v>
      </c>
      <c r="B153" s="675">
        <f t="shared" si="79"/>
        <v>17</v>
      </c>
      <c r="E153" s="855">
        <f t="shared" si="80"/>
        <v>48.764705882352942</v>
      </c>
      <c r="I153" s="971">
        <f t="shared" si="81"/>
        <v>84.124705882352941</v>
      </c>
      <c r="J153" s="843">
        <f t="shared" si="81"/>
        <v>3.0707823163246895</v>
      </c>
      <c r="K153" s="851">
        <f t="shared" si="81"/>
        <v>0.58207058823529412</v>
      </c>
      <c r="L153" s="855"/>
      <c r="M153" s="843">
        <f t="shared" si="82"/>
        <v>2.3282823529411765</v>
      </c>
      <c r="N153" s="855"/>
      <c r="O153" s="851">
        <f t="shared" si="83"/>
        <v>0.55282815533980578</v>
      </c>
      <c r="P153" s="855"/>
      <c r="Q153" s="855"/>
      <c r="R153" s="843">
        <f t="shared" si="84"/>
        <v>5.3979662895167593</v>
      </c>
      <c r="S153" s="843">
        <f t="shared" si="84"/>
        <v>7.0665038906163318</v>
      </c>
      <c r="T153" s="843">
        <f t="shared" si="84"/>
        <v>7.1833489352736137</v>
      </c>
      <c r="U153" s="843">
        <f t="shared" si="84"/>
        <v>7.1195573244421304</v>
      </c>
      <c r="V153" s="843">
        <f t="shared" si="84"/>
        <v>8.0969518580294029</v>
      </c>
      <c r="W153" s="854">
        <f t="shared" si="84"/>
        <v>0.90764983494000107</v>
      </c>
      <c r="X153" s="854">
        <f t="shared" si="84"/>
        <v>6.062461259727236</v>
      </c>
      <c r="Y153" s="675"/>
      <c r="Z153" s="843">
        <f t="shared" si="85"/>
        <v>64.354970495115836</v>
      </c>
      <c r="AA153" s="843">
        <f t="shared" si="85"/>
        <v>25.845613132368594</v>
      </c>
      <c r="AB153" s="843"/>
      <c r="AC153" s="843">
        <f t="shared" si="86"/>
        <v>3.3770588235294121</v>
      </c>
      <c r="AD153" s="843">
        <f t="shared" si="86"/>
        <v>5.0921428571428562</v>
      </c>
      <c r="AE153" s="843">
        <f t="shared" si="86"/>
        <v>2.8976470588235292</v>
      </c>
      <c r="AF153" s="843">
        <f t="shared" si="86"/>
        <v>8.5366666666666671</v>
      </c>
      <c r="AG153" s="843">
        <f t="shared" si="86"/>
        <v>-10.656250000000002</v>
      </c>
      <c r="AH153" s="843">
        <f t="shared" si="86"/>
        <v>-0.42352941176470499</v>
      </c>
      <c r="AI153" s="843">
        <f t="shared" si="86"/>
        <v>6.2360000000000007</v>
      </c>
      <c r="AJ153" s="843">
        <f t="shared" si="86"/>
        <v>3.105882352941177</v>
      </c>
      <c r="AK153" s="843">
        <f t="shared" si="86"/>
        <v>4.8031249999999996</v>
      </c>
      <c r="AL153" s="991">
        <f t="shared" si="86"/>
        <v>80482.352941176476</v>
      </c>
      <c r="AM153" s="843">
        <f t="shared" si="87"/>
        <v>5.1452941176470599</v>
      </c>
      <c r="AN153" s="974">
        <f t="shared" si="87"/>
        <v>1.4106666666666672</v>
      </c>
      <c r="AO153" s="843">
        <f t="shared" si="87"/>
        <v>-16.216496813307792</v>
      </c>
      <c r="AP153" s="843">
        <f t="shared" si="87"/>
        <v>10.190339640766821</v>
      </c>
      <c r="AQ153" s="974">
        <f t="shared" si="87"/>
        <v>186.02294211306921</v>
      </c>
      <c r="AR153" s="843">
        <f t="shared" si="87"/>
        <v>2.3706924582352942</v>
      </c>
      <c r="AS153" s="843">
        <f t="shared" si="87"/>
        <v>2.5086580195294119</v>
      </c>
      <c r="AT153" s="843">
        <f t="shared" si="87"/>
        <v>2.6359926778122582</v>
      </c>
      <c r="AU153" s="843">
        <f t="shared" si="87"/>
        <v>2.7708476287774642</v>
      </c>
      <c r="AV153" s="843">
        <f t="shared" si="87"/>
        <v>2.9137155798391525</v>
      </c>
      <c r="AW153" s="843">
        <f t="shared" si="88"/>
        <v>13.199906364193582</v>
      </c>
      <c r="AX153" s="974">
        <f t="shared" si="88"/>
        <v>17.285420468590029</v>
      </c>
      <c r="AY153" s="843">
        <f t="shared" si="88"/>
        <v>0.45882352941176463</v>
      </c>
      <c r="AZ153" s="843">
        <f t="shared" si="88"/>
        <v>9.4147058823529424</v>
      </c>
      <c r="BA153" s="843">
        <f t="shared" si="88"/>
        <v>-17.204705882352943</v>
      </c>
      <c r="BB153" s="843">
        <f t="shared" si="88"/>
        <v>-9.5288235294117651</v>
      </c>
      <c r="BC153" s="974">
        <f t="shared" si="88"/>
        <v>-6.6629411764705893</v>
      </c>
      <c r="BD153" s="843"/>
      <c r="BE153" s="727">
        <f t="shared" si="89"/>
        <v>1971.5882352941176</v>
      </c>
      <c r="BF153" s="843">
        <f t="shared" si="89"/>
        <v>5.0588235294117645</v>
      </c>
      <c r="BG153" s="843">
        <f t="shared" si="89"/>
        <v>9.6411764705882348</v>
      </c>
    </row>
    <row r="154" spans="1:59" x14ac:dyDescent="0.2">
      <c r="A154" s="888" t="s">
        <v>178</v>
      </c>
      <c r="B154" s="675">
        <f t="shared" si="79"/>
        <v>4</v>
      </c>
      <c r="E154" s="855">
        <f t="shared" si="80"/>
        <v>37.75</v>
      </c>
      <c r="I154" s="971">
        <f t="shared" si="81"/>
        <v>55.722500000000004</v>
      </c>
      <c r="J154" s="843">
        <f t="shared" si="81"/>
        <v>5.4589170786727603</v>
      </c>
      <c r="K154" s="851">
        <f t="shared" si="81"/>
        <v>0.76500000000000001</v>
      </c>
      <c r="L154" s="855"/>
      <c r="M154" s="843">
        <f t="shared" si="82"/>
        <v>3.06</v>
      </c>
      <c r="N154" s="855"/>
      <c r="O154" s="851">
        <f t="shared" si="83"/>
        <v>0.71874999999999989</v>
      </c>
      <c r="P154" s="855"/>
      <c r="Q154" s="855"/>
      <c r="R154" s="843">
        <f t="shared" si="84"/>
        <v>7.7702522250585409</v>
      </c>
      <c r="S154" s="843">
        <f t="shared" si="84"/>
        <v>6.1287016715471596</v>
      </c>
      <c r="T154" s="843">
        <f t="shared" si="84"/>
        <v>9.7329513081890795</v>
      </c>
      <c r="U154" s="843">
        <f t="shared" si="84"/>
        <v>6.7223790530736185</v>
      </c>
      <c r="V154" s="843">
        <f t="shared" si="84"/>
        <v>14.343938451840454</v>
      </c>
      <c r="W154" s="854">
        <f t="shared" si="84"/>
        <v>0.61205866659842578</v>
      </c>
      <c r="X154" s="854" t="e">
        <f t="shared" si="84"/>
        <v>#DIV/0!</v>
      </c>
      <c r="Y154" s="675"/>
      <c r="Z154" s="843">
        <f t="shared" si="85"/>
        <v>138.53224834237494</v>
      </c>
      <c r="AA154" s="843">
        <f t="shared" si="85"/>
        <v>25.3663725229077</v>
      </c>
      <c r="AB154" s="843"/>
      <c r="AC154" s="843">
        <f t="shared" si="86"/>
        <v>2.82</v>
      </c>
      <c r="AD154" s="843">
        <f t="shared" si="86"/>
        <v>6.7449999999999992</v>
      </c>
      <c r="AE154" s="843">
        <f t="shared" si="86"/>
        <v>1.3774999999999999</v>
      </c>
      <c r="AF154" s="843">
        <f t="shared" si="86"/>
        <v>1.0799999999999998</v>
      </c>
      <c r="AG154" s="843">
        <f t="shared" si="86"/>
        <v>8.6750000000000007</v>
      </c>
      <c r="AH154" s="843">
        <f t="shared" si="86"/>
        <v>5.8250000000000011</v>
      </c>
      <c r="AI154" s="843">
        <f t="shared" si="86"/>
        <v>18.310000000000002</v>
      </c>
      <c r="AJ154" s="843">
        <f t="shared" si="86"/>
        <v>-8.1000000000000014</v>
      </c>
      <c r="AK154" s="843">
        <f t="shared" si="86"/>
        <v>18.473333333333333</v>
      </c>
      <c r="AL154" s="991">
        <f t="shared" si="86"/>
        <v>100621.62</v>
      </c>
      <c r="AM154" s="843">
        <f t="shared" si="87"/>
        <v>1.0875000000000001</v>
      </c>
      <c r="AN154" s="974">
        <f t="shared" si="87"/>
        <v>0.1525</v>
      </c>
      <c r="AO154" s="843">
        <f t="shared" si="87"/>
        <v>-12.219806479310193</v>
      </c>
      <c r="AP154" s="843">
        <f t="shared" si="87"/>
        <v>12.181296131746379</v>
      </c>
      <c r="AQ154" s="974">
        <f t="shared" si="87"/>
        <v>2.7688295933943015</v>
      </c>
      <c r="AR154" s="843">
        <f t="shared" si="87"/>
        <v>3.171475</v>
      </c>
      <c r="AS154" s="843">
        <f t="shared" si="87"/>
        <v>3.4139979500000006</v>
      </c>
      <c r="AT154" s="843">
        <f t="shared" si="87"/>
        <v>3.6274085221000005</v>
      </c>
      <c r="AU154" s="843">
        <f t="shared" si="87"/>
        <v>3.8557246394348006</v>
      </c>
      <c r="AV154" s="843">
        <f t="shared" si="87"/>
        <v>4.1001055250990825</v>
      </c>
      <c r="AW154" s="843">
        <f t="shared" si="88"/>
        <v>18.168711636633883</v>
      </c>
      <c r="AX154" s="974">
        <f t="shared" si="88"/>
        <v>32.859672627543816</v>
      </c>
      <c r="AY154" s="843">
        <f t="shared" si="88"/>
        <v>0.96499999999999986</v>
      </c>
      <c r="AZ154" s="843">
        <f t="shared" si="88"/>
        <v>5.01</v>
      </c>
      <c r="BA154" s="843">
        <f t="shared" si="88"/>
        <v>-36.520000000000003</v>
      </c>
      <c r="BB154" s="843">
        <f t="shared" si="88"/>
        <v>-16.892499999999998</v>
      </c>
      <c r="BC154" s="974">
        <f t="shared" si="88"/>
        <v>-20.814999999999998</v>
      </c>
      <c r="BD154" s="843"/>
      <c r="BE154" s="727">
        <f t="shared" si="89"/>
        <v>1982.75</v>
      </c>
      <c r="BF154" s="843">
        <f t="shared" si="89"/>
        <v>3.5</v>
      </c>
      <c r="BG154" s="843">
        <f t="shared" si="89"/>
        <v>5.4</v>
      </c>
    </row>
    <row r="155" spans="1:59" x14ac:dyDescent="0.2">
      <c r="A155" s="888" t="s">
        <v>108</v>
      </c>
      <c r="B155" s="675">
        <f t="shared" si="79"/>
        <v>35</v>
      </c>
      <c r="E155" s="855">
        <f t="shared" si="80"/>
        <v>33.771428571428572</v>
      </c>
      <c r="I155" s="971">
        <f t="shared" si="81"/>
        <v>80.64971428571431</v>
      </c>
      <c r="J155" s="843">
        <f t="shared" si="81"/>
        <v>2.8446836993210134</v>
      </c>
      <c r="K155" s="851">
        <f t="shared" si="81"/>
        <v>0.58321428571428557</v>
      </c>
      <c r="L155" s="855"/>
      <c r="M155" s="843">
        <f t="shared" si="82"/>
        <v>1.863142857142857</v>
      </c>
      <c r="N155" s="855"/>
      <c r="O155" s="851">
        <f t="shared" si="83"/>
        <v>0.55680952380952387</v>
      </c>
      <c r="P155" s="855"/>
      <c r="Q155" s="855"/>
      <c r="R155" s="843">
        <f t="shared" si="84"/>
        <v>6.1522072173365112</v>
      </c>
      <c r="S155" s="843">
        <f t="shared" si="84"/>
        <v>7.0657251066047726</v>
      </c>
      <c r="T155" s="843">
        <f t="shared" si="84"/>
        <v>6.8597327341039538</v>
      </c>
      <c r="U155" s="843">
        <f t="shared" si="84"/>
        <v>6.1182057246718138</v>
      </c>
      <c r="V155" s="843">
        <f t="shared" si="84"/>
        <v>5.895943050987051</v>
      </c>
      <c r="W155" s="854">
        <f t="shared" si="84"/>
        <v>1.0406614267449539</v>
      </c>
      <c r="X155" s="854">
        <f t="shared" si="84"/>
        <v>0.99690634078091256</v>
      </c>
      <c r="Y155" s="675"/>
      <c r="Z155" s="843">
        <f t="shared" si="85"/>
        <v>49.156331230147799</v>
      </c>
      <c r="AA155" s="843">
        <f t="shared" si="85"/>
        <v>20.105125615350527</v>
      </c>
      <c r="AB155" s="843"/>
      <c r="AC155" s="843">
        <f t="shared" si="86"/>
        <v>4.3617241379310334</v>
      </c>
      <c r="AD155" s="843">
        <f t="shared" si="86"/>
        <v>2.9226923076923077</v>
      </c>
      <c r="AE155" s="843">
        <f t="shared" si="86"/>
        <v>4.2896551724137932</v>
      </c>
      <c r="AF155" s="843">
        <f t="shared" si="86"/>
        <v>6.724482758620689</v>
      </c>
      <c r="AG155" s="843">
        <f t="shared" si="86"/>
        <v>31.220689655172418</v>
      </c>
      <c r="AH155" s="843">
        <f t="shared" si="86"/>
        <v>11.92068965517241</v>
      </c>
      <c r="AI155" s="843">
        <f t="shared" si="86"/>
        <v>6.43892857142857</v>
      </c>
      <c r="AJ155" s="843">
        <f t="shared" si="86"/>
        <v>8.0137931034482754</v>
      </c>
      <c r="AK155" s="843">
        <f t="shared" si="86"/>
        <v>9.3911111111111119</v>
      </c>
      <c r="AL155" s="991">
        <f t="shared" si="86"/>
        <v>11601.630689655174</v>
      </c>
      <c r="AM155" s="843">
        <f t="shared" si="87"/>
        <v>8.4348275862068967</v>
      </c>
      <c r="AN155" s="974">
        <f t="shared" si="87"/>
        <v>0.11965517241379311</v>
      </c>
      <c r="AO155" s="843">
        <f t="shared" si="87"/>
        <v>-10.734270606710195</v>
      </c>
      <c r="AP155" s="843">
        <f t="shared" si="87"/>
        <v>8.9628894239928272</v>
      </c>
      <c r="AQ155" s="974">
        <f t="shared" si="87"/>
        <v>69.013861155211558</v>
      </c>
      <c r="AR155" s="843">
        <f t="shared" si="87"/>
        <v>1.8977507142857148</v>
      </c>
      <c r="AS155" s="843">
        <f t="shared" si="87"/>
        <v>1.9797364727142857</v>
      </c>
      <c r="AT155" s="843">
        <f t="shared" si="87"/>
        <v>2.0977263467641718</v>
      </c>
      <c r="AU155" s="843">
        <f t="shared" si="87"/>
        <v>2.2248583258970092</v>
      </c>
      <c r="AV155" s="843">
        <f t="shared" si="87"/>
        <v>2.3619333105323017</v>
      </c>
      <c r="AW155" s="843">
        <f t="shared" si="88"/>
        <v>10.562005170193482</v>
      </c>
      <c r="AX155" s="974">
        <f t="shared" si="88"/>
        <v>16.314720802746081</v>
      </c>
      <c r="AY155" s="843">
        <f t="shared" si="88"/>
        <v>0.83827586206896543</v>
      </c>
      <c r="AZ155" s="843">
        <f t="shared" si="88"/>
        <v>8.3148275862068957</v>
      </c>
      <c r="BA155" s="843">
        <f t="shared" si="88"/>
        <v>-20.607931034482753</v>
      </c>
      <c r="BB155" s="843">
        <f t="shared" si="88"/>
        <v>-12.353793103448275</v>
      </c>
      <c r="BC155" s="974">
        <f t="shared" si="88"/>
        <v>-9.143793103448278</v>
      </c>
      <c r="BD155" s="843"/>
      <c r="BE155" s="727">
        <f t="shared" si="89"/>
        <v>1986.8285714285714</v>
      </c>
      <c r="BF155" s="843">
        <f t="shared" si="89"/>
        <v>2.8285714285714287</v>
      </c>
      <c r="BG155" s="843">
        <f t="shared" si="89"/>
        <v>5.3000000000000016</v>
      </c>
    </row>
    <row r="156" spans="1:59" x14ac:dyDescent="0.2">
      <c r="A156" s="888" t="s">
        <v>153</v>
      </c>
      <c r="B156" s="675">
        <f t="shared" si="79"/>
        <v>5</v>
      </c>
      <c r="E156" s="855">
        <f t="shared" si="80"/>
        <v>40.200000000000003</v>
      </c>
      <c r="I156" s="971">
        <f t="shared" si="81"/>
        <v>162.82399999999998</v>
      </c>
      <c r="J156" s="843">
        <f t="shared" si="81"/>
        <v>1.5863835953264818</v>
      </c>
      <c r="K156" s="851">
        <f t="shared" si="81"/>
        <v>0.60300000000000009</v>
      </c>
      <c r="L156" s="855"/>
      <c r="M156" s="843">
        <f t="shared" si="82"/>
        <v>2.4120000000000004</v>
      </c>
      <c r="N156" s="855"/>
      <c r="O156" s="851">
        <f t="shared" si="83"/>
        <v>0.56799999999999995</v>
      </c>
      <c r="P156" s="855"/>
      <c r="Q156" s="855"/>
      <c r="R156" s="843">
        <f t="shared" si="84"/>
        <v>6.6793095793095789</v>
      </c>
      <c r="S156" s="843">
        <f t="shared" si="84"/>
        <v>6.9140770155339926</v>
      </c>
      <c r="T156" s="843">
        <f t="shared" si="84"/>
        <v>7.5704707857071041</v>
      </c>
      <c r="U156" s="843">
        <f t="shared" si="84"/>
        <v>8.9621101467562703</v>
      </c>
      <c r="V156" s="843">
        <f t="shared" si="84"/>
        <v>9.7028503364298579</v>
      </c>
      <c r="W156" s="854">
        <f t="shared" si="84"/>
        <v>0.95160590288882752</v>
      </c>
      <c r="X156" s="854">
        <f t="shared" si="84"/>
        <v>1.9816343601907629</v>
      </c>
      <c r="Y156" s="675"/>
      <c r="Z156" s="843">
        <f t="shared" si="85"/>
        <v>63.262738109001397</v>
      </c>
      <c r="AA156" s="843">
        <f t="shared" si="85"/>
        <v>46.081483375099126</v>
      </c>
      <c r="AB156" s="843"/>
      <c r="AC156" s="843">
        <f t="shared" si="86"/>
        <v>4.1260000000000003</v>
      </c>
      <c r="AD156" s="843">
        <f t="shared" si="86"/>
        <v>5.7640000000000002</v>
      </c>
      <c r="AE156" s="843">
        <f t="shared" si="86"/>
        <v>4.6539999999999999</v>
      </c>
      <c r="AF156" s="843">
        <f t="shared" si="86"/>
        <v>4.944</v>
      </c>
      <c r="AG156" s="843">
        <f t="shared" si="86"/>
        <v>14.219999999999999</v>
      </c>
      <c r="AH156" s="843">
        <f t="shared" si="86"/>
        <v>0.9399999999999995</v>
      </c>
      <c r="AI156" s="843">
        <f t="shared" si="86"/>
        <v>9.5719999999999992</v>
      </c>
      <c r="AJ156" s="843">
        <f t="shared" si="86"/>
        <v>7.4599999999999991</v>
      </c>
      <c r="AK156" s="843">
        <f t="shared" si="86"/>
        <v>8.0740000000000016</v>
      </c>
      <c r="AL156" s="991">
        <f t="shared" si="86"/>
        <v>126690</v>
      </c>
      <c r="AM156" s="843">
        <f t="shared" si="87"/>
        <v>0.12</v>
      </c>
      <c r="AN156" s="974">
        <f t="shared" si="87"/>
        <v>0.57999999999999996</v>
      </c>
      <c r="AO156" s="843">
        <f t="shared" si="87"/>
        <v>-35.532989633016378</v>
      </c>
      <c r="AP156" s="843">
        <f t="shared" si="87"/>
        <v>10.548493742082751</v>
      </c>
      <c r="AQ156" s="974">
        <f t="shared" si="87"/>
        <v>196.11779716517646</v>
      </c>
      <c r="AR156" s="843">
        <f t="shared" si="87"/>
        <v>2.414266</v>
      </c>
      <c r="AS156" s="843">
        <f t="shared" si="87"/>
        <v>2.6188143070000001</v>
      </c>
      <c r="AT156" s="843">
        <f t="shared" si="87"/>
        <v>2.8180612498295998</v>
      </c>
      <c r="AU156" s="843">
        <f t="shared" si="87"/>
        <v>3.0330686924683605</v>
      </c>
      <c r="AV156" s="843">
        <f t="shared" si="87"/>
        <v>3.2651282409195597</v>
      </c>
      <c r="AW156" s="843">
        <f t="shared" si="88"/>
        <v>14.14933849021752</v>
      </c>
      <c r="AX156" s="974">
        <f t="shared" si="88"/>
        <v>9.1829581368817053</v>
      </c>
      <c r="AY156" s="843">
        <f t="shared" si="88"/>
        <v>0.84599999999999986</v>
      </c>
      <c r="AZ156" s="843">
        <f t="shared" si="88"/>
        <v>18.704000000000001</v>
      </c>
      <c r="BA156" s="843">
        <f t="shared" si="88"/>
        <v>-15.628</v>
      </c>
      <c r="BB156" s="843">
        <f t="shared" si="88"/>
        <v>-9.5919999999999987</v>
      </c>
      <c r="BC156" s="974">
        <f t="shared" si="88"/>
        <v>-3.2479999999999998</v>
      </c>
      <c r="BD156" s="843"/>
      <c r="BE156" s="727">
        <f t="shared" si="89"/>
        <v>1980.4</v>
      </c>
      <c r="BF156" s="843">
        <f t="shared" si="89"/>
        <v>3.8</v>
      </c>
      <c r="BG156" s="843">
        <f t="shared" si="89"/>
        <v>6.9600000000000009</v>
      </c>
    </row>
    <row r="157" spans="1:59" x14ac:dyDescent="0.2">
      <c r="A157" s="888" t="s">
        <v>112</v>
      </c>
      <c r="B157" s="675">
        <f t="shared" si="79"/>
        <v>28</v>
      </c>
      <c r="E157" s="855">
        <f t="shared" si="80"/>
        <v>40.321428571428569</v>
      </c>
      <c r="I157" s="971">
        <f t="shared" si="81"/>
        <v>115.38678571428571</v>
      </c>
      <c r="J157" s="843">
        <f t="shared" si="81"/>
        <v>2.0198540466448365</v>
      </c>
      <c r="K157" s="851">
        <f t="shared" si="81"/>
        <v>0.61803571428571424</v>
      </c>
      <c r="L157" s="855"/>
      <c r="M157" s="843">
        <f t="shared" si="82"/>
        <v>2.163214285714286</v>
      </c>
      <c r="N157" s="855"/>
      <c r="O157" s="851">
        <f t="shared" si="83"/>
        <v>0.56053571428571425</v>
      </c>
      <c r="P157" s="855"/>
      <c r="Q157" s="855"/>
      <c r="R157" s="843">
        <f t="shared" si="84"/>
        <v>8.6539866215923649</v>
      </c>
      <c r="S157" s="843">
        <f t="shared" si="84"/>
        <v>10.465042866429576</v>
      </c>
      <c r="T157" s="843">
        <f t="shared" si="84"/>
        <v>9.2258258978613146</v>
      </c>
      <c r="U157" s="843">
        <f t="shared" si="84"/>
        <v>9.7108511584494437</v>
      </c>
      <c r="V157" s="843">
        <f t="shared" si="84"/>
        <v>10.158047175113364</v>
      </c>
      <c r="W157" s="854">
        <f t="shared" si="84"/>
        <v>0.90878202498814709</v>
      </c>
      <c r="X157" s="854">
        <f t="shared" si="84"/>
        <v>1.5918148366745941</v>
      </c>
      <c r="Y157" s="675"/>
      <c r="Z157" s="843">
        <f t="shared" si="85"/>
        <v>39.488180977227294</v>
      </c>
      <c r="AA157" s="843">
        <f t="shared" si="85"/>
        <v>20.957105526694338</v>
      </c>
      <c r="AB157" s="843"/>
      <c r="AC157" s="843">
        <f t="shared" si="86"/>
        <v>5.6092857142857131</v>
      </c>
      <c r="AD157" s="843">
        <f t="shared" si="86"/>
        <v>2.5392592592592589</v>
      </c>
      <c r="AE157" s="843">
        <f t="shared" si="86"/>
        <v>2.3246428571428575</v>
      </c>
      <c r="AF157" s="843">
        <f t="shared" si="86"/>
        <v>4.8992857142857149</v>
      </c>
      <c r="AG157" s="843">
        <f t="shared" si="86"/>
        <v>23.942857142857143</v>
      </c>
      <c r="AH157" s="843">
        <f t="shared" si="86"/>
        <v>35.760714285714286</v>
      </c>
      <c r="AI157" s="843">
        <f t="shared" si="86"/>
        <v>10.150357142857143</v>
      </c>
      <c r="AJ157" s="843">
        <f t="shared" si="86"/>
        <v>8.4250000000000025</v>
      </c>
      <c r="AK157" s="843">
        <f t="shared" si="86"/>
        <v>8.6860714285714273</v>
      </c>
      <c r="AL157" s="991">
        <f t="shared" si="86"/>
        <v>24193.406785714287</v>
      </c>
      <c r="AM157" s="843">
        <f t="shared" si="87"/>
        <v>0.65285714285714302</v>
      </c>
      <c r="AN157" s="974">
        <f t="shared" si="87"/>
        <v>0.8521428571428572</v>
      </c>
      <c r="AO157" s="843">
        <f t="shared" si="87"/>
        <v>-9.3409282968294249</v>
      </c>
      <c r="AP157" s="843">
        <f t="shared" si="87"/>
        <v>11.730705205094278</v>
      </c>
      <c r="AQ157" s="974">
        <f t="shared" si="87"/>
        <v>109.26368092131914</v>
      </c>
      <c r="AR157" s="843">
        <f t="shared" si="87"/>
        <v>2.2132356428571436</v>
      </c>
      <c r="AS157" s="843">
        <f t="shared" si="87"/>
        <v>2.4042974114642859</v>
      </c>
      <c r="AT157" s="843">
        <f t="shared" si="87"/>
        <v>2.5807352820365144</v>
      </c>
      <c r="AU157" s="843">
        <f t="shared" si="87"/>
        <v>2.7714680059466188</v>
      </c>
      <c r="AV157" s="843">
        <f t="shared" si="87"/>
        <v>2.9777294798432221</v>
      </c>
      <c r="AW157" s="843">
        <f t="shared" si="88"/>
        <v>12.947465822147782</v>
      </c>
      <c r="AX157" s="974">
        <f t="shared" si="88"/>
        <v>12.128549542504647</v>
      </c>
      <c r="AY157" s="843">
        <f t="shared" si="88"/>
        <v>1.1578571428571429</v>
      </c>
      <c r="AZ157" s="843">
        <f t="shared" si="88"/>
        <v>12.869642857142859</v>
      </c>
      <c r="BA157" s="843">
        <f t="shared" si="88"/>
        <v>-18.067142857142851</v>
      </c>
      <c r="BB157" s="843">
        <f t="shared" si="88"/>
        <v>-11.681428571428571</v>
      </c>
      <c r="BC157" s="974">
        <f t="shared" si="88"/>
        <v>-4.9803571428571436</v>
      </c>
      <c r="BD157" s="843"/>
      <c r="BE157" s="727">
        <f t="shared" si="89"/>
        <v>1980.25</v>
      </c>
      <c r="BF157" s="843">
        <f t="shared" si="89"/>
        <v>3.9642857142857144</v>
      </c>
      <c r="BG157" s="843">
        <f t="shared" si="89"/>
        <v>8.992857142857142</v>
      </c>
    </row>
    <row r="158" spans="1:59" x14ac:dyDescent="0.2">
      <c r="A158" s="888" t="s">
        <v>4207</v>
      </c>
      <c r="B158" s="675">
        <f t="shared" si="79"/>
        <v>4</v>
      </c>
      <c r="E158" s="855">
        <f t="shared" si="80"/>
        <v>37.25</v>
      </c>
      <c r="I158" s="971">
        <f t="shared" si="81"/>
        <v>104.67250000000001</v>
      </c>
      <c r="J158" s="843">
        <f t="shared" si="81"/>
        <v>1.5576539805112697</v>
      </c>
      <c r="K158" s="851">
        <f t="shared" si="81"/>
        <v>0.43</v>
      </c>
      <c r="L158" s="855"/>
      <c r="M158" s="843">
        <f t="shared" si="82"/>
        <v>1.72</v>
      </c>
      <c r="N158" s="855"/>
      <c r="O158" s="851">
        <f t="shared" si="83"/>
        <v>0.38</v>
      </c>
      <c r="P158" s="855"/>
      <c r="Q158" s="855"/>
      <c r="R158" s="843">
        <f t="shared" si="84"/>
        <v>13.17246835443038</v>
      </c>
      <c r="S158" s="843">
        <f t="shared" si="84"/>
        <v>14.627175634638323</v>
      </c>
      <c r="T158" s="843">
        <f t="shared" si="84"/>
        <v>13.694373099634909</v>
      </c>
      <c r="U158" s="843">
        <f t="shared" si="84"/>
        <v>13.285862337359312</v>
      </c>
      <c r="V158" s="843">
        <f t="shared" si="84"/>
        <v>13.481785943109404</v>
      </c>
      <c r="W158" s="854">
        <f t="shared" si="84"/>
        <v>1.0187728532897709</v>
      </c>
      <c r="X158" s="854">
        <f t="shared" si="84"/>
        <v>2.4700357760758909</v>
      </c>
      <c r="Y158" s="675"/>
      <c r="Z158" s="843">
        <f t="shared" si="85"/>
        <v>50.421353111444482</v>
      </c>
      <c r="AA158" s="843">
        <f t="shared" si="85"/>
        <v>33.990887373124508</v>
      </c>
      <c r="AB158" s="843"/>
      <c r="AC158" s="843">
        <f t="shared" si="86"/>
        <v>3.1675</v>
      </c>
      <c r="AD158" s="843">
        <f t="shared" si="86"/>
        <v>2.6</v>
      </c>
      <c r="AE158" s="843">
        <f t="shared" si="86"/>
        <v>5.3250000000000002</v>
      </c>
      <c r="AF158" s="843">
        <f t="shared" si="86"/>
        <v>7.9749999999999996</v>
      </c>
      <c r="AG158" s="843">
        <f t="shared" si="86"/>
        <v>24.777500000000003</v>
      </c>
      <c r="AH158" s="843">
        <f t="shared" si="86"/>
        <v>-1.2333333333333334</v>
      </c>
      <c r="AI158" s="843">
        <f t="shared" si="86"/>
        <v>11.079999999999998</v>
      </c>
      <c r="AJ158" s="843">
        <f t="shared" si="86"/>
        <v>9.1666666666666661</v>
      </c>
      <c r="AK158" s="843">
        <f t="shared" si="86"/>
        <v>13.916666666666666</v>
      </c>
      <c r="AL158" s="991">
        <f t="shared" si="86"/>
        <v>20682.5</v>
      </c>
      <c r="AM158" s="843">
        <f t="shared" si="87"/>
        <v>0.40000000000000008</v>
      </c>
      <c r="AN158" s="974">
        <f t="shared" si="87"/>
        <v>0.10385</v>
      </c>
      <c r="AO158" s="843">
        <f t="shared" si="87"/>
        <v>-19.147371055253931</v>
      </c>
      <c r="AP158" s="843">
        <f t="shared" si="87"/>
        <v>14.843516317870581</v>
      </c>
      <c r="AQ158" s="974">
        <f t="shared" si="87"/>
        <v>238.85450238303554</v>
      </c>
      <c r="AR158" s="843">
        <f t="shared" si="87"/>
        <v>1.6538500000000003</v>
      </c>
      <c r="AS158" s="843">
        <f t="shared" si="87"/>
        <v>1.8024767800000003</v>
      </c>
      <c r="AT158" s="843">
        <f t="shared" si="87"/>
        <v>1.9682431730000003</v>
      </c>
      <c r="AU158" s="843">
        <f t="shared" si="87"/>
        <v>2.1501517667500005</v>
      </c>
      <c r="AV158" s="843">
        <f t="shared" si="87"/>
        <v>2.349803748168501</v>
      </c>
      <c r="AW158" s="843">
        <f t="shared" si="88"/>
        <v>9.9245254679185031</v>
      </c>
      <c r="AX158" s="974">
        <f t="shared" si="88"/>
        <v>8.7964518955422832</v>
      </c>
      <c r="AY158" s="843">
        <f t="shared" si="88"/>
        <v>0.73499999999999999</v>
      </c>
      <c r="AZ158" s="843">
        <f t="shared" si="88"/>
        <v>32.158879771673206</v>
      </c>
      <c r="BA158" s="843">
        <f t="shared" si="88"/>
        <v>-12.211136363636363</v>
      </c>
      <c r="BB158" s="843">
        <f t="shared" si="88"/>
        <v>-3.2380683909220975</v>
      </c>
      <c r="BC158" s="974">
        <f t="shared" si="88"/>
        <v>5.624802049371219</v>
      </c>
      <c r="BD158" s="843"/>
      <c r="BE158" s="727">
        <f t="shared" si="89"/>
        <v>1983</v>
      </c>
      <c r="BF158" s="843">
        <f t="shared" si="89"/>
        <v>3.25</v>
      </c>
      <c r="BG158" s="843">
        <f t="shared" si="89"/>
        <v>9.8575000000000017</v>
      </c>
    </row>
    <row r="159" spans="1:59" x14ac:dyDescent="0.2">
      <c r="A159" s="888" t="s">
        <v>123</v>
      </c>
      <c r="B159" s="675">
        <f t="shared" si="79"/>
        <v>12</v>
      </c>
      <c r="E159" s="855">
        <f t="shared" si="80"/>
        <v>38.833333333333336</v>
      </c>
      <c r="I159" s="971">
        <f t="shared" si="81"/>
        <v>139.66</v>
      </c>
      <c r="J159" s="843">
        <f t="shared" si="81"/>
        <v>2.0251267316057557</v>
      </c>
      <c r="K159" s="851">
        <f t="shared" si="81"/>
        <v>0.58150000000000002</v>
      </c>
      <c r="L159" s="855"/>
      <c r="M159" s="843">
        <f t="shared" si="82"/>
        <v>2.3260000000000001</v>
      </c>
      <c r="N159" s="855"/>
      <c r="O159" s="851">
        <f t="shared" si="83"/>
        <v>0.52874999999999994</v>
      </c>
      <c r="P159" s="855"/>
      <c r="Q159" s="855"/>
      <c r="R159" s="843">
        <f t="shared" si="84"/>
        <v>7.479350970343762</v>
      </c>
      <c r="S159" s="843">
        <f t="shared" si="84"/>
        <v>9.3192983220981382</v>
      </c>
      <c r="T159" s="843">
        <f t="shared" si="84"/>
        <v>7.0559528394570057</v>
      </c>
      <c r="U159" s="843">
        <f t="shared" si="84"/>
        <v>7.6154460221632441</v>
      </c>
      <c r="V159" s="843">
        <f t="shared" si="84"/>
        <v>8.2183281002675859</v>
      </c>
      <c r="W159" s="854">
        <f t="shared" si="84"/>
        <v>0.98358888835608482</v>
      </c>
      <c r="X159" s="854">
        <f t="shared" si="84"/>
        <v>0.95748465155975981</v>
      </c>
      <c r="Y159" s="675"/>
      <c r="Z159" s="843">
        <f t="shared" si="85"/>
        <v>39.906600631926288</v>
      </c>
      <c r="AA159" s="843">
        <f t="shared" si="85"/>
        <v>22.123981019612216</v>
      </c>
      <c r="AB159" s="843"/>
      <c r="AC159" s="843">
        <f t="shared" si="86"/>
        <v>5.8274999999999997</v>
      </c>
      <c r="AD159" s="843">
        <f t="shared" si="86"/>
        <v>2.5074999999999998</v>
      </c>
      <c r="AE159" s="843">
        <f t="shared" si="86"/>
        <v>2.2124999999999999</v>
      </c>
      <c r="AF159" s="843">
        <f t="shared" si="86"/>
        <v>4.085</v>
      </c>
      <c r="AG159" s="843">
        <f t="shared" si="86"/>
        <v>17.750000000000004</v>
      </c>
      <c r="AH159" s="843" t="e">
        <f t="shared" si="86"/>
        <v>#VALUE!</v>
      </c>
      <c r="AI159" s="843">
        <f t="shared" si="86"/>
        <v>10.533333333333333</v>
      </c>
      <c r="AJ159" s="843">
        <f t="shared" si="86"/>
        <v>11.158333333333331</v>
      </c>
      <c r="AK159" s="843">
        <f t="shared" si="86"/>
        <v>9.5933333333333319</v>
      </c>
      <c r="AL159" s="991">
        <f t="shared" si="86"/>
        <v>26875</v>
      </c>
      <c r="AM159" s="843">
        <f t="shared" si="87"/>
        <v>0.48416666666666669</v>
      </c>
      <c r="AN159" s="974">
        <f t="shared" si="87"/>
        <v>0.89499999999999991</v>
      </c>
      <c r="AO159" s="843">
        <f t="shared" si="87"/>
        <v>-12.483408265843218</v>
      </c>
      <c r="AP159" s="843">
        <f t="shared" si="87"/>
        <v>9.6405727537689998</v>
      </c>
      <c r="AQ159" s="974">
        <f t="shared" si="87"/>
        <v>97.497295698131651</v>
      </c>
      <c r="AR159" s="843" t="e">
        <f t="shared" si="87"/>
        <v>#VALUE!</v>
      </c>
      <c r="AS159" s="843" t="e">
        <f t="shared" si="87"/>
        <v>#VALUE!</v>
      </c>
      <c r="AT159" s="843" t="e">
        <f t="shared" si="87"/>
        <v>#VALUE!</v>
      </c>
      <c r="AU159" s="843" t="e">
        <f t="shared" si="87"/>
        <v>#VALUE!</v>
      </c>
      <c r="AV159" s="843" t="e">
        <f t="shared" si="87"/>
        <v>#VALUE!</v>
      </c>
      <c r="AW159" s="843" t="e">
        <f t="shared" si="88"/>
        <v>#VALUE!</v>
      </c>
      <c r="AX159" s="974" t="e">
        <f t="shared" si="88"/>
        <v>#VALUE!</v>
      </c>
      <c r="AY159" s="843">
        <f t="shared" si="88"/>
        <v>1.1450000000000002</v>
      </c>
      <c r="AZ159" s="843">
        <f t="shared" si="88"/>
        <v>11.318333333333335</v>
      </c>
      <c r="BA159" s="843">
        <f t="shared" si="88"/>
        <v>-19.874166666666667</v>
      </c>
      <c r="BB159" s="843">
        <f t="shared" si="88"/>
        <v>-12.097500000000002</v>
      </c>
      <c r="BC159" s="974">
        <f t="shared" si="88"/>
        <v>-8.3241666666666667</v>
      </c>
      <c r="BD159" s="843"/>
      <c r="BE159" s="727">
        <f t="shared" si="89"/>
        <v>1981.75</v>
      </c>
      <c r="BF159" s="843">
        <f t="shared" si="89"/>
        <v>3.5833333333333335</v>
      </c>
      <c r="BG159" s="843">
        <f t="shared" si="89"/>
        <v>6.833333333333333</v>
      </c>
    </row>
    <row r="160" spans="1:59" x14ac:dyDescent="0.2">
      <c r="A160" s="888" t="s">
        <v>4335</v>
      </c>
      <c r="B160" s="675">
        <f t="shared" si="79"/>
        <v>7</v>
      </c>
      <c r="E160" s="855">
        <f t="shared" si="80"/>
        <v>31.714285714285715</v>
      </c>
      <c r="I160" s="971">
        <f t="shared" si="81"/>
        <v>94.750000000000014</v>
      </c>
      <c r="J160" s="843">
        <f t="shared" si="81"/>
        <v>4.9089250752964722</v>
      </c>
      <c r="K160" s="851">
        <f t="shared" si="81"/>
        <v>0.74250000000000027</v>
      </c>
      <c r="L160" s="855"/>
      <c r="M160" s="843">
        <f t="shared" si="82"/>
        <v>3.2357142857142867</v>
      </c>
      <c r="N160" s="855"/>
      <c r="O160" s="851">
        <f t="shared" si="83"/>
        <v>0.71535714285714291</v>
      </c>
      <c r="P160" s="855"/>
      <c r="Q160" s="855"/>
      <c r="R160" s="843">
        <f t="shared" si="84"/>
        <v>2.5621630706847918</v>
      </c>
      <c r="S160" s="843">
        <f t="shared" si="84"/>
        <v>2.7895685281231257</v>
      </c>
      <c r="T160" s="843">
        <f t="shared" si="84"/>
        <v>3.6968573783729153</v>
      </c>
      <c r="U160" s="843">
        <f t="shared" si="84"/>
        <v>4.8959512101235463</v>
      </c>
      <c r="V160" s="843">
        <f t="shared" si="84"/>
        <v>3.9947566290926071</v>
      </c>
      <c r="W160" s="854">
        <f t="shared" si="84"/>
        <v>1.2142910162152494</v>
      </c>
      <c r="X160" s="854">
        <f t="shared" si="84"/>
        <v>0.66901411090704721</v>
      </c>
      <c r="Y160" s="675"/>
      <c r="Z160" s="843">
        <f t="shared" si="85"/>
        <v>159.23164094657321</v>
      </c>
      <c r="AA160" s="843">
        <f t="shared" si="85"/>
        <v>40.869484520943793</v>
      </c>
      <c r="AB160" s="843"/>
      <c r="AC160" s="843">
        <f t="shared" si="86"/>
        <v>2.4257142857142857</v>
      </c>
      <c r="AD160" s="843">
        <f t="shared" si="86"/>
        <v>4.75</v>
      </c>
      <c r="AE160" s="843">
        <f t="shared" si="86"/>
        <v>11.2</v>
      </c>
      <c r="AF160" s="843">
        <f t="shared" si="86"/>
        <v>3.4499999999999997</v>
      </c>
      <c r="AG160" s="843">
        <f t="shared" si="86"/>
        <v>9.6142857142857139</v>
      </c>
      <c r="AH160" s="843">
        <f t="shared" si="86"/>
        <v>16.985714285714288</v>
      </c>
      <c r="AI160" s="843">
        <f t="shared" si="86"/>
        <v>6.4916666666666671</v>
      </c>
      <c r="AJ160" s="843">
        <f t="shared" si="86"/>
        <v>8.6999999999999993</v>
      </c>
      <c r="AK160" s="843">
        <f t="shared" si="86"/>
        <v>7.458333333333333</v>
      </c>
      <c r="AL160" s="991">
        <f t="shared" si="86"/>
        <v>9058.9957142857147</v>
      </c>
      <c r="AM160" s="843">
        <f t="shared" si="87"/>
        <v>1.8257142857142858</v>
      </c>
      <c r="AN160" s="974">
        <f t="shared" si="87"/>
        <v>1.4328571428571428</v>
      </c>
      <c r="AO160" s="843">
        <f t="shared" si="87"/>
        <v>-31.064608235523774</v>
      </c>
      <c r="AP160" s="843">
        <f t="shared" si="87"/>
        <v>9.8048762854200167</v>
      </c>
      <c r="AQ160" s="974">
        <f t="shared" si="87"/>
        <v>145.4214437799825</v>
      </c>
      <c r="AR160" s="843">
        <f t="shared" si="87"/>
        <v>3.3497928571428575</v>
      </c>
      <c r="AS160" s="843">
        <f t="shared" si="87"/>
        <v>3.617238990714287</v>
      </c>
      <c r="AT160" s="843">
        <f t="shared" si="87"/>
        <v>3.8672940468325008</v>
      </c>
      <c r="AU160" s="843">
        <f t="shared" si="87"/>
        <v>4.1358031471119432</v>
      </c>
      <c r="AV160" s="843">
        <f t="shared" si="87"/>
        <v>4.4241884375156593</v>
      </c>
      <c r="AW160" s="843">
        <f t="shared" si="88"/>
        <v>19.394317479317245</v>
      </c>
      <c r="AX160" s="974">
        <f t="shared" si="88"/>
        <v>29.165822478503099</v>
      </c>
      <c r="AY160" s="843">
        <f t="shared" si="88"/>
        <v>0.4642857142857143</v>
      </c>
      <c r="AZ160" s="843">
        <f t="shared" si="88"/>
        <v>10.855714285714285</v>
      </c>
      <c r="BA160" s="843">
        <f t="shared" si="88"/>
        <v>-20.457142857142859</v>
      </c>
      <c r="BB160" s="843">
        <f t="shared" si="88"/>
        <v>-9.9957142857142856</v>
      </c>
      <c r="BC160" s="974">
        <f t="shared" si="88"/>
        <v>-8.5842857142857145</v>
      </c>
      <c r="BD160" s="843"/>
      <c r="BE160" s="727">
        <f t="shared" si="89"/>
        <v>1988.8571428571429</v>
      </c>
      <c r="BF160" s="843">
        <f t="shared" si="89"/>
        <v>2.8571428571428572</v>
      </c>
      <c r="BG160" s="843">
        <f t="shared" si="89"/>
        <v>3.4428571428571431</v>
      </c>
    </row>
    <row r="161" spans="1:59" x14ac:dyDescent="0.2">
      <c r="A161" s="888" t="s">
        <v>131</v>
      </c>
      <c r="B161" s="675">
        <f t="shared" si="79"/>
        <v>15</v>
      </c>
      <c r="E161" s="855">
        <f t="shared" si="80"/>
        <v>43.06666666666667</v>
      </c>
      <c r="I161" s="971">
        <f t="shared" si="81"/>
        <v>71.137333333333331</v>
      </c>
      <c r="J161" s="843">
        <f t="shared" si="81"/>
        <v>2.652745433373203</v>
      </c>
      <c r="K161" s="851">
        <f t="shared" si="81"/>
        <v>0.44334333333333331</v>
      </c>
      <c r="L161" s="855"/>
      <c r="M161" s="843">
        <f t="shared" si="82"/>
        <v>1.7733733333333332</v>
      </c>
      <c r="N161" s="855"/>
      <c r="O161" s="851">
        <f t="shared" si="83"/>
        <v>0.41582666666666662</v>
      </c>
      <c r="P161" s="855"/>
      <c r="Q161" s="855"/>
      <c r="R161" s="843">
        <f t="shared" si="84"/>
        <v>5.9600972128962875</v>
      </c>
      <c r="S161" s="843">
        <f t="shared" si="84"/>
        <v>6.1647227734131835</v>
      </c>
      <c r="T161" s="843">
        <f t="shared" si="84"/>
        <v>6.1388469153281129</v>
      </c>
      <c r="U161" s="843">
        <f t="shared" si="84"/>
        <v>5.4511949412874587</v>
      </c>
      <c r="V161" s="843">
        <f t="shared" si="84"/>
        <v>4.7819948550264373</v>
      </c>
      <c r="W161" s="854">
        <f t="shared" si="84"/>
        <v>1.1522471700573906</v>
      </c>
      <c r="X161" s="854">
        <f t="shared" si="84"/>
        <v>1.4121197856947134</v>
      </c>
      <c r="Y161" s="675"/>
      <c r="Z161" s="843">
        <f t="shared" si="85"/>
        <v>66.3896038042231</v>
      </c>
      <c r="AA161" s="843">
        <f t="shared" si="85"/>
        <v>27.341471733093702</v>
      </c>
      <c r="AB161" s="843"/>
      <c r="AC161" s="843">
        <f t="shared" si="86"/>
        <v>2.801333333333333</v>
      </c>
      <c r="AD161" s="843">
        <f t="shared" si="86"/>
        <v>5.0540000000000003</v>
      </c>
      <c r="AE161" s="843">
        <f t="shared" si="86"/>
        <v>4.1706666666666665</v>
      </c>
      <c r="AF161" s="843">
        <f t="shared" si="86"/>
        <v>2.4806666666666666</v>
      </c>
      <c r="AG161" s="843">
        <f t="shared" si="86"/>
        <v>9.6428571428571423</v>
      </c>
      <c r="AH161" s="843">
        <f t="shared" si="86"/>
        <v>-10.120000000000001</v>
      </c>
      <c r="AI161" s="843">
        <f t="shared" si="86"/>
        <v>8.0469230769230755</v>
      </c>
      <c r="AJ161" s="843">
        <f t="shared" si="86"/>
        <v>5.1266666666666678</v>
      </c>
      <c r="AK161" s="843">
        <f t="shared" si="86"/>
        <v>6.7800000000000011</v>
      </c>
      <c r="AL161" s="991">
        <f t="shared" si="86"/>
        <v>13765.836666666666</v>
      </c>
      <c r="AM161" s="843">
        <f t="shared" si="87"/>
        <v>0.54666666666666675</v>
      </c>
      <c r="AN161" s="974">
        <f t="shared" si="87"/>
        <v>1.0300000000000002</v>
      </c>
      <c r="AO161" s="843">
        <f t="shared" si="87"/>
        <v>-19.237531358433042</v>
      </c>
      <c r="AP161" s="843">
        <f t="shared" si="87"/>
        <v>8.1039403746606613</v>
      </c>
      <c r="AQ161" s="974">
        <f t="shared" si="87"/>
        <v>70.255475984279599</v>
      </c>
      <c r="AR161" s="843">
        <f t="shared" si="87"/>
        <v>1.7322054</v>
      </c>
      <c r="AS161" s="843">
        <f t="shared" si="87"/>
        <v>1.8373808447866671</v>
      </c>
      <c r="AT161" s="843">
        <f t="shared" si="87"/>
        <v>1.9523635292058799</v>
      </c>
      <c r="AU161" s="843">
        <f t="shared" si="87"/>
        <v>2.0755992380759594</v>
      </c>
      <c r="AV161" s="843">
        <f t="shared" si="87"/>
        <v>2.2077318971715281</v>
      </c>
      <c r="AW161" s="843">
        <f t="shared" si="88"/>
        <v>9.8052809092400324</v>
      </c>
      <c r="AX161" s="974">
        <f t="shared" si="88"/>
        <v>14.880210544371673</v>
      </c>
      <c r="AY161" s="843">
        <f t="shared" si="88"/>
        <v>0.28399999999999997</v>
      </c>
      <c r="AZ161" s="843">
        <f t="shared" si="88"/>
        <v>8.2346666666666675</v>
      </c>
      <c r="BA161" s="843">
        <f t="shared" si="88"/>
        <v>-19.07</v>
      </c>
      <c r="BB161" s="843">
        <f t="shared" si="88"/>
        <v>-10.939333333333334</v>
      </c>
      <c r="BC161" s="974">
        <f t="shared" si="88"/>
        <v>-7.8913333333333338</v>
      </c>
      <c r="BD161" s="843"/>
      <c r="BE161" s="727">
        <f t="shared" si="89"/>
        <v>1977.4666666666667</v>
      </c>
      <c r="BF161" s="843">
        <f t="shared" si="89"/>
        <v>4.2666666666666666</v>
      </c>
      <c r="BG161" s="843">
        <f t="shared" si="89"/>
        <v>3.1714285714285713</v>
      </c>
    </row>
    <row r="162" spans="1:59" x14ac:dyDescent="0.2">
      <c r="I162" s="675"/>
      <c r="J162" s="888"/>
      <c r="K162" s="973"/>
      <c r="L162" s="888"/>
      <c r="M162" s="888"/>
      <c r="N162" s="888"/>
      <c r="R162" s="888"/>
      <c r="S162" s="888"/>
      <c r="T162" s="888"/>
      <c r="U162" s="888"/>
      <c r="V162" s="888"/>
      <c r="W162" s="888"/>
      <c r="X162" s="888"/>
      <c r="AN162" s="975"/>
      <c r="AO162" s="888"/>
      <c r="BC162" s="675"/>
      <c r="BD162" s="641"/>
    </row>
    <row r="163" spans="1:59" x14ac:dyDescent="0.2">
      <c r="I163" s="972"/>
      <c r="J163" s="970"/>
      <c r="K163" s="973"/>
      <c r="L163" s="970"/>
      <c r="M163" s="970"/>
      <c r="N163" s="970"/>
      <c r="O163" s="970"/>
      <c r="P163" s="970"/>
      <c r="Q163" s="970"/>
      <c r="R163" s="970"/>
      <c r="S163" s="970"/>
      <c r="T163" s="970"/>
      <c r="U163" s="970"/>
      <c r="V163" s="970"/>
      <c r="W163" s="970"/>
      <c r="X163" s="970"/>
    </row>
    <row r="164" spans="1:59" x14ac:dyDescent="0.2">
      <c r="I164" s="972"/>
      <c r="J164" s="970"/>
      <c r="K164" s="973"/>
      <c r="L164" s="970"/>
      <c r="M164" s="970"/>
      <c r="N164" s="970"/>
      <c r="O164" s="970"/>
      <c r="P164" s="970"/>
      <c r="Q164" s="970"/>
      <c r="R164" s="970"/>
      <c r="S164" s="970"/>
      <c r="T164" s="970"/>
      <c r="U164" s="970"/>
      <c r="V164" s="970"/>
      <c r="W164" s="970"/>
      <c r="X164" s="970"/>
    </row>
    <row r="165" spans="1:59" x14ac:dyDescent="0.2">
      <c r="K165" s="969"/>
    </row>
    <row r="166" spans="1:59" x14ac:dyDescent="0.2">
      <c r="K166" s="615"/>
    </row>
    <row r="167" spans="1:59" s="727" customFormat="1" x14ac:dyDescent="0.2">
      <c r="A167" s="888"/>
      <c r="B167" s="675"/>
      <c r="C167" s="888"/>
      <c r="D167" s="888"/>
      <c r="E167" s="641"/>
      <c r="F167" s="641"/>
      <c r="G167" s="888"/>
      <c r="H167" s="888"/>
      <c r="I167" s="888"/>
      <c r="J167" s="622"/>
      <c r="K167" s="615"/>
      <c r="M167" s="641"/>
      <c r="N167" s="641"/>
      <c r="O167" s="888"/>
      <c r="P167" s="888"/>
      <c r="Q167" s="888"/>
      <c r="R167" s="641"/>
      <c r="S167" s="705"/>
      <c r="T167" s="705"/>
      <c r="U167" s="705"/>
      <c r="V167" s="705"/>
      <c r="W167" s="705"/>
      <c r="X167" s="705"/>
      <c r="Y167" s="888"/>
      <c r="Z167" s="622"/>
      <c r="AA167" s="888"/>
      <c r="AB167" s="888"/>
      <c r="AC167" s="603"/>
      <c r="AD167" s="603"/>
      <c r="AE167" s="603"/>
      <c r="AF167" s="603"/>
      <c r="AG167" s="603"/>
      <c r="AH167" s="603"/>
      <c r="AI167" s="603"/>
      <c r="AJ167" s="603"/>
      <c r="AK167" s="603"/>
      <c r="AL167" s="603"/>
      <c r="AM167" s="603"/>
      <c r="AN167" s="603"/>
      <c r="AO167" s="622"/>
      <c r="AP167" s="888"/>
      <c r="AQ167" s="888"/>
      <c r="AR167" s="771"/>
      <c r="AS167" s="772"/>
      <c r="AT167" s="772"/>
      <c r="AU167" s="772"/>
      <c r="AV167" s="772"/>
      <c r="AW167" s="772"/>
      <c r="AX167" s="772"/>
      <c r="AY167" s="622"/>
      <c r="AZ167" s="888"/>
      <c r="BA167" s="888"/>
      <c r="BB167" s="888"/>
      <c r="BC167" s="888"/>
      <c r="BD167" s="932"/>
      <c r="BE167" s="641"/>
      <c r="BF167" s="641"/>
      <c r="BG167" s="888"/>
    </row>
    <row r="168" spans="1:59" s="727" customFormat="1" x14ac:dyDescent="0.2">
      <c r="A168" s="888"/>
      <c r="B168" s="675"/>
      <c r="C168" s="888"/>
      <c r="D168" s="888"/>
      <c r="E168" s="641"/>
      <c r="F168" s="641"/>
      <c r="G168" s="888"/>
      <c r="H168" s="888"/>
      <c r="I168" s="888"/>
      <c r="J168" s="622"/>
      <c r="K168" s="615"/>
      <c r="M168" s="641"/>
      <c r="N168" s="641"/>
      <c r="O168" s="888"/>
      <c r="P168" s="888"/>
      <c r="Q168" s="888"/>
      <c r="R168" s="641"/>
      <c r="S168" s="705"/>
      <c r="T168" s="705"/>
      <c r="U168" s="705"/>
      <c r="V168" s="705"/>
      <c r="W168" s="705"/>
      <c r="X168" s="705"/>
      <c r="Y168" s="888"/>
      <c r="Z168" s="622"/>
      <c r="AA168" s="888"/>
      <c r="AB168" s="888"/>
      <c r="AC168" s="603"/>
      <c r="AD168" s="603"/>
      <c r="AE168" s="603"/>
      <c r="AF168" s="603"/>
      <c r="AG168" s="603"/>
      <c r="AH168" s="603"/>
      <c r="AI168" s="603"/>
      <c r="AJ168" s="603"/>
      <c r="AK168" s="603"/>
      <c r="AL168" s="603"/>
      <c r="AM168" s="603"/>
      <c r="AN168" s="603"/>
      <c r="AO168" s="622"/>
      <c r="AP168" s="888"/>
      <c r="AQ168" s="888"/>
      <c r="AR168" s="771"/>
      <c r="AS168" s="772"/>
      <c r="AT168" s="772"/>
      <c r="AU168" s="772"/>
      <c r="AV168" s="772"/>
      <c r="AW168" s="772"/>
      <c r="AX168" s="772"/>
      <c r="AY168" s="622"/>
      <c r="AZ168" s="888"/>
      <c r="BA168" s="888"/>
      <c r="BB168" s="888"/>
      <c r="BC168" s="888"/>
      <c r="BD168" s="932"/>
      <c r="BE168" s="641"/>
      <c r="BF168" s="641"/>
      <c r="BG168" s="888"/>
    </row>
    <row r="169" spans="1:59" s="727" customFormat="1" x14ac:dyDescent="0.2">
      <c r="A169" s="888"/>
      <c r="B169" s="675"/>
      <c r="C169" s="888"/>
      <c r="D169" s="888"/>
      <c r="E169" s="641"/>
      <c r="F169" s="641"/>
      <c r="G169" s="888"/>
      <c r="H169" s="888"/>
      <c r="I169" s="888"/>
      <c r="J169" s="622"/>
      <c r="K169" s="615"/>
      <c r="M169" s="641"/>
      <c r="N169" s="641"/>
      <c r="O169" s="888"/>
      <c r="P169" s="888"/>
      <c r="Q169" s="888"/>
      <c r="R169" s="641"/>
      <c r="S169" s="705"/>
      <c r="T169" s="705"/>
      <c r="U169" s="705"/>
      <c r="V169" s="705"/>
      <c r="W169" s="705"/>
      <c r="X169" s="705"/>
      <c r="Y169" s="888"/>
      <c r="Z169" s="622"/>
      <c r="AA169" s="888"/>
      <c r="AB169" s="888"/>
      <c r="AC169" s="603"/>
      <c r="AD169" s="603"/>
      <c r="AE169" s="603"/>
      <c r="AF169" s="603"/>
      <c r="AG169" s="603"/>
      <c r="AH169" s="603"/>
      <c r="AI169" s="603"/>
      <c r="AJ169" s="603"/>
      <c r="AK169" s="603"/>
      <c r="AL169" s="603"/>
      <c r="AM169" s="603"/>
      <c r="AN169" s="603"/>
      <c r="AO169" s="622"/>
      <c r="AP169" s="888"/>
      <c r="AQ169" s="888"/>
      <c r="AR169" s="771"/>
      <c r="AS169" s="772"/>
      <c r="AT169" s="772"/>
      <c r="AU169" s="772"/>
      <c r="AV169" s="772"/>
      <c r="AW169" s="772"/>
      <c r="AX169" s="772"/>
      <c r="AY169" s="622"/>
      <c r="AZ169" s="888"/>
      <c r="BA169" s="888"/>
      <c r="BB169" s="888"/>
      <c r="BC169" s="888"/>
      <c r="BD169" s="932"/>
      <c r="BE169" s="641"/>
      <c r="BF169" s="641"/>
      <c r="BG169" s="888"/>
    </row>
    <row r="170" spans="1:59" s="727" customFormat="1" x14ac:dyDescent="0.2">
      <c r="A170" s="888"/>
      <c r="B170" s="675"/>
      <c r="C170" s="888"/>
      <c r="D170" s="888"/>
      <c r="E170" s="641"/>
      <c r="F170" s="641"/>
      <c r="G170" s="888"/>
      <c r="H170" s="888"/>
      <c r="I170" s="888"/>
      <c r="J170" s="622"/>
      <c r="K170" s="888"/>
      <c r="M170" s="641"/>
      <c r="N170" s="641"/>
      <c r="O170" s="888"/>
      <c r="P170" s="888"/>
      <c r="Q170" s="888"/>
      <c r="R170" s="641"/>
      <c r="S170" s="705"/>
      <c r="T170" s="705"/>
      <c r="U170" s="705"/>
      <c r="V170" s="705"/>
      <c r="W170" s="705"/>
      <c r="X170" s="705"/>
      <c r="Y170" s="888"/>
      <c r="Z170" s="622"/>
      <c r="AA170" s="888"/>
      <c r="AB170" s="888"/>
      <c r="AC170" s="603"/>
      <c r="AD170" s="603"/>
      <c r="AE170" s="603"/>
      <c r="AF170" s="603"/>
      <c r="AG170" s="603"/>
      <c r="AH170" s="603"/>
      <c r="AI170" s="603"/>
      <c r="AJ170" s="603"/>
      <c r="AK170" s="603"/>
      <c r="AL170" s="603"/>
      <c r="AM170" s="603"/>
      <c r="AN170" s="603"/>
      <c r="AO170" s="622"/>
      <c r="AP170" s="888"/>
      <c r="AQ170" s="888"/>
      <c r="AR170" s="771"/>
      <c r="AS170" s="772"/>
      <c r="AT170" s="772"/>
      <c r="AU170" s="772"/>
      <c r="AV170" s="772"/>
      <c r="AW170" s="772"/>
      <c r="AX170" s="772"/>
      <c r="AY170" s="622"/>
      <c r="AZ170" s="888"/>
      <c r="BA170" s="888"/>
      <c r="BB170" s="888"/>
      <c r="BC170" s="888"/>
      <c r="BD170" s="932"/>
      <c r="BE170" s="641"/>
      <c r="BF170" s="641"/>
      <c r="BG170" s="888"/>
    </row>
    <row r="171" spans="1:59" s="727" customFormat="1" x14ac:dyDescent="0.2">
      <c r="A171" s="888"/>
      <c r="B171" s="675"/>
      <c r="C171" s="888"/>
      <c r="D171" s="888"/>
      <c r="E171" s="641"/>
      <c r="F171" s="641"/>
      <c r="G171" s="888"/>
      <c r="H171" s="888"/>
      <c r="I171" s="888"/>
      <c r="J171" s="622"/>
      <c r="K171" s="888"/>
      <c r="M171" s="641"/>
      <c r="N171" s="641"/>
      <c r="O171" s="888"/>
      <c r="P171" s="888"/>
      <c r="Q171" s="888"/>
      <c r="R171" s="641"/>
      <c r="S171" s="705"/>
      <c r="T171" s="705"/>
      <c r="U171" s="705"/>
      <c r="V171" s="705"/>
      <c r="W171" s="705"/>
      <c r="X171" s="705"/>
      <c r="Y171" s="888"/>
      <c r="Z171" s="622"/>
      <c r="AA171" s="888"/>
      <c r="AB171" s="888"/>
      <c r="AC171" s="603"/>
      <c r="AD171" s="603"/>
      <c r="AE171" s="603"/>
      <c r="AF171" s="603"/>
      <c r="AG171" s="603"/>
      <c r="AH171" s="603"/>
      <c r="AI171" s="603"/>
      <c r="AJ171" s="603"/>
      <c r="AK171" s="603"/>
      <c r="AL171" s="603"/>
      <c r="AM171" s="603"/>
      <c r="AN171" s="603"/>
      <c r="AO171" s="622"/>
      <c r="AP171" s="888"/>
      <c r="AQ171" s="888"/>
      <c r="AR171" s="771"/>
      <c r="AS171" s="772"/>
      <c r="AT171" s="772"/>
      <c r="AU171" s="772"/>
      <c r="AV171" s="772"/>
      <c r="AW171" s="772"/>
      <c r="AX171" s="772"/>
      <c r="AY171" s="622"/>
      <c r="AZ171" s="888"/>
      <c r="BA171" s="888"/>
      <c r="BB171" s="888"/>
      <c r="BC171" s="888"/>
      <c r="BD171" s="932"/>
      <c r="BE171" s="641"/>
      <c r="BF171" s="641"/>
      <c r="BG171" s="888"/>
    </row>
  </sheetData>
  <sheetProtection selectLockedCells="1" selectUnlockedCells="1"/>
  <mergeCells count="2">
    <mergeCell ref="AZ4:BC4"/>
    <mergeCell ref="P5:Q5"/>
  </mergeCells>
  <conditionalFormatting sqref="R7:V146">
    <cfRule type="cellIs" dxfId="68" priority="26" stopIfTrue="1" operator="lessThan">
      <formula>2</formula>
    </cfRule>
  </conditionalFormatting>
  <conditionalFormatting sqref="AQ7:AQ146">
    <cfRule type="cellIs" dxfId="67" priority="24" stopIfTrue="1" operator="lessThan">
      <formula>0</formula>
    </cfRule>
  </conditionalFormatting>
  <conditionalFormatting sqref="AP7:AP146">
    <cfRule type="cellIs" dxfId="66" priority="22" stopIfTrue="1" operator="greaterThan">
      <formula>11.99</formula>
    </cfRule>
    <cfRule type="cellIs" dxfId="65" priority="23" stopIfTrue="1" operator="lessThan">
      <formula>8</formula>
    </cfRule>
  </conditionalFormatting>
  <conditionalFormatting sqref="J7:J146">
    <cfRule type="cellIs" dxfId="64" priority="19" stopIfTrue="1" operator="greaterThan">
      <formula>10</formula>
    </cfRule>
    <cfRule type="cellIs" dxfId="63" priority="20" stopIfTrue="1" operator="lessThan">
      <formula>2</formula>
    </cfRule>
  </conditionalFormatting>
  <hyperlinks>
    <hyperlink ref="C2" r:id="rId1"/>
  </hyperlinks>
  <pageMargins left="0.2" right="0.2" top="0.44027777777777777" bottom="0.45" header="0.51180555555555551" footer="0.51180555555555551"/>
  <pageSetup firstPageNumber="0" orientation="landscape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8.85546875" defaultRowHeight="12.75" x14ac:dyDescent="0.2"/>
  <cols>
    <col min="1" max="1" width="25.5703125" style="888" customWidth="1"/>
    <col min="2" max="2" width="6" style="675" customWidth="1"/>
    <col min="3" max="3" width="12.28515625" style="888" customWidth="1"/>
    <col min="4" max="4" width="13.85546875" style="888" customWidth="1"/>
    <col min="5" max="5" width="4.85546875" style="641" customWidth="1"/>
    <col min="6" max="6" width="3.7109375" style="641" customWidth="1"/>
    <col min="7" max="7" width="3.85546875" style="888" customWidth="1"/>
    <col min="8" max="8" width="4" style="888" customWidth="1"/>
    <col min="9" max="9" width="6.7109375" style="888" customWidth="1"/>
    <col min="10" max="10" width="5.42578125" style="622" customWidth="1"/>
    <col min="11" max="11" width="8.42578125" style="888" customWidth="1"/>
    <col min="12" max="12" width="7.5703125" style="727" customWidth="1"/>
    <col min="13" max="13" width="8.7109375" style="641" customWidth="1"/>
    <col min="14" max="14" width="4.5703125" style="641" customWidth="1"/>
    <col min="15" max="15" width="7.5703125" style="888" customWidth="1"/>
    <col min="16" max="17" width="7.7109375" style="888" customWidth="1"/>
    <col min="18" max="18" width="6.42578125" style="641" customWidth="1"/>
    <col min="19" max="22" width="6" style="705" customWidth="1"/>
    <col min="23" max="24" width="7.42578125" style="705" customWidth="1"/>
    <col min="25" max="25" width="12.5703125" style="888" customWidth="1"/>
    <col min="26" max="26" width="7.85546875" style="622" customWidth="1"/>
    <col min="27" max="27" width="6.140625" style="888" customWidth="1"/>
    <col min="28" max="28" width="4.5703125" style="888" customWidth="1"/>
    <col min="29" max="29" width="5.42578125" style="603" customWidth="1"/>
    <col min="30" max="30" width="6.140625" style="603" customWidth="1"/>
    <col min="31" max="31" width="7.140625" style="603" customWidth="1"/>
    <col min="32" max="32" width="7.7109375" style="603" customWidth="1"/>
    <col min="33" max="33" width="8.7109375" style="603" customWidth="1"/>
    <col min="34" max="35" width="8.5703125" style="603" customWidth="1"/>
    <col min="36" max="37" width="8" style="603" customWidth="1"/>
    <col min="38" max="38" width="9.7109375" style="603" customWidth="1"/>
    <col min="39" max="39" width="6" style="603" customWidth="1"/>
    <col min="40" max="40" width="6.42578125" style="603" customWidth="1"/>
    <col min="41" max="41" width="7" style="622" customWidth="1"/>
    <col min="42" max="43" width="7" style="888" customWidth="1"/>
    <col min="44" max="44" width="5.28515625" style="771" customWidth="1"/>
    <col min="45" max="48" width="5.28515625" style="772" customWidth="1"/>
    <col min="49" max="50" width="5.42578125" style="772" customWidth="1"/>
    <col min="51" max="51" width="5.28515625" style="622" customWidth="1"/>
    <col min="52" max="55" width="6.7109375" style="888" customWidth="1"/>
    <col min="56" max="56" width="8.85546875" style="932" customWidth="1"/>
    <col min="57" max="58" width="8.85546875" style="641"/>
    <col min="59" max="16384" width="8.85546875" style="888"/>
  </cols>
  <sheetData>
    <row r="1" spans="1:60" ht="12.75" customHeight="1" x14ac:dyDescent="0.2">
      <c r="A1" s="111" t="s">
        <v>393</v>
      </c>
      <c r="B1" s="674"/>
      <c r="C1" s="597" t="s">
        <v>1</v>
      </c>
      <c r="E1" s="667"/>
      <c r="G1" s="586"/>
      <c r="H1" s="399"/>
      <c r="I1" s="399"/>
      <c r="J1" s="698" t="s">
        <v>3641</v>
      </c>
      <c r="K1" s="554"/>
      <c r="L1" s="600"/>
      <c r="N1" s="661"/>
      <c r="P1" s="554"/>
      <c r="Q1" s="660"/>
      <c r="R1" s="599"/>
      <c r="S1" s="704"/>
      <c r="T1" s="704"/>
      <c r="W1" s="704"/>
      <c r="Y1" s="554"/>
      <c r="Z1" s="698" t="s">
        <v>2</v>
      </c>
      <c r="AC1" s="602" t="s">
        <v>4190</v>
      </c>
      <c r="AG1" s="710"/>
      <c r="AJ1" s="602"/>
      <c r="AK1" s="602"/>
      <c r="AL1" s="711"/>
      <c r="AO1" s="742" t="s">
        <v>4169</v>
      </c>
      <c r="AP1" s="399"/>
      <c r="AQ1" s="658"/>
      <c r="AR1" s="765" t="s">
        <v>5</v>
      </c>
      <c r="AS1" s="616"/>
      <c r="AT1" s="616"/>
      <c r="AU1" s="616"/>
      <c r="AV1" s="616"/>
      <c r="AW1" s="616"/>
      <c r="AX1" s="616"/>
      <c r="AY1" s="747" t="s">
        <v>6</v>
      </c>
      <c r="BD1" s="931" t="s">
        <v>1853</v>
      </c>
    </row>
    <row r="2" spans="1:60" ht="12.75" customHeight="1" x14ac:dyDescent="0.2">
      <c r="A2" s="598" t="s">
        <v>7</v>
      </c>
      <c r="B2" s="674"/>
      <c r="C2" s="15" t="s">
        <v>4220</v>
      </c>
      <c r="D2" s="598"/>
      <c r="E2" s="665"/>
      <c r="F2" s="665"/>
      <c r="G2" s="399"/>
      <c r="H2" s="399"/>
      <c r="I2" s="399"/>
      <c r="J2" s="746" t="s">
        <v>4215</v>
      </c>
      <c r="K2" s="554"/>
      <c r="L2" s="600"/>
      <c r="N2" s="661"/>
      <c r="P2" s="554"/>
      <c r="Q2" s="599"/>
      <c r="R2" s="665"/>
      <c r="S2" s="706"/>
      <c r="T2" s="1162"/>
      <c r="W2" s="706"/>
      <c r="Y2" s="554"/>
      <c r="Z2" s="746" t="s">
        <v>4216</v>
      </c>
      <c r="AO2" s="743" t="s">
        <v>10</v>
      </c>
      <c r="AP2" s="399"/>
      <c r="AR2" s="743" t="s">
        <v>11</v>
      </c>
      <c r="AS2" s="616"/>
      <c r="AT2" s="616"/>
      <c r="AU2" s="616"/>
      <c r="AV2" s="616"/>
      <c r="AW2" s="616"/>
      <c r="AX2" s="616"/>
      <c r="AY2" s="739" t="s">
        <v>14</v>
      </c>
    </row>
    <row r="3" spans="1:60" ht="12.75" customHeight="1" x14ac:dyDescent="0.2">
      <c r="A3" s="930" t="s">
        <v>4627</v>
      </c>
      <c r="B3" s="737"/>
      <c r="D3" s="598"/>
      <c r="E3" s="665"/>
      <c r="F3" s="665"/>
      <c r="G3" s="399"/>
      <c r="H3" s="399"/>
      <c r="I3" s="399"/>
      <c r="J3" s="752" t="s">
        <v>12</v>
      </c>
      <c r="K3" s="554"/>
      <c r="L3" s="888"/>
      <c r="N3" s="665"/>
      <c r="P3" s="554"/>
      <c r="Q3" s="700" t="s">
        <v>8</v>
      </c>
      <c r="R3" s="665"/>
      <c r="S3" s="707"/>
      <c r="T3" s="707"/>
      <c r="W3" s="707"/>
      <c r="X3" s="708"/>
      <c r="Y3" s="554"/>
      <c r="AE3" s="604"/>
      <c r="AF3" s="604"/>
      <c r="AG3" s="604"/>
      <c r="AH3" s="604"/>
      <c r="AI3" s="604"/>
      <c r="AJ3" s="604"/>
      <c r="AK3" s="604"/>
      <c r="AL3" s="604"/>
      <c r="AM3" s="604"/>
      <c r="AN3" s="604"/>
      <c r="AO3" s="668"/>
      <c r="AP3" s="399"/>
      <c r="AR3" s="766" t="s">
        <v>13</v>
      </c>
      <c r="AS3" s="616"/>
      <c r="AT3" s="616"/>
      <c r="AU3" s="616"/>
      <c r="AV3" s="616"/>
      <c r="AW3" s="616"/>
      <c r="AX3" s="616"/>
      <c r="BA3" s="601"/>
      <c r="BB3" s="601"/>
      <c r="BC3" s="601"/>
    </row>
    <row r="4" spans="1:60" ht="12.75" customHeight="1" x14ac:dyDescent="0.2">
      <c r="A4" s="712"/>
      <c r="B4" s="554"/>
      <c r="C4" s="887"/>
      <c r="D4" s="554"/>
      <c r="E4" s="713"/>
      <c r="F4" s="713"/>
      <c r="G4" s="554"/>
      <c r="H4" s="554"/>
      <c r="I4" s="554"/>
      <c r="J4" s="753" t="s">
        <v>4595</v>
      </c>
      <c r="K4" s="887"/>
      <c r="L4" s="888"/>
      <c r="N4" s="1235"/>
      <c r="O4" s="662"/>
      <c r="P4" s="887"/>
      <c r="R4" s="1235"/>
      <c r="T4" s="707"/>
      <c r="W4" s="707"/>
      <c r="Y4" s="887"/>
      <c r="Z4" s="740" t="s">
        <v>15</v>
      </c>
      <c r="AA4" s="887"/>
      <c r="AB4" s="887"/>
      <c r="AC4" s="903"/>
      <c r="AD4" s="903"/>
      <c r="AE4" s="903"/>
      <c r="AF4" s="903"/>
      <c r="AG4" s="903"/>
      <c r="AH4" s="903"/>
      <c r="AI4" s="903"/>
      <c r="AJ4" s="903"/>
      <c r="AK4" s="903"/>
      <c r="AL4" s="903"/>
      <c r="AM4" s="903"/>
      <c r="AN4" s="903"/>
      <c r="AO4" s="668"/>
      <c r="AP4" s="399"/>
      <c r="AQ4" s="714"/>
      <c r="AR4" s="979" t="s">
        <v>4596</v>
      </c>
      <c r="AS4" s="767"/>
      <c r="AT4" s="767"/>
      <c r="AU4" s="767"/>
      <c r="AV4" s="767"/>
      <c r="AW4" s="715" t="s">
        <v>19</v>
      </c>
      <c r="AX4" s="767"/>
      <c r="AZ4" s="1247" t="s">
        <v>20</v>
      </c>
      <c r="BA4" s="1248"/>
      <c r="BB4" s="1248"/>
      <c r="BC4" s="1249"/>
    </row>
    <row r="5" spans="1:60" ht="12.75" customHeight="1" x14ac:dyDescent="0.2">
      <c r="A5" s="887" t="s">
        <v>21</v>
      </c>
      <c r="B5" s="671" t="s">
        <v>22</v>
      </c>
      <c r="C5" s="568"/>
      <c r="D5" s="887"/>
      <c r="E5" s="716" t="s">
        <v>23</v>
      </c>
      <c r="F5" s="716" t="s">
        <v>24</v>
      </c>
      <c r="G5" s="715" t="s">
        <v>25</v>
      </c>
      <c r="H5" s="568"/>
      <c r="I5" s="717">
        <v>43889</v>
      </c>
      <c r="J5" s="663" t="s">
        <v>26</v>
      </c>
      <c r="K5" s="1235" t="s">
        <v>4212</v>
      </c>
      <c r="L5" s="911" t="s">
        <v>4167</v>
      </c>
      <c r="M5" s="568"/>
      <c r="N5" s="1235" t="s">
        <v>28</v>
      </c>
      <c r="O5" s="1235" t="s">
        <v>4213</v>
      </c>
      <c r="P5" s="1250" t="s">
        <v>4218</v>
      </c>
      <c r="Q5" s="1250"/>
      <c r="R5" s="1235" t="s">
        <v>27</v>
      </c>
      <c r="S5" s="666" t="s">
        <v>42</v>
      </c>
      <c r="T5" s="666" t="s">
        <v>42</v>
      </c>
      <c r="U5" s="666" t="s">
        <v>42</v>
      </c>
      <c r="V5" s="666" t="s">
        <v>42</v>
      </c>
      <c r="W5" s="666" t="s">
        <v>41</v>
      </c>
      <c r="X5" s="666" t="s">
        <v>36</v>
      </c>
      <c r="Y5" s="718" t="s">
        <v>29</v>
      </c>
      <c r="Z5" s="663" t="s">
        <v>30</v>
      </c>
      <c r="AA5" s="1235" t="s">
        <v>32</v>
      </c>
      <c r="AB5" s="1235" t="s">
        <v>33</v>
      </c>
      <c r="AC5" s="702" t="s">
        <v>32</v>
      </c>
      <c r="AD5" s="702"/>
      <c r="AE5" s="702" t="s">
        <v>32</v>
      </c>
      <c r="AF5" s="702" t="s">
        <v>35</v>
      </c>
      <c r="AG5" s="702" t="s">
        <v>32</v>
      </c>
      <c r="AH5" s="702" t="s">
        <v>32</v>
      </c>
      <c r="AI5" s="702" t="s">
        <v>4191</v>
      </c>
      <c r="AJ5" s="702" t="s">
        <v>36</v>
      </c>
      <c r="AK5" s="702" t="s">
        <v>4192</v>
      </c>
      <c r="AL5" s="702" t="s">
        <v>38</v>
      </c>
      <c r="AM5" s="702" t="s">
        <v>39</v>
      </c>
      <c r="AN5" s="702" t="s">
        <v>40</v>
      </c>
      <c r="AO5" s="744" t="s">
        <v>47</v>
      </c>
      <c r="AP5" s="568" t="s">
        <v>48</v>
      </c>
      <c r="AQ5" s="1235" t="s">
        <v>31</v>
      </c>
      <c r="AR5" s="746" t="s">
        <v>49</v>
      </c>
      <c r="AS5" s="767"/>
      <c r="AT5" s="767"/>
      <c r="AU5" s="767"/>
      <c r="AV5" s="767"/>
      <c r="AW5" s="715" t="s">
        <v>50</v>
      </c>
      <c r="AX5" s="767"/>
      <c r="AY5" s="748" t="s">
        <v>51</v>
      </c>
      <c r="AZ5" s="773" t="s">
        <v>52</v>
      </c>
      <c r="BA5" s="720" t="s">
        <v>52</v>
      </c>
      <c r="BB5" s="720" t="s">
        <v>53</v>
      </c>
      <c r="BC5" s="774" t="s">
        <v>54</v>
      </c>
      <c r="BE5" s="568" t="s">
        <v>4283</v>
      </c>
      <c r="BF5" s="568" t="s">
        <v>4285</v>
      </c>
      <c r="BG5" s="641" t="s">
        <v>32</v>
      </c>
    </row>
    <row r="6" spans="1:60" s="736" customFormat="1" ht="12.75" customHeight="1" thickBot="1" x14ac:dyDescent="0.25">
      <c r="A6" s="728" t="s">
        <v>55</v>
      </c>
      <c r="B6" s="738" t="s">
        <v>56</v>
      </c>
      <c r="C6" s="729" t="s">
        <v>95</v>
      </c>
      <c r="D6" s="729" t="s">
        <v>57</v>
      </c>
      <c r="E6" s="730" t="s">
        <v>58</v>
      </c>
      <c r="F6" s="730" t="s">
        <v>59</v>
      </c>
      <c r="G6" s="731" t="s">
        <v>60</v>
      </c>
      <c r="H6" s="731" t="s">
        <v>61</v>
      </c>
      <c r="I6" s="729" t="s">
        <v>62</v>
      </c>
      <c r="J6" s="741" t="s">
        <v>63</v>
      </c>
      <c r="K6" s="729" t="s">
        <v>71</v>
      </c>
      <c r="L6" s="732" t="s">
        <v>4168</v>
      </c>
      <c r="M6" s="731" t="s">
        <v>4214</v>
      </c>
      <c r="N6" s="731" t="s">
        <v>69</v>
      </c>
      <c r="O6" s="729" t="s">
        <v>72</v>
      </c>
      <c r="P6" s="729" t="s">
        <v>67</v>
      </c>
      <c r="Q6" s="729" t="s">
        <v>68</v>
      </c>
      <c r="R6" s="729" t="s">
        <v>66</v>
      </c>
      <c r="S6" s="733" t="s">
        <v>87</v>
      </c>
      <c r="T6" s="733" t="s">
        <v>88</v>
      </c>
      <c r="U6" s="733" t="s">
        <v>51</v>
      </c>
      <c r="V6" s="733" t="s">
        <v>89</v>
      </c>
      <c r="W6" s="733" t="s">
        <v>86</v>
      </c>
      <c r="X6" s="733" t="s">
        <v>85</v>
      </c>
      <c r="Y6" s="728" t="s">
        <v>1854</v>
      </c>
      <c r="Z6" s="741" t="s">
        <v>72</v>
      </c>
      <c r="AA6" s="729" t="s">
        <v>74</v>
      </c>
      <c r="AB6" s="729" t="s">
        <v>75</v>
      </c>
      <c r="AC6" s="734" t="s">
        <v>76</v>
      </c>
      <c r="AD6" s="734" t="s">
        <v>34</v>
      </c>
      <c r="AE6" s="734" t="s">
        <v>77</v>
      </c>
      <c r="AF6" s="734" t="s">
        <v>78</v>
      </c>
      <c r="AG6" s="734" t="s">
        <v>79</v>
      </c>
      <c r="AH6" s="734" t="s">
        <v>80</v>
      </c>
      <c r="AI6" s="734" t="s">
        <v>80</v>
      </c>
      <c r="AJ6" s="734" t="s">
        <v>80</v>
      </c>
      <c r="AK6" s="734" t="s">
        <v>80</v>
      </c>
      <c r="AL6" s="734" t="s">
        <v>82</v>
      </c>
      <c r="AM6" s="734" t="s">
        <v>83</v>
      </c>
      <c r="AN6" s="734" t="s">
        <v>84</v>
      </c>
      <c r="AO6" s="745" t="s">
        <v>96</v>
      </c>
      <c r="AP6" s="731" t="s">
        <v>97</v>
      </c>
      <c r="AQ6" s="729" t="s">
        <v>73</v>
      </c>
      <c r="AR6" s="768">
        <v>2019</v>
      </c>
      <c r="AS6" s="769">
        <v>2020</v>
      </c>
      <c r="AT6" s="769">
        <v>2021</v>
      </c>
      <c r="AU6" s="769">
        <v>2022</v>
      </c>
      <c r="AV6" s="769">
        <v>2023</v>
      </c>
      <c r="AW6" s="731" t="s">
        <v>98</v>
      </c>
      <c r="AX6" s="731" t="s">
        <v>99</v>
      </c>
      <c r="AY6" s="749" t="s">
        <v>100</v>
      </c>
      <c r="AZ6" s="775" t="s">
        <v>101</v>
      </c>
      <c r="BA6" s="735" t="s">
        <v>102</v>
      </c>
      <c r="BB6" s="735" t="s">
        <v>103</v>
      </c>
      <c r="BC6" s="776" t="s">
        <v>103</v>
      </c>
      <c r="BD6" s="741" t="s">
        <v>4281</v>
      </c>
      <c r="BE6" s="731" t="s">
        <v>4284</v>
      </c>
      <c r="BF6" s="731" t="s">
        <v>4286</v>
      </c>
      <c r="BG6" s="837" t="s">
        <v>4405</v>
      </c>
    </row>
    <row r="7" spans="1:60" ht="11.25" customHeight="1" x14ac:dyDescent="0.2">
      <c r="A7" s="895" t="s">
        <v>396</v>
      </c>
      <c r="B7" s="807" t="s">
        <v>397</v>
      </c>
      <c r="C7" s="957" t="s">
        <v>246</v>
      </c>
      <c r="D7" s="957" t="s">
        <v>4333</v>
      </c>
      <c r="E7" s="754">
        <v>17</v>
      </c>
      <c r="F7" s="1235">
        <v>219</v>
      </c>
      <c r="G7" s="1235" t="s">
        <v>106</v>
      </c>
      <c r="H7" s="1235" t="s">
        <v>106</v>
      </c>
      <c r="I7" s="898">
        <v>39.33</v>
      </c>
      <c r="J7" s="669">
        <f t="shared" ref="J7:J70" si="0">(M7/I7)*100</f>
        <v>0.40681413679125356</v>
      </c>
      <c r="K7" s="901">
        <v>0.04</v>
      </c>
      <c r="L7" s="911">
        <v>4</v>
      </c>
      <c r="M7" s="660">
        <f t="shared" ref="M7:M70" si="1">K7*L7</f>
        <v>0.16</v>
      </c>
      <c r="N7" s="894" t="s">
        <v>189</v>
      </c>
      <c r="O7" s="756">
        <v>3.5000000000000003E-2</v>
      </c>
      <c r="P7" s="885">
        <v>43816</v>
      </c>
      <c r="Q7" s="885">
        <v>43835</v>
      </c>
      <c r="R7" s="660">
        <f t="shared" ref="R7:R70" si="2">(K7-O7)/O7*100</f>
        <v>14.285714285714276</v>
      </c>
      <c r="S7" s="721">
        <f>IF(INDEX(Historical!$D$7:$D$1379,MATCH(B7,Historical!$B$7:$B$1403,0))=0,"n/a",(INDEX(Historical!$C$7:$C$1381,MATCH(B7,Historical!$B$7:$B$1403,0))/INDEX(Historical!$D$7:$D$1379,MATCH(B7,Historical!$B$7:$B$1403,0))-1)*100)</f>
        <v>16.666666666666675</v>
      </c>
      <c r="T7" s="721">
        <f>IF(INDEX(Historical!$F$7:$F$1372,MATCH(B7,Historical!$B$7:$B$1403,0))=0,"n/a",((INDEX(Historical!$C$7:$C$1381,MATCH(B7,Historical!$B$7:$B$1403,0))/INDEX(Historical!$F$7:$F$1372,MATCH(B7,Historical!$B$7:$B$1403,0)))^(1/3)-1)*100)</f>
        <v>11.868894208139679</v>
      </c>
      <c r="U7" s="721">
        <f>IF(INDEX(Historical!$H$7:$H$1372,MATCH(B7,Historical!$B$7:$B$1403,0))=0,"n/a",((INDEX(Historical!$C$7:$C$1381,MATCH(B7,Historical!$B$7:$B$1403,0))/INDEX(Historical!$H$7:$H$1372,MATCH(B7,Historical!$B$7:$B$1403,0)))^(1/5)-1)*100)</f>
        <v>10.236627147885958</v>
      </c>
      <c r="V7" s="721">
        <f>IF(INDEX(Historical!$O$7:$O$1372,MATCH(B7,Historical!$B$7:$B$1403,0))=0,"n/a",((INDEX(Historical!$C$7:$C$1381,MATCH(B7,Historical!$B$7:$B$1403,0))/INDEX(Historical!$O$7:$O$1372,MATCH(B7,Historical!$B$7:$B$1403,0)))^(1/10)-1)*100)</f>
        <v>11.936405706376995</v>
      </c>
      <c r="W7" s="722">
        <f t="shared" ref="W7:W70" si="3">IF(OR(U7&lt;=0,U7="n/a",V7&lt;=0,V7="n/a"),"n/a",U7/V7)</f>
        <v>0.85759711924143678</v>
      </c>
      <c r="X7" s="723" t="str">
        <f t="shared" ref="X7:X70" si="4">IF(OR(AJ7&lt;=0,AJ7="n/a",U7&lt;=0,U7="n/a"),"n/a",U7/AJ7)</f>
        <v>n/a</v>
      </c>
      <c r="Y7" s="677"/>
      <c r="Z7" s="669">
        <f t="shared" ref="Z7:Z70" si="5">IF(OR(AC7&lt;0.01,AC7="n/a"),"n/a",M7/AC7*100)</f>
        <v>5.4607508532423212</v>
      </c>
      <c r="AA7" s="910">
        <f t="shared" ref="AA7:AA70" si="6">IF(OR(AC7&lt;0.01,AC7="n/a"),"n/a",I7/AC7)</f>
        <v>13.423208191126278</v>
      </c>
      <c r="AB7" s="911">
        <v>12</v>
      </c>
      <c r="AC7" s="889">
        <v>2.93</v>
      </c>
      <c r="AD7" s="889">
        <v>0.6</v>
      </c>
      <c r="AE7" s="889">
        <v>0.7</v>
      </c>
      <c r="AF7" s="889">
        <v>1.51</v>
      </c>
      <c r="AG7" s="889">
        <v>1.7000000000000002</v>
      </c>
      <c r="AH7" s="889">
        <v>-83.5</v>
      </c>
      <c r="AI7" s="889">
        <v>13.600000000000001</v>
      </c>
      <c r="AJ7" s="889">
        <v>-15.7</v>
      </c>
      <c r="AK7" s="889">
        <v>22.3</v>
      </c>
      <c r="AL7" s="902">
        <v>2770</v>
      </c>
      <c r="AM7" s="896">
        <v>1.2</v>
      </c>
      <c r="AN7" s="889">
        <v>0.2</v>
      </c>
      <c r="AO7" s="762">
        <f t="shared" ref="AO7:AO70" si="7">IF(U7="n/a","n/a",IF(AA7&lt;0,"n/a",IF(AA7="n/a","n/a",J7+U7-AA7)))</f>
        <v>-2.7797669064490673</v>
      </c>
      <c r="AP7" s="763">
        <f t="shared" ref="AP7:AP70" si="8">IF(U7="n/a","n/a",J7+U7)</f>
        <v>10.643441284677211</v>
      </c>
      <c r="AQ7" s="912">
        <f t="shared" ref="AQ7:AQ70" si="9">IF(OR(AC7&lt;0.01,AF7="n/a"),"n/a",(I7/SQRT(22.5*AC7*(I7/AF7))-1)*100)</f>
        <v>-5.0870706182633558</v>
      </c>
      <c r="AR7" s="669">
        <f>INDEX(Historical!$C$7:$C$1381,MATCH(B7,Historical!$B$7:$B$1403,0))*IF(AH7="n/a",1.03,IF(AH7&lt;0,1.01,IF(AH7&gt;10,1.1,(1+AH7/100))))</f>
        <v>0.14140000000000003</v>
      </c>
      <c r="AS7" s="910">
        <f t="shared" ref="AS7:AS70" si="10">IF($AI7="n/a",1.03*AR7,IF($AI7&lt;0,1.01*AR7,IF($AI7&gt;10,1.1*AR7,(1+$AI7/100)*AR7)))</f>
        <v>0.15554000000000004</v>
      </c>
      <c r="AT7" s="910">
        <f t="shared" ref="AT7:AV26" si="11">IF($AK7="n/a",1.03*AS7,IF($AK7&lt;0,1.01*AS7,IF($AK7&gt;10,1.1*AS7,(1+$AK7/100)*AS7)))</f>
        <v>0.17109400000000005</v>
      </c>
      <c r="AU7" s="910">
        <f t="shared" si="11"/>
        <v>0.18820340000000008</v>
      </c>
      <c r="AV7" s="910">
        <f t="shared" si="11"/>
        <v>0.20702374000000009</v>
      </c>
      <c r="AW7" s="669">
        <f t="shared" ref="AW7:AW70" si="12">SUM(AR7:AV7)</f>
        <v>0.86326114000000032</v>
      </c>
      <c r="AX7" s="770">
        <f t="shared" ref="AX7:AX70" si="13">AW7/I7*100</f>
        <v>2.1949177218408349</v>
      </c>
      <c r="AY7" s="959">
        <v>0.31</v>
      </c>
      <c r="AZ7" s="896">
        <v>-0.33</v>
      </c>
      <c r="BA7" s="896">
        <v>-49.99</v>
      </c>
      <c r="BB7" s="896">
        <v>-30.830000000000002</v>
      </c>
      <c r="BC7" s="896">
        <v>-35.339999999999996</v>
      </c>
      <c r="BE7" s="641">
        <v>2004</v>
      </c>
      <c r="BF7" s="922">
        <f t="shared" ref="BF7:BF70" si="14">IF(BE7&gt;2008,0,IF(BE7&gt;2001,1,IF(BE7&gt;1990,2,IF(BE7&gt;1980,3,IF(BE7&gt;1973,4,IF(BE7&gt;1970,5,IF(BE7&gt;1960,6,IF(BE7&gt;1958,7,IF(BE7&gt;1953,8,9)))))))))</f>
        <v>1</v>
      </c>
      <c r="BG7" s="906">
        <v>1</v>
      </c>
      <c r="BH7" s="887"/>
    </row>
    <row r="8" spans="1:60" ht="11.25" customHeight="1" x14ac:dyDescent="0.2">
      <c r="A8" s="895" t="s">
        <v>420</v>
      </c>
      <c r="B8" s="899" t="s">
        <v>421</v>
      </c>
      <c r="C8" s="957" t="s">
        <v>153</v>
      </c>
      <c r="D8" s="957" t="s">
        <v>4337</v>
      </c>
      <c r="E8" s="754">
        <v>16</v>
      </c>
      <c r="F8" s="1235">
        <v>248</v>
      </c>
      <c r="G8" s="1235" t="s">
        <v>106</v>
      </c>
      <c r="H8" s="1235" t="s">
        <v>106</v>
      </c>
      <c r="I8" s="898">
        <v>84.32</v>
      </c>
      <c r="J8" s="669">
        <f t="shared" si="0"/>
        <v>1.9924098671726755</v>
      </c>
      <c r="K8" s="901">
        <v>0.42</v>
      </c>
      <c r="L8" s="911">
        <v>4</v>
      </c>
      <c r="M8" s="660">
        <f t="shared" si="1"/>
        <v>1.68</v>
      </c>
      <c r="N8" s="894" t="s">
        <v>422</v>
      </c>
      <c r="O8" s="756">
        <v>0.4</v>
      </c>
      <c r="P8" s="885">
        <v>43874</v>
      </c>
      <c r="Q8" s="885">
        <v>43892</v>
      </c>
      <c r="R8" s="660">
        <f t="shared" si="2"/>
        <v>4.9999999999999902</v>
      </c>
      <c r="S8" s="721">
        <f>IF(INDEX(Historical!$D$7:$D$1379,MATCH(B8,Historical!$B$7:$B$1403,0))=0,"n/a",(INDEX(Historical!$C$7:$C$1381,MATCH(B8,Historical!$B$7:$B$1403,0))/INDEX(Historical!$D$7:$D$1379,MATCH(B8,Historical!$B$7:$B$1403,0))-1)*100)</f>
        <v>3.8961038961039085</v>
      </c>
      <c r="T8" s="721">
        <f>IF(INDEX(Historical!$F$7:$F$1372,MATCH(B8,Historical!$B$7:$B$1403,0))=0,"n/a",((INDEX(Historical!$C$7:$C$1381,MATCH(B8,Historical!$B$7:$B$1403,0))/INDEX(Historical!$F$7:$F$1372,MATCH(B8,Historical!$B$7:$B$1403,0)))^(1/3)-1)*100)</f>
        <v>4.9276798156343116</v>
      </c>
      <c r="U8" s="721">
        <f>IF(INDEX(Historical!$H$7:$H$1372,MATCH(B8,Historical!$B$7:$B$1403,0))=0,"n/a",((INDEX(Historical!$C$7:$C$1381,MATCH(B8,Historical!$B$7:$B$1403,0))/INDEX(Historical!$H$7:$H$1372,MATCH(B8,Historical!$B$7:$B$1403,0)))^(1/5)-1)*100)</f>
        <v>9.9662411663760331</v>
      </c>
      <c r="V8" s="721">
        <f>IF(INDEX(Historical!$O$7:$O$1372,MATCH(B8,Historical!$B$7:$B$1403,0))=0,"n/a",((INDEX(Historical!$C$7:$C$1381,MATCH(B8,Historical!$B$7:$B$1403,0))/INDEX(Historical!$O$7:$O$1372,MATCH(B8,Historical!$B$7:$B$1403,0)))^(1/10)-1)*100)</f>
        <v>20.890138209116358</v>
      </c>
      <c r="W8" s="722">
        <f t="shared" si="3"/>
        <v>0.47707875680912498</v>
      </c>
      <c r="X8" s="723">
        <f t="shared" si="4"/>
        <v>0.37750913509000122</v>
      </c>
      <c r="Y8" s="691" t="s">
        <v>4527</v>
      </c>
      <c r="Z8" s="669">
        <f t="shared" si="5"/>
        <v>54.54545454545454</v>
      </c>
      <c r="AA8" s="910">
        <f t="shared" si="6"/>
        <v>27.376623376623375</v>
      </c>
      <c r="AB8" s="911">
        <v>9</v>
      </c>
      <c r="AC8" s="889">
        <v>3.08</v>
      </c>
      <c r="AD8" s="889">
        <v>3.3</v>
      </c>
      <c r="AE8" s="889">
        <v>0.09</v>
      </c>
      <c r="AF8" s="889">
        <v>5.88</v>
      </c>
      <c r="AG8" s="891">
        <v>22.1</v>
      </c>
      <c r="AH8" s="891">
        <v>-18.600000000000001</v>
      </c>
      <c r="AI8" s="891">
        <v>7.0900000000000007</v>
      </c>
      <c r="AJ8" s="889">
        <v>26.400000000000002</v>
      </c>
      <c r="AK8" s="889">
        <v>8.2900000000000009</v>
      </c>
      <c r="AL8" s="902">
        <v>17280</v>
      </c>
      <c r="AM8" s="896">
        <v>0.1</v>
      </c>
      <c r="AN8" s="889">
        <v>1.41</v>
      </c>
      <c r="AO8" s="762">
        <f t="shared" si="7"/>
        <v>-15.417972343074666</v>
      </c>
      <c r="AP8" s="763">
        <f t="shared" si="8"/>
        <v>11.958651033548708</v>
      </c>
      <c r="AQ8" s="912">
        <f t="shared" si="9"/>
        <v>167.47755499152154</v>
      </c>
      <c r="AR8" s="669">
        <f>INDEX(Historical!$C$7:$C$1381,MATCH(B8,Historical!$B$7:$B$1403,0))*IF(AH8="n/a",1.03,IF(AH8&lt;0,1.01,IF(AH8&gt;10,1.1,(1+AH8/100))))</f>
        <v>1.6160000000000001</v>
      </c>
      <c r="AS8" s="910">
        <f t="shared" si="10"/>
        <v>1.7305744000000001</v>
      </c>
      <c r="AT8" s="910">
        <f t="shared" si="11"/>
        <v>1.8740390177599999</v>
      </c>
      <c r="AU8" s="910">
        <f t="shared" si="11"/>
        <v>2.029396852332304</v>
      </c>
      <c r="AV8" s="910">
        <f t="shared" si="11"/>
        <v>2.1976338513906519</v>
      </c>
      <c r="AW8" s="669">
        <f t="shared" si="12"/>
        <v>9.4476441214829556</v>
      </c>
      <c r="AX8" s="770">
        <f t="shared" si="13"/>
        <v>11.204511529272956</v>
      </c>
      <c r="AY8" s="959">
        <v>1.03</v>
      </c>
      <c r="AZ8" s="896">
        <v>19.52</v>
      </c>
      <c r="BA8" s="896">
        <v>-13.52</v>
      </c>
      <c r="BB8" s="896">
        <v>-5.4</v>
      </c>
      <c r="BC8" s="896">
        <v>-2.09</v>
      </c>
      <c r="BE8" s="641">
        <v>2006</v>
      </c>
      <c r="BF8" s="922">
        <f t="shared" si="14"/>
        <v>1</v>
      </c>
      <c r="BG8" s="906">
        <v>1.7000000000000002</v>
      </c>
    </row>
    <row r="9" spans="1:60" ht="11.25" customHeight="1" x14ac:dyDescent="0.2">
      <c r="A9" s="895" t="s">
        <v>398</v>
      </c>
      <c r="B9" s="900" t="s">
        <v>399</v>
      </c>
      <c r="C9" s="957" t="s">
        <v>4207</v>
      </c>
      <c r="D9" s="957" t="s">
        <v>4341</v>
      </c>
      <c r="E9" s="754">
        <v>15</v>
      </c>
      <c r="F9" s="1235">
        <v>266</v>
      </c>
      <c r="G9" s="1235" t="s">
        <v>106</v>
      </c>
      <c r="H9" s="1235" t="s">
        <v>106</v>
      </c>
      <c r="I9" s="898">
        <v>180.59</v>
      </c>
      <c r="J9" s="669">
        <f t="shared" si="0"/>
        <v>1.771969655019658</v>
      </c>
      <c r="K9" s="901">
        <v>0.8</v>
      </c>
      <c r="L9" s="911">
        <v>4</v>
      </c>
      <c r="M9" s="660">
        <f t="shared" si="1"/>
        <v>3.2</v>
      </c>
      <c r="N9" s="894" t="s">
        <v>400</v>
      </c>
      <c r="O9" s="756">
        <v>0.73</v>
      </c>
      <c r="P9" s="885">
        <v>43754</v>
      </c>
      <c r="Q9" s="885">
        <v>43784</v>
      </c>
      <c r="R9" s="660">
        <f t="shared" si="2"/>
        <v>9.5890410958904209</v>
      </c>
      <c r="S9" s="721">
        <f>IF(INDEX(Historical!$D$7:$D$1379,MATCH(B9,Historical!$B$7:$B$1403,0))=0,"n/a",(INDEX(Historical!$C$7:$C$1381,MATCH(B9,Historical!$B$7:$B$1403,0))/INDEX(Historical!$D$7:$D$1379,MATCH(B9,Historical!$B$7:$B$1403,0))-1)*100)</f>
        <v>7.1684587813620082</v>
      </c>
      <c r="T9" s="721">
        <f>IF(INDEX(Historical!$F$7:$F$1372,MATCH(B9,Historical!$B$7:$B$1403,0))=0,"n/a",((INDEX(Historical!$C$7:$C$1381,MATCH(B9,Historical!$B$7:$B$1403,0))/INDEX(Historical!$F$7:$F$1372,MATCH(B9,Historical!$B$7:$B$1403,0)))^(1/3)-1)*100)</f>
        <v>8.981572351835565</v>
      </c>
      <c r="U9" s="721">
        <f>IF(INDEX(Historical!$H$7:$H$1372,MATCH(B9,Historical!$B$7:$B$1403,0))=0,"n/a",((INDEX(Historical!$C$7:$C$1381,MATCH(B9,Historical!$B$7:$B$1403,0))/INDEX(Historical!$H$7:$H$1372,MATCH(B9,Historical!$B$7:$B$1403,0)))^(1/5)-1)*100)</f>
        <v>8.9249364912943783</v>
      </c>
      <c r="V9" s="721">
        <f>IF(INDEX(Historical!$O$7:$O$1372,MATCH(B9,Historical!$B$7:$B$1403,0))=0,"n/a",((INDEX(Historical!$C$7:$C$1381,MATCH(B9,Historical!$B$7:$B$1403,0))/INDEX(Historical!$O$7:$O$1372,MATCH(B9,Historical!$B$7:$B$1403,0)))^(1/10)-1)*100)</f>
        <v>14.8314879980739</v>
      </c>
      <c r="W9" s="722">
        <f t="shared" si="3"/>
        <v>0.60175597299835459</v>
      </c>
      <c r="X9" s="723">
        <f t="shared" si="4"/>
        <v>0.86649868847518241</v>
      </c>
      <c r="Y9" s="900" t="s">
        <v>731</v>
      </c>
      <c r="Z9" s="669">
        <f t="shared" si="5"/>
        <v>42.723631508678238</v>
      </c>
      <c r="AA9" s="910">
        <f t="shared" si="6"/>
        <v>24.110814419225633</v>
      </c>
      <c r="AB9" s="911">
        <v>8</v>
      </c>
      <c r="AC9" s="889">
        <v>7.49</v>
      </c>
      <c r="AD9" s="889">
        <v>2.72</v>
      </c>
      <c r="AE9" s="889">
        <v>2.72</v>
      </c>
      <c r="AF9" s="889">
        <v>7.57</v>
      </c>
      <c r="AG9" s="889">
        <v>34.300000000000004</v>
      </c>
      <c r="AH9" s="889">
        <v>11.3</v>
      </c>
      <c r="AI9" s="889">
        <v>9.6199999999999992</v>
      </c>
      <c r="AJ9" s="889">
        <v>10.299999999999999</v>
      </c>
      <c r="AK9" s="889">
        <v>8.85</v>
      </c>
      <c r="AL9" s="902">
        <v>119760</v>
      </c>
      <c r="AM9" s="896">
        <v>0.1</v>
      </c>
      <c r="AN9" s="889">
        <v>0</v>
      </c>
      <c r="AO9" s="762">
        <f t="shared" si="7"/>
        <v>-13.413908272911597</v>
      </c>
      <c r="AP9" s="763">
        <f t="shared" si="8"/>
        <v>10.696906146314037</v>
      </c>
      <c r="AQ9" s="912">
        <f t="shared" si="9"/>
        <v>184.81484445828079</v>
      </c>
      <c r="AR9" s="669">
        <f>INDEX(Historical!$C$7:$C$1381,MATCH(B9,Historical!$B$7:$B$1403,0))*IF(AH9="n/a",1.03,IF(AH9&lt;0,1.01,IF(AH9&gt;10,1.1,(1+AH9/100))))</f>
        <v>3.2890000000000006</v>
      </c>
      <c r="AS9" s="910">
        <f t="shared" si="10"/>
        <v>3.605401800000001</v>
      </c>
      <c r="AT9" s="910">
        <f t="shared" si="11"/>
        <v>3.9244798593000012</v>
      </c>
      <c r="AU9" s="910">
        <f t="shared" si="11"/>
        <v>4.271796326848051</v>
      </c>
      <c r="AV9" s="910">
        <f t="shared" si="11"/>
        <v>4.6498503017741033</v>
      </c>
      <c r="AW9" s="669">
        <f t="shared" si="12"/>
        <v>19.740528287922157</v>
      </c>
      <c r="AX9" s="770">
        <f t="shared" si="13"/>
        <v>10.931130343829757</v>
      </c>
      <c r="AY9" s="959">
        <v>1.01</v>
      </c>
      <c r="AZ9" s="896">
        <v>12.590000000000002</v>
      </c>
      <c r="BA9" s="896">
        <v>-16.54</v>
      </c>
      <c r="BB9" s="896">
        <v>-13.420000000000002</v>
      </c>
      <c r="BC9" s="896">
        <v>-7.31</v>
      </c>
      <c r="BE9" s="641">
        <v>2006</v>
      </c>
      <c r="BF9" s="922">
        <f t="shared" si="14"/>
        <v>1</v>
      </c>
      <c r="BG9" s="906">
        <v>16.400000000000002</v>
      </c>
    </row>
    <row r="10" spans="1:60" ht="11.25" customHeight="1" x14ac:dyDescent="0.2">
      <c r="A10" s="895" t="s">
        <v>401</v>
      </c>
      <c r="B10" s="900" t="s">
        <v>402</v>
      </c>
      <c r="C10" s="957" t="s">
        <v>112</v>
      </c>
      <c r="D10" s="957" t="s">
        <v>4338</v>
      </c>
      <c r="E10" s="754">
        <v>16</v>
      </c>
      <c r="F10" s="1235">
        <v>230</v>
      </c>
      <c r="G10" s="1235" t="s">
        <v>106</v>
      </c>
      <c r="H10" s="1235" t="s">
        <v>106</v>
      </c>
      <c r="I10" s="898">
        <v>23.22</v>
      </c>
      <c r="J10" s="669">
        <f t="shared" si="0"/>
        <v>2.0671834625323</v>
      </c>
      <c r="K10" s="901">
        <v>0.12</v>
      </c>
      <c r="L10" s="911">
        <v>4</v>
      </c>
      <c r="M10" s="660">
        <f t="shared" si="1"/>
        <v>0.48</v>
      </c>
      <c r="N10" s="894" t="s">
        <v>403</v>
      </c>
      <c r="O10" s="756">
        <v>0.11</v>
      </c>
      <c r="P10" s="890">
        <v>43472</v>
      </c>
      <c r="Q10" s="890">
        <v>43494</v>
      </c>
      <c r="R10" s="660">
        <f t="shared" si="2"/>
        <v>9.0909090909090864</v>
      </c>
      <c r="S10" s="721">
        <f>IF(INDEX(Historical!$D$7:$D$1379,MATCH(B10,Historical!$B$7:$B$1403,0))=0,"n/a",(INDEX(Historical!$C$7:$C$1381,MATCH(B10,Historical!$B$7:$B$1403,0))/INDEX(Historical!$D$7:$D$1379,MATCH(B10,Historical!$B$7:$B$1403,0))-1)*100)</f>
        <v>9.0909090909090828</v>
      </c>
      <c r="T10" s="721">
        <f>IF(INDEX(Historical!$F$7:$F$1372,MATCH(B10,Historical!$B$7:$B$1403,0))=0,"n/a",((INDEX(Historical!$C$7:$C$1381,MATCH(B10,Historical!$B$7:$B$1403,0))/INDEX(Historical!$F$7:$F$1372,MATCH(B10,Historical!$B$7:$B$1403,0)))^(1/3)-1)*100)</f>
        <v>6.2658569182611146</v>
      </c>
      <c r="U10" s="721">
        <f>IF(INDEX(Historical!$H$7:$H$1372,MATCH(B10,Historical!$B$7:$B$1403,0))=0,"n/a",((INDEX(Historical!$C$7:$C$1381,MATCH(B10,Historical!$B$7:$B$1403,0))/INDEX(Historical!$H$7:$H$1372,MATCH(B10,Historical!$B$7:$B$1403,0)))^(1/5)-1)*100)</f>
        <v>7.7818067712725814</v>
      </c>
      <c r="V10" s="721">
        <f>IF(INDEX(Historical!$O$7:$O$1372,MATCH(B10,Historical!$B$7:$B$1403,0))=0,"n/a",((INDEX(Historical!$C$7:$C$1381,MATCH(B10,Historical!$B$7:$B$1403,0))/INDEX(Historical!$O$7:$O$1372,MATCH(B10,Historical!$B$7:$B$1403,0)))^(1/10)-1)*100)</f>
        <v>9.1493425617896982</v>
      </c>
      <c r="W10" s="722">
        <f t="shared" si="3"/>
        <v>0.85053179709017102</v>
      </c>
      <c r="X10" s="723">
        <f t="shared" si="4"/>
        <v>5.9860052086712159</v>
      </c>
      <c r="Y10" s="679"/>
      <c r="Z10" s="669">
        <f t="shared" si="5"/>
        <v>32.432432432432435</v>
      </c>
      <c r="AA10" s="910">
        <f t="shared" si="6"/>
        <v>15.689189189189189</v>
      </c>
      <c r="AB10" s="911">
        <v>12</v>
      </c>
      <c r="AC10" s="889">
        <v>1.48</v>
      </c>
      <c r="AD10" s="889">
        <v>1.57</v>
      </c>
      <c r="AE10" s="889">
        <v>0.56000000000000005</v>
      </c>
      <c r="AF10" s="889">
        <v>1.41</v>
      </c>
      <c r="AG10" s="889">
        <v>9.5</v>
      </c>
      <c r="AH10" s="889">
        <v>-8.6999999999999993</v>
      </c>
      <c r="AI10" s="889">
        <v>11.49</v>
      </c>
      <c r="AJ10" s="889">
        <v>1.3</v>
      </c>
      <c r="AK10" s="889">
        <v>10</v>
      </c>
      <c r="AL10" s="902">
        <v>78.48</v>
      </c>
      <c r="AM10" s="896">
        <v>11</v>
      </c>
      <c r="AN10" s="889">
        <v>0.76</v>
      </c>
      <c r="AO10" s="762">
        <f t="shared" si="7"/>
        <v>-5.8401989553843077</v>
      </c>
      <c r="AP10" s="763">
        <f t="shared" si="8"/>
        <v>9.8489902338048818</v>
      </c>
      <c r="AQ10" s="912">
        <f t="shared" si="9"/>
        <v>-0.8441030906790159</v>
      </c>
      <c r="AR10" s="669">
        <f>INDEX(Historical!$C$7:$C$1381,MATCH(B10,Historical!$B$7:$B$1403,0))*IF(AH10="n/a",1.03,IF(AH10&lt;0,1.01,IF(AH10&gt;10,1.1,(1+AH10/100))))</f>
        <v>0.48480000000000001</v>
      </c>
      <c r="AS10" s="910">
        <f t="shared" si="10"/>
        <v>0.53328000000000009</v>
      </c>
      <c r="AT10" s="910">
        <f t="shared" si="11"/>
        <v>0.58660800000000013</v>
      </c>
      <c r="AU10" s="910">
        <f t="shared" si="11"/>
        <v>0.6452688000000002</v>
      </c>
      <c r="AV10" s="910">
        <f t="shared" si="11"/>
        <v>0.70979568000000026</v>
      </c>
      <c r="AW10" s="669">
        <f t="shared" si="12"/>
        <v>2.9597524800000006</v>
      </c>
      <c r="AX10" s="770">
        <f t="shared" si="13"/>
        <v>12.746565374677004</v>
      </c>
      <c r="AY10" s="959">
        <v>1.36</v>
      </c>
      <c r="AZ10" s="896">
        <v>45.12</v>
      </c>
      <c r="BA10" s="896">
        <v>-6.8000000000000007</v>
      </c>
      <c r="BB10" s="896">
        <v>-2.04</v>
      </c>
      <c r="BC10" s="896">
        <v>7.9200000000000008</v>
      </c>
      <c r="BE10" s="641">
        <v>2005</v>
      </c>
      <c r="BF10" s="922">
        <f t="shared" si="14"/>
        <v>1</v>
      </c>
      <c r="BG10" s="906">
        <v>4.5</v>
      </c>
    </row>
    <row r="11" spans="1:60" ht="11.25" customHeight="1" x14ac:dyDescent="0.2">
      <c r="A11" s="895" t="s">
        <v>426</v>
      </c>
      <c r="B11" s="899" t="s">
        <v>427</v>
      </c>
      <c r="C11" s="957" t="s">
        <v>4207</v>
      </c>
      <c r="D11" s="957" t="s">
        <v>4342</v>
      </c>
      <c r="E11" s="754">
        <v>18</v>
      </c>
      <c r="F11" s="1235">
        <v>195</v>
      </c>
      <c r="G11" s="1235" t="s">
        <v>106</v>
      </c>
      <c r="H11" s="1235" t="s">
        <v>106</v>
      </c>
      <c r="I11" s="898">
        <v>109.05</v>
      </c>
      <c r="J11" s="669">
        <f t="shared" si="0"/>
        <v>2.2741861531407612</v>
      </c>
      <c r="K11" s="901">
        <v>0.62</v>
      </c>
      <c r="L11" s="911">
        <v>4</v>
      </c>
      <c r="M11" s="660">
        <f t="shared" si="1"/>
        <v>2.48</v>
      </c>
      <c r="N11" s="894" t="s">
        <v>326</v>
      </c>
      <c r="O11" s="756">
        <v>0.54</v>
      </c>
      <c r="P11" s="885">
        <v>43888</v>
      </c>
      <c r="Q11" s="885">
        <v>43900</v>
      </c>
      <c r="R11" s="660">
        <f t="shared" si="2"/>
        <v>14.814814814814806</v>
      </c>
      <c r="S11" s="721">
        <f>IF(INDEX(Historical!$D$7:$D$1379,MATCH(B11,Historical!$B$7:$B$1403,0))=0,"n/a",(INDEX(Historical!$C$7:$C$1381,MATCH(B11,Historical!$B$7:$B$1403,0))/INDEX(Historical!$D$7:$D$1379,MATCH(B11,Historical!$B$7:$B$1403,0))-1)*100)</f>
        <v>12.500000000000021</v>
      </c>
      <c r="T11" s="721">
        <f>IF(INDEX(Historical!$F$7:$F$1372,MATCH(B11,Historical!$B$7:$B$1403,0))=0,"n/a",((INDEX(Historical!$C$7:$C$1381,MATCH(B11,Historical!$B$7:$B$1403,0))/INDEX(Historical!$F$7:$F$1372,MATCH(B11,Historical!$B$7:$B$1403,0)))^(1/3)-1)*100)</f>
        <v>8.7380373002892142</v>
      </c>
      <c r="U11" s="721">
        <f>IF(INDEX(Historical!$H$7:$H$1372,MATCH(B11,Historical!$B$7:$B$1403,0))=0,"n/a",((INDEX(Historical!$C$7:$C$1381,MATCH(B11,Historical!$B$7:$B$1403,0))/INDEX(Historical!$H$7:$H$1372,MATCH(B11,Historical!$B$7:$B$1403,0)))^(1/5)-1)*100)</f>
        <v>7.8545341025045623</v>
      </c>
      <c r="V11" s="721">
        <f>IF(INDEX(Historical!$O$7:$O$1372,MATCH(B11,Historical!$B$7:$B$1403,0))=0,"n/a",((INDEX(Historical!$C$7:$C$1381,MATCH(B11,Historical!$B$7:$B$1403,0))/INDEX(Historical!$O$7:$O$1372,MATCH(B11,Historical!$B$7:$B$1403,0)))^(1/10)-1)*100)</f>
        <v>10.442537523679473</v>
      </c>
      <c r="W11" s="722">
        <f t="shared" si="3"/>
        <v>0.7521671896982548</v>
      </c>
      <c r="X11" s="723">
        <f t="shared" si="4"/>
        <v>0.60419493096188936</v>
      </c>
      <c r="Y11" s="899"/>
      <c r="Z11" s="669">
        <f t="shared" si="5"/>
        <v>76.780185758513937</v>
      </c>
      <c r="AA11" s="910">
        <f t="shared" si="6"/>
        <v>33.761609907120743</v>
      </c>
      <c r="AB11" s="911">
        <v>10</v>
      </c>
      <c r="AC11" s="889">
        <v>3.23</v>
      </c>
      <c r="AD11" s="889">
        <v>4.75</v>
      </c>
      <c r="AE11" s="889">
        <v>7.08</v>
      </c>
      <c r="AF11" s="889">
        <v>3.44</v>
      </c>
      <c r="AG11" s="889" t="s">
        <v>136</v>
      </c>
      <c r="AH11" s="889">
        <v>690</v>
      </c>
      <c r="AI11" s="889">
        <v>19.309999999999999</v>
      </c>
      <c r="AJ11" s="889">
        <v>13</v>
      </c>
      <c r="AK11" s="889">
        <v>7.1</v>
      </c>
      <c r="AL11" s="902">
        <v>40740</v>
      </c>
      <c r="AM11" s="896">
        <v>0.1</v>
      </c>
      <c r="AN11" s="889">
        <v>0.47</v>
      </c>
      <c r="AO11" s="762">
        <f t="shared" si="7"/>
        <v>-23.63288965147542</v>
      </c>
      <c r="AP11" s="763">
        <f t="shared" si="8"/>
        <v>10.128720255645323</v>
      </c>
      <c r="AQ11" s="912">
        <f t="shared" si="9"/>
        <v>127.19540104940049</v>
      </c>
      <c r="AR11" s="669">
        <f>INDEX(Historical!$C$7:$C$1381,MATCH(B11,Historical!$B$7:$B$1403,0))*IF(AH11="n/a",1.03,IF(AH11&lt;0,1.01,IF(AH11&gt;10,1.1,(1+AH11/100))))</f>
        <v>2.3760000000000003</v>
      </c>
      <c r="AS11" s="910">
        <f t="shared" si="10"/>
        <v>2.6136000000000004</v>
      </c>
      <c r="AT11" s="910">
        <f t="shared" si="11"/>
        <v>2.7991656000000003</v>
      </c>
      <c r="AU11" s="910">
        <f t="shared" si="11"/>
        <v>2.9979063576000002</v>
      </c>
      <c r="AV11" s="910">
        <f t="shared" si="11"/>
        <v>3.2107577089896</v>
      </c>
      <c r="AW11" s="669">
        <f t="shared" si="12"/>
        <v>13.997429666589602</v>
      </c>
      <c r="AX11" s="770">
        <f t="shared" si="13"/>
        <v>12.835790615854748</v>
      </c>
      <c r="AY11" s="959">
        <v>1.42</v>
      </c>
      <c r="AZ11" s="896">
        <v>14.180000000000001</v>
      </c>
      <c r="BA11" s="896">
        <v>-14.34</v>
      </c>
      <c r="BB11" s="896">
        <v>-7.1999999999999993</v>
      </c>
      <c r="BC11" s="896">
        <v>-2.93</v>
      </c>
      <c r="BE11" s="641">
        <v>2003</v>
      </c>
      <c r="BF11" s="922">
        <f t="shared" si="14"/>
        <v>1</v>
      </c>
      <c r="BG11" s="906" t="s">
        <v>136</v>
      </c>
    </row>
    <row r="12" spans="1:60" s="796" customFormat="1" ht="11.25" customHeight="1" x14ac:dyDescent="0.2">
      <c r="A12" s="777" t="s">
        <v>408</v>
      </c>
      <c r="B12" s="804" t="s">
        <v>409</v>
      </c>
      <c r="C12" s="957" t="s">
        <v>108</v>
      </c>
      <c r="D12" s="957" t="s">
        <v>118</v>
      </c>
      <c r="E12" s="778">
        <v>17</v>
      </c>
      <c r="F12" s="1235">
        <v>215</v>
      </c>
      <c r="G12" s="1234" t="s">
        <v>106</v>
      </c>
      <c r="H12" s="1234" t="s">
        <v>106</v>
      </c>
      <c r="I12" s="779">
        <v>25.28</v>
      </c>
      <c r="J12" s="780">
        <f t="shared" si="0"/>
        <v>1.1867088607594936</v>
      </c>
      <c r="K12" s="781">
        <v>0.3</v>
      </c>
      <c r="L12" s="782">
        <v>1</v>
      </c>
      <c r="M12" s="783">
        <f t="shared" si="1"/>
        <v>0.3</v>
      </c>
      <c r="N12" s="784" t="s">
        <v>171</v>
      </c>
      <c r="O12" s="785">
        <v>0.28000000000000003</v>
      </c>
      <c r="P12" s="786">
        <v>43800</v>
      </c>
      <c r="Q12" s="786">
        <v>43810</v>
      </c>
      <c r="R12" s="783">
        <f t="shared" si="2"/>
        <v>7.1428571428571281</v>
      </c>
      <c r="S12" s="721">
        <f>IF(INDEX(Historical!$D$7:$D$1379,MATCH(B12,Historical!$B$7:$B$1403,0))=0,"n/a",(INDEX(Historical!$C$7:$C$1381,MATCH(B12,Historical!$B$7:$B$1403,0))/INDEX(Historical!$D$7:$D$1379,MATCH(B12,Historical!$B$7:$B$1403,0))-1)*100)</f>
        <v>7.1428571428571397</v>
      </c>
      <c r="T12" s="721">
        <f>IF(INDEX(Historical!$F$7:$F$1372,MATCH(B12,Historical!$B$7:$B$1403,0))=0,"n/a",((INDEX(Historical!$C$7:$C$1381,MATCH(B12,Historical!$B$7:$B$1403,0))/INDEX(Historical!$F$7:$F$1372,MATCH(B12,Historical!$B$7:$B$1403,0)))^(1/3)-1)*100)</f>
        <v>7.7217345015941907</v>
      </c>
      <c r="U12" s="721">
        <f>IF(INDEX(Historical!$H$7:$H$1372,MATCH(B12,Historical!$B$7:$B$1403,0))=0,"n/a",((INDEX(Historical!$C$7:$C$1381,MATCH(B12,Historical!$B$7:$B$1403,0))/INDEX(Historical!$H$7:$H$1372,MATCH(B12,Historical!$B$7:$B$1403,0)))^(1/5)-1)*100)</f>
        <v>8.4471771197698544</v>
      </c>
      <c r="V12" s="721">
        <f>IF(INDEX(Historical!$O$7:$O$1372,MATCH(B12,Historical!$B$7:$B$1403,0))=0,"n/a",((INDEX(Historical!$C$7:$C$1381,MATCH(B12,Historical!$B$7:$B$1403,0))/INDEX(Historical!$O$7:$O$1372,MATCH(B12,Historical!$B$7:$B$1403,0)))^(1/10)-1)*100)</f>
        <v>14.130869721941398</v>
      </c>
      <c r="W12" s="722">
        <f t="shared" si="3"/>
        <v>0.59778182702043359</v>
      </c>
      <c r="X12" s="723">
        <f t="shared" si="4"/>
        <v>1.0301435511914456</v>
      </c>
      <c r="Y12" s="797"/>
      <c r="Z12" s="780">
        <f t="shared" si="5"/>
        <v>11.194029850746269</v>
      </c>
      <c r="AA12" s="788">
        <f t="shared" si="6"/>
        <v>9.432835820895523</v>
      </c>
      <c r="AB12" s="782">
        <v>12</v>
      </c>
      <c r="AC12" s="789">
        <v>2.68</v>
      </c>
      <c r="AD12" s="789">
        <v>0.94</v>
      </c>
      <c r="AE12" s="789">
        <v>0.68</v>
      </c>
      <c r="AF12" s="789">
        <v>0.56000000000000005</v>
      </c>
      <c r="AG12" s="789">
        <v>6.5</v>
      </c>
      <c r="AH12" s="789">
        <v>114.9</v>
      </c>
      <c r="AI12" s="789">
        <v>3.9899999999999998</v>
      </c>
      <c r="AJ12" s="789">
        <v>8.2000000000000011</v>
      </c>
      <c r="AK12" s="789">
        <v>10</v>
      </c>
      <c r="AL12" s="790">
        <v>2370</v>
      </c>
      <c r="AM12" s="791">
        <v>0.8</v>
      </c>
      <c r="AN12" s="789">
        <v>0.18</v>
      </c>
      <c r="AO12" s="792">
        <f t="shared" si="7"/>
        <v>0.20105015963382478</v>
      </c>
      <c r="AP12" s="793">
        <f t="shared" si="8"/>
        <v>9.6338859805293477</v>
      </c>
      <c r="AQ12" s="794">
        <f t="shared" si="9"/>
        <v>-51.546640709502945</v>
      </c>
      <c r="AR12" s="669">
        <f>INDEX(Historical!$C$7:$C$1381,MATCH(B12,Historical!$B$7:$B$1403,0))*IF(AH12="n/a",1.03,IF(AH12&lt;0,1.01,IF(AH12&gt;10,1.1,(1+AH12/100))))</f>
        <v>0.33</v>
      </c>
      <c r="AS12" s="788">
        <f t="shared" si="10"/>
        <v>0.34316700000000006</v>
      </c>
      <c r="AT12" s="788">
        <f t="shared" si="11"/>
        <v>0.37748370000000009</v>
      </c>
      <c r="AU12" s="788">
        <f t="shared" si="11"/>
        <v>0.41523207000000012</v>
      </c>
      <c r="AV12" s="788">
        <f t="shared" si="11"/>
        <v>0.45675527700000018</v>
      </c>
      <c r="AW12" s="780">
        <f t="shared" si="12"/>
        <v>1.9226380470000004</v>
      </c>
      <c r="AX12" s="795">
        <f t="shared" si="13"/>
        <v>7.6053720213607612</v>
      </c>
      <c r="AY12" s="960">
        <v>2.09</v>
      </c>
      <c r="AZ12" s="791">
        <v>25.4</v>
      </c>
      <c r="BA12" s="791">
        <v>-26</v>
      </c>
      <c r="BB12" s="791">
        <v>-14.31</v>
      </c>
      <c r="BC12" s="791">
        <v>-5.74</v>
      </c>
      <c r="BD12" s="933"/>
      <c r="BE12" s="641">
        <v>2005</v>
      </c>
      <c r="BF12" s="922">
        <f t="shared" si="14"/>
        <v>1</v>
      </c>
      <c r="BG12" s="847">
        <v>0.3</v>
      </c>
      <c r="BH12" s="1245"/>
    </row>
    <row r="13" spans="1:60" ht="11.25" customHeight="1" x14ac:dyDescent="0.2">
      <c r="A13" s="887" t="s">
        <v>907</v>
      </c>
      <c r="B13" s="899" t="s">
        <v>908</v>
      </c>
      <c r="C13" s="957" t="s">
        <v>131</v>
      </c>
      <c r="D13" s="957" t="s">
        <v>4345</v>
      </c>
      <c r="E13" s="754">
        <v>10</v>
      </c>
      <c r="F13" s="1235">
        <v>380</v>
      </c>
      <c r="G13" s="1235" t="s">
        <v>37</v>
      </c>
      <c r="H13" s="1235" t="s">
        <v>37</v>
      </c>
      <c r="I13" s="898">
        <v>89.26</v>
      </c>
      <c r="J13" s="669">
        <f t="shared" si="0"/>
        <v>3.1369034281873174</v>
      </c>
      <c r="K13" s="901">
        <v>0.7</v>
      </c>
      <c r="L13" s="911">
        <v>4</v>
      </c>
      <c r="M13" s="660">
        <f t="shared" si="1"/>
        <v>2.8</v>
      </c>
      <c r="N13" s="894" t="s">
        <v>249</v>
      </c>
      <c r="O13" s="756">
        <v>0.67</v>
      </c>
      <c r="P13" s="885">
        <v>43776</v>
      </c>
      <c r="Q13" s="885">
        <v>43809</v>
      </c>
      <c r="R13" s="660">
        <f t="shared" si="2"/>
        <v>4.4776119402984946</v>
      </c>
      <c r="S13" s="721">
        <f>IF(INDEX(Historical!$D$7:$D$1379,MATCH(B13,Historical!$B$7:$B$1403,0))=0,"n/a",(INDEX(Historical!$C$7:$C$1381,MATCH(B13,Historical!$B$7:$B$1403,0))/INDEX(Historical!$D$7:$D$1379,MATCH(B13,Historical!$B$7:$B$1403,0))-1)*100)</f>
        <v>7.1146245059288571</v>
      </c>
      <c r="T13" s="721">
        <f>IF(INDEX(Historical!$F$7:$F$1372,MATCH(B13,Historical!$B$7:$B$1403,0))=0,"n/a",((INDEX(Historical!$C$7:$C$1381,MATCH(B13,Historical!$B$7:$B$1403,0))/INDEX(Historical!$F$7:$F$1372,MATCH(B13,Historical!$B$7:$B$1403,0)))^(1/3)-1)*100)</f>
        <v>6.0834929907921387</v>
      </c>
      <c r="U13" s="721">
        <f>IF(INDEX(Historical!$H$7:$H$1372,MATCH(B13,Historical!$B$7:$B$1403,0))=0,"n/a",((INDEX(Historical!$C$7:$C$1381,MATCH(B13,Historical!$B$7:$B$1403,0))/INDEX(Historical!$H$7:$H$1372,MATCH(B13,Historical!$B$7:$B$1403,0)))^(1/5)-1)*100)</f>
        <v>5.9484605196873597</v>
      </c>
      <c r="V13" s="721">
        <f>IF(INDEX(Historical!$O$7:$O$1372,MATCH(B13,Historical!$B$7:$B$1403,0))=0,"n/a",((INDEX(Historical!$C$7:$C$1381,MATCH(B13,Historical!$B$7:$B$1403,0))/INDEX(Historical!$O$7:$O$1372,MATCH(B13,Historical!$B$7:$B$1403,0)))^(1/10)-1)*100)</f>
        <v>5.1507910616653163</v>
      </c>
      <c r="W13" s="722">
        <f t="shared" si="3"/>
        <v>1.1548634857194433</v>
      </c>
      <c r="X13" s="723">
        <f t="shared" si="4"/>
        <v>1.6523501443576001</v>
      </c>
      <c r="Y13" s="899"/>
      <c r="Z13" s="669">
        <f t="shared" si="5"/>
        <v>65.420560747663544</v>
      </c>
      <c r="AA13" s="910">
        <f t="shared" si="6"/>
        <v>20.855140186915889</v>
      </c>
      <c r="AB13" s="911">
        <v>12</v>
      </c>
      <c r="AC13" s="889">
        <v>4.28</v>
      </c>
      <c r="AD13" s="889">
        <v>3.38</v>
      </c>
      <c r="AE13" s="889">
        <v>2.82</v>
      </c>
      <c r="AF13" s="889">
        <v>2.2400000000000002</v>
      </c>
      <c r="AG13" s="889">
        <v>9.8000000000000007</v>
      </c>
      <c r="AH13" s="889">
        <v>0.1</v>
      </c>
      <c r="AI13" s="889">
        <v>6.49</v>
      </c>
      <c r="AJ13" s="889">
        <v>3.5999999999999996</v>
      </c>
      <c r="AK13" s="889">
        <v>6.17</v>
      </c>
      <c r="AL13" s="902">
        <v>44380</v>
      </c>
      <c r="AM13" s="896">
        <v>0.01</v>
      </c>
      <c r="AN13" s="889">
        <v>1.52</v>
      </c>
      <c r="AO13" s="762">
        <f t="shared" si="7"/>
        <v>-11.769776239041212</v>
      </c>
      <c r="AP13" s="763">
        <f t="shared" si="8"/>
        <v>9.0853639478746775</v>
      </c>
      <c r="AQ13" s="912">
        <f t="shared" si="9"/>
        <v>44.091813351675334</v>
      </c>
      <c r="AR13" s="669">
        <f>INDEX(Historical!$C$7:$C$1381,MATCH(B13,Historical!$B$7:$B$1403,0))*IF(AH13="n/a",1.03,IF(AH13&lt;0,1.01,IF(AH13&gt;10,1.1,(1+AH13/100))))</f>
        <v>2.7127099999999995</v>
      </c>
      <c r="AS13" s="910">
        <f t="shared" si="10"/>
        <v>2.8887648789999996</v>
      </c>
      <c r="AT13" s="910">
        <f t="shared" si="11"/>
        <v>3.0670016720342996</v>
      </c>
      <c r="AU13" s="910">
        <f t="shared" si="11"/>
        <v>3.2562356751988162</v>
      </c>
      <c r="AV13" s="910">
        <f t="shared" si="11"/>
        <v>3.4571454163585833</v>
      </c>
      <c r="AW13" s="669">
        <f t="shared" si="12"/>
        <v>15.381857642591699</v>
      </c>
      <c r="AX13" s="770">
        <f t="shared" si="13"/>
        <v>17.232643561048285</v>
      </c>
      <c r="AY13" s="959">
        <v>0.13</v>
      </c>
      <c r="AZ13" s="896">
        <v>11.08</v>
      </c>
      <c r="BA13" s="896">
        <v>-14.97</v>
      </c>
      <c r="BB13" s="896">
        <v>-9.16</v>
      </c>
      <c r="BC13" s="896">
        <v>-3.5900000000000003</v>
      </c>
      <c r="BE13" s="641">
        <v>2011</v>
      </c>
      <c r="BF13" s="922">
        <f t="shared" si="14"/>
        <v>0</v>
      </c>
      <c r="BG13" s="906">
        <v>2.6</v>
      </c>
    </row>
    <row r="14" spans="1:60" ht="11.25" customHeight="1" x14ac:dyDescent="0.2">
      <c r="A14" s="895" t="s">
        <v>410</v>
      </c>
      <c r="B14" s="899" t="s">
        <v>411</v>
      </c>
      <c r="C14" s="957" t="s">
        <v>108</v>
      </c>
      <c r="D14" s="957" t="s">
        <v>118</v>
      </c>
      <c r="E14" s="754">
        <v>14</v>
      </c>
      <c r="F14" s="1235">
        <v>281</v>
      </c>
      <c r="G14" s="1235" t="s">
        <v>106</v>
      </c>
      <c r="H14" s="1235" t="s">
        <v>106</v>
      </c>
      <c r="I14" s="898">
        <v>92.42</v>
      </c>
      <c r="J14" s="669">
        <f t="shared" si="0"/>
        <v>1.9476303830339752</v>
      </c>
      <c r="K14" s="901">
        <v>0.45</v>
      </c>
      <c r="L14" s="911">
        <v>4</v>
      </c>
      <c r="M14" s="660">
        <f t="shared" si="1"/>
        <v>1.8</v>
      </c>
      <c r="N14" s="894" t="s">
        <v>412</v>
      </c>
      <c r="O14" s="756">
        <v>0.4</v>
      </c>
      <c r="P14" s="885">
        <v>43749</v>
      </c>
      <c r="Q14" s="885">
        <v>43763</v>
      </c>
      <c r="R14" s="660">
        <f t="shared" si="2"/>
        <v>12.499999999999996</v>
      </c>
      <c r="S14" s="721">
        <f>IF(INDEX(Historical!$D$7:$D$1379,MATCH(B14,Historical!$B$7:$B$1403,0))=0,"n/a",(INDEX(Historical!$C$7:$C$1381,MATCH(B14,Historical!$B$7:$B$1403,0))/INDEX(Historical!$D$7:$D$1379,MATCH(B14,Historical!$B$7:$B$1403,0))-1)*100)</f>
        <v>13.793103448275868</v>
      </c>
      <c r="T14" s="721">
        <f>IF(INDEX(Historical!$F$7:$F$1372,MATCH(B14,Historical!$B$7:$B$1403,0))=0,"n/a",((INDEX(Historical!$C$7:$C$1381,MATCH(B14,Historical!$B$7:$B$1403,0))/INDEX(Historical!$F$7:$F$1372,MATCH(B14,Historical!$B$7:$B$1403,0)))^(1/3)-1)*100)</f>
        <v>12.706164364612649</v>
      </c>
      <c r="U14" s="721">
        <f>IF(INDEX(Historical!$H$7:$H$1372,MATCH(B14,Historical!$B$7:$B$1403,0))=0,"n/a",((INDEX(Historical!$C$7:$C$1381,MATCH(B14,Historical!$B$7:$B$1403,0))/INDEX(Historical!$H$7:$H$1372,MATCH(B14,Historical!$B$7:$B$1403,0)))^(1/5)-1)*100)</f>
        <v>12.638928466983778</v>
      </c>
      <c r="V14" s="721">
        <f>IF(INDEX(Historical!$O$7:$O$1372,MATCH(B14,Historical!$B$7:$B$1403,0))=0,"n/a",((INDEX(Historical!$C$7:$C$1381,MATCH(B14,Historical!$B$7:$B$1403,0))/INDEX(Historical!$O$7:$O$1372,MATCH(B14,Historical!$B$7:$B$1403,0)))^(1/10)-1)*100)</f>
        <v>12.240103903512022</v>
      </c>
      <c r="W14" s="722">
        <f t="shared" si="3"/>
        <v>1.0325834295701788</v>
      </c>
      <c r="X14" s="723">
        <f t="shared" si="4"/>
        <v>5.0555713867935115</v>
      </c>
      <c r="Y14" s="679"/>
      <c r="Z14" s="669">
        <f t="shared" si="5"/>
        <v>18.255578093306291</v>
      </c>
      <c r="AA14" s="910">
        <f t="shared" si="6"/>
        <v>9.3732251521298178</v>
      </c>
      <c r="AB14" s="911">
        <v>12</v>
      </c>
      <c r="AC14" s="889">
        <v>9.86</v>
      </c>
      <c r="AD14" s="889">
        <v>1.44</v>
      </c>
      <c r="AE14" s="889">
        <v>1.03</v>
      </c>
      <c r="AF14" s="889">
        <v>1.32</v>
      </c>
      <c r="AG14" s="889">
        <v>12.4</v>
      </c>
      <c r="AH14" s="889">
        <v>-9.7000000000000011</v>
      </c>
      <c r="AI14" s="889">
        <v>3.44</v>
      </c>
      <c r="AJ14" s="889">
        <v>2.5</v>
      </c>
      <c r="AK14" s="889">
        <v>6.5</v>
      </c>
      <c r="AL14" s="902">
        <v>8480</v>
      </c>
      <c r="AM14" s="896">
        <v>0.2</v>
      </c>
      <c r="AN14" s="889">
        <v>0.23</v>
      </c>
      <c r="AO14" s="762">
        <f t="shared" si="7"/>
        <v>5.2133336978879345</v>
      </c>
      <c r="AP14" s="763">
        <f t="shared" si="8"/>
        <v>14.586558850017752</v>
      </c>
      <c r="AQ14" s="912">
        <f t="shared" si="9"/>
        <v>-25.845035527510628</v>
      </c>
      <c r="AR14" s="669">
        <f>INDEX(Historical!$C$7:$C$1381,MATCH(B14,Historical!$B$7:$B$1403,0))*IF(AH14="n/a",1.03,IF(AH14&lt;0,1.01,IF(AH14&gt;10,1.1,(1+AH14/100))))</f>
        <v>1.6664999999999999</v>
      </c>
      <c r="AS14" s="910">
        <f t="shared" si="10"/>
        <v>1.7238275999999999</v>
      </c>
      <c r="AT14" s="910">
        <f t="shared" si="11"/>
        <v>1.8358763939999998</v>
      </c>
      <c r="AU14" s="910">
        <f t="shared" si="11"/>
        <v>1.9552083596099996</v>
      </c>
      <c r="AV14" s="910">
        <f t="shared" si="11"/>
        <v>2.0822969029846496</v>
      </c>
      <c r="AW14" s="669">
        <f t="shared" si="12"/>
        <v>9.2637092565946482</v>
      </c>
      <c r="AX14" s="770">
        <f t="shared" si="13"/>
        <v>10.023489782076009</v>
      </c>
      <c r="AY14" s="959">
        <v>0.79</v>
      </c>
      <c r="AZ14" s="896">
        <v>1.7399999999999998</v>
      </c>
      <c r="BA14" s="896">
        <v>-19.66</v>
      </c>
      <c r="BB14" s="896">
        <v>-15.939999999999998</v>
      </c>
      <c r="BC14" s="896">
        <v>-11.469999999999999</v>
      </c>
      <c r="BE14" s="641">
        <v>2007</v>
      </c>
      <c r="BF14" s="922">
        <f t="shared" si="14"/>
        <v>1</v>
      </c>
      <c r="BG14" s="906">
        <v>1.0999999999999999</v>
      </c>
    </row>
    <row r="15" spans="1:60" ht="11.25" customHeight="1" x14ac:dyDescent="0.2">
      <c r="A15" s="887" t="s">
        <v>939</v>
      </c>
      <c r="B15" s="899" t="s">
        <v>940</v>
      </c>
      <c r="C15" s="957" t="s">
        <v>112</v>
      </c>
      <c r="D15" s="957" t="s">
        <v>4348</v>
      </c>
      <c r="E15" s="754">
        <v>11</v>
      </c>
      <c r="F15" s="1235">
        <v>324</v>
      </c>
      <c r="G15" s="1235" t="s">
        <v>37</v>
      </c>
      <c r="H15" s="1235" t="s">
        <v>115</v>
      </c>
      <c r="I15" s="898">
        <v>58.99</v>
      </c>
      <c r="J15" s="669">
        <f t="shared" si="0"/>
        <v>2.1698592981861333</v>
      </c>
      <c r="K15" s="901">
        <v>0.32</v>
      </c>
      <c r="L15" s="911">
        <v>4</v>
      </c>
      <c r="M15" s="660">
        <f t="shared" si="1"/>
        <v>1.28</v>
      </c>
      <c r="N15" s="894" t="s">
        <v>515</v>
      </c>
      <c r="O15" s="756">
        <v>0.31</v>
      </c>
      <c r="P15" s="885">
        <v>43874</v>
      </c>
      <c r="Q15" s="885">
        <v>43888</v>
      </c>
      <c r="R15" s="660">
        <f t="shared" si="2"/>
        <v>3.2258064516129057</v>
      </c>
      <c r="S15" s="721">
        <f>IF(INDEX(Historical!$D$7:$D$1379,MATCH(B15,Historical!$B$7:$B$1403,0))=0,"n/a",(INDEX(Historical!$C$7:$C$1381,MATCH(B15,Historical!$B$7:$B$1403,0))/INDEX(Historical!$D$7:$D$1379,MATCH(B15,Historical!$B$7:$B$1403,0))-1)*100)</f>
        <v>3.3333333333333437</v>
      </c>
      <c r="T15" s="721">
        <f>IF(INDEX(Historical!$F$7:$F$1372,MATCH(B15,Historical!$B$7:$B$1403,0))=0,"n/a",((INDEX(Historical!$C$7:$C$1381,MATCH(B15,Historical!$B$7:$B$1403,0))/INDEX(Historical!$F$7:$F$1372,MATCH(B15,Historical!$B$7:$B$1403,0)))^(1/3)-1)*100)</f>
        <v>3.4509669068251148</v>
      </c>
      <c r="U15" s="721">
        <f>IF(INDEX(Historical!$H$7:$H$1372,MATCH(B15,Historical!$B$7:$B$1403,0))=0,"n/a",((INDEX(Historical!$C$7:$C$1381,MATCH(B15,Historical!$B$7:$B$1403,0))/INDEX(Historical!$H$7:$H$1372,MATCH(B15,Historical!$B$7:$B$1403,0)))^(1/5)-1)*100)</f>
        <v>4.3961149790192833</v>
      </c>
      <c r="V15" s="721">
        <f>IF(INDEX(Historical!$O$7:$O$1372,MATCH(B15,Historical!$B$7:$B$1403,0))=0,"n/a",((INDEX(Historical!$C$7:$C$1381,MATCH(B15,Historical!$B$7:$B$1403,0))/INDEX(Historical!$O$7:$O$1372,MATCH(B15,Historical!$B$7:$B$1403,0)))^(1/10)-1)*100)</f>
        <v>7.5293556739927769</v>
      </c>
      <c r="W15" s="722">
        <f t="shared" si="3"/>
        <v>0.58386337016910339</v>
      </c>
      <c r="X15" s="723">
        <f t="shared" si="4"/>
        <v>0.69779602841575927</v>
      </c>
      <c r="Y15" s="679"/>
      <c r="Z15" s="669">
        <f t="shared" si="5"/>
        <v>33.507853403141361</v>
      </c>
      <c r="AA15" s="910">
        <f t="shared" si="6"/>
        <v>15.442408376963352</v>
      </c>
      <c r="AB15" s="911">
        <v>6</v>
      </c>
      <c r="AC15" s="889">
        <v>3.82</v>
      </c>
      <c r="AD15" s="889">
        <v>1.29</v>
      </c>
      <c r="AE15" s="889">
        <v>0.67</v>
      </c>
      <c r="AF15" s="889">
        <v>2.37</v>
      </c>
      <c r="AG15" s="889">
        <v>14.499999999999998</v>
      </c>
      <c r="AH15" s="889">
        <v>4.5999999999999996</v>
      </c>
      <c r="AI15" s="889">
        <v>9.1399999999999988</v>
      </c>
      <c r="AJ15" s="889">
        <v>6.3</v>
      </c>
      <c r="AK15" s="889">
        <v>12</v>
      </c>
      <c r="AL15" s="902">
        <v>2300</v>
      </c>
      <c r="AM15" s="896">
        <v>0.6</v>
      </c>
      <c r="AN15" s="889">
        <v>0.99</v>
      </c>
      <c r="AO15" s="762">
        <f t="shared" si="7"/>
        <v>-8.876434099757935</v>
      </c>
      <c r="AP15" s="763">
        <f t="shared" si="8"/>
        <v>6.5659742772054166</v>
      </c>
      <c r="AQ15" s="912">
        <f t="shared" si="9"/>
        <v>27.538243246492144</v>
      </c>
      <c r="AR15" s="669">
        <f>INDEX(Historical!$C$7:$C$1381,MATCH(B15,Historical!$B$7:$B$1403,0))*IF(AH15="n/a",1.03,IF(AH15&lt;0,1.01,IF(AH15&gt;10,1.1,(1+AH15/100))))</f>
        <v>1.29704</v>
      </c>
      <c r="AS15" s="910">
        <f t="shared" si="10"/>
        <v>1.415589456</v>
      </c>
      <c r="AT15" s="910">
        <f t="shared" si="11"/>
        <v>1.5571484016000001</v>
      </c>
      <c r="AU15" s="910">
        <f t="shared" si="11"/>
        <v>1.7128632417600003</v>
      </c>
      <c r="AV15" s="910">
        <f t="shared" si="11"/>
        <v>1.8841495659360004</v>
      </c>
      <c r="AW15" s="669">
        <f t="shared" si="12"/>
        <v>7.8667906652960005</v>
      </c>
      <c r="AX15" s="770">
        <f t="shared" si="13"/>
        <v>13.335803806231564</v>
      </c>
      <c r="AY15" s="959">
        <v>1.32</v>
      </c>
      <c r="AZ15" s="896">
        <v>19.29</v>
      </c>
      <c r="BA15" s="896">
        <v>-16.470000000000002</v>
      </c>
      <c r="BB15" s="896">
        <v>-11.379999999999999</v>
      </c>
      <c r="BC15" s="896">
        <v>-1.66</v>
      </c>
      <c r="BE15" s="641">
        <v>2010</v>
      </c>
      <c r="BF15" s="922">
        <f t="shared" si="14"/>
        <v>0</v>
      </c>
      <c r="BG15" s="906">
        <v>5.6000000000000005</v>
      </c>
      <c r="BH15" s="721"/>
    </row>
    <row r="16" spans="1:60" ht="11.25" customHeight="1" x14ac:dyDescent="0.2">
      <c r="A16" s="895" t="s">
        <v>931</v>
      </c>
      <c r="B16" s="899" t="s">
        <v>932</v>
      </c>
      <c r="C16" s="957" t="s">
        <v>4335</v>
      </c>
      <c r="D16" s="957" t="s">
        <v>4336</v>
      </c>
      <c r="E16" s="754">
        <v>10</v>
      </c>
      <c r="F16" s="1235">
        <v>403</v>
      </c>
      <c r="G16" s="1235" t="s">
        <v>106</v>
      </c>
      <c r="H16" s="1235" t="s">
        <v>106</v>
      </c>
      <c r="I16" s="898">
        <v>47.84</v>
      </c>
      <c r="J16" s="669">
        <f t="shared" si="0"/>
        <v>3.4280936454849495</v>
      </c>
      <c r="K16" s="901">
        <v>0.41</v>
      </c>
      <c r="L16" s="911">
        <v>4</v>
      </c>
      <c r="M16" s="660">
        <f t="shared" si="1"/>
        <v>1.64</v>
      </c>
      <c r="N16" s="894" t="s">
        <v>515</v>
      </c>
      <c r="O16" s="756">
        <v>0.39</v>
      </c>
      <c r="P16" s="885">
        <v>43874</v>
      </c>
      <c r="Q16" s="885">
        <v>43888</v>
      </c>
      <c r="R16" s="660">
        <f t="shared" si="2"/>
        <v>5.128205128205118</v>
      </c>
      <c r="S16" s="721">
        <f>IF(INDEX(Historical!$D$7:$D$1379,MATCH(B16,Historical!$B$7:$B$1403,0))=0,"n/a",(INDEX(Historical!$C$7:$C$1381,MATCH(B16,Historical!$B$7:$B$1403,0))/INDEX(Historical!$D$7:$D$1379,MATCH(B16,Historical!$B$7:$B$1403,0))-1)*100)</f>
        <v>2.6315789473684292</v>
      </c>
      <c r="T16" s="721">
        <f>IF(INDEX(Historical!$F$7:$F$1372,MATCH(B16,Historical!$B$7:$B$1403,0))=0,"n/a",((INDEX(Historical!$C$7:$C$1381,MATCH(B16,Historical!$B$7:$B$1403,0))/INDEX(Historical!$F$7:$F$1372,MATCH(B16,Historical!$B$7:$B$1403,0)))^(1/3)-1)*100)</f>
        <v>5.7264270346431223</v>
      </c>
      <c r="U16" s="721">
        <f>IF(INDEX(Historical!$H$7:$H$1372,MATCH(B16,Historical!$B$7:$B$1403,0))=0,"n/a",((INDEX(Historical!$C$7:$C$1381,MATCH(B16,Historical!$B$7:$B$1403,0))/INDEX(Historical!$H$7:$H$1372,MATCH(B16,Historical!$B$7:$B$1403,0)))^(1/5)-1)*100)</f>
        <v>8.4471771197698544</v>
      </c>
      <c r="V16" s="721">
        <f>IF(INDEX(Historical!$O$7:$O$1372,MATCH(B16,Historical!$B$7:$B$1403,0))=0,"n/a",((INDEX(Historical!$C$7:$C$1381,MATCH(B16,Historical!$B$7:$B$1403,0))/INDEX(Historical!$O$7:$O$1372,MATCH(B16,Historical!$B$7:$B$1403,0)))^(1/10)-1)*100)</f>
        <v>5.5680701228591811</v>
      </c>
      <c r="W16" s="722">
        <f t="shared" si="3"/>
        <v>1.517074486021786</v>
      </c>
      <c r="X16" s="723">
        <f t="shared" si="4"/>
        <v>0.11847373239508913</v>
      </c>
      <c r="Y16" s="900"/>
      <c r="Z16" s="669">
        <f t="shared" si="5"/>
        <v>69.78723404255318</v>
      </c>
      <c r="AA16" s="910">
        <f t="shared" si="6"/>
        <v>20.357446808510637</v>
      </c>
      <c r="AB16" s="911">
        <v>12</v>
      </c>
      <c r="AC16" s="889">
        <v>2.35</v>
      </c>
      <c r="AD16" s="889">
        <v>2.87</v>
      </c>
      <c r="AE16" s="889">
        <v>7.73</v>
      </c>
      <c r="AF16" s="889">
        <v>4.16</v>
      </c>
      <c r="AG16" s="889" t="s">
        <v>136</v>
      </c>
      <c r="AH16" s="891">
        <v>126.69999999999999</v>
      </c>
      <c r="AI16" s="891">
        <v>-19.38</v>
      </c>
      <c r="AJ16" s="889">
        <v>71.3</v>
      </c>
      <c r="AK16" s="889">
        <v>7.1</v>
      </c>
      <c r="AL16" s="902">
        <v>7080</v>
      </c>
      <c r="AM16" s="896">
        <v>0.6</v>
      </c>
      <c r="AN16" s="889">
        <v>0</v>
      </c>
      <c r="AO16" s="762">
        <f t="shared" si="7"/>
        <v>-8.4821760432558335</v>
      </c>
      <c r="AP16" s="763">
        <f t="shared" si="8"/>
        <v>11.875270765254804</v>
      </c>
      <c r="AQ16" s="912">
        <f t="shared" si="9"/>
        <v>94.006848359540896</v>
      </c>
      <c r="AR16" s="669">
        <f>INDEX(Historical!$C$7:$C$1381,MATCH(B16,Historical!$B$7:$B$1403,0))*IF(AH16="n/a",1.03,IF(AH16&lt;0,1.01,IF(AH16&gt;10,1.1,(1+AH16/100))))</f>
        <v>1.7160000000000002</v>
      </c>
      <c r="AS16" s="910">
        <f t="shared" si="10"/>
        <v>1.7331600000000003</v>
      </c>
      <c r="AT16" s="910">
        <f t="shared" si="11"/>
        <v>1.8562143600000003</v>
      </c>
      <c r="AU16" s="910">
        <f t="shared" si="11"/>
        <v>1.9880055795600002</v>
      </c>
      <c r="AV16" s="910">
        <f t="shared" si="11"/>
        <v>2.1291539757087601</v>
      </c>
      <c r="AW16" s="669">
        <f t="shared" si="12"/>
        <v>9.4225339152687617</v>
      </c>
      <c r="AX16" s="770">
        <f t="shared" si="13"/>
        <v>19.695932097133699</v>
      </c>
      <c r="AY16" s="959">
        <v>0.6</v>
      </c>
      <c r="AZ16" s="896">
        <v>0.61</v>
      </c>
      <c r="BA16" s="896">
        <v>-14.08</v>
      </c>
      <c r="BB16" s="896">
        <v>-8.94</v>
      </c>
      <c r="BC16" s="896">
        <v>-7.86</v>
      </c>
      <c r="BE16" s="641">
        <v>2011</v>
      </c>
      <c r="BF16" s="922">
        <f t="shared" si="14"/>
        <v>0</v>
      </c>
      <c r="BG16" s="906" t="s">
        <v>136</v>
      </c>
    </row>
    <row r="17" spans="1:60" ht="11.25" customHeight="1" x14ac:dyDescent="0.2">
      <c r="A17" s="895" t="s">
        <v>443</v>
      </c>
      <c r="B17" s="899" t="s">
        <v>444</v>
      </c>
      <c r="C17" s="957" t="s">
        <v>108</v>
      </c>
      <c r="D17" s="957" t="s">
        <v>118</v>
      </c>
      <c r="E17" s="754">
        <v>16</v>
      </c>
      <c r="F17" s="1235">
        <v>244</v>
      </c>
      <c r="G17" s="1235" t="s">
        <v>106</v>
      </c>
      <c r="H17" s="1235" t="s">
        <v>106</v>
      </c>
      <c r="I17" s="898">
        <v>120.59</v>
      </c>
      <c r="J17" s="669">
        <f t="shared" si="0"/>
        <v>2.0897255162119577</v>
      </c>
      <c r="K17" s="901">
        <v>0.63</v>
      </c>
      <c r="L17" s="911">
        <v>4</v>
      </c>
      <c r="M17" s="660">
        <f t="shared" si="1"/>
        <v>2.52</v>
      </c>
      <c r="N17" s="894" t="s">
        <v>379</v>
      </c>
      <c r="O17" s="756">
        <v>0.6</v>
      </c>
      <c r="P17" s="885">
        <v>43790</v>
      </c>
      <c r="Q17" s="885">
        <v>43814</v>
      </c>
      <c r="R17" s="660">
        <f t="shared" si="2"/>
        <v>5.0000000000000044</v>
      </c>
      <c r="S17" s="721">
        <f>IF(INDEX(Historical!$D$7:$D$1379,MATCH(B17,Historical!$B$7:$B$1403,0))=0,"n/a",(INDEX(Historical!$C$7:$C$1381,MATCH(B17,Historical!$B$7:$B$1403,0))/INDEX(Historical!$D$7:$D$1379,MATCH(B17,Historical!$B$7:$B$1403,0))-1)*100)</f>
        <v>6.578947368421062</v>
      </c>
      <c r="T17" s="721">
        <f>IF(INDEX(Historical!$F$7:$F$1372,MATCH(B17,Historical!$B$7:$B$1403,0))=0,"n/a",((INDEX(Historical!$C$7:$C$1381,MATCH(B17,Historical!$B$7:$B$1403,0))/INDEX(Historical!$F$7:$F$1372,MATCH(B17,Historical!$B$7:$B$1403,0)))^(1/3)-1)*100)</f>
        <v>6.1785390014408526</v>
      </c>
      <c r="U17" s="721">
        <f>IF(INDEX(Historical!$H$7:$H$1372,MATCH(B17,Historical!$B$7:$B$1403,0))=0,"n/a",((INDEX(Historical!$C$7:$C$1381,MATCH(B17,Historical!$B$7:$B$1403,0))/INDEX(Historical!$H$7:$H$1372,MATCH(B17,Historical!$B$7:$B$1403,0)))^(1/5)-1)*100)</f>
        <v>18.048393622212046</v>
      </c>
      <c r="V17" s="721">
        <f>IF(INDEX(Historical!$O$7:$O$1372,MATCH(B17,Historical!$B$7:$B$1403,0))=0,"n/a",((INDEX(Historical!$C$7:$C$1381,MATCH(B17,Historical!$B$7:$B$1403,0))/INDEX(Historical!$O$7:$O$1372,MATCH(B17,Historical!$B$7:$B$1403,0)))^(1/10)-1)*100)</f>
        <v>15.206087060370677</v>
      </c>
      <c r="W17" s="722">
        <f t="shared" si="3"/>
        <v>1.1869189983298756</v>
      </c>
      <c r="X17" s="723" t="str">
        <f t="shared" si="4"/>
        <v>n/a</v>
      </c>
      <c r="Y17" s="900"/>
      <c r="Z17" s="669">
        <f t="shared" si="5"/>
        <v>44.919786096256679</v>
      </c>
      <c r="AA17" s="910">
        <f t="shared" si="6"/>
        <v>21.495543672014261</v>
      </c>
      <c r="AB17" s="911">
        <v>12</v>
      </c>
      <c r="AC17" s="889">
        <v>5.61</v>
      </c>
      <c r="AD17" s="889">
        <v>1.1100000000000001</v>
      </c>
      <c r="AE17" s="889">
        <v>0.72</v>
      </c>
      <c r="AF17" s="889">
        <v>1.31</v>
      </c>
      <c r="AG17" s="889">
        <v>6.5</v>
      </c>
      <c r="AH17" s="891">
        <v>45.9</v>
      </c>
      <c r="AI17" s="891">
        <v>14.74</v>
      </c>
      <c r="AJ17" s="889">
        <v>-1.9</v>
      </c>
      <c r="AK17" s="889">
        <v>19.400000000000002</v>
      </c>
      <c r="AL17" s="902">
        <v>7290</v>
      </c>
      <c r="AM17" s="896">
        <v>0.2</v>
      </c>
      <c r="AN17" s="889">
        <v>0.36</v>
      </c>
      <c r="AO17" s="762">
        <f t="shared" si="7"/>
        <v>-1.3574245335902582</v>
      </c>
      <c r="AP17" s="763">
        <f t="shared" si="8"/>
        <v>20.138119138424003</v>
      </c>
      <c r="AQ17" s="912">
        <f t="shared" si="9"/>
        <v>11.871279623480536</v>
      </c>
      <c r="AR17" s="669">
        <f>INDEX(Historical!$C$7:$C$1381,MATCH(B17,Historical!$B$7:$B$1403,0))*IF(AH17="n/a",1.03,IF(AH17&lt;0,1.01,IF(AH17&gt;10,1.1,(1+AH17/100))))</f>
        <v>2.6730000000000005</v>
      </c>
      <c r="AS17" s="910">
        <f t="shared" si="10"/>
        <v>2.9403000000000006</v>
      </c>
      <c r="AT17" s="910">
        <f t="shared" si="11"/>
        <v>3.2343300000000008</v>
      </c>
      <c r="AU17" s="910">
        <f t="shared" si="11"/>
        <v>3.5577630000000013</v>
      </c>
      <c r="AV17" s="910">
        <f t="shared" si="11"/>
        <v>3.9135393000000018</v>
      </c>
      <c r="AW17" s="669">
        <f t="shared" si="12"/>
        <v>16.318932300000007</v>
      </c>
      <c r="AX17" s="770">
        <f t="shared" si="13"/>
        <v>13.532575089145043</v>
      </c>
      <c r="AY17" s="959">
        <v>0.52</v>
      </c>
      <c r="AZ17" s="896">
        <v>31.3</v>
      </c>
      <c r="BA17" s="896">
        <v>-15.440000000000001</v>
      </c>
      <c r="BB17" s="896">
        <v>-9.5</v>
      </c>
      <c r="BC17" s="896">
        <v>-1.34</v>
      </c>
      <c r="BE17" s="641">
        <v>2005</v>
      </c>
      <c r="BF17" s="922">
        <f t="shared" si="14"/>
        <v>1</v>
      </c>
      <c r="BG17" s="906">
        <v>0.8</v>
      </c>
      <c r="BH17" s="887"/>
    </row>
    <row r="18" spans="1:60" ht="11.25" customHeight="1" x14ac:dyDescent="0.2">
      <c r="A18" s="887" t="s">
        <v>948</v>
      </c>
      <c r="B18" s="899" t="s">
        <v>949</v>
      </c>
      <c r="C18" s="957" t="s">
        <v>108</v>
      </c>
      <c r="D18" s="957" t="s">
        <v>118</v>
      </c>
      <c r="E18" s="754">
        <v>10</v>
      </c>
      <c r="F18" s="1235">
        <v>416</v>
      </c>
      <c r="G18" s="1235" t="s">
        <v>37</v>
      </c>
      <c r="H18" s="1235" t="s">
        <v>115</v>
      </c>
      <c r="I18" s="898">
        <v>97.49</v>
      </c>
      <c r="J18" s="669">
        <f t="shared" si="0"/>
        <v>1.8463432146886862</v>
      </c>
      <c r="K18" s="901">
        <v>0.45</v>
      </c>
      <c r="L18" s="911">
        <v>4</v>
      </c>
      <c r="M18" s="660">
        <f t="shared" si="1"/>
        <v>1.8</v>
      </c>
      <c r="N18" s="894" t="s">
        <v>593</v>
      </c>
      <c r="O18" s="756">
        <v>0.43</v>
      </c>
      <c r="P18" s="885">
        <v>43895</v>
      </c>
      <c r="Q18" s="885">
        <v>43910</v>
      </c>
      <c r="R18" s="660">
        <f t="shared" si="2"/>
        <v>4.6511627906976782</v>
      </c>
      <c r="S18" s="721">
        <f>IF(INDEX(Historical!$D$7:$D$1379,MATCH(B18,Historical!$B$7:$B$1403,0))=0,"n/a",(INDEX(Historical!$C$7:$C$1381,MATCH(B18,Historical!$B$7:$B$1403,0))/INDEX(Historical!$D$7:$D$1379,MATCH(B18,Historical!$B$7:$B$1403,0))-1)*100)</f>
        <v>4.8780487804878092</v>
      </c>
      <c r="T18" s="721">
        <f>IF(INDEX(Historical!$F$7:$F$1372,MATCH(B18,Historical!$B$7:$B$1403,0))=0,"n/a",((INDEX(Historical!$C$7:$C$1381,MATCH(B18,Historical!$B$7:$B$1403,0))/INDEX(Historical!$F$7:$F$1372,MATCH(B18,Historical!$B$7:$B$1403,0)))^(1/3)-1)*100)</f>
        <v>4.2065344470325394</v>
      </c>
      <c r="U18" s="721">
        <f>IF(INDEX(Historical!$H$7:$H$1372,MATCH(B18,Historical!$B$7:$B$1403,0))=0,"n/a",((INDEX(Historical!$C$7:$C$1381,MATCH(B18,Historical!$B$7:$B$1403,0))/INDEX(Historical!$H$7:$H$1372,MATCH(B18,Historical!$B$7:$B$1403,0)))^(1/5)-1)*100)</f>
        <v>3.6175193719643062</v>
      </c>
      <c r="V18" s="721">
        <f>IF(INDEX(Historical!$O$7:$O$1372,MATCH(B18,Historical!$B$7:$B$1403,0))=0,"n/a",((INDEX(Historical!$C$7:$C$1381,MATCH(B18,Historical!$B$7:$B$1403,0))/INDEX(Historical!$O$7:$O$1372,MATCH(B18,Historical!$B$7:$B$1403,0)))^(1/10)-1)*100)</f>
        <v>2.9987247698217256</v>
      </c>
      <c r="W18" s="722">
        <f t="shared" si="3"/>
        <v>1.2063525830612885</v>
      </c>
      <c r="X18" s="723">
        <f t="shared" si="4"/>
        <v>0.29410726601335818</v>
      </c>
      <c r="Y18" s="683"/>
      <c r="Z18" s="669">
        <f t="shared" si="5"/>
        <v>50.991501416430594</v>
      </c>
      <c r="AA18" s="910">
        <f t="shared" si="6"/>
        <v>27.61756373937677</v>
      </c>
      <c r="AB18" s="911">
        <v>12</v>
      </c>
      <c r="AC18" s="889">
        <v>3.53</v>
      </c>
      <c r="AD18" s="889">
        <v>2.46</v>
      </c>
      <c r="AE18" s="889">
        <v>2.56</v>
      </c>
      <c r="AF18" s="889">
        <v>3.55</v>
      </c>
      <c r="AG18" s="889">
        <v>13.5</v>
      </c>
      <c r="AH18" s="889">
        <v>2</v>
      </c>
      <c r="AI18" s="889">
        <v>12.520000000000001</v>
      </c>
      <c r="AJ18" s="889">
        <v>12.3</v>
      </c>
      <c r="AK18" s="889">
        <v>11.24</v>
      </c>
      <c r="AL18" s="902">
        <v>18410</v>
      </c>
      <c r="AM18" s="896">
        <v>0.1</v>
      </c>
      <c r="AN18" s="889">
        <v>0.89</v>
      </c>
      <c r="AO18" s="762">
        <f t="shared" si="7"/>
        <v>-22.153701152723777</v>
      </c>
      <c r="AP18" s="763">
        <f t="shared" si="8"/>
        <v>5.4638625866529926</v>
      </c>
      <c r="AQ18" s="912">
        <f t="shared" si="9"/>
        <v>108.7447684239057</v>
      </c>
      <c r="AR18" s="669">
        <f>INDEX(Historical!$C$7:$C$1381,MATCH(B18,Historical!$B$7:$B$1403,0))*IF(AH18="n/a",1.03,IF(AH18&lt;0,1.01,IF(AH18&gt;10,1.1,(1+AH18/100))))</f>
        <v>1.7544</v>
      </c>
      <c r="AS18" s="910">
        <f t="shared" si="10"/>
        <v>1.9298400000000002</v>
      </c>
      <c r="AT18" s="910">
        <f t="shared" si="11"/>
        <v>2.1228240000000005</v>
      </c>
      <c r="AU18" s="910">
        <f t="shared" si="11"/>
        <v>2.3351064000000008</v>
      </c>
      <c r="AV18" s="910">
        <f t="shared" si="11"/>
        <v>2.5686170400000012</v>
      </c>
      <c r="AW18" s="669">
        <f t="shared" si="12"/>
        <v>10.710787440000002</v>
      </c>
      <c r="AX18" s="770">
        <f t="shared" si="13"/>
        <v>10.986549841009337</v>
      </c>
      <c r="AY18" s="959">
        <v>0.77</v>
      </c>
      <c r="AZ18" s="896">
        <v>27.189999999999998</v>
      </c>
      <c r="BA18" s="896">
        <v>-10.94</v>
      </c>
      <c r="BB18" s="896">
        <v>-2.1399999999999997</v>
      </c>
      <c r="BC18" s="896">
        <v>6.09</v>
      </c>
      <c r="BE18" s="641">
        <v>2011</v>
      </c>
      <c r="BF18" s="922">
        <f t="shared" si="14"/>
        <v>0</v>
      </c>
      <c r="BG18" s="906">
        <v>3.5000000000000004</v>
      </c>
    </row>
    <row r="19" spans="1:60" ht="11.25" customHeight="1" x14ac:dyDescent="0.2">
      <c r="A19" s="887" t="s">
        <v>894</v>
      </c>
      <c r="B19" s="899" t="s">
        <v>895</v>
      </c>
      <c r="C19" s="957" t="s">
        <v>131</v>
      </c>
      <c r="D19" s="957" t="s">
        <v>4345</v>
      </c>
      <c r="E19" s="754">
        <v>10</v>
      </c>
      <c r="F19" s="1235">
        <v>404</v>
      </c>
      <c r="G19" s="1235" t="s">
        <v>37</v>
      </c>
      <c r="H19" s="1235" t="s">
        <v>37</v>
      </c>
      <c r="I19" s="898">
        <v>68.989999999999995</v>
      </c>
      <c r="J19" s="669">
        <f t="shared" si="0"/>
        <v>3.5802290186983625</v>
      </c>
      <c r="K19" s="901">
        <v>0.61750000000000005</v>
      </c>
      <c r="L19" s="911">
        <v>4</v>
      </c>
      <c r="M19" s="660">
        <f t="shared" si="1"/>
        <v>2.4700000000000002</v>
      </c>
      <c r="N19" s="894" t="s">
        <v>119</v>
      </c>
      <c r="O19" s="756">
        <v>0.58750000000000002</v>
      </c>
      <c r="P19" s="885">
        <v>43874</v>
      </c>
      <c r="Q19" s="885">
        <v>43891</v>
      </c>
      <c r="R19" s="660">
        <f t="shared" si="2"/>
        <v>5.106382978723409</v>
      </c>
      <c r="S19" s="721">
        <f>IF(INDEX(Historical!$D$7:$D$1379,MATCH(B19,Historical!$B$7:$B$1403,0))=0,"n/a",(INDEX(Historical!$C$7:$C$1381,MATCH(B19,Historical!$B$7:$B$1403,0))/INDEX(Historical!$D$7:$D$1379,MATCH(B19,Historical!$B$7:$B$1403,0))-1)*100)</f>
        <v>4.9107142857142794</v>
      </c>
      <c r="T19" s="721">
        <f>IF(INDEX(Historical!$F$7:$F$1372,MATCH(B19,Historical!$B$7:$B$1403,0))=0,"n/a",((INDEX(Historical!$C$7:$C$1381,MATCH(B19,Historical!$B$7:$B$1403,0))/INDEX(Historical!$F$7:$F$1372,MATCH(B19,Historical!$B$7:$B$1403,0)))^(1/3)-1)*100)</f>
        <v>4.1521347249286578</v>
      </c>
      <c r="U19" s="721">
        <f>IF(INDEX(Historical!$H$7:$H$1372,MATCH(B19,Historical!$B$7:$B$1403,0))=0,"n/a",((INDEX(Historical!$C$7:$C$1381,MATCH(B19,Historical!$B$7:$B$1403,0))/INDEX(Historical!$H$7:$H$1372,MATCH(B19,Historical!$B$7:$B$1403,0)))^(1/5)-1)*100)</f>
        <v>3.6960845418754662</v>
      </c>
      <c r="V19" s="721">
        <f>IF(INDEX(Historical!$O$7:$O$1372,MATCH(B19,Historical!$B$7:$B$1403,0))=0,"n/a",((INDEX(Historical!$C$7:$C$1381,MATCH(B19,Historical!$B$7:$B$1403,0))/INDEX(Historical!$O$7:$O$1372,MATCH(B19,Historical!$B$7:$B$1403,0)))^(1/10)-1)*100)</f>
        <v>2.9332106797119506</v>
      </c>
      <c r="W19" s="722">
        <f t="shared" si="3"/>
        <v>1.260081509807687</v>
      </c>
      <c r="X19" s="723">
        <f t="shared" si="4"/>
        <v>0.84001921406260605</v>
      </c>
      <c r="Y19" s="672"/>
      <c r="Z19" s="669">
        <f t="shared" si="5"/>
        <v>68.80222841225627</v>
      </c>
      <c r="AA19" s="910">
        <f t="shared" si="6"/>
        <v>19.217270194986071</v>
      </c>
      <c r="AB19" s="911">
        <v>12</v>
      </c>
      <c r="AC19" s="889">
        <v>3.59</v>
      </c>
      <c r="AD19" s="889">
        <v>2.75</v>
      </c>
      <c r="AE19" s="889">
        <v>2.87</v>
      </c>
      <c r="AF19" s="889">
        <v>1.6</v>
      </c>
      <c r="AG19" s="889">
        <v>8.4</v>
      </c>
      <c r="AH19" s="889">
        <v>6.2</v>
      </c>
      <c r="AI19" s="889">
        <v>12.55</v>
      </c>
      <c r="AJ19" s="889">
        <v>4.3999999999999995</v>
      </c>
      <c r="AK19" s="889">
        <v>7.0000000000000009</v>
      </c>
      <c r="AL19" s="902">
        <v>3560</v>
      </c>
      <c r="AM19" s="896">
        <v>0.2</v>
      </c>
      <c r="AN19" s="889">
        <v>0.72</v>
      </c>
      <c r="AO19" s="762">
        <f t="shared" si="7"/>
        <v>-11.940956634412242</v>
      </c>
      <c r="AP19" s="763">
        <f t="shared" si="8"/>
        <v>7.2763135605738292</v>
      </c>
      <c r="AQ19" s="912">
        <f t="shared" si="9"/>
        <v>16.900018652175518</v>
      </c>
      <c r="AR19" s="669">
        <f>INDEX(Historical!$C$7:$C$1381,MATCH(B19,Historical!$B$7:$B$1403,0))*IF(AH19="n/a",1.03,IF(AH19&lt;0,1.01,IF(AH19&gt;10,1.1,(1+AH19/100))))</f>
        <v>2.4957000000000003</v>
      </c>
      <c r="AS19" s="910">
        <f t="shared" si="10"/>
        <v>2.7452700000000005</v>
      </c>
      <c r="AT19" s="910">
        <f t="shared" si="11"/>
        <v>2.937438900000001</v>
      </c>
      <c r="AU19" s="910">
        <f t="shared" si="11"/>
        <v>3.1430596230000014</v>
      </c>
      <c r="AV19" s="910">
        <f t="shared" si="11"/>
        <v>3.3630737966100015</v>
      </c>
      <c r="AW19" s="669">
        <f t="shared" si="12"/>
        <v>14.684542319610003</v>
      </c>
      <c r="AX19" s="770">
        <f t="shared" si="13"/>
        <v>21.285030177721413</v>
      </c>
      <c r="AY19" s="959">
        <v>0.15</v>
      </c>
      <c r="AZ19" s="896">
        <v>-5.6899999999999995</v>
      </c>
      <c r="BA19" s="896">
        <v>-22.13</v>
      </c>
      <c r="BB19" s="896">
        <v>-15.24</v>
      </c>
      <c r="BC19" s="896">
        <v>-17.53</v>
      </c>
      <c r="BE19" s="641">
        <v>2011</v>
      </c>
      <c r="BF19" s="922">
        <f t="shared" si="14"/>
        <v>0</v>
      </c>
      <c r="BG19" s="906">
        <v>3.5000000000000004</v>
      </c>
    </row>
    <row r="20" spans="1:60" ht="11.25" customHeight="1" x14ac:dyDescent="0.2">
      <c r="A20" s="887" t="s">
        <v>896</v>
      </c>
      <c r="B20" s="899" t="s">
        <v>897</v>
      </c>
      <c r="C20" s="957" t="s">
        <v>108</v>
      </c>
      <c r="D20" s="957" t="s">
        <v>118</v>
      </c>
      <c r="E20" s="754">
        <v>10</v>
      </c>
      <c r="F20" s="1235">
        <v>425</v>
      </c>
      <c r="G20" s="1235" t="s">
        <v>115</v>
      </c>
      <c r="H20" s="1235" t="s">
        <v>115</v>
      </c>
      <c r="I20" s="898">
        <v>105.25</v>
      </c>
      <c r="J20" s="669">
        <f t="shared" si="0"/>
        <v>2.0522565320665085</v>
      </c>
      <c r="K20" s="901">
        <v>0.54</v>
      </c>
      <c r="L20" s="911">
        <v>4</v>
      </c>
      <c r="M20" s="660">
        <f t="shared" si="1"/>
        <v>2.16</v>
      </c>
      <c r="N20" s="894" t="s">
        <v>163</v>
      </c>
      <c r="O20" s="756">
        <v>0.5</v>
      </c>
      <c r="P20" s="885">
        <v>43889</v>
      </c>
      <c r="Q20" s="885">
        <v>43922</v>
      </c>
      <c r="R20" s="660">
        <f t="shared" si="2"/>
        <v>8.0000000000000071</v>
      </c>
      <c r="S20" s="721">
        <f>IF(INDEX(Historical!$D$7:$D$1379,MATCH(B20,Historical!$B$7:$B$1403,0))=0,"n/a",(INDEX(Historical!$C$7:$C$1381,MATCH(B20,Historical!$B$7:$B$1403,0))/INDEX(Historical!$D$7:$D$1379,MATCH(B20,Historical!$B$7:$B$1403,0))-1)*100)</f>
        <v>11.999999999999989</v>
      </c>
      <c r="T20" s="721">
        <f>IF(INDEX(Historical!$F$7:$F$1372,MATCH(B20,Historical!$B$7:$B$1403,0))=0,"n/a",((INDEX(Historical!$C$7:$C$1381,MATCH(B20,Historical!$B$7:$B$1403,0))/INDEX(Historical!$F$7:$F$1372,MATCH(B20,Historical!$B$7:$B$1403,0)))^(1/3)-1)*100)</f>
        <v>14.962302576856757</v>
      </c>
      <c r="U20" s="721">
        <f>IF(INDEX(Historical!$H$7:$H$1372,MATCH(B20,Historical!$B$7:$B$1403,0))=0,"n/a",((INDEX(Historical!$C$7:$C$1381,MATCH(B20,Historical!$B$7:$B$1403,0))/INDEX(Historical!$H$7:$H$1372,MATCH(B20,Historical!$B$7:$B$1403,0)))^(1/5)-1)*100)</f>
        <v>11.842691472014465</v>
      </c>
      <c r="V20" s="721">
        <f>IF(INDEX(Historical!$O$7:$O$1372,MATCH(B20,Historical!$B$7:$B$1403,0))=0,"n/a",((INDEX(Historical!$C$7:$C$1381,MATCH(B20,Historical!$B$7:$B$1403,0))/INDEX(Historical!$O$7:$O$1372,MATCH(B20,Historical!$B$7:$B$1403,0)))^(1/10)-1)*100)</f>
        <v>9.3746329125196759</v>
      </c>
      <c r="W20" s="722">
        <f t="shared" si="3"/>
        <v>1.2632698882746369</v>
      </c>
      <c r="X20" s="723">
        <f t="shared" si="4"/>
        <v>2.888461334637674</v>
      </c>
      <c r="Y20" s="682"/>
      <c r="Z20" s="669">
        <f t="shared" si="5"/>
        <v>15.351812366737741</v>
      </c>
      <c r="AA20" s="910">
        <f t="shared" si="6"/>
        <v>7.4804548685145695</v>
      </c>
      <c r="AB20" s="911">
        <v>12</v>
      </c>
      <c r="AC20" s="889">
        <v>14.07</v>
      </c>
      <c r="AD20" s="889">
        <v>1.21</v>
      </c>
      <c r="AE20" s="889">
        <v>0.76</v>
      </c>
      <c r="AF20" s="889">
        <v>1.49</v>
      </c>
      <c r="AG20" s="889">
        <v>12.7</v>
      </c>
      <c r="AH20" s="889">
        <v>-15.8</v>
      </c>
      <c r="AI20" s="889">
        <v>5.74</v>
      </c>
      <c r="AJ20" s="889">
        <v>4.1000000000000005</v>
      </c>
      <c r="AK20" s="889">
        <v>6.1899999999999995</v>
      </c>
      <c r="AL20" s="902">
        <v>34050</v>
      </c>
      <c r="AM20" s="896">
        <v>0.3</v>
      </c>
      <c r="AN20" s="889">
        <v>0.28999999999999998</v>
      </c>
      <c r="AO20" s="762">
        <f t="shared" si="7"/>
        <v>6.4144931355664037</v>
      </c>
      <c r="AP20" s="763">
        <f t="shared" si="8"/>
        <v>13.894948004080973</v>
      </c>
      <c r="AQ20" s="912">
        <f t="shared" si="9"/>
        <v>-29.617307196578789</v>
      </c>
      <c r="AR20" s="669">
        <f>INDEX(Historical!$C$7:$C$1381,MATCH(B20,Historical!$B$7:$B$1403,0))*IF(AH20="n/a",1.03,IF(AH20&lt;0,1.01,IF(AH20&gt;10,1.1,(1+AH20/100))))</f>
        <v>1.9796</v>
      </c>
      <c r="AS20" s="910">
        <f t="shared" si="10"/>
        <v>2.0932290399999998</v>
      </c>
      <c r="AT20" s="910">
        <f t="shared" si="11"/>
        <v>2.2227999175759998</v>
      </c>
      <c r="AU20" s="910">
        <f t="shared" si="11"/>
        <v>2.3603912324739542</v>
      </c>
      <c r="AV20" s="910">
        <f t="shared" si="11"/>
        <v>2.506499449764092</v>
      </c>
      <c r="AW20" s="669">
        <f t="shared" si="12"/>
        <v>11.162519639814047</v>
      </c>
      <c r="AX20" s="770">
        <f t="shared" si="13"/>
        <v>10.605719372744938</v>
      </c>
      <c r="AY20" s="959">
        <v>0.84</v>
      </c>
      <c r="AZ20" s="896">
        <v>14.099999999999998</v>
      </c>
      <c r="BA20" s="896">
        <v>-16.420000000000002</v>
      </c>
      <c r="BB20" s="896">
        <v>-9.98</v>
      </c>
      <c r="BC20" s="896">
        <v>-2.3199999999999998</v>
      </c>
      <c r="BE20" s="641">
        <v>2011</v>
      </c>
      <c r="BF20" s="922">
        <f t="shared" si="14"/>
        <v>0</v>
      </c>
      <c r="BG20" s="906">
        <v>2.2999999999999998</v>
      </c>
      <c r="BH20" s="721"/>
    </row>
    <row r="21" spans="1:60" ht="11.25" customHeight="1" x14ac:dyDescent="0.2">
      <c r="A21" s="887" t="s">
        <v>959</v>
      </c>
      <c r="B21" s="899" t="s">
        <v>960</v>
      </c>
      <c r="C21" s="957" t="s">
        <v>246</v>
      </c>
      <c r="D21" s="957" t="s">
        <v>4350</v>
      </c>
      <c r="E21" s="754">
        <v>10</v>
      </c>
      <c r="F21" s="1235">
        <v>342</v>
      </c>
      <c r="G21" s="1235" t="s">
        <v>106</v>
      </c>
      <c r="H21" s="1235" t="s">
        <v>106</v>
      </c>
      <c r="I21" s="898">
        <v>66.73</v>
      </c>
      <c r="J21" s="669">
        <f t="shared" si="0"/>
        <v>3.7164693541135918</v>
      </c>
      <c r="K21" s="901">
        <v>0.62</v>
      </c>
      <c r="L21" s="911">
        <v>4</v>
      </c>
      <c r="M21" s="660">
        <f t="shared" si="1"/>
        <v>2.48</v>
      </c>
      <c r="N21" s="894" t="s">
        <v>428</v>
      </c>
      <c r="O21" s="756">
        <v>0.6</v>
      </c>
      <c r="P21" s="890">
        <v>43242</v>
      </c>
      <c r="Q21" s="890">
        <v>43258</v>
      </c>
      <c r="R21" s="660">
        <f t="shared" si="2"/>
        <v>3.3333333333333366</v>
      </c>
      <c r="S21" s="721">
        <f>IF(INDEX(Historical!$D$7:$D$1379,MATCH(B21,Historical!$B$7:$B$1403,0))=0,"n/a",(INDEX(Historical!$C$7:$C$1381,MATCH(B21,Historical!$B$7:$B$1403,0))/INDEX(Historical!$D$7:$D$1379,MATCH(B21,Historical!$B$7:$B$1403,0))-1)*100)</f>
        <v>0.81300813008129413</v>
      </c>
      <c r="T21" s="721">
        <f>IF(INDEX(Historical!$F$7:$F$1372,MATCH(B21,Historical!$B$7:$B$1403,0))=0,"n/a",((INDEX(Historical!$C$7:$C$1381,MATCH(B21,Historical!$B$7:$B$1403,0))/INDEX(Historical!$F$7:$F$1372,MATCH(B21,Historical!$B$7:$B$1403,0)))^(1/3)-1)*100)</f>
        <v>2.5434555242676238</v>
      </c>
      <c r="U21" s="721">
        <f>IF(INDEX(Historical!$H$7:$H$1372,MATCH(B21,Historical!$B$7:$B$1403,0))=0,"n/a",((INDEX(Historical!$C$7:$C$1381,MATCH(B21,Historical!$B$7:$B$1403,0))/INDEX(Historical!$H$7:$H$1372,MATCH(B21,Historical!$B$7:$B$1403,0)))^(1/5)-1)*100)</f>
        <v>3.186567045409161</v>
      </c>
      <c r="V21" s="721">
        <f>IF(INDEX(Historical!$O$7:$O$1372,MATCH(B21,Historical!$B$7:$B$1403,0))=0,"n/a",((INDEX(Historical!$C$7:$C$1381,MATCH(B21,Historical!$B$7:$B$1403,0))/INDEX(Historical!$O$7:$O$1372,MATCH(B21,Historical!$B$7:$B$1403,0)))^(1/10)-1)*100)</f>
        <v>28.00391083256002</v>
      </c>
      <c r="W21" s="722">
        <f t="shared" si="3"/>
        <v>0.11379007255315761</v>
      </c>
      <c r="X21" s="723" t="str">
        <f t="shared" si="4"/>
        <v>n/a</v>
      </c>
      <c r="Y21" s="691" t="s">
        <v>4515</v>
      </c>
      <c r="Z21" s="669">
        <f t="shared" si="5"/>
        <v>46.969696969696969</v>
      </c>
      <c r="AA21" s="910">
        <f t="shared" si="6"/>
        <v>12.638257575757576</v>
      </c>
      <c r="AB21" s="911">
        <v>12</v>
      </c>
      <c r="AC21" s="889">
        <v>5.28</v>
      </c>
      <c r="AD21" s="889">
        <v>1.57</v>
      </c>
      <c r="AE21" s="889">
        <v>0.7</v>
      </c>
      <c r="AF21" s="889">
        <v>2.93</v>
      </c>
      <c r="AG21" s="889">
        <v>12.6</v>
      </c>
      <c r="AH21" s="889">
        <v>-42</v>
      </c>
      <c r="AI21" s="889">
        <v>13.459999999999999</v>
      </c>
      <c r="AJ21" s="889">
        <v>-3.2</v>
      </c>
      <c r="AK21" s="889">
        <v>8.07</v>
      </c>
      <c r="AL21" s="902">
        <v>5950</v>
      </c>
      <c r="AM21" s="896">
        <v>0.2</v>
      </c>
      <c r="AN21" s="889">
        <v>1.06</v>
      </c>
      <c r="AO21" s="762">
        <f t="shared" si="7"/>
        <v>-5.7352211762348233</v>
      </c>
      <c r="AP21" s="763">
        <f t="shared" si="8"/>
        <v>6.9030363995227528</v>
      </c>
      <c r="AQ21" s="912">
        <f t="shared" si="9"/>
        <v>28.288034770666993</v>
      </c>
      <c r="AR21" s="669">
        <f>INDEX(Historical!$C$7:$C$1381,MATCH(B21,Historical!$B$7:$B$1403,0))*IF(AH21="n/a",1.03,IF(AH21&lt;0,1.01,IF(AH21&gt;10,1.1,(1+AH21/100))))</f>
        <v>2.5047999999999999</v>
      </c>
      <c r="AS21" s="910">
        <f t="shared" si="10"/>
        <v>2.75528</v>
      </c>
      <c r="AT21" s="910">
        <f t="shared" si="11"/>
        <v>2.9776310960000001</v>
      </c>
      <c r="AU21" s="910">
        <f t="shared" si="11"/>
        <v>3.2179259254471999</v>
      </c>
      <c r="AV21" s="910">
        <f t="shared" si="11"/>
        <v>3.4776125476307889</v>
      </c>
      <c r="AW21" s="669">
        <f t="shared" si="12"/>
        <v>14.933249569077988</v>
      </c>
      <c r="AX21" s="770">
        <f t="shared" si="13"/>
        <v>22.378614669680786</v>
      </c>
      <c r="AY21" s="959">
        <v>1.51</v>
      </c>
      <c r="AZ21" s="896">
        <v>9.27</v>
      </c>
      <c r="BA21" s="896">
        <v>-23.31</v>
      </c>
      <c r="BB21" s="896">
        <v>-15.939999999999998</v>
      </c>
      <c r="BC21" s="896">
        <v>-11.219999999999999</v>
      </c>
      <c r="BE21" s="641">
        <v>2010</v>
      </c>
      <c r="BF21" s="922">
        <f t="shared" si="14"/>
        <v>0</v>
      </c>
      <c r="BG21" s="906">
        <v>3.6999999999999997</v>
      </c>
    </row>
    <row r="22" spans="1:60" s="796" customFormat="1" ht="11.25" customHeight="1" x14ac:dyDescent="0.2">
      <c r="A22" s="664" t="s">
        <v>917</v>
      </c>
      <c r="B22" s="804" t="s">
        <v>918</v>
      </c>
      <c r="C22" s="957" t="s">
        <v>153</v>
      </c>
      <c r="D22" s="957" t="s">
        <v>919</v>
      </c>
      <c r="E22" s="778">
        <v>10</v>
      </c>
      <c r="F22" s="1235">
        <v>408</v>
      </c>
      <c r="G22" s="1234" t="s">
        <v>115</v>
      </c>
      <c r="H22" s="1234" t="s">
        <v>115</v>
      </c>
      <c r="I22" s="779">
        <v>199.73</v>
      </c>
      <c r="J22" s="780">
        <f t="shared" si="0"/>
        <v>3.2043258398838432</v>
      </c>
      <c r="K22" s="781">
        <v>1.6</v>
      </c>
      <c r="L22" s="782">
        <v>4</v>
      </c>
      <c r="M22" s="783">
        <f t="shared" si="1"/>
        <v>6.4</v>
      </c>
      <c r="N22" s="784" t="s">
        <v>249</v>
      </c>
      <c r="O22" s="785">
        <v>1.45</v>
      </c>
      <c r="P22" s="786">
        <v>43873</v>
      </c>
      <c r="Q22" s="786">
        <v>43895</v>
      </c>
      <c r="R22" s="783">
        <f t="shared" si="2"/>
        <v>10.344827586206906</v>
      </c>
      <c r="S22" s="721">
        <f>IF(INDEX(Historical!$D$7:$D$1379,MATCH(B22,Historical!$B$7:$B$1403,0))=0,"n/a",(INDEX(Historical!$C$7:$C$1381,MATCH(B22,Historical!$B$7:$B$1403,0))/INDEX(Historical!$D$7:$D$1379,MATCH(B22,Historical!$B$7:$B$1403,0))-1)*100)</f>
        <v>9.8484848484848406</v>
      </c>
      <c r="T22" s="721">
        <f>IF(INDEX(Historical!$F$7:$F$1372,MATCH(B22,Historical!$B$7:$B$1403,0))=0,"n/a",((INDEX(Historical!$C$7:$C$1381,MATCH(B22,Historical!$B$7:$B$1403,0))/INDEX(Historical!$F$7:$F$1372,MATCH(B22,Historical!$B$7:$B$1403,0)))^(1/3)-1)*100)</f>
        <v>13.18511959629507</v>
      </c>
      <c r="U22" s="721">
        <f>IF(INDEX(Historical!$H$7:$H$1372,MATCH(B22,Historical!$B$7:$B$1403,0))=0,"n/a",((INDEX(Historical!$C$7:$C$1381,MATCH(B22,Historical!$B$7:$B$1403,0))/INDEX(Historical!$H$7:$H$1372,MATCH(B22,Historical!$B$7:$B$1403,0)))^(1/5)-1)*100)</f>
        <v>18.90705786863025</v>
      </c>
      <c r="V22" s="721" t="str">
        <f>IF(INDEX(Historical!$O$7:$O$1372,MATCH(B22,Historical!$B$7:$B$1403,0))=0,"n/a",((INDEX(Historical!$C$7:$C$1381,MATCH(B22,Historical!$B$7:$B$1403,0))/INDEX(Historical!$O$7:$O$1372,MATCH(B22,Historical!$B$7:$B$1403,0)))^(1/10)-1)*100)</f>
        <v>n/a</v>
      </c>
      <c r="W22" s="722" t="str">
        <f t="shared" si="3"/>
        <v>n/a</v>
      </c>
      <c r="X22" s="723">
        <f t="shared" si="4"/>
        <v>1.3505041334735892</v>
      </c>
      <c r="Y22" s="787"/>
      <c r="Z22" s="780">
        <f t="shared" si="5"/>
        <v>49.689440993788821</v>
      </c>
      <c r="AA22" s="788">
        <f t="shared" si="6"/>
        <v>15.50698757763975</v>
      </c>
      <c r="AB22" s="782">
        <v>12</v>
      </c>
      <c r="AC22" s="789">
        <v>12.88</v>
      </c>
      <c r="AD22" s="789">
        <v>2.17</v>
      </c>
      <c r="AE22" s="789">
        <v>5.07</v>
      </c>
      <c r="AF22" s="789">
        <v>12.25</v>
      </c>
      <c r="AG22" s="789">
        <v>74.3</v>
      </c>
      <c r="AH22" s="789">
        <v>2</v>
      </c>
      <c r="AI22" s="789">
        <v>9.0300000000000011</v>
      </c>
      <c r="AJ22" s="789">
        <v>14.000000000000002</v>
      </c>
      <c r="AK22" s="789">
        <v>7.16</v>
      </c>
      <c r="AL22" s="790">
        <v>118440</v>
      </c>
      <c r="AM22" s="1079">
        <v>0.22</v>
      </c>
      <c r="AN22" s="789">
        <v>3.09</v>
      </c>
      <c r="AO22" s="792">
        <f t="shared" si="7"/>
        <v>6.6043961308743437</v>
      </c>
      <c r="AP22" s="793">
        <f t="shared" si="8"/>
        <v>22.111383708514094</v>
      </c>
      <c r="AQ22" s="794">
        <f t="shared" si="9"/>
        <v>190.56312974489683</v>
      </c>
      <c r="AR22" s="669">
        <f>INDEX(Historical!$C$7:$C$1381,MATCH(B22,Historical!$B$7:$B$1403,0))*IF(AH22="n/a",1.03,IF(AH22&lt;0,1.01,IF(AH22&gt;10,1.1,(1+AH22/100))))</f>
        <v>5.9159999999999995</v>
      </c>
      <c r="AS22" s="788">
        <f t="shared" si="10"/>
        <v>6.4502147999999995</v>
      </c>
      <c r="AT22" s="788">
        <f t="shared" si="11"/>
        <v>6.9120501796800005</v>
      </c>
      <c r="AU22" s="788">
        <f t="shared" si="11"/>
        <v>7.4069529725450893</v>
      </c>
      <c r="AV22" s="788">
        <f t="shared" si="11"/>
        <v>7.9372908053793187</v>
      </c>
      <c r="AW22" s="780">
        <f t="shared" si="12"/>
        <v>34.622508757604407</v>
      </c>
      <c r="AX22" s="795">
        <f t="shared" si="13"/>
        <v>17.334656164624448</v>
      </c>
      <c r="AY22" s="960">
        <v>1.1299999999999999</v>
      </c>
      <c r="AZ22" s="791">
        <v>20.100000000000001</v>
      </c>
      <c r="BA22" s="791">
        <v>-18.47</v>
      </c>
      <c r="BB22" s="791">
        <v>-13.8</v>
      </c>
      <c r="BC22" s="791">
        <v>-2.82</v>
      </c>
      <c r="BD22" s="933"/>
      <c r="BE22" s="641">
        <v>2011</v>
      </c>
      <c r="BF22" s="922">
        <f t="shared" si="14"/>
        <v>0</v>
      </c>
      <c r="BG22" s="847">
        <v>12.9</v>
      </c>
      <c r="BH22" s="1245"/>
    </row>
    <row r="23" spans="1:60" ht="11.25" customHeight="1" x14ac:dyDescent="0.2">
      <c r="A23" s="895" t="s">
        <v>435</v>
      </c>
      <c r="B23" s="899" t="s">
        <v>436</v>
      </c>
      <c r="C23" s="957" t="s">
        <v>128</v>
      </c>
      <c r="D23" s="957" t="s">
        <v>4343</v>
      </c>
      <c r="E23" s="754">
        <v>14</v>
      </c>
      <c r="F23" s="1235">
        <v>274</v>
      </c>
      <c r="G23" s="1235" t="s">
        <v>106</v>
      </c>
      <c r="H23" s="1235" t="s">
        <v>106</v>
      </c>
      <c r="I23" s="898">
        <v>3.3</v>
      </c>
      <c r="J23" s="669">
        <f t="shared" si="0"/>
        <v>3.0303030303030307</v>
      </c>
      <c r="K23" s="901">
        <v>2.5000000000000001E-2</v>
      </c>
      <c r="L23" s="911">
        <v>4</v>
      </c>
      <c r="M23" s="660">
        <f t="shared" si="1"/>
        <v>0.1</v>
      </c>
      <c r="N23" s="894" t="s">
        <v>4069</v>
      </c>
      <c r="O23" s="756">
        <v>2.2499999999999999E-2</v>
      </c>
      <c r="P23" s="636">
        <v>43553</v>
      </c>
      <c r="Q23" s="636">
        <v>43581</v>
      </c>
      <c r="R23" s="660">
        <f t="shared" si="2"/>
        <v>11.111111111111121</v>
      </c>
      <c r="S23" s="721">
        <f>IF(INDEX(Historical!$D$7:$D$1379,MATCH(B23,Historical!$B$7:$B$1403,0))=0,"n/a",(INDEX(Historical!$C$7:$C$1381,MATCH(B23,Historical!$B$7:$B$1403,0))/INDEX(Historical!$D$7:$D$1379,MATCH(B23,Historical!$B$7:$B$1403,0))-1)*100)</f>
        <v>11.428571428571432</v>
      </c>
      <c r="T23" s="721">
        <f>IF(INDEX(Historical!$F$7:$F$1372,MATCH(B23,Historical!$B$7:$B$1403,0))=0,"n/a",((INDEX(Historical!$C$7:$C$1381,MATCH(B23,Historical!$B$7:$B$1403,0))/INDEX(Historical!$F$7:$F$1372,MATCH(B23,Historical!$B$7:$B$1403,0)))^(1/3)-1)*100)</f>
        <v>7.7217345015941907</v>
      </c>
      <c r="U23" s="721">
        <f>IF(INDEX(Historical!$H$7:$H$1372,MATCH(B23,Historical!$B$7:$B$1403,0))=0,"n/a",((INDEX(Historical!$C$7:$C$1381,MATCH(B23,Historical!$B$7:$B$1403,0))/INDEX(Historical!$H$7:$H$1372,MATCH(B23,Historical!$B$7:$B$1403,0)))^(1/5)-1)*100)</f>
        <v>8.1165393261328767</v>
      </c>
      <c r="V23" s="721">
        <f>IF(INDEX(Historical!$O$7:$O$1372,MATCH(B23,Historical!$B$7:$B$1403,0))=0,"n/a",((INDEX(Historical!$C$7:$C$1381,MATCH(B23,Historical!$B$7:$B$1403,0))/INDEX(Historical!$O$7:$O$1372,MATCH(B23,Historical!$B$7:$B$1403,0)))^(1/10)-1)*100)</f>
        <v>12.509277580028201</v>
      </c>
      <c r="W23" s="722">
        <f t="shared" si="3"/>
        <v>0.64884157172204815</v>
      </c>
      <c r="X23" s="723" t="str">
        <f t="shared" si="4"/>
        <v>n/a</v>
      </c>
      <c r="Y23" s="682"/>
      <c r="Z23" s="669">
        <f t="shared" si="5"/>
        <v>50</v>
      </c>
      <c r="AA23" s="910">
        <f t="shared" si="6"/>
        <v>16.499999999999996</v>
      </c>
      <c r="AB23" s="911">
        <v>12</v>
      </c>
      <c r="AC23" s="889">
        <v>0.2</v>
      </c>
      <c r="AD23" s="889" t="s">
        <v>136</v>
      </c>
      <c r="AE23" s="889">
        <v>2.5299999999999998</v>
      </c>
      <c r="AF23" s="889">
        <v>5.09</v>
      </c>
      <c r="AG23" s="889" t="s">
        <v>136</v>
      </c>
      <c r="AH23" s="889" t="s">
        <v>136</v>
      </c>
      <c r="AI23" s="889" t="s">
        <v>136</v>
      </c>
      <c r="AJ23" s="889" t="s">
        <v>136</v>
      </c>
      <c r="AK23" s="889" t="s">
        <v>136</v>
      </c>
      <c r="AL23" s="902">
        <v>105.82</v>
      </c>
      <c r="AM23" s="896" t="s">
        <v>136</v>
      </c>
      <c r="AN23" s="889" t="s">
        <v>136</v>
      </c>
      <c r="AO23" s="762">
        <f t="shared" si="7"/>
        <v>-5.3531576435640886</v>
      </c>
      <c r="AP23" s="763">
        <f t="shared" si="8"/>
        <v>11.146842356435908</v>
      </c>
      <c r="AQ23" s="912">
        <f t="shared" si="9"/>
        <v>93.201104206644402</v>
      </c>
      <c r="AR23" s="669">
        <f>INDEX(Historical!$C$7:$C$1381,MATCH(B23,Historical!$B$7:$B$1403,0))*IF(AH23="n/a",1.03,IF(AH23&lt;0,1.01,IF(AH23&gt;10,1.1,(1+AH23/100))))</f>
        <v>0.100425</v>
      </c>
      <c r="AS23" s="910">
        <f t="shared" si="10"/>
        <v>0.10343775000000001</v>
      </c>
      <c r="AT23" s="910">
        <f t="shared" si="11"/>
        <v>0.10654088250000002</v>
      </c>
      <c r="AU23" s="910">
        <f t="shared" si="11"/>
        <v>0.10973710897500003</v>
      </c>
      <c r="AV23" s="910">
        <f t="shared" si="11"/>
        <v>0.11302922224425004</v>
      </c>
      <c r="AW23" s="669">
        <f t="shared" si="12"/>
        <v>0.53316996371925007</v>
      </c>
      <c r="AX23" s="770">
        <f t="shared" si="13"/>
        <v>16.156665567250002</v>
      </c>
      <c r="AY23" s="959">
        <v>0.14000000000000001</v>
      </c>
      <c r="AZ23" s="896">
        <v>8.9108910891089188</v>
      </c>
      <c r="BA23" s="896">
        <v>-12.928759894459107</v>
      </c>
      <c r="BB23" s="896">
        <v>-2.6548672566371723</v>
      </c>
      <c r="BC23" s="896">
        <v>-5.9829059829059839</v>
      </c>
      <c r="BD23" s="932" t="s">
        <v>4281</v>
      </c>
      <c r="BE23" s="641">
        <v>2006</v>
      </c>
      <c r="BF23" s="922">
        <f t="shared" si="14"/>
        <v>1</v>
      </c>
      <c r="BG23" s="906" t="s">
        <v>136</v>
      </c>
    </row>
    <row r="24" spans="1:60" ht="11.25" customHeight="1" x14ac:dyDescent="0.2">
      <c r="A24" s="895" t="s">
        <v>417</v>
      </c>
      <c r="B24" s="899" t="s">
        <v>418</v>
      </c>
      <c r="C24" s="957" t="s">
        <v>108</v>
      </c>
      <c r="D24" s="957" t="s">
        <v>4351</v>
      </c>
      <c r="E24" s="754">
        <v>15</v>
      </c>
      <c r="F24" s="1235">
        <v>256</v>
      </c>
      <c r="G24" s="1235" t="s">
        <v>115</v>
      </c>
      <c r="H24" s="1235" t="s">
        <v>115</v>
      </c>
      <c r="I24" s="898">
        <v>141.30000000000001</v>
      </c>
      <c r="J24" s="669">
        <f t="shared" si="0"/>
        <v>2.7459306440198157</v>
      </c>
      <c r="K24" s="901">
        <v>0.97</v>
      </c>
      <c r="L24" s="911">
        <v>4</v>
      </c>
      <c r="M24" s="660">
        <f t="shared" si="1"/>
        <v>3.88</v>
      </c>
      <c r="N24" s="894" t="s">
        <v>237</v>
      </c>
      <c r="O24" s="756">
        <v>0.9</v>
      </c>
      <c r="P24" s="885">
        <v>43588</v>
      </c>
      <c r="Q24" s="885">
        <v>43602</v>
      </c>
      <c r="R24" s="660">
        <f t="shared" si="2"/>
        <v>7.7777777777777724</v>
      </c>
      <c r="S24" s="721">
        <f>IF(INDEX(Historical!$D$7:$D$1379,MATCH(B24,Historical!$B$7:$B$1403,0))=0,"n/a",(INDEX(Historical!$C$7:$C$1381,MATCH(B24,Historical!$B$7:$B$1403,0))/INDEX(Historical!$D$7:$D$1379,MATCH(B24,Historical!$B$7:$B$1403,0))-1)*100)</f>
        <v>7.932011331444766</v>
      </c>
      <c r="T24" s="721">
        <f>IF(INDEX(Historical!$F$7:$F$1372,MATCH(B24,Historical!$B$7:$B$1403,0))=0,"n/a",((INDEX(Historical!$C$7:$C$1381,MATCH(B24,Historical!$B$7:$B$1403,0))/INDEX(Historical!$F$7:$F$1372,MATCH(B24,Historical!$B$7:$B$1403,0)))^(1/3)-1)*100)</f>
        <v>9.2732956356199381</v>
      </c>
      <c r="U24" s="721">
        <f>IF(INDEX(Historical!$H$7:$H$1372,MATCH(B24,Historical!$B$7:$B$1403,0))=0,"n/a",((INDEX(Historical!$C$7:$C$1381,MATCH(B24,Historical!$B$7:$B$1403,0))/INDEX(Historical!$H$7:$H$1372,MATCH(B24,Historical!$B$7:$B$1403,0)))^(1/5)-1)*100)</f>
        <v>11.010307921565676</v>
      </c>
      <c r="V24" s="721">
        <f>IF(INDEX(Historical!$O$7:$O$1372,MATCH(B24,Historical!$B$7:$B$1403,0))=0,"n/a",((INDEX(Historical!$C$7:$C$1381,MATCH(B24,Historical!$B$7:$B$1403,0))/INDEX(Historical!$O$7:$O$1372,MATCH(B24,Historical!$B$7:$B$1403,0)))^(1/10)-1)*100)</f>
        <v>18.806884190741147</v>
      </c>
      <c r="W24" s="722">
        <f t="shared" si="3"/>
        <v>0.58544029994007096</v>
      </c>
      <c r="X24" s="723">
        <f t="shared" si="4"/>
        <v>0.6476651718568045</v>
      </c>
      <c r="Y24" s="683"/>
      <c r="Z24" s="669">
        <f t="shared" si="5"/>
        <v>27.813620071684586</v>
      </c>
      <c r="AA24" s="910">
        <f t="shared" si="6"/>
        <v>10.129032258064518</v>
      </c>
      <c r="AB24" s="911">
        <v>12</v>
      </c>
      <c r="AC24" s="889">
        <v>13.95</v>
      </c>
      <c r="AD24" s="889">
        <v>0.88</v>
      </c>
      <c r="AE24" s="889">
        <v>1.42</v>
      </c>
      <c r="AF24" s="889">
        <v>3.13</v>
      </c>
      <c r="AG24" s="889">
        <v>32.9</v>
      </c>
      <c r="AH24" s="889">
        <v>25.900000000000002</v>
      </c>
      <c r="AI24" s="889">
        <v>11.72</v>
      </c>
      <c r="AJ24" s="889">
        <v>17</v>
      </c>
      <c r="AK24" s="889">
        <v>11.559999999999999</v>
      </c>
      <c r="AL24" s="902">
        <v>18340</v>
      </c>
      <c r="AM24" s="896">
        <v>0.4</v>
      </c>
      <c r="AN24" s="889">
        <v>3.07</v>
      </c>
      <c r="AO24" s="762">
        <f t="shared" si="7"/>
        <v>3.6272063075209733</v>
      </c>
      <c r="AP24" s="763">
        <f t="shared" si="8"/>
        <v>13.756238565585491</v>
      </c>
      <c r="AQ24" s="912">
        <f t="shared" si="9"/>
        <v>18.703872384166196</v>
      </c>
      <c r="AR24" s="669">
        <f>INDEX(Historical!$C$7:$C$1381,MATCH(B24,Historical!$B$7:$B$1403,0))*IF(AH24="n/a",1.03,IF(AH24&lt;0,1.01,IF(AH24&gt;10,1.1,(1+AH24/100))))</f>
        <v>4.1910000000000007</v>
      </c>
      <c r="AS24" s="910">
        <f t="shared" si="10"/>
        <v>4.610100000000001</v>
      </c>
      <c r="AT24" s="910">
        <f t="shared" si="11"/>
        <v>5.0711100000000018</v>
      </c>
      <c r="AU24" s="910">
        <f t="shared" si="11"/>
        <v>5.5782210000000028</v>
      </c>
      <c r="AV24" s="910">
        <f t="shared" si="11"/>
        <v>6.1360431000000037</v>
      </c>
      <c r="AW24" s="669">
        <f t="shared" si="12"/>
        <v>25.586474100000011</v>
      </c>
      <c r="AX24" s="770">
        <f t="shared" si="13"/>
        <v>18.10790806794056</v>
      </c>
      <c r="AY24" s="959">
        <v>1.87</v>
      </c>
      <c r="AZ24" s="896">
        <v>16.23</v>
      </c>
      <c r="BA24" s="896">
        <v>-21.87</v>
      </c>
      <c r="BB24" s="896">
        <v>-16.55</v>
      </c>
      <c r="BC24" s="896">
        <v>-6.8900000000000006</v>
      </c>
      <c r="BE24" s="641">
        <v>2005</v>
      </c>
      <c r="BF24" s="922">
        <f t="shared" si="14"/>
        <v>1</v>
      </c>
      <c r="BG24" s="906">
        <v>1.3</v>
      </c>
      <c r="BH24" s="887"/>
    </row>
    <row r="25" spans="1:60" ht="11.25" customHeight="1" x14ac:dyDescent="0.2">
      <c r="A25" s="904" t="s">
        <v>911</v>
      </c>
      <c r="B25" s="899" t="s">
        <v>912</v>
      </c>
      <c r="C25" s="957" t="s">
        <v>4335</v>
      </c>
      <c r="D25" s="957" t="s">
        <v>4336</v>
      </c>
      <c r="E25" s="754">
        <v>10</v>
      </c>
      <c r="F25" s="1235">
        <v>392</v>
      </c>
      <c r="G25" s="1235" t="s">
        <v>106</v>
      </c>
      <c r="H25" s="1235" t="s">
        <v>106</v>
      </c>
      <c r="I25" s="898">
        <v>226.8</v>
      </c>
      <c r="J25" s="669">
        <f t="shared" si="0"/>
        <v>1.7813051146384478</v>
      </c>
      <c r="K25" s="901">
        <v>1.01</v>
      </c>
      <c r="L25" s="911">
        <v>4</v>
      </c>
      <c r="M25" s="660">
        <f t="shared" si="1"/>
        <v>4.04</v>
      </c>
      <c r="N25" s="894" t="s">
        <v>4069</v>
      </c>
      <c r="O25" s="756">
        <v>0.95</v>
      </c>
      <c r="P25" s="885">
        <v>43824</v>
      </c>
      <c r="Q25" s="885">
        <v>43843</v>
      </c>
      <c r="R25" s="660">
        <f t="shared" si="2"/>
        <v>6.3157894736842159</v>
      </c>
      <c r="S25" s="721">
        <f>IF(INDEX(Historical!$D$7:$D$1379,MATCH(B25,Historical!$B$7:$B$1403,0))=0,"n/a",(INDEX(Historical!$C$7:$C$1381,MATCH(B25,Historical!$B$7:$B$1403,0))/INDEX(Historical!$D$7:$D$1379,MATCH(B25,Historical!$B$7:$B$1403,0))-1)*100)</f>
        <v>19.933554817275745</v>
      </c>
      <c r="T25" s="721">
        <f>IF(INDEX(Historical!$F$7:$F$1372,MATCH(B25,Historical!$B$7:$B$1403,0))=0,"n/a",((INDEX(Historical!$C$7:$C$1381,MATCH(B25,Historical!$B$7:$B$1403,0))/INDEX(Historical!$F$7:$F$1372,MATCH(B25,Historical!$B$7:$B$1403,0)))^(1/3)-1)*100)</f>
        <v>17.94915675423503</v>
      </c>
      <c r="U25" s="721">
        <f>IF(INDEX(Historical!$H$7:$H$1372,MATCH(B25,Historical!$B$7:$B$1403,0))=0,"n/a",((INDEX(Historical!$C$7:$C$1381,MATCH(B25,Historical!$B$7:$B$1403,0))/INDEX(Historical!$H$7:$H$1372,MATCH(B25,Historical!$B$7:$B$1403,0)))^(1/5)-1)*100)</f>
        <v>20.858119698845499</v>
      </c>
      <c r="V25" s="721" t="str">
        <f>IF(INDEX(Historical!$O$7:$O$1372,MATCH(B25,Historical!$B$7:$B$1403,0))=0,"n/a",((INDEX(Historical!$C$7:$C$1381,MATCH(B25,Historical!$B$7:$B$1403,0))/INDEX(Historical!$O$7:$O$1372,MATCH(B25,Historical!$B$7:$B$1403,0)))^(1/10)-1)*100)</f>
        <v>n/a</v>
      </c>
      <c r="W25" s="722" t="str">
        <f t="shared" si="3"/>
        <v>n/a</v>
      </c>
      <c r="X25" s="723">
        <f t="shared" si="4"/>
        <v>1.3998738052916444</v>
      </c>
      <c r="Y25" s="900" t="s">
        <v>3984</v>
      </c>
      <c r="Z25" s="669">
        <f t="shared" si="5"/>
        <v>112.22222222222223</v>
      </c>
      <c r="AA25" s="910">
        <f t="shared" si="6"/>
        <v>63</v>
      </c>
      <c r="AB25" s="911">
        <v>12</v>
      </c>
      <c r="AC25" s="889">
        <v>3.6</v>
      </c>
      <c r="AD25" s="889">
        <v>2.85</v>
      </c>
      <c r="AE25" s="889">
        <v>12.93</v>
      </c>
      <c r="AF25" s="889">
        <v>19.16</v>
      </c>
      <c r="AG25" s="889">
        <v>30</v>
      </c>
      <c r="AH25" s="889">
        <v>3.8</v>
      </c>
      <c r="AI25" s="889">
        <v>13.54</v>
      </c>
      <c r="AJ25" s="889">
        <v>14.899999999999999</v>
      </c>
      <c r="AK25" s="889">
        <v>22.1</v>
      </c>
      <c r="AL25" s="902">
        <v>100670</v>
      </c>
      <c r="AM25" s="896">
        <v>0.1</v>
      </c>
      <c r="AN25" s="889">
        <v>4.0999999999999996</v>
      </c>
      <c r="AO25" s="762">
        <f t="shared" si="7"/>
        <v>-40.360575186516051</v>
      </c>
      <c r="AP25" s="763">
        <f t="shared" si="8"/>
        <v>22.639424813483949</v>
      </c>
      <c r="AQ25" s="912">
        <f t="shared" si="9"/>
        <v>632.44795036917139</v>
      </c>
      <c r="AR25" s="669">
        <f>INDEX(Historical!$C$7:$C$1381,MATCH(B25,Historical!$B$7:$B$1403,0))*IF(AH25="n/a",1.03,IF(AH25&lt;0,1.01,IF(AH25&gt;10,1.1,(1+AH25/100))))</f>
        <v>3.7471800000000002</v>
      </c>
      <c r="AS25" s="910">
        <f t="shared" si="10"/>
        <v>4.1218980000000007</v>
      </c>
      <c r="AT25" s="910">
        <f t="shared" si="11"/>
        <v>4.5340878000000009</v>
      </c>
      <c r="AU25" s="910">
        <f t="shared" si="11"/>
        <v>4.9874965800000011</v>
      </c>
      <c r="AV25" s="910">
        <f t="shared" si="11"/>
        <v>5.4862462380000014</v>
      </c>
      <c r="AW25" s="669">
        <f t="shared" si="12"/>
        <v>22.876908618000002</v>
      </c>
      <c r="AX25" s="770">
        <f t="shared" si="13"/>
        <v>10.086820378306879</v>
      </c>
      <c r="AY25" s="959">
        <v>0.44</v>
      </c>
      <c r="AZ25" s="896">
        <v>31.56</v>
      </c>
      <c r="BA25" s="896">
        <v>-12.3</v>
      </c>
      <c r="BB25" s="896">
        <v>-3.62</v>
      </c>
      <c r="BC25" s="896">
        <v>2.96</v>
      </c>
      <c r="BE25" s="641">
        <v>2011</v>
      </c>
      <c r="BF25" s="922">
        <f t="shared" si="14"/>
        <v>0</v>
      </c>
      <c r="BG25" s="906">
        <v>4.3</v>
      </c>
    </row>
    <row r="26" spans="1:60" ht="11.25" customHeight="1" x14ac:dyDescent="0.2">
      <c r="A26" s="887" t="s">
        <v>1706</v>
      </c>
      <c r="B26" s="899" t="s">
        <v>1707</v>
      </c>
      <c r="C26" s="957" t="s">
        <v>108</v>
      </c>
      <c r="D26" s="957" t="s">
        <v>4351</v>
      </c>
      <c r="E26" s="754">
        <v>10</v>
      </c>
      <c r="F26" s="1235">
        <v>374</v>
      </c>
      <c r="G26" s="1235" t="s">
        <v>106</v>
      </c>
      <c r="H26" s="1235" t="s">
        <v>106</v>
      </c>
      <c r="I26" s="898">
        <v>42.23</v>
      </c>
      <c r="J26" s="669">
        <f t="shared" si="0"/>
        <v>2.9363012076722712</v>
      </c>
      <c r="K26" s="901">
        <v>0.31</v>
      </c>
      <c r="L26" s="911">
        <v>4</v>
      </c>
      <c r="M26" s="660">
        <f t="shared" si="1"/>
        <v>1.24</v>
      </c>
      <c r="N26" s="894" t="s">
        <v>706</v>
      </c>
      <c r="O26" s="756">
        <v>0.3</v>
      </c>
      <c r="P26" s="885">
        <v>43773</v>
      </c>
      <c r="Q26" s="885">
        <v>43788</v>
      </c>
      <c r="R26" s="660">
        <f t="shared" si="2"/>
        <v>3.3333333333333366</v>
      </c>
      <c r="S26" s="721">
        <f>IF(INDEX(Historical!$D$7:$D$1379,MATCH(B26,Historical!$B$7:$B$1403,0))=0,"n/a",(INDEX(Historical!$C$7:$C$1381,MATCH(B26,Historical!$B$7:$B$1403,0))/INDEX(Historical!$D$7:$D$1379,MATCH(B26,Historical!$B$7:$B$1403,0))-1)*100)</f>
        <v>30.107526881720425</v>
      </c>
      <c r="T26" s="721">
        <f>IF(INDEX(Historical!$F$7:$F$1372,MATCH(B26,Historical!$B$7:$B$1403,0))=0,"n/a",((INDEX(Historical!$C$7:$C$1381,MATCH(B26,Historical!$B$7:$B$1403,0))/INDEX(Historical!$F$7:$F$1372,MATCH(B26,Historical!$B$7:$B$1403,0)))^(1/3)-1)*100)</f>
        <v>20.590221589041736</v>
      </c>
      <c r="U26" s="721">
        <f>IF(INDEX(Historical!$H$7:$H$1372,MATCH(B26,Historical!$B$7:$B$1403,0))=0,"n/a",((INDEX(Historical!$C$7:$C$1381,MATCH(B26,Historical!$B$7:$B$1403,0))/INDEX(Historical!$H$7:$H$1372,MATCH(B26,Historical!$B$7:$B$1403,0)))^(1/5)-1)*100)</f>
        <v>18.862001455706579</v>
      </c>
      <c r="V26" s="721" t="str">
        <f>IF(INDEX(Historical!$O$7:$O$1372,MATCH(B26,Historical!$B$7:$B$1403,0))=0,"n/a",((INDEX(Historical!$C$7:$C$1381,MATCH(B26,Historical!$B$7:$B$1403,0))/INDEX(Historical!$O$7:$O$1372,MATCH(B26,Historical!$B$7:$B$1403,0)))^(1/10)-1)*100)</f>
        <v>n/a</v>
      </c>
      <c r="W26" s="722" t="str">
        <f t="shared" si="3"/>
        <v>n/a</v>
      </c>
      <c r="X26" s="723">
        <f t="shared" si="4"/>
        <v>0.8272807656011657</v>
      </c>
      <c r="Y26" s="682"/>
      <c r="Z26" s="669">
        <f t="shared" si="5"/>
        <v>34.540389972144844</v>
      </c>
      <c r="AA26" s="910">
        <f t="shared" si="6"/>
        <v>11.763231197771587</v>
      </c>
      <c r="AB26" s="911">
        <v>9</v>
      </c>
      <c r="AC26" s="889">
        <v>3.59</v>
      </c>
      <c r="AD26" s="889" t="s">
        <v>136</v>
      </c>
      <c r="AE26" s="889">
        <v>4.1399999999999997</v>
      </c>
      <c r="AF26" s="889">
        <v>2.61</v>
      </c>
      <c r="AG26" s="889">
        <v>23.200000000000003</v>
      </c>
      <c r="AH26" s="889">
        <v>60.9</v>
      </c>
      <c r="AI26" s="889">
        <v>2.2599999999999998</v>
      </c>
      <c r="AJ26" s="889">
        <v>22.8</v>
      </c>
      <c r="AK26" s="889">
        <v>-11.4</v>
      </c>
      <c r="AL26" s="902">
        <v>23980</v>
      </c>
      <c r="AM26" s="896">
        <v>0.3</v>
      </c>
      <c r="AN26" s="889">
        <v>0</v>
      </c>
      <c r="AO26" s="762">
        <f t="shared" si="7"/>
        <v>10.035071465607265</v>
      </c>
      <c r="AP26" s="763">
        <f t="shared" si="8"/>
        <v>21.798302663378852</v>
      </c>
      <c r="AQ26" s="912">
        <f t="shared" si="9"/>
        <v>16.813304847585918</v>
      </c>
      <c r="AR26" s="669">
        <f>INDEX(Historical!$C$7:$C$1381,MATCH(B26,Historical!$B$7:$B$1403,0))*IF(AH26="n/a",1.03,IF(AH26&lt;0,1.01,IF(AH26&gt;10,1.1,(1+AH26/100))))</f>
        <v>1.331</v>
      </c>
      <c r="AS26" s="910">
        <f t="shared" si="10"/>
        <v>1.3610806</v>
      </c>
      <c r="AT26" s="910">
        <f t="shared" si="11"/>
        <v>1.3746914059999999</v>
      </c>
      <c r="AU26" s="910">
        <f t="shared" si="11"/>
        <v>1.3884383200599999</v>
      </c>
      <c r="AV26" s="910">
        <f t="shared" si="11"/>
        <v>1.4023227032605998</v>
      </c>
      <c r="AW26" s="669">
        <f t="shared" si="12"/>
        <v>6.8575330293205994</v>
      </c>
      <c r="AX26" s="770">
        <f t="shared" si="13"/>
        <v>16.238534286811745</v>
      </c>
      <c r="AY26" s="959">
        <v>1.23</v>
      </c>
      <c r="AZ26" s="896">
        <v>29.18</v>
      </c>
      <c r="BA26" s="896">
        <v>-26.939999999999998</v>
      </c>
      <c r="BB26" s="896">
        <v>-14.499999999999998</v>
      </c>
      <c r="BC26" s="896">
        <v>-10.47</v>
      </c>
      <c r="BE26" s="641">
        <v>2011</v>
      </c>
      <c r="BF26" s="922">
        <f t="shared" si="14"/>
        <v>0</v>
      </c>
      <c r="BG26" s="906">
        <v>4.7</v>
      </c>
    </row>
    <row r="27" spans="1:60" ht="11.25" customHeight="1" x14ac:dyDescent="0.2">
      <c r="A27" s="895" t="s">
        <v>429</v>
      </c>
      <c r="B27" s="899" t="s">
        <v>430</v>
      </c>
      <c r="C27" s="957" t="s">
        <v>128</v>
      </c>
      <c r="D27" s="957" t="s">
        <v>4352</v>
      </c>
      <c r="E27" s="754">
        <v>18</v>
      </c>
      <c r="F27" s="1235">
        <v>193</v>
      </c>
      <c r="G27" s="1235" t="s">
        <v>37</v>
      </c>
      <c r="H27" s="1235" t="s">
        <v>115</v>
      </c>
      <c r="I27" s="898">
        <v>18.37</v>
      </c>
      <c r="J27" s="669">
        <f t="shared" si="0"/>
        <v>3.8105606967882415</v>
      </c>
      <c r="K27" s="901">
        <v>0.17499999999999999</v>
      </c>
      <c r="L27" s="911">
        <v>4</v>
      </c>
      <c r="M27" s="660">
        <f t="shared" si="1"/>
        <v>0.7</v>
      </c>
      <c r="N27" s="894" t="s">
        <v>224</v>
      </c>
      <c r="O27" s="756">
        <v>0.17</v>
      </c>
      <c r="P27" s="885">
        <v>43829</v>
      </c>
      <c r="Q27" s="885">
        <v>43852</v>
      </c>
      <c r="R27" s="660">
        <f t="shared" si="2"/>
        <v>2.9411764705882213</v>
      </c>
      <c r="S27" s="721">
        <f>IF(INDEX(Historical!$D$7:$D$1379,MATCH(B27,Historical!$B$7:$B$1403,0))=0,"n/a",(INDEX(Historical!$C$7:$C$1381,MATCH(B27,Historical!$B$7:$B$1403,0))/INDEX(Historical!$D$7:$D$1379,MATCH(B27,Historical!$B$7:$B$1403,0))-1)*100)</f>
        <v>3.0303030303030276</v>
      </c>
      <c r="T27" s="721">
        <f>IF(INDEX(Historical!$F$7:$F$1372,MATCH(B27,Historical!$B$7:$B$1403,0))=0,"n/a",((INDEX(Historical!$C$7:$C$1381,MATCH(B27,Historical!$B$7:$B$1403,0))/INDEX(Historical!$F$7:$F$1372,MATCH(B27,Historical!$B$7:$B$1403,0)))^(1/3)-1)*100)</f>
        <v>3.1270055989971013</v>
      </c>
      <c r="U27" s="721">
        <f>IF(INDEX(Historical!$H$7:$H$1372,MATCH(B27,Historical!$B$7:$B$1403,0))=0,"n/a",((INDEX(Historical!$C$7:$C$1381,MATCH(B27,Historical!$B$7:$B$1403,0))/INDEX(Historical!$H$7:$H$1372,MATCH(B27,Historical!$B$7:$B$1403,0)))^(1/5)-1)*100)</f>
        <v>9.0966078501449665</v>
      </c>
      <c r="V27" s="721">
        <f>IF(INDEX(Historical!$O$7:$O$1372,MATCH(B27,Historical!$B$7:$B$1403,0))=0,"n/a",((INDEX(Historical!$C$7:$C$1381,MATCH(B27,Historical!$B$7:$B$1403,0))/INDEX(Historical!$O$7:$O$1372,MATCH(B27,Historical!$B$7:$B$1403,0)))^(1/10)-1)*100)</f>
        <v>11.369055442786081</v>
      </c>
      <c r="W27" s="722">
        <f t="shared" si="3"/>
        <v>0.80011993044830887</v>
      </c>
      <c r="X27" s="723" t="str">
        <f t="shared" si="4"/>
        <v>n/a</v>
      </c>
      <c r="Y27" s="684"/>
      <c r="Z27" s="669">
        <f t="shared" si="5"/>
        <v>127.27272727272725</v>
      </c>
      <c r="AA27" s="910">
        <f t="shared" si="6"/>
        <v>33.4</v>
      </c>
      <c r="AB27" s="911">
        <v>12</v>
      </c>
      <c r="AC27" s="889">
        <v>0.55000000000000004</v>
      </c>
      <c r="AD27" s="889">
        <v>4.1500000000000004</v>
      </c>
      <c r="AE27" s="889">
        <v>0.08</v>
      </c>
      <c r="AF27" s="889">
        <v>0.62</v>
      </c>
      <c r="AG27" s="889">
        <v>4</v>
      </c>
      <c r="AH27" s="891">
        <v>233.1</v>
      </c>
      <c r="AI27" s="891">
        <v>14.95</v>
      </c>
      <c r="AJ27" s="889">
        <v>-14.399999999999999</v>
      </c>
      <c r="AK27" s="889">
        <v>8</v>
      </c>
      <c r="AL27" s="902">
        <v>614.29</v>
      </c>
      <c r="AM27" s="896">
        <v>2.8000000000000003</v>
      </c>
      <c r="AN27" s="889">
        <v>1.22</v>
      </c>
      <c r="AO27" s="762">
        <f t="shared" si="7"/>
        <v>-20.492831453066792</v>
      </c>
      <c r="AP27" s="763">
        <f t="shared" si="8"/>
        <v>12.907168546933208</v>
      </c>
      <c r="AQ27" s="912">
        <f t="shared" si="9"/>
        <v>-4.0648367096008275</v>
      </c>
      <c r="AR27" s="669">
        <f>INDEX(Historical!$C$7:$C$1381,MATCH(B27,Historical!$B$7:$B$1403,0))*IF(AH27="n/a",1.03,IF(AH27&lt;0,1.01,IF(AH27&gt;10,1.1,(1+AH27/100))))</f>
        <v>0.74800000000000011</v>
      </c>
      <c r="AS27" s="910">
        <f t="shared" si="10"/>
        <v>0.8228000000000002</v>
      </c>
      <c r="AT27" s="910">
        <f t="shared" ref="AT27:AV46" si="15">IF($AK27="n/a",1.03*AS27,IF($AK27&lt;0,1.01*AS27,IF($AK27&gt;10,1.1*AS27,(1+$AK27/100)*AS27)))</f>
        <v>0.8886240000000003</v>
      </c>
      <c r="AU27" s="910">
        <f t="shared" si="15"/>
        <v>0.95971392000000044</v>
      </c>
      <c r="AV27" s="910">
        <f t="shared" si="15"/>
        <v>1.0364910336000006</v>
      </c>
      <c r="AW27" s="669">
        <f t="shared" si="12"/>
        <v>4.4556289536000016</v>
      </c>
      <c r="AX27" s="770">
        <f t="shared" si="13"/>
        <v>24.254920814371264</v>
      </c>
      <c r="AY27" s="959">
        <v>1.27</v>
      </c>
      <c r="AZ27" s="896">
        <v>5.57</v>
      </c>
      <c r="BA27" s="896">
        <v>-51.09</v>
      </c>
      <c r="BB27" s="896">
        <v>-22.21</v>
      </c>
      <c r="BC27" s="896">
        <v>-24.060000000000002</v>
      </c>
      <c r="BE27" s="641">
        <v>2003</v>
      </c>
      <c r="BF27" s="922">
        <f t="shared" si="14"/>
        <v>1</v>
      </c>
      <c r="BG27" s="906">
        <v>1.2</v>
      </c>
    </row>
    <row r="28" spans="1:60" ht="11.25" customHeight="1" x14ac:dyDescent="0.2">
      <c r="A28" s="887" t="s">
        <v>927</v>
      </c>
      <c r="B28" s="899" t="s">
        <v>928</v>
      </c>
      <c r="C28" s="957" t="s">
        <v>153</v>
      </c>
      <c r="D28" s="957" t="s">
        <v>4337</v>
      </c>
      <c r="E28" s="754">
        <v>10</v>
      </c>
      <c r="F28" s="1235">
        <v>420</v>
      </c>
      <c r="G28" s="1235" t="s">
        <v>106</v>
      </c>
      <c r="H28" s="1235" t="s">
        <v>106</v>
      </c>
      <c r="I28" s="898">
        <v>257.08999999999997</v>
      </c>
      <c r="J28" s="669">
        <f t="shared" si="0"/>
        <v>1.4780816056633865</v>
      </c>
      <c r="K28" s="901">
        <v>0.95</v>
      </c>
      <c r="L28" s="911">
        <v>4</v>
      </c>
      <c r="M28" s="660">
        <f t="shared" si="1"/>
        <v>3.8</v>
      </c>
      <c r="N28" s="894" t="s">
        <v>596</v>
      </c>
      <c r="O28" s="756">
        <v>0.8</v>
      </c>
      <c r="P28" s="885">
        <v>43903</v>
      </c>
      <c r="Q28" s="885">
        <v>43916</v>
      </c>
      <c r="R28" s="660">
        <f t="shared" si="2"/>
        <v>18.749999999999989</v>
      </c>
      <c r="S28" s="721">
        <f>IF(INDEX(Historical!$D$7:$D$1379,MATCH(B28,Historical!$B$7:$B$1403,0))=0,"n/a",(INDEX(Historical!$C$7:$C$1381,MATCH(B28,Historical!$B$7:$B$1403,0))/INDEX(Historical!$D$7:$D$1379,MATCH(B28,Historical!$B$7:$B$1403,0))-1)*100)</f>
        <v>6.6666666666666652</v>
      </c>
      <c r="T28" s="721">
        <f>IF(INDEX(Historical!$F$7:$F$1372,MATCH(B28,Historical!$B$7:$B$1403,0))=0,"n/a",((INDEX(Historical!$C$7:$C$1381,MATCH(B28,Historical!$B$7:$B$1403,0))/INDEX(Historical!$F$7:$F$1372,MATCH(B28,Historical!$B$7:$B$1403,0)))^(1/3)-1)*100)</f>
        <v>7.1664579674248774</v>
      </c>
      <c r="U28" s="721">
        <f>IF(INDEX(Historical!$H$7:$H$1372,MATCH(B28,Historical!$B$7:$B$1403,0))=0,"n/a",((INDEX(Historical!$C$7:$C$1381,MATCH(B28,Historical!$B$7:$B$1403,0))/INDEX(Historical!$H$7:$H$1372,MATCH(B28,Historical!$B$7:$B$1403,0)))^(1/5)-1)*100)</f>
        <v>12.829427864416676</v>
      </c>
      <c r="V28" s="721" t="str">
        <f>IF(INDEX(Historical!$O$7:$O$1372,MATCH(B28,Historical!$B$7:$B$1403,0))=0,"n/a",((INDEX(Historical!$C$7:$C$1381,MATCH(B28,Historical!$B$7:$B$1403,0))/INDEX(Historical!$O$7:$O$1372,MATCH(B28,Historical!$B$7:$B$1403,0)))^(1/10)-1)*100)</f>
        <v>n/a</v>
      </c>
      <c r="W28" s="722" t="str">
        <f t="shared" si="3"/>
        <v>n/a</v>
      </c>
      <c r="X28" s="723">
        <f t="shared" si="4"/>
        <v>0.8223992220779921</v>
      </c>
      <c r="Y28" s="676"/>
      <c r="Z28" s="669">
        <f t="shared" si="5"/>
        <v>20.596205962059621</v>
      </c>
      <c r="AA28" s="910">
        <f t="shared" si="6"/>
        <v>13.934417344173442</v>
      </c>
      <c r="AB28" s="911">
        <v>12</v>
      </c>
      <c r="AC28" s="889">
        <v>18.45</v>
      </c>
      <c r="AD28" s="889">
        <v>0.86</v>
      </c>
      <c r="AE28" s="889">
        <v>0.62</v>
      </c>
      <c r="AF28" s="889">
        <v>2.0499999999999998</v>
      </c>
      <c r="AG28" s="889">
        <v>15.5</v>
      </c>
      <c r="AH28" s="889">
        <v>31.1</v>
      </c>
      <c r="AI28" s="889">
        <v>14.75</v>
      </c>
      <c r="AJ28" s="889">
        <v>15.6</v>
      </c>
      <c r="AK28" s="889">
        <v>16.14</v>
      </c>
      <c r="AL28" s="902">
        <v>65069.999999999993</v>
      </c>
      <c r="AM28" s="896">
        <v>0.1</v>
      </c>
      <c r="AN28" s="889">
        <v>0.63</v>
      </c>
      <c r="AO28" s="762">
        <f t="shared" si="7"/>
        <v>0.37309212590662177</v>
      </c>
      <c r="AP28" s="763">
        <f t="shared" si="8"/>
        <v>14.307509470080063</v>
      </c>
      <c r="AQ28" s="912">
        <f t="shared" si="9"/>
        <v>12.675651625077379</v>
      </c>
      <c r="AR28" s="669">
        <f>INDEX(Historical!$C$7:$C$1381,MATCH(B28,Historical!$B$7:$B$1403,0))*IF(AH28="n/a",1.03,IF(AH28&lt;0,1.01,IF(AH28&gt;10,1.1,(1+AH28/100))))</f>
        <v>3.5200000000000005</v>
      </c>
      <c r="AS28" s="910">
        <f t="shared" si="10"/>
        <v>3.8720000000000008</v>
      </c>
      <c r="AT28" s="910">
        <f t="shared" si="15"/>
        <v>4.2592000000000008</v>
      </c>
      <c r="AU28" s="910">
        <f t="shared" si="15"/>
        <v>4.6851200000000013</v>
      </c>
      <c r="AV28" s="910">
        <f t="shared" si="15"/>
        <v>5.1536320000000018</v>
      </c>
      <c r="AW28" s="669">
        <f t="shared" si="12"/>
        <v>21.489952000000006</v>
      </c>
      <c r="AX28" s="770">
        <f t="shared" si="13"/>
        <v>8.3589217783655556</v>
      </c>
      <c r="AY28" s="959">
        <v>0.85</v>
      </c>
      <c r="AZ28" s="896">
        <v>13.18</v>
      </c>
      <c r="BA28" s="896">
        <v>-17.72</v>
      </c>
      <c r="BB28" s="896">
        <v>-12.07</v>
      </c>
      <c r="BC28" s="896">
        <v>-7.6300000000000008</v>
      </c>
      <c r="BE28" s="641">
        <v>2011</v>
      </c>
      <c r="BF28" s="922">
        <f t="shared" si="14"/>
        <v>0</v>
      </c>
      <c r="BG28" s="906">
        <v>6.3</v>
      </c>
    </row>
    <row r="29" spans="1:60" ht="11.25" customHeight="1" x14ac:dyDescent="0.2">
      <c r="A29" s="895" t="s">
        <v>892</v>
      </c>
      <c r="B29" s="899" t="s">
        <v>893</v>
      </c>
      <c r="C29" s="957" t="s">
        <v>4335</v>
      </c>
      <c r="D29" s="957" t="s">
        <v>4336</v>
      </c>
      <c r="E29" s="754">
        <v>10</v>
      </c>
      <c r="F29" s="1235">
        <v>393</v>
      </c>
      <c r="G29" s="1235" t="s">
        <v>106</v>
      </c>
      <c r="H29" s="1235" t="s">
        <v>106</v>
      </c>
      <c r="I29" s="898">
        <v>151.88</v>
      </c>
      <c r="J29" s="669">
        <f t="shared" si="0"/>
        <v>2.7126678957071375</v>
      </c>
      <c r="K29" s="901">
        <v>1.03</v>
      </c>
      <c r="L29" s="911">
        <v>4</v>
      </c>
      <c r="M29" s="660">
        <f t="shared" si="1"/>
        <v>4.12</v>
      </c>
      <c r="N29" s="894" t="s">
        <v>491</v>
      </c>
      <c r="O29" s="756">
        <v>1</v>
      </c>
      <c r="P29" s="885">
        <v>43828</v>
      </c>
      <c r="Q29" s="885">
        <v>43844</v>
      </c>
      <c r="R29" s="660">
        <f t="shared" si="2"/>
        <v>3.0000000000000027</v>
      </c>
      <c r="S29" s="721">
        <f>IF(INDEX(Historical!$D$7:$D$1379,MATCH(B29,Historical!$B$7:$B$1403,0))=0,"n/a",(INDEX(Historical!$C$7:$C$1381,MATCH(B29,Historical!$B$7:$B$1403,0))/INDEX(Historical!$D$7:$D$1379,MATCH(B29,Historical!$B$7:$B$1403,0))-1)*100)</f>
        <v>7.6502732240437021</v>
      </c>
      <c r="T29" s="721">
        <f>IF(INDEX(Historical!$F$7:$F$1372,MATCH(B29,Historical!$B$7:$B$1403,0))=0,"n/a",((INDEX(Historical!$C$7:$C$1381,MATCH(B29,Historical!$B$7:$B$1403,0))/INDEX(Historical!$F$7:$F$1372,MATCH(B29,Historical!$B$7:$B$1403,0)))^(1/3)-1)*100)</f>
        <v>7.1804101167775913</v>
      </c>
      <c r="U29" s="721">
        <f>IF(INDEX(Historical!$H$7:$H$1372,MATCH(B29,Historical!$B$7:$B$1403,0))=0,"n/a",((INDEX(Historical!$C$7:$C$1381,MATCH(B29,Historical!$B$7:$B$1403,0))/INDEX(Historical!$H$7:$H$1372,MATCH(B29,Historical!$B$7:$B$1403,0)))^(1/5)-1)*100)</f>
        <v>6.9176544563958275</v>
      </c>
      <c r="V29" s="721">
        <f>IF(INDEX(Historical!$O$7:$O$1372,MATCH(B29,Historical!$B$7:$B$1403,0))=0,"n/a",((INDEX(Historical!$C$7:$C$1381,MATCH(B29,Historical!$B$7:$B$1403,0))/INDEX(Historical!$O$7:$O$1372,MATCH(B29,Historical!$B$7:$B$1403,0)))^(1/10)-1)*100)</f>
        <v>5.5302188000678543</v>
      </c>
      <c r="W29" s="722">
        <f t="shared" si="3"/>
        <v>1.2508825973234459</v>
      </c>
      <c r="X29" s="723">
        <f t="shared" si="4"/>
        <v>0.26916943410100497</v>
      </c>
      <c r="Y29" s="679"/>
      <c r="Z29" s="669">
        <f t="shared" si="5"/>
        <v>132.90322580645162</v>
      </c>
      <c r="AA29" s="910">
        <f t="shared" si="6"/>
        <v>48.993548387096773</v>
      </c>
      <c r="AB29" s="911">
        <v>12</v>
      </c>
      <c r="AC29" s="889">
        <v>3.1</v>
      </c>
      <c r="AD29" s="889">
        <v>490.41</v>
      </c>
      <c r="AE29" s="889">
        <v>12.22</v>
      </c>
      <c r="AF29" s="889">
        <v>1.96</v>
      </c>
      <c r="AG29" s="889">
        <v>4.3999999999999995</v>
      </c>
      <c r="AH29" s="891">
        <v>-11.5</v>
      </c>
      <c r="AI29" s="891">
        <v>14.000000000000002</v>
      </c>
      <c r="AJ29" s="889">
        <v>25.7</v>
      </c>
      <c r="AK29" s="889">
        <v>0.1</v>
      </c>
      <c r="AL29" s="902">
        <v>18720</v>
      </c>
      <c r="AM29" s="896">
        <v>1.4000000000000001</v>
      </c>
      <c r="AN29" s="889">
        <v>0.76</v>
      </c>
      <c r="AO29" s="762">
        <f t="shared" si="7"/>
        <v>-39.363226034993808</v>
      </c>
      <c r="AP29" s="763">
        <f t="shared" si="8"/>
        <v>9.6303223521029651</v>
      </c>
      <c r="AQ29" s="912">
        <f t="shared" si="9"/>
        <v>106.58853882236508</v>
      </c>
      <c r="AR29" s="669">
        <f>INDEX(Historical!$C$7:$C$1381,MATCH(B29,Historical!$B$7:$B$1403,0))*IF(AH29="n/a",1.03,IF(AH29&lt;0,1.01,IF(AH29&gt;10,1.1,(1+AH29/100))))</f>
        <v>3.9794</v>
      </c>
      <c r="AS29" s="910">
        <f t="shared" si="10"/>
        <v>4.3773400000000002</v>
      </c>
      <c r="AT29" s="910">
        <f t="shared" si="15"/>
        <v>4.3817173399999998</v>
      </c>
      <c r="AU29" s="910">
        <f t="shared" si="15"/>
        <v>4.3860990573399992</v>
      </c>
      <c r="AV29" s="910">
        <f t="shared" si="15"/>
        <v>4.3904851563973386</v>
      </c>
      <c r="AW29" s="669">
        <f t="shared" si="12"/>
        <v>21.515041553737341</v>
      </c>
      <c r="AX29" s="770">
        <f t="shared" si="13"/>
        <v>14.16581614020104</v>
      </c>
      <c r="AY29" s="959">
        <v>0.82</v>
      </c>
      <c r="AZ29" s="896">
        <v>13.200000000000001</v>
      </c>
      <c r="BA29" s="896">
        <v>-13.58</v>
      </c>
      <c r="BB29" s="896">
        <v>-7.13</v>
      </c>
      <c r="BC29" s="896">
        <v>-1.44</v>
      </c>
      <c r="BE29" s="641">
        <v>2011</v>
      </c>
      <c r="BF29" s="922">
        <f t="shared" si="14"/>
        <v>0</v>
      </c>
      <c r="BG29" s="906">
        <v>2.1</v>
      </c>
    </row>
    <row r="30" spans="1:60" s="796" customFormat="1" ht="11.25" customHeight="1" x14ac:dyDescent="0.2">
      <c r="A30" s="777" t="s">
        <v>950</v>
      </c>
      <c r="B30" s="804" t="s">
        <v>951</v>
      </c>
      <c r="C30" s="957" t="s">
        <v>123</v>
      </c>
      <c r="D30" s="957" t="s">
        <v>4188</v>
      </c>
      <c r="E30" s="778">
        <v>10</v>
      </c>
      <c r="F30" s="1235">
        <v>369</v>
      </c>
      <c r="G30" s="1234" t="s">
        <v>37</v>
      </c>
      <c r="H30" s="1234" t="s">
        <v>37</v>
      </c>
      <c r="I30" s="779">
        <v>71.540000000000006</v>
      </c>
      <c r="J30" s="780">
        <f t="shared" si="0"/>
        <v>1.5376013419066257</v>
      </c>
      <c r="K30" s="781">
        <v>0.27500000000000002</v>
      </c>
      <c r="L30" s="782">
        <v>4</v>
      </c>
      <c r="M30" s="783">
        <f t="shared" si="1"/>
        <v>1.1000000000000001</v>
      </c>
      <c r="N30" s="784" t="s">
        <v>148</v>
      </c>
      <c r="O30" s="785">
        <v>0.25</v>
      </c>
      <c r="P30" s="786">
        <v>43706</v>
      </c>
      <c r="Q30" s="786">
        <v>43723</v>
      </c>
      <c r="R30" s="783">
        <f t="shared" si="2"/>
        <v>10.000000000000009</v>
      </c>
      <c r="S30" s="721">
        <f>IF(INDEX(Historical!$D$7:$D$1379,MATCH(B30,Historical!$B$7:$B$1403,0))=0,"n/a",(INDEX(Historical!$C$7:$C$1381,MATCH(B30,Historical!$B$7:$B$1403,0))/INDEX(Historical!$D$7:$D$1379,MATCH(B30,Historical!$B$7:$B$1403,0))-1)*100)</f>
        <v>10.256410256410264</v>
      </c>
      <c r="T30" s="721">
        <f>IF(INDEX(Historical!$F$7:$F$1372,MATCH(B30,Historical!$B$7:$B$1403,0))=0,"n/a",((INDEX(Historical!$C$7:$C$1381,MATCH(B30,Historical!$B$7:$B$1403,0))/INDEX(Historical!$F$7:$F$1372,MATCH(B30,Historical!$B$7:$B$1403,0)))^(1/3)-1)*100)</f>
        <v>12.091083527802748</v>
      </c>
      <c r="U30" s="721">
        <f>IF(INDEX(Historical!$H$7:$H$1372,MATCH(B30,Historical!$B$7:$B$1403,0))=0,"n/a",((INDEX(Historical!$C$7:$C$1381,MATCH(B30,Historical!$B$7:$B$1403,0))/INDEX(Historical!$H$7:$H$1372,MATCH(B30,Historical!$B$7:$B$1403,0)))^(1/5)-1)*100)</f>
        <v>10.069028564800675</v>
      </c>
      <c r="V30" s="721">
        <f>IF(INDEX(Historical!$O$7:$O$1372,MATCH(B30,Historical!$B$7:$B$1403,0))=0,"n/a",((INDEX(Historical!$C$7:$C$1381,MATCH(B30,Historical!$B$7:$B$1403,0))/INDEX(Historical!$O$7:$O$1372,MATCH(B30,Historical!$B$7:$B$1403,0)))^(1/10)-1)*100)</f>
        <v>22.030457891889867</v>
      </c>
      <c r="W30" s="722">
        <f t="shared" si="3"/>
        <v>0.45705035338858818</v>
      </c>
      <c r="X30" s="723" t="str">
        <f t="shared" si="4"/>
        <v>n/a</v>
      </c>
      <c r="Y30" s="1212"/>
      <c r="Z30" s="780">
        <f t="shared" si="5"/>
        <v>51.401869158878512</v>
      </c>
      <c r="AA30" s="788">
        <f t="shared" si="6"/>
        <v>33.429906542056074</v>
      </c>
      <c r="AB30" s="782">
        <v>9</v>
      </c>
      <c r="AC30" s="789">
        <v>2.14</v>
      </c>
      <c r="AD30" s="789">
        <v>5.89</v>
      </c>
      <c r="AE30" s="789">
        <v>1.75</v>
      </c>
      <c r="AF30" s="789">
        <v>1.18</v>
      </c>
      <c r="AG30" s="789">
        <v>17</v>
      </c>
      <c r="AH30" s="789">
        <v>183.4</v>
      </c>
      <c r="AI30" s="789">
        <v>26.05</v>
      </c>
      <c r="AJ30" s="789">
        <v>-1.7999999999999998</v>
      </c>
      <c r="AK30" s="789">
        <v>5.67</v>
      </c>
      <c r="AL30" s="790">
        <v>4290</v>
      </c>
      <c r="AM30" s="791">
        <v>0.4</v>
      </c>
      <c r="AN30" s="789">
        <v>0.46</v>
      </c>
      <c r="AO30" s="792">
        <f t="shared" si="7"/>
        <v>-21.823276635348773</v>
      </c>
      <c r="AP30" s="793">
        <f t="shared" si="8"/>
        <v>11.606629906707301</v>
      </c>
      <c r="AQ30" s="794">
        <f t="shared" si="9"/>
        <v>32.408945182258343</v>
      </c>
      <c r="AR30" s="669">
        <f>INDEX(Historical!$C$7:$C$1381,MATCH(B30,Historical!$B$7:$B$1403,0))*IF(AH30="n/a",1.03,IF(AH30&lt;0,1.01,IF(AH30&gt;10,1.1,(1+AH30/100))))</f>
        <v>1.1825000000000001</v>
      </c>
      <c r="AS30" s="788">
        <f t="shared" si="10"/>
        <v>1.3007500000000003</v>
      </c>
      <c r="AT30" s="788">
        <f t="shared" si="15"/>
        <v>1.3745025250000003</v>
      </c>
      <c r="AU30" s="788">
        <f t="shared" si="15"/>
        <v>1.4524368181675003</v>
      </c>
      <c r="AV30" s="788">
        <f t="shared" si="15"/>
        <v>1.5347899857575975</v>
      </c>
      <c r="AW30" s="780">
        <f t="shared" si="12"/>
        <v>6.8449793289250982</v>
      </c>
      <c r="AX30" s="795">
        <f t="shared" si="13"/>
        <v>9.5680449104348586</v>
      </c>
      <c r="AY30" s="960">
        <v>1.27</v>
      </c>
      <c r="AZ30" s="791">
        <v>1.48</v>
      </c>
      <c r="BA30" s="791">
        <v>-12.559999999999999</v>
      </c>
      <c r="BB30" s="791">
        <v>-6.93</v>
      </c>
      <c r="BC30" s="791">
        <v>-6.13</v>
      </c>
      <c r="BD30" s="933"/>
      <c r="BE30" s="641">
        <v>2010</v>
      </c>
      <c r="BF30" s="922">
        <f t="shared" si="14"/>
        <v>0</v>
      </c>
      <c r="BG30" s="847">
        <v>7.7</v>
      </c>
    </row>
    <row r="31" spans="1:60" ht="11.25" customHeight="1" x14ac:dyDescent="0.2">
      <c r="A31" s="887" t="s">
        <v>915</v>
      </c>
      <c r="B31" s="899" t="s">
        <v>916</v>
      </c>
      <c r="C31" s="957" t="s">
        <v>108</v>
      </c>
      <c r="D31" s="957" t="s">
        <v>4355</v>
      </c>
      <c r="E31" s="754">
        <v>10</v>
      </c>
      <c r="F31" s="1235">
        <v>434</v>
      </c>
      <c r="G31" s="1235" t="s">
        <v>106</v>
      </c>
      <c r="H31" s="1235" t="s">
        <v>106</v>
      </c>
      <c r="I31" s="898">
        <v>25.87</v>
      </c>
      <c r="J31" s="669">
        <f t="shared" si="0"/>
        <v>3.8654812524159254</v>
      </c>
      <c r="K31" s="901">
        <v>0.25</v>
      </c>
      <c r="L31" s="911">
        <v>4</v>
      </c>
      <c r="M31" s="660">
        <f t="shared" si="1"/>
        <v>1</v>
      </c>
      <c r="N31" s="894" t="s">
        <v>107</v>
      </c>
      <c r="O31" s="756">
        <v>0.24</v>
      </c>
      <c r="P31" s="885">
        <v>43951</v>
      </c>
      <c r="Q31" s="885">
        <v>43966</v>
      </c>
      <c r="R31" s="660">
        <f t="shared" si="2"/>
        <v>4.1666666666666705</v>
      </c>
      <c r="S31" s="721">
        <f>IF(INDEX(Historical!$D$7:$D$1379,MATCH(B31,Historical!$B$7:$B$1403,0))=0,"n/a",(INDEX(Historical!$C$7:$C$1381,MATCH(B31,Historical!$B$7:$B$1403,0))/INDEX(Historical!$D$7:$D$1379,MATCH(B31,Historical!$B$7:$B$1403,0))-1)*100)</f>
        <v>4.39560439560438</v>
      </c>
      <c r="T31" s="721">
        <f>IF(INDEX(Historical!$F$7:$F$1372,MATCH(B31,Historical!$B$7:$B$1403,0))=0,"n/a",((INDEX(Historical!$C$7:$C$1381,MATCH(B31,Historical!$B$7:$B$1403,0))/INDEX(Historical!$F$7:$F$1372,MATCH(B31,Historical!$B$7:$B$1403,0)))^(1/3)-1)*100)</f>
        <v>4.604051127515274</v>
      </c>
      <c r="U31" s="721">
        <f>IF(INDEX(Historical!$H$7:$H$1372,MATCH(B31,Historical!$B$7:$B$1403,0))=0,"n/a",((INDEX(Historical!$C$7:$C$1381,MATCH(B31,Historical!$B$7:$B$1403,0))/INDEX(Historical!$H$7:$H$1372,MATCH(B31,Historical!$B$7:$B$1403,0)))^(1/5)-1)*100)</f>
        <v>6.2980048262344379</v>
      </c>
      <c r="V31" s="721">
        <f>IF(INDEX(Historical!$O$7:$O$1372,MATCH(B31,Historical!$B$7:$B$1403,0))=0,"n/a",((INDEX(Historical!$C$7:$C$1381,MATCH(B31,Historical!$B$7:$B$1403,0))/INDEX(Historical!$O$7:$O$1372,MATCH(B31,Historical!$B$7:$B$1403,0)))^(1/10)-1)*100)</f>
        <v>5.0581045842193584</v>
      </c>
      <c r="W31" s="722">
        <f t="shared" si="3"/>
        <v>1.245131396824694</v>
      </c>
      <c r="X31" s="723">
        <f t="shared" si="4"/>
        <v>1.5745012065586095</v>
      </c>
      <c r="Y31" s="685" t="s">
        <v>4079</v>
      </c>
      <c r="Z31" s="669">
        <f t="shared" si="5"/>
        <v>54.054054054054049</v>
      </c>
      <c r="AA31" s="910">
        <f t="shared" si="6"/>
        <v>13.983783783783784</v>
      </c>
      <c r="AB31" s="911">
        <v>12</v>
      </c>
      <c r="AC31" s="889">
        <v>1.85</v>
      </c>
      <c r="AD31" s="889" t="s">
        <v>136</v>
      </c>
      <c r="AE31" s="889">
        <v>4.42</v>
      </c>
      <c r="AF31" s="889">
        <v>1.28</v>
      </c>
      <c r="AG31" s="889">
        <v>9.7000000000000011</v>
      </c>
      <c r="AH31" s="889">
        <v>14.299999999999999</v>
      </c>
      <c r="AI31" s="889" t="s">
        <v>136</v>
      </c>
      <c r="AJ31" s="889">
        <v>4</v>
      </c>
      <c r="AK31" s="889" t="s">
        <v>136</v>
      </c>
      <c r="AL31" s="902">
        <v>239.81</v>
      </c>
      <c r="AM31" s="896">
        <v>1.8599999999999999</v>
      </c>
      <c r="AN31" s="889">
        <v>0</v>
      </c>
      <c r="AO31" s="762">
        <f t="shared" si="7"/>
        <v>-3.8202977051334202</v>
      </c>
      <c r="AP31" s="763">
        <f t="shared" si="8"/>
        <v>10.163486078650363</v>
      </c>
      <c r="AQ31" s="912">
        <f t="shared" si="9"/>
        <v>-10.807964373385781</v>
      </c>
      <c r="AR31" s="669">
        <f>INDEX(Historical!$C$7:$C$1381,MATCH(B31,Historical!$B$7:$B$1403,0))*IF(AH31="n/a",1.03,IF(AH31&lt;0,1.01,IF(AH31&gt;10,1.1,(1+AH31/100))))</f>
        <v>1.0449999999999999</v>
      </c>
      <c r="AS31" s="910">
        <f t="shared" si="10"/>
        <v>1.0763499999999999</v>
      </c>
      <c r="AT31" s="910">
        <f t="shared" si="15"/>
        <v>1.1086404999999999</v>
      </c>
      <c r="AU31" s="910">
        <f t="shared" si="15"/>
        <v>1.1418997149999999</v>
      </c>
      <c r="AV31" s="910">
        <f t="shared" si="15"/>
        <v>1.1761567064499998</v>
      </c>
      <c r="AW31" s="669">
        <f t="shared" si="12"/>
        <v>5.5480469214499992</v>
      </c>
      <c r="AX31" s="770">
        <f t="shared" si="13"/>
        <v>21.445871362388864</v>
      </c>
      <c r="AY31" s="959">
        <v>0.55000000000000004</v>
      </c>
      <c r="AZ31" s="896">
        <v>1.8499999999999999</v>
      </c>
      <c r="BA31" s="896">
        <v>-12.19</v>
      </c>
      <c r="BB31" s="896">
        <v>-4.97</v>
      </c>
      <c r="BC31" s="896">
        <v>-5.07</v>
      </c>
      <c r="BE31" s="641">
        <v>2011</v>
      </c>
      <c r="BF31" s="922">
        <f t="shared" si="14"/>
        <v>0</v>
      </c>
      <c r="BG31" s="906">
        <v>1.2</v>
      </c>
      <c r="BH31" s="887"/>
    </row>
    <row r="32" spans="1:60" ht="11.25" customHeight="1" x14ac:dyDescent="0.2">
      <c r="A32" s="895" t="s">
        <v>445</v>
      </c>
      <c r="B32" s="899" t="s">
        <v>446</v>
      </c>
      <c r="C32" s="957" t="s">
        <v>153</v>
      </c>
      <c r="D32" s="957" t="s">
        <v>4340</v>
      </c>
      <c r="E32" s="754">
        <v>17</v>
      </c>
      <c r="F32" s="1235">
        <v>211</v>
      </c>
      <c r="G32" s="1235" t="s">
        <v>106</v>
      </c>
      <c r="H32" s="1235" t="s">
        <v>106</v>
      </c>
      <c r="I32" s="898">
        <v>616.30999999999995</v>
      </c>
      <c r="J32" s="669">
        <f t="shared" si="0"/>
        <v>1.0059872466778084</v>
      </c>
      <c r="K32" s="901">
        <v>1.55</v>
      </c>
      <c r="L32" s="911">
        <v>4</v>
      </c>
      <c r="M32" s="660">
        <f t="shared" si="1"/>
        <v>6.2</v>
      </c>
      <c r="N32" s="894" t="s">
        <v>151</v>
      </c>
      <c r="O32" s="756">
        <v>1.35</v>
      </c>
      <c r="P32" s="885">
        <v>43721</v>
      </c>
      <c r="Q32" s="885">
        <v>43738</v>
      </c>
      <c r="R32" s="660">
        <f t="shared" si="2"/>
        <v>14.814814814814811</v>
      </c>
      <c r="S32" s="721">
        <f>IF(INDEX(Historical!$D$7:$D$1379,MATCH(B32,Historical!$B$7:$B$1403,0))=0,"n/a",(INDEX(Historical!$C$7:$C$1381,MATCH(B32,Historical!$B$7:$B$1403,0))/INDEX(Historical!$D$7:$D$1379,MATCH(B32,Historical!$B$7:$B$1403,0))-1)*100)</f>
        <v>13.725490196078427</v>
      </c>
      <c r="T32" s="721">
        <f>IF(INDEX(Historical!$F$7:$F$1372,MATCH(B32,Historical!$B$7:$B$1403,0))=0,"n/a",((INDEX(Historical!$C$7:$C$1381,MATCH(B32,Historical!$B$7:$B$1403,0))/INDEX(Historical!$F$7:$F$1372,MATCH(B32,Historical!$B$7:$B$1403,0)))^(1/3)-1)*100)</f>
        <v>14.144361260685523</v>
      </c>
      <c r="U32" s="721">
        <f>IF(INDEX(Historical!$H$7:$H$1372,MATCH(B32,Historical!$B$7:$B$1403,0))=0,"n/a",((INDEX(Historical!$C$7:$C$1381,MATCH(B32,Historical!$B$7:$B$1403,0))/INDEX(Historical!$H$7:$H$1372,MATCH(B32,Historical!$B$7:$B$1403,0)))^(1/5)-1)*100)</f>
        <v>15.844825452846379</v>
      </c>
      <c r="V32" s="721">
        <f>IF(INDEX(Historical!$O$7:$O$1372,MATCH(B32,Historical!$B$7:$B$1403,0))=0,"n/a",((INDEX(Historical!$C$7:$C$1381,MATCH(B32,Historical!$B$7:$B$1403,0))/INDEX(Historical!$O$7:$O$1372,MATCH(B32,Historical!$B$7:$B$1403,0)))^(1/10)-1)*100)</f>
        <v>15.953912263288528</v>
      </c>
      <c r="W32" s="722">
        <f t="shared" si="3"/>
        <v>0.99316237869170387</v>
      </c>
      <c r="X32" s="723">
        <f t="shared" si="4"/>
        <v>2.2963515149052722</v>
      </c>
      <c r="Y32" s="682"/>
      <c r="Z32" s="669">
        <f t="shared" si="5"/>
        <v>31.681144609095558</v>
      </c>
      <c r="AA32" s="910">
        <f t="shared" si="6"/>
        <v>31.492590700051096</v>
      </c>
      <c r="AB32" s="911">
        <v>12</v>
      </c>
      <c r="AC32" s="889">
        <v>19.57</v>
      </c>
      <c r="AD32" s="889" t="s">
        <v>136</v>
      </c>
      <c r="AE32" s="889">
        <v>7.25</v>
      </c>
      <c r="AF32" s="889">
        <v>4.92</v>
      </c>
      <c r="AG32" s="889">
        <v>16.400000000000002</v>
      </c>
      <c r="AH32" s="889">
        <v>3.3000000000000003</v>
      </c>
      <c r="AI32" s="889" t="s">
        <v>136</v>
      </c>
      <c r="AJ32" s="889">
        <v>6.9</v>
      </c>
      <c r="AK32" s="889" t="s">
        <v>136</v>
      </c>
      <c r="AL32" s="902">
        <v>1130</v>
      </c>
      <c r="AM32" s="896">
        <v>8.3000000000000007</v>
      </c>
      <c r="AN32" s="889">
        <v>0</v>
      </c>
      <c r="AO32" s="762">
        <f t="shared" si="7"/>
        <v>-14.641778000526909</v>
      </c>
      <c r="AP32" s="763">
        <f t="shared" si="8"/>
        <v>16.850812699524187</v>
      </c>
      <c r="AQ32" s="912">
        <f t="shared" si="9"/>
        <v>162.41912721975584</v>
      </c>
      <c r="AR32" s="669">
        <f>INDEX(Historical!$C$7:$C$1381,MATCH(B32,Historical!$B$7:$B$1403,0))*IF(AH32="n/a",1.03,IF(AH32&lt;0,1.01,IF(AH32&gt;10,1.1,(1+AH32/100))))</f>
        <v>5.9913999999999996</v>
      </c>
      <c r="AS32" s="910">
        <f t="shared" si="10"/>
        <v>6.1711419999999997</v>
      </c>
      <c r="AT32" s="910">
        <f t="shared" si="15"/>
        <v>6.3562762599999996</v>
      </c>
      <c r="AU32" s="910">
        <f t="shared" si="15"/>
        <v>6.5469645478</v>
      </c>
      <c r="AV32" s="910">
        <f t="shared" si="15"/>
        <v>6.7433734842340005</v>
      </c>
      <c r="AW32" s="669">
        <f t="shared" si="12"/>
        <v>31.809156292033997</v>
      </c>
      <c r="AX32" s="770">
        <f t="shared" si="13"/>
        <v>5.1612267028011871</v>
      </c>
      <c r="AY32" s="959">
        <v>0.14000000000000001</v>
      </c>
      <c r="AZ32" s="896">
        <v>2.21</v>
      </c>
      <c r="BA32" s="896">
        <v>-34.99</v>
      </c>
      <c r="BB32" s="896">
        <v>-12.86</v>
      </c>
      <c r="BC32" s="896">
        <v>-20.16</v>
      </c>
      <c r="BE32" s="641">
        <v>2003</v>
      </c>
      <c r="BF32" s="922">
        <f t="shared" si="14"/>
        <v>1</v>
      </c>
      <c r="BG32" s="906">
        <v>14.899999999999999</v>
      </c>
    </row>
    <row r="33" spans="1:60" ht="11.25" customHeight="1" x14ac:dyDescent="0.2">
      <c r="A33" s="887" t="s">
        <v>876</v>
      </c>
      <c r="B33" s="899" t="s">
        <v>877</v>
      </c>
      <c r="C33" s="957" t="s">
        <v>4359</v>
      </c>
      <c r="D33" s="957" t="s">
        <v>1775</v>
      </c>
      <c r="E33" s="754">
        <v>11</v>
      </c>
      <c r="F33" s="1235">
        <v>341</v>
      </c>
      <c r="G33" s="1235" t="s">
        <v>106</v>
      </c>
      <c r="H33" s="1235" t="s">
        <v>106</v>
      </c>
      <c r="I33" s="898">
        <v>58.13</v>
      </c>
      <c r="J33" s="669">
        <f t="shared" si="0"/>
        <v>0.70531567177017029</v>
      </c>
      <c r="K33" s="901">
        <v>0.41</v>
      </c>
      <c r="L33" s="911">
        <v>1</v>
      </c>
      <c r="M33" s="660">
        <f t="shared" si="1"/>
        <v>0.41</v>
      </c>
      <c r="N33" s="894" t="s">
        <v>878</v>
      </c>
      <c r="O33" s="756">
        <v>0.37</v>
      </c>
      <c r="P33" s="885">
        <v>43935</v>
      </c>
      <c r="Q33" s="885">
        <v>43957</v>
      </c>
      <c r="R33" s="660">
        <f t="shared" si="2"/>
        <v>10.810810810810805</v>
      </c>
      <c r="S33" s="721">
        <f>IF(INDEX(Historical!$D$7:$D$1379,MATCH(B33,Historical!$B$7:$B$1403,0))=0,"n/a",(INDEX(Historical!$C$7:$C$1381,MATCH(B33,Historical!$B$7:$B$1403,0))/INDEX(Historical!$D$7:$D$1379,MATCH(B33,Historical!$B$7:$B$1403,0))-1)*100)</f>
        <v>8.8235294117646959</v>
      </c>
      <c r="T33" s="721">
        <f>IF(INDEX(Historical!$F$7:$F$1372,MATCH(B33,Historical!$B$7:$B$1403,0))=0,"n/a",((INDEX(Historical!$C$7:$C$1381,MATCH(B33,Historical!$B$7:$B$1403,0))/INDEX(Historical!$F$7:$F$1372,MATCH(B33,Historical!$B$7:$B$1403,0)))^(1/3)-1)*100)</f>
        <v>12.480211777541573</v>
      </c>
      <c r="U33" s="721">
        <f>IF(INDEX(Historical!$H$7:$H$1372,MATCH(B33,Historical!$B$7:$B$1403,0))=0,"n/a",((INDEX(Historical!$C$7:$C$1381,MATCH(B33,Historical!$B$7:$B$1403,0))/INDEX(Historical!$H$7:$H$1372,MATCH(B33,Historical!$B$7:$B$1403,0)))^(1/5)-1)*100)</f>
        <v>13.09264089979596</v>
      </c>
      <c r="V33" s="721" t="str">
        <f>IF(INDEX(Historical!$O$7:$O$1372,MATCH(B33,Historical!$B$7:$B$1403,0))=0,"n/a",((INDEX(Historical!$C$7:$C$1381,MATCH(B33,Historical!$B$7:$B$1403,0))/INDEX(Historical!$O$7:$O$1372,MATCH(B33,Historical!$B$7:$B$1403,0)))^(1/10)-1)*100)</f>
        <v>n/a</v>
      </c>
      <c r="W33" s="722" t="str">
        <f t="shared" si="3"/>
        <v>n/a</v>
      </c>
      <c r="X33" s="723">
        <f t="shared" si="4"/>
        <v>0.65463204498979799</v>
      </c>
      <c r="Y33" s="900"/>
      <c r="Z33" s="669">
        <f t="shared" si="5"/>
        <v>21.025641025641026</v>
      </c>
      <c r="AA33" s="910">
        <f t="shared" si="6"/>
        <v>29.810256410256411</v>
      </c>
      <c r="AB33" s="911">
        <v>12</v>
      </c>
      <c r="AC33" s="889">
        <v>1.95</v>
      </c>
      <c r="AD33" s="889">
        <v>5.67</v>
      </c>
      <c r="AE33" s="889">
        <v>6.95</v>
      </c>
      <c r="AF33" s="889">
        <v>3.64</v>
      </c>
      <c r="AG33" s="889">
        <v>17</v>
      </c>
      <c r="AH33" s="889">
        <v>102</v>
      </c>
      <c r="AI33" s="889">
        <v>14.799999999999999</v>
      </c>
      <c r="AJ33" s="889">
        <v>20</v>
      </c>
      <c r="AK33" s="889">
        <v>5.25</v>
      </c>
      <c r="AL33" s="902">
        <v>45100</v>
      </c>
      <c r="AM33" s="896">
        <v>0.1</v>
      </c>
      <c r="AN33" s="889">
        <v>0.22</v>
      </c>
      <c r="AO33" s="762">
        <f t="shared" si="7"/>
        <v>-16.012299838690282</v>
      </c>
      <c r="AP33" s="763">
        <f t="shared" si="8"/>
        <v>13.797956571566131</v>
      </c>
      <c r="AQ33" s="912">
        <f t="shared" si="9"/>
        <v>119.60503266175478</v>
      </c>
      <c r="AR33" s="669">
        <f>INDEX(Historical!$C$7:$C$1381,MATCH(B33,Historical!$B$7:$B$1403,0))*IF(AH33="n/a",1.03,IF(AH33&lt;0,1.01,IF(AH33&gt;10,1.1,(1+AH33/100))))</f>
        <v>0.40700000000000003</v>
      </c>
      <c r="AS33" s="910">
        <f t="shared" si="10"/>
        <v>0.44770000000000004</v>
      </c>
      <c r="AT33" s="910">
        <f t="shared" si="15"/>
        <v>0.47120425000000005</v>
      </c>
      <c r="AU33" s="910">
        <f t="shared" si="15"/>
        <v>0.49594247312500006</v>
      </c>
      <c r="AV33" s="910">
        <f t="shared" si="15"/>
        <v>0.52197945296406256</v>
      </c>
      <c r="AW33" s="669">
        <f t="shared" si="12"/>
        <v>2.3438261760890629</v>
      </c>
      <c r="AX33" s="770">
        <f t="shared" si="13"/>
        <v>4.032042277806748</v>
      </c>
      <c r="AY33" s="959">
        <v>0.85</v>
      </c>
      <c r="AZ33" s="896">
        <v>42.16</v>
      </c>
      <c r="BA33" s="896">
        <v>-9.92</v>
      </c>
      <c r="BB33" s="896">
        <v>-3.4000000000000004</v>
      </c>
      <c r="BC33" s="896">
        <v>9.89</v>
      </c>
      <c r="BE33" s="641">
        <v>2010</v>
      </c>
      <c r="BF33" s="922">
        <f t="shared" si="14"/>
        <v>0</v>
      </c>
      <c r="BG33" s="906">
        <v>11.3</v>
      </c>
      <c r="BH33" s="721"/>
    </row>
    <row r="34" spans="1:60" ht="11.25" customHeight="1" x14ac:dyDescent="0.2">
      <c r="A34" s="887" t="s">
        <v>447</v>
      </c>
      <c r="B34" s="899" t="s">
        <v>448</v>
      </c>
      <c r="C34" s="957" t="s">
        <v>108</v>
      </c>
      <c r="D34" s="957" t="s">
        <v>4355</v>
      </c>
      <c r="E34" s="754">
        <v>19</v>
      </c>
      <c r="F34" s="1235">
        <v>179</v>
      </c>
      <c r="G34" s="1235" t="s">
        <v>37</v>
      </c>
      <c r="H34" s="1235" t="s">
        <v>37</v>
      </c>
      <c r="I34" s="898">
        <v>56.99</v>
      </c>
      <c r="J34" s="669">
        <f t="shared" si="0"/>
        <v>1.7897876820494825</v>
      </c>
      <c r="K34" s="901">
        <v>0.255</v>
      </c>
      <c r="L34" s="911">
        <v>4</v>
      </c>
      <c r="M34" s="660">
        <f t="shared" si="1"/>
        <v>1.02</v>
      </c>
      <c r="N34" s="894" t="s">
        <v>3957</v>
      </c>
      <c r="O34" s="756">
        <v>0.25</v>
      </c>
      <c r="P34" s="885">
        <v>43899</v>
      </c>
      <c r="Q34" s="885">
        <v>43915</v>
      </c>
      <c r="R34" s="660">
        <f t="shared" si="2"/>
        <v>2.0000000000000018</v>
      </c>
      <c r="S34" s="721">
        <f>IF(INDEX(Historical!$D$7:$D$1379,MATCH(B34,Historical!$B$7:$B$1403,0))=0,"n/a",(INDEX(Historical!$C$7:$C$1381,MATCH(B34,Historical!$B$7:$B$1403,0))/INDEX(Historical!$D$7:$D$1379,MATCH(B34,Historical!$B$7:$B$1403,0))-1)*100)</f>
        <v>4.1666666666666741</v>
      </c>
      <c r="T34" s="721">
        <f>IF(INDEX(Historical!$F$7:$F$1372,MATCH(B34,Historical!$B$7:$B$1403,0))=0,"n/a",((INDEX(Historical!$C$7:$C$1381,MATCH(B34,Historical!$B$7:$B$1403,0))/INDEX(Historical!$F$7:$F$1372,MATCH(B34,Historical!$B$7:$B$1403,0)))^(1/3)-1)*100)</f>
        <v>3.5744168651286268</v>
      </c>
      <c r="U34" s="721">
        <f>IF(INDEX(Historical!$H$7:$H$1372,MATCH(B34,Historical!$B$7:$B$1403,0))=0,"n/a",((INDEX(Historical!$C$7:$C$1381,MATCH(B34,Historical!$B$7:$B$1403,0))/INDEX(Historical!$H$7:$H$1372,MATCH(B34,Historical!$B$7:$B$1403,0)))^(1/5)-1)*100)</f>
        <v>3.0624138001266177</v>
      </c>
      <c r="V34" s="721">
        <f>IF(INDEX(Historical!$O$7:$O$1372,MATCH(B34,Historical!$B$7:$B$1403,0))=0,"n/a",((INDEX(Historical!$C$7:$C$1381,MATCH(B34,Historical!$B$7:$B$1403,0))/INDEX(Historical!$O$7:$O$1372,MATCH(B34,Historical!$B$7:$B$1403,0)))^(1/10)-1)*100)</f>
        <v>2.7823731142185171</v>
      </c>
      <c r="W34" s="722">
        <f t="shared" si="3"/>
        <v>1.100648142579093</v>
      </c>
      <c r="X34" s="723">
        <f t="shared" si="4"/>
        <v>0.69600313639241318</v>
      </c>
      <c r="Y34" s="899"/>
      <c r="Z34" s="669">
        <f t="shared" si="5"/>
        <v>37.5</v>
      </c>
      <c r="AA34" s="910">
        <f t="shared" si="6"/>
        <v>20.952205882352942</v>
      </c>
      <c r="AB34" s="911">
        <v>12</v>
      </c>
      <c r="AC34" s="889">
        <v>2.72</v>
      </c>
      <c r="AD34" s="889" t="s">
        <v>136</v>
      </c>
      <c r="AE34" s="889">
        <v>7.03</v>
      </c>
      <c r="AF34" s="889">
        <v>2.1</v>
      </c>
      <c r="AG34" s="889">
        <v>10</v>
      </c>
      <c r="AH34" s="889">
        <v>7.5</v>
      </c>
      <c r="AI34" s="889" t="s">
        <v>136</v>
      </c>
      <c r="AJ34" s="889">
        <v>4.3999999999999995</v>
      </c>
      <c r="AK34" s="889" t="s">
        <v>136</v>
      </c>
      <c r="AL34" s="902">
        <v>205.16</v>
      </c>
      <c r="AM34" s="896">
        <v>1.7000000000000002</v>
      </c>
      <c r="AN34" s="889">
        <v>0</v>
      </c>
      <c r="AO34" s="762">
        <f t="shared" si="7"/>
        <v>-16.100004400176843</v>
      </c>
      <c r="AP34" s="763">
        <f t="shared" si="8"/>
        <v>4.8522014821760999</v>
      </c>
      <c r="AQ34" s="912">
        <f t="shared" si="9"/>
        <v>39.840595525272079</v>
      </c>
      <c r="AR34" s="669">
        <f>INDEX(Historical!$C$7:$C$1381,MATCH(B34,Historical!$B$7:$B$1403,0))*IF(AH34="n/a",1.03,IF(AH34&lt;0,1.01,IF(AH34&gt;10,1.1,(1+AH34/100))))</f>
        <v>1.075</v>
      </c>
      <c r="AS34" s="910">
        <f t="shared" si="10"/>
        <v>1.1072500000000001</v>
      </c>
      <c r="AT34" s="910">
        <f t="shared" si="15"/>
        <v>1.1404675000000002</v>
      </c>
      <c r="AU34" s="910">
        <f t="shared" si="15"/>
        <v>1.1746815250000002</v>
      </c>
      <c r="AV34" s="910">
        <f t="shared" si="15"/>
        <v>1.2099219707500002</v>
      </c>
      <c r="AW34" s="669">
        <f t="shared" si="12"/>
        <v>5.70732099575</v>
      </c>
      <c r="AX34" s="770">
        <f t="shared" si="13"/>
        <v>10.014600799701702</v>
      </c>
      <c r="AY34" s="959">
        <v>0.43</v>
      </c>
      <c r="AZ34" s="896">
        <v>83.84</v>
      </c>
      <c r="BA34" s="896">
        <v>-7.48</v>
      </c>
      <c r="BB34" s="896">
        <v>3.6700000000000004</v>
      </c>
      <c r="BC34" s="896">
        <v>32.15</v>
      </c>
      <c r="BE34" s="641">
        <v>2002</v>
      </c>
      <c r="BF34" s="922">
        <f t="shared" si="14"/>
        <v>1</v>
      </c>
      <c r="BG34" s="906">
        <v>1.0999999999999999</v>
      </c>
    </row>
    <row r="35" spans="1:60" ht="11.25" customHeight="1" x14ac:dyDescent="0.2">
      <c r="A35" s="895" t="s">
        <v>449</v>
      </c>
      <c r="B35" s="899" t="s">
        <v>450</v>
      </c>
      <c r="C35" s="957" t="s">
        <v>131</v>
      </c>
      <c r="D35" s="957" t="s">
        <v>4344</v>
      </c>
      <c r="E35" s="754">
        <v>18</v>
      </c>
      <c r="F35" s="1235">
        <v>197</v>
      </c>
      <c r="G35" s="1235" t="s">
        <v>37</v>
      </c>
      <c r="H35" s="1235" t="s">
        <v>37</v>
      </c>
      <c r="I35" s="898">
        <v>47.15</v>
      </c>
      <c r="J35" s="669">
        <f t="shared" si="0"/>
        <v>3.435843054082715</v>
      </c>
      <c r="K35" s="901">
        <v>0.40500000000000003</v>
      </c>
      <c r="L35" s="911">
        <v>4</v>
      </c>
      <c r="M35" s="660">
        <f t="shared" si="1"/>
        <v>1.62</v>
      </c>
      <c r="N35" s="894" t="s">
        <v>148</v>
      </c>
      <c r="O35" s="756">
        <v>0.38750000000000001</v>
      </c>
      <c r="P35" s="885">
        <v>43881</v>
      </c>
      <c r="Q35" s="885">
        <v>43903</v>
      </c>
      <c r="R35" s="660">
        <f t="shared" si="2"/>
        <v>4.5161290322580685</v>
      </c>
      <c r="S35" s="721">
        <f>IF(INDEX(Historical!$D$7:$D$1379,MATCH(B35,Historical!$B$7:$B$1403,0))=0,"n/a",(INDEX(Historical!$C$7:$C$1381,MATCH(B35,Historical!$B$7:$B$1403,0))/INDEX(Historical!$D$7:$D$1379,MATCH(B35,Historical!$B$7:$B$1403,0))-1)*100)</f>
        <v>4.0268456375838868</v>
      </c>
      <c r="T35" s="721">
        <f>IF(INDEX(Historical!$F$7:$F$1372,MATCH(B35,Historical!$B$7:$B$1403,0))=0,"n/a",((INDEX(Historical!$C$7:$C$1381,MATCH(B35,Historical!$B$7:$B$1403,0))/INDEX(Historical!$F$7:$F$1372,MATCH(B35,Historical!$B$7:$B$1403,0)))^(1/3)-1)*100)</f>
        <v>4.2006377440747755</v>
      </c>
      <c r="U35" s="721">
        <f>IF(INDEX(Historical!$H$7:$H$1372,MATCH(B35,Historical!$B$7:$B$1403,0))=0,"n/a",((INDEX(Historical!$C$7:$C$1381,MATCH(B35,Historical!$B$7:$B$1403,0))/INDEX(Historical!$H$7:$H$1372,MATCH(B35,Historical!$B$7:$B$1403,0)))^(1/5)-1)*100)</f>
        <v>4.0652173056387353</v>
      </c>
      <c r="V35" s="721">
        <f>IF(INDEX(Historical!$O$7:$O$1372,MATCH(B35,Historical!$B$7:$B$1403,0))=0,"n/a",((INDEX(Historical!$C$7:$C$1381,MATCH(B35,Historical!$B$7:$B$1403,0))/INDEX(Historical!$O$7:$O$1372,MATCH(B35,Historical!$B$7:$B$1403,0)))^(1/10)-1)*100)</f>
        <v>6.7049748866437886</v>
      </c>
      <c r="W35" s="722">
        <f t="shared" si="3"/>
        <v>0.60629866246577424</v>
      </c>
      <c r="X35" s="723">
        <f t="shared" si="4"/>
        <v>1.0697940277996671</v>
      </c>
      <c r="Y35" s="686"/>
      <c r="Z35" s="669">
        <f t="shared" si="5"/>
        <v>55.479452054794521</v>
      </c>
      <c r="AA35" s="910">
        <f t="shared" si="6"/>
        <v>16.147260273972602</v>
      </c>
      <c r="AB35" s="911">
        <v>12</v>
      </c>
      <c r="AC35" s="889">
        <v>2.92</v>
      </c>
      <c r="AD35" s="889">
        <v>4.62</v>
      </c>
      <c r="AE35" s="889">
        <v>2.34</v>
      </c>
      <c r="AF35" s="889">
        <v>1.65</v>
      </c>
      <c r="AG35" s="889">
        <v>10.4</v>
      </c>
      <c r="AH35" s="889">
        <v>6.3</v>
      </c>
      <c r="AI35" s="889">
        <v>6.59</v>
      </c>
      <c r="AJ35" s="889">
        <v>3.8</v>
      </c>
      <c r="AK35" s="889">
        <v>3.5000000000000004</v>
      </c>
      <c r="AL35" s="902">
        <v>3170</v>
      </c>
      <c r="AM35" s="896">
        <v>0.89999999999999991</v>
      </c>
      <c r="AN35" s="889">
        <v>1.1200000000000001</v>
      </c>
      <c r="AO35" s="762">
        <f t="shared" si="7"/>
        <v>-8.6461999142511523</v>
      </c>
      <c r="AP35" s="763">
        <f t="shared" si="8"/>
        <v>7.5010603597214498</v>
      </c>
      <c r="AQ35" s="912">
        <f t="shared" si="9"/>
        <v>8.8178487239719328</v>
      </c>
      <c r="AR35" s="669">
        <f>INDEX(Historical!$C$7:$C$1381,MATCH(B35,Historical!$B$7:$B$1403,0))*IF(AH35="n/a",1.03,IF(AH35&lt;0,1.01,IF(AH35&gt;10,1.1,(1+AH35/100))))</f>
        <v>1.6476500000000001</v>
      </c>
      <c r="AS35" s="910">
        <f t="shared" si="10"/>
        <v>1.7562301350000002</v>
      </c>
      <c r="AT35" s="910">
        <f t="shared" si="15"/>
        <v>1.8176981897250002</v>
      </c>
      <c r="AU35" s="910">
        <f t="shared" si="15"/>
        <v>1.881317626365375</v>
      </c>
      <c r="AV35" s="910">
        <f t="shared" si="15"/>
        <v>1.947163743288163</v>
      </c>
      <c r="AW35" s="669">
        <f t="shared" si="12"/>
        <v>9.0500596943785379</v>
      </c>
      <c r="AX35" s="770">
        <f t="shared" si="13"/>
        <v>19.194188111089158</v>
      </c>
      <c r="AY35" s="959">
        <v>0.43</v>
      </c>
      <c r="AZ35" s="896">
        <v>18.62</v>
      </c>
      <c r="BA35" s="896">
        <v>-10.07</v>
      </c>
      <c r="BB35" s="896">
        <v>-4.5999999999999996</v>
      </c>
      <c r="BC35" s="896">
        <v>0.45999999999999996</v>
      </c>
      <c r="BE35" s="641">
        <v>2003</v>
      </c>
      <c r="BF35" s="922">
        <f t="shared" si="14"/>
        <v>1</v>
      </c>
      <c r="BG35" s="906">
        <v>3.3000000000000003</v>
      </c>
      <c r="BH35" s="721"/>
    </row>
    <row r="36" spans="1:60" ht="11.25" customHeight="1" x14ac:dyDescent="0.2">
      <c r="A36" s="887" t="s">
        <v>1011</v>
      </c>
      <c r="B36" s="899" t="s">
        <v>1012</v>
      </c>
      <c r="C36" s="957" t="s">
        <v>4207</v>
      </c>
      <c r="D36" s="957" t="s">
        <v>4342</v>
      </c>
      <c r="E36" s="754">
        <v>10</v>
      </c>
      <c r="F36" s="1235">
        <v>385</v>
      </c>
      <c r="G36" s="1235" t="s">
        <v>106</v>
      </c>
      <c r="H36" s="1235" t="s">
        <v>106</v>
      </c>
      <c r="I36" s="898">
        <v>272.62</v>
      </c>
      <c r="J36" s="669">
        <f t="shared" si="0"/>
        <v>4.7685422933020316</v>
      </c>
      <c r="K36" s="901">
        <v>3.25</v>
      </c>
      <c r="L36" s="911">
        <v>4</v>
      </c>
      <c r="M36" s="660">
        <f t="shared" si="1"/>
        <v>13</v>
      </c>
      <c r="N36" s="894" t="s">
        <v>151</v>
      </c>
      <c r="O36" s="756">
        <v>2.65</v>
      </c>
      <c r="P36" s="885">
        <v>43818</v>
      </c>
      <c r="Q36" s="885">
        <v>43829</v>
      </c>
      <c r="R36" s="660">
        <f t="shared" si="2"/>
        <v>22.641509433962266</v>
      </c>
      <c r="S36" s="721">
        <f>IF(INDEX(Historical!$D$7:$D$1379,MATCH(B36,Historical!$B$7:$B$1403,0))=0,"n/a",(INDEX(Historical!$C$7:$C$1381,MATCH(B36,Historical!$B$7:$B$1403,0))/INDEX(Historical!$D$7:$D$1379,MATCH(B36,Historical!$B$7:$B$1403,0))-1)*100)</f>
        <v>41.772151898734158</v>
      </c>
      <c r="T36" s="721">
        <f>IF(INDEX(Historical!$F$7:$F$1372,MATCH(B36,Historical!$B$7:$B$1403,0))=0,"n/a",((INDEX(Historical!$C$7:$C$1381,MATCH(B36,Historical!$B$7:$B$1403,0))/INDEX(Historical!$F$7:$F$1372,MATCH(B36,Historical!$B$7:$B$1403,0)))^(1/3)-1)*100)</f>
        <v>76.412471785105751</v>
      </c>
      <c r="U36" s="721">
        <f>IF(INDEX(Historical!$H$7:$H$1372,MATCH(B36,Historical!$B$7:$B$1403,0))=0,"n/a",((INDEX(Historical!$C$7:$C$1381,MATCH(B36,Historical!$B$7:$B$1403,0))/INDEX(Historical!$H$7:$H$1372,MATCH(B36,Historical!$B$7:$B$1403,0)))^(1/5)-1)*100)</f>
        <v>55.547337695526203</v>
      </c>
      <c r="V36" s="721" t="str">
        <f>IF(INDEX(Historical!$O$7:$O$1372,MATCH(B36,Historical!$B$7:$B$1403,0))=0,"n/a",((INDEX(Historical!$C$7:$C$1381,MATCH(B36,Historical!$B$7:$B$1403,0))/INDEX(Historical!$O$7:$O$1372,MATCH(B36,Historical!$B$7:$B$1403,0)))^(1/10)-1)*100)</f>
        <v>n/a</v>
      </c>
      <c r="W36" s="722" t="str">
        <f t="shared" si="3"/>
        <v>n/a</v>
      </c>
      <c r="X36" s="723">
        <f t="shared" si="4"/>
        <v>1.3548131145250293</v>
      </c>
      <c r="Y36" s="900" t="s">
        <v>1013</v>
      </c>
      <c r="Z36" s="669">
        <f t="shared" si="5"/>
        <v>200.92735703245751</v>
      </c>
      <c r="AA36" s="910">
        <f t="shared" si="6"/>
        <v>42.136012364760433</v>
      </c>
      <c r="AB36" s="911">
        <v>10</v>
      </c>
      <c r="AC36" s="889">
        <v>6.47</v>
      </c>
      <c r="AD36" s="889">
        <v>3.17</v>
      </c>
      <c r="AE36" s="889">
        <v>4.8899999999999997</v>
      </c>
      <c r="AF36" s="889">
        <v>4.32</v>
      </c>
      <c r="AG36" s="889">
        <v>11.700000000000001</v>
      </c>
      <c r="AH36" s="891">
        <v>-44.3</v>
      </c>
      <c r="AI36" s="891">
        <v>9.85</v>
      </c>
      <c r="AJ36" s="889">
        <v>41</v>
      </c>
      <c r="AK36" s="889">
        <v>13.3</v>
      </c>
      <c r="AL36" s="902">
        <v>110600</v>
      </c>
      <c r="AM36" s="896">
        <v>0.1</v>
      </c>
      <c r="AN36" s="889">
        <v>1.32</v>
      </c>
      <c r="AO36" s="762">
        <f t="shared" si="7"/>
        <v>18.179867624067803</v>
      </c>
      <c r="AP36" s="763">
        <f t="shared" si="8"/>
        <v>60.315879988828236</v>
      </c>
      <c r="AQ36" s="912">
        <f t="shared" si="9"/>
        <v>184.43126364789802</v>
      </c>
      <c r="AR36" s="669">
        <f>INDEX(Historical!$C$7:$C$1381,MATCH(B36,Historical!$B$7:$B$1403,0))*IF(AH36="n/a",1.03,IF(AH36&lt;0,1.01,IF(AH36&gt;10,1.1,(1+AH36/100))))</f>
        <v>11.311999999999999</v>
      </c>
      <c r="AS36" s="910">
        <f t="shared" si="10"/>
        <v>12.426231999999999</v>
      </c>
      <c r="AT36" s="910">
        <f t="shared" si="15"/>
        <v>13.668855199999999</v>
      </c>
      <c r="AU36" s="910">
        <f t="shared" si="15"/>
        <v>15.03574072</v>
      </c>
      <c r="AV36" s="910">
        <f t="shared" si="15"/>
        <v>16.539314792000003</v>
      </c>
      <c r="AW36" s="669">
        <f t="shared" si="12"/>
        <v>68.982142711999998</v>
      </c>
      <c r="AX36" s="770">
        <f t="shared" si="13"/>
        <v>25.303405000366809</v>
      </c>
      <c r="AY36" s="959">
        <v>0.79</v>
      </c>
      <c r="AZ36" s="896">
        <v>9.01</v>
      </c>
      <c r="BA36" s="896">
        <v>-17.78</v>
      </c>
      <c r="BB36" s="896">
        <v>-12.629999999999999</v>
      </c>
      <c r="BC36" s="896">
        <v>-7.21</v>
      </c>
      <c r="BE36" s="641">
        <v>2011</v>
      </c>
      <c r="BF36" s="922">
        <f t="shared" si="14"/>
        <v>0</v>
      </c>
      <c r="BG36" s="906">
        <v>3.8</v>
      </c>
    </row>
    <row r="37" spans="1:60" ht="11.25" customHeight="1" x14ac:dyDescent="0.2">
      <c r="A37" s="895" t="s">
        <v>413</v>
      </c>
      <c r="B37" s="899" t="s">
        <v>414</v>
      </c>
      <c r="C37" s="957" t="s">
        <v>131</v>
      </c>
      <c r="D37" s="957" t="s">
        <v>4357</v>
      </c>
      <c r="E37" s="754">
        <v>12</v>
      </c>
      <c r="F37" s="1235">
        <v>298</v>
      </c>
      <c r="G37" s="1235" t="s">
        <v>115</v>
      </c>
      <c r="H37" s="1235" t="s">
        <v>115</v>
      </c>
      <c r="I37" s="898">
        <v>123.66</v>
      </c>
      <c r="J37" s="669">
        <f t="shared" si="0"/>
        <v>1.6173378618793466</v>
      </c>
      <c r="K37" s="901">
        <v>0.5</v>
      </c>
      <c r="L37" s="911">
        <v>4</v>
      </c>
      <c r="M37" s="660">
        <f t="shared" si="1"/>
        <v>2</v>
      </c>
      <c r="N37" s="894" t="s">
        <v>119</v>
      </c>
      <c r="O37" s="756">
        <v>0.45500000000000002</v>
      </c>
      <c r="P37" s="885">
        <v>43595</v>
      </c>
      <c r="Q37" s="885">
        <v>43620</v>
      </c>
      <c r="R37" s="660">
        <f t="shared" si="2"/>
        <v>9.8901098901098869</v>
      </c>
      <c r="S37" s="721">
        <f>IF(INDEX(Historical!$D$7:$D$1379,MATCH(B37,Historical!$B$7:$B$1403,0))=0,"n/a",(INDEX(Historical!$C$7:$C$1381,MATCH(B37,Historical!$B$7:$B$1403,0))/INDEX(Historical!$D$7:$D$1379,MATCH(B37,Historical!$B$7:$B$1403,0))-1)*100)</f>
        <v>9.8314606741572987</v>
      </c>
      <c r="T37" s="721">
        <f>IF(INDEX(Historical!$F$7:$F$1372,MATCH(B37,Historical!$B$7:$B$1403,0))=0,"n/a",((INDEX(Historical!$C$7:$C$1381,MATCH(B37,Historical!$B$7:$B$1403,0))/INDEX(Historical!$F$7:$F$1372,MATCH(B37,Historical!$B$7:$B$1403,0)))^(1/3)-1)*100)</f>
        <v>10.095536553779105</v>
      </c>
      <c r="U37" s="721">
        <f>IF(INDEX(Historical!$H$7:$H$1372,MATCH(B37,Historical!$B$7:$B$1403,0))=0,"n/a",((INDEX(Historical!$C$7:$C$1381,MATCH(B37,Historical!$B$7:$B$1403,0))/INDEX(Historical!$H$7:$H$1372,MATCH(B37,Historical!$B$7:$B$1403,0)))^(1/5)-1)*100)</f>
        <v>10.07083936603863</v>
      </c>
      <c r="V37" s="721">
        <f>IF(INDEX(Historical!$O$7:$O$1372,MATCH(B37,Historical!$B$7:$B$1403,0))=0,"n/a",((INDEX(Historical!$C$7:$C$1381,MATCH(B37,Historical!$B$7:$B$1403,0))/INDEX(Historical!$O$7:$O$1372,MATCH(B37,Historical!$B$7:$B$1403,0)))^(1/10)-1)*100)</f>
        <v>9.0770266535466391</v>
      </c>
      <c r="W37" s="722">
        <f t="shared" si="3"/>
        <v>1.109486591857002</v>
      </c>
      <c r="X37" s="723">
        <f t="shared" si="4"/>
        <v>1.3427785821384839</v>
      </c>
      <c r="Y37" s="679"/>
      <c r="Z37" s="669">
        <f t="shared" si="5"/>
        <v>58.309037900874628</v>
      </c>
      <c r="AA37" s="910">
        <f t="shared" si="6"/>
        <v>36.052478134110785</v>
      </c>
      <c r="AB37" s="911">
        <v>12</v>
      </c>
      <c r="AC37" s="889">
        <v>3.43</v>
      </c>
      <c r="AD37" s="889">
        <v>4.4000000000000004</v>
      </c>
      <c r="AE37" s="889">
        <v>6.18</v>
      </c>
      <c r="AF37" s="889">
        <v>3.66</v>
      </c>
      <c r="AG37" s="889">
        <v>10.199999999999999</v>
      </c>
      <c r="AH37" s="889">
        <v>6.7</v>
      </c>
      <c r="AI37" s="889">
        <v>9.43</v>
      </c>
      <c r="AJ37" s="889">
        <v>7.5</v>
      </c>
      <c r="AK37" s="889">
        <v>8.2000000000000011</v>
      </c>
      <c r="AL37" s="902">
        <v>22300</v>
      </c>
      <c r="AM37" s="896">
        <v>0.2</v>
      </c>
      <c r="AN37" s="889">
        <v>1.55</v>
      </c>
      <c r="AO37" s="762">
        <f t="shared" si="7"/>
        <v>-24.36430090619281</v>
      </c>
      <c r="AP37" s="763">
        <f t="shared" si="8"/>
        <v>11.688177227917976</v>
      </c>
      <c r="AQ37" s="912">
        <f t="shared" si="9"/>
        <v>142.16804998076623</v>
      </c>
      <c r="AR37" s="669">
        <f>INDEX(Historical!$C$7:$C$1381,MATCH(B37,Historical!$B$7:$B$1403,0))*IF(AH37="n/a",1.03,IF(AH37&lt;0,1.01,IF(AH37&gt;10,1.1,(1+AH37/100))))</f>
        <v>2.085985</v>
      </c>
      <c r="AS37" s="910">
        <f t="shared" si="10"/>
        <v>2.2826933855</v>
      </c>
      <c r="AT37" s="910">
        <f t="shared" si="15"/>
        <v>2.4698742431110001</v>
      </c>
      <c r="AU37" s="910">
        <f t="shared" si="15"/>
        <v>2.6724039310461025</v>
      </c>
      <c r="AV37" s="910">
        <f t="shared" si="15"/>
        <v>2.8915410533918831</v>
      </c>
      <c r="AW37" s="669">
        <f t="shared" si="12"/>
        <v>12.402497613048986</v>
      </c>
      <c r="AX37" s="770">
        <f t="shared" si="13"/>
        <v>10.029514485726173</v>
      </c>
      <c r="AY37" s="959">
        <v>0.1</v>
      </c>
      <c r="AZ37" s="896">
        <v>22.97</v>
      </c>
      <c r="BA37" s="896">
        <v>-12.53</v>
      </c>
      <c r="BB37" s="896">
        <v>-4.62</v>
      </c>
      <c r="BC37" s="896">
        <v>1.34</v>
      </c>
      <c r="BE37" s="641">
        <v>2008</v>
      </c>
      <c r="BF37" s="922">
        <f t="shared" si="14"/>
        <v>1</v>
      </c>
      <c r="BG37" s="906">
        <v>2.8000000000000003</v>
      </c>
    </row>
    <row r="38" spans="1:60" ht="11.25" customHeight="1" x14ac:dyDescent="0.2">
      <c r="A38" s="895" t="s">
        <v>451</v>
      </c>
      <c r="B38" s="899" t="s">
        <v>452</v>
      </c>
      <c r="C38" s="957" t="s">
        <v>108</v>
      </c>
      <c r="D38" s="957" t="s">
        <v>118</v>
      </c>
      <c r="E38" s="754">
        <v>18</v>
      </c>
      <c r="F38" s="1235">
        <v>192</v>
      </c>
      <c r="G38" s="1235" t="s">
        <v>106</v>
      </c>
      <c r="H38" s="1235" t="s">
        <v>106</v>
      </c>
      <c r="I38" s="898">
        <v>56.12</v>
      </c>
      <c r="J38" s="669">
        <f t="shared" si="0"/>
        <v>2.9223093371347111</v>
      </c>
      <c r="K38" s="901">
        <v>0.41</v>
      </c>
      <c r="L38" s="911">
        <v>4</v>
      </c>
      <c r="M38" s="660">
        <f t="shared" si="1"/>
        <v>1.64</v>
      </c>
      <c r="N38" s="894" t="s">
        <v>219</v>
      </c>
      <c r="O38" s="756">
        <v>0.4</v>
      </c>
      <c r="P38" s="885">
        <v>43828</v>
      </c>
      <c r="Q38" s="885">
        <v>43844</v>
      </c>
      <c r="R38" s="660">
        <f t="shared" si="2"/>
        <v>2.4999999999999885</v>
      </c>
      <c r="S38" s="721">
        <f>IF(INDEX(Historical!$D$7:$D$1379,MATCH(B38,Historical!$B$7:$B$1403,0))=0,"n/a",(INDEX(Historical!$C$7:$C$1381,MATCH(B38,Historical!$B$7:$B$1403,0))/INDEX(Historical!$D$7:$D$1379,MATCH(B38,Historical!$B$7:$B$1403,0))-1)*100)</f>
        <v>2.5641025641025772</v>
      </c>
      <c r="T38" s="721">
        <f>IF(INDEX(Historical!$F$7:$F$1372,MATCH(B38,Historical!$B$7:$B$1403,0))=0,"n/a",((INDEX(Historical!$C$7:$C$1381,MATCH(B38,Historical!$B$7:$B$1403,0))/INDEX(Historical!$F$7:$F$1372,MATCH(B38,Historical!$B$7:$B$1403,0)))^(1/3)-1)*100)</f>
        <v>4.5515917149420382</v>
      </c>
      <c r="U38" s="721">
        <f>IF(INDEX(Historical!$H$7:$H$1372,MATCH(B38,Historical!$B$7:$B$1403,0))=0,"n/a",((INDEX(Historical!$C$7:$C$1381,MATCH(B38,Historical!$B$7:$B$1403,0))/INDEX(Historical!$H$7:$H$1372,MATCH(B38,Historical!$B$7:$B$1403,0)))^(1/5)-1)*100)</f>
        <v>8.1780741066402882</v>
      </c>
      <c r="V38" s="721">
        <f>IF(INDEX(Historical!$O$7:$O$1372,MATCH(B38,Historical!$B$7:$B$1403,0))=0,"n/a",((INDEX(Historical!$C$7:$C$1381,MATCH(B38,Historical!$B$7:$B$1403,0))/INDEX(Historical!$O$7:$O$1372,MATCH(B38,Historical!$B$7:$B$1403,0)))^(1/10)-1)*100)</f>
        <v>7.1773462536293131</v>
      </c>
      <c r="W38" s="722">
        <f t="shared" si="3"/>
        <v>1.1394286714960902</v>
      </c>
      <c r="X38" s="723">
        <f t="shared" si="4"/>
        <v>5.8835065515397762</v>
      </c>
      <c r="Y38" s="677"/>
      <c r="Z38" s="669">
        <f t="shared" si="5"/>
        <v>49.101796407185624</v>
      </c>
      <c r="AA38" s="910">
        <f t="shared" si="6"/>
        <v>16.802395209580837</v>
      </c>
      <c r="AB38" s="911">
        <v>12</v>
      </c>
      <c r="AC38" s="889">
        <v>3.34</v>
      </c>
      <c r="AD38" s="889">
        <v>0.84</v>
      </c>
      <c r="AE38" s="889">
        <v>0.91</v>
      </c>
      <c r="AF38" s="891">
        <v>0.98</v>
      </c>
      <c r="AG38" s="889">
        <v>3.5999999999999996</v>
      </c>
      <c r="AH38" s="891">
        <v>100.1</v>
      </c>
      <c r="AI38" s="891">
        <v>9.84</v>
      </c>
      <c r="AJ38" s="889">
        <v>1.39</v>
      </c>
      <c r="AK38" s="889">
        <v>20.02</v>
      </c>
      <c r="AL38" s="902">
        <v>4690</v>
      </c>
      <c r="AM38" s="896">
        <v>2.7</v>
      </c>
      <c r="AN38" s="889">
        <v>0.28999999999999998</v>
      </c>
      <c r="AO38" s="762">
        <f t="shared" si="7"/>
        <v>-5.7020117658058371</v>
      </c>
      <c r="AP38" s="763">
        <f t="shared" si="8"/>
        <v>11.100383443775</v>
      </c>
      <c r="AQ38" s="912">
        <f t="shared" si="9"/>
        <v>-14.452489339706743</v>
      </c>
      <c r="AR38" s="669">
        <f>INDEX(Historical!$C$7:$C$1381,MATCH(B38,Historical!$B$7:$B$1403,0))*IF(AH38="n/a",1.03,IF(AH38&lt;0,1.01,IF(AH38&gt;10,1.1,(1+AH38/100))))</f>
        <v>1.7600000000000002</v>
      </c>
      <c r="AS38" s="910">
        <f t="shared" si="10"/>
        <v>1.9331840000000002</v>
      </c>
      <c r="AT38" s="910">
        <f t="shared" si="15"/>
        <v>2.1265024000000006</v>
      </c>
      <c r="AU38" s="910">
        <f t="shared" si="15"/>
        <v>2.3391526400000009</v>
      </c>
      <c r="AV38" s="910">
        <f t="shared" si="15"/>
        <v>2.5730679040000011</v>
      </c>
      <c r="AW38" s="669">
        <f t="shared" si="12"/>
        <v>10.731906944000002</v>
      </c>
      <c r="AX38" s="770">
        <f t="shared" si="13"/>
        <v>19.123141382751253</v>
      </c>
      <c r="AY38" s="959">
        <v>0.27</v>
      </c>
      <c r="AZ38" s="896">
        <v>3.0300000000000002</v>
      </c>
      <c r="BA38" s="896">
        <v>-16.869999999999997</v>
      </c>
      <c r="BB38" s="896">
        <v>-9.2100000000000009</v>
      </c>
      <c r="BC38" s="896">
        <v>-8.83</v>
      </c>
      <c r="BE38" s="641">
        <v>2003</v>
      </c>
      <c r="BF38" s="922">
        <f t="shared" si="14"/>
        <v>1</v>
      </c>
      <c r="BG38" s="906">
        <v>0.6</v>
      </c>
    </row>
    <row r="39" spans="1:60" ht="11.25" customHeight="1" x14ac:dyDescent="0.2">
      <c r="A39" s="895" t="s">
        <v>463</v>
      </c>
      <c r="B39" s="899" t="s">
        <v>464</v>
      </c>
      <c r="C39" s="957" t="s">
        <v>246</v>
      </c>
      <c r="D39" s="957" t="s">
        <v>4333</v>
      </c>
      <c r="E39" s="754">
        <v>17</v>
      </c>
      <c r="F39" s="1235">
        <v>227</v>
      </c>
      <c r="G39" s="1235" t="s">
        <v>115</v>
      </c>
      <c r="H39" s="1235" t="s">
        <v>115</v>
      </c>
      <c r="I39" s="898">
        <v>75.650000000000006</v>
      </c>
      <c r="J39" s="669">
        <f t="shared" si="0"/>
        <v>2.9081295439524126</v>
      </c>
      <c r="K39" s="901">
        <v>0.55000000000000004</v>
      </c>
      <c r="L39" s="911">
        <v>4</v>
      </c>
      <c r="M39" s="660">
        <f t="shared" si="1"/>
        <v>2.2000000000000002</v>
      </c>
      <c r="N39" s="894" t="s">
        <v>465</v>
      </c>
      <c r="O39" s="756">
        <v>0.5</v>
      </c>
      <c r="P39" s="885">
        <v>43908</v>
      </c>
      <c r="Q39" s="885">
        <v>43930</v>
      </c>
      <c r="R39" s="660">
        <f t="shared" si="2"/>
        <v>10.000000000000009</v>
      </c>
      <c r="S39" s="721">
        <f>IF(INDEX(Historical!$D$7:$D$1379,MATCH(B39,Historical!$B$7:$B$1403,0))=0,"n/a",(INDEX(Historical!$C$7:$C$1381,MATCH(B39,Historical!$B$7:$B$1403,0))/INDEX(Historical!$D$7:$D$1379,MATCH(B39,Historical!$B$7:$B$1403,0))-1)*100)</f>
        <v>8.333333333333325</v>
      </c>
      <c r="T39" s="721">
        <f>IF(INDEX(Historical!$F$7:$F$1372,MATCH(B39,Historical!$B$7:$B$1403,0))=0,"n/a",((INDEX(Historical!$C$7:$C$1381,MATCH(B39,Historical!$B$7:$B$1403,0))/INDEX(Historical!$F$7:$F$1372,MATCH(B39,Historical!$B$7:$B$1403,0)))^(1/3)-1)*100)</f>
        <v>20.30181960303128</v>
      </c>
      <c r="U39" s="721">
        <f>IF(INDEX(Historical!$H$7:$H$1372,MATCH(B39,Historical!$B$7:$B$1403,0))=0,"n/a",((INDEX(Historical!$C$7:$C$1381,MATCH(B39,Historical!$B$7:$B$1403,0))/INDEX(Historical!$H$7:$H$1372,MATCH(B39,Historical!$B$7:$B$1403,0)))^(1/5)-1)*100)</f>
        <v>22.050741707263221</v>
      </c>
      <c r="V39" s="721">
        <f>IF(INDEX(Historical!$O$7:$O$1372,MATCH(B39,Historical!$B$7:$B$1403,0))=0,"n/a",((INDEX(Historical!$C$7:$C$1381,MATCH(B39,Historical!$B$7:$B$1403,0))/INDEX(Historical!$O$7:$O$1372,MATCH(B39,Historical!$B$7:$B$1403,0)))^(1/10)-1)*100)</f>
        <v>13.288195291709037</v>
      </c>
      <c r="W39" s="722">
        <f t="shared" si="3"/>
        <v>1.6594233621040653</v>
      </c>
      <c r="X39" s="723">
        <f t="shared" si="4"/>
        <v>1.0256158933610799</v>
      </c>
      <c r="Y39" s="679"/>
      <c r="Z39" s="669">
        <f t="shared" si="5"/>
        <v>38.938053097345133</v>
      </c>
      <c r="AA39" s="910">
        <f t="shared" si="6"/>
        <v>13.389380530973451</v>
      </c>
      <c r="AB39" s="911">
        <v>2</v>
      </c>
      <c r="AC39" s="889">
        <v>5.65</v>
      </c>
      <c r="AD39" s="889">
        <v>1.69</v>
      </c>
      <c r="AE39" s="889">
        <v>0.46</v>
      </c>
      <c r="AF39" s="889">
        <v>6.37</v>
      </c>
      <c r="AG39" s="889">
        <v>46.9</v>
      </c>
      <c r="AH39" s="891">
        <v>26.6</v>
      </c>
      <c r="AI39" s="891">
        <v>5.04</v>
      </c>
      <c r="AJ39" s="889">
        <v>21.5</v>
      </c>
      <c r="AK39" s="889">
        <v>7.95</v>
      </c>
      <c r="AL39" s="902">
        <v>19940</v>
      </c>
      <c r="AM39" s="896">
        <v>0.4</v>
      </c>
      <c r="AN39" s="889">
        <v>0.4</v>
      </c>
      <c r="AO39" s="762">
        <f t="shared" si="7"/>
        <v>11.569490720242182</v>
      </c>
      <c r="AP39" s="763">
        <f t="shared" si="8"/>
        <v>24.958871251215633</v>
      </c>
      <c r="AQ39" s="912">
        <f t="shared" si="9"/>
        <v>94.696748797029812</v>
      </c>
      <c r="AR39" s="669">
        <f>INDEX(Historical!$C$7:$C$1381,MATCH(B39,Historical!$B$7:$B$1403,0))*IF(AH39="n/a",1.03,IF(AH39&lt;0,1.01,IF(AH39&gt;10,1.1,(1+AH39/100))))</f>
        <v>2.145</v>
      </c>
      <c r="AS39" s="910">
        <f t="shared" si="10"/>
        <v>2.2531080000000001</v>
      </c>
      <c r="AT39" s="910">
        <f t="shared" si="15"/>
        <v>2.4322300860000001</v>
      </c>
      <c r="AU39" s="910">
        <f t="shared" si="15"/>
        <v>2.6255923778370001</v>
      </c>
      <c r="AV39" s="910">
        <f t="shared" si="15"/>
        <v>2.8343269718750412</v>
      </c>
      <c r="AW39" s="669">
        <f t="shared" si="12"/>
        <v>12.290257435712043</v>
      </c>
      <c r="AX39" s="770">
        <f t="shared" si="13"/>
        <v>16.246209432534094</v>
      </c>
      <c r="AY39" s="959">
        <v>1.1299999999999999</v>
      </c>
      <c r="AZ39" s="896">
        <v>22.85</v>
      </c>
      <c r="BA39" s="896">
        <v>-17.760000000000002</v>
      </c>
      <c r="BB39" s="896">
        <v>-14.11</v>
      </c>
      <c r="BC39" s="896">
        <v>0.89</v>
      </c>
      <c r="BE39" s="641">
        <v>2004</v>
      </c>
      <c r="BF39" s="922">
        <f t="shared" si="14"/>
        <v>1</v>
      </c>
      <c r="BG39" s="906">
        <v>10.299999999999999</v>
      </c>
      <c r="BH39" s="887"/>
    </row>
    <row r="40" spans="1:60" ht="11.25" customHeight="1" x14ac:dyDescent="0.2">
      <c r="A40" s="887" t="s">
        <v>974</v>
      </c>
      <c r="B40" s="899" t="s">
        <v>975</v>
      </c>
      <c r="C40" s="957" t="s">
        <v>123</v>
      </c>
      <c r="D40" s="957" t="s">
        <v>4188</v>
      </c>
      <c r="E40" s="754">
        <v>11</v>
      </c>
      <c r="F40" s="1235">
        <v>318</v>
      </c>
      <c r="G40" s="1235" t="s">
        <v>106</v>
      </c>
      <c r="H40" s="1235" t="s">
        <v>106</v>
      </c>
      <c r="I40" s="898">
        <v>94.46</v>
      </c>
      <c r="J40" s="669">
        <f t="shared" si="0"/>
        <v>0.5504975651069236</v>
      </c>
      <c r="K40" s="901">
        <v>0.52</v>
      </c>
      <c r="L40" s="911">
        <v>1</v>
      </c>
      <c r="M40" s="660">
        <f t="shared" si="1"/>
        <v>0.52</v>
      </c>
      <c r="N40" s="894" t="s">
        <v>976</v>
      </c>
      <c r="O40" s="756">
        <v>0.47</v>
      </c>
      <c r="P40" s="885">
        <v>43825</v>
      </c>
      <c r="Q40" s="885">
        <v>43846</v>
      </c>
      <c r="R40" s="660">
        <f t="shared" si="2"/>
        <v>10.638297872340436</v>
      </c>
      <c r="S40" s="721">
        <f>IF(INDEX(Historical!$D$7:$D$1379,MATCH(B40,Historical!$B$7:$B$1403,0))=0,"n/a",(INDEX(Historical!$C$7:$C$1381,MATCH(B40,Historical!$B$7:$B$1403,0))/INDEX(Historical!$D$7:$D$1379,MATCH(B40,Historical!$B$7:$B$1403,0))-1)*100)</f>
        <v>11.904761904761907</v>
      </c>
      <c r="T40" s="721">
        <f>IF(INDEX(Historical!$F$7:$F$1372,MATCH(B40,Historical!$B$7:$B$1403,0))=0,"n/a",((INDEX(Historical!$C$7:$C$1381,MATCH(B40,Historical!$B$7:$B$1403,0))/INDEX(Historical!$F$7:$F$1372,MATCH(B40,Historical!$B$7:$B$1403,0)))^(1/3)-1)*100)</f>
        <v>11.396867943116451</v>
      </c>
      <c r="U40" s="721">
        <f>IF(INDEX(Historical!$H$7:$H$1372,MATCH(B40,Historical!$B$7:$B$1403,0))=0,"n/a",((INDEX(Historical!$C$7:$C$1381,MATCH(B40,Historical!$B$7:$B$1403,0))/INDEX(Historical!$H$7:$H$1372,MATCH(B40,Historical!$B$7:$B$1403,0)))^(1/5)-1)*100)</f>
        <v>12.570579552275095</v>
      </c>
      <c r="V40" s="721">
        <f>IF(INDEX(Historical!$O$7:$O$1372,MATCH(B40,Historical!$B$7:$B$1403,0))=0,"n/a",((INDEX(Historical!$C$7:$C$1381,MATCH(B40,Historical!$B$7:$B$1403,0))/INDEX(Historical!$O$7:$O$1372,MATCH(B40,Historical!$B$7:$B$1403,0)))^(1/10)-1)*100)</f>
        <v>20.415284831860415</v>
      </c>
      <c r="W40" s="722">
        <f t="shared" si="3"/>
        <v>0.61574353019347794</v>
      </c>
      <c r="X40" s="723">
        <f t="shared" si="4"/>
        <v>1.1971980525976282</v>
      </c>
      <c r="Y40" s="900"/>
      <c r="Z40" s="669">
        <f t="shared" si="5"/>
        <v>21.487603305785125</v>
      </c>
      <c r="AA40" s="910">
        <f t="shared" si="6"/>
        <v>39.033057851239668</v>
      </c>
      <c r="AB40" s="911">
        <v>12</v>
      </c>
      <c r="AC40" s="889">
        <v>2.42</v>
      </c>
      <c r="AD40" s="889">
        <v>1.63</v>
      </c>
      <c r="AE40" s="889">
        <v>5.15</v>
      </c>
      <c r="AF40" s="889">
        <v>4.13</v>
      </c>
      <c r="AG40" s="889">
        <v>10.9</v>
      </c>
      <c r="AH40" s="889">
        <v>20.100000000000001</v>
      </c>
      <c r="AI40" s="889">
        <v>-11.66</v>
      </c>
      <c r="AJ40" s="889">
        <v>10.5</v>
      </c>
      <c r="AK40" s="889">
        <v>24</v>
      </c>
      <c r="AL40" s="902">
        <v>3300</v>
      </c>
      <c r="AM40" s="896">
        <v>0.8</v>
      </c>
      <c r="AN40" s="889">
        <v>0</v>
      </c>
      <c r="AO40" s="762">
        <f t="shared" si="7"/>
        <v>-25.91198073385765</v>
      </c>
      <c r="AP40" s="763">
        <f t="shared" si="8"/>
        <v>13.121077117382018</v>
      </c>
      <c r="AQ40" s="912">
        <f t="shared" si="9"/>
        <v>167.67021909275672</v>
      </c>
      <c r="AR40" s="669">
        <f>INDEX(Historical!$C$7:$C$1381,MATCH(B40,Historical!$B$7:$B$1403,0))*IF(AH40="n/a",1.03,IF(AH40&lt;0,1.01,IF(AH40&gt;10,1.1,(1+AH40/100))))</f>
        <v>0.51700000000000002</v>
      </c>
      <c r="AS40" s="910">
        <f t="shared" si="10"/>
        <v>0.52217000000000002</v>
      </c>
      <c r="AT40" s="910">
        <f t="shared" si="15"/>
        <v>0.57438700000000009</v>
      </c>
      <c r="AU40" s="910">
        <f t="shared" si="15"/>
        <v>0.63182570000000016</v>
      </c>
      <c r="AV40" s="910">
        <f t="shared" si="15"/>
        <v>0.69500827000000021</v>
      </c>
      <c r="AW40" s="669">
        <f t="shared" si="12"/>
        <v>2.9403909700000006</v>
      </c>
      <c r="AX40" s="770">
        <f t="shared" si="13"/>
        <v>3.1128424412449722</v>
      </c>
      <c r="AY40" s="959">
        <v>1.03</v>
      </c>
      <c r="AZ40" s="896">
        <v>14.729999999999999</v>
      </c>
      <c r="BA40" s="896">
        <v>-17.09</v>
      </c>
      <c r="BB40" s="896">
        <v>-10.85</v>
      </c>
      <c r="BC40" s="896">
        <v>-5.1100000000000003</v>
      </c>
      <c r="BE40" s="641">
        <v>2010</v>
      </c>
      <c r="BF40" s="922">
        <f t="shared" si="14"/>
        <v>0</v>
      </c>
      <c r="BG40" s="906">
        <v>7.5</v>
      </c>
    </row>
    <row r="41" spans="1:60" ht="11.25" customHeight="1" x14ac:dyDescent="0.2">
      <c r="A41" s="904" t="s">
        <v>4063</v>
      </c>
      <c r="B41" s="899" t="s">
        <v>4064</v>
      </c>
      <c r="C41" s="957" t="s">
        <v>131</v>
      </c>
      <c r="D41" s="957" t="s">
        <v>4346</v>
      </c>
      <c r="E41" s="754">
        <v>11</v>
      </c>
      <c r="F41" s="1235">
        <v>336</v>
      </c>
      <c r="G41" s="1235" t="s">
        <v>106</v>
      </c>
      <c r="H41" s="1235" t="s">
        <v>106</v>
      </c>
      <c r="I41" s="898">
        <v>49.86</v>
      </c>
      <c r="J41" s="669">
        <f t="shared" si="0"/>
        <v>4.3521861211391899</v>
      </c>
      <c r="K41" s="901">
        <v>0.54249999999999998</v>
      </c>
      <c r="L41" s="911">
        <v>4</v>
      </c>
      <c r="M41" s="660">
        <f t="shared" si="1"/>
        <v>2.17</v>
      </c>
      <c r="N41" s="894" t="s">
        <v>151</v>
      </c>
      <c r="O41" s="756">
        <v>0.51500000000000001</v>
      </c>
      <c r="P41" s="885">
        <v>43888</v>
      </c>
      <c r="Q41" s="885">
        <v>43919</v>
      </c>
      <c r="R41" s="660">
        <f t="shared" si="2"/>
        <v>5.3398058252427125</v>
      </c>
      <c r="S41" s="721">
        <f>IF(INDEX(Historical!$D$7:$D$1379,MATCH(B41,Historical!$B$7:$B$1403,0))=0,"n/a",(INDEX(Historical!$C$7:$C$1381,MATCH(B41,Historical!$B$7:$B$1403,0))/INDEX(Historical!$D$7:$D$1379,MATCH(B41,Historical!$B$7:$B$1403,0))-1)*100)</f>
        <v>5.1020408163265252</v>
      </c>
      <c r="T41" s="721">
        <f>IF(INDEX(Historical!$F$7:$F$1372,MATCH(B41,Historical!$B$7:$B$1403,0))=0,"n/a",((INDEX(Historical!$C$7:$C$1381,MATCH(B41,Historical!$B$7:$B$1403,0))/INDEX(Historical!$F$7:$F$1372,MATCH(B41,Historical!$B$7:$B$1403,0)))^(1/3)-1)*100)</f>
        <v>4.9902748600228808</v>
      </c>
      <c r="U41" s="721">
        <f>IF(INDEX(Historical!$H$7:$H$1372,MATCH(B41,Historical!$B$7:$B$1403,0))=0,"n/a",((INDEX(Historical!$C$7:$C$1381,MATCH(B41,Historical!$B$7:$B$1403,0))/INDEX(Historical!$H$7:$H$1372,MATCH(B41,Historical!$B$7:$B$1403,0)))^(1/5)-1)*100)</f>
        <v>6.1987672087406853</v>
      </c>
      <c r="V41" s="721">
        <f>IF(INDEX(Historical!$O$7:$O$1372,MATCH(B41,Historical!$B$7:$B$1403,0))=0,"n/a",((INDEX(Historical!$C$7:$C$1381,MATCH(B41,Historical!$B$7:$B$1403,0))/INDEX(Historical!$O$7:$O$1372,MATCH(B41,Historical!$B$7:$B$1403,0)))^(1/10)-1)*100)</f>
        <v>5.1221733208306253</v>
      </c>
      <c r="W41" s="722">
        <f t="shared" si="3"/>
        <v>1.2101830259299926</v>
      </c>
      <c r="X41" s="723" t="str">
        <f t="shared" si="4"/>
        <v>n/a</v>
      </c>
      <c r="Y41" s="899" t="s">
        <v>475</v>
      </c>
      <c r="Z41" s="669" t="str">
        <f t="shared" si="5"/>
        <v>n/a</v>
      </c>
      <c r="AA41" s="910" t="str">
        <f t="shared" si="6"/>
        <v>n/a</v>
      </c>
      <c r="AB41" s="911">
        <v>12</v>
      </c>
      <c r="AC41" s="889">
        <v>-0.05</v>
      </c>
      <c r="AD41" s="889" t="s">
        <v>136</v>
      </c>
      <c r="AE41" s="889">
        <v>2.99</v>
      </c>
      <c r="AF41" s="889">
        <v>1.95</v>
      </c>
      <c r="AG41" s="889" t="s">
        <v>136</v>
      </c>
      <c r="AH41" s="889" t="s">
        <v>136</v>
      </c>
      <c r="AI41" s="889" t="s">
        <v>136</v>
      </c>
      <c r="AJ41" s="889">
        <v>-86.13</v>
      </c>
      <c r="AK41" s="889" t="s">
        <v>136</v>
      </c>
      <c r="AL41" s="902">
        <v>8920</v>
      </c>
      <c r="AM41" s="896" t="s">
        <v>136</v>
      </c>
      <c r="AN41" s="889" t="s">
        <v>136</v>
      </c>
      <c r="AO41" s="762" t="str">
        <f t="shared" si="7"/>
        <v>n/a</v>
      </c>
      <c r="AP41" s="763">
        <f t="shared" si="8"/>
        <v>10.550953329879874</v>
      </c>
      <c r="AQ41" s="912" t="str">
        <f t="shared" si="9"/>
        <v>n/a</v>
      </c>
      <c r="AR41" s="669">
        <f>INDEX(Historical!$C$7:$C$1381,MATCH(B41,Historical!$B$7:$B$1403,0))*IF(AH41="n/a",1.03,IF(AH41&lt;0,1.01,IF(AH41&gt;10,1.1,(1+AH41/100))))</f>
        <v>2.1217999999999999</v>
      </c>
      <c r="AS41" s="910">
        <f t="shared" si="10"/>
        <v>2.185454</v>
      </c>
      <c r="AT41" s="910">
        <f t="shared" si="15"/>
        <v>2.2510176200000003</v>
      </c>
      <c r="AU41" s="910">
        <f t="shared" si="15"/>
        <v>2.3185481486000001</v>
      </c>
      <c r="AV41" s="910">
        <f t="shared" si="15"/>
        <v>2.3881045930580003</v>
      </c>
      <c r="AW41" s="669">
        <f t="shared" si="12"/>
        <v>11.264924361658</v>
      </c>
      <c r="AX41" s="770">
        <f t="shared" si="13"/>
        <v>22.593109429719213</v>
      </c>
      <c r="AY41" s="959" t="s">
        <v>136</v>
      </c>
      <c r="AZ41" s="896">
        <v>67.36999999999999</v>
      </c>
      <c r="BA41" s="896">
        <v>-13.569999999999999</v>
      </c>
      <c r="BB41" s="896">
        <v>1.77</v>
      </c>
      <c r="BC41" s="896">
        <v>21.310000000000002</v>
      </c>
      <c r="BE41" s="641">
        <v>2010</v>
      </c>
      <c r="BF41" s="922">
        <f t="shared" si="14"/>
        <v>0</v>
      </c>
      <c r="BG41" s="906" t="s">
        <v>136</v>
      </c>
      <c r="BH41" s="721"/>
    </row>
    <row r="42" spans="1:60" ht="11.25" customHeight="1" x14ac:dyDescent="0.2">
      <c r="A42" s="895" t="s">
        <v>480</v>
      </c>
      <c r="B42" s="899" t="s">
        <v>481</v>
      </c>
      <c r="C42" s="957" t="s">
        <v>128</v>
      </c>
      <c r="D42" s="957" t="s">
        <v>4343</v>
      </c>
      <c r="E42" s="754">
        <v>19</v>
      </c>
      <c r="F42" s="1235">
        <v>174</v>
      </c>
      <c r="G42" s="1235" t="s">
        <v>106</v>
      </c>
      <c r="H42" s="1235" t="s">
        <v>106</v>
      </c>
      <c r="I42" s="898">
        <v>46.95</v>
      </c>
      <c r="J42" s="669">
        <f t="shared" si="0"/>
        <v>4.2598509052183173</v>
      </c>
      <c r="K42" s="901">
        <v>0.5</v>
      </c>
      <c r="L42" s="911">
        <v>4</v>
      </c>
      <c r="M42" s="660">
        <f t="shared" si="1"/>
        <v>2</v>
      </c>
      <c r="N42" s="894" t="s">
        <v>304</v>
      </c>
      <c r="O42" s="756">
        <v>0.46</v>
      </c>
      <c r="P42" s="890">
        <v>43333</v>
      </c>
      <c r="Q42" s="890">
        <v>43348</v>
      </c>
      <c r="R42" s="660">
        <f t="shared" si="2"/>
        <v>8.6956521739130395</v>
      </c>
      <c r="S42" s="721">
        <f>IF(INDEX(Historical!$D$7:$D$1379,MATCH(B42,Historical!$B$7:$B$1403,0))=0,"n/a",(INDEX(Historical!$C$7:$C$1381,MATCH(B42,Historical!$B$7:$B$1403,0))/INDEX(Historical!$D$7:$D$1379,MATCH(B42,Historical!$B$7:$B$1403,0))-1)*100)</f>
        <v>4.1666666666666741</v>
      </c>
      <c r="T42" s="721">
        <f>IF(INDEX(Historical!$F$7:$F$1372,MATCH(B42,Historical!$B$7:$B$1403,0))=0,"n/a",((INDEX(Historical!$C$7:$C$1381,MATCH(B42,Historical!$B$7:$B$1403,0))/INDEX(Historical!$F$7:$F$1372,MATCH(B42,Historical!$B$7:$B$1403,0)))^(1/3)-1)*100)</f>
        <v>7.7217345015941907</v>
      </c>
      <c r="U42" s="721">
        <f>IF(INDEX(Historical!$H$7:$H$1372,MATCH(B42,Historical!$B$7:$B$1403,0))=0,"n/a",((INDEX(Historical!$C$7:$C$1381,MATCH(B42,Historical!$B$7:$B$1403,0))/INDEX(Historical!$H$7:$H$1372,MATCH(B42,Historical!$B$7:$B$1403,0)))^(1/5)-1)*100)</f>
        <v>9.3362073943278112</v>
      </c>
      <c r="V42" s="721">
        <f>IF(INDEX(Historical!$O$7:$O$1372,MATCH(B42,Historical!$B$7:$B$1403,0))=0,"n/a",((INDEX(Historical!$C$7:$C$1381,MATCH(B42,Historical!$B$7:$B$1403,0))/INDEX(Historical!$O$7:$O$1372,MATCH(B42,Historical!$B$7:$B$1403,0)))^(1/10)-1)*100)</f>
        <v>9.5958226385217227</v>
      </c>
      <c r="W42" s="722">
        <f t="shared" si="3"/>
        <v>0.97294497262259672</v>
      </c>
      <c r="X42" s="723">
        <f t="shared" si="4"/>
        <v>1.0148051515573708</v>
      </c>
      <c r="Y42" s="691" t="s">
        <v>4521</v>
      </c>
      <c r="Z42" s="669" t="str">
        <f t="shared" si="5"/>
        <v>n/a</v>
      </c>
      <c r="AA42" s="910" t="str">
        <f t="shared" si="6"/>
        <v>n/a</v>
      </c>
      <c r="AB42" s="911">
        <v>12</v>
      </c>
      <c r="AC42" s="889">
        <v>-9.36</v>
      </c>
      <c r="AD42" s="889" t="s">
        <v>136</v>
      </c>
      <c r="AE42" s="889">
        <v>0.16</v>
      </c>
      <c r="AF42" s="889">
        <v>1.76</v>
      </c>
      <c r="AG42" s="889">
        <v>10.299999999999999</v>
      </c>
      <c r="AH42" s="889">
        <v>23.5</v>
      </c>
      <c r="AI42" s="889">
        <v>17.46</v>
      </c>
      <c r="AJ42" s="889">
        <v>9.1999999999999993</v>
      </c>
      <c r="AK42" s="889">
        <v>10.100000000000001</v>
      </c>
      <c r="AL42" s="902">
        <v>6740</v>
      </c>
      <c r="AM42" s="896">
        <v>3.1</v>
      </c>
      <c r="AN42" s="889">
        <v>1.72</v>
      </c>
      <c r="AO42" s="762" t="str">
        <f t="shared" si="7"/>
        <v>n/a</v>
      </c>
      <c r="AP42" s="763">
        <f t="shared" si="8"/>
        <v>13.596058299546129</v>
      </c>
      <c r="AQ42" s="912" t="str">
        <f t="shared" si="9"/>
        <v>n/a</v>
      </c>
      <c r="AR42" s="669">
        <f>INDEX(Historical!$C$7:$C$1381,MATCH(B42,Historical!$B$7:$B$1403,0))*IF(AH42="n/a",1.03,IF(AH42&lt;0,1.01,IF(AH42&gt;10,1.1,(1+AH42/100))))</f>
        <v>2.2000000000000002</v>
      </c>
      <c r="AS42" s="910">
        <f t="shared" si="10"/>
        <v>2.4200000000000004</v>
      </c>
      <c r="AT42" s="910">
        <f t="shared" si="15"/>
        <v>2.6620000000000008</v>
      </c>
      <c r="AU42" s="910">
        <f t="shared" si="15"/>
        <v>2.9282000000000012</v>
      </c>
      <c r="AV42" s="910">
        <f t="shared" si="15"/>
        <v>3.2210200000000015</v>
      </c>
      <c r="AW42" s="669">
        <f t="shared" si="12"/>
        <v>13.431220000000005</v>
      </c>
      <c r="AX42" s="770">
        <f t="shared" si="13"/>
        <v>28.607497337593191</v>
      </c>
      <c r="AY42" s="959">
        <v>1</v>
      </c>
      <c r="AZ42" s="896">
        <v>-0.66</v>
      </c>
      <c r="BA42" s="896">
        <v>-21.29</v>
      </c>
      <c r="BB42" s="896">
        <v>-14.430000000000001</v>
      </c>
      <c r="BC42" s="896">
        <v>-14.91</v>
      </c>
      <c r="BE42" s="641">
        <v>2001</v>
      </c>
      <c r="BF42" s="922">
        <f t="shared" si="14"/>
        <v>2</v>
      </c>
      <c r="BG42" s="906">
        <v>2.7</v>
      </c>
    </row>
    <row r="43" spans="1:60" ht="11.25" customHeight="1" x14ac:dyDescent="0.2">
      <c r="A43" s="895" t="s">
        <v>461</v>
      </c>
      <c r="B43" s="899" t="s">
        <v>462</v>
      </c>
      <c r="C43" s="957" t="s">
        <v>108</v>
      </c>
      <c r="D43" s="957" t="s">
        <v>4355</v>
      </c>
      <c r="E43" s="754">
        <v>16</v>
      </c>
      <c r="F43" s="1235">
        <v>234</v>
      </c>
      <c r="G43" s="1235" t="s">
        <v>115</v>
      </c>
      <c r="H43" s="1235" t="s">
        <v>115</v>
      </c>
      <c r="I43" s="898">
        <v>20.420000000000002</v>
      </c>
      <c r="J43" s="669">
        <f t="shared" si="0"/>
        <v>4.3095004897159646</v>
      </c>
      <c r="K43" s="901">
        <v>0.22</v>
      </c>
      <c r="L43" s="911">
        <v>4</v>
      </c>
      <c r="M43" s="660">
        <f t="shared" si="1"/>
        <v>0.88</v>
      </c>
      <c r="N43" s="894" t="s">
        <v>135</v>
      </c>
      <c r="O43" s="756">
        <v>0.2</v>
      </c>
      <c r="P43" s="885">
        <v>43598</v>
      </c>
      <c r="Q43" s="885">
        <v>43630</v>
      </c>
      <c r="R43" s="660">
        <f t="shared" si="2"/>
        <v>9.9999999999999947</v>
      </c>
      <c r="S43" s="721">
        <f>IF(INDEX(Historical!$D$7:$D$1379,MATCH(B43,Historical!$B$7:$B$1403,0))=0,"n/a",(INDEX(Historical!$C$7:$C$1381,MATCH(B43,Historical!$B$7:$B$1403,0))/INDEX(Historical!$D$7:$D$1379,MATCH(B43,Historical!$B$7:$B$1403,0))-1)*100)</f>
        <v>9.317401805008263</v>
      </c>
      <c r="T43" s="721">
        <f>IF(INDEX(Historical!$F$7:$F$1372,MATCH(B43,Historical!$B$7:$B$1403,0))=0,"n/a",((INDEX(Historical!$C$7:$C$1381,MATCH(B43,Historical!$B$7:$B$1403,0))/INDEX(Historical!$F$7:$F$1372,MATCH(B43,Historical!$B$7:$B$1403,0)))^(1/3)-1)*100)</f>
        <v>5.7761455592694855</v>
      </c>
      <c r="U43" s="721">
        <f>IF(INDEX(Historical!$H$7:$H$1372,MATCH(B43,Historical!$B$7:$B$1403,0))=0,"n/a",((INDEX(Historical!$C$7:$C$1381,MATCH(B43,Historical!$B$7:$B$1403,0))/INDEX(Historical!$H$7:$H$1372,MATCH(B43,Historical!$B$7:$B$1403,0)))^(1/5)-1)*100)</f>
        <v>7.3662842947329832</v>
      </c>
      <c r="V43" s="721">
        <f>IF(INDEX(Historical!$O$7:$O$1372,MATCH(B43,Historical!$B$7:$B$1403,0))=0,"n/a",((INDEX(Historical!$C$7:$C$1381,MATCH(B43,Historical!$B$7:$B$1403,0))/INDEX(Historical!$O$7:$O$1372,MATCH(B43,Historical!$B$7:$B$1403,0)))^(1/10)-1)*100)</f>
        <v>6.4056681229553769</v>
      </c>
      <c r="W43" s="722">
        <f t="shared" si="3"/>
        <v>1.1499634625676498</v>
      </c>
      <c r="X43" s="723">
        <f t="shared" si="4"/>
        <v>0.99544382361256534</v>
      </c>
      <c r="Y43" s="682"/>
      <c r="Z43" s="669">
        <f t="shared" si="5"/>
        <v>52.694610778443121</v>
      </c>
      <c r="AA43" s="910">
        <f t="shared" si="6"/>
        <v>12.227544910179642</v>
      </c>
      <c r="AB43" s="911">
        <v>12</v>
      </c>
      <c r="AC43" s="889">
        <v>1.67</v>
      </c>
      <c r="AD43" s="889" t="s">
        <v>136</v>
      </c>
      <c r="AE43" s="889">
        <v>2.39</v>
      </c>
      <c r="AF43" s="889">
        <v>0.8</v>
      </c>
      <c r="AG43" s="889">
        <v>7.8</v>
      </c>
      <c r="AH43" s="889">
        <v>7.9</v>
      </c>
      <c r="AI43" s="889" t="s">
        <v>136</v>
      </c>
      <c r="AJ43" s="889">
        <v>7.3999999999999995</v>
      </c>
      <c r="AK43" s="889" t="s">
        <v>136</v>
      </c>
      <c r="AL43" s="902">
        <v>319.77999999999997</v>
      </c>
      <c r="AM43" s="896">
        <v>1.2</v>
      </c>
      <c r="AN43" s="889">
        <v>0.11</v>
      </c>
      <c r="AO43" s="762">
        <f t="shared" si="7"/>
        <v>-0.55176012573069499</v>
      </c>
      <c r="AP43" s="763">
        <f t="shared" si="8"/>
        <v>11.675784784448947</v>
      </c>
      <c r="AQ43" s="912">
        <f t="shared" si="9"/>
        <v>-34.0638830107548</v>
      </c>
      <c r="AR43" s="669">
        <f>INDEX(Historical!$C$7:$C$1381,MATCH(B43,Historical!$B$7:$B$1403,0))*IF(AH43="n/a",1.03,IF(AH43&lt;0,1.01,IF(AH43&gt;10,1.1,(1+AH43/100))))</f>
        <v>0.92793999999999999</v>
      </c>
      <c r="AS43" s="910">
        <f t="shared" si="10"/>
        <v>0.95577820000000002</v>
      </c>
      <c r="AT43" s="910">
        <f t="shared" si="15"/>
        <v>0.98445154600000007</v>
      </c>
      <c r="AU43" s="910">
        <f t="shared" si="15"/>
        <v>1.01398509238</v>
      </c>
      <c r="AV43" s="910">
        <f t="shared" si="15"/>
        <v>1.0444046451514</v>
      </c>
      <c r="AW43" s="669">
        <f t="shared" si="12"/>
        <v>4.9265594835314008</v>
      </c>
      <c r="AX43" s="770">
        <f t="shared" si="13"/>
        <v>24.126148303287955</v>
      </c>
      <c r="AY43" s="959">
        <v>1.01</v>
      </c>
      <c r="AZ43" s="896">
        <v>-2.76</v>
      </c>
      <c r="BA43" s="896">
        <v>-25.96</v>
      </c>
      <c r="BB43" s="896">
        <v>-13.81</v>
      </c>
      <c r="BC43" s="896">
        <v>-16.309999999999999</v>
      </c>
      <c r="BE43" s="641">
        <v>2004</v>
      </c>
      <c r="BF43" s="922">
        <f t="shared" si="14"/>
        <v>1</v>
      </c>
      <c r="BG43" s="906">
        <v>0.8</v>
      </c>
    </row>
    <row r="44" spans="1:60" ht="11.25" customHeight="1" x14ac:dyDescent="0.2">
      <c r="A44" s="895" t="s">
        <v>473</v>
      </c>
      <c r="B44" s="899" t="s">
        <v>474</v>
      </c>
      <c r="C44" s="957" t="s">
        <v>131</v>
      </c>
      <c r="D44" s="957" t="s">
        <v>4344</v>
      </c>
      <c r="E44" s="754">
        <v>13</v>
      </c>
      <c r="F44" s="1235">
        <v>294</v>
      </c>
      <c r="G44" s="1235" t="s">
        <v>106</v>
      </c>
      <c r="H44" s="1235" t="s">
        <v>106</v>
      </c>
      <c r="I44" s="898">
        <v>50.54</v>
      </c>
      <c r="J44" s="669">
        <f t="shared" si="0"/>
        <v>4.2540561931143648</v>
      </c>
      <c r="K44" s="901">
        <v>0.53749999999999998</v>
      </c>
      <c r="L44" s="911">
        <v>4</v>
      </c>
      <c r="M44" s="660">
        <f t="shared" si="1"/>
        <v>2.15</v>
      </c>
      <c r="N44" s="894" t="s">
        <v>151</v>
      </c>
      <c r="O44" s="756">
        <v>0.50249999999999995</v>
      </c>
      <c r="P44" s="885">
        <v>43888</v>
      </c>
      <c r="Q44" s="885">
        <v>43921</v>
      </c>
      <c r="R44" s="660">
        <f t="shared" si="2"/>
        <v>6.9651741293532412</v>
      </c>
      <c r="S44" s="721">
        <f>IF(INDEX(Historical!$D$7:$D$1379,MATCH(B44,Historical!$B$7:$B$1403,0))=0,"n/a",(INDEX(Historical!$C$7:$C$1381,MATCH(B44,Historical!$B$7:$B$1403,0))/INDEX(Historical!$D$7:$D$1379,MATCH(B44,Historical!$B$7:$B$1403,0))-1)*100)</f>
        <v>6.9148936170212671</v>
      </c>
      <c r="T44" s="721">
        <f>IF(INDEX(Historical!$F$7:$F$1372,MATCH(B44,Historical!$B$7:$B$1403,0))=0,"n/a",((INDEX(Historical!$C$7:$C$1381,MATCH(B44,Historical!$B$7:$B$1403,0))/INDEX(Historical!$F$7:$F$1372,MATCH(B44,Historical!$B$7:$B$1403,0)))^(1/3)-1)*100)</f>
        <v>9.2058121609562171</v>
      </c>
      <c r="U44" s="721">
        <f>IF(INDEX(Historical!$H$7:$H$1372,MATCH(B44,Historical!$B$7:$B$1403,0))=0,"n/a",((INDEX(Historical!$C$7:$C$1381,MATCH(B44,Historical!$B$7:$B$1403,0))/INDEX(Historical!$H$7:$H$1372,MATCH(B44,Historical!$B$7:$B$1403,0)))^(1/5)-1)*100)</f>
        <v>9.4453255830372118</v>
      </c>
      <c r="V44" s="721">
        <f>IF(INDEX(Historical!$O$7:$O$1372,MATCH(B44,Historical!$B$7:$B$1403,0))=0,"n/a",((INDEX(Historical!$C$7:$C$1381,MATCH(B44,Historical!$B$7:$B$1403,0))/INDEX(Historical!$O$7:$O$1372,MATCH(B44,Historical!$B$7:$B$1403,0)))^(1/10)-1)*100)</f>
        <v>11.019213196453581</v>
      </c>
      <c r="W44" s="722">
        <f t="shared" si="3"/>
        <v>0.85716878461677204</v>
      </c>
      <c r="X44" s="723" t="str">
        <f t="shared" si="4"/>
        <v>n/a</v>
      </c>
      <c r="Y44" s="899" t="s">
        <v>475</v>
      </c>
      <c r="Z44" s="669">
        <f t="shared" si="5"/>
        <v>1194.4444444444446</v>
      </c>
      <c r="AA44" s="910">
        <f t="shared" si="6"/>
        <v>280.77777777777777</v>
      </c>
      <c r="AB44" s="911">
        <v>12</v>
      </c>
      <c r="AC44" s="889">
        <v>0.18</v>
      </c>
      <c r="AD44" s="889">
        <v>36.54</v>
      </c>
      <c r="AE44" s="889">
        <v>3.17</v>
      </c>
      <c r="AF44" s="889">
        <v>2.48</v>
      </c>
      <c r="AG44" s="889" t="s">
        <v>136</v>
      </c>
      <c r="AH44" s="889">
        <v>1257.0999999999999</v>
      </c>
      <c r="AI44" s="889">
        <v>93.16</v>
      </c>
      <c r="AJ44" s="889">
        <v>-2.2200000000000002</v>
      </c>
      <c r="AK44" s="889">
        <v>7.6</v>
      </c>
      <c r="AL44" s="902">
        <v>20890</v>
      </c>
      <c r="AM44" s="896">
        <v>42.3</v>
      </c>
      <c r="AN44" s="889">
        <v>0</v>
      </c>
      <c r="AO44" s="762">
        <f t="shared" si="7"/>
        <v>-267.07839600162617</v>
      </c>
      <c r="AP44" s="763">
        <f t="shared" si="8"/>
        <v>13.699381776151576</v>
      </c>
      <c r="AQ44" s="912">
        <f t="shared" si="9"/>
        <v>456.30882266313154</v>
      </c>
      <c r="AR44" s="669">
        <f>INDEX(Historical!$C$7:$C$1381,MATCH(B44,Historical!$B$7:$B$1403,0))*IF(AH44="n/a",1.03,IF(AH44&lt;0,1.01,IF(AH44&gt;10,1.1,(1+AH44/100))))</f>
        <v>2.2109999999999999</v>
      </c>
      <c r="AS44" s="910">
        <f t="shared" si="10"/>
        <v>2.4321000000000002</v>
      </c>
      <c r="AT44" s="910">
        <f t="shared" si="15"/>
        <v>2.6169396000000003</v>
      </c>
      <c r="AU44" s="910">
        <f t="shared" si="15"/>
        <v>2.8158270096000004</v>
      </c>
      <c r="AV44" s="910">
        <f t="shared" si="15"/>
        <v>3.0298298623296005</v>
      </c>
      <c r="AW44" s="669">
        <f t="shared" si="12"/>
        <v>13.105696471929603</v>
      </c>
      <c r="AX44" s="770">
        <f t="shared" si="13"/>
        <v>25.931334530925216</v>
      </c>
      <c r="AY44" s="959">
        <v>0.77</v>
      </c>
      <c r="AZ44" s="896">
        <v>27.92</v>
      </c>
      <c r="BA44" s="896">
        <v>-10.25</v>
      </c>
      <c r="BB44" s="896">
        <v>-4.0599999999999996</v>
      </c>
      <c r="BC44" s="896">
        <v>5.1100000000000003</v>
      </c>
      <c r="BE44" s="641">
        <v>2008</v>
      </c>
      <c r="BF44" s="922">
        <f t="shared" si="14"/>
        <v>1</v>
      </c>
      <c r="BG44" s="906" t="s">
        <v>136</v>
      </c>
    </row>
    <row r="45" spans="1:60" ht="11.25" customHeight="1" x14ac:dyDescent="0.2">
      <c r="A45" s="887" t="s">
        <v>459</v>
      </c>
      <c r="B45" s="900" t="s">
        <v>460</v>
      </c>
      <c r="C45" s="957" t="s">
        <v>108</v>
      </c>
      <c r="D45" s="957" t="s">
        <v>4355</v>
      </c>
      <c r="E45" s="754">
        <v>20</v>
      </c>
      <c r="F45" s="1235">
        <v>171</v>
      </c>
      <c r="G45" s="1235" t="s">
        <v>106</v>
      </c>
      <c r="H45" s="1235" t="s">
        <v>106</v>
      </c>
      <c r="I45" s="898">
        <v>420</v>
      </c>
      <c r="J45" s="669">
        <f t="shared" si="0"/>
        <v>3.6904761904761907</v>
      </c>
      <c r="K45" s="908">
        <v>7.75</v>
      </c>
      <c r="L45" s="911">
        <v>2</v>
      </c>
      <c r="M45" s="660">
        <f t="shared" si="1"/>
        <v>15.5</v>
      </c>
      <c r="N45" s="894" t="s">
        <v>230</v>
      </c>
      <c r="O45" s="757">
        <v>7.5</v>
      </c>
      <c r="P45" s="885">
        <v>43828</v>
      </c>
      <c r="Q45" s="885">
        <v>43843</v>
      </c>
      <c r="R45" s="660">
        <f t="shared" si="2"/>
        <v>3.3333333333333335</v>
      </c>
      <c r="S45" s="721">
        <f>IF(INDEX(Historical!$D$7:$D$1379,MATCH(B45,Historical!$B$7:$B$1403,0))=0,"n/a",(INDEX(Historical!$C$7:$C$1381,MATCH(B45,Historical!$B$7:$B$1403,0))/INDEX(Historical!$D$7:$D$1379,MATCH(B45,Historical!$B$7:$B$1403,0))-1)*100)</f>
        <v>4.1666666666666741</v>
      </c>
      <c r="T45" s="721">
        <f>IF(INDEX(Historical!$F$7:$F$1372,MATCH(B45,Historical!$B$7:$B$1403,0))=0,"n/a",((INDEX(Historical!$C$7:$C$1381,MATCH(B45,Historical!$B$7:$B$1403,0))/INDEX(Historical!$F$7:$F$1372,MATCH(B45,Historical!$B$7:$B$1403,0)))^(1/3)-1)*100)</f>
        <v>5.429083162718662</v>
      </c>
      <c r="U45" s="721">
        <f>IF(INDEX(Historical!$H$7:$H$1372,MATCH(B45,Historical!$B$7:$B$1403,0))=0,"n/a",((INDEX(Historical!$C$7:$C$1381,MATCH(B45,Historical!$B$7:$B$1403,0))/INDEX(Historical!$H$7:$H$1372,MATCH(B45,Historical!$B$7:$B$1403,0)))^(1/5)-1)*100)</f>
        <v>5.2753403059961901</v>
      </c>
      <c r="V45" s="721">
        <f>IF(INDEX(Historical!$O$7:$O$1372,MATCH(B45,Historical!$B$7:$B$1403,0))=0,"n/a",((INDEX(Historical!$C$7:$C$1381,MATCH(B45,Historical!$B$7:$B$1403,0))/INDEX(Historical!$O$7:$O$1372,MATCH(B45,Historical!$B$7:$B$1403,0)))^(1/10)-1)*100)</f>
        <v>7.1773462536293131</v>
      </c>
      <c r="W45" s="722">
        <f t="shared" si="3"/>
        <v>0.7349987195237585</v>
      </c>
      <c r="X45" s="723" t="str">
        <f t="shared" si="4"/>
        <v>n/a</v>
      </c>
      <c r="Y45" s="900"/>
      <c r="Z45" s="669" t="str">
        <f t="shared" si="5"/>
        <v>n/a</v>
      </c>
      <c r="AA45" s="910" t="str">
        <f t="shared" si="6"/>
        <v>n/a</v>
      </c>
      <c r="AB45" s="911">
        <v>12</v>
      </c>
      <c r="AC45" s="889" t="s">
        <v>136</v>
      </c>
      <c r="AD45" s="889" t="s">
        <v>136</v>
      </c>
      <c r="AE45" s="889" t="s">
        <v>136</v>
      </c>
      <c r="AF45" s="889" t="s">
        <v>136</v>
      </c>
      <c r="AG45" s="889" t="s">
        <v>136</v>
      </c>
      <c r="AH45" s="889" t="s">
        <v>136</v>
      </c>
      <c r="AI45" s="889" t="s">
        <v>136</v>
      </c>
      <c r="AJ45" s="889" t="s">
        <v>136</v>
      </c>
      <c r="AK45" s="889" t="s">
        <v>136</v>
      </c>
      <c r="AL45" s="902" t="s">
        <v>136</v>
      </c>
      <c r="AM45" s="896" t="s">
        <v>136</v>
      </c>
      <c r="AN45" s="889" t="s">
        <v>136</v>
      </c>
      <c r="AO45" s="762" t="str">
        <f t="shared" si="7"/>
        <v>n/a</v>
      </c>
      <c r="AP45" s="763">
        <f t="shared" si="8"/>
        <v>8.9658164964723817</v>
      </c>
      <c r="AQ45" s="912" t="str">
        <f t="shared" si="9"/>
        <v>n/a</v>
      </c>
      <c r="AR45" s="669">
        <f>INDEX(Historical!$C$7:$C$1381,MATCH(B45,Historical!$B$7:$B$1403,0))*IF(AH45="n/a",1.03,IF(AH45&lt;0,1.01,IF(AH45&gt;10,1.1,(1+AH45/100))))</f>
        <v>15.450000000000001</v>
      </c>
      <c r="AS45" s="910">
        <f t="shared" si="10"/>
        <v>15.913500000000001</v>
      </c>
      <c r="AT45" s="910">
        <f t="shared" si="15"/>
        <v>16.390905</v>
      </c>
      <c r="AU45" s="910">
        <f t="shared" si="15"/>
        <v>16.882632149999999</v>
      </c>
      <c r="AV45" s="910">
        <f t="shared" si="15"/>
        <v>17.3891111145</v>
      </c>
      <c r="AW45" s="669">
        <f t="shared" si="12"/>
        <v>82.026148264499994</v>
      </c>
      <c r="AX45" s="770">
        <f t="shared" si="13"/>
        <v>19.530035301071429</v>
      </c>
      <c r="AY45" s="959" t="s">
        <v>136</v>
      </c>
      <c r="AZ45" s="896" t="s">
        <v>136</v>
      </c>
      <c r="BA45" s="896" t="s">
        <v>136</v>
      </c>
      <c r="BB45" s="896" t="s">
        <v>136</v>
      </c>
      <c r="BC45" s="896" t="s">
        <v>136</v>
      </c>
      <c r="BD45" s="932" t="s">
        <v>4281</v>
      </c>
      <c r="BE45" s="641">
        <v>2001</v>
      </c>
      <c r="BF45" s="922">
        <f t="shared" si="14"/>
        <v>2</v>
      </c>
      <c r="BG45" s="906" t="s">
        <v>136</v>
      </c>
    </row>
    <row r="46" spans="1:60" ht="11.25" customHeight="1" x14ac:dyDescent="0.2">
      <c r="A46" s="887" t="s">
        <v>994</v>
      </c>
      <c r="B46" s="899" t="s">
        <v>995</v>
      </c>
      <c r="C46" s="957" t="s">
        <v>108</v>
      </c>
      <c r="D46" s="957" t="s">
        <v>4351</v>
      </c>
      <c r="E46" s="754">
        <v>11</v>
      </c>
      <c r="F46" s="1235">
        <v>333</v>
      </c>
      <c r="G46" s="1235" t="s">
        <v>106</v>
      </c>
      <c r="H46" s="1235" t="s">
        <v>106</v>
      </c>
      <c r="I46" s="898">
        <v>463.01</v>
      </c>
      <c r="J46" s="669">
        <f t="shared" si="0"/>
        <v>3.136001382259562</v>
      </c>
      <c r="K46" s="901">
        <v>3.63</v>
      </c>
      <c r="L46" s="911">
        <v>4</v>
      </c>
      <c r="M46" s="660">
        <f t="shared" si="1"/>
        <v>14.52</v>
      </c>
      <c r="N46" s="894" t="s">
        <v>606</v>
      </c>
      <c r="O46" s="756">
        <v>3.3</v>
      </c>
      <c r="P46" s="885">
        <v>43894</v>
      </c>
      <c r="Q46" s="885">
        <v>43912</v>
      </c>
      <c r="R46" s="660">
        <f t="shared" si="2"/>
        <v>10.000000000000004</v>
      </c>
      <c r="S46" s="721">
        <f>IF(INDEX(Historical!$D$7:$D$1379,MATCH(B46,Historical!$B$7:$B$1403,0))=0,"n/a",(INDEX(Historical!$C$7:$C$1381,MATCH(B46,Historical!$B$7:$B$1403,0))/INDEX(Historical!$D$7:$D$1379,MATCH(B46,Historical!$B$7:$B$1403,0))-1)*100)</f>
        <v>9.8169717138103074</v>
      </c>
      <c r="T46" s="721">
        <f>IF(INDEX(Historical!$F$7:$F$1372,MATCH(B46,Historical!$B$7:$B$1403,0))=0,"n/a",((INDEX(Historical!$C$7:$C$1381,MATCH(B46,Historical!$B$7:$B$1403,0))/INDEX(Historical!$F$7:$F$1372,MATCH(B46,Historical!$B$7:$B$1403,0)))^(1/3)-1)*100)</f>
        <v>12.951712339818444</v>
      </c>
      <c r="U46" s="721">
        <f>IF(INDEX(Historical!$H$7:$H$1372,MATCH(B46,Historical!$B$7:$B$1403,0))=0,"n/a",((INDEX(Historical!$C$7:$C$1381,MATCH(B46,Historical!$B$7:$B$1403,0))/INDEX(Historical!$H$7:$H$1372,MATCH(B46,Historical!$B$7:$B$1403,0)))^(1/5)-1)*100)</f>
        <v>11.324646865576128</v>
      </c>
      <c r="V46" s="721">
        <f>IF(INDEX(Historical!$O$7:$O$1372,MATCH(B46,Historical!$B$7:$B$1403,0))=0,"n/a",((INDEX(Historical!$C$7:$C$1381,MATCH(B46,Historical!$B$7:$B$1403,0))/INDEX(Historical!$O$7:$O$1372,MATCH(B46,Historical!$B$7:$B$1403,0)))^(1/10)-1)*100)</f>
        <v>15.515944582245588</v>
      </c>
      <c r="W46" s="722">
        <f t="shared" si="3"/>
        <v>0.72987157214615017</v>
      </c>
      <c r="X46" s="723">
        <f t="shared" si="4"/>
        <v>1.1920680911132766</v>
      </c>
      <c r="Y46" s="899"/>
      <c r="Z46" s="669">
        <f t="shared" si="5"/>
        <v>51.001053740779767</v>
      </c>
      <c r="AA46" s="910">
        <f t="shared" si="6"/>
        <v>16.263083948015456</v>
      </c>
      <c r="AB46" s="911">
        <v>12</v>
      </c>
      <c r="AC46" s="889">
        <v>28.47</v>
      </c>
      <c r="AD46" s="889">
        <v>2.35</v>
      </c>
      <c r="AE46" s="889">
        <v>5.03</v>
      </c>
      <c r="AF46" s="889">
        <v>2.2200000000000002</v>
      </c>
      <c r="AG46" s="889">
        <v>13.100000000000001</v>
      </c>
      <c r="AH46" s="889">
        <v>15.7</v>
      </c>
      <c r="AI46" s="889">
        <v>8.01</v>
      </c>
      <c r="AJ46" s="889">
        <v>9.5</v>
      </c>
      <c r="AK46" s="889">
        <v>6.92</v>
      </c>
      <c r="AL46" s="902">
        <v>73140</v>
      </c>
      <c r="AM46" s="896">
        <v>1.3</v>
      </c>
      <c r="AN46" s="889">
        <v>0.18</v>
      </c>
      <c r="AO46" s="762">
        <f t="shared" si="7"/>
        <v>-1.8024357001797675</v>
      </c>
      <c r="AP46" s="763">
        <f t="shared" si="8"/>
        <v>14.460648247835689</v>
      </c>
      <c r="AQ46" s="912">
        <f t="shared" si="9"/>
        <v>26.673765353006651</v>
      </c>
      <c r="AR46" s="669">
        <f>INDEX(Historical!$C$7:$C$1381,MATCH(B46,Historical!$B$7:$B$1403,0))*IF(AH46="n/a",1.03,IF(AH46&lt;0,1.01,IF(AH46&gt;10,1.1,(1+AH46/100))))</f>
        <v>14.52</v>
      </c>
      <c r="AS46" s="910">
        <f t="shared" si="10"/>
        <v>15.683052</v>
      </c>
      <c r="AT46" s="910">
        <f t="shared" si="15"/>
        <v>16.7683191984</v>
      </c>
      <c r="AU46" s="910">
        <f t="shared" si="15"/>
        <v>17.928686886929277</v>
      </c>
      <c r="AV46" s="910">
        <f t="shared" si="15"/>
        <v>19.169352019504782</v>
      </c>
      <c r="AW46" s="669">
        <f t="shared" si="12"/>
        <v>84.069410104834063</v>
      </c>
      <c r="AX46" s="770">
        <f t="shared" si="13"/>
        <v>18.157147816426008</v>
      </c>
      <c r="AY46" s="959">
        <v>1.54</v>
      </c>
      <c r="AZ46" s="896">
        <v>14.74</v>
      </c>
      <c r="BA46" s="896">
        <v>-19.73</v>
      </c>
      <c r="BB46" s="896">
        <v>-12.15</v>
      </c>
      <c r="BC46" s="896">
        <v>-1.87</v>
      </c>
      <c r="BE46" s="641">
        <v>2010</v>
      </c>
      <c r="BF46" s="922">
        <f t="shared" si="14"/>
        <v>0</v>
      </c>
      <c r="BG46" s="906">
        <v>2.6</v>
      </c>
      <c r="BH46" s="721"/>
    </row>
    <row r="47" spans="1:60" s="796" customFormat="1" ht="11.25" customHeight="1" x14ac:dyDescent="0.2">
      <c r="A47" s="777" t="s">
        <v>455</v>
      </c>
      <c r="B47" s="804" t="s">
        <v>456</v>
      </c>
      <c r="C47" s="957" t="s">
        <v>108</v>
      </c>
      <c r="D47" s="957" t="s">
        <v>4355</v>
      </c>
      <c r="E47" s="778">
        <v>16</v>
      </c>
      <c r="F47" s="1235">
        <v>247</v>
      </c>
      <c r="G47" s="1234" t="s">
        <v>106</v>
      </c>
      <c r="H47" s="1234" t="s">
        <v>106</v>
      </c>
      <c r="I47" s="779">
        <v>38.130000000000003</v>
      </c>
      <c r="J47" s="780">
        <f t="shared" si="0"/>
        <v>2.4127983215316022</v>
      </c>
      <c r="K47" s="1193">
        <v>0.23</v>
      </c>
      <c r="L47" s="782">
        <v>4</v>
      </c>
      <c r="M47" s="783">
        <f t="shared" si="1"/>
        <v>0.92</v>
      </c>
      <c r="N47" s="784" t="s">
        <v>237</v>
      </c>
      <c r="O47" s="1058">
        <v>0.21</v>
      </c>
      <c r="P47" s="786">
        <v>43867</v>
      </c>
      <c r="Q47" s="786">
        <v>43875</v>
      </c>
      <c r="R47" s="783">
        <f t="shared" si="2"/>
        <v>9.5238095238095326</v>
      </c>
      <c r="S47" s="721">
        <f>IF(INDEX(Historical!$D$7:$D$1379,MATCH(B47,Historical!$B$7:$B$1403,0))=0,"n/a",(INDEX(Historical!$C$7:$C$1381,MATCH(B47,Historical!$B$7:$B$1403,0))/INDEX(Historical!$D$7:$D$1379,MATCH(B47,Historical!$B$7:$B$1403,0))-1)*100)</f>
        <v>25.984251968503933</v>
      </c>
      <c r="T47" s="721">
        <f>IF(INDEX(Historical!$F$7:$F$1372,MATCH(B47,Historical!$B$7:$B$1403,0))=0,"n/a",((INDEX(Historical!$C$7:$C$1381,MATCH(B47,Historical!$B$7:$B$1403,0))/INDEX(Historical!$F$7:$F$1372,MATCH(B47,Historical!$B$7:$B$1403,0)))^(1/3)-1)*100)</f>
        <v>16.191208898541198</v>
      </c>
      <c r="U47" s="721">
        <f>IF(INDEX(Historical!$H$7:$H$1372,MATCH(B47,Historical!$B$7:$B$1403,0))=0,"n/a",((INDEX(Historical!$C$7:$C$1381,MATCH(B47,Historical!$B$7:$B$1403,0))/INDEX(Historical!$H$7:$H$1372,MATCH(B47,Historical!$B$7:$B$1403,0)))^(1/5)-1)*100)</f>
        <v>14.869835499703509</v>
      </c>
      <c r="V47" s="721">
        <f>IF(INDEX(Historical!$O$7:$O$1372,MATCH(B47,Historical!$B$7:$B$1403,0))=0,"n/a",((INDEX(Historical!$C$7:$C$1381,MATCH(B47,Historical!$B$7:$B$1403,0))/INDEX(Historical!$O$7:$O$1372,MATCH(B47,Historical!$B$7:$B$1403,0)))^(1/10)-1)*100)</f>
        <v>10.872671660343824</v>
      </c>
      <c r="W47" s="722">
        <f t="shared" si="3"/>
        <v>1.3676340060868979</v>
      </c>
      <c r="X47" s="723">
        <f t="shared" si="4"/>
        <v>1.1801456745796437</v>
      </c>
      <c r="Y47" s="1121" t="s">
        <v>4194</v>
      </c>
      <c r="Z47" s="780">
        <f t="shared" si="5"/>
        <v>37.096774193548384</v>
      </c>
      <c r="AA47" s="788">
        <f t="shared" si="6"/>
        <v>15.375000000000002</v>
      </c>
      <c r="AB47" s="782">
        <v>12</v>
      </c>
      <c r="AC47" s="789">
        <v>2.48</v>
      </c>
      <c r="AD47" s="789">
        <v>1.54</v>
      </c>
      <c r="AE47" s="789">
        <v>5.2</v>
      </c>
      <c r="AF47" s="789">
        <v>1.55</v>
      </c>
      <c r="AG47" s="789">
        <v>10.5</v>
      </c>
      <c r="AH47" s="789">
        <v>53.7</v>
      </c>
      <c r="AI47" s="789">
        <v>4.71</v>
      </c>
      <c r="AJ47" s="789">
        <v>12.6</v>
      </c>
      <c r="AK47" s="789">
        <v>10</v>
      </c>
      <c r="AL47" s="790">
        <v>522</v>
      </c>
      <c r="AM47" s="791">
        <v>1</v>
      </c>
      <c r="AN47" s="789">
        <v>0.01</v>
      </c>
      <c r="AO47" s="792">
        <f t="shared" si="7"/>
        <v>1.9076338212351107</v>
      </c>
      <c r="AP47" s="793">
        <f t="shared" si="8"/>
        <v>17.282633821235112</v>
      </c>
      <c r="AQ47" s="794">
        <f t="shared" si="9"/>
        <v>2.9158232084195435</v>
      </c>
      <c r="AR47" s="669">
        <f>INDEX(Historical!$C$7:$C$1381,MATCH(B47,Historical!$B$7:$B$1403,0))*IF(AH47="n/a",1.03,IF(AH47&lt;0,1.01,IF(AH47&gt;10,1.1,(1+AH47/100))))</f>
        <v>0.88000000000000012</v>
      </c>
      <c r="AS47" s="788">
        <f t="shared" si="10"/>
        <v>0.92144800000000004</v>
      </c>
      <c r="AT47" s="788">
        <f t="shared" ref="AT47:AV66" si="16">IF($AK47="n/a",1.03*AS47,IF($AK47&lt;0,1.01*AS47,IF($AK47&gt;10,1.1*AS47,(1+$AK47/100)*AS47)))</f>
        <v>1.0135928000000001</v>
      </c>
      <c r="AU47" s="788">
        <f t="shared" si="16"/>
        <v>1.1149520800000001</v>
      </c>
      <c r="AV47" s="788">
        <f t="shared" si="16"/>
        <v>1.2264472880000001</v>
      </c>
      <c r="AW47" s="780">
        <f t="shared" si="12"/>
        <v>5.1564401680000005</v>
      </c>
      <c r="AX47" s="795">
        <f t="shared" si="13"/>
        <v>13.523315415683189</v>
      </c>
      <c r="AY47" s="960">
        <v>0.49</v>
      </c>
      <c r="AZ47" s="791">
        <v>-1.5699999999999998</v>
      </c>
      <c r="BA47" s="791">
        <v>-20.18</v>
      </c>
      <c r="BB47" s="791">
        <v>-14.180000000000001</v>
      </c>
      <c r="BC47" s="791">
        <v>-11.44</v>
      </c>
      <c r="BD47" s="933"/>
      <c r="BE47" s="641">
        <v>2005</v>
      </c>
      <c r="BF47" s="922">
        <f t="shared" si="14"/>
        <v>1</v>
      </c>
      <c r="BG47" s="847">
        <v>1.3</v>
      </c>
    </row>
    <row r="48" spans="1:60" ht="11.25" customHeight="1" x14ac:dyDescent="0.2">
      <c r="A48" s="887" t="s">
        <v>1007</v>
      </c>
      <c r="B48" s="899" t="s">
        <v>1008</v>
      </c>
      <c r="C48" s="957" t="s">
        <v>153</v>
      </c>
      <c r="D48" s="957" t="s">
        <v>4365</v>
      </c>
      <c r="E48" s="754">
        <v>11</v>
      </c>
      <c r="F48" s="1235">
        <v>321</v>
      </c>
      <c r="G48" s="1235" t="s">
        <v>115</v>
      </c>
      <c r="H48" s="1235" t="s">
        <v>115</v>
      </c>
      <c r="I48" s="898">
        <v>59.06</v>
      </c>
      <c r="J48" s="669">
        <f t="shared" si="0"/>
        <v>3.0477480528276328</v>
      </c>
      <c r="K48" s="901">
        <v>0.45</v>
      </c>
      <c r="L48" s="911">
        <v>4</v>
      </c>
      <c r="M48" s="660">
        <f t="shared" si="1"/>
        <v>1.8</v>
      </c>
      <c r="N48" s="894" t="s">
        <v>139</v>
      </c>
      <c r="O48" s="756">
        <v>0.41</v>
      </c>
      <c r="P48" s="885">
        <v>43831</v>
      </c>
      <c r="Q48" s="885">
        <v>43863</v>
      </c>
      <c r="R48" s="660">
        <f t="shared" si="2"/>
        <v>9.7560975609756184</v>
      </c>
      <c r="S48" s="721">
        <f>IF(INDEX(Historical!$D$7:$D$1379,MATCH(B48,Historical!$B$7:$B$1403,0))=0,"n/a",(INDEX(Historical!$C$7:$C$1381,MATCH(B48,Historical!$B$7:$B$1403,0))/INDEX(Historical!$D$7:$D$1379,MATCH(B48,Historical!$B$7:$B$1403,0))-1)*100)</f>
        <v>2.4999999999999911</v>
      </c>
      <c r="T48" s="721">
        <f>IF(INDEX(Historical!$F$7:$F$1372,MATCH(B48,Historical!$B$7:$B$1403,0))=0,"n/a",((INDEX(Historical!$C$7:$C$1381,MATCH(B48,Historical!$B$7:$B$1403,0))/INDEX(Historical!$F$7:$F$1372,MATCH(B48,Historical!$B$7:$B$1403,0)))^(1/3)-1)*100)</f>
        <v>2.5652131008858436</v>
      </c>
      <c r="U48" s="721">
        <f>IF(INDEX(Historical!$H$7:$H$1372,MATCH(B48,Historical!$B$7:$B$1403,0))=0,"n/a",((INDEX(Historical!$C$7:$C$1381,MATCH(B48,Historical!$B$7:$B$1403,0))/INDEX(Historical!$H$7:$H$1372,MATCH(B48,Historical!$B$7:$B$1403,0)))^(1/5)-1)*100)</f>
        <v>2.4932274840123947</v>
      </c>
      <c r="V48" s="721">
        <f>IF(INDEX(Historical!$O$7:$O$1372,MATCH(B48,Historical!$B$7:$B$1403,0))=0,"n/a",((INDEX(Historical!$C$7:$C$1381,MATCH(B48,Historical!$B$7:$B$1403,0))/INDEX(Historical!$O$7:$O$1372,MATCH(B48,Historical!$B$7:$B$1403,0)))^(1/10)-1)*100)</f>
        <v>2.8352992717352699</v>
      </c>
      <c r="W48" s="722">
        <f t="shared" si="3"/>
        <v>0.87935249335654109</v>
      </c>
      <c r="X48" s="723">
        <f t="shared" si="4"/>
        <v>0.17194672303533759</v>
      </c>
      <c r="Y48" s="679"/>
      <c r="Z48" s="669">
        <f t="shared" si="5"/>
        <v>81.818181818181813</v>
      </c>
      <c r="AA48" s="910">
        <f t="shared" si="6"/>
        <v>26.845454545454544</v>
      </c>
      <c r="AB48" s="911">
        <v>8</v>
      </c>
      <c r="AC48" s="889">
        <v>2.2000000000000002</v>
      </c>
      <c r="AD48" s="889">
        <v>1.92</v>
      </c>
      <c r="AE48" s="889">
        <v>5.26</v>
      </c>
      <c r="AF48" s="889">
        <v>5.46</v>
      </c>
      <c r="AG48" s="889">
        <v>39.4</v>
      </c>
      <c r="AH48" s="889">
        <v>28.7</v>
      </c>
      <c r="AI48" s="889">
        <v>20.05</v>
      </c>
      <c r="AJ48" s="889">
        <v>14.499999999999998</v>
      </c>
      <c r="AK48" s="889">
        <v>14.000000000000002</v>
      </c>
      <c r="AL48" s="902">
        <v>137480</v>
      </c>
      <c r="AM48" s="896">
        <v>0.1</v>
      </c>
      <c r="AN48" s="889">
        <v>1.41</v>
      </c>
      <c r="AO48" s="762">
        <f t="shared" si="7"/>
        <v>-21.304479008614514</v>
      </c>
      <c r="AP48" s="763">
        <f t="shared" si="8"/>
        <v>5.540975536840028</v>
      </c>
      <c r="AQ48" s="912">
        <f t="shared" si="9"/>
        <v>155.23512629920216</v>
      </c>
      <c r="AR48" s="669">
        <f>INDEX(Historical!$C$7:$C$1381,MATCH(B48,Historical!$B$7:$B$1403,0))*IF(AH48="n/a",1.03,IF(AH48&lt;0,1.01,IF(AH48&gt;10,1.1,(1+AH48/100))))</f>
        <v>1.804</v>
      </c>
      <c r="AS48" s="910">
        <f t="shared" si="10"/>
        <v>1.9844000000000002</v>
      </c>
      <c r="AT48" s="910">
        <f t="shared" si="16"/>
        <v>2.1828400000000006</v>
      </c>
      <c r="AU48" s="910">
        <f t="shared" si="16"/>
        <v>2.4011240000000007</v>
      </c>
      <c r="AV48" s="910">
        <f t="shared" si="16"/>
        <v>2.6412364000000008</v>
      </c>
      <c r="AW48" s="669">
        <f t="shared" si="12"/>
        <v>11.013600400000001</v>
      </c>
      <c r="AX48" s="770">
        <f t="shared" si="13"/>
        <v>18.648155096512024</v>
      </c>
      <c r="AY48" s="959">
        <v>0.76</v>
      </c>
      <c r="AZ48" s="896">
        <v>39.03</v>
      </c>
      <c r="BA48" s="896">
        <v>-13.58</v>
      </c>
      <c r="BB48" s="896">
        <v>-8.73</v>
      </c>
      <c r="BC48" s="896">
        <v>9.8699999999999992</v>
      </c>
      <c r="BE48" s="641">
        <v>2010</v>
      </c>
      <c r="BF48" s="922">
        <f t="shared" si="14"/>
        <v>0</v>
      </c>
      <c r="BG48" s="906">
        <v>13.600000000000001</v>
      </c>
    </row>
    <row r="49" spans="1:60" ht="11.25" customHeight="1" x14ac:dyDescent="0.2">
      <c r="A49" s="895" t="s">
        <v>466</v>
      </c>
      <c r="B49" s="899" t="s">
        <v>467</v>
      </c>
      <c r="C49" s="957" t="s">
        <v>108</v>
      </c>
      <c r="D49" s="957" t="s">
        <v>4355</v>
      </c>
      <c r="E49" s="754">
        <v>15</v>
      </c>
      <c r="F49" s="1235">
        <v>267</v>
      </c>
      <c r="G49" s="1235" t="s">
        <v>37</v>
      </c>
      <c r="H49" s="1235" t="s">
        <v>37</v>
      </c>
      <c r="I49" s="898">
        <v>72.400000000000006</v>
      </c>
      <c r="J49" s="669">
        <f t="shared" si="0"/>
        <v>2.8176795580110494</v>
      </c>
      <c r="K49" s="901">
        <v>0.51</v>
      </c>
      <c r="L49" s="911">
        <v>4</v>
      </c>
      <c r="M49" s="660">
        <f t="shared" si="1"/>
        <v>2.04</v>
      </c>
      <c r="N49" s="894" t="s">
        <v>468</v>
      </c>
      <c r="O49" s="756">
        <v>0.5</v>
      </c>
      <c r="P49" s="885">
        <v>43776</v>
      </c>
      <c r="Q49" s="885">
        <v>43795</v>
      </c>
      <c r="R49" s="660">
        <f t="shared" si="2"/>
        <v>2.0000000000000018</v>
      </c>
      <c r="S49" s="721">
        <f>IF(INDEX(Historical!$D$7:$D$1379,MATCH(B49,Historical!$B$7:$B$1403,0))=0,"n/a",(INDEX(Historical!$C$7:$C$1381,MATCH(B49,Historical!$B$7:$B$1403,0))/INDEX(Historical!$D$7:$D$1379,MATCH(B49,Historical!$B$7:$B$1403,0))-1)*100)</f>
        <v>5.7894736842105221</v>
      </c>
      <c r="T49" s="721">
        <f>IF(INDEX(Historical!$F$7:$F$1372,MATCH(B49,Historical!$B$7:$B$1403,0))=0,"n/a",((INDEX(Historical!$C$7:$C$1381,MATCH(B49,Historical!$B$7:$B$1403,0))/INDEX(Historical!$F$7:$F$1372,MATCH(B49,Historical!$B$7:$B$1403,0)))^(1/3)-1)*100)</f>
        <v>5.1275761773769801</v>
      </c>
      <c r="U49" s="721">
        <f>IF(INDEX(Historical!$H$7:$H$1372,MATCH(B49,Historical!$B$7:$B$1403,0))=0,"n/a",((INDEX(Historical!$C$7:$C$1381,MATCH(B49,Historical!$B$7:$B$1403,0))/INDEX(Historical!$H$7:$H$1372,MATCH(B49,Historical!$B$7:$B$1403,0)))^(1/5)-1)*100)</f>
        <v>4.4085846538828521</v>
      </c>
      <c r="V49" s="721">
        <f>IF(INDEX(Historical!$O$7:$O$1372,MATCH(B49,Historical!$B$7:$B$1403,0))=0,"n/a",((INDEX(Historical!$C$7:$C$1381,MATCH(B49,Historical!$B$7:$B$1403,0))/INDEX(Historical!$O$7:$O$1372,MATCH(B49,Historical!$B$7:$B$1403,0)))^(1/10)-1)*100)</f>
        <v>7.8391422634658259</v>
      </c>
      <c r="W49" s="722">
        <f t="shared" si="3"/>
        <v>0.56238099854737644</v>
      </c>
      <c r="X49" s="723">
        <f t="shared" si="4"/>
        <v>0.58781128718438025</v>
      </c>
      <c r="Y49" s="900"/>
      <c r="Z49" s="669">
        <f t="shared" si="5"/>
        <v>30.312035661218424</v>
      </c>
      <c r="AA49" s="910">
        <f t="shared" si="6"/>
        <v>10.757800891530461</v>
      </c>
      <c r="AB49" s="911">
        <v>12</v>
      </c>
      <c r="AC49" s="889">
        <v>6.73</v>
      </c>
      <c r="AD49" s="889">
        <v>1.54</v>
      </c>
      <c r="AE49" s="889">
        <v>3.57</v>
      </c>
      <c r="AF49" s="889">
        <v>1.06</v>
      </c>
      <c r="AG49" s="889">
        <v>10.199999999999999</v>
      </c>
      <c r="AH49" s="889">
        <v>24.8</v>
      </c>
      <c r="AI49" s="889">
        <v>4.16</v>
      </c>
      <c r="AJ49" s="889">
        <v>7.5</v>
      </c>
      <c r="AK49" s="889">
        <v>7.0000000000000009</v>
      </c>
      <c r="AL49" s="902">
        <v>5130</v>
      </c>
      <c r="AM49" s="896">
        <v>0.6</v>
      </c>
      <c r="AN49" s="889">
        <v>0.06</v>
      </c>
      <c r="AO49" s="762">
        <f t="shared" si="7"/>
        <v>-3.5315366796365595</v>
      </c>
      <c r="AP49" s="763">
        <f t="shared" si="8"/>
        <v>7.226264211893902</v>
      </c>
      <c r="AQ49" s="912">
        <f t="shared" si="9"/>
        <v>-28.809273559535733</v>
      </c>
      <c r="AR49" s="669">
        <f>INDEX(Historical!$C$7:$C$1381,MATCH(B49,Historical!$B$7:$B$1403,0))*IF(AH49="n/a",1.03,IF(AH49&lt;0,1.01,IF(AH49&gt;10,1.1,(1+AH49/100))))</f>
        <v>2.2109999999999999</v>
      </c>
      <c r="AS49" s="910">
        <f t="shared" si="10"/>
        <v>2.3029776000000002</v>
      </c>
      <c r="AT49" s="910">
        <f t="shared" si="16"/>
        <v>2.4641860320000002</v>
      </c>
      <c r="AU49" s="910">
        <f t="shared" si="16"/>
        <v>2.6366790542400005</v>
      </c>
      <c r="AV49" s="910">
        <f t="shared" si="16"/>
        <v>2.8212465880368005</v>
      </c>
      <c r="AW49" s="669">
        <f t="shared" si="12"/>
        <v>12.436089274276801</v>
      </c>
      <c r="AX49" s="770">
        <f t="shared" si="13"/>
        <v>17.176918887122653</v>
      </c>
      <c r="AY49" s="959">
        <v>1.24</v>
      </c>
      <c r="AZ49" s="896">
        <v>0.15</v>
      </c>
      <c r="BA49" s="896">
        <v>-20.66</v>
      </c>
      <c r="BB49" s="896">
        <v>-12.97</v>
      </c>
      <c r="BC49" s="896">
        <v>-9.33</v>
      </c>
      <c r="BE49" s="641">
        <v>2005</v>
      </c>
      <c r="BF49" s="922">
        <f t="shared" si="14"/>
        <v>1</v>
      </c>
      <c r="BG49" s="906">
        <v>1.2</v>
      </c>
    </row>
    <row r="50" spans="1:60" ht="11.25" customHeight="1" x14ac:dyDescent="0.2">
      <c r="A50" s="895" t="s">
        <v>471</v>
      </c>
      <c r="B50" s="899" t="s">
        <v>472</v>
      </c>
      <c r="C50" s="957" t="s">
        <v>4207</v>
      </c>
      <c r="D50" s="957" t="s">
        <v>4341</v>
      </c>
      <c r="E50" s="754">
        <v>13</v>
      </c>
      <c r="F50" s="1235">
        <v>287</v>
      </c>
      <c r="G50" s="1235" t="s">
        <v>106</v>
      </c>
      <c r="H50" s="1235" t="s">
        <v>106</v>
      </c>
      <c r="I50" s="898">
        <v>104.36</v>
      </c>
      <c r="J50" s="669">
        <f t="shared" si="0"/>
        <v>2.0697585281717132</v>
      </c>
      <c r="K50" s="901">
        <v>0.54</v>
      </c>
      <c r="L50" s="911">
        <v>4</v>
      </c>
      <c r="M50" s="660">
        <f t="shared" si="1"/>
        <v>2.16</v>
      </c>
      <c r="N50" s="894" t="s">
        <v>189</v>
      </c>
      <c r="O50" s="756">
        <v>0.48499999999999999</v>
      </c>
      <c r="P50" s="885">
        <v>43720</v>
      </c>
      <c r="Q50" s="885">
        <v>43741</v>
      </c>
      <c r="R50" s="660">
        <f t="shared" si="2"/>
        <v>11.340206185567022</v>
      </c>
      <c r="S50" s="721">
        <f>IF(INDEX(Historical!$D$7:$D$1379,MATCH(B50,Historical!$B$7:$B$1403,0))=0,"n/a",(INDEX(Historical!$C$7:$C$1381,MATCH(B50,Historical!$B$7:$B$1403,0))/INDEX(Historical!$D$7:$D$1379,MATCH(B50,Historical!$B$7:$B$1403,0))-1)*100)</f>
        <v>26.265822784810133</v>
      </c>
      <c r="T50" s="721">
        <f>IF(INDEX(Historical!$F$7:$F$1372,MATCH(B50,Historical!$B$7:$B$1403,0))=0,"n/a",((INDEX(Historical!$C$7:$C$1381,MATCH(B50,Historical!$B$7:$B$1403,0))/INDEX(Historical!$F$7:$F$1372,MATCH(B50,Historical!$B$7:$B$1403,0)))^(1/3)-1)*100)</f>
        <v>17.493163193867247</v>
      </c>
      <c r="U50" s="721">
        <f>IF(INDEX(Historical!$H$7:$H$1372,MATCH(B50,Historical!$B$7:$B$1403,0))=0,"n/a",((INDEX(Historical!$C$7:$C$1381,MATCH(B50,Historical!$B$7:$B$1403,0))/INDEX(Historical!$H$7:$H$1372,MATCH(B50,Historical!$B$7:$B$1403,0)))^(1/5)-1)*100)</f>
        <v>17.257350851193355</v>
      </c>
      <c r="V50" s="721">
        <f>IF(INDEX(Historical!$O$7:$O$1372,MATCH(B50,Historical!$B$7:$B$1403,0))=0,"n/a",((INDEX(Historical!$C$7:$C$1381,MATCH(B50,Historical!$B$7:$B$1403,0))/INDEX(Historical!$O$7:$O$1372,MATCH(B50,Historical!$B$7:$B$1403,0)))^(1/10)-1)*100)</f>
        <v>19.011104450984995</v>
      </c>
      <c r="W50" s="722">
        <f t="shared" si="3"/>
        <v>0.9077510933510875</v>
      </c>
      <c r="X50" s="723">
        <f t="shared" si="4"/>
        <v>1.2415360324599534</v>
      </c>
      <c r="Y50" s="899"/>
      <c r="Z50" s="669">
        <f t="shared" si="5"/>
        <v>60.33519553072626</v>
      </c>
      <c r="AA50" s="910">
        <f t="shared" si="6"/>
        <v>29.150837988826815</v>
      </c>
      <c r="AB50" s="911">
        <v>12</v>
      </c>
      <c r="AC50" s="889">
        <v>3.58</v>
      </c>
      <c r="AD50" s="889">
        <v>2.91</v>
      </c>
      <c r="AE50" s="889">
        <v>2.79</v>
      </c>
      <c r="AF50" s="889">
        <v>10.64</v>
      </c>
      <c r="AG50" s="889">
        <v>36.199999999999996</v>
      </c>
      <c r="AH50" s="889">
        <v>10.4</v>
      </c>
      <c r="AI50" s="889">
        <v>10.09</v>
      </c>
      <c r="AJ50" s="889">
        <v>13.900000000000002</v>
      </c>
      <c r="AK50" s="889">
        <v>10</v>
      </c>
      <c r="AL50" s="902">
        <v>12160</v>
      </c>
      <c r="AM50" s="896">
        <v>0.6</v>
      </c>
      <c r="AN50" s="889">
        <v>1.64</v>
      </c>
      <c r="AO50" s="762">
        <f t="shared" si="7"/>
        <v>-9.823728609461746</v>
      </c>
      <c r="AP50" s="763">
        <f t="shared" si="8"/>
        <v>19.327109379365069</v>
      </c>
      <c r="AQ50" s="912">
        <f t="shared" si="9"/>
        <v>271.2830104747095</v>
      </c>
      <c r="AR50" s="669">
        <f>INDEX(Historical!$C$7:$C$1381,MATCH(B50,Historical!$B$7:$B$1403,0))*IF(AH50="n/a",1.03,IF(AH50&lt;0,1.01,IF(AH50&gt;10,1.1,(1+AH50/100))))</f>
        <v>2.1945000000000001</v>
      </c>
      <c r="AS50" s="910">
        <f t="shared" si="10"/>
        <v>2.4139500000000003</v>
      </c>
      <c r="AT50" s="910">
        <f t="shared" si="16"/>
        <v>2.6553450000000005</v>
      </c>
      <c r="AU50" s="910">
        <f t="shared" si="16"/>
        <v>2.9208795000000007</v>
      </c>
      <c r="AV50" s="910">
        <f t="shared" si="16"/>
        <v>3.2129674500000012</v>
      </c>
      <c r="AW50" s="669">
        <f t="shared" si="12"/>
        <v>13.397641950000002</v>
      </c>
      <c r="AX50" s="770">
        <f t="shared" si="13"/>
        <v>12.837909112686855</v>
      </c>
      <c r="AY50" s="959">
        <v>0.64</v>
      </c>
      <c r="AZ50" s="896">
        <v>7.1800000000000006</v>
      </c>
      <c r="BA50" s="896">
        <v>-23.82</v>
      </c>
      <c r="BB50" s="896">
        <v>-15.47</v>
      </c>
      <c r="BC50" s="896">
        <v>-16.739999999999998</v>
      </c>
      <c r="BE50" s="641">
        <v>2007</v>
      </c>
      <c r="BF50" s="922">
        <f t="shared" si="14"/>
        <v>1</v>
      </c>
      <c r="BG50" s="906">
        <v>10.5</v>
      </c>
    </row>
    <row r="51" spans="1:60" ht="11.25" customHeight="1" x14ac:dyDescent="0.2">
      <c r="A51" s="887" t="s">
        <v>489</v>
      </c>
      <c r="B51" s="899" t="s">
        <v>490</v>
      </c>
      <c r="C51" s="957" t="s">
        <v>153</v>
      </c>
      <c r="D51" s="957" t="s">
        <v>4337</v>
      </c>
      <c r="E51" s="754">
        <v>23</v>
      </c>
      <c r="F51" s="1235">
        <v>149</v>
      </c>
      <c r="G51" s="1235" t="s">
        <v>106</v>
      </c>
      <c r="H51" s="1235" t="s">
        <v>106</v>
      </c>
      <c r="I51" s="889">
        <v>52.12</v>
      </c>
      <c r="J51" s="669">
        <f t="shared" si="0"/>
        <v>3.6922486569455106</v>
      </c>
      <c r="K51" s="908">
        <v>0.48110000000000003</v>
      </c>
      <c r="L51" s="911">
        <v>4</v>
      </c>
      <c r="M51" s="660">
        <f t="shared" si="1"/>
        <v>1.9244000000000001</v>
      </c>
      <c r="N51" s="894" t="s">
        <v>491</v>
      </c>
      <c r="O51" s="757">
        <v>0.4763</v>
      </c>
      <c r="P51" s="885">
        <v>43644</v>
      </c>
      <c r="Q51" s="885">
        <v>43661</v>
      </c>
      <c r="R51" s="660">
        <f t="shared" si="2"/>
        <v>1.007768213310944</v>
      </c>
      <c r="S51" s="721">
        <f>IF(INDEX(Historical!$D$7:$D$1379,MATCH(B51,Historical!$B$7:$B$1403,0))=0,"n/a",(INDEX(Historical!$C$7:$C$1381,MATCH(B51,Historical!$B$7:$B$1403,0))/INDEX(Historical!$D$7:$D$1379,MATCH(B51,Historical!$B$7:$B$1403,0))-1)*100)</f>
        <v>2.068230277185501</v>
      </c>
      <c r="T51" s="721">
        <f>IF(INDEX(Historical!$F$7:$F$1372,MATCH(B51,Historical!$B$7:$B$1403,0))=0,"n/a",((INDEX(Historical!$C$7:$C$1381,MATCH(B51,Historical!$B$7:$B$1403,0))/INDEX(Historical!$F$7:$F$1372,MATCH(B51,Historical!$B$7:$B$1403,0)))^(1/3)-1)*100)</f>
        <v>4.6276247180517815</v>
      </c>
      <c r="U51" s="721">
        <f>IF(INDEX(Historical!$H$7:$H$1372,MATCH(B51,Historical!$B$7:$B$1403,0))=0,"n/a",((INDEX(Historical!$C$7:$C$1381,MATCH(B51,Historical!$B$7:$B$1403,0))/INDEX(Historical!$H$7:$H$1372,MATCH(B51,Historical!$B$7:$B$1403,0)))^(1/5)-1)*100)</f>
        <v>8.2198036681065965</v>
      </c>
      <c r="V51" s="721">
        <f>IF(INDEX(Historical!$O$7:$O$1372,MATCH(B51,Historical!$B$7:$B$1403,0))=0,"n/a",((INDEX(Historical!$C$7:$C$1381,MATCH(B51,Historical!$B$7:$B$1403,0))/INDEX(Historical!$O$7:$O$1372,MATCH(B51,Historical!$B$7:$B$1403,0)))^(1/10)-1)*100)</f>
        <v>14.332034524685522</v>
      </c>
      <c r="W51" s="722">
        <f t="shared" si="3"/>
        <v>0.57352664438177237</v>
      </c>
      <c r="X51" s="723">
        <f t="shared" si="4"/>
        <v>1.3475087980502618</v>
      </c>
      <c r="Y51" s="900"/>
      <c r="Z51" s="669" t="str">
        <f t="shared" si="5"/>
        <v>n/a</v>
      </c>
      <c r="AA51" s="910" t="str">
        <f t="shared" si="6"/>
        <v>n/a</v>
      </c>
      <c r="AB51" s="911">
        <v>6</v>
      </c>
      <c r="AC51" s="889">
        <v>-14.24</v>
      </c>
      <c r="AD51" s="889" t="s">
        <v>136</v>
      </c>
      <c r="AE51" s="889">
        <v>0.1</v>
      </c>
      <c r="AF51" s="889">
        <v>15.24</v>
      </c>
      <c r="AG51" s="889">
        <v>-116.5</v>
      </c>
      <c r="AH51" s="889">
        <v>308.40000000000003</v>
      </c>
      <c r="AI51" s="889">
        <v>4.21</v>
      </c>
      <c r="AJ51" s="889">
        <v>6.1</v>
      </c>
      <c r="AK51" s="889">
        <v>4.45</v>
      </c>
      <c r="AL51" s="902">
        <v>15390</v>
      </c>
      <c r="AM51" s="896">
        <v>0.3</v>
      </c>
      <c r="AN51" s="889">
        <v>7.94</v>
      </c>
      <c r="AO51" s="762" t="str">
        <f t="shared" si="7"/>
        <v>n/a</v>
      </c>
      <c r="AP51" s="763">
        <f t="shared" si="8"/>
        <v>11.912052325052107</v>
      </c>
      <c r="AQ51" s="912" t="str">
        <f t="shared" si="9"/>
        <v>n/a</v>
      </c>
      <c r="AR51" s="669">
        <f>INDEX(Historical!$C$7:$C$1381,MATCH(B51,Historical!$B$7:$B$1403,0))*IF(AH51="n/a",1.03,IF(AH51&lt;0,1.01,IF(AH51&gt;10,1.1,(1+AH51/100))))</f>
        <v>2.1062800000000004</v>
      </c>
      <c r="AS51" s="910">
        <f t="shared" si="10"/>
        <v>2.1949543880000006</v>
      </c>
      <c r="AT51" s="910">
        <f t="shared" si="16"/>
        <v>2.2926298582660007</v>
      </c>
      <c r="AU51" s="910">
        <f t="shared" si="16"/>
        <v>2.3946518869588376</v>
      </c>
      <c r="AV51" s="910">
        <f t="shared" si="16"/>
        <v>2.501213895928506</v>
      </c>
      <c r="AW51" s="669">
        <f t="shared" si="12"/>
        <v>11.489730029153344</v>
      </c>
      <c r="AX51" s="770">
        <f t="shared" si="13"/>
        <v>22.044762143425451</v>
      </c>
      <c r="AY51" s="959">
        <v>1.44</v>
      </c>
      <c r="AZ51" s="896">
        <v>27.029999999999998</v>
      </c>
      <c r="BA51" s="896">
        <v>-14.12</v>
      </c>
      <c r="BB51" s="896">
        <v>-3.2199999999999998</v>
      </c>
      <c r="BC51" s="896">
        <v>5.9799999999999995</v>
      </c>
      <c r="BE51" s="641">
        <v>1997</v>
      </c>
      <c r="BF51" s="922">
        <f t="shared" si="14"/>
        <v>2</v>
      </c>
      <c r="BG51" s="906">
        <v>-10.4</v>
      </c>
      <c r="BH51" s="721"/>
    </row>
    <row r="52" spans="1:60" ht="11.25" customHeight="1" x14ac:dyDescent="0.2">
      <c r="A52" s="895" t="s">
        <v>494</v>
      </c>
      <c r="B52" s="899" t="s">
        <v>495</v>
      </c>
      <c r="C52" s="957" t="s">
        <v>4207</v>
      </c>
      <c r="D52" s="957" t="s">
        <v>4341</v>
      </c>
      <c r="E52" s="754">
        <v>18</v>
      </c>
      <c r="F52" s="1235">
        <v>190</v>
      </c>
      <c r="G52" s="1235" t="s">
        <v>115</v>
      </c>
      <c r="H52" s="1235" t="s">
        <v>115</v>
      </c>
      <c r="I52" s="898">
        <v>46.95</v>
      </c>
      <c r="J52" s="669">
        <f t="shared" si="0"/>
        <v>2.3003194888178915</v>
      </c>
      <c r="K52" s="901">
        <v>0.27</v>
      </c>
      <c r="L52" s="911">
        <v>4</v>
      </c>
      <c r="M52" s="660">
        <f t="shared" si="1"/>
        <v>1.08</v>
      </c>
      <c r="N52" s="894" t="s">
        <v>148</v>
      </c>
      <c r="O52" s="758">
        <v>0.26</v>
      </c>
      <c r="P52" s="885">
        <v>43801</v>
      </c>
      <c r="Q52" s="885">
        <v>43812</v>
      </c>
      <c r="R52" s="660">
        <f t="shared" si="2"/>
        <v>3.8461538461538494</v>
      </c>
      <c r="S52" s="721">
        <f>IF(INDEX(Historical!$D$7:$D$1379,MATCH(B52,Historical!$B$7:$B$1403,0))=0,"n/a",(INDEX(Historical!$C$7:$C$1381,MATCH(B52,Historical!$B$7:$B$1403,0))/INDEX(Historical!$D$7:$D$1379,MATCH(B52,Historical!$B$7:$B$1403,0))-1)*100)</f>
        <v>23.529411764705888</v>
      </c>
      <c r="T52" s="721">
        <f>IF(INDEX(Historical!$F$7:$F$1372,MATCH(B52,Historical!$B$7:$B$1403,0))=0,"n/a",((INDEX(Historical!$C$7:$C$1381,MATCH(B52,Historical!$B$7:$B$1403,0))/INDEX(Historical!$F$7:$F$1372,MATCH(B52,Historical!$B$7:$B$1403,0)))^(1/3)-1)*100)</f>
        <v>15.910934674420997</v>
      </c>
      <c r="U52" s="721">
        <f>IF(INDEX(Historical!$H$7:$H$1372,MATCH(B52,Historical!$B$7:$B$1403,0))=0,"n/a",((INDEX(Historical!$C$7:$C$1381,MATCH(B52,Historical!$B$7:$B$1403,0))/INDEX(Historical!$H$7:$H$1372,MATCH(B52,Historical!$B$7:$B$1403,0)))^(1/5)-1)*100)</f>
        <v>11.341134521344642</v>
      </c>
      <c r="V52" s="721">
        <f>IF(INDEX(Historical!$O$7:$O$1372,MATCH(B52,Historical!$B$7:$B$1403,0))=0,"n/a",((INDEX(Historical!$C$7:$C$1381,MATCH(B52,Historical!$B$7:$B$1403,0))/INDEX(Historical!$O$7:$O$1372,MATCH(B52,Historical!$B$7:$B$1403,0)))^(1/10)-1)*100)</f>
        <v>12.208891773792651</v>
      </c>
      <c r="W52" s="722">
        <f t="shared" si="3"/>
        <v>0.92892415884046764</v>
      </c>
      <c r="X52" s="723">
        <f t="shared" si="4"/>
        <v>1.9553680209214899</v>
      </c>
      <c r="Y52" s="687" t="s">
        <v>439</v>
      </c>
      <c r="Z52" s="669">
        <f t="shared" si="5"/>
        <v>52.173913043478272</v>
      </c>
      <c r="AA52" s="910">
        <f t="shared" si="6"/>
        <v>22.681159420289859</v>
      </c>
      <c r="AB52" s="911">
        <v>12</v>
      </c>
      <c r="AC52" s="889">
        <v>2.0699999999999998</v>
      </c>
      <c r="AD52" s="889" t="s">
        <v>136</v>
      </c>
      <c r="AE52" s="889">
        <v>4.1900000000000004</v>
      </c>
      <c r="AF52" s="889">
        <v>2.74</v>
      </c>
      <c r="AG52" s="889">
        <v>12.8</v>
      </c>
      <c r="AH52" s="889">
        <v>12.7</v>
      </c>
      <c r="AI52" s="889" t="s">
        <v>136</v>
      </c>
      <c r="AJ52" s="889">
        <v>5.8000000000000007</v>
      </c>
      <c r="AK52" s="889" t="s">
        <v>136</v>
      </c>
      <c r="AL52" s="902">
        <v>677.02</v>
      </c>
      <c r="AM52" s="896">
        <v>2</v>
      </c>
      <c r="AN52" s="889">
        <v>1.62</v>
      </c>
      <c r="AO52" s="762">
        <f t="shared" si="7"/>
        <v>-9.0397054101273255</v>
      </c>
      <c r="AP52" s="763">
        <f t="shared" si="8"/>
        <v>13.641454010162533</v>
      </c>
      <c r="AQ52" s="912">
        <f t="shared" si="9"/>
        <v>66.194500258775406</v>
      </c>
      <c r="AR52" s="669">
        <f>INDEX(Historical!$C$7:$C$1381,MATCH(B52,Historical!$B$7:$B$1403,0))*IF(AH52="n/a",1.03,IF(AH52&lt;0,1.01,IF(AH52&gt;10,1.1,(1+AH52/100))))</f>
        <v>1.1550000000000002</v>
      </c>
      <c r="AS52" s="910">
        <f t="shared" si="10"/>
        <v>1.1896500000000003</v>
      </c>
      <c r="AT52" s="910">
        <f t="shared" si="16"/>
        <v>1.2253395000000005</v>
      </c>
      <c r="AU52" s="910">
        <f t="shared" si="16"/>
        <v>1.2620996850000006</v>
      </c>
      <c r="AV52" s="910">
        <f t="shared" si="16"/>
        <v>1.2999626755500007</v>
      </c>
      <c r="AW52" s="669">
        <f t="shared" si="12"/>
        <v>6.1320518605500025</v>
      </c>
      <c r="AX52" s="770">
        <f t="shared" si="13"/>
        <v>13.060813334504799</v>
      </c>
      <c r="AY52" s="959">
        <v>0.39</v>
      </c>
      <c r="AZ52" s="896">
        <v>5.86</v>
      </c>
      <c r="BA52" s="896">
        <v>-22.99</v>
      </c>
      <c r="BB52" s="896">
        <v>-15.47</v>
      </c>
      <c r="BC52" s="896">
        <v>-10.54</v>
      </c>
      <c r="BE52" s="641">
        <v>2002</v>
      </c>
      <c r="BF52" s="922">
        <f t="shared" si="14"/>
        <v>1</v>
      </c>
      <c r="BG52" s="906">
        <v>1.7999999999999998</v>
      </c>
      <c r="BH52" s="887"/>
    </row>
    <row r="53" spans="1:60" ht="11.25" customHeight="1" x14ac:dyDescent="0.2">
      <c r="A53" s="887" t="s">
        <v>492</v>
      </c>
      <c r="B53" s="899" t="s">
        <v>493</v>
      </c>
      <c r="C53" s="957" t="s">
        <v>128</v>
      </c>
      <c r="D53" s="957" t="s">
        <v>4352</v>
      </c>
      <c r="E53" s="754">
        <v>20</v>
      </c>
      <c r="F53" s="1235">
        <v>166</v>
      </c>
      <c r="G53" s="1235" t="s">
        <v>37</v>
      </c>
      <c r="H53" s="1235" t="s">
        <v>37</v>
      </c>
      <c r="I53" s="898">
        <v>163.02000000000001</v>
      </c>
      <c r="J53" s="669">
        <f t="shared" si="0"/>
        <v>0.78517973254815365</v>
      </c>
      <c r="K53" s="908">
        <v>0.32</v>
      </c>
      <c r="L53" s="911">
        <v>4</v>
      </c>
      <c r="M53" s="660">
        <f t="shared" si="1"/>
        <v>1.28</v>
      </c>
      <c r="N53" s="894" t="s">
        <v>107</v>
      </c>
      <c r="O53" s="757">
        <v>0.28999999999999998</v>
      </c>
      <c r="P53" s="885">
        <v>43677</v>
      </c>
      <c r="Q53" s="885">
        <v>43692</v>
      </c>
      <c r="R53" s="660">
        <f t="shared" si="2"/>
        <v>10.344827586206906</v>
      </c>
      <c r="S53" s="721">
        <f>IF(INDEX(Historical!$D$7:$D$1379,MATCH(B53,Historical!$B$7:$B$1403,0))=0,"n/a",(INDEX(Historical!$C$7:$C$1381,MATCH(B53,Historical!$B$7:$B$1403,0))/INDEX(Historical!$D$7:$D$1379,MATCH(B53,Historical!$B$7:$B$1403,0))-1)*100)</f>
        <v>10.909090909090891</v>
      </c>
      <c r="T53" s="721">
        <f>IF(INDEX(Historical!$F$7:$F$1372,MATCH(B53,Historical!$B$7:$B$1403,0))=0,"n/a",((INDEX(Historical!$C$7:$C$1381,MATCH(B53,Historical!$B$7:$B$1403,0))/INDEX(Historical!$F$7:$F$1372,MATCH(B53,Historical!$B$7:$B$1403,0)))^(1/3)-1)*100)</f>
        <v>9.8644875762156303</v>
      </c>
      <c r="U53" s="721">
        <f>IF(INDEX(Historical!$H$7:$H$1372,MATCH(B53,Historical!$B$7:$B$1403,0))=0,"n/a",((INDEX(Historical!$C$7:$C$1381,MATCH(B53,Historical!$B$7:$B$1403,0))/INDEX(Historical!$H$7:$H$1372,MATCH(B53,Historical!$B$7:$B$1403,0)))^(1/5)-1)*100)</f>
        <v>9.9282331408265136</v>
      </c>
      <c r="V53" s="721">
        <f>IF(INDEX(Historical!$O$7:$O$1372,MATCH(B53,Historical!$B$7:$B$1403,0))=0,"n/a",((INDEX(Historical!$C$7:$C$1381,MATCH(B53,Historical!$B$7:$B$1403,0))/INDEX(Historical!$O$7:$O$1372,MATCH(B53,Historical!$B$7:$B$1403,0)))^(1/10)-1)*100)</f>
        <v>14.319676081578937</v>
      </c>
      <c r="W53" s="722">
        <f t="shared" si="3"/>
        <v>0.69332805325103364</v>
      </c>
      <c r="X53" s="723">
        <f t="shared" si="4"/>
        <v>0.89443541809247873</v>
      </c>
      <c r="Y53" s="899"/>
      <c r="Z53" s="669">
        <f t="shared" si="5"/>
        <v>20.221169036334913</v>
      </c>
      <c r="AA53" s="910">
        <f t="shared" si="6"/>
        <v>25.753554502369671</v>
      </c>
      <c r="AB53" s="911">
        <v>12</v>
      </c>
      <c r="AC53" s="889">
        <v>6.33</v>
      </c>
      <c r="AD53" s="889">
        <v>2.44</v>
      </c>
      <c r="AE53" s="889">
        <v>0.64</v>
      </c>
      <c r="AF53" s="889">
        <v>3.85</v>
      </c>
      <c r="AG53" s="889">
        <v>16.100000000000001</v>
      </c>
      <c r="AH53" s="889">
        <v>45.1</v>
      </c>
      <c r="AI53" s="889">
        <v>8.9599999999999991</v>
      </c>
      <c r="AJ53" s="889">
        <v>11.1</v>
      </c>
      <c r="AK53" s="889">
        <v>10.549999999999999</v>
      </c>
      <c r="AL53" s="902">
        <v>6020</v>
      </c>
      <c r="AM53" s="896">
        <v>0.1</v>
      </c>
      <c r="AN53" s="889">
        <v>0.84</v>
      </c>
      <c r="AO53" s="762">
        <f t="shared" si="7"/>
        <v>-15.040141628995004</v>
      </c>
      <c r="AP53" s="763">
        <f t="shared" si="8"/>
        <v>10.713412873374667</v>
      </c>
      <c r="AQ53" s="912">
        <f t="shared" si="9"/>
        <v>109.92187418087313</v>
      </c>
      <c r="AR53" s="669">
        <f>INDEX(Historical!$C$7:$C$1381,MATCH(B53,Historical!$B$7:$B$1403,0))*IF(AH53="n/a",1.03,IF(AH53&lt;0,1.01,IF(AH53&gt;10,1.1,(1+AH53/100))))</f>
        <v>1.3420000000000001</v>
      </c>
      <c r="AS53" s="910">
        <f t="shared" si="10"/>
        <v>1.4622431999999999</v>
      </c>
      <c r="AT53" s="910">
        <f t="shared" si="16"/>
        <v>1.60846752</v>
      </c>
      <c r="AU53" s="910">
        <f t="shared" si="16"/>
        <v>1.7693142720000001</v>
      </c>
      <c r="AV53" s="910">
        <f t="shared" si="16"/>
        <v>1.9462456992000003</v>
      </c>
      <c r="AW53" s="669">
        <f t="shared" si="12"/>
        <v>8.1282706912000009</v>
      </c>
      <c r="AX53" s="770">
        <f t="shared" si="13"/>
        <v>4.9860573495276661</v>
      </c>
      <c r="AY53" s="959">
        <v>0.59</v>
      </c>
      <c r="AZ53" s="896">
        <v>32.690000000000005</v>
      </c>
      <c r="BA53" s="896">
        <v>-10.42</v>
      </c>
      <c r="BB53" s="896">
        <v>-1.35</v>
      </c>
      <c r="BC53" s="896">
        <v>0.89</v>
      </c>
      <c r="BE53" s="641">
        <v>2000</v>
      </c>
      <c r="BF53" s="922">
        <f t="shared" si="14"/>
        <v>2</v>
      </c>
      <c r="BG53" s="906">
        <v>6.3</v>
      </c>
      <c r="BH53" s="887"/>
    </row>
    <row r="54" spans="1:60" ht="11.25" customHeight="1" x14ac:dyDescent="0.2">
      <c r="A54" s="887" t="s">
        <v>484</v>
      </c>
      <c r="B54" s="899" t="s">
        <v>485</v>
      </c>
      <c r="C54" s="957" t="s">
        <v>108</v>
      </c>
      <c r="D54" s="957" t="s">
        <v>4355</v>
      </c>
      <c r="E54" s="754">
        <v>22</v>
      </c>
      <c r="F54" s="1235">
        <v>159</v>
      </c>
      <c r="G54" s="1235" t="s">
        <v>106</v>
      </c>
      <c r="H54" s="1235" t="s">
        <v>106</v>
      </c>
      <c r="I54" s="898">
        <v>68.47</v>
      </c>
      <c r="J54" s="669">
        <f t="shared" si="0"/>
        <v>3.0962465313275889</v>
      </c>
      <c r="K54" s="901">
        <v>0.53</v>
      </c>
      <c r="L54" s="911">
        <v>4</v>
      </c>
      <c r="M54" s="660">
        <f t="shared" si="1"/>
        <v>2.12</v>
      </c>
      <c r="N54" s="894" t="s">
        <v>442</v>
      </c>
      <c r="O54" s="756">
        <v>0.51</v>
      </c>
      <c r="P54" s="1196">
        <v>43866</v>
      </c>
      <c r="Q54" s="1196">
        <v>43880</v>
      </c>
      <c r="R54" s="660">
        <f t="shared" si="2"/>
        <v>3.9215686274509838</v>
      </c>
      <c r="S54" s="721">
        <f>IF(INDEX(Historical!$D$7:$D$1379,MATCH(B54,Historical!$B$7:$B$1403,0))=0,"n/a",(INDEX(Historical!$C$7:$C$1381,MATCH(B54,Historical!$B$7:$B$1403,0))/INDEX(Historical!$D$7:$D$1379,MATCH(B54,Historical!$B$7:$B$1403,0))-1)*100)</f>
        <v>4.081632653061229</v>
      </c>
      <c r="T54" s="721">
        <f>IF(INDEX(Historical!$F$7:$F$1372,MATCH(B54,Historical!$B$7:$B$1403,0))=0,"n/a",((INDEX(Historical!$C$7:$C$1381,MATCH(B54,Historical!$B$7:$B$1403,0))/INDEX(Historical!$F$7:$F$1372,MATCH(B54,Historical!$B$7:$B$1403,0)))^(1/3)-1)*100)</f>
        <v>3.4993084871816738</v>
      </c>
      <c r="U54" s="721">
        <f>IF(INDEX(Historical!$H$7:$H$1372,MATCH(B54,Historical!$B$7:$B$1403,0))=0,"n/a",((INDEX(Historical!$C$7:$C$1381,MATCH(B54,Historical!$B$7:$B$1403,0))/INDEX(Historical!$H$7:$H$1372,MATCH(B54,Historical!$B$7:$B$1403,0)))^(1/5)-1)*100)</f>
        <v>3.9594988207552584</v>
      </c>
      <c r="V54" s="721">
        <f>IF(INDEX(Historical!$O$7:$O$1372,MATCH(B54,Historical!$B$7:$B$1403,0))=0,"n/a",((INDEX(Historical!$C$7:$C$1381,MATCH(B54,Historical!$B$7:$B$1403,0))/INDEX(Historical!$O$7:$O$1372,MATCH(B54,Historical!$B$7:$B$1403,0)))^(1/10)-1)*100)</f>
        <v>4.2923700426578781</v>
      </c>
      <c r="W54" s="722">
        <f t="shared" si="3"/>
        <v>0.92245048339390079</v>
      </c>
      <c r="X54" s="723" t="str">
        <f t="shared" si="4"/>
        <v>n/a</v>
      </c>
      <c r="Y54" s="900"/>
      <c r="Z54" s="669">
        <f t="shared" si="5"/>
        <v>39.478584729981378</v>
      </c>
      <c r="AA54" s="910">
        <f t="shared" si="6"/>
        <v>12.750465549348231</v>
      </c>
      <c r="AB54" s="911">
        <v>12</v>
      </c>
      <c r="AC54" s="889">
        <v>5.37</v>
      </c>
      <c r="AD54" s="889" t="s">
        <v>136</v>
      </c>
      <c r="AE54" s="889">
        <v>3</v>
      </c>
      <c r="AF54" s="889">
        <v>1.37</v>
      </c>
      <c r="AG54" s="889">
        <v>11.14</v>
      </c>
      <c r="AH54" s="889" t="s">
        <v>136</v>
      </c>
      <c r="AI54" s="889" t="s">
        <v>136</v>
      </c>
      <c r="AJ54" s="889" t="s">
        <v>136</v>
      </c>
      <c r="AK54" s="889" t="s">
        <v>136</v>
      </c>
      <c r="AL54" s="902">
        <v>392.67</v>
      </c>
      <c r="AM54" s="896">
        <v>3.2300000000000004</v>
      </c>
      <c r="AN54" s="889" t="s">
        <v>136</v>
      </c>
      <c r="AO54" s="762">
        <f t="shared" si="7"/>
        <v>-5.6947201972653838</v>
      </c>
      <c r="AP54" s="763">
        <f t="shared" si="8"/>
        <v>7.0557453520828473</v>
      </c>
      <c r="AQ54" s="912">
        <f t="shared" si="9"/>
        <v>-11.88861139921411</v>
      </c>
      <c r="AR54" s="669">
        <f>INDEX(Historical!$C$7:$C$1381,MATCH(B54,Historical!$B$7:$B$1403,0))*IF(AH54="n/a",1.03,IF(AH54&lt;0,1.01,IF(AH54&gt;10,1.1,(1+AH54/100))))</f>
        <v>2.1012</v>
      </c>
      <c r="AS54" s="910">
        <f t="shared" si="10"/>
        <v>2.1642359999999998</v>
      </c>
      <c r="AT54" s="910">
        <f t="shared" si="16"/>
        <v>2.2291630799999997</v>
      </c>
      <c r="AU54" s="910">
        <f t="shared" si="16"/>
        <v>2.2960379723999997</v>
      </c>
      <c r="AV54" s="910">
        <f t="shared" si="16"/>
        <v>2.3649191115719996</v>
      </c>
      <c r="AW54" s="669">
        <f t="shared" si="12"/>
        <v>11.155556163971998</v>
      </c>
      <c r="AX54" s="770">
        <f t="shared" si="13"/>
        <v>16.292618904588867</v>
      </c>
      <c r="AY54" s="959">
        <v>0.26</v>
      </c>
      <c r="AZ54" s="896">
        <v>0</v>
      </c>
      <c r="BA54" s="896">
        <v>-20.337405468295522</v>
      </c>
      <c r="BB54" s="896">
        <v>-9.2992449331037221</v>
      </c>
      <c r="BC54" s="896">
        <v>-11.856333676622043</v>
      </c>
      <c r="BE54" s="641">
        <v>1999</v>
      </c>
      <c r="BF54" s="922">
        <f t="shared" si="14"/>
        <v>2</v>
      </c>
      <c r="BG54" s="906">
        <v>1.02</v>
      </c>
    </row>
    <row r="55" spans="1:60" ht="11.25" customHeight="1" x14ac:dyDescent="0.2">
      <c r="A55" s="887" t="s">
        <v>1038</v>
      </c>
      <c r="B55" s="899" t="s">
        <v>1039</v>
      </c>
      <c r="C55" s="957" t="s">
        <v>108</v>
      </c>
      <c r="D55" s="957" t="s">
        <v>4351</v>
      </c>
      <c r="E55" s="754">
        <v>10</v>
      </c>
      <c r="F55" s="1235">
        <v>367</v>
      </c>
      <c r="G55" s="1235" t="s">
        <v>106</v>
      </c>
      <c r="H55" s="1235" t="s">
        <v>106</v>
      </c>
      <c r="I55" s="898">
        <v>114</v>
      </c>
      <c r="J55" s="669">
        <f t="shared" si="0"/>
        <v>1.263157894736842</v>
      </c>
      <c r="K55" s="901">
        <v>0.36</v>
      </c>
      <c r="L55" s="911">
        <v>4</v>
      </c>
      <c r="M55" s="660">
        <f t="shared" si="1"/>
        <v>1.44</v>
      </c>
      <c r="N55" s="894" t="s">
        <v>148</v>
      </c>
      <c r="O55" s="756">
        <v>0.31</v>
      </c>
      <c r="P55" s="885">
        <v>43706</v>
      </c>
      <c r="Q55" s="885">
        <v>43721</v>
      </c>
      <c r="R55" s="660">
        <f t="shared" si="2"/>
        <v>16.129032258064512</v>
      </c>
      <c r="S55" s="721">
        <f>IF(INDEX(Historical!$D$7:$D$1379,MATCH(B55,Historical!$B$7:$B$1403,0))=0,"n/a",(INDEX(Historical!$C$7:$C$1381,MATCH(B55,Historical!$B$7:$B$1403,0))/INDEX(Historical!$D$7:$D$1379,MATCH(B55,Historical!$B$7:$B$1403,0))-1)*100)</f>
        <v>15.517241379310365</v>
      </c>
      <c r="T55" s="721">
        <f>IF(INDEX(Historical!$F$7:$F$1372,MATCH(B55,Historical!$B$7:$B$1403,0))=0,"n/a",((INDEX(Historical!$C$7:$C$1381,MATCH(B55,Historical!$B$7:$B$1403,0))/INDEX(Historical!$F$7:$F$1372,MATCH(B55,Historical!$B$7:$B$1403,0)))^(1/3)-1)*100)</f>
        <v>11.757802879648338</v>
      </c>
      <c r="U55" s="721">
        <f>IF(INDEX(Historical!$H$7:$H$1372,MATCH(B55,Historical!$B$7:$B$1403,0))=0,"n/a",((INDEX(Historical!$C$7:$C$1381,MATCH(B55,Historical!$B$7:$B$1403,0))/INDEX(Historical!$H$7:$H$1372,MATCH(B55,Historical!$B$7:$B$1403,0)))^(1/5)-1)*100)</f>
        <v>11.429976553057063</v>
      </c>
      <c r="V55" s="721" t="str">
        <f>IF(INDEX(Historical!$O$7:$O$1372,MATCH(B55,Historical!$B$7:$B$1403,0))=0,"n/a",((INDEX(Historical!$C$7:$C$1381,MATCH(B55,Historical!$B$7:$B$1403,0))/INDEX(Historical!$O$7:$O$1372,MATCH(B55,Historical!$B$7:$B$1403,0)))^(1/10)-1)*100)</f>
        <v>n/a</v>
      </c>
      <c r="W55" s="722" t="str">
        <f t="shared" si="3"/>
        <v>n/a</v>
      </c>
      <c r="X55" s="723">
        <f t="shared" si="4"/>
        <v>0.53236965780424139</v>
      </c>
      <c r="Y55" s="899"/>
      <c r="Z55" s="669">
        <f t="shared" si="5"/>
        <v>31.578947368421055</v>
      </c>
      <c r="AA55" s="910">
        <f t="shared" si="6"/>
        <v>25.000000000000004</v>
      </c>
      <c r="AB55" s="911">
        <v>12</v>
      </c>
      <c r="AC55" s="889">
        <v>4.5599999999999996</v>
      </c>
      <c r="AD55" s="889">
        <v>5.97</v>
      </c>
      <c r="AE55" s="889">
        <v>5.0599999999999996</v>
      </c>
      <c r="AF55" s="889">
        <v>4.0599999999999996</v>
      </c>
      <c r="AG55" s="891" t="s">
        <v>136</v>
      </c>
      <c r="AH55" s="889">
        <v>3</v>
      </c>
      <c r="AI55" s="889">
        <v>9</v>
      </c>
      <c r="AJ55" s="889">
        <v>21.47</v>
      </c>
      <c r="AK55" s="889">
        <v>4.1900000000000004</v>
      </c>
      <c r="AL55" s="902">
        <v>12640</v>
      </c>
      <c r="AM55" s="896">
        <v>1.05</v>
      </c>
      <c r="AN55" s="889" t="s">
        <v>136</v>
      </c>
      <c r="AO55" s="762">
        <f t="shared" si="7"/>
        <v>-12.306865552206098</v>
      </c>
      <c r="AP55" s="763">
        <f t="shared" si="8"/>
        <v>12.693134447793906</v>
      </c>
      <c r="AQ55" s="912">
        <f t="shared" si="9"/>
        <v>112.39376429431988</v>
      </c>
      <c r="AR55" s="669">
        <f>INDEX(Historical!$C$7:$C$1381,MATCH(B55,Historical!$B$7:$B$1403,0))*IF(AH55="n/a",1.03,IF(AH55&lt;0,1.01,IF(AH55&gt;10,1.1,(1+AH55/100))))</f>
        <v>1.3802000000000001</v>
      </c>
      <c r="AS55" s="910">
        <f t="shared" si="10"/>
        <v>1.5044180000000003</v>
      </c>
      <c r="AT55" s="910">
        <f t="shared" si="16"/>
        <v>1.5674531142000003</v>
      </c>
      <c r="AU55" s="910">
        <f t="shared" si="16"/>
        <v>1.6331293996849805</v>
      </c>
      <c r="AV55" s="910">
        <f t="shared" si="16"/>
        <v>1.7015575215317813</v>
      </c>
      <c r="AW55" s="669">
        <f t="shared" si="12"/>
        <v>7.7867580354167627</v>
      </c>
      <c r="AX55" s="770">
        <f t="shared" si="13"/>
        <v>6.8304895047515473</v>
      </c>
      <c r="AY55" s="959" t="s">
        <v>136</v>
      </c>
      <c r="AZ55" s="896">
        <v>27.33</v>
      </c>
      <c r="BA55" s="896">
        <v>-10.89</v>
      </c>
      <c r="BB55" s="896">
        <v>-5.2299999999999995</v>
      </c>
      <c r="BC55" s="896">
        <v>-1.59</v>
      </c>
      <c r="BE55" s="641">
        <v>2010</v>
      </c>
      <c r="BF55" s="922">
        <f t="shared" si="14"/>
        <v>0</v>
      </c>
      <c r="BG55" s="906" t="s">
        <v>136</v>
      </c>
      <c r="BH55" s="887"/>
    </row>
    <row r="56" spans="1:60" ht="11.25" customHeight="1" x14ac:dyDescent="0.2">
      <c r="A56" s="895" t="s">
        <v>527</v>
      </c>
      <c r="B56" s="899" t="s">
        <v>528</v>
      </c>
      <c r="C56" s="957" t="s">
        <v>246</v>
      </c>
      <c r="D56" s="957" t="s">
        <v>4369</v>
      </c>
      <c r="E56" s="754">
        <v>17</v>
      </c>
      <c r="F56" s="1235">
        <v>208</v>
      </c>
      <c r="G56" s="1235" t="s">
        <v>37</v>
      </c>
      <c r="H56" s="1235" t="s">
        <v>37</v>
      </c>
      <c r="I56" s="898">
        <v>143.33000000000001</v>
      </c>
      <c r="J56" s="669">
        <f t="shared" si="0"/>
        <v>3.6279913486360145</v>
      </c>
      <c r="K56" s="901">
        <v>1.3</v>
      </c>
      <c r="L56" s="911">
        <v>4</v>
      </c>
      <c r="M56" s="660">
        <f t="shared" si="1"/>
        <v>5.2</v>
      </c>
      <c r="N56" s="894" t="s">
        <v>186</v>
      </c>
      <c r="O56" s="756">
        <v>1.25</v>
      </c>
      <c r="P56" s="885">
        <v>43664</v>
      </c>
      <c r="Q56" s="885">
        <v>43682</v>
      </c>
      <c r="R56" s="660">
        <f t="shared" si="2"/>
        <v>4.0000000000000036</v>
      </c>
      <c r="S56" s="721">
        <f>IF(INDEX(Historical!$D$7:$D$1379,MATCH(B56,Historical!$B$7:$B$1403,0))=0,"n/a",(INDEX(Historical!$C$7:$C$1381,MATCH(B56,Historical!$B$7:$B$1403,0))/INDEX(Historical!$D$7:$D$1379,MATCH(B56,Historical!$B$7:$B$1403,0))-1)*100)</f>
        <v>4.0816326530612068</v>
      </c>
      <c r="T56" s="721">
        <f>IF(INDEX(Historical!$F$7:$F$1372,MATCH(B56,Historical!$B$7:$B$1403,0))=0,"n/a",((INDEX(Historical!$C$7:$C$1381,MATCH(B56,Historical!$B$7:$B$1403,0))/INDEX(Historical!$F$7:$F$1372,MATCH(B56,Historical!$B$7:$B$1403,0)))^(1/3)-1)*100)</f>
        <v>4.2603601458844453</v>
      </c>
      <c r="U56" s="721">
        <f>IF(INDEX(Historical!$H$7:$H$1372,MATCH(B56,Historical!$B$7:$B$1403,0))=0,"n/a",((INDEX(Historical!$C$7:$C$1381,MATCH(B56,Historical!$B$7:$B$1403,0))/INDEX(Historical!$H$7:$H$1372,MATCH(B56,Historical!$B$7:$B$1403,0)))^(1/5)-1)*100)</f>
        <v>7.8202728077545691</v>
      </c>
      <c r="V56" s="721">
        <f>IF(INDEX(Historical!$O$7:$O$1372,MATCH(B56,Historical!$B$7:$B$1403,0))=0,"n/a",((INDEX(Historical!$C$7:$C$1381,MATCH(B56,Historical!$B$7:$B$1403,0))/INDEX(Historical!$O$7:$O$1372,MATCH(B56,Historical!$B$7:$B$1403,0)))^(1/10)-1)*100)</f>
        <v>20.350533255598723</v>
      </c>
      <c r="W56" s="722">
        <f t="shared" si="3"/>
        <v>0.38427852034801596</v>
      </c>
      <c r="X56" s="723">
        <f t="shared" si="4"/>
        <v>0.71093389161405174</v>
      </c>
      <c r="Y56" s="683"/>
      <c r="Z56" s="669">
        <f t="shared" si="5"/>
        <v>57.080131723380902</v>
      </c>
      <c r="AA56" s="910">
        <f t="shared" si="6"/>
        <v>15.73326015367728</v>
      </c>
      <c r="AB56" s="911">
        <v>7</v>
      </c>
      <c r="AC56" s="889">
        <v>9.11</v>
      </c>
      <c r="AD56" s="889" t="s">
        <v>136</v>
      </c>
      <c r="AE56" s="889">
        <v>1.1200000000000001</v>
      </c>
      <c r="AF56" s="889">
        <v>5.69</v>
      </c>
      <c r="AG56" s="889">
        <v>35.299999999999997</v>
      </c>
      <c r="AH56" s="889">
        <v>2.8000000000000003</v>
      </c>
      <c r="AI56" s="889">
        <v>6.9099999999999993</v>
      </c>
      <c r="AJ56" s="889">
        <v>11</v>
      </c>
      <c r="AK56" s="889">
        <v>-0.4</v>
      </c>
      <c r="AL56" s="902">
        <v>3450</v>
      </c>
      <c r="AM56" s="896">
        <v>1</v>
      </c>
      <c r="AN56" s="889">
        <v>0.8</v>
      </c>
      <c r="AO56" s="762">
        <f t="shared" si="7"/>
        <v>-4.2849959972866962</v>
      </c>
      <c r="AP56" s="763">
        <f t="shared" si="8"/>
        <v>11.448264156390584</v>
      </c>
      <c r="AQ56" s="912">
        <f t="shared" si="9"/>
        <v>99.468460636344133</v>
      </c>
      <c r="AR56" s="669">
        <f>INDEX(Historical!$C$7:$C$1381,MATCH(B56,Historical!$B$7:$B$1403,0))*IF(AH56="n/a",1.03,IF(AH56&lt;0,1.01,IF(AH56&gt;10,1.1,(1+AH56/100))))</f>
        <v>5.2427999999999999</v>
      </c>
      <c r="AS56" s="910">
        <f t="shared" si="10"/>
        <v>5.6050774799999994</v>
      </c>
      <c r="AT56" s="910">
        <f t="shared" si="16"/>
        <v>5.6611282547999995</v>
      </c>
      <c r="AU56" s="910">
        <f t="shared" si="16"/>
        <v>5.7177395373479998</v>
      </c>
      <c r="AV56" s="910">
        <f t="shared" si="16"/>
        <v>5.7749169327214798</v>
      </c>
      <c r="AW56" s="669">
        <f t="shared" si="12"/>
        <v>28.001662204869476</v>
      </c>
      <c r="AX56" s="770">
        <f t="shared" si="13"/>
        <v>19.536497735902795</v>
      </c>
      <c r="AY56" s="959">
        <v>0.48</v>
      </c>
      <c r="AZ56" s="896">
        <v>-3.09</v>
      </c>
      <c r="BA56" s="896">
        <v>-19.43</v>
      </c>
      <c r="BB56" s="896">
        <v>-9.26</v>
      </c>
      <c r="BC56" s="896">
        <v>-11.49</v>
      </c>
      <c r="BE56" s="641">
        <v>2003</v>
      </c>
      <c r="BF56" s="922">
        <f t="shared" si="14"/>
        <v>1</v>
      </c>
      <c r="BG56" s="906">
        <v>12.7</v>
      </c>
    </row>
    <row r="57" spans="1:60" s="796" customFormat="1" ht="11.25" customHeight="1" x14ac:dyDescent="0.2">
      <c r="A57" s="664" t="s">
        <v>498</v>
      </c>
      <c r="B57" s="804" t="s">
        <v>499</v>
      </c>
      <c r="C57" s="957" t="s">
        <v>108</v>
      </c>
      <c r="D57" s="957" t="s">
        <v>4355</v>
      </c>
      <c r="E57" s="778">
        <v>22</v>
      </c>
      <c r="F57" s="1235">
        <v>153</v>
      </c>
      <c r="G57" s="1234" t="s">
        <v>115</v>
      </c>
      <c r="H57" s="1234" t="s">
        <v>115</v>
      </c>
      <c r="I57" s="789">
        <v>49</v>
      </c>
      <c r="J57" s="780">
        <f t="shared" si="0"/>
        <v>3.1836734693877551</v>
      </c>
      <c r="K57" s="802">
        <v>0.39</v>
      </c>
      <c r="L57" s="782">
        <v>4</v>
      </c>
      <c r="M57" s="783">
        <f t="shared" si="1"/>
        <v>1.56</v>
      </c>
      <c r="N57" s="784" t="s">
        <v>148</v>
      </c>
      <c r="O57" s="803">
        <v>0.38</v>
      </c>
      <c r="P57" s="786">
        <v>43609</v>
      </c>
      <c r="Q57" s="786">
        <v>43629</v>
      </c>
      <c r="R57" s="783">
        <f t="shared" si="2"/>
        <v>2.6315789473684235</v>
      </c>
      <c r="S57" s="721">
        <f>IF(INDEX(Historical!$D$7:$D$1379,MATCH(B57,Historical!$B$7:$B$1403,0))=0,"n/a",(INDEX(Historical!$C$7:$C$1381,MATCH(B57,Historical!$B$7:$B$1403,0))/INDEX(Historical!$D$7:$D$1379,MATCH(B57,Historical!$B$7:$B$1403,0))-1)*100)</f>
        <v>2.6490066225165476</v>
      </c>
      <c r="T57" s="721">
        <f>IF(INDEX(Historical!$F$7:$F$1372,MATCH(B57,Historical!$B$7:$B$1403,0))=0,"n/a",((INDEX(Historical!$C$7:$C$1381,MATCH(B57,Historical!$B$7:$B$1403,0))/INDEX(Historical!$F$7:$F$1372,MATCH(B57,Historical!$B$7:$B$1403,0)))^(1/3)-1)*100)</f>
        <v>2.6029700213918705</v>
      </c>
      <c r="U57" s="721">
        <f>IF(INDEX(Historical!$H$7:$H$1372,MATCH(B57,Historical!$B$7:$B$1403,0))=0,"n/a",((INDEX(Historical!$C$7:$C$1381,MATCH(B57,Historical!$B$7:$B$1403,0))/INDEX(Historical!$H$7:$H$1372,MATCH(B57,Historical!$B$7:$B$1403,0)))^(1/5)-1)*100)</f>
        <v>2.424959287881534</v>
      </c>
      <c r="V57" s="721">
        <f>IF(INDEX(Historical!$O$7:$O$1372,MATCH(B57,Historical!$B$7:$B$1403,0))=0,"n/a",((INDEX(Historical!$C$7:$C$1381,MATCH(B57,Historical!$B$7:$B$1403,0))/INDEX(Historical!$O$7:$O$1372,MATCH(B57,Historical!$B$7:$B$1403,0)))^(1/10)-1)*100)</f>
        <v>4.1716270294247515</v>
      </c>
      <c r="W57" s="722">
        <f t="shared" si="3"/>
        <v>0.58129820110402464</v>
      </c>
      <c r="X57" s="723" t="str">
        <f t="shared" si="4"/>
        <v>n/a</v>
      </c>
      <c r="Y57" s="804"/>
      <c r="Z57" s="780" t="str">
        <f t="shared" si="5"/>
        <v>n/a</v>
      </c>
      <c r="AA57" s="788" t="str">
        <f t="shared" si="6"/>
        <v>n/a</v>
      </c>
      <c r="AB57" s="782">
        <v>12</v>
      </c>
      <c r="AC57" s="789" t="s">
        <v>136</v>
      </c>
      <c r="AD57" s="789" t="s">
        <v>136</v>
      </c>
      <c r="AE57" s="789" t="s">
        <v>136</v>
      </c>
      <c r="AF57" s="789" t="s">
        <v>136</v>
      </c>
      <c r="AG57" s="789" t="s">
        <v>136</v>
      </c>
      <c r="AH57" s="789" t="s">
        <v>136</v>
      </c>
      <c r="AI57" s="789" t="s">
        <v>136</v>
      </c>
      <c r="AJ57" s="789" t="s">
        <v>136</v>
      </c>
      <c r="AK57" s="789" t="s">
        <v>136</v>
      </c>
      <c r="AL57" s="790" t="s">
        <v>136</v>
      </c>
      <c r="AM57" s="791" t="s">
        <v>136</v>
      </c>
      <c r="AN57" s="789" t="s">
        <v>136</v>
      </c>
      <c r="AO57" s="792" t="str">
        <f t="shared" si="7"/>
        <v>n/a</v>
      </c>
      <c r="AP57" s="793">
        <f t="shared" si="8"/>
        <v>5.6086327572692891</v>
      </c>
      <c r="AQ57" s="794" t="str">
        <f t="shared" si="9"/>
        <v>n/a</v>
      </c>
      <c r="AR57" s="669">
        <f>INDEX(Historical!$C$7:$C$1381,MATCH(B57,Historical!$B$7:$B$1403,0))*IF(AH57="n/a",1.03,IF(AH57&lt;0,1.01,IF(AH57&gt;10,1.1,(1+AH57/100))))</f>
        <v>1.5965</v>
      </c>
      <c r="AS57" s="788">
        <f t="shared" si="10"/>
        <v>1.6443950000000001</v>
      </c>
      <c r="AT57" s="788">
        <f t="shared" si="16"/>
        <v>1.69372685</v>
      </c>
      <c r="AU57" s="788">
        <f t="shared" si="16"/>
        <v>1.7445386555</v>
      </c>
      <c r="AV57" s="788">
        <f t="shared" si="16"/>
        <v>1.796874815165</v>
      </c>
      <c r="AW57" s="780">
        <f t="shared" si="12"/>
        <v>8.4760353206649999</v>
      </c>
      <c r="AX57" s="795">
        <f t="shared" si="13"/>
        <v>17.298031266663266</v>
      </c>
      <c r="AY57" s="960" t="s">
        <v>136</v>
      </c>
      <c r="AZ57" s="791" t="s">
        <v>136</v>
      </c>
      <c r="BA57" s="791" t="s">
        <v>136</v>
      </c>
      <c r="BB57" s="791" t="s">
        <v>136</v>
      </c>
      <c r="BC57" s="791" t="s">
        <v>136</v>
      </c>
      <c r="BD57" s="933" t="s">
        <v>4281</v>
      </c>
      <c r="BE57" s="641">
        <v>1998</v>
      </c>
      <c r="BF57" s="922">
        <f t="shared" si="14"/>
        <v>2</v>
      </c>
      <c r="BG57" s="847" t="s">
        <v>136</v>
      </c>
    </row>
    <row r="58" spans="1:60" ht="11.25" customHeight="1" x14ac:dyDescent="0.2">
      <c r="A58" s="887" t="s">
        <v>1046</v>
      </c>
      <c r="B58" s="899" t="s">
        <v>1047</v>
      </c>
      <c r="C58" s="957" t="s">
        <v>123</v>
      </c>
      <c r="D58" s="957" t="s">
        <v>4188</v>
      </c>
      <c r="E58" s="754">
        <v>10</v>
      </c>
      <c r="F58" s="1235">
        <v>349</v>
      </c>
      <c r="G58" s="1235" t="s">
        <v>106</v>
      </c>
      <c r="H58" s="1235" t="s">
        <v>106</v>
      </c>
      <c r="I58" s="898">
        <v>93.74</v>
      </c>
      <c r="J58" s="669">
        <f t="shared" si="0"/>
        <v>2.6456155323234478</v>
      </c>
      <c r="K58" s="901">
        <v>0.62</v>
      </c>
      <c r="L58" s="911">
        <v>4</v>
      </c>
      <c r="M58" s="660">
        <f t="shared" si="1"/>
        <v>2.48</v>
      </c>
      <c r="N58" s="894" t="s">
        <v>693</v>
      </c>
      <c r="O58" s="756">
        <v>0.54</v>
      </c>
      <c r="P58" s="636">
        <v>43581</v>
      </c>
      <c r="Q58" s="636">
        <v>43594</v>
      </c>
      <c r="R58" s="660">
        <f t="shared" si="2"/>
        <v>14.814814814814806</v>
      </c>
      <c r="S58" s="721">
        <f>IF(INDEX(Historical!$D$7:$D$1379,MATCH(B58,Historical!$B$7:$B$1403,0))=0,"n/a",(INDEX(Historical!$C$7:$C$1381,MATCH(B58,Historical!$B$7:$B$1403,0))/INDEX(Historical!$D$7:$D$1379,MATCH(B58,Historical!$B$7:$B$1403,0))-1)*100)</f>
        <v>15.384615384615374</v>
      </c>
      <c r="T58" s="721">
        <f>IF(INDEX(Historical!$F$7:$F$1372,MATCH(B58,Historical!$B$7:$B$1403,0))=0,"n/a",((INDEX(Historical!$C$7:$C$1381,MATCH(B58,Historical!$B$7:$B$1403,0))/INDEX(Historical!$F$7:$F$1372,MATCH(B58,Historical!$B$7:$B$1403,0)))^(1/3)-1)*100)</f>
        <v>20.25709773288682</v>
      </c>
      <c r="U58" s="721">
        <f>IF(INDEX(Historical!$H$7:$H$1372,MATCH(B58,Historical!$B$7:$B$1403,0))=0,"n/a",((INDEX(Historical!$C$7:$C$1381,MATCH(B58,Historical!$B$7:$B$1403,0))/INDEX(Historical!$H$7:$H$1372,MATCH(B58,Historical!$B$7:$B$1403,0)))^(1/5)-1)*100)</f>
        <v>20.877552695710587</v>
      </c>
      <c r="V58" s="721">
        <f>IF(INDEX(Historical!$O$7:$O$1372,MATCH(B58,Historical!$B$7:$B$1403,0))=0,"n/a",((INDEX(Historical!$C$7:$C$1381,MATCH(B58,Historical!$B$7:$B$1403,0))/INDEX(Historical!$O$7:$O$1372,MATCH(B58,Historical!$B$7:$B$1403,0)))^(1/10)-1)*100)</f>
        <v>31.101942303974983</v>
      </c>
      <c r="W58" s="722">
        <f t="shared" si="3"/>
        <v>0.67126202253427536</v>
      </c>
      <c r="X58" s="723">
        <f t="shared" si="4"/>
        <v>1.8640672049741593</v>
      </c>
      <c r="Y58" s="679"/>
      <c r="Z58" s="669">
        <f t="shared" si="5"/>
        <v>36.310395314787705</v>
      </c>
      <c r="AA58" s="910">
        <f t="shared" si="6"/>
        <v>13.724743777452415</v>
      </c>
      <c r="AB58" s="911">
        <v>12</v>
      </c>
      <c r="AC58" s="889">
        <v>6.83</v>
      </c>
      <c r="AD58" s="889">
        <v>1.2</v>
      </c>
      <c r="AE58" s="889">
        <v>1.79</v>
      </c>
      <c r="AF58" s="889">
        <v>4.5</v>
      </c>
      <c r="AG58" s="889">
        <v>30.5</v>
      </c>
      <c r="AH58" s="889">
        <v>-22.6</v>
      </c>
      <c r="AI58" s="889">
        <v>8.35</v>
      </c>
      <c r="AJ58" s="889">
        <v>11.200000000000001</v>
      </c>
      <c r="AK58" s="889">
        <v>11.4</v>
      </c>
      <c r="AL58" s="902">
        <v>11300</v>
      </c>
      <c r="AM58" s="896">
        <v>0.1</v>
      </c>
      <c r="AN58" s="889">
        <v>1.56</v>
      </c>
      <c r="AO58" s="762">
        <f t="shared" si="7"/>
        <v>9.7984244505816189</v>
      </c>
      <c r="AP58" s="763">
        <f t="shared" si="8"/>
        <v>23.523168228034034</v>
      </c>
      <c r="AQ58" s="912">
        <f t="shared" si="9"/>
        <v>65.678868763958036</v>
      </c>
      <c r="AR58" s="669">
        <f>INDEX(Historical!$C$7:$C$1381,MATCH(B58,Historical!$B$7:$B$1403,0))*IF(AH58="n/a",1.03,IF(AH58&lt;0,1.01,IF(AH58&gt;10,1.1,(1+AH58/100))))</f>
        <v>2.4239999999999999</v>
      </c>
      <c r="AS58" s="910">
        <f t="shared" si="10"/>
        <v>2.6264039999999995</v>
      </c>
      <c r="AT58" s="910">
        <f t="shared" si="16"/>
        <v>2.8890443999999995</v>
      </c>
      <c r="AU58" s="910">
        <f t="shared" si="16"/>
        <v>3.1779488399999996</v>
      </c>
      <c r="AV58" s="910">
        <f t="shared" si="16"/>
        <v>3.495743724</v>
      </c>
      <c r="AW58" s="669">
        <f t="shared" si="12"/>
        <v>14.613140963999999</v>
      </c>
      <c r="AX58" s="770">
        <f t="shared" si="13"/>
        <v>15.589013189673565</v>
      </c>
      <c r="AY58" s="959">
        <v>1.32</v>
      </c>
      <c r="AZ58" s="896">
        <v>2.21</v>
      </c>
      <c r="BA58" s="896">
        <v>-27.26</v>
      </c>
      <c r="BB58" s="896">
        <v>-17.740000000000002</v>
      </c>
      <c r="BC58" s="896">
        <v>-17.77</v>
      </c>
      <c r="BE58" s="641">
        <v>2010</v>
      </c>
      <c r="BF58" s="922">
        <f t="shared" si="14"/>
        <v>0</v>
      </c>
      <c r="BG58" s="906">
        <v>9</v>
      </c>
    </row>
    <row r="59" spans="1:60" ht="11.25" customHeight="1" x14ac:dyDescent="0.2">
      <c r="A59" s="887" t="s">
        <v>509</v>
      </c>
      <c r="B59" s="899" t="s">
        <v>510</v>
      </c>
      <c r="C59" s="957" t="s">
        <v>128</v>
      </c>
      <c r="D59" s="957" t="s">
        <v>4370</v>
      </c>
      <c r="E59" s="754">
        <v>24</v>
      </c>
      <c r="F59" s="1235">
        <v>147</v>
      </c>
      <c r="G59" s="1235" t="s">
        <v>115</v>
      </c>
      <c r="H59" s="1235" t="s">
        <v>115</v>
      </c>
      <c r="I59" s="898">
        <v>69.52</v>
      </c>
      <c r="J59" s="669">
        <f t="shared" si="0"/>
        <v>1.3808975834292292</v>
      </c>
      <c r="K59" s="908">
        <v>0.24</v>
      </c>
      <c r="L59" s="911">
        <v>4</v>
      </c>
      <c r="M59" s="660">
        <f t="shared" si="1"/>
        <v>0.96</v>
      </c>
      <c r="N59" s="894" t="s">
        <v>119</v>
      </c>
      <c r="O59" s="757">
        <v>0.22750000000000001</v>
      </c>
      <c r="P59" s="885">
        <v>43874</v>
      </c>
      <c r="Q59" s="885">
        <v>43892</v>
      </c>
      <c r="R59" s="660">
        <f t="shared" si="2"/>
        <v>5.4945054945054865</v>
      </c>
      <c r="S59" s="721">
        <f>IF(INDEX(Historical!$D$7:$D$1379,MATCH(B59,Historical!$B$7:$B$1403,0))=0,"n/a",(INDEX(Historical!$C$7:$C$1381,MATCH(B59,Historical!$B$7:$B$1403,0))/INDEX(Historical!$D$7:$D$1379,MATCH(B59,Historical!$B$7:$B$1403,0))-1)*100)</f>
        <v>4.3577981651376163</v>
      </c>
      <c r="T59" s="721">
        <f>IF(INDEX(Historical!$F$7:$F$1372,MATCH(B59,Historical!$B$7:$B$1403,0))=0,"n/a",((INDEX(Historical!$C$7:$C$1381,MATCH(B59,Historical!$B$7:$B$1403,0))/INDEX(Historical!$F$7:$F$1372,MATCH(B59,Historical!$B$7:$B$1403,0)))^(1/3)-1)*100)</f>
        <v>8.6244726878486055</v>
      </c>
      <c r="U59" s="721">
        <f>IF(INDEX(Historical!$H$7:$H$1372,MATCH(B59,Historical!$B$7:$B$1403,0))=0,"n/a",((INDEX(Historical!$C$7:$C$1381,MATCH(B59,Historical!$B$7:$B$1403,0))/INDEX(Historical!$H$7:$H$1372,MATCH(B59,Historical!$B$7:$B$1403,0)))^(1/5)-1)*100)</f>
        <v>7.9766727007235971</v>
      </c>
      <c r="V59" s="721">
        <f>IF(INDEX(Historical!$O$7:$O$1372,MATCH(B59,Historical!$B$7:$B$1403,0))=0,"n/a",((INDEX(Historical!$C$7:$C$1381,MATCH(B59,Historical!$B$7:$B$1403,0))/INDEX(Historical!$O$7:$O$1372,MATCH(B59,Historical!$B$7:$B$1403,0)))^(1/10)-1)*100)</f>
        <v>22.97996219319074</v>
      </c>
      <c r="W59" s="722">
        <f t="shared" si="3"/>
        <v>0.34711426562255998</v>
      </c>
      <c r="X59" s="723">
        <f t="shared" si="4"/>
        <v>0.78202673536505862</v>
      </c>
      <c r="Y59" s="679"/>
      <c r="Z59" s="669">
        <f t="shared" si="5"/>
        <v>39.344262295081968</v>
      </c>
      <c r="AA59" s="910">
        <f t="shared" si="6"/>
        <v>28.491803278688522</v>
      </c>
      <c r="AB59" s="911">
        <v>12</v>
      </c>
      <c r="AC59" s="889">
        <v>2.44</v>
      </c>
      <c r="AD59" s="889">
        <v>3.79</v>
      </c>
      <c r="AE59" s="889">
        <v>3.92</v>
      </c>
      <c r="AF59" s="889">
        <v>6.4</v>
      </c>
      <c r="AG59" s="889">
        <v>23.799999999999997</v>
      </c>
      <c r="AH59" s="889">
        <v>7.7</v>
      </c>
      <c r="AI59" s="889">
        <v>7.12</v>
      </c>
      <c r="AJ59" s="889">
        <v>10.199999999999999</v>
      </c>
      <c r="AK59" s="889">
        <v>7.51</v>
      </c>
      <c r="AL59" s="902">
        <v>17070</v>
      </c>
      <c r="AM59" s="896">
        <v>0.2</v>
      </c>
      <c r="AN59" s="889">
        <v>0.77</v>
      </c>
      <c r="AO59" s="762">
        <f t="shared" si="7"/>
        <v>-19.134232994535694</v>
      </c>
      <c r="AP59" s="763">
        <f t="shared" si="8"/>
        <v>9.3575702841528265</v>
      </c>
      <c r="AQ59" s="912">
        <f t="shared" si="9"/>
        <v>184.68114013448377</v>
      </c>
      <c r="AR59" s="669">
        <f>INDEX(Historical!$C$7:$C$1381,MATCH(B59,Historical!$B$7:$B$1403,0))*IF(AH59="n/a",1.03,IF(AH59&lt;0,1.01,IF(AH59&gt;10,1.1,(1+AH59/100))))</f>
        <v>0.98007</v>
      </c>
      <c r="AS59" s="910">
        <f t="shared" si="10"/>
        <v>1.0498509839999999</v>
      </c>
      <c r="AT59" s="910">
        <f t="shared" si="16"/>
        <v>1.1286947928983999</v>
      </c>
      <c r="AU59" s="910">
        <f t="shared" si="16"/>
        <v>1.2134597718450697</v>
      </c>
      <c r="AV59" s="910">
        <f t="shared" si="16"/>
        <v>1.3045906007106343</v>
      </c>
      <c r="AW59" s="669">
        <f t="shared" si="12"/>
        <v>5.6766661494541042</v>
      </c>
      <c r="AX59" s="770">
        <f t="shared" si="13"/>
        <v>8.1655151747038328</v>
      </c>
      <c r="AY59" s="959">
        <v>0.08</v>
      </c>
      <c r="AZ59" s="896">
        <v>7.02</v>
      </c>
      <c r="BA59" s="896">
        <v>-14.16</v>
      </c>
      <c r="BB59" s="896">
        <v>-3.95</v>
      </c>
      <c r="BC59" s="896">
        <v>-5.59</v>
      </c>
      <c r="BE59" s="641">
        <v>1997</v>
      </c>
      <c r="BF59" s="922">
        <f t="shared" si="14"/>
        <v>2</v>
      </c>
      <c r="BG59" s="906">
        <v>9.5</v>
      </c>
      <c r="BH59" s="887"/>
    </row>
    <row r="60" spans="1:60" ht="11.25" customHeight="1" x14ac:dyDescent="0.2">
      <c r="A60" s="887" t="s">
        <v>1057</v>
      </c>
      <c r="B60" s="899" t="s">
        <v>1058</v>
      </c>
      <c r="C60" s="957" t="s">
        <v>153</v>
      </c>
      <c r="D60" s="957" t="s">
        <v>4337</v>
      </c>
      <c r="E60" s="754">
        <v>11</v>
      </c>
      <c r="F60" s="1235">
        <v>313</v>
      </c>
      <c r="G60" s="1235" t="s">
        <v>37</v>
      </c>
      <c r="H60" s="1235" t="s">
        <v>37</v>
      </c>
      <c r="I60" s="898">
        <v>417.62</v>
      </c>
      <c r="J60" s="669">
        <f t="shared" si="0"/>
        <v>0.30649873090369234</v>
      </c>
      <c r="K60" s="901">
        <v>0.32</v>
      </c>
      <c r="L60" s="911">
        <v>4</v>
      </c>
      <c r="M60" s="660">
        <f t="shared" si="1"/>
        <v>1.28</v>
      </c>
      <c r="N60" s="894" t="s">
        <v>119</v>
      </c>
      <c r="O60" s="756">
        <v>0.3</v>
      </c>
      <c r="P60" s="885">
        <v>43686</v>
      </c>
      <c r="Q60" s="885">
        <v>43711</v>
      </c>
      <c r="R60" s="660">
        <f t="shared" si="2"/>
        <v>6.6666666666666732</v>
      </c>
      <c r="S60" s="721">
        <f>IF(INDEX(Historical!$D$7:$D$1379,MATCH(B60,Historical!$B$7:$B$1403,0))=0,"n/a",(INDEX(Historical!$C$7:$C$1381,MATCH(B60,Historical!$B$7:$B$1403,0))/INDEX(Historical!$D$7:$D$1379,MATCH(B60,Historical!$B$7:$B$1403,0))-1)*100)</f>
        <v>6.8965517241379448</v>
      </c>
      <c r="T60" s="721">
        <f>IF(INDEX(Historical!$F$7:$F$1372,MATCH(B60,Historical!$B$7:$B$1403,0))=0,"n/a",((INDEX(Historical!$C$7:$C$1381,MATCH(B60,Historical!$B$7:$B$1403,0))/INDEX(Historical!$F$7:$F$1372,MATCH(B60,Historical!$B$7:$B$1403,0)))^(1/3)-1)*100)</f>
        <v>7.4337070988966358</v>
      </c>
      <c r="U60" s="721">
        <f>IF(INDEX(Historical!$H$7:$H$1372,MATCH(B60,Historical!$B$7:$B$1403,0))=0,"n/a",((INDEX(Historical!$C$7:$C$1381,MATCH(B60,Historical!$B$7:$B$1403,0))/INDEX(Historical!$H$7:$H$1372,MATCH(B60,Historical!$B$7:$B$1403,0)))^(1/5)-1)*100)</f>
        <v>8.1006934307831244</v>
      </c>
      <c r="V60" s="721">
        <f>IF(INDEX(Historical!$O$7:$O$1372,MATCH(B60,Historical!$B$7:$B$1403,0))=0,"n/a",((INDEX(Historical!$C$7:$C$1381,MATCH(B60,Historical!$B$7:$B$1403,0))/INDEX(Historical!$O$7:$O$1372,MATCH(B60,Historical!$B$7:$B$1403,0)))^(1/10)-1)*100)</f>
        <v>13.164945456892996</v>
      </c>
      <c r="W60" s="722">
        <f t="shared" si="3"/>
        <v>0.61532297701557936</v>
      </c>
      <c r="X60" s="723">
        <f t="shared" si="4"/>
        <v>0.33612835812378111</v>
      </c>
      <c r="Y60" s="686"/>
      <c r="Z60" s="669">
        <f t="shared" si="5"/>
        <v>9.6168294515401964</v>
      </c>
      <c r="AA60" s="910">
        <f t="shared" si="6"/>
        <v>31.376408715251689</v>
      </c>
      <c r="AB60" s="911">
        <v>12</v>
      </c>
      <c r="AC60" s="889">
        <v>13.31</v>
      </c>
      <c r="AD60" s="889">
        <v>2.73</v>
      </c>
      <c r="AE60" s="889">
        <v>3.46</v>
      </c>
      <c r="AF60" s="889">
        <v>9.92</v>
      </c>
      <c r="AG60" s="889">
        <v>32.5</v>
      </c>
      <c r="AH60" s="889">
        <v>127.89999999999999</v>
      </c>
      <c r="AI60" s="889">
        <v>11.65</v>
      </c>
      <c r="AJ60" s="889">
        <v>24.099999999999998</v>
      </c>
      <c r="AK60" s="889">
        <v>11.5</v>
      </c>
      <c r="AL60" s="902">
        <v>6710</v>
      </c>
      <c r="AM60" s="896">
        <v>1.4000000000000001</v>
      </c>
      <c r="AN60" s="889">
        <v>0.2</v>
      </c>
      <c r="AO60" s="762">
        <f t="shared" si="7"/>
        <v>-22.96921655356487</v>
      </c>
      <c r="AP60" s="763">
        <f t="shared" si="8"/>
        <v>8.407192161686817</v>
      </c>
      <c r="AQ60" s="912">
        <f t="shared" si="9"/>
        <v>271.93426806078207</v>
      </c>
      <c r="AR60" s="669">
        <f>INDEX(Historical!$C$7:$C$1381,MATCH(B60,Historical!$B$7:$B$1403,0))*IF(AH60="n/a",1.03,IF(AH60&lt;0,1.01,IF(AH60&gt;10,1.1,(1+AH60/100))))</f>
        <v>1.3640000000000001</v>
      </c>
      <c r="AS60" s="910">
        <f t="shared" si="10"/>
        <v>1.5004000000000002</v>
      </c>
      <c r="AT60" s="910">
        <f t="shared" si="16"/>
        <v>1.6504400000000004</v>
      </c>
      <c r="AU60" s="910">
        <f t="shared" si="16"/>
        <v>1.8154840000000005</v>
      </c>
      <c r="AV60" s="910">
        <f t="shared" si="16"/>
        <v>1.9970324000000008</v>
      </c>
      <c r="AW60" s="669">
        <f t="shared" si="12"/>
        <v>8.3273564000000011</v>
      </c>
      <c r="AX60" s="770">
        <f t="shared" si="13"/>
        <v>1.9940032565490162</v>
      </c>
      <c r="AY60" s="959">
        <v>1.01</v>
      </c>
      <c r="AZ60" s="896">
        <v>33.22</v>
      </c>
      <c r="BA60" s="896">
        <v>-18.709999999999997</v>
      </c>
      <c r="BB60" s="896">
        <v>-10.17</v>
      </c>
      <c r="BC60" s="896">
        <v>0.92999999999999994</v>
      </c>
      <c r="BE60" s="641">
        <v>2009</v>
      </c>
      <c r="BF60" s="922">
        <f t="shared" si="14"/>
        <v>0</v>
      </c>
      <c r="BG60" s="906">
        <v>18.399999999999999</v>
      </c>
      <c r="BH60" s="721"/>
    </row>
    <row r="61" spans="1:60" ht="11.25" customHeight="1" x14ac:dyDescent="0.2">
      <c r="A61" s="887" t="s">
        <v>482</v>
      </c>
      <c r="B61" s="899" t="s">
        <v>483</v>
      </c>
      <c r="C61" s="957" t="s">
        <v>112</v>
      </c>
      <c r="D61" s="957" t="s">
        <v>4371</v>
      </c>
      <c r="E61" s="754">
        <v>22</v>
      </c>
      <c r="F61" s="1235">
        <v>156</v>
      </c>
      <c r="G61" s="1235" t="s">
        <v>106</v>
      </c>
      <c r="H61" s="1235" t="s">
        <v>106</v>
      </c>
      <c r="I61" s="898">
        <v>68.900000000000006</v>
      </c>
      <c r="J61" s="669">
        <f t="shared" si="0"/>
        <v>2.9608127721335267</v>
      </c>
      <c r="K61" s="908">
        <v>0.51</v>
      </c>
      <c r="L61" s="911">
        <v>4</v>
      </c>
      <c r="M61" s="660">
        <f t="shared" si="1"/>
        <v>2.04</v>
      </c>
      <c r="N61" s="894" t="s">
        <v>151</v>
      </c>
      <c r="O61" s="757">
        <v>0.5</v>
      </c>
      <c r="P61" s="885">
        <v>43811</v>
      </c>
      <c r="Q61" s="885">
        <v>43829</v>
      </c>
      <c r="R61" s="660">
        <f t="shared" si="2"/>
        <v>2.0000000000000018</v>
      </c>
      <c r="S61" s="721">
        <f>IF(INDEX(Historical!$D$7:$D$1379,MATCH(B61,Historical!$B$7:$B$1403,0))=0,"n/a",(INDEX(Historical!$C$7:$C$1381,MATCH(B61,Historical!$B$7:$B$1403,0))/INDEX(Historical!$D$7:$D$1379,MATCH(B61,Historical!$B$7:$B$1403,0))-1)*100)</f>
        <v>6.9148936170212671</v>
      </c>
      <c r="T61" s="721">
        <f>IF(INDEX(Historical!$F$7:$F$1372,MATCH(B61,Historical!$B$7:$B$1403,0))=0,"n/a",((INDEX(Historical!$C$7:$C$1381,MATCH(B61,Historical!$B$7:$B$1403,0))/INDEX(Historical!$F$7:$F$1372,MATCH(B61,Historical!$B$7:$B$1403,0)))^(1/3)-1)*100)</f>
        <v>4.9257953047803449</v>
      </c>
      <c r="U61" s="721">
        <f>IF(INDEX(Historical!$H$7:$H$1372,MATCH(B61,Historical!$B$7:$B$1403,0))=0,"n/a",((INDEX(Historical!$C$7:$C$1381,MATCH(B61,Historical!$B$7:$B$1403,0))/INDEX(Historical!$H$7:$H$1372,MATCH(B61,Historical!$B$7:$B$1403,0)))^(1/5)-1)*100)</f>
        <v>7.0463846091870952</v>
      </c>
      <c r="V61" s="721">
        <f>IF(INDEX(Historical!$O$7:$O$1372,MATCH(B61,Historical!$B$7:$B$1403,0))=0,"n/a",((INDEX(Historical!$C$7:$C$1381,MATCH(B61,Historical!$B$7:$B$1403,0))/INDEX(Historical!$O$7:$O$1372,MATCH(B61,Historical!$B$7:$B$1403,0)))^(1/10)-1)*100)</f>
        <v>7.6694469888754169</v>
      </c>
      <c r="W61" s="722">
        <f t="shared" si="3"/>
        <v>0.9187604555332245</v>
      </c>
      <c r="X61" s="723">
        <f t="shared" si="4"/>
        <v>1.0676340316950144</v>
      </c>
      <c r="Y61" s="682"/>
      <c r="Z61" s="669">
        <f t="shared" si="5"/>
        <v>48.687350835322192</v>
      </c>
      <c r="AA61" s="910">
        <f t="shared" si="6"/>
        <v>16.443914081145586</v>
      </c>
      <c r="AB61" s="911">
        <v>12</v>
      </c>
      <c r="AC61" s="889">
        <v>4.1900000000000004</v>
      </c>
      <c r="AD61" s="889">
        <v>2.09</v>
      </c>
      <c r="AE61" s="889">
        <v>0.61</v>
      </c>
      <c r="AF61" s="889">
        <v>5.61</v>
      </c>
      <c r="AG61" s="889">
        <v>34.699999999999996</v>
      </c>
      <c r="AH61" s="889">
        <v>-11.899999999999999</v>
      </c>
      <c r="AI61" s="889">
        <v>17.7</v>
      </c>
      <c r="AJ61" s="889">
        <v>6.6000000000000005</v>
      </c>
      <c r="AK61" s="889">
        <v>7.870000000000001</v>
      </c>
      <c r="AL61" s="902">
        <v>9330</v>
      </c>
      <c r="AM61" s="896">
        <v>0.8</v>
      </c>
      <c r="AN61" s="889">
        <v>0.79</v>
      </c>
      <c r="AO61" s="762">
        <f t="shared" si="7"/>
        <v>-6.436716699824963</v>
      </c>
      <c r="AP61" s="763">
        <f t="shared" si="8"/>
        <v>10.007197381320623</v>
      </c>
      <c r="AQ61" s="912">
        <f t="shared" si="9"/>
        <v>102.48496020443017</v>
      </c>
      <c r="AR61" s="669">
        <f>INDEX(Historical!$C$7:$C$1381,MATCH(B61,Historical!$B$7:$B$1403,0))*IF(AH61="n/a",1.03,IF(AH61&lt;0,1.01,IF(AH61&gt;10,1.1,(1+AH61/100))))</f>
        <v>2.0301</v>
      </c>
      <c r="AS61" s="910">
        <f t="shared" si="10"/>
        <v>2.2331100000000004</v>
      </c>
      <c r="AT61" s="910">
        <f t="shared" si="16"/>
        <v>2.4088557570000004</v>
      </c>
      <c r="AU61" s="910">
        <f t="shared" si="16"/>
        <v>2.5984327050759006</v>
      </c>
      <c r="AV61" s="910">
        <f t="shared" si="16"/>
        <v>2.8029293589653741</v>
      </c>
      <c r="AW61" s="669">
        <f t="shared" si="12"/>
        <v>12.073427821041276</v>
      </c>
      <c r="AX61" s="770">
        <f t="shared" si="13"/>
        <v>17.523117301946698</v>
      </c>
      <c r="AY61" s="959">
        <v>0.6</v>
      </c>
      <c r="AZ61" s="896">
        <v>-1.39</v>
      </c>
      <c r="BA61" s="896">
        <v>-25.1</v>
      </c>
      <c r="BB61" s="896">
        <v>-9.69</v>
      </c>
      <c r="BC61" s="896">
        <v>-14.580000000000002</v>
      </c>
      <c r="BE61" s="641">
        <v>1999</v>
      </c>
      <c r="BF61" s="922">
        <f t="shared" si="14"/>
        <v>2</v>
      </c>
      <c r="BG61" s="906">
        <v>12.4</v>
      </c>
    </row>
    <row r="62" spans="1:60" ht="11.25" customHeight="1" x14ac:dyDescent="0.2">
      <c r="A62" s="887" t="s">
        <v>1061</v>
      </c>
      <c r="B62" s="899" t="s">
        <v>1062</v>
      </c>
      <c r="C62" s="957" t="s">
        <v>246</v>
      </c>
      <c r="D62" s="957" t="s">
        <v>4333</v>
      </c>
      <c r="E62" s="754">
        <v>11</v>
      </c>
      <c r="F62" s="1235">
        <v>337</v>
      </c>
      <c r="G62" s="1235" t="s">
        <v>106</v>
      </c>
      <c r="H62" s="1235" t="s">
        <v>106</v>
      </c>
      <c r="I62" s="898">
        <v>4.01</v>
      </c>
      <c r="J62" s="669">
        <f t="shared" si="0"/>
        <v>8.9775561097256862</v>
      </c>
      <c r="K62" s="901">
        <v>0.09</v>
      </c>
      <c r="L62" s="911">
        <v>4</v>
      </c>
      <c r="M62" s="660">
        <f t="shared" si="1"/>
        <v>0.36</v>
      </c>
      <c r="N62" s="894" t="s">
        <v>163</v>
      </c>
      <c r="O62" s="756">
        <v>8.7499999999999994E-2</v>
      </c>
      <c r="P62" s="885">
        <v>43903</v>
      </c>
      <c r="Q62" s="885">
        <v>43920</v>
      </c>
      <c r="R62" s="660">
        <f t="shared" si="2"/>
        <v>2.8571428571428599</v>
      </c>
      <c r="S62" s="721">
        <f>IF(INDEX(Historical!$D$7:$D$1379,MATCH(B62,Historical!$B$7:$B$1403,0))=0,"n/a",(INDEX(Historical!$C$7:$C$1381,MATCH(B62,Historical!$B$7:$B$1403,0))/INDEX(Historical!$D$7:$D$1379,MATCH(B62,Historical!$B$7:$B$1403,0))-1)*100)</f>
        <v>2.9411764705882248</v>
      </c>
      <c r="T62" s="721">
        <f>IF(INDEX(Historical!$F$7:$F$1372,MATCH(B62,Historical!$B$7:$B$1403,0))=0,"n/a",((INDEX(Historical!$C$7:$C$1381,MATCH(B62,Historical!$B$7:$B$1403,0))/INDEX(Historical!$F$7:$F$1372,MATCH(B62,Historical!$B$7:$B$1403,0)))^(1/3)-1)*100)</f>
        <v>3.0321324952139239</v>
      </c>
      <c r="U62" s="721">
        <f>IF(INDEX(Historical!$H$7:$H$1372,MATCH(B62,Historical!$B$7:$B$1403,0))=0,"n/a",((INDEX(Historical!$C$7:$C$1381,MATCH(B62,Historical!$B$7:$B$1403,0))/INDEX(Historical!$H$7:$H$1372,MATCH(B62,Historical!$B$7:$B$1403,0)))^(1/5)-1)*100)</f>
        <v>3.1310306477545069</v>
      </c>
      <c r="V62" s="721" t="str">
        <f>IF(INDEX(Historical!$O$7:$O$1372,MATCH(B62,Historical!$B$7:$B$1403,0))=0,"n/a",((INDEX(Historical!$C$7:$C$1381,MATCH(B62,Historical!$B$7:$B$1403,0))/INDEX(Historical!$O$7:$O$1372,MATCH(B62,Historical!$B$7:$B$1403,0)))^(1/10)-1)*100)</f>
        <v>n/a</v>
      </c>
      <c r="W62" s="722" t="str">
        <f t="shared" si="3"/>
        <v>n/a</v>
      </c>
      <c r="X62" s="723" t="str">
        <f t="shared" si="4"/>
        <v>n/a</v>
      </c>
      <c r="Y62" s="682"/>
      <c r="Z62" s="669" t="str">
        <f t="shared" si="5"/>
        <v>n/a</v>
      </c>
      <c r="AA62" s="910" t="str">
        <f t="shared" si="6"/>
        <v>n/a</v>
      </c>
      <c r="AB62" s="911">
        <v>1</v>
      </c>
      <c r="AC62" s="889">
        <v>-0.21</v>
      </c>
      <c r="AD62" s="889" t="s">
        <v>136</v>
      </c>
      <c r="AE62" s="889">
        <v>0.24</v>
      </c>
      <c r="AF62" s="889">
        <v>0.85</v>
      </c>
      <c r="AG62" s="889">
        <v>-4.3999999999999995</v>
      </c>
      <c r="AH62" s="889">
        <v>-65.600000000000009</v>
      </c>
      <c r="AI62" s="889">
        <v>66.7</v>
      </c>
      <c r="AJ62" s="889">
        <v>-10</v>
      </c>
      <c r="AK62" s="889">
        <v>10</v>
      </c>
      <c r="AL62" s="902">
        <v>488.42</v>
      </c>
      <c r="AM62" s="896">
        <v>0.2</v>
      </c>
      <c r="AN62" s="889">
        <v>0</v>
      </c>
      <c r="AO62" s="762" t="str">
        <f t="shared" si="7"/>
        <v>n/a</v>
      </c>
      <c r="AP62" s="763">
        <f t="shared" si="8"/>
        <v>12.108586757480193</v>
      </c>
      <c r="AQ62" s="912" t="str">
        <f t="shared" si="9"/>
        <v>n/a</v>
      </c>
      <c r="AR62" s="669">
        <f>INDEX(Historical!$C$7:$C$1381,MATCH(B62,Historical!$B$7:$B$1403,0))*IF(AH62="n/a",1.03,IF(AH62&lt;0,1.01,IF(AH62&gt;10,1.1,(1+AH62/100))))</f>
        <v>0.35349999999999998</v>
      </c>
      <c r="AS62" s="910">
        <f t="shared" si="10"/>
        <v>0.38885000000000003</v>
      </c>
      <c r="AT62" s="910">
        <f t="shared" si="16"/>
        <v>0.42773500000000009</v>
      </c>
      <c r="AU62" s="910">
        <f t="shared" si="16"/>
        <v>0.47050850000000011</v>
      </c>
      <c r="AV62" s="910">
        <f t="shared" si="16"/>
        <v>0.5175593500000002</v>
      </c>
      <c r="AW62" s="669">
        <f t="shared" si="12"/>
        <v>2.1581528500000005</v>
      </c>
      <c r="AX62" s="770">
        <f t="shared" si="13"/>
        <v>53.819273067331686</v>
      </c>
      <c r="AY62" s="959">
        <v>0.36</v>
      </c>
      <c r="AZ62" s="896">
        <v>72.099999999999994</v>
      </c>
      <c r="BA62" s="896">
        <v>-34.369999999999997</v>
      </c>
      <c r="BB62" s="896">
        <v>-1.24</v>
      </c>
      <c r="BC62" s="896">
        <v>8.92</v>
      </c>
      <c r="BE62" s="641">
        <v>2010</v>
      </c>
      <c r="BF62" s="922">
        <f t="shared" si="14"/>
        <v>0</v>
      </c>
      <c r="BG62" s="906">
        <v>-1.7000000000000002</v>
      </c>
    </row>
    <row r="63" spans="1:60" ht="11.25" customHeight="1" x14ac:dyDescent="0.2">
      <c r="A63" s="887" t="s">
        <v>1087</v>
      </c>
      <c r="B63" s="899" t="s">
        <v>1088</v>
      </c>
      <c r="C63" s="957" t="s">
        <v>108</v>
      </c>
      <c r="D63" s="957" t="s">
        <v>4355</v>
      </c>
      <c r="E63" s="754">
        <v>11</v>
      </c>
      <c r="F63" s="1235">
        <v>339</v>
      </c>
      <c r="G63" s="1235" t="s">
        <v>37</v>
      </c>
      <c r="H63" s="1235" t="s">
        <v>37</v>
      </c>
      <c r="I63" s="898">
        <v>52.64</v>
      </c>
      <c r="J63" s="669">
        <f t="shared" si="0"/>
        <v>5.1671732522796354</v>
      </c>
      <c r="K63" s="901">
        <v>0.68</v>
      </c>
      <c r="L63" s="911">
        <v>4</v>
      </c>
      <c r="M63" s="660">
        <f t="shared" si="1"/>
        <v>2.72</v>
      </c>
      <c r="N63" s="894" t="s">
        <v>145</v>
      </c>
      <c r="O63" s="756">
        <v>0.67</v>
      </c>
      <c r="P63" s="885">
        <v>43902</v>
      </c>
      <c r="Q63" s="885">
        <v>43921</v>
      </c>
      <c r="R63" s="660">
        <f t="shared" si="2"/>
        <v>1.492537313432837</v>
      </c>
      <c r="S63" s="721">
        <f>IF(INDEX(Historical!$D$7:$D$1379,MATCH(B63,Historical!$B$7:$B$1403,0))=0,"n/a",(INDEX(Historical!$C$7:$C$1381,MATCH(B63,Historical!$B$7:$B$1403,0))/INDEX(Historical!$D$7:$D$1379,MATCH(B63,Historical!$B$7:$B$1403,0))-1)*100)</f>
        <v>41.847826086956516</v>
      </c>
      <c r="T63" s="721">
        <f>IF(INDEX(Historical!$F$7:$F$1372,MATCH(B63,Historical!$B$7:$B$1403,0))=0,"n/a",((INDEX(Historical!$C$7:$C$1381,MATCH(B63,Historical!$B$7:$B$1403,0))/INDEX(Historical!$F$7:$F$1372,MATCH(B63,Historical!$B$7:$B$1403,0)))^(1/3)-1)*100)</f>
        <v>44.224957030740832</v>
      </c>
      <c r="U63" s="721">
        <f>IF(INDEX(Historical!$H$7:$H$1372,MATCH(B63,Historical!$B$7:$B$1403,0))=0,"n/a",((INDEX(Historical!$C$7:$C$1381,MATCH(B63,Historical!$B$7:$B$1403,0))/INDEX(Historical!$H$7:$H$1372,MATCH(B63,Historical!$B$7:$B$1403,0)))^(1/5)-1)*100)</f>
        <v>27.98685961543277</v>
      </c>
      <c r="V63" s="721">
        <f>IF(INDEX(Historical!$O$7:$O$1372,MATCH(B63,Historical!$B$7:$B$1403,0))=0,"n/a",((INDEX(Historical!$C$7:$C$1381,MATCH(B63,Historical!$B$7:$B$1403,0))/INDEX(Historical!$O$7:$O$1372,MATCH(B63,Historical!$B$7:$B$1403,0)))^(1/10)-1)*100)</f>
        <v>18.451326058107465</v>
      </c>
      <c r="W63" s="722">
        <f t="shared" si="3"/>
        <v>1.5167939435515756</v>
      </c>
      <c r="X63" s="723">
        <f t="shared" si="4"/>
        <v>1.3993429807716384</v>
      </c>
      <c r="Y63" s="900"/>
      <c r="Z63" s="669">
        <f t="shared" si="5"/>
        <v>34.605597964376585</v>
      </c>
      <c r="AA63" s="910">
        <f t="shared" si="6"/>
        <v>6.6972010178117047</v>
      </c>
      <c r="AB63" s="911">
        <v>12</v>
      </c>
      <c r="AC63" s="889">
        <v>7.86</v>
      </c>
      <c r="AD63" s="889">
        <v>1.86</v>
      </c>
      <c r="AE63" s="889">
        <v>2.69</v>
      </c>
      <c r="AF63" s="889">
        <v>1.03</v>
      </c>
      <c r="AG63" s="889">
        <v>16.3</v>
      </c>
      <c r="AH63" s="889">
        <v>10.6</v>
      </c>
      <c r="AI63" s="889">
        <v>4.22</v>
      </c>
      <c r="AJ63" s="889">
        <v>20</v>
      </c>
      <c r="AK63" s="889">
        <v>3.5999999999999996</v>
      </c>
      <c r="AL63" s="902">
        <v>7550</v>
      </c>
      <c r="AM63" s="896">
        <v>0.8</v>
      </c>
      <c r="AN63" s="889">
        <v>0.47</v>
      </c>
      <c r="AO63" s="762">
        <f t="shared" si="7"/>
        <v>26.456831849900698</v>
      </c>
      <c r="AP63" s="763">
        <f t="shared" si="8"/>
        <v>33.154032867712402</v>
      </c>
      <c r="AQ63" s="912">
        <f t="shared" si="9"/>
        <v>-44.630064120816307</v>
      </c>
      <c r="AR63" s="669">
        <f>INDEX(Historical!$C$7:$C$1381,MATCH(B63,Historical!$B$7:$B$1403,0))*IF(AH63="n/a",1.03,IF(AH63&lt;0,1.01,IF(AH63&gt;10,1.1,(1+AH63/100))))</f>
        <v>2.871</v>
      </c>
      <c r="AS63" s="910">
        <f t="shared" si="10"/>
        <v>2.9921562000000002</v>
      </c>
      <c r="AT63" s="910">
        <f t="shared" si="16"/>
        <v>3.0998738232000003</v>
      </c>
      <c r="AU63" s="910">
        <f t="shared" si="16"/>
        <v>3.2114692808352006</v>
      </c>
      <c r="AV63" s="910">
        <f t="shared" si="16"/>
        <v>3.3270821749452679</v>
      </c>
      <c r="AW63" s="669">
        <f t="shared" si="12"/>
        <v>15.501581478980469</v>
      </c>
      <c r="AX63" s="770">
        <f t="shared" si="13"/>
        <v>29.448293083169585</v>
      </c>
      <c r="AY63" s="959">
        <v>1.52</v>
      </c>
      <c r="AZ63" s="896">
        <v>-0.59</v>
      </c>
      <c r="BA63" s="896">
        <v>-40.42</v>
      </c>
      <c r="BB63" s="896">
        <v>-20.21</v>
      </c>
      <c r="BC63" s="896">
        <v>-21.959999999999997</v>
      </c>
      <c r="BE63" s="641">
        <v>2010</v>
      </c>
      <c r="BF63" s="922">
        <f t="shared" si="14"/>
        <v>0</v>
      </c>
      <c r="BG63" s="906">
        <v>1.6</v>
      </c>
    </row>
    <row r="64" spans="1:60" ht="11.25" customHeight="1" x14ac:dyDescent="0.2">
      <c r="A64" s="895" t="s">
        <v>519</v>
      </c>
      <c r="B64" s="899" t="s">
        <v>520</v>
      </c>
      <c r="C64" s="957" t="s">
        <v>4359</v>
      </c>
      <c r="D64" s="957" t="s">
        <v>521</v>
      </c>
      <c r="E64" s="754">
        <v>13</v>
      </c>
      <c r="F64" s="1235">
        <v>295</v>
      </c>
      <c r="G64" s="1235" t="s">
        <v>106</v>
      </c>
      <c r="H64" s="1235" t="s">
        <v>106</v>
      </c>
      <c r="I64" s="898">
        <v>40.43</v>
      </c>
      <c r="J64" s="669">
        <f t="shared" si="0"/>
        <v>2.2755379668562949</v>
      </c>
      <c r="K64" s="901">
        <v>0.23</v>
      </c>
      <c r="L64" s="911">
        <v>4</v>
      </c>
      <c r="M64" s="660">
        <f t="shared" si="1"/>
        <v>0.92</v>
      </c>
      <c r="N64" s="894" t="s">
        <v>412</v>
      </c>
      <c r="O64" s="756">
        <v>0.21</v>
      </c>
      <c r="P64" s="885">
        <v>43921</v>
      </c>
      <c r="Q64" s="885">
        <v>43942</v>
      </c>
      <c r="R64" s="660">
        <f t="shared" si="2"/>
        <v>9.5238095238095326</v>
      </c>
      <c r="S64" s="721">
        <f>IF(INDEX(Historical!$D$7:$D$1379,MATCH(B64,Historical!$B$7:$B$1403,0))=0,"n/a",(INDEX(Historical!$C$7:$C$1381,MATCH(B64,Historical!$B$7:$B$1403,0))/INDEX(Historical!$D$7:$D$1379,MATCH(B64,Historical!$B$7:$B$1403,0))-1)*100)</f>
        <v>12.714776632302382</v>
      </c>
      <c r="T64" s="721">
        <f>IF(INDEX(Historical!$F$7:$F$1372,MATCH(B64,Historical!$B$7:$B$1403,0))=0,"n/a",((INDEX(Historical!$C$7:$C$1381,MATCH(B64,Historical!$B$7:$B$1403,0))/INDEX(Historical!$F$7:$F$1372,MATCH(B64,Historical!$B$7:$B$1403,0)))^(1/3)-1)*100)</f>
        <v>15.11850154963601</v>
      </c>
      <c r="U64" s="721">
        <f>IF(INDEX(Historical!$H$7:$H$1372,MATCH(B64,Historical!$B$7:$B$1403,0))=0,"n/a",((INDEX(Historical!$C$7:$C$1381,MATCH(B64,Historical!$B$7:$B$1403,0))/INDEX(Historical!$H$7:$H$1372,MATCH(B64,Historical!$B$7:$B$1403,0)))^(1/5)-1)*100)</f>
        <v>13.518049172182756</v>
      </c>
      <c r="V64" s="721">
        <f>IF(INDEX(Historical!$O$7:$O$1372,MATCH(B64,Historical!$B$7:$B$1403,0))=0,"n/a",((INDEX(Historical!$C$7:$C$1381,MATCH(B64,Historical!$B$7:$B$1403,0))/INDEX(Historical!$O$7:$O$1372,MATCH(B64,Historical!$B$7:$B$1403,0)))^(1/10)-1)*100)</f>
        <v>19.99407366905368</v>
      </c>
      <c r="W64" s="722">
        <f t="shared" si="3"/>
        <v>0.67610279905618487</v>
      </c>
      <c r="X64" s="723">
        <f t="shared" si="4"/>
        <v>1.1171941464613848</v>
      </c>
      <c r="Y64" s="679"/>
      <c r="Z64" s="669">
        <f t="shared" si="5"/>
        <v>32.508833922261481</v>
      </c>
      <c r="AA64" s="910">
        <f t="shared" si="6"/>
        <v>14.286219081272085</v>
      </c>
      <c r="AB64" s="911">
        <v>12</v>
      </c>
      <c r="AC64" s="889">
        <v>2.83</v>
      </c>
      <c r="AD64" s="889">
        <v>1.53</v>
      </c>
      <c r="AE64" s="889">
        <v>1.7</v>
      </c>
      <c r="AF64" s="889">
        <v>2.23</v>
      </c>
      <c r="AG64" s="889">
        <v>16.7</v>
      </c>
      <c r="AH64" s="889">
        <v>11.799999999999999</v>
      </c>
      <c r="AI64" s="889">
        <v>6.4</v>
      </c>
      <c r="AJ64" s="889">
        <v>12.1</v>
      </c>
      <c r="AK64" s="889">
        <v>9.36</v>
      </c>
      <c r="AL64" s="902">
        <v>184880</v>
      </c>
      <c r="AM64" s="896">
        <v>0.1</v>
      </c>
      <c r="AN64" s="889">
        <v>1.3</v>
      </c>
      <c r="AO64" s="762">
        <f t="shared" si="7"/>
        <v>1.5073680577669659</v>
      </c>
      <c r="AP64" s="763">
        <f t="shared" si="8"/>
        <v>15.793587139039051</v>
      </c>
      <c r="AQ64" s="912">
        <f t="shared" si="9"/>
        <v>18.992564756023043</v>
      </c>
      <c r="AR64" s="669">
        <f>INDEX(Historical!$C$7:$C$1381,MATCH(B64,Historical!$B$7:$B$1403,0))*IF(AH64="n/a",1.03,IF(AH64&lt;0,1.01,IF(AH64&gt;10,1.1,(1+AH64/100))))</f>
        <v>0.90200000000000002</v>
      </c>
      <c r="AS64" s="910">
        <f t="shared" si="10"/>
        <v>0.95972800000000003</v>
      </c>
      <c r="AT64" s="910">
        <f t="shared" si="16"/>
        <v>1.0495585407999999</v>
      </c>
      <c r="AU64" s="910">
        <f t="shared" si="16"/>
        <v>1.1477972202188798</v>
      </c>
      <c r="AV64" s="910">
        <f t="shared" si="16"/>
        <v>1.2552310400313669</v>
      </c>
      <c r="AW64" s="669">
        <f t="shared" si="12"/>
        <v>5.3143148010502461</v>
      </c>
      <c r="AX64" s="770">
        <f t="shared" si="13"/>
        <v>13.144483801756731</v>
      </c>
      <c r="AY64" s="959">
        <v>1</v>
      </c>
      <c r="AZ64" s="896">
        <v>6.7</v>
      </c>
      <c r="BA64" s="896">
        <v>-15.310000000000002</v>
      </c>
      <c r="BB64" s="896">
        <v>-9.84</v>
      </c>
      <c r="BC64" s="896">
        <v>-8.5</v>
      </c>
      <c r="BE64" s="641">
        <v>2008</v>
      </c>
      <c r="BF64" s="922">
        <f t="shared" si="14"/>
        <v>1</v>
      </c>
      <c r="BG64" s="906">
        <v>5.0999999999999996</v>
      </c>
      <c r="BH64" s="721"/>
    </row>
    <row r="65" spans="1:60" ht="11.25" customHeight="1" x14ac:dyDescent="0.2">
      <c r="A65" s="887" t="s">
        <v>1032</v>
      </c>
      <c r="B65" s="900" t="s">
        <v>1033</v>
      </c>
      <c r="C65" s="957" t="s">
        <v>153</v>
      </c>
      <c r="D65" s="957" t="s">
        <v>4340</v>
      </c>
      <c r="E65" s="754">
        <v>11</v>
      </c>
      <c r="F65" s="1235">
        <v>319</v>
      </c>
      <c r="G65" s="1235" t="s">
        <v>106</v>
      </c>
      <c r="H65" s="1235" t="s">
        <v>106</v>
      </c>
      <c r="I65" s="898">
        <v>63.1</v>
      </c>
      <c r="J65" s="669">
        <f t="shared" si="0"/>
        <v>0.3328050713153724</v>
      </c>
      <c r="K65" s="901">
        <v>0.105</v>
      </c>
      <c r="L65" s="911">
        <v>2</v>
      </c>
      <c r="M65" s="660">
        <f t="shared" si="1"/>
        <v>0.21</v>
      </c>
      <c r="N65" s="894" t="s">
        <v>230</v>
      </c>
      <c r="O65" s="756">
        <v>0.1</v>
      </c>
      <c r="P65" s="1196">
        <v>43845</v>
      </c>
      <c r="Q65" s="1196">
        <v>43860</v>
      </c>
      <c r="R65" s="660">
        <f t="shared" si="2"/>
        <v>4.9999999999999902</v>
      </c>
      <c r="S65" s="721">
        <f>IF(INDEX(Historical!$D$7:$D$1379,MATCH(B65,Historical!$B$7:$B$1403,0))=0,"n/a",(INDEX(Historical!$C$7:$C$1381,MATCH(B65,Historical!$B$7:$B$1403,0))/INDEX(Historical!$D$7:$D$1379,MATCH(B65,Historical!$B$7:$B$1403,0))-1)*100)</f>
        <v>17.647058823529417</v>
      </c>
      <c r="T65" s="721">
        <f>IF(INDEX(Historical!$F$7:$F$1372,MATCH(B65,Historical!$B$7:$B$1403,0))=0,"n/a",((INDEX(Historical!$C$7:$C$1381,MATCH(B65,Historical!$B$7:$B$1403,0))/INDEX(Historical!$F$7:$F$1372,MATCH(B65,Historical!$B$7:$B$1403,0)))^(1/3)-1)*100)</f>
        <v>18.563110149668759</v>
      </c>
      <c r="U65" s="721">
        <f>IF(INDEX(Historical!$H$7:$H$1372,MATCH(B65,Historical!$B$7:$B$1403,0))=0,"n/a",((INDEX(Historical!$C$7:$C$1381,MATCH(B65,Historical!$B$7:$B$1403,0))/INDEX(Historical!$H$7:$H$1372,MATCH(B65,Historical!$B$7:$B$1403,0)))^(1/5)-1)*100)</f>
        <v>17.316067631184097</v>
      </c>
      <c r="V65" s="721" t="str">
        <f>IF(INDEX(Historical!$O$7:$O$1372,MATCH(B65,Historical!$B$7:$B$1403,0))=0,"n/a",((INDEX(Historical!$C$7:$C$1381,MATCH(B65,Historical!$B$7:$B$1403,0))/INDEX(Historical!$O$7:$O$1372,MATCH(B65,Historical!$B$7:$B$1403,0)))^(1/10)-1)*100)</f>
        <v>n/a</v>
      </c>
      <c r="W65" s="722" t="str">
        <f t="shared" si="3"/>
        <v>n/a</v>
      </c>
      <c r="X65" s="723">
        <f t="shared" si="4"/>
        <v>3.2066791909600179</v>
      </c>
      <c r="Y65" s="900"/>
      <c r="Z65" s="669">
        <f t="shared" si="5"/>
        <v>20.792079207920793</v>
      </c>
      <c r="AA65" s="910">
        <f t="shared" si="6"/>
        <v>62.475247524752476</v>
      </c>
      <c r="AB65" s="911">
        <v>7</v>
      </c>
      <c r="AC65" s="889">
        <v>1.01</v>
      </c>
      <c r="AD65" s="889">
        <v>22.7</v>
      </c>
      <c r="AE65" s="889">
        <v>2.85</v>
      </c>
      <c r="AF65" s="889">
        <v>3.62</v>
      </c>
      <c r="AG65" s="889">
        <v>6.2</v>
      </c>
      <c r="AH65" s="889">
        <v>-31.2</v>
      </c>
      <c r="AI65" s="889">
        <v>10.8</v>
      </c>
      <c r="AJ65" s="889">
        <v>5.4</v>
      </c>
      <c r="AK65" s="889">
        <v>2.75</v>
      </c>
      <c r="AL65" s="902">
        <v>2710</v>
      </c>
      <c r="AM65" s="896">
        <v>8.6</v>
      </c>
      <c r="AN65" s="889">
        <v>1.24</v>
      </c>
      <c r="AO65" s="762">
        <f t="shared" si="7"/>
        <v>-44.826374822253001</v>
      </c>
      <c r="AP65" s="763">
        <f t="shared" si="8"/>
        <v>17.648872702499471</v>
      </c>
      <c r="AQ65" s="912">
        <f t="shared" si="9"/>
        <v>217.04216056095339</v>
      </c>
      <c r="AR65" s="669">
        <f>INDEX(Historical!$C$7:$C$1381,MATCH(B65,Historical!$B$7:$B$1403,0))*IF(AH65="n/a",1.03,IF(AH65&lt;0,1.01,IF(AH65&gt;10,1.1,(1+AH65/100))))</f>
        <v>0.20200000000000001</v>
      </c>
      <c r="AS65" s="910">
        <f t="shared" si="10"/>
        <v>0.22220000000000004</v>
      </c>
      <c r="AT65" s="910">
        <f t="shared" si="16"/>
        <v>0.22831050000000006</v>
      </c>
      <c r="AU65" s="910">
        <f t="shared" si="16"/>
        <v>0.23458903875000006</v>
      </c>
      <c r="AV65" s="910">
        <f t="shared" si="16"/>
        <v>0.24104023731562507</v>
      </c>
      <c r="AW65" s="669">
        <f t="shared" si="12"/>
        <v>1.1281397760656251</v>
      </c>
      <c r="AX65" s="770">
        <f t="shared" si="13"/>
        <v>1.7878601839391839</v>
      </c>
      <c r="AY65" s="959">
        <v>0.91</v>
      </c>
      <c r="AZ65" s="896">
        <v>5.27</v>
      </c>
      <c r="BA65" s="896">
        <v>-32.78</v>
      </c>
      <c r="BB65" s="896">
        <v>-5.62</v>
      </c>
      <c r="BC65" s="896">
        <v>-16</v>
      </c>
      <c r="BE65" s="641">
        <v>2010</v>
      </c>
      <c r="BF65" s="922">
        <f t="shared" si="14"/>
        <v>0</v>
      </c>
      <c r="BG65" s="906">
        <v>3.3000000000000003</v>
      </c>
    </row>
    <row r="66" spans="1:60" s="796" customFormat="1" ht="11.25" customHeight="1" x14ac:dyDescent="0.2">
      <c r="A66" s="664" t="s">
        <v>1073</v>
      </c>
      <c r="B66" s="804" t="s">
        <v>1074</v>
      </c>
      <c r="C66" s="957" t="s">
        <v>108</v>
      </c>
      <c r="D66" s="957" t="s">
        <v>4351</v>
      </c>
      <c r="E66" s="778">
        <v>10</v>
      </c>
      <c r="F66" s="1235">
        <v>419</v>
      </c>
      <c r="G66" s="1234" t="s">
        <v>106</v>
      </c>
      <c r="H66" s="1234" t="s">
        <v>106</v>
      </c>
      <c r="I66" s="779">
        <v>198.82</v>
      </c>
      <c r="J66" s="780">
        <f t="shared" si="0"/>
        <v>1.7100895282164772</v>
      </c>
      <c r="K66" s="781">
        <v>0.85</v>
      </c>
      <c r="L66" s="782">
        <v>4</v>
      </c>
      <c r="M66" s="783">
        <f t="shared" si="1"/>
        <v>3.4</v>
      </c>
      <c r="N66" s="784" t="s">
        <v>3957</v>
      </c>
      <c r="O66" s="785">
        <v>0.75</v>
      </c>
      <c r="P66" s="786">
        <v>43899</v>
      </c>
      <c r="Q66" s="786">
        <v>43915</v>
      </c>
      <c r="R66" s="783">
        <f t="shared" si="2"/>
        <v>13.33333333333333</v>
      </c>
      <c r="S66" s="721">
        <f>IF(INDEX(Historical!$D$7:$D$1379,MATCH(B66,Historical!$B$7:$B$1403,0))=0,"n/a",(INDEX(Historical!$C$7:$C$1381,MATCH(B66,Historical!$B$7:$B$1403,0))/INDEX(Historical!$D$7:$D$1379,MATCH(B66,Historical!$B$7:$B$1403,0))-1)*100)</f>
        <v>7.1428571428571397</v>
      </c>
      <c r="T66" s="721">
        <f>IF(INDEX(Historical!$F$7:$F$1372,MATCH(B66,Historical!$B$7:$B$1403,0))=0,"n/a",((INDEX(Historical!$C$7:$C$1381,MATCH(B66,Historical!$B$7:$B$1403,0))/INDEX(Historical!$F$7:$F$1372,MATCH(B66,Historical!$B$7:$B$1403,0)))^(1/3)-1)*100)</f>
        <v>7.7217345015941907</v>
      </c>
      <c r="U66" s="721">
        <f>IF(INDEX(Historical!$H$7:$H$1372,MATCH(B66,Historical!$B$7:$B$1403,0))=0,"n/a",((INDEX(Historical!$C$7:$C$1381,MATCH(B66,Historical!$B$7:$B$1403,0))/INDEX(Historical!$H$7:$H$1372,MATCH(B66,Historical!$B$7:$B$1403,0)))^(1/5)-1)*100)</f>
        <v>9.7975579958707435</v>
      </c>
      <c r="V66" s="721">
        <f>IF(INDEX(Historical!$O$7:$O$1372,MATCH(B66,Historical!$B$7:$B$1403,0))=0,"n/a",((INDEX(Historical!$C$7:$C$1381,MATCH(B66,Historical!$B$7:$B$1403,0))/INDEX(Historical!$O$7:$O$1372,MATCH(B66,Historical!$B$7:$B$1403,0)))^(1/10)-1)*100)</f>
        <v>12.546849589069975</v>
      </c>
      <c r="W66" s="722">
        <f t="shared" si="3"/>
        <v>0.78087793484077139</v>
      </c>
      <c r="X66" s="723">
        <f t="shared" si="4"/>
        <v>0.68514391579515699</v>
      </c>
      <c r="Y66" s="806"/>
      <c r="Z66" s="780">
        <f t="shared" si="5"/>
        <v>57.52961082910322</v>
      </c>
      <c r="AA66" s="788">
        <f t="shared" si="6"/>
        <v>33.641285956006769</v>
      </c>
      <c r="AB66" s="782">
        <v>12</v>
      </c>
      <c r="AC66" s="789">
        <v>5.91</v>
      </c>
      <c r="AD66" s="789">
        <v>6.41</v>
      </c>
      <c r="AE66" s="789">
        <v>14.65</v>
      </c>
      <c r="AF66" s="789">
        <v>2.65</v>
      </c>
      <c r="AG66" s="789">
        <v>6.9</v>
      </c>
      <c r="AH66" s="789">
        <v>-51</v>
      </c>
      <c r="AI66" s="789">
        <v>6.99</v>
      </c>
      <c r="AJ66" s="789">
        <v>14.299999999999999</v>
      </c>
      <c r="AK66" s="789">
        <v>5.25</v>
      </c>
      <c r="AL66" s="790">
        <v>71310</v>
      </c>
      <c r="AM66" s="791">
        <v>0.1</v>
      </c>
      <c r="AN66" s="789">
        <v>0.15</v>
      </c>
      <c r="AO66" s="792">
        <f t="shared" si="7"/>
        <v>-22.13363843191955</v>
      </c>
      <c r="AP66" s="793">
        <f t="shared" si="8"/>
        <v>11.50764752408722</v>
      </c>
      <c r="AQ66" s="794">
        <f t="shared" si="9"/>
        <v>99.052653875431702</v>
      </c>
      <c r="AR66" s="669">
        <f>INDEX(Historical!$C$7:$C$1381,MATCH(B66,Historical!$B$7:$B$1403,0))*IF(AH66="n/a",1.03,IF(AH66&lt;0,1.01,IF(AH66&gt;10,1.1,(1+AH66/100))))</f>
        <v>3.0300000000000002</v>
      </c>
      <c r="AS66" s="788">
        <f t="shared" si="10"/>
        <v>3.2417970000000005</v>
      </c>
      <c r="AT66" s="788">
        <f t="shared" si="16"/>
        <v>3.4119913425000004</v>
      </c>
      <c r="AU66" s="788">
        <f t="shared" si="16"/>
        <v>3.5911208879812504</v>
      </c>
      <c r="AV66" s="788">
        <f t="shared" si="16"/>
        <v>3.7796547346002658</v>
      </c>
      <c r="AW66" s="780">
        <f t="shared" si="12"/>
        <v>17.05456396508152</v>
      </c>
      <c r="AX66" s="795">
        <f t="shared" si="13"/>
        <v>8.5778915426423499</v>
      </c>
      <c r="AY66" s="960">
        <v>0.03</v>
      </c>
      <c r="AZ66" s="791">
        <v>24.990000000000002</v>
      </c>
      <c r="BA66" s="791">
        <v>-11.78</v>
      </c>
      <c r="BB66" s="791">
        <v>-4.3099999999999996</v>
      </c>
      <c r="BC66" s="791">
        <v>-2.21</v>
      </c>
      <c r="BD66" s="933"/>
      <c r="BE66" s="641">
        <v>2011</v>
      </c>
      <c r="BF66" s="922">
        <f t="shared" si="14"/>
        <v>0</v>
      </c>
      <c r="BG66" s="847">
        <v>2.4</v>
      </c>
    </row>
    <row r="67" spans="1:60" ht="11.25" customHeight="1" x14ac:dyDescent="0.2">
      <c r="A67" s="895" t="s">
        <v>533</v>
      </c>
      <c r="B67" s="899" t="s">
        <v>534</v>
      </c>
      <c r="C67" s="957" t="s">
        <v>112</v>
      </c>
      <c r="D67" s="957" t="s">
        <v>212</v>
      </c>
      <c r="E67" s="754">
        <v>14</v>
      </c>
      <c r="F67" s="1235">
        <v>279</v>
      </c>
      <c r="G67" s="1235" t="s">
        <v>37</v>
      </c>
      <c r="H67" s="1235" t="s">
        <v>37</v>
      </c>
      <c r="I67" s="898">
        <v>151.29</v>
      </c>
      <c r="J67" s="669">
        <f t="shared" si="0"/>
        <v>3.4661907594685704</v>
      </c>
      <c r="K67" s="901">
        <v>1.3109999999999999</v>
      </c>
      <c r="L67" s="911">
        <v>4</v>
      </c>
      <c r="M67" s="660">
        <f t="shared" si="1"/>
        <v>5.2439999999999998</v>
      </c>
      <c r="N67" s="894" t="s">
        <v>119</v>
      </c>
      <c r="O67" s="756">
        <v>1.1399999999999999</v>
      </c>
      <c r="P67" s="885">
        <v>43697</v>
      </c>
      <c r="Q67" s="885">
        <v>43711</v>
      </c>
      <c r="R67" s="660">
        <f t="shared" si="2"/>
        <v>15.000000000000005</v>
      </c>
      <c r="S67" s="721">
        <f>IF(INDEX(Historical!$D$7:$D$1379,MATCH(B67,Historical!$B$7:$B$1403,0))=0,"n/a",(INDEX(Historical!$C$7:$C$1381,MATCH(B67,Historical!$B$7:$B$1403,0))/INDEX(Historical!$D$7:$D$1379,MATCH(B67,Historical!$B$7:$B$1403,0))-1)*100)</f>
        <v>10.4054054054054</v>
      </c>
      <c r="T67" s="721">
        <f>IF(INDEX(Historical!$F$7:$F$1372,MATCH(B67,Historical!$B$7:$B$1403,0))=0,"n/a",((INDEX(Historical!$C$7:$C$1381,MATCH(B67,Historical!$B$7:$B$1403,0))/INDEX(Historical!$F$7:$F$1372,MATCH(B67,Historical!$B$7:$B$1403,0)))^(1/3)-1)*100)</f>
        <v>7.0133037291207234</v>
      </c>
      <c r="U67" s="721">
        <f>IF(INDEX(Historical!$H$7:$H$1372,MATCH(B67,Historical!$B$7:$B$1403,0))=0,"n/a",((INDEX(Historical!$C$7:$C$1381,MATCH(B67,Historical!$B$7:$B$1403,0))/INDEX(Historical!$H$7:$H$1372,MATCH(B67,Historical!$B$7:$B$1403,0)))^(1/5)-1)*100)</f>
        <v>11.772096594910986</v>
      </c>
      <c r="V67" s="721">
        <f>IF(INDEX(Historical!$O$7:$O$1372,MATCH(B67,Historical!$B$7:$B$1403,0))=0,"n/a",((INDEX(Historical!$C$7:$C$1381,MATCH(B67,Historical!$B$7:$B$1403,0))/INDEX(Historical!$O$7:$O$1372,MATCH(B67,Historical!$B$7:$B$1403,0)))^(1/10)-1)*100)</f>
        <v>21.486361918080533</v>
      </c>
      <c r="W67" s="722">
        <f t="shared" si="3"/>
        <v>0.5478869172823948</v>
      </c>
      <c r="X67" s="723">
        <f t="shared" si="4"/>
        <v>1.1891006661526249</v>
      </c>
      <c r="Y67" s="899"/>
      <c r="Z67" s="669">
        <f t="shared" si="5"/>
        <v>36.366158113730926</v>
      </c>
      <c r="AA67" s="910">
        <f t="shared" si="6"/>
        <v>10.491678224687933</v>
      </c>
      <c r="AB67" s="911">
        <v>12</v>
      </c>
      <c r="AC67" s="889">
        <v>14.42</v>
      </c>
      <c r="AD67" s="889" t="s">
        <v>136</v>
      </c>
      <c r="AE67" s="889">
        <v>0.96</v>
      </c>
      <c r="AF67" s="889">
        <v>3.05</v>
      </c>
      <c r="AG67" s="889">
        <v>28.799999999999997</v>
      </c>
      <c r="AH67" s="889">
        <v>9.5</v>
      </c>
      <c r="AI67" s="889">
        <v>7.86</v>
      </c>
      <c r="AJ67" s="889">
        <v>9.9</v>
      </c>
      <c r="AK67" s="889">
        <v>-0.6</v>
      </c>
      <c r="AL67" s="902">
        <v>22690</v>
      </c>
      <c r="AM67" s="896">
        <v>0.1</v>
      </c>
      <c r="AN67" s="889">
        <v>0.32</v>
      </c>
      <c r="AO67" s="762">
        <f t="shared" si="7"/>
        <v>4.746609129691624</v>
      </c>
      <c r="AP67" s="763">
        <f t="shared" si="8"/>
        <v>15.238287354379557</v>
      </c>
      <c r="AQ67" s="912">
        <f t="shared" si="9"/>
        <v>19.256248073536895</v>
      </c>
      <c r="AR67" s="669">
        <f>INDEX(Historical!$C$7:$C$1381,MATCH(B67,Historical!$B$7:$B$1403,0))*IF(AH67="n/a",1.03,IF(AH67&lt;0,1.01,IF(AH67&gt;10,1.1,(1+AH67/100))))</f>
        <v>5.3676899999999996</v>
      </c>
      <c r="AS67" s="910">
        <f t="shared" si="10"/>
        <v>5.789590434</v>
      </c>
      <c r="AT67" s="910">
        <f t="shared" ref="AT67:AV86" si="17">IF($AK67="n/a",1.03*AS67,IF($AK67&lt;0,1.01*AS67,IF($AK67&gt;10,1.1*AS67,(1+$AK67/100)*AS67)))</f>
        <v>5.8474863383400004</v>
      </c>
      <c r="AU67" s="910">
        <f t="shared" si="17"/>
        <v>5.9059612017234002</v>
      </c>
      <c r="AV67" s="910">
        <f t="shared" si="17"/>
        <v>5.965020813740634</v>
      </c>
      <c r="AW67" s="669">
        <f t="shared" si="12"/>
        <v>28.875748787804035</v>
      </c>
      <c r="AX67" s="770">
        <f t="shared" si="13"/>
        <v>19.086356525747924</v>
      </c>
      <c r="AY67" s="959">
        <v>1.18</v>
      </c>
      <c r="AZ67" s="896">
        <v>7.19</v>
      </c>
      <c r="BA67" s="896">
        <v>-18.98</v>
      </c>
      <c r="BB67" s="896">
        <v>-11.34</v>
      </c>
      <c r="BC67" s="896">
        <v>-9.4600000000000009</v>
      </c>
      <c r="BE67" s="641">
        <v>2006</v>
      </c>
      <c r="BF67" s="922">
        <f t="shared" si="14"/>
        <v>1</v>
      </c>
      <c r="BG67" s="906">
        <v>11.3</v>
      </c>
    </row>
    <row r="68" spans="1:60" ht="11.25" customHeight="1" x14ac:dyDescent="0.2">
      <c r="A68" s="895" t="s">
        <v>513</v>
      </c>
      <c r="B68" s="899" t="s">
        <v>514</v>
      </c>
      <c r="C68" s="957" t="s">
        <v>131</v>
      </c>
      <c r="D68" s="957" t="s">
        <v>4344</v>
      </c>
      <c r="E68" s="754">
        <v>14</v>
      </c>
      <c r="F68" s="1235">
        <v>283</v>
      </c>
      <c r="G68" s="1235" t="s">
        <v>37</v>
      </c>
      <c r="H68" s="1235" t="s">
        <v>37</v>
      </c>
      <c r="I68" s="898">
        <v>60.42</v>
      </c>
      <c r="J68" s="669">
        <f t="shared" si="0"/>
        <v>2.6977821913273745</v>
      </c>
      <c r="K68" s="901">
        <v>0.40749999999999997</v>
      </c>
      <c r="L68" s="911">
        <v>4</v>
      </c>
      <c r="M68" s="660">
        <f t="shared" si="1"/>
        <v>1.63</v>
      </c>
      <c r="N68" s="894" t="s">
        <v>515</v>
      </c>
      <c r="O68" s="756">
        <v>0.38250000000000001</v>
      </c>
      <c r="P68" s="885">
        <v>43867</v>
      </c>
      <c r="Q68" s="885">
        <v>43888</v>
      </c>
      <c r="R68" s="660">
        <f t="shared" si="2"/>
        <v>6.5359477124182916</v>
      </c>
      <c r="S68" s="721">
        <f>IF(INDEX(Historical!$D$7:$D$1379,MATCH(B68,Historical!$B$7:$B$1403,0))=0,"n/a",(INDEX(Historical!$C$7:$C$1381,MATCH(B68,Historical!$B$7:$B$1403,0))/INDEX(Historical!$D$7:$D$1379,MATCH(B68,Historical!$B$7:$B$1403,0))-1)*100)</f>
        <v>7.1428571428571397</v>
      </c>
      <c r="T68" s="721">
        <f>IF(INDEX(Historical!$F$7:$F$1372,MATCH(B68,Historical!$B$7:$B$1403,0))=0,"n/a",((INDEX(Historical!$C$7:$C$1381,MATCH(B68,Historical!$B$7:$B$1403,0))/INDEX(Historical!$F$7:$F$1372,MATCH(B68,Historical!$B$7:$B$1403,0)))^(1/3)-1)*100)</f>
        <v>7.256408033128503</v>
      </c>
      <c r="U68" s="721">
        <f>IF(INDEX(Historical!$H$7:$H$1372,MATCH(B68,Historical!$B$7:$B$1403,0))=0,"n/a",((INDEX(Historical!$C$7:$C$1381,MATCH(B68,Historical!$B$7:$B$1403,0))/INDEX(Historical!$H$7:$H$1372,MATCH(B68,Historical!$B$7:$B$1403,0)))^(1/5)-1)*100)</f>
        <v>7.2145025900850923</v>
      </c>
      <c r="V68" s="721">
        <f>IF(INDEX(Historical!$O$7:$O$1372,MATCH(B68,Historical!$B$7:$B$1403,0))=0,"n/a",((INDEX(Historical!$C$7:$C$1381,MATCH(B68,Historical!$B$7:$B$1403,0))/INDEX(Historical!$O$7:$O$1372,MATCH(B68,Historical!$B$7:$B$1403,0)))^(1/10)-1)*100)</f>
        <v>11.833558100765806</v>
      </c>
      <c r="W68" s="722">
        <f t="shared" si="3"/>
        <v>0.60966469498452935</v>
      </c>
      <c r="X68" s="723">
        <f t="shared" si="4"/>
        <v>1.2883040339437664</v>
      </c>
      <c r="Y68" s="899"/>
      <c r="Z68" s="669">
        <f t="shared" si="5"/>
        <v>71.491228070175438</v>
      </c>
      <c r="AA68" s="910">
        <f t="shared" si="6"/>
        <v>26.500000000000004</v>
      </c>
      <c r="AB68" s="911">
        <v>12</v>
      </c>
      <c r="AC68" s="889">
        <v>2.2799999999999998</v>
      </c>
      <c r="AD68" s="889">
        <v>3.52</v>
      </c>
      <c r="AE68" s="889">
        <v>2.5099999999999998</v>
      </c>
      <c r="AF68" s="889">
        <v>3.41</v>
      </c>
      <c r="AG68" s="889">
        <v>13.8</v>
      </c>
      <c r="AH68" s="889">
        <v>3</v>
      </c>
      <c r="AI68" s="889">
        <v>7.4499999999999993</v>
      </c>
      <c r="AJ68" s="889">
        <v>5.6000000000000005</v>
      </c>
      <c r="AK68" s="889">
        <v>7.51</v>
      </c>
      <c r="AL68" s="902">
        <v>17180</v>
      </c>
      <c r="AM68" s="896">
        <v>0.4</v>
      </c>
      <c r="AN68" s="889">
        <v>2.63</v>
      </c>
      <c r="AO68" s="762">
        <f t="shared" si="7"/>
        <v>-16.587715218587537</v>
      </c>
      <c r="AP68" s="763">
        <f t="shared" si="8"/>
        <v>9.9122847814124668</v>
      </c>
      <c r="AQ68" s="912">
        <f t="shared" si="9"/>
        <v>100.40514519897496</v>
      </c>
      <c r="AR68" s="669">
        <f>INDEX(Historical!$C$7:$C$1381,MATCH(B68,Historical!$B$7:$B$1403,0))*IF(AH68="n/a",1.03,IF(AH68&lt;0,1.01,IF(AH68&gt;10,1.1,(1+AH68/100))))</f>
        <v>1.5759000000000001</v>
      </c>
      <c r="AS68" s="910">
        <f t="shared" si="10"/>
        <v>1.6933045500000001</v>
      </c>
      <c r="AT68" s="910">
        <f t="shared" si="17"/>
        <v>1.8204717217050002</v>
      </c>
      <c r="AU68" s="910">
        <f t="shared" si="17"/>
        <v>1.9571891480050456</v>
      </c>
      <c r="AV68" s="910">
        <f t="shared" si="17"/>
        <v>2.1041740530202246</v>
      </c>
      <c r="AW68" s="669">
        <f t="shared" si="12"/>
        <v>9.1510394727302717</v>
      </c>
      <c r="AX68" s="770">
        <f t="shared" si="13"/>
        <v>15.145712467279496</v>
      </c>
      <c r="AY68" s="959">
        <v>0.14000000000000001</v>
      </c>
      <c r="AZ68" s="896">
        <v>12.83</v>
      </c>
      <c r="BA68" s="896">
        <v>-12.65</v>
      </c>
      <c r="BB68" s="896">
        <v>-7.5600000000000005</v>
      </c>
      <c r="BC68" s="896">
        <v>-2.16</v>
      </c>
      <c r="BE68" s="641">
        <v>2007</v>
      </c>
      <c r="BF68" s="922">
        <f t="shared" si="14"/>
        <v>1</v>
      </c>
      <c r="BG68" s="906">
        <v>2.6</v>
      </c>
    </row>
    <row r="69" spans="1:60" ht="11.25" customHeight="1" x14ac:dyDescent="0.2">
      <c r="A69" s="895" t="s">
        <v>500</v>
      </c>
      <c r="B69" s="899" t="s">
        <v>501</v>
      </c>
      <c r="C69" s="957" t="s">
        <v>131</v>
      </c>
      <c r="D69" s="957" t="s">
        <v>4344</v>
      </c>
      <c r="E69" s="754">
        <v>15</v>
      </c>
      <c r="F69" s="1235">
        <v>272</v>
      </c>
      <c r="G69" s="1235" t="s">
        <v>115</v>
      </c>
      <c r="H69" s="1235" t="s">
        <v>115</v>
      </c>
      <c r="I69" s="898">
        <v>23.02</v>
      </c>
      <c r="J69" s="669">
        <f t="shared" si="0"/>
        <v>5.0390964378801044</v>
      </c>
      <c r="K69" s="901">
        <v>0.28999999999999998</v>
      </c>
      <c r="L69" s="911">
        <v>4</v>
      </c>
      <c r="M69" s="660">
        <f t="shared" si="1"/>
        <v>1.1599999999999999</v>
      </c>
      <c r="N69" s="894" t="s">
        <v>249</v>
      </c>
      <c r="O69" s="756">
        <v>0.28749999999999998</v>
      </c>
      <c r="P69" s="885">
        <v>43880</v>
      </c>
      <c r="Q69" s="885">
        <v>43902</v>
      </c>
      <c r="R69" s="660">
        <f t="shared" si="2"/>
        <v>0.86956521739130521</v>
      </c>
      <c r="S69" s="721">
        <f>IF(INDEX(Historical!$D$7:$D$1379,MATCH(B69,Historical!$B$7:$B$1403,0))=0,"n/a",(INDEX(Historical!$C$7:$C$1381,MATCH(B69,Historical!$B$7:$B$1403,0))/INDEX(Historical!$D$7:$D$1379,MATCH(B69,Historical!$B$7:$B$1403,0))-1)*100)</f>
        <v>3.4172661870503385</v>
      </c>
      <c r="T69" s="721">
        <f>IF(INDEX(Historical!$F$7:$F$1372,MATCH(B69,Historical!$B$7:$B$1403,0))=0,"n/a",((INDEX(Historical!$C$7:$C$1381,MATCH(B69,Historical!$B$7:$B$1403,0))/INDEX(Historical!$F$7:$F$1372,MATCH(B69,Historical!$B$7:$B$1403,0)))^(1/3)-1)*100)</f>
        <v>3.7417425467614285</v>
      </c>
      <c r="U69" s="721">
        <f>IF(INDEX(Historical!$H$7:$H$1372,MATCH(B69,Historical!$B$7:$B$1403,0))=0,"n/a",((INDEX(Historical!$C$7:$C$1381,MATCH(B69,Historical!$B$7:$B$1403,0))/INDEX(Historical!$H$7:$H$1372,MATCH(B69,Historical!$B$7:$B$1403,0)))^(1/5)-1)*100)</f>
        <v>3.8950477489882784</v>
      </c>
      <c r="V69" s="721">
        <f>IF(INDEX(Historical!$O$7:$O$1372,MATCH(B69,Historical!$B$7:$B$1403,0))=0,"n/a",((INDEX(Historical!$C$7:$C$1381,MATCH(B69,Historical!$B$7:$B$1403,0))/INDEX(Historical!$O$7:$O$1372,MATCH(B69,Historical!$B$7:$B$1403,0)))^(1/10)-1)*100)</f>
        <v>4.2289649016534536</v>
      </c>
      <c r="W69" s="722">
        <f t="shared" si="3"/>
        <v>0.92104045305870963</v>
      </c>
      <c r="X69" s="723">
        <f t="shared" si="4"/>
        <v>9.7376193724706948</v>
      </c>
      <c r="Y69" s="677"/>
      <c r="Z69" s="669">
        <f t="shared" si="5"/>
        <v>92.063492063492063</v>
      </c>
      <c r="AA69" s="910">
        <f t="shared" si="6"/>
        <v>18.269841269841269</v>
      </c>
      <c r="AB69" s="911">
        <v>12</v>
      </c>
      <c r="AC69" s="889">
        <v>1.26</v>
      </c>
      <c r="AD69" s="889">
        <v>12.69</v>
      </c>
      <c r="AE69" s="889">
        <v>0.97</v>
      </c>
      <c r="AF69" s="889">
        <v>1.75</v>
      </c>
      <c r="AG69" s="889">
        <v>9.8000000000000007</v>
      </c>
      <c r="AH69" s="891">
        <v>-52.900000000000006</v>
      </c>
      <c r="AI69" s="891">
        <v>-7.22</v>
      </c>
      <c r="AJ69" s="889">
        <v>0.4</v>
      </c>
      <c r="AK69" s="889">
        <v>1.44</v>
      </c>
      <c r="AL69" s="902">
        <v>11770</v>
      </c>
      <c r="AM69" s="896">
        <v>0.1</v>
      </c>
      <c r="AN69" s="889">
        <v>2.38</v>
      </c>
      <c r="AO69" s="762">
        <f t="shared" si="7"/>
        <v>-9.3356970829728851</v>
      </c>
      <c r="AP69" s="763">
        <f t="shared" si="8"/>
        <v>8.9341441868683837</v>
      </c>
      <c r="AQ69" s="912">
        <f t="shared" si="9"/>
        <v>19.205186729478662</v>
      </c>
      <c r="AR69" s="669">
        <f>INDEX(Historical!$C$7:$C$1381,MATCH(B69,Historical!$B$7:$B$1403,0))*IF(AH69="n/a",1.03,IF(AH69&lt;0,1.01,IF(AH69&gt;10,1.1,(1+AH69/100))))</f>
        <v>1.1615</v>
      </c>
      <c r="AS69" s="910">
        <f t="shared" si="10"/>
        <v>1.1731149999999999</v>
      </c>
      <c r="AT69" s="910">
        <f t="shared" si="17"/>
        <v>1.1900078559999998</v>
      </c>
      <c r="AU69" s="910">
        <f t="shared" si="17"/>
        <v>1.2071439691263999</v>
      </c>
      <c r="AV69" s="910">
        <f t="shared" si="17"/>
        <v>1.2245268422818201</v>
      </c>
      <c r="AW69" s="669">
        <f t="shared" si="12"/>
        <v>5.9562936674082199</v>
      </c>
      <c r="AX69" s="770">
        <f t="shared" si="13"/>
        <v>25.874429484831541</v>
      </c>
      <c r="AY69" s="959">
        <v>0.51</v>
      </c>
      <c r="AZ69" s="896">
        <v>-2.46</v>
      </c>
      <c r="BA69" s="896">
        <v>-26.150000000000002</v>
      </c>
      <c r="BB69" s="896">
        <v>-13.15</v>
      </c>
      <c r="BC69" s="896">
        <v>-17.48</v>
      </c>
      <c r="BE69" s="641">
        <v>2006</v>
      </c>
      <c r="BF69" s="922">
        <f t="shared" si="14"/>
        <v>1</v>
      </c>
      <c r="BG69" s="906">
        <v>2</v>
      </c>
    </row>
    <row r="70" spans="1:60" ht="11.25" customHeight="1" x14ac:dyDescent="0.2">
      <c r="A70" s="887" t="s">
        <v>1083</v>
      </c>
      <c r="B70" s="899" t="s">
        <v>1084</v>
      </c>
      <c r="C70" s="957" t="s">
        <v>108</v>
      </c>
      <c r="D70" s="957" t="s">
        <v>4351</v>
      </c>
      <c r="E70" s="754">
        <v>11</v>
      </c>
      <c r="F70" s="1235">
        <v>327</v>
      </c>
      <c r="G70" s="1235" t="s">
        <v>106</v>
      </c>
      <c r="H70" s="1235" t="s">
        <v>106</v>
      </c>
      <c r="I70" s="898">
        <v>62.65</v>
      </c>
      <c r="J70" s="669">
        <f t="shared" si="0"/>
        <v>2.4900239425379089</v>
      </c>
      <c r="K70" s="901">
        <v>0.39</v>
      </c>
      <c r="L70" s="911">
        <v>4</v>
      </c>
      <c r="M70" s="660">
        <f t="shared" si="1"/>
        <v>1.56</v>
      </c>
      <c r="N70" s="894" t="s">
        <v>606</v>
      </c>
      <c r="O70" s="756">
        <v>0.36</v>
      </c>
      <c r="P70" s="885">
        <v>43889</v>
      </c>
      <c r="Q70" s="885">
        <v>43902</v>
      </c>
      <c r="R70" s="660">
        <f t="shared" si="2"/>
        <v>8.333333333333341</v>
      </c>
      <c r="S70" s="721">
        <f>IF(INDEX(Historical!$D$7:$D$1379,MATCH(B70,Historical!$B$7:$B$1403,0))=0,"n/a",(INDEX(Historical!$C$7:$C$1381,MATCH(B70,Historical!$B$7:$B$1403,0))/INDEX(Historical!$D$7:$D$1379,MATCH(B70,Historical!$B$7:$B$1403,0))-1)*100)</f>
        <v>14.285714285714279</v>
      </c>
      <c r="T70" s="721">
        <f>IF(INDEX(Historical!$F$7:$F$1372,MATCH(B70,Historical!$B$7:$B$1403,0))=0,"n/a",((INDEX(Historical!$C$7:$C$1381,MATCH(B70,Historical!$B$7:$B$1403,0))/INDEX(Historical!$F$7:$F$1372,MATCH(B70,Historical!$B$7:$B$1403,0)))^(1/3)-1)*100)</f>
        <v>11.457607795906144</v>
      </c>
      <c r="U70" s="721">
        <f>IF(INDEX(Historical!$H$7:$H$1372,MATCH(B70,Historical!$B$7:$B$1403,0))=0,"n/a",((INDEX(Historical!$C$7:$C$1381,MATCH(B70,Historical!$B$7:$B$1403,0))/INDEX(Historical!$H$7:$H$1372,MATCH(B70,Historical!$B$7:$B$1403,0)))^(1/5)-1)*100)</f>
        <v>10.859472602645347</v>
      </c>
      <c r="V70" s="721">
        <f>IF(INDEX(Historical!$O$7:$O$1372,MATCH(B70,Historical!$B$7:$B$1403,0))=0,"n/a",((INDEX(Historical!$C$7:$C$1381,MATCH(B70,Historical!$B$7:$B$1403,0))/INDEX(Historical!$O$7:$O$1372,MATCH(B70,Historical!$B$7:$B$1403,0)))^(1/10)-1)*100)</f>
        <v>21.824110663778651</v>
      </c>
      <c r="W70" s="722">
        <f t="shared" si="3"/>
        <v>0.49759061296682072</v>
      </c>
      <c r="X70" s="723">
        <f t="shared" si="4"/>
        <v>1.1195332580046748</v>
      </c>
      <c r="Y70" s="682"/>
      <c r="Z70" s="669">
        <f t="shared" si="5"/>
        <v>55.913978494623663</v>
      </c>
      <c r="AA70" s="910">
        <f t="shared" si="6"/>
        <v>22.455197132616487</v>
      </c>
      <c r="AB70" s="911">
        <v>12</v>
      </c>
      <c r="AC70" s="889">
        <v>2.79</v>
      </c>
      <c r="AD70" s="889">
        <v>2</v>
      </c>
      <c r="AE70" s="889">
        <v>7.22</v>
      </c>
      <c r="AF70" s="889">
        <v>10.64</v>
      </c>
      <c r="AG70" s="889">
        <v>48.4</v>
      </c>
      <c r="AH70" s="889">
        <v>36.9</v>
      </c>
      <c r="AI70" s="889">
        <v>12.08</v>
      </c>
      <c r="AJ70" s="889">
        <v>9.7000000000000011</v>
      </c>
      <c r="AK70" s="889">
        <v>11.200000000000001</v>
      </c>
      <c r="AL70" s="902">
        <v>2960</v>
      </c>
      <c r="AM70" s="896">
        <v>8.7999999999999989</v>
      </c>
      <c r="AN70" s="889">
        <v>0</v>
      </c>
      <c r="AO70" s="762">
        <f t="shared" si="7"/>
        <v>-9.1057005874332297</v>
      </c>
      <c r="AP70" s="763">
        <f t="shared" si="8"/>
        <v>13.349496545183257</v>
      </c>
      <c r="AQ70" s="912">
        <f t="shared" si="9"/>
        <v>225.86520559617861</v>
      </c>
      <c r="AR70" s="669">
        <f>INDEX(Historical!$C$7:$C$1381,MATCH(B70,Historical!$B$7:$B$1403,0))*IF(AH70="n/a",1.03,IF(AH70&lt;0,1.01,IF(AH70&gt;10,1.1,(1+AH70/100))))</f>
        <v>1.5840000000000001</v>
      </c>
      <c r="AS70" s="910">
        <f t="shared" si="10"/>
        <v>1.7424000000000002</v>
      </c>
      <c r="AT70" s="910">
        <f t="shared" si="17"/>
        <v>1.9166400000000003</v>
      </c>
      <c r="AU70" s="910">
        <f t="shared" si="17"/>
        <v>2.1083040000000004</v>
      </c>
      <c r="AV70" s="910">
        <f t="shared" si="17"/>
        <v>2.3191344000000007</v>
      </c>
      <c r="AW70" s="669">
        <f t="shared" si="12"/>
        <v>9.6704784000000021</v>
      </c>
      <c r="AX70" s="770">
        <f t="shared" si="13"/>
        <v>15.435719712689549</v>
      </c>
      <c r="AY70" s="959">
        <v>0.9</v>
      </c>
      <c r="AZ70" s="896">
        <v>60.129999999999995</v>
      </c>
      <c r="BA70" s="896">
        <v>-19.919999999999998</v>
      </c>
      <c r="BB70" s="896">
        <v>-9.5</v>
      </c>
      <c r="BC70" s="896">
        <v>7.55</v>
      </c>
      <c r="BE70" s="641">
        <v>2010</v>
      </c>
      <c r="BF70" s="922">
        <f t="shared" si="14"/>
        <v>0</v>
      </c>
      <c r="BG70" s="906">
        <v>27.500000000000004</v>
      </c>
    </row>
    <row r="71" spans="1:60" ht="11.25" customHeight="1" x14ac:dyDescent="0.2">
      <c r="A71" s="895" t="s">
        <v>516</v>
      </c>
      <c r="B71" s="899" t="s">
        <v>517</v>
      </c>
      <c r="C71" s="957" t="s">
        <v>246</v>
      </c>
      <c r="D71" s="957" t="s">
        <v>4374</v>
      </c>
      <c r="E71" s="754">
        <v>15</v>
      </c>
      <c r="F71" s="1235">
        <v>273</v>
      </c>
      <c r="G71" s="1235" t="s">
        <v>106</v>
      </c>
      <c r="H71" s="1235" t="s">
        <v>106</v>
      </c>
      <c r="I71" s="898">
        <v>81.3</v>
      </c>
      <c r="J71" s="669">
        <f t="shared" ref="J71:J134" si="18">(M71/I71)*100</f>
        <v>1.2792127921279213</v>
      </c>
      <c r="K71" s="901">
        <v>0.26</v>
      </c>
      <c r="L71" s="911">
        <v>4</v>
      </c>
      <c r="M71" s="660">
        <f t="shared" ref="M71:M134" si="19">K71*L71</f>
        <v>1.04</v>
      </c>
      <c r="N71" s="894" t="s">
        <v>606</v>
      </c>
      <c r="O71" s="756">
        <v>0.24</v>
      </c>
      <c r="P71" s="885">
        <v>43899</v>
      </c>
      <c r="Q71" s="885">
        <v>43913</v>
      </c>
      <c r="R71" s="660">
        <f t="shared" ref="R71:R134" si="20">(K71-O71)/O71*100</f>
        <v>8.333333333333341</v>
      </c>
      <c r="S71" s="721">
        <f>IF(INDEX(Historical!$D$7:$D$1379,MATCH(B71,Historical!$B$7:$B$1403,0))=0,"n/a",(INDEX(Historical!$C$7:$C$1381,MATCH(B71,Historical!$B$7:$B$1403,0))/INDEX(Historical!$D$7:$D$1379,MATCH(B71,Historical!$B$7:$B$1403,0))-1)*100)</f>
        <v>6.6666666666666652</v>
      </c>
      <c r="T71" s="721">
        <f>IF(INDEX(Historical!$F$7:$F$1372,MATCH(B71,Historical!$B$7:$B$1403,0))=0,"n/a",((INDEX(Historical!$C$7:$C$1381,MATCH(B71,Historical!$B$7:$B$1403,0))/INDEX(Historical!$F$7:$F$1372,MATCH(B71,Historical!$B$7:$B$1403,0)))^(1/3)-1)*100)</f>
        <v>11.636800399929626</v>
      </c>
      <c r="U71" s="721">
        <f>IF(INDEX(Historical!$H$7:$H$1372,MATCH(B71,Historical!$B$7:$B$1403,0))=0,"n/a",((INDEX(Historical!$C$7:$C$1381,MATCH(B71,Historical!$B$7:$B$1403,0))/INDEX(Historical!$H$7:$H$1372,MATCH(B71,Historical!$B$7:$B$1403,0)))^(1/5)-1)*100)</f>
        <v>10.98883056567086</v>
      </c>
      <c r="V71" s="721">
        <f>IF(INDEX(Historical!$O$7:$O$1372,MATCH(B71,Historical!$B$7:$B$1403,0))=0,"n/a",((INDEX(Historical!$C$7:$C$1381,MATCH(B71,Historical!$B$7:$B$1403,0))/INDEX(Historical!$O$7:$O$1372,MATCH(B71,Historical!$B$7:$B$1403,0)))^(1/10)-1)*100)</f>
        <v>11.269395674088711</v>
      </c>
      <c r="W71" s="722">
        <f t="shared" ref="W71:W134" si="21">IF(OR(U71&lt;=0,U71="n/a",V71&lt;=0,V71="n/a"),"n/a",U71/V71)</f>
        <v>0.97510380178921707</v>
      </c>
      <c r="X71" s="723">
        <f t="shared" ref="X71:X134" si="22">IF(OR(AJ71&lt;=0,AJ71="n/a",U71&lt;=0,U71="n/a"),"n/a",U71/AJ71)</f>
        <v>0.46960814383208799</v>
      </c>
      <c r="Y71" s="691" t="s">
        <v>4526</v>
      </c>
      <c r="Z71" s="669">
        <f t="shared" ref="Z71:Z134" si="23">IF(OR(AC71&lt;0.01,AC71="n/a"),"n/a",M71/AC71*100)</f>
        <v>21.443298969072167</v>
      </c>
      <c r="AA71" s="910">
        <f t="shared" ref="AA71:AA134" si="24">IF(OR(AC71&lt;0.01,AC71="n/a"),"n/a",I71/AC71)</f>
        <v>16.762886597938145</v>
      </c>
      <c r="AB71" s="911">
        <v>12</v>
      </c>
      <c r="AC71" s="889">
        <v>4.8499999999999996</v>
      </c>
      <c r="AD71" s="889">
        <v>2.23</v>
      </c>
      <c r="AE71" s="889">
        <v>1.82</v>
      </c>
      <c r="AF71" s="889">
        <v>3.15</v>
      </c>
      <c r="AG71" s="889">
        <v>18.3</v>
      </c>
      <c r="AH71" s="889">
        <v>138.69999999999999</v>
      </c>
      <c r="AI71" s="889">
        <v>9.85</v>
      </c>
      <c r="AJ71" s="889">
        <v>23.400000000000002</v>
      </c>
      <c r="AK71" s="889">
        <v>7.5</v>
      </c>
      <c r="AL71" s="902">
        <v>5530</v>
      </c>
      <c r="AM71" s="896">
        <v>17.899999999999999</v>
      </c>
      <c r="AN71" s="889">
        <v>0</v>
      </c>
      <c r="AO71" s="762">
        <f t="shared" ref="AO71:AO134" si="25">IF(U71="n/a","n/a",IF(AA71&lt;0,"n/a",IF(AA71="n/a","n/a",J71+U71-AA71)))</f>
        <v>-4.4948432401393639</v>
      </c>
      <c r="AP71" s="763">
        <f t="shared" ref="AP71:AP134" si="26">IF(U71="n/a","n/a",J71+U71)</f>
        <v>12.268043357798781</v>
      </c>
      <c r="AQ71" s="912">
        <f t="shared" ref="AQ71:AQ134" si="27">IF(OR(AC71&lt;0.01,AF71="n/a"),"n/a",(I71/SQRT(22.5*AC71*(I71/AF71))-1)*100)</f>
        <v>53.192823712840422</v>
      </c>
      <c r="AR71" s="669">
        <f>INDEX(Historical!$C$7:$C$1381,MATCH(B71,Historical!$B$7:$B$1403,0))*IF(AH71="n/a",1.03,IF(AH71&lt;0,1.01,IF(AH71&gt;10,1.1,(1+AH71/100))))</f>
        <v>1.056</v>
      </c>
      <c r="AS71" s="910">
        <f t="shared" ref="AS71:AS134" si="28">IF($AI71="n/a",1.03*AR71,IF($AI71&lt;0,1.01*AR71,IF($AI71&gt;10,1.1*AR71,(1+$AI71/100)*AR71)))</f>
        <v>1.1600160000000002</v>
      </c>
      <c r="AT71" s="910">
        <f t="shared" si="17"/>
        <v>1.2470172000000002</v>
      </c>
      <c r="AU71" s="910">
        <f t="shared" si="17"/>
        <v>1.3405434900000002</v>
      </c>
      <c r="AV71" s="910">
        <f t="shared" si="17"/>
        <v>1.4410842517500002</v>
      </c>
      <c r="AW71" s="669">
        <f t="shared" ref="AW71:AW134" si="29">SUM(AR71:AV71)</f>
        <v>6.2446609417500012</v>
      </c>
      <c r="AX71" s="770">
        <f t="shared" ref="AX71:AX134" si="30">AW71/I71*100</f>
        <v>7.6810097684501866</v>
      </c>
      <c r="AY71" s="959">
        <v>0.41</v>
      </c>
      <c r="AZ71" s="896">
        <v>-0.2</v>
      </c>
      <c r="BA71" s="896">
        <v>-25.71</v>
      </c>
      <c r="BB71" s="896">
        <v>-14.530000000000001</v>
      </c>
      <c r="BC71" s="896">
        <v>-15.629999999999999</v>
      </c>
      <c r="BE71" s="641">
        <v>2006</v>
      </c>
      <c r="BF71" s="922">
        <f t="shared" ref="BF71:BF134" si="31">IF(BE71&gt;2008,0,IF(BE71&gt;2001,1,IF(BE71&gt;1990,2,IF(BE71&gt;1980,3,IF(BE71&gt;1973,4,IF(BE71&gt;1970,5,IF(BE71&gt;1960,6,IF(BE71&gt;1958,7,IF(BE71&gt;1953,8,9)))))))))</f>
        <v>1</v>
      </c>
      <c r="BG71" s="906">
        <v>12</v>
      </c>
    </row>
    <row r="72" spans="1:60" ht="11.25" customHeight="1" x14ac:dyDescent="0.2">
      <c r="A72" s="895" t="s">
        <v>1095</v>
      </c>
      <c r="B72" s="899" t="s">
        <v>1096</v>
      </c>
      <c r="C72" s="957" t="s">
        <v>4335</v>
      </c>
      <c r="D72" s="957" t="s">
        <v>4336</v>
      </c>
      <c r="E72" s="754">
        <v>10</v>
      </c>
      <c r="F72" s="1235">
        <v>358</v>
      </c>
      <c r="G72" s="1235" t="s">
        <v>106</v>
      </c>
      <c r="H72" s="1235" t="s">
        <v>106</v>
      </c>
      <c r="I72" s="898">
        <v>103.73</v>
      </c>
      <c r="J72" s="669">
        <f t="shared" si="18"/>
        <v>4.7045213535139307</v>
      </c>
      <c r="K72" s="901">
        <v>1.22</v>
      </c>
      <c r="L72" s="911">
        <v>4</v>
      </c>
      <c r="M72" s="660">
        <f t="shared" si="19"/>
        <v>4.88</v>
      </c>
      <c r="N72" s="894" t="s">
        <v>219</v>
      </c>
      <c r="O72" s="756">
        <v>1.1000000000000001</v>
      </c>
      <c r="P72" s="885">
        <v>43643</v>
      </c>
      <c r="Q72" s="885">
        <v>43661</v>
      </c>
      <c r="R72" s="660">
        <f t="shared" si="20"/>
        <v>10.909090909090898</v>
      </c>
      <c r="S72" s="721">
        <f>IF(INDEX(Historical!$D$7:$D$1379,MATCH(B72,Historical!$B$7:$B$1403,0))=0,"n/a",(INDEX(Historical!$C$7:$C$1381,MATCH(B72,Historical!$B$7:$B$1403,0))/INDEX(Historical!$D$7:$D$1379,MATCH(B72,Historical!$B$7:$B$1403,0))-1)*100)</f>
        <v>15.422885572139311</v>
      </c>
      <c r="T72" s="721">
        <f>IF(INDEX(Historical!$F$7:$F$1372,MATCH(B72,Historical!$B$7:$B$1403,0))=0,"n/a",((INDEX(Historical!$C$7:$C$1381,MATCH(B72,Historical!$B$7:$B$1403,0))/INDEX(Historical!$F$7:$F$1372,MATCH(B72,Historical!$B$7:$B$1403,0)))^(1/3)-1)*100)</f>
        <v>29.835674924168252</v>
      </c>
      <c r="U72" s="721">
        <f>IF(INDEX(Historical!$H$7:$H$1372,MATCH(B72,Historical!$B$7:$B$1403,0))=0,"n/a",((INDEX(Historical!$C$7:$C$1381,MATCH(B72,Historical!$B$7:$B$1403,0))/INDEX(Historical!$H$7:$H$1372,MATCH(B72,Historical!$B$7:$B$1403,0)))^(1/5)-1)*100)</f>
        <v>27.08022906319836</v>
      </c>
      <c r="V72" s="721" t="str">
        <f>IF(INDEX(Historical!$O$7:$O$1372,MATCH(B72,Historical!$B$7:$B$1403,0))=0,"n/a",((INDEX(Historical!$C$7:$C$1381,MATCH(B72,Historical!$B$7:$B$1403,0))/INDEX(Historical!$O$7:$O$1372,MATCH(B72,Historical!$B$7:$B$1403,0)))^(1/10)-1)*100)</f>
        <v>n/a</v>
      </c>
      <c r="W72" s="722" t="str">
        <f t="shared" si="21"/>
        <v>n/a</v>
      </c>
      <c r="X72" s="723">
        <f t="shared" si="22"/>
        <v>1.0703647851066544</v>
      </c>
      <c r="Y72" s="679"/>
      <c r="Z72" s="669">
        <f t="shared" si="23"/>
        <v>238.04878048780492</v>
      </c>
      <c r="AA72" s="910">
        <f t="shared" si="24"/>
        <v>50.600000000000009</v>
      </c>
      <c r="AB72" s="911">
        <v>12</v>
      </c>
      <c r="AC72" s="889">
        <v>2.0499999999999998</v>
      </c>
      <c r="AD72" s="889">
        <v>3.38</v>
      </c>
      <c r="AE72" s="889">
        <v>6.82</v>
      </c>
      <c r="AF72" s="889">
        <v>24.46</v>
      </c>
      <c r="AG72" s="889">
        <v>39.900000000000006</v>
      </c>
      <c r="AH72" s="889">
        <v>-7.3999999999999995</v>
      </c>
      <c r="AI72" s="889">
        <v>10.93</v>
      </c>
      <c r="AJ72" s="889">
        <v>25.3</v>
      </c>
      <c r="AK72" s="889">
        <v>14.95</v>
      </c>
      <c r="AL72" s="902">
        <v>3910</v>
      </c>
      <c r="AM72" s="896">
        <v>0.6</v>
      </c>
      <c r="AN72" s="889">
        <v>9.35</v>
      </c>
      <c r="AO72" s="762">
        <f t="shared" si="25"/>
        <v>-18.815249583287716</v>
      </c>
      <c r="AP72" s="763">
        <f t="shared" si="26"/>
        <v>31.784750416712292</v>
      </c>
      <c r="AQ72" s="912">
        <f t="shared" si="27"/>
        <v>641.67258424605552</v>
      </c>
      <c r="AR72" s="669">
        <f>INDEX(Historical!$C$7:$C$1381,MATCH(B72,Historical!$B$7:$B$1403,0))*IF(AH72="n/a",1.03,IF(AH72&lt;0,1.01,IF(AH72&gt;10,1.1,(1+AH72/100))))</f>
        <v>4.6863999999999999</v>
      </c>
      <c r="AS72" s="910">
        <f t="shared" si="28"/>
        <v>5.1550400000000005</v>
      </c>
      <c r="AT72" s="910">
        <f t="shared" si="17"/>
        <v>5.6705440000000014</v>
      </c>
      <c r="AU72" s="910">
        <f t="shared" si="17"/>
        <v>6.2375984000000022</v>
      </c>
      <c r="AV72" s="910">
        <f t="shared" si="17"/>
        <v>6.8613582400000031</v>
      </c>
      <c r="AW72" s="669">
        <f t="shared" si="29"/>
        <v>28.61094064000001</v>
      </c>
      <c r="AX72" s="770">
        <f t="shared" si="30"/>
        <v>27.582127292008106</v>
      </c>
      <c r="AY72" s="959">
        <v>0.43</v>
      </c>
      <c r="AZ72" s="896">
        <v>3.7900000000000005</v>
      </c>
      <c r="BA72" s="896">
        <v>-16.13</v>
      </c>
      <c r="BB72" s="896">
        <v>-8.99</v>
      </c>
      <c r="BC72" s="896">
        <v>-9.89</v>
      </c>
      <c r="BE72" s="641">
        <v>2010</v>
      </c>
      <c r="BF72" s="922">
        <f t="shared" si="31"/>
        <v>0</v>
      </c>
      <c r="BG72" s="906">
        <v>3.8</v>
      </c>
    </row>
    <row r="73" spans="1:60" ht="11.25" customHeight="1" x14ac:dyDescent="0.2">
      <c r="A73" s="895" t="s">
        <v>524</v>
      </c>
      <c r="B73" s="899" t="s">
        <v>525</v>
      </c>
      <c r="C73" s="957" t="s">
        <v>128</v>
      </c>
      <c r="D73" s="957" t="s">
        <v>4352</v>
      </c>
      <c r="E73" s="754">
        <v>16</v>
      </c>
      <c r="F73" s="1235">
        <v>233</v>
      </c>
      <c r="G73" s="1235" t="s">
        <v>115</v>
      </c>
      <c r="H73" s="1235" t="s">
        <v>115</v>
      </c>
      <c r="I73" s="898">
        <v>281.14</v>
      </c>
      <c r="J73" s="669">
        <f t="shared" si="18"/>
        <v>0.92480614640392689</v>
      </c>
      <c r="K73" s="901">
        <v>0.65</v>
      </c>
      <c r="L73" s="911">
        <v>4</v>
      </c>
      <c r="M73" s="660">
        <f t="shared" si="19"/>
        <v>2.6</v>
      </c>
      <c r="N73" s="894" t="s">
        <v>526</v>
      </c>
      <c r="O73" s="756">
        <v>0.56999999999999995</v>
      </c>
      <c r="P73" s="885">
        <v>43594</v>
      </c>
      <c r="Q73" s="885">
        <v>43609</v>
      </c>
      <c r="R73" s="660">
        <f t="shared" si="20"/>
        <v>14.035087719298259</v>
      </c>
      <c r="S73" s="721">
        <f>IF(INDEX(Historical!$D$7:$D$1379,MATCH(B73,Historical!$B$7:$B$1403,0))=0,"n/a",(INDEX(Historical!$C$7:$C$1381,MATCH(B73,Historical!$B$7:$B$1403,0))/INDEX(Historical!$D$7:$D$1379,MATCH(B73,Historical!$B$7:$B$1403,0))-1)*100)</f>
        <v>14.027149321266963</v>
      </c>
      <c r="T73" s="721">
        <f>IF(INDEX(Historical!$F$7:$F$1372,MATCH(B73,Historical!$B$7:$B$1403,0))=0,"n/a",((INDEX(Historical!$C$7:$C$1381,MATCH(B73,Historical!$B$7:$B$1403,0))/INDEX(Historical!$F$7:$F$1372,MATCH(B73,Historical!$B$7:$B$1403,0)))^(1/3)-1)*100)</f>
        <v>12.924323465723408</v>
      </c>
      <c r="U73" s="721">
        <f>IF(INDEX(Historical!$H$7:$H$1372,MATCH(B73,Historical!$B$7:$B$1403,0))=0,"n/a",((INDEX(Historical!$C$7:$C$1381,MATCH(B73,Historical!$B$7:$B$1403,0))/INDEX(Historical!$H$7:$H$1372,MATCH(B73,Historical!$B$7:$B$1403,0)))^(1/5)-1)*100)</f>
        <v>12.880667407737722</v>
      </c>
      <c r="V73" s="721">
        <f>IF(INDEX(Historical!$O$7:$O$1372,MATCH(B73,Historical!$B$7:$B$1403,0))=0,"n/a",((INDEX(Historical!$C$7:$C$1381,MATCH(B73,Historical!$B$7:$B$1403,0))/INDEX(Historical!$O$7:$O$1372,MATCH(B73,Historical!$B$7:$B$1403,0)))^(1/10)-1)*100)</f>
        <v>13.665914413936475</v>
      </c>
      <c r="W73" s="722">
        <f t="shared" si="21"/>
        <v>0.94253973920706247</v>
      </c>
      <c r="X73" s="723">
        <f t="shared" si="22"/>
        <v>1.1298831059419054</v>
      </c>
      <c r="Y73" s="679"/>
      <c r="Z73" s="669">
        <f t="shared" si="23"/>
        <v>31.630170316301705</v>
      </c>
      <c r="AA73" s="910">
        <f t="shared" si="24"/>
        <v>34.201946472019458</v>
      </c>
      <c r="AB73" s="911">
        <v>8</v>
      </c>
      <c r="AC73" s="889">
        <v>8.2200000000000006</v>
      </c>
      <c r="AD73" s="889">
        <v>5.81</v>
      </c>
      <c r="AE73" s="889">
        <v>0.81</v>
      </c>
      <c r="AF73" s="889">
        <v>7.83</v>
      </c>
      <c r="AG73" s="889">
        <v>25.1</v>
      </c>
      <c r="AH73" s="889">
        <v>11.899999999999999</v>
      </c>
      <c r="AI73" s="889">
        <v>7.93</v>
      </c>
      <c r="AJ73" s="889">
        <v>11.4</v>
      </c>
      <c r="AK73" s="889">
        <v>5.88</v>
      </c>
      <c r="AL73" s="902">
        <v>125020</v>
      </c>
      <c r="AM73" s="896">
        <v>0.2</v>
      </c>
      <c r="AN73" s="889">
        <v>0.45</v>
      </c>
      <c r="AO73" s="762">
        <f t="shared" si="25"/>
        <v>-20.396472917877809</v>
      </c>
      <c r="AP73" s="763">
        <f t="shared" si="26"/>
        <v>13.805473554141649</v>
      </c>
      <c r="AQ73" s="912">
        <f t="shared" si="27"/>
        <v>244.99677349596723</v>
      </c>
      <c r="AR73" s="669">
        <f>INDEX(Historical!$C$7:$C$1381,MATCH(B73,Historical!$B$7:$B$1403,0))*IF(AH73="n/a",1.03,IF(AH73&lt;0,1.01,IF(AH73&gt;10,1.1,(1+AH73/100))))</f>
        <v>2.7720000000000002</v>
      </c>
      <c r="AS73" s="910">
        <f t="shared" si="28"/>
        <v>2.9918195999999999</v>
      </c>
      <c r="AT73" s="910">
        <f t="shared" si="17"/>
        <v>3.1677385924799997</v>
      </c>
      <c r="AU73" s="910">
        <f t="shared" si="17"/>
        <v>3.3540016217178237</v>
      </c>
      <c r="AV73" s="910">
        <f t="shared" si="17"/>
        <v>3.5512169170748318</v>
      </c>
      <c r="AW73" s="669">
        <f t="shared" si="29"/>
        <v>15.836776731272655</v>
      </c>
      <c r="AX73" s="770">
        <f t="shared" si="30"/>
        <v>5.6330571001183234</v>
      </c>
      <c r="AY73" s="959">
        <v>0.91</v>
      </c>
      <c r="AZ73" s="896">
        <v>30.3</v>
      </c>
      <c r="BA73" s="896">
        <v>-13.56</v>
      </c>
      <c r="BB73" s="896">
        <v>-7.64</v>
      </c>
      <c r="BC73" s="896">
        <v>-2.0299999999999998</v>
      </c>
      <c r="BE73" s="641">
        <v>2004</v>
      </c>
      <c r="BF73" s="922">
        <f t="shared" si="31"/>
        <v>1</v>
      </c>
      <c r="BG73" s="906">
        <v>8.1</v>
      </c>
    </row>
    <row r="74" spans="1:60" ht="11.25" customHeight="1" x14ac:dyDescent="0.2">
      <c r="A74" s="895" t="s">
        <v>502</v>
      </c>
      <c r="B74" s="899" t="s">
        <v>503</v>
      </c>
      <c r="C74" s="957" t="s">
        <v>131</v>
      </c>
      <c r="D74" s="957" t="s">
        <v>4356</v>
      </c>
      <c r="E74" s="754">
        <v>16</v>
      </c>
      <c r="F74" s="1235">
        <v>236</v>
      </c>
      <c r="G74" s="1235" t="s">
        <v>37</v>
      </c>
      <c r="H74" s="1235" t="s">
        <v>37</v>
      </c>
      <c r="I74" s="898">
        <v>85.5</v>
      </c>
      <c r="J74" s="669">
        <f t="shared" si="18"/>
        <v>1.8947368421052633</v>
      </c>
      <c r="K74" s="901">
        <v>0.40500000000000003</v>
      </c>
      <c r="L74" s="911">
        <v>4</v>
      </c>
      <c r="M74" s="660">
        <f t="shared" si="19"/>
        <v>1.62</v>
      </c>
      <c r="N74" s="894" t="s">
        <v>504</v>
      </c>
      <c r="O74" s="756">
        <v>0.37</v>
      </c>
      <c r="P74" s="885">
        <v>43629</v>
      </c>
      <c r="Q74" s="885">
        <v>43651</v>
      </c>
      <c r="R74" s="660">
        <f t="shared" si="20"/>
        <v>9.4594594594594685</v>
      </c>
      <c r="S74" s="721">
        <f>IF(INDEX(Historical!$D$7:$D$1379,MATCH(B74,Historical!$B$7:$B$1403,0))=0,"n/a",(INDEX(Historical!$C$7:$C$1381,MATCH(B74,Historical!$B$7:$B$1403,0))/INDEX(Historical!$D$7:$D$1379,MATCH(B74,Historical!$B$7:$B$1403,0))-1)*100)</f>
        <v>11.510791366906492</v>
      </c>
      <c r="T74" s="721">
        <f>IF(INDEX(Historical!$F$7:$F$1372,MATCH(B74,Historical!$B$7:$B$1403,0))=0,"n/a",((INDEX(Historical!$C$7:$C$1381,MATCH(B74,Historical!$B$7:$B$1403,0))/INDEX(Historical!$F$7:$F$1372,MATCH(B74,Historical!$B$7:$B$1403,0)))^(1/3)-1)*100)</f>
        <v>9.3631764824708696</v>
      </c>
      <c r="U74" s="721">
        <f>IF(INDEX(Historical!$H$7:$H$1372,MATCH(B74,Historical!$B$7:$B$1403,0))=0,"n/a",((INDEX(Historical!$C$7:$C$1381,MATCH(B74,Historical!$B$7:$B$1403,0))/INDEX(Historical!$H$7:$H$1372,MATCH(B74,Historical!$B$7:$B$1403,0)))^(1/5)-1)*100)</f>
        <v>8.0321885003120421</v>
      </c>
      <c r="V74" s="721">
        <f>IF(INDEX(Historical!$O$7:$O$1372,MATCH(B74,Historical!$B$7:$B$1403,0))=0,"n/a",((INDEX(Historical!$C$7:$C$1381,MATCH(B74,Historical!$B$7:$B$1403,0))/INDEX(Historical!$O$7:$O$1372,MATCH(B74,Historical!$B$7:$B$1403,0)))^(1/10)-1)*100)</f>
        <v>6.4878668033606202</v>
      </c>
      <c r="W74" s="722">
        <f t="shared" si="21"/>
        <v>1.2380322752852271</v>
      </c>
      <c r="X74" s="723">
        <f t="shared" si="22"/>
        <v>0.90249308992270127</v>
      </c>
      <c r="Y74" s="682"/>
      <c r="Z74" s="669">
        <f t="shared" si="23"/>
        <v>43.085106382978729</v>
      </c>
      <c r="AA74" s="910">
        <f t="shared" si="24"/>
        <v>22.73936170212766</v>
      </c>
      <c r="AB74" s="911">
        <v>12</v>
      </c>
      <c r="AC74" s="889">
        <v>3.76</v>
      </c>
      <c r="AD74" s="889">
        <v>3.79</v>
      </c>
      <c r="AE74" s="889">
        <v>2.56</v>
      </c>
      <c r="AF74" s="889">
        <v>2.57</v>
      </c>
      <c r="AG74" s="889">
        <v>13.200000000000001</v>
      </c>
      <c r="AH74" s="889">
        <v>28.799999999999997</v>
      </c>
      <c r="AI74" s="889">
        <v>7.37</v>
      </c>
      <c r="AJ74" s="889">
        <v>8.9</v>
      </c>
      <c r="AK74" s="889">
        <v>6</v>
      </c>
      <c r="AL74" s="902">
        <v>1410</v>
      </c>
      <c r="AM74" s="896">
        <v>1.2</v>
      </c>
      <c r="AN74" s="889">
        <v>1.24</v>
      </c>
      <c r="AO74" s="762">
        <f t="shared" si="25"/>
        <v>-12.812436359710354</v>
      </c>
      <c r="AP74" s="763">
        <f t="shared" si="26"/>
        <v>9.9269253424173058</v>
      </c>
      <c r="AQ74" s="912">
        <f t="shared" si="27"/>
        <v>61.162663961970878</v>
      </c>
      <c r="AR74" s="669">
        <f>INDEX(Historical!$C$7:$C$1381,MATCH(B74,Historical!$B$7:$B$1403,0))*IF(AH74="n/a",1.03,IF(AH74&lt;0,1.01,IF(AH74&gt;10,1.1,(1+AH74/100))))</f>
        <v>1.7050000000000003</v>
      </c>
      <c r="AS74" s="910">
        <f t="shared" si="28"/>
        <v>1.8306585000000004</v>
      </c>
      <c r="AT74" s="910">
        <f t="shared" si="17"/>
        <v>1.9404980100000004</v>
      </c>
      <c r="AU74" s="910">
        <f t="shared" si="17"/>
        <v>2.0569278906000004</v>
      </c>
      <c r="AV74" s="910">
        <f t="shared" si="17"/>
        <v>2.1803435640360007</v>
      </c>
      <c r="AW74" s="669">
        <f t="shared" si="29"/>
        <v>9.7134279646360024</v>
      </c>
      <c r="AX74" s="770">
        <f t="shared" si="30"/>
        <v>11.360734461562576</v>
      </c>
      <c r="AY74" s="959">
        <v>0.21</v>
      </c>
      <c r="AZ74" s="896">
        <v>-1.3299999999999998</v>
      </c>
      <c r="BA74" s="896">
        <v>-15.590000000000002</v>
      </c>
      <c r="BB74" s="896">
        <v>-10.75</v>
      </c>
      <c r="BC74" s="896">
        <v>-8.7900000000000009</v>
      </c>
      <c r="BE74" s="641">
        <v>2004</v>
      </c>
      <c r="BF74" s="922">
        <f t="shared" si="31"/>
        <v>1</v>
      </c>
      <c r="BG74" s="906">
        <v>4.2</v>
      </c>
    </row>
    <row r="75" spans="1:60" ht="11.25" customHeight="1" x14ac:dyDescent="0.2">
      <c r="A75" s="887" t="s">
        <v>1030</v>
      </c>
      <c r="B75" s="899" t="s">
        <v>1031</v>
      </c>
      <c r="C75" s="957" t="s">
        <v>4335</v>
      </c>
      <c r="D75" s="957" t="s">
        <v>4336</v>
      </c>
      <c r="E75" s="754">
        <v>10</v>
      </c>
      <c r="F75" s="1235">
        <v>430</v>
      </c>
      <c r="G75" s="1235" t="s">
        <v>37</v>
      </c>
      <c r="H75" s="1235" t="s">
        <v>37</v>
      </c>
      <c r="I75" s="898">
        <v>105.98</v>
      </c>
      <c r="J75" s="669">
        <f t="shared" si="18"/>
        <v>3.1326665408567647</v>
      </c>
      <c r="K75" s="901">
        <v>0.83</v>
      </c>
      <c r="L75" s="911">
        <v>4</v>
      </c>
      <c r="M75" s="660">
        <f t="shared" si="19"/>
        <v>3.32</v>
      </c>
      <c r="N75" s="894" t="s">
        <v>570</v>
      </c>
      <c r="O75" s="756">
        <v>0.8</v>
      </c>
      <c r="P75" s="885">
        <v>43920</v>
      </c>
      <c r="Q75" s="885">
        <v>43938</v>
      </c>
      <c r="R75" s="660">
        <f t="shared" si="20"/>
        <v>3.7499999999999893</v>
      </c>
      <c r="S75" s="721">
        <f>IF(INDEX(Historical!$D$7:$D$1379,MATCH(B75,Historical!$B$7:$B$1403,0))=0,"n/a",(INDEX(Historical!$C$7:$C$1381,MATCH(B75,Historical!$B$7:$B$1403,0))/INDEX(Historical!$D$7:$D$1379,MATCH(B75,Historical!$B$7:$B$1403,0))-1)*100)</f>
        <v>3.5947712418300526</v>
      </c>
      <c r="T75" s="721">
        <f>IF(INDEX(Historical!$F$7:$F$1372,MATCH(B75,Historical!$B$7:$B$1403,0))=0,"n/a",((INDEX(Historical!$C$7:$C$1381,MATCH(B75,Historical!$B$7:$B$1403,0))/INDEX(Historical!$F$7:$F$1372,MATCH(B75,Historical!$B$7:$B$1403,0)))^(1/3)-1)*100)</f>
        <v>2.4265194930742418</v>
      </c>
      <c r="U75" s="721">
        <f>IF(INDEX(Historical!$H$7:$H$1372,MATCH(B75,Historical!$B$7:$B$1403,0))=0,"n/a",((INDEX(Historical!$C$7:$C$1381,MATCH(B75,Historical!$B$7:$B$1403,0))/INDEX(Historical!$H$7:$H$1372,MATCH(B75,Historical!$B$7:$B$1403,0)))^(1/5)-1)*100)</f>
        <v>3.9641844249037828</v>
      </c>
      <c r="V75" s="721">
        <f>IF(INDEX(Historical!$O$7:$O$1372,MATCH(B75,Historical!$B$7:$B$1403,0))=0,"n/a",((INDEX(Historical!$C$7:$C$1381,MATCH(B75,Historical!$B$7:$B$1403,0))/INDEX(Historical!$O$7:$O$1372,MATCH(B75,Historical!$B$7:$B$1403,0)))^(1/10)-1)*100)</f>
        <v>3.2602429743698647</v>
      </c>
      <c r="W75" s="722">
        <f t="shared" si="21"/>
        <v>1.2159168675672019</v>
      </c>
      <c r="X75" s="723" t="str">
        <f t="shared" si="22"/>
        <v>n/a</v>
      </c>
      <c r="Y75" s="682"/>
      <c r="Z75" s="669">
        <f t="shared" si="23"/>
        <v>150.90909090909088</v>
      </c>
      <c r="AA75" s="910">
        <f t="shared" si="24"/>
        <v>48.172727272727272</v>
      </c>
      <c r="AB75" s="911">
        <v>12</v>
      </c>
      <c r="AC75" s="889">
        <v>2.2000000000000002</v>
      </c>
      <c r="AD75" s="889">
        <v>13.39</v>
      </c>
      <c r="AE75" s="889">
        <v>9.92</v>
      </c>
      <c r="AF75" s="889">
        <v>2.89</v>
      </c>
      <c r="AG75" s="889">
        <v>6.1</v>
      </c>
      <c r="AH75" s="889">
        <v>36.6</v>
      </c>
      <c r="AI75" s="889">
        <v>6.1899999999999995</v>
      </c>
      <c r="AJ75" s="889">
        <v>-6.2</v>
      </c>
      <c r="AK75" s="889">
        <v>3.5999999999999996</v>
      </c>
      <c r="AL75" s="889">
        <v>10200</v>
      </c>
      <c r="AM75" s="896">
        <v>0.70000000000000007</v>
      </c>
      <c r="AN75" s="889">
        <v>0.7</v>
      </c>
      <c r="AO75" s="762">
        <f t="shared" si="25"/>
        <v>-41.075876306966727</v>
      </c>
      <c r="AP75" s="763">
        <f t="shared" si="26"/>
        <v>7.096850965760547</v>
      </c>
      <c r="AQ75" s="912">
        <f t="shared" si="27"/>
        <v>148.74724504844653</v>
      </c>
      <c r="AR75" s="669">
        <f>INDEX(Historical!$C$7:$C$1381,MATCH(B75,Historical!$B$7:$B$1403,0))*IF(AH75="n/a",1.03,IF(AH75&lt;0,1.01,IF(AH75&gt;10,1.1,(1+AH75/100))))</f>
        <v>3.4870000000000001</v>
      </c>
      <c r="AS75" s="910">
        <f t="shared" si="28"/>
        <v>3.7028453000000003</v>
      </c>
      <c r="AT75" s="910">
        <f t="shared" si="17"/>
        <v>3.8361477308000005</v>
      </c>
      <c r="AU75" s="910">
        <f t="shared" si="17"/>
        <v>3.9742490491088005</v>
      </c>
      <c r="AV75" s="910">
        <f t="shared" si="17"/>
        <v>4.1173220148767173</v>
      </c>
      <c r="AW75" s="669">
        <f t="shared" si="29"/>
        <v>19.117564094785518</v>
      </c>
      <c r="AX75" s="770">
        <f t="shared" si="30"/>
        <v>18.038841380246762</v>
      </c>
      <c r="AY75" s="959">
        <v>0.47</v>
      </c>
      <c r="AZ75" s="896">
        <v>9.6100000000000012</v>
      </c>
      <c r="BA75" s="896">
        <v>-12.22</v>
      </c>
      <c r="BB75" s="896">
        <v>-4.01</v>
      </c>
      <c r="BC75" s="896">
        <v>-2.71</v>
      </c>
      <c r="BE75" s="641">
        <v>2011</v>
      </c>
      <c r="BF75" s="922">
        <f t="shared" si="31"/>
        <v>0</v>
      </c>
      <c r="BG75" s="906">
        <v>3.3000000000000003</v>
      </c>
      <c r="BH75" s="887"/>
    </row>
    <row r="76" spans="1:60" ht="11.25" customHeight="1" x14ac:dyDescent="0.2">
      <c r="A76" s="887" t="s">
        <v>1065</v>
      </c>
      <c r="B76" s="899" t="s">
        <v>1066</v>
      </c>
      <c r="C76" s="957" t="s">
        <v>4207</v>
      </c>
      <c r="D76" s="957" t="s">
        <v>4376</v>
      </c>
      <c r="E76" s="754">
        <v>10</v>
      </c>
      <c r="F76" s="1235">
        <v>431</v>
      </c>
      <c r="G76" s="1235" t="s">
        <v>115</v>
      </c>
      <c r="H76" s="1235" t="s">
        <v>115</v>
      </c>
      <c r="I76" s="898">
        <v>39.93</v>
      </c>
      <c r="J76" s="669">
        <f t="shared" si="18"/>
        <v>3.606311044327573</v>
      </c>
      <c r="K76" s="901">
        <v>0.36</v>
      </c>
      <c r="L76" s="911">
        <v>4</v>
      </c>
      <c r="M76" s="660">
        <f t="shared" si="19"/>
        <v>1.44</v>
      </c>
      <c r="N76" s="894" t="s">
        <v>412</v>
      </c>
      <c r="O76" s="756">
        <v>0.35</v>
      </c>
      <c r="P76" s="885">
        <v>43923</v>
      </c>
      <c r="Q76" s="885">
        <v>43943</v>
      </c>
      <c r="R76" s="660">
        <f t="shared" si="20"/>
        <v>2.8571428571428599</v>
      </c>
      <c r="S76" s="721">
        <f>IF(INDEX(Historical!$D$7:$D$1379,MATCH(B76,Historical!$B$7:$B$1403,0))=0,"n/a",(INDEX(Historical!$C$7:$C$1381,MATCH(B76,Historical!$B$7:$B$1403,0))/INDEX(Historical!$D$7:$D$1379,MATCH(B76,Historical!$B$7:$B$1403,0))-1)*100)</f>
        <v>7.8125</v>
      </c>
      <c r="T76" s="721">
        <f>IF(INDEX(Historical!$F$7:$F$1372,MATCH(B76,Historical!$B$7:$B$1403,0))=0,"n/a",((INDEX(Historical!$C$7:$C$1381,MATCH(B76,Historical!$B$7:$B$1403,0))/INDEX(Historical!$F$7:$F$1372,MATCH(B76,Historical!$B$7:$B$1403,0)))^(1/3)-1)*100)</f>
        <v>11.707233731169708</v>
      </c>
      <c r="U76" s="721">
        <f>IF(INDEX(Historical!$H$7:$H$1372,MATCH(B76,Historical!$B$7:$B$1403,0))=0,"n/a",((INDEX(Historical!$C$7:$C$1381,MATCH(B76,Historical!$B$7:$B$1403,0))/INDEX(Historical!$H$7:$H$1372,MATCH(B76,Historical!$B$7:$B$1403,0)))^(1/5)-1)*100)</f>
        <v>13.273800857430285</v>
      </c>
      <c r="V76" s="721" t="str">
        <f>IF(INDEX(Historical!$O$7:$O$1372,MATCH(B76,Historical!$B$7:$B$1403,0))=0,"n/a",((INDEX(Historical!$C$7:$C$1381,MATCH(B76,Historical!$B$7:$B$1403,0))/INDEX(Historical!$O$7:$O$1372,MATCH(B76,Historical!$B$7:$B$1403,0)))^(1/10)-1)*100)</f>
        <v>n/a</v>
      </c>
      <c r="W76" s="722" t="str">
        <f t="shared" si="21"/>
        <v>n/a</v>
      </c>
      <c r="X76" s="723">
        <f t="shared" si="22"/>
        <v>0.98324450795779883</v>
      </c>
      <c r="Y76" s="679"/>
      <c r="Z76" s="669">
        <f t="shared" si="23"/>
        <v>52.173913043478258</v>
      </c>
      <c r="AA76" s="910">
        <f t="shared" si="24"/>
        <v>14.467391304347828</v>
      </c>
      <c r="AB76" s="911">
        <v>7</v>
      </c>
      <c r="AC76" s="889">
        <v>2.76</v>
      </c>
      <c r="AD76" s="889">
        <v>2.11</v>
      </c>
      <c r="AE76" s="889">
        <v>3.32</v>
      </c>
      <c r="AF76" s="889">
        <v>4.76</v>
      </c>
      <c r="AG76" s="889">
        <v>31.5</v>
      </c>
      <c r="AH76" s="889">
        <v>30.3</v>
      </c>
      <c r="AI76" s="889">
        <v>4.43</v>
      </c>
      <c r="AJ76" s="889">
        <v>13.5</v>
      </c>
      <c r="AK76" s="889">
        <v>6.87</v>
      </c>
      <c r="AL76" s="902">
        <v>171370</v>
      </c>
      <c r="AM76" s="896">
        <v>0.1</v>
      </c>
      <c r="AN76" s="889">
        <v>0.45</v>
      </c>
      <c r="AO76" s="762">
        <f t="shared" si="25"/>
        <v>2.4127205974100292</v>
      </c>
      <c r="AP76" s="763">
        <f t="shared" si="26"/>
        <v>16.880111901757857</v>
      </c>
      <c r="AQ76" s="912">
        <f t="shared" si="27"/>
        <v>74.947335070612553</v>
      </c>
      <c r="AR76" s="669">
        <f>INDEX(Historical!$C$7:$C$1381,MATCH(B76,Historical!$B$7:$B$1403,0))*IF(AH76="n/a",1.03,IF(AH76&lt;0,1.01,IF(AH76&gt;10,1.1,(1+AH76/100))))</f>
        <v>1.518</v>
      </c>
      <c r="AS76" s="910">
        <f t="shared" si="28"/>
        <v>1.5852474000000001</v>
      </c>
      <c r="AT76" s="910">
        <f t="shared" si="17"/>
        <v>1.69415389638</v>
      </c>
      <c r="AU76" s="910">
        <f t="shared" si="17"/>
        <v>1.810542269061306</v>
      </c>
      <c r="AV76" s="910">
        <f t="shared" si="17"/>
        <v>1.9349265229458177</v>
      </c>
      <c r="AW76" s="669">
        <f t="shared" si="29"/>
        <v>8.542870088387124</v>
      </c>
      <c r="AX76" s="770">
        <f t="shared" si="30"/>
        <v>21.394615798615387</v>
      </c>
      <c r="AY76" s="959">
        <v>1.1499999999999999</v>
      </c>
      <c r="AZ76" s="896">
        <v>-0.2</v>
      </c>
      <c r="BA76" s="896">
        <v>-31.46</v>
      </c>
      <c r="BB76" s="896">
        <v>-15.55</v>
      </c>
      <c r="BC76" s="896">
        <v>-19.850000000000001</v>
      </c>
      <c r="BE76" s="641">
        <v>2011</v>
      </c>
      <c r="BF76" s="922">
        <f t="shared" si="31"/>
        <v>0</v>
      </c>
      <c r="BG76" s="906">
        <v>11.700000000000001</v>
      </c>
    </row>
    <row r="77" spans="1:60" ht="11.25" customHeight="1" x14ac:dyDescent="0.2">
      <c r="A77" s="895" t="s">
        <v>529</v>
      </c>
      <c r="B77" s="899" t="s">
        <v>530</v>
      </c>
      <c r="C77" s="957" t="s">
        <v>112</v>
      </c>
      <c r="D77" s="957" t="s">
        <v>4373</v>
      </c>
      <c r="E77" s="754">
        <v>16</v>
      </c>
      <c r="F77" s="1235">
        <v>250</v>
      </c>
      <c r="G77" s="1235" t="s">
        <v>37</v>
      </c>
      <c r="H77" s="1235" t="s">
        <v>37</v>
      </c>
      <c r="I77" s="898">
        <v>70.45</v>
      </c>
      <c r="J77" s="669">
        <f t="shared" si="18"/>
        <v>1.4762242725337118</v>
      </c>
      <c r="K77" s="901">
        <v>0.26</v>
      </c>
      <c r="L77" s="911">
        <v>4</v>
      </c>
      <c r="M77" s="660">
        <f t="shared" si="19"/>
        <v>1.04</v>
      </c>
      <c r="N77" s="894" t="s">
        <v>148</v>
      </c>
      <c r="O77" s="756">
        <v>0.24</v>
      </c>
      <c r="P77" s="885">
        <v>43888</v>
      </c>
      <c r="Q77" s="885">
        <v>43903</v>
      </c>
      <c r="R77" s="660">
        <f t="shared" si="20"/>
        <v>8.333333333333341</v>
      </c>
      <c r="S77" s="721">
        <f>IF(INDEX(Historical!$D$7:$D$1379,MATCH(B77,Historical!$B$7:$B$1403,0))=0,"n/a",(INDEX(Historical!$C$7:$C$1381,MATCH(B77,Historical!$B$7:$B$1403,0))/INDEX(Historical!$D$7:$D$1379,MATCH(B77,Historical!$B$7:$B$1403,0))-1)*100)</f>
        <v>9.0909090909090828</v>
      </c>
      <c r="T77" s="721">
        <f>IF(INDEX(Historical!$F$7:$F$1372,MATCH(B77,Historical!$B$7:$B$1403,0))=0,"n/a",((INDEX(Historical!$C$7:$C$1381,MATCH(B77,Historical!$B$7:$B$1403,0))/INDEX(Historical!$F$7:$F$1372,MATCH(B77,Historical!$B$7:$B$1403,0)))^(1/3)-1)*100)</f>
        <v>10.064241629820891</v>
      </c>
      <c r="U77" s="721">
        <f>IF(INDEX(Historical!$H$7:$H$1372,MATCH(B77,Historical!$B$7:$B$1403,0))=0,"n/a",((INDEX(Historical!$C$7:$C$1381,MATCH(B77,Historical!$B$7:$B$1403,0))/INDEX(Historical!$H$7:$H$1372,MATCH(B77,Historical!$B$7:$B$1403,0)))^(1/5)-1)*100)</f>
        <v>8.7892885777757002</v>
      </c>
      <c r="V77" s="721">
        <f>IF(INDEX(Historical!$O$7:$O$1372,MATCH(B77,Historical!$B$7:$B$1403,0))=0,"n/a",((INDEX(Historical!$C$7:$C$1381,MATCH(B77,Historical!$B$7:$B$1403,0))/INDEX(Historical!$O$7:$O$1372,MATCH(B77,Historical!$B$7:$B$1403,0)))^(1/10)-1)*100)</f>
        <v>12.587708899995608</v>
      </c>
      <c r="W77" s="722">
        <f t="shared" si="21"/>
        <v>0.69824371119503459</v>
      </c>
      <c r="X77" s="723">
        <f t="shared" si="22"/>
        <v>0.5231719391533155</v>
      </c>
      <c r="Y77" s="682"/>
      <c r="Z77" s="669">
        <f t="shared" si="23"/>
        <v>24.940047961630697</v>
      </c>
      <c r="AA77" s="910">
        <f t="shared" si="24"/>
        <v>16.894484412470025</v>
      </c>
      <c r="AB77" s="911">
        <v>12</v>
      </c>
      <c r="AC77" s="889">
        <v>4.17</v>
      </c>
      <c r="AD77" s="889">
        <v>2.16</v>
      </c>
      <c r="AE77" s="889">
        <v>4.62</v>
      </c>
      <c r="AF77" s="889">
        <v>4.6100000000000003</v>
      </c>
      <c r="AG77" s="889">
        <v>27.500000000000004</v>
      </c>
      <c r="AH77" s="889">
        <v>8.6</v>
      </c>
      <c r="AI77" s="889">
        <v>10.7</v>
      </c>
      <c r="AJ77" s="889">
        <v>16.8</v>
      </c>
      <c r="AK77" s="889">
        <v>7.8299999999999992</v>
      </c>
      <c r="AL77" s="902">
        <v>55130</v>
      </c>
      <c r="AM77" s="896">
        <v>0.1</v>
      </c>
      <c r="AN77" s="889">
        <v>1.37</v>
      </c>
      <c r="AO77" s="762">
        <f t="shared" si="25"/>
        <v>-6.6289715621606131</v>
      </c>
      <c r="AP77" s="763">
        <f t="shared" si="26"/>
        <v>10.265512850309412</v>
      </c>
      <c r="AQ77" s="912">
        <f t="shared" si="27"/>
        <v>86.05085701553854</v>
      </c>
      <c r="AR77" s="669">
        <f>INDEX(Historical!$C$7:$C$1381,MATCH(B77,Historical!$B$7:$B$1403,0))*IF(AH77="n/a",1.03,IF(AH77&lt;0,1.01,IF(AH77&gt;10,1.1,(1+AH77/100))))</f>
        <v>1.0425599999999999</v>
      </c>
      <c r="AS77" s="910">
        <f t="shared" si="28"/>
        <v>1.1468160000000001</v>
      </c>
      <c r="AT77" s="910">
        <f t="shared" si="17"/>
        <v>1.2366116928000002</v>
      </c>
      <c r="AU77" s="910">
        <f t="shared" si="17"/>
        <v>1.3334383883462402</v>
      </c>
      <c r="AV77" s="910">
        <f t="shared" si="17"/>
        <v>1.4378466141537509</v>
      </c>
      <c r="AW77" s="669">
        <f t="shared" si="29"/>
        <v>6.1972726952999917</v>
      </c>
      <c r="AX77" s="770">
        <f t="shared" si="30"/>
        <v>8.7966965156848715</v>
      </c>
      <c r="AY77" s="959">
        <v>1.19</v>
      </c>
      <c r="AZ77" s="896">
        <v>10.130000000000001</v>
      </c>
      <c r="BA77" s="896">
        <v>-12.73</v>
      </c>
      <c r="BB77" s="896">
        <v>-6.8500000000000005</v>
      </c>
      <c r="BC77" s="896">
        <v>-3.06</v>
      </c>
      <c r="BE77" s="641">
        <v>2005</v>
      </c>
      <c r="BF77" s="922">
        <f t="shared" si="31"/>
        <v>1</v>
      </c>
      <c r="BG77" s="906">
        <v>8.6999999999999993</v>
      </c>
    </row>
    <row r="78" spans="1:60" s="554" customFormat="1" ht="11.25" customHeight="1" x14ac:dyDescent="0.2">
      <c r="A78" s="887" t="s">
        <v>1103</v>
      </c>
      <c r="B78" s="899" t="s">
        <v>1104</v>
      </c>
      <c r="C78" s="957" t="s">
        <v>4335</v>
      </c>
      <c r="D78" s="957" t="s">
        <v>4336</v>
      </c>
      <c r="E78" s="754">
        <v>10</v>
      </c>
      <c r="F78" s="1235">
        <v>394</v>
      </c>
      <c r="G78" s="1235" t="s">
        <v>106</v>
      </c>
      <c r="H78" s="1235" t="s">
        <v>106</v>
      </c>
      <c r="I78" s="898">
        <v>30.27</v>
      </c>
      <c r="J78" s="669">
        <f t="shared" si="18"/>
        <v>4.3607532210109028</v>
      </c>
      <c r="K78" s="901">
        <v>0.33</v>
      </c>
      <c r="L78" s="911">
        <v>4</v>
      </c>
      <c r="M78" s="660">
        <f t="shared" si="19"/>
        <v>1.32</v>
      </c>
      <c r="N78" s="894" t="s">
        <v>219</v>
      </c>
      <c r="O78" s="756">
        <v>0.32</v>
      </c>
      <c r="P78" s="885">
        <v>43829</v>
      </c>
      <c r="Q78" s="885">
        <v>43844</v>
      </c>
      <c r="R78" s="660">
        <f t="shared" si="20"/>
        <v>3.1250000000000027</v>
      </c>
      <c r="S78" s="721">
        <f>IF(INDEX(Historical!$D$7:$D$1379,MATCH(B78,Historical!$B$7:$B$1403,0))=0,"n/a",(INDEX(Historical!$C$7:$C$1381,MATCH(B78,Historical!$B$7:$B$1403,0))/INDEX(Historical!$D$7:$D$1379,MATCH(B78,Historical!$B$7:$B$1403,0))-1)*100)</f>
        <v>6.6666666666666652</v>
      </c>
      <c r="T78" s="721">
        <f>IF(INDEX(Historical!$F$7:$F$1372,MATCH(B78,Historical!$B$7:$B$1403,0))=0,"n/a",((INDEX(Historical!$C$7:$C$1381,MATCH(B78,Historical!$B$7:$B$1403,0))/INDEX(Historical!$F$7:$F$1372,MATCH(B78,Historical!$B$7:$B$1403,0)))^(1/3)-1)*100)</f>
        <v>15.073916532957622</v>
      </c>
      <c r="U78" s="721">
        <f>IF(INDEX(Historical!$H$7:$H$1372,MATCH(B78,Historical!$B$7:$B$1403,0))=0,"n/a",((INDEX(Historical!$C$7:$C$1381,MATCH(B78,Historical!$B$7:$B$1403,0))/INDEX(Historical!$H$7:$H$1372,MATCH(B78,Historical!$B$7:$B$1403,0)))^(1/5)-1)*100)</f>
        <v>19.740571108299566</v>
      </c>
      <c r="V78" s="721">
        <f>IF(INDEX(Historical!$O$7:$O$1372,MATCH(B78,Historical!$B$7:$B$1403,0))=0,"n/a",((INDEX(Historical!$C$7:$C$1381,MATCH(B78,Historical!$B$7:$B$1403,0))/INDEX(Historical!$O$7:$O$1372,MATCH(B78,Historical!$B$7:$B$1403,0)))^(1/10)-1)*100)</f>
        <v>29.03900242964319</v>
      </c>
      <c r="W78" s="722">
        <f t="shared" si="21"/>
        <v>0.67979508442577463</v>
      </c>
      <c r="X78" s="723">
        <f t="shared" si="22"/>
        <v>0.20933797569776846</v>
      </c>
      <c r="Y78" s="679"/>
      <c r="Z78" s="669">
        <f t="shared" si="23"/>
        <v>150</v>
      </c>
      <c r="AA78" s="910">
        <f t="shared" si="24"/>
        <v>34.397727272727273</v>
      </c>
      <c r="AB78" s="911">
        <v>12</v>
      </c>
      <c r="AC78" s="889">
        <v>0.88</v>
      </c>
      <c r="AD78" s="889">
        <v>5.72</v>
      </c>
      <c r="AE78" s="889">
        <v>9.07</v>
      </c>
      <c r="AF78" s="889">
        <v>3.22</v>
      </c>
      <c r="AG78" s="889">
        <v>10.100000000000001</v>
      </c>
      <c r="AH78" s="889">
        <v>19.400000000000002</v>
      </c>
      <c r="AI78" s="889">
        <v>6.09</v>
      </c>
      <c r="AJ78" s="889">
        <v>94.3</v>
      </c>
      <c r="AK78" s="889">
        <v>6</v>
      </c>
      <c r="AL78" s="902">
        <v>5840</v>
      </c>
      <c r="AM78" s="896">
        <v>0.4</v>
      </c>
      <c r="AN78" s="889">
        <v>1.01</v>
      </c>
      <c r="AO78" s="762">
        <f t="shared" si="25"/>
        <v>-10.296402943416805</v>
      </c>
      <c r="AP78" s="763">
        <f t="shared" si="26"/>
        <v>24.101324329310469</v>
      </c>
      <c r="AQ78" s="912">
        <f t="shared" si="27"/>
        <v>121.87151619117245</v>
      </c>
      <c r="AR78" s="669">
        <f>INDEX(Historical!$C$7:$C$1381,MATCH(B78,Historical!$B$7:$B$1403,0))*IF(AH78="n/a",1.03,IF(AH78&lt;0,1.01,IF(AH78&gt;10,1.1,(1+AH78/100))))</f>
        <v>1.4080000000000001</v>
      </c>
      <c r="AS78" s="910">
        <f t="shared" si="28"/>
        <v>1.4937472000000001</v>
      </c>
      <c r="AT78" s="910">
        <f t="shared" si="17"/>
        <v>1.5833720320000002</v>
      </c>
      <c r="AU78" s="910">
        <f t="shared" si="17"/>
        <v>1.6783743539200002</v>
      </c>
      <c r="AV78" s="910">
        <f t="shared" si="17"/>
        <v>1.7790768151552003</v>
      </c>
      <c r="AW78" s="669">
        <f t="shared" si="29"/>
        <v>7.9425704010752014</v>
      </c>
      <c r="AX78" s="770">
        <f t="shared" si="30"/>
        <v>26.239082923935253</v>
      </c>
      <c r="AY78" s="959">
        <v>0.21</v>
      </c>
      <c r="AZ78" s="896">
        <v>2.21</v>
      </c>
      <c r="BA78" s="896">
        <v>-16.66</v>
      </c>
      <c r="BB78" s="896">
        <v>-3.8899999999999997</v>
      </c>
      <c r="BC78" s="896">
        <v>-8.6999999999999993</v>
      </c>
      <c r="BD78" s="932"/>
      <c r="BE78" s="641">
        <v>2011</v>
      </c>
      <c r="BF78" s="922">
        <f t="shared" si="31"/>
        <v>0</v>
      </c>
      <c r="BG78" s="906">
        <v>4.5999999999999996</v>
      </c>
      <c r="BH78" s="721"/>
    </row>
    <row r="79" spans="1:60" ht="11.25" customHeight="1" x14ac:dyDescent="0.2">
      <c r="A79" s="887" t="s">
        <v>511</v>
      </c>
      <c r="B79" s="899" t="s">
        <v>512</v>
      </c>
      <c r="C79" s="957" t="s">
        <v>108</v>
      </c>
      <c r="D79" s="957" t="s">
        <v>4355</v>
      </c>
      <c r="E79" s="754">
        <v>21</v>
      </c>
      <c r="F79" s="1235">
        <v>163</v>
      </c>
      <c r="G79" s="1235" t="s">
        <v>106</v>
      </c>
      <c r="H79" s="1235" t="s">
        <v>106</v>
      </c>
      <c r="I79" s="898">
        <v>63.25</v>
      </c>
      <c r="J79" s="669">
        <f t="shared" si="18"/>
        <v>2.8458498023715419</v>
      </c>
      <c r="K79" s="908">
        <v>0.45</v>
      </c>
      <c r="L79" s="911">
        <v>4</v>
      </c>
      <c r="M79" s="660">
        <f t="shared" si="19"/>
        <v>1.8</v>
      </c>
      <c r="N79" s="894" t="s">
        <v>319</v>
      </c>
      <c r="O79" s="757">
        <v>0.44500000000000001</v>
      </c>
      <c r="P79" s="885">
        <v>43720</v>
      </c>
      <c r="Q79" s="885">
        <v>43735</v>
      </c>
      <c r="R79" s="660">
        <f t="shared" si="20"/>
        <v>1.1235955056179785</v>
      </c>
      <c r="S79" s="721">
        <f>IF(INDEX(Historical!$D$7:$D$1379,MATCH(B79,Historical!$B$7:$B$1403,0))=0,"n/a",(INDEX(Historical!$C$7:$C$1381,MATCH(B79,Historical!$B$7:$B$1403,0))/INDEX(Historical!$D$7:$D$1379,MATCH(B79,Historical!$B$7:$B$1403,0))-1)*100)</f>
        <v>2.2857142857142909</v>
      </c>
      <c r="T79" s="721">
        <f>IF(INDEX(Historical!$F$7:$F$1372,MATCH(B79,Historical!$B$7:$B$1403,0))=0,"n/a",((INDEX(Historical!$C$7:$C$1381,MATCH(B79,Historical!$B$7:$B$1403,0))/INDEX(Historical!$F$7:$F$1372,MATCH(B79,Historical!$B$7:$B$1403,0)))^(1/3)-1)*100)</f>
        <v>2.4240983937142913</v>
      </c>
      <c r="U79" s="721">
        <f>IF(INDEX(Historical!$H$7:$H$1372,MATCH(B79,Historical!$B$7:$B$1403,0))=0,"n/a",((INDEX(Historical!$C$7:$C$1381,MATCH(B79,Historical!$B$7:$B$1403,0))/INDEX(Historical!$H$7:$H$1372,MATCH(B79,Historical!$B$7:$B$1403,0)))^(1/5)-1)*100)</f>
        <v>2.7574885149268979</v>
      </c>
      <c r="V79" s="721">
        <f>IF(INDEX(Historical!$O$7:$O$1372,MATCH(B79,Historical!$B$7:$B$1403,0))=0,"n/a",((INDEX(Historical!$C$7:$C$1381,MATCH(B79,Historical!$B$7:$B$1403,0))/INDEX(Historical!$O$7:$O$1372,MATCH(B79,Historical!$B$7:$B$1403,0)))^(1/10)-1)*100)</f>
        <v>6.9933152697144729</v>
      </c>
      <c r="W79" s="722">
        <f t="shared" si="21"/>
        <v>0.39430347533001786</v>
      </c>
      <c r="X79" s="723" t="str">
        <f t="shared" si="22"/>
        <v>n/a</v>
      </c>
      <c r="Y79" s="900"/>
      <c r="Z79" s="669" t="str">
        <f t="shared" si="23"/>
        <v>n/a</v>
      </c>
      <c r="AA79" s="910" t="str">
        <f t="shared" si="24"/>
        <v>n/a</v>
      </c>
      <c r="AB79" s="911">
        <v>12</v>
      </c>
      <c r="AC79" s="889" t="s">
        <v>136</v>
      </c>
      <c r="AD79" s="889" t="s">
        <v>136</v>
      </c>
      <c r="AE79" s="889" t="s">
        <v>136</v>
      </c>
      <c r="AF79" s="889" t="s">
        <v>136</v>
      </c>
      <c r="AG79" s="889" t="s">
        <v>136</v>
      </c>
      <c r="AH79" s="889" t="s">
        <v>136</v>
      </c>
      <c r="AI79" s="889" t="s">
        <v>136</v>
      </c>
      <c r="AJ79" s="889" t="s">
        <v>136</v>
      </c>
      <c r="AK79" s="889" t="s">
        <v>136</v>
      </c>
      <c r="AL79" s="902" t="s">
        <v>136</v>
      </c>
      <c r="AM79" s="896" t="s">
        <v>136</v>
      </c>
      <c r="AN79" s="889" t="s">
        <v>136</v>
      </c>
      <c r="AO79" s="762" t="str">
        <f t="shared" si="25"/>
        <v>n/a</v>
      </c>
      <c r="AP79" s="763">
        <f t="shared" si="26"/>
        <v>5.6033383172984399</v>
      </c>
      <c r="AQ79" s="912" t="str">
        <f t="shared" si="27"/>
        <v>n/a</v>
      </c>
      <c r="AR79" s="669">
        <f>INDEX(Historical!$C$7:$C$1381,MATCH(B79,Historical!$B$7:$B$1403,0))*IF(AH79="n/a",1.03,IF(AH79&lt;0,1.01,IF(AH79&gt;10,1.1,(1+AH79/100))))</f>
        <v>1.8437000000000001</v>
      </c>
      <c r="AS79" s="910">
        <f t="shared" si="28"/>
        <v>1.8990110000000002</v>
      </c>
      <c r="AT79" s="910">
        <f t="shared" si="17"/>
        <v>1.9559813300000002</v>
      </c>
      <c r="AU79" s="910">
        <f t="shared" si="17"/>
        <v>2.0146607699000003</v>
      </c>
      <c r="AV79" s="910">
        <f t="shared" si="17"/>
        <v>2.0751005929970003</v>
      </c>
      <c r="AW79" s="669">
        <f t="shared" si="29"/>
        <v>9.7884536928970007</v>
      </c>
      <c r="AX79" s="770">
        <f t="shared" si="30"/>
        <v>15.475816115252176</v>
      </c>
      <c r="AY79" s="959" t="s">
        <v>136</v>
      </c>
      <c r="AZ79" s="896" t="s">
        <v>136</v>
      </c>
      <c r="BA79" s="896" t="s">
        <v>136</v>
      </c>
      <c r="BB79" s="896" t="s">
        <v>136</v>
      </c>
      <c r="BC79" s="896" t="s">
        <v>136</v>
      </c>
      <c r="BD79" s="932" t="s">
        <v>4281</v>
      </c>
      <c r="BE79" s="641">
        <v>1999</v>
      </c>
      <c r="BF79" s="922">
        <f t="shared" si="31"/>
        <v>2</v>
      </c>
      <c r="BG79" s="906" t="s">
        <v>136</v>
      </c>
      <c r="BH79" s="721"/>
    </row>
    <row r="80" spans="1:60" ht="11.25" customHeight="1" x14ac:dyDescent="0.2">
      <c r="A80" s="895" t="s">
        <v>540</v>
      </c>
      <c r="B80" s="899" t="s">
        <v>541</v>
      </c>
      <c r="C80" s="957" t="s">
        <v>131</v>
      </c>
      <c r="D80" s="957" t="s">
        <v>4344</v>
      </c>
      <c r="E80" s="754">
        <v>17</v>
      </c>
      <c r="F80" s="1235">
        <v>225</v>
      </c>
      <c r="G80" s="1235" t="s">
        <v>37</v>
      </c>
      <c r="H80" s="1235" t="s">
        <v>115</v>
      </c>
      <c r="I80" s="898">
        <v>78.180000000000007</v>
      </c>
      <c r="J80" s="669">
        <f t="shared" si="18"/>
        <v>4.8094141724226134</v>
      </c>
      <c r="K80" s="901">
        <v>0.94</v>
      </c>
      <c r="L80" s="911">
        <v>4</v>
      </c>
      <c r="M80" s="660">
        <f t="shared" si="19"/>
        <v>3.76</v>
      </c>
      <c r="N80" s="894" t="s">
        <v>326</v>
      </c>
      <c r="O80" s="756">
        <v>0.91749999999999998</v>
      </c>
      <c r="P80" s="885">
        <v>43888</v>
      </c>
      <c r="Q80" s="885">
        <v>43909</v>
      </c>
      <c r="R80" s="660">
        <f t="shared" si="20"/>
        <v>2.4523160762942742</v>
      </c>
      <c r="S80" s="721">
        <f>IF(INDEX(Historical!$D$7:$D$1379,MATCH(B80,Historical!$B$7:$B$1403,0))=0,"n/a",(INDEX(Historical!$C$7:$C$1381,MATCH(B80,Historical!$B$7:$B$1403,0))/INDEX(Historical!$D$7:$D$1379,MATCH(B80,Historical!$B$7:$B$1403,0))-1)*100)</f>
        <v>9.8802395209580887</v>
      </c>
      <c r="T80" s="721">
        <f>IF(INDEX(Historical!$F$7:$F$1372,MATCH(B80,Historical!$B$7:$B$1403,0))=0,"n/a",((INDEX(Historical!$C$7:$C$1381,MATCH(B80,Historical!$B$7:$B$1403,0))/INDEX(Historical!$F$7:$F$1372,MATCH(B80,Historical!$B$7:$B$1403,0)))^(1/3)-1)*100)</f>
        <v>9.43830154913603</v>
      </c>
      <c r="U80" s="721">
        <f>IF(INDEX(Historical!$H$7:$H$1372,MATCH(B80,Historical!$B$7:$B$1403,0))=0,"n/a",((INDEX(Historical!$C$7:$C$1381,MATCH(B80,Historical!$B$7:$B$1403,0))/INDEX(Historical!$H$7:$H$1372,MATCH(B80,Historical!$B$7:$B$1403,0)))^(1/5)-1)*100)</f>
        <v>8.8656737051164392</v>
      </c>
      <c r="V80" s="721">
        <f>IF(INDEX(Historical!$O$7:$O$1372,MATCH(B80,Historical!$B$7:$B$1403,0))=0,"n/a",((INDEX(Historical!$C$7:$C$1381,MATCH(B80,Historical!$B$7:$B$1403,0))/INDEX(Historical!$O$7:$O$1372,MATCH(B80,Historical!$B$7:$B$1403,0)))^(1/10)-1)*100)</f>
        <v>7.686881780010979</v>
      </c>
      <c r="W80" s="722">
        <f t="shared" si="21"/>
        <v>1.1533511193278396</v>
      </c>
      <c r="X80" s="723">
        <f t="shared" si="22"/>
        <v>2.0617845825852186</v>
      </c>
      <c r="Y80" s="689"/>
      <c r="Z80" s="669">
        <f t="shared" si="23"/>
        <v>216.09195402298852</v>
      </c>
      <c r="AA80" s="910">
        <f t="shared" si="24"/>
        <v>44.931034482758626</v>
      </c>
      <c r="AB80" s="911">
        <v>12</v>
      </c>
      <c r="AC80" s="889">
        <v>1.74</v>
      </c>
      <c r="AD80" s="889">
        <v>9.2200000000000006</v>
      </c>
      <c r="AE80" s="889">
        <v>3.88</v>
      </c>
      <c r="AF80" s="889">
        <v>2.2999999999999998</v>
      </c>
      <c r="AG80" s="889">
        <v>3.4000000000000004</v>
      </c>
      <c r="AH80" s="889">
        <v>12.7</v>
      </c>
      <c r="AI80" s="889">
        <v>5.6000000000000005</v>
      </c>
      <c r="AJ80" s="889">
        <v>4.3</v>
      </c>
      <c r="AK80" s="889">
        <v>4.88</v>
      </c>
      <c r="AL80" s="902">
        <v>64260.000000000007</v>
      </c>
      <c r="AM80" s="896">
        <v>0.2</v>
      </c>
      <c r="AN80" s="889">
        <v>1.48</v>
      </c>
      <c r="AO80" s="762">
        <f t="shared" si="25"/>
        <v>-31.255946605219574</v>
      </c>
      <c r="AP80" s="763">
        <f t="shared" si="26"/>
        <v>13.675087877539053</v>
      </c>
      <c r="AQ80" s="912">
        <f t="shared" si="27"/>
        <v>114.31169337138094</v>
      </c>
      <c r="AR80" s="669">
        <f>INDEX(Historical!$C$7:$C$1381,MATCH(B80,Historical!$B$7:$B$1403,0))*IF(AH80="n/a",1.03,IF(AH80&lt;0,1.01,IF(AH80&gt;10,1.1,(1+AH80/100))))</f>
        <v>4.0369999999999999</v>
      </c>
      <c r="AS80" s="910">
        <f t="shared" si="28"/>
        <v>4.2630720000000002</v>
      </c>
      <c r="AT80" s="910">
        <f t="shared" si="17"/>
        <v>4.4711099136000003</v>
      </c>
      <c r="AU80" s="910">
        <f t="shared" si="17"/>
        <v>4.6893000773836802</v>
      </c>
      <c r="AV80" s="910">
        <f t="shared" si="17"/>
        <v>4.9181379211600031</v>
      </c>
      <c r="AW80" s="669">
        <f t="shared" si="29"/>
        <v>22.378619912143684</v>
      </c>
      <c r="AX80" s="770">
        <f t="shared" si="30"/>
        <v>28.624481852319878</v>
      </c>
      <c r="AY80" s="959">
        <v>0.28000000000000003</v>
      </c>
      <c r="AZ80" s="896">
        <v>7.6700000000000008</v>
      </c>
      <c r="BA80" s="896">
        <v>-13.98</v>
      </c>
      <c r="BB80" s="896">
        <v>-7.0499999999999989</v>
      </c>
      <c r="BC80" s="896">
        <v>-2.2999999999999998</v>
      </c>
      <c r="BE80" s="641">
        <v>2004</v>
      </c>
      <c r="BF80" s="922">
        <f t="shared" si="31"/>
        <v>1</v>
      </c>
      <c r="BG80" s="906">
        <v>0.89999999999999991</v>
      </c>
      <c r="BH80" s="887"/>
    </row>
    <row r="81" spans="1:60" ht="11.25" customHeight="1" x14ac:dyDescent="0.2">
      <c r="A81" s="887" t="s">
        <v>1125</v>
      </c>
      <c r="B81" s="899" t="s">
        <v>1126</v>
      </c>
      <c r="C81" s="957" t="s">
        <v>4335</v>
      </c>
      <c r="D81" s="957" t="s">
        <v>4336</v>
      </c>
      <c r="E81" s="754">
        <v>10</v>
      </c>
      <c r="F81" s="1235">
        <v>395</v>
      </c>
      <c r="G81" s="1235" t="s">
        <v>106</v>
      </c>
      <c r="H81" s="1235" t="s">
        <v>106</v>
      </c>
      <c r="I81" s="898">
        <v>38.18</v>
      </c>
      <c r="J81" s="669">
        <f t="shared" si="18"/>
        <v>2.9334730225248822</v>
      </c>
      <c r="K81" s="901">
        <v>0.28000000000000003</v>
      </c>
      <c r="L81" s="911">
        <v>4</v>
      </c>
      <c r="M81" s="660">
        <f t="shared" si="19"/>
        <v>1.1200000000000001</v>
      </c>
      <c r="N81" s="894" t="s">
        <v>491</v>
      </c>
      <c r="O81" s="756">
        <v>0.26</v>
      </c>
      <c r="P81" s="885">
        <v>43828</v>
      </c>
      <c r="Q81" s="885">
        <v>43844</v>
      </c>
      <c r="R81" s="660">
        <f t="shared" si="20"/>
        <v>7.6923076923076987</v>
      </c>
      <c r="S81" s="721">
        <f>IF(INDEX(Historical!$D$7:$D$1379,MATCH(B81,Historical!$B$7:$B$1403,0))=0,"n/a",(INDEX(Historical!$C$7:$C$1381,MATCH(B81,Historical!$B$7:$B$1403,0))/INDEX(Historical!$D$7:$D$1379,MATCH(B81,Historical!$B$7:$B$1403,0))-1)*100)</f>
        <v>6.0000000000000053</v>
      </c>
      <c r="T81" s="721">
        <f>IF(INDEX(Historical!$F$7:$F$1372,MATCH(B81,Historical!$B$7:$B$1403,0))=0,"n/a",((INDEX(Historical!$C$7:$C$1381,MATCH(B81,Historical!$B$7:$B$1403,0))/INDEX(Historical!$F$7:$F$1372,MATCH(B81,Historical!$B$7:$B$1403,0)))^(1/3)-1)*100)</f>
        <v>6.3998619239407528</v>
      </c>
      <c r="U81" s="721">
        <f>IF(INDEX(Historical!$H$7:$H$1372,MATCH(B81,Historical!$B$7:$B$1403,0))=0,"n/a",((INDEX(Historical!$C$7:$C$1381,MATCH(B81,Historical!$B$7:$B$1403,0))/INDEX(Historical!$H$7:$H$1372,MATCH(B81,Historical!$B$7:$B$1403,0)))^(1/5)-1)*100)</f>
        <v>5.7896488705653448</v>
      </c>
      <c r="V81" s="721">
        <f>IF(INDEX(Historical!$O$7:$O$1372,MATCH(B81,Historical!$B$7:$B$1403,0))=0,"n/a",((INDEX(Historical!$C$7:$C$1381,MATCH(B81,Historical!$B$7:$B$1403,0))/INDEX(Historical!$O$7:$O$1372,MATCH(B81,Historical!$B$7:$B$1403,0)))^(1/10)-1)*100)</f>
        <v>8.0769610496056909</v>
      </c>
      <c r="W81" s="722">
        <f t="shared" si="21"/>
        <v>0.71681029969161358</v>
      </c>
      <c r="X81" s="723">
        <f t="shared" si="22"/>
        <v>0.12240272453626523</v>
      </c>
      <c r="Y81" s="679"/>
      <c r="Z81" s="669">
        <f t="shared" si="23"/>
        <v>54.106280193236721</v>
      </c>
      <c r="AA81" s="910">
        <f t="shared" si="24"/>
        <v>18.444444444444446</v>
      </c>
      <c r="AB81" s="911">
        <v>12</v>
      </c>
      <c r="AC81" s="889">
        <v>2.0699999999999998</v>
      </c>
      <c r="AD81" s="889">
        <v>2.2999999999999998</v>
      </c>
      <c r="AE81" s="889">
        <v>7.2</v>
      </c>
      <c r="AF81" s="889">
        <v>2.4700000000000002</v>
      </c>
      <c r="AG81" s="889">
        <v>14.499999999999998</v>
      </c>
      <c r="AH81" s="889">
        <v>207.20000000000002</v>
      </c>
      <c r="AI81" s="889">
        <v>13.48</v>
      </c>
      <c r="AJ81" s="889">
        <v>47.3</v>
      </c>
      <c r="AK81" s="889">
        <v>8</v>
      </c>
      <c r="AL81" s="902">
        <v>6750</v>
      </c>
      <c r="AM81" s="896">
        <v>2</v>
      </c>
      <c r="AN81" s="889">
        <v>1.7</v>
      </c>
      <c r="AO81" s="762">
        <f t="shared" si="25"/>
        <v>-9.7213225513542199</v>
      </c>
      <c r="AP81" s="763">
        <f t="shared" si="26"/>
        <v>8.7231218930902266</v>
      </c>
      <c r="AQ81" s="912">
        <f t="shared" si="27"/>
        <v>42.295120206449475</v>
      </c>
      <c r="AR81" s="669">
        <f>INDEX(Historical!$C$7:$C$1381,MATCH(B81,Historical!$B$7:$B$1403,0))*IF(AH81="n/a",1.03,IF(AH81&lt;0,1.01,IF(AH81&gt;10,1.1,(1+AH81/100))))</f>
        <v>1.1660000000000001</v>
      </c>
      <c r="AS81" s="910">
        <f t="shared" si="28"/>
        <v>1.2826000000000002</v>
      </c>
      <c r="AT81" s="910">
        <f t="shared" si="17"/>
        <v>1.3852080000000002</v>
      </c>
      <c r="AU81" s="910">
        <f t="shared" si="17"/>
        <v>1.4960246400000003</v>
      </c>
      <c r="AV81" s="910">
        <f t="shared" si="17"/>
        <v>1.6157066112000005</v>
      </c>
      <c r="AW81" s="669">
        <f t="shared" si="29"/>
        <v>6.9455392512000014</v>
      </c>
      <c r="AX81" s="770">
        <f t="shared" si="30"/>
        <v>18.191564303823995</v>
      </c>
      <c r="AY81" s="959">
        <v>0.73</v>
      </c>
      <c r="AZ81" s="896">
        <v>0.13</v>
      </c>
      <c r="BA81" s="896">
        <v>-16.25</v>
      </c>
      <c r="BB81" s="896">
        <v>-10.91</v>
      </c>
      <c r="BC81" s="896">
        <v>-9.41</v>
      </c>
      <c r="BE81" s="641">
        <v>2011</v>
      </c>
      <c r="BF81" s="922">
        <f t="shared" si="31"/>
        <v>0</v>
      </c>
      <c r="BG81" s="906">
        <v>4.2</v>
      </c>
      <c r="BH81" s="887"/>
    </row>
    <row r="82" spans="1:60" s="796" customFormat="1" ht="11.25" customHeight="1" x14ac:dyDescent="0.2">
      <c r="A82" s="777" t="s">
        <v>542</v>
      </c>
      <c r="B82" s="804" t="s">
        <v>543</v>
      </c>
      <c r="C82" s="957" t="s">
        <v>108</v>
      </c>
      <c r="D82" s="957" t="s">
        <v>118</v>
      </c>
      <c r="E82" s="778">
        <v>17</v>
      </c>
      <c r="F82" s="1235">
        <v>204</v>
      </c>
      <c r="G82" s="1234" t="s">
        <v>37</v>
      </c>
      <c r="H82" s="1234" t="s">
        <v>37</v>
      </c>
      <c r="I82" s="779">
        <v>14.27</v>
      </c>
      <c r="J82" s="780">
        <f t="shared" si="18"/>
        <v>4.0644709180098104</v>
      </c>
      <c r="K82" s="781">
        <v>0.14499999999999999</v>
      </c>
      <c r="L82" s="782">
        <v>4</v>
      </c>
      <c r="M82" s="783">
        <f t="shared" si="19"/>
        <v>0.57999999999999996</v>
      </c>
      <c r="N82" s="784" t="s">
        <v>107</v>
      </c>
      <c r="O82" s="785">
        <v>0.14249999999999999</v>
      </c>
      <c r="P82" s="800">
        <v>43585</v>
      </c>
      <c r="Q82" s="800">
        <v>43600</v>
      </c>
      <c r="R82" s="783">
        <f t="shared" si="20"/>
        <v>1.7543859649122824</v>
      </c>
      <c r="S82" s="721">
        <f>IF(INDEX(Historical!$D$7:$D$1379,MATCH(B82,Historical!$B$7:$B$1403,0))=0,"n/a",(INDEX(Historical!$C$7:$C$1381,MATCH(B82,Historical!$B$7:$B$1403,0))/INDEX(Historical!$D$7:$D$1379,MATCH(B82,Historical!$B$7:$B$1403,0))-1)*100)</f>
        <v>1.7621145374449254</v>
      </c>
      <c r="T82" s="721">
        <f>IF(INDEX(Historical!$F$7:$F$1372,MATCH(B82,Historical!$B$7:$B$1403,0))=0,"n/a",((INDEX(Historical!$C$7:$C$1381,MATCH(B82,Historical!$B$7:$B$1403,0))/INDEX(Historical!$F$7:$F$1372,MATCH(B82,Historical!$B$7:$B$1403,0)))^(1/3)-1)*100)</f>
        <v>1.7941034505813303</v>
      </c>
      <c r="U82" s="721">
        <f>IF(INDEX(Historical!$H$7:$H$1372,MATCH(B82,Historical!$B$7:$B$1403,0))=0,"n/a",((INDEX(Historical!$C$7:$C$1381,MATCH(B82,Historical!$B$7:$B$1403,0))/INDEX(Historical!$H$7:$H$1372,MATCH(B82,Historical!$B$7:$B$1403,0)))^(1/5)-1)*100)</f>
        <v>2.0413738367416334</v>
      </c>
      <c r="V82" s="721">
        <f>IF(INDEX(Historical!$O$7:$O$1372,MATCH(B82,Historical!$B$7:$B$1403,0))=0,"n/a",((INDEX(Historical!$C$7:$C$1381,MATCH(B82,Historical!$B$7:$B$1403,0))/INDEX(Historical!$O$7:$O$1372,MATCH(B82,Historical!$B$7:$B$1403,0)))^(1/10)-1)*100)</f>
        <v>2.6984458370878706</v>
      </c>
      <c r="W82" s="722">
        <f t="shared" si="21"/>
        <v>0.75649983730807757</v>
      </c>
      <c r="X82" s="723" t="str">
        <f t="shared" si="22"/>
        <v>n/a</v>
      </c>
      <c r="Y82" s="804"/>
      <c r="Z82" s="780">
        <f t="shared" si="23"/>
        <v>92.063492063492063</v>
      </c>
      <c r="AA82" s="788">
        <f t="shared" si="24"/>
        <v>22.650793650793648</v>
      </c>
      <c r="AB82" s="782">
        <v>12</v>
      </c>
      <c r="AC82" s="789">
        <v>0.63</v>
      </c>
      <c r="AD82" s="789">
        <v>2.27</v>
      </c>
      <c r="AE82" s="789">
        <v>0.5</v>
      </c>
      <c r="AF82" s="789">
        <v>0.92</v>
      </c>
      <c r="AG82" s="789">
        <v>4.2</v>
      </c>
      <c r="AH82" s="789">
        <v>-568.6</v>
      </c>
      <c r="AI82" s="789">
        <v>32.53</v>
      </c>
      <c r="AJ82" s="789">
        <v>-25.900000000000002</v>
      </c>
      <c r="AK82" s="789">
        <v>10</v>
      </c>
      <c r="AL82" s="790">
        <v>395.56</v>
      </c>
      <c r="AM82" s="791">
        <v>0.70000000000000007</v>
      </c>
      <c r="AN82" s="789">
        <v>0.09</v>
      </c>
      <c r="AO82" s="792">
        <f t="shared" si="25"/>
        <v>-16.544948896042204</v>
      </c>
      <c r="AP82" s="793">
        <f t="shared" si="26"/>
        <v>6.1058447547514438</v>
      </c>
      <c r="AQ82" s="794">
        <f t="shared" si="27"/>
        <v>-3.7624925077310967</v>
      </c>
      <c r="AR82" s="669">
        <f>INDEX(Historical!$C$7:$C$1381,MATCH(B82,Historical!$B$7:$B$1403,0))*IF(AH82="n/a",1.03,IF(AH82&lt;0,1.01,IF(AH82&gt;10,1.1,(1+AH82/100))))</f>
        <v>0.58327499999999999</v>
      </c>
      <c r="AS82" s="788">
        <f t="shared" si="28"/>
        <v>0.64160250000000008</v>
      </c>
      <c r="AT82" s="788">
        <f t="shared" si="17"/>
        <v>0.70576275000000011</v>
      </c>
      <c r="AU82" s="788">
        <f t="shared" si="17"/>
        <v>0.77633902500000018</v>
      </c>
      <c r="AV82" s="788">
        <f t="shared" si="17"/>
        <v>0.85397292750000031</v>
      </c>
      <c r="AW82" s="780">
        <f t="shared" si="29"/>
        <v>3.5609522025000002</v>
      </c>
      <c r="AX82" s="795">
        <f t="shared" si="30"/>
        <v>24.954114943938336</v>
      </c>
      <c r="AY82" s="960">
        <v>0.32</v>
      </c>
      <c r="AZ82" s="791">
        <v>14.899999999999999</v>
      </c>
      <c r="BA82" s="791">
        <v>-7.53</v>
      </c>
      <c r="BB82" s="791">
        <v>-1.94</v>
      </c>
      <c r="BC82" s="791">
        <v>-2.11</v>
      </c>
      <c r="BD82" s="933"/>
      <c r="BE82" s="641">
        <v>2003</v>
      </c>
      <c r="BF82" s="922">
        <f t="shared" si="31"/>
        <v>1</v>
      </c>
      <c r="BG82" s="847">
        <v>1</v>
      </c>
    </row>
    <row r="83" spans="1:60" ht="11.25" customHeight="1" x14ac:dyDescent="0.2">
      <c r="A83" s="895" t="s">
        <v>544</v>
      </c>
      <c r="B83" s="900" t="s">
        <v>545</v>
      </c>
      <c r="C83" s="957" t="s">
        <v>108</v>
      </c>
      <c r="D83" s="957" t="s">
        <v>118</v>
      </c>
      <c r="E83" s="754">
        <v>17</v>
      </c>
      <c r="F83" s="1235">
        <v>205</v>
      </c>
      <c r="G83" s="1235" t="s">
        <v>106</v>
      </c>
      <c r="H83" s="1235" t="s">
        <v>106</v>
      </c>
      <c r="I83" s="898">
        <v>11.71</v>
      </c>
      <c r="J83" s="669">
        <f t="shared" si="18"/>
        <v>4.3552519214346708</v>
      </c>
      <c r="K83" s="901">
        <v>0.1275</v>
      </c>
      <c r="L83" s="911">
        <v>4</v>
      </c>
      <c r="M83" s="660">
        <f t="shared" si="19"/>
        <v>0.51</v>
      </c>
      <c r="N83" s="894" t="s">
        <v>107</v>
      </c>
      <c r="O83" s="756">
        <v>0.125</v>
      </c>
      <c r="P83" s="636">
        <v>43585</v>
      </c>
      <c r="Q83" s="636">
        <v>43600</v>
      </c>
      <c r="R83" s="660">
        <f t="shared" si="20"/>
        <v>2.0000000000000018</v>
      </c>
      <c r="S83" s="721">
        <f>IF(INDEX(Historical!$D$7:$D$1379,MATCH(B83,Historical!$B$7:$B$1403,0))=0,"n/a",(INDEX(Historical!$C$7:$C$1381,MATCH(B83,Historical!$B$7:$B$1403,0))/INDEX(Historical!$D$7:$D$1379,MATCH(B83,Historical!$B$7:$B$1403,0))-1)*100)</f>
        <v>2.0100502512562679</v>
      </c>
      <c r="T83" s="721">
        <f>IF(INDEX(Historical!$F$7:$F$1372,MATCH(B83,Historical!$B$7:$B$1403,0))=0,"n/a",((INDEX(Historical!$C$7:$C$1381,MATCH(B83,Historical!$B$7:$B$1403,0))/INDEX(Historical!$F$7:$F$1372,MATCH(B83,Historical!$B$7:$B$1403,0)))^(1/3)-1)*100)</f>
        <v>2.0518519246802258</v>
      </c>
      <c r="U83" s="721">
        <f>IF(INDEX(Historical!$H$7:$H$1372,MATCH(B83,Historical!$B$7:$B$1403,0))=0,"n/a",((INDEX(Historical!$C$7:$C$1381,MATCH(B83,Historical!$B$7:$B$1403,0))/INDEX(Historical!$H$7:$H$1372,MATCH(B83,Historical!$B$7:$B$1403,0)))^(1/5)-1)*100)</f>
        <v>1.8523399981623223</v>
      </c>
      <c r="V83" s="721">
        <f>IF(INDEX(Historical!$O$7:$O$1372,MATCH(B83,Historical!$B$7:$B$1403,0))=0,"n/a",((INDEX(Historical!$C$7:$C$1381,MATCH(B83,Historical!$B$7:$B$1403,0))/INDEX(Historical!$O$7:$O$1372,MATCH(B83,Historical!$B$7:$B$1403,0)))^(1/10)-1)*100)</f>
        <v>2.6029006066917937</v>
      </c>
      <c r="W83" s="722">
        <f t="shared" si="21"/>
        <v>0.71164453740574796</v>
      </c>
      <c r="X83" s="723" t="str">
        <f t="shared" si="22"/>
        <v>n/a</v>
      </c>
      <c r="Y83" s="899"/>
      <c r="Z83" s="669">
        <f t="shared" si="23"/>
        <v>80.952380952380949</v>
      </c>
      <c r="AA83" s="910">
        <f t="shared" si="24"/>
        <v>18.587301587301589</v>
      </c>
      <c r="AB83" s="911">
        <v>12</v>
      </c>
      <c r="AC83" s="889">
        <v>0.63</v>
      </c>
      <c r="AD83" s="889" t="s">
        <v>136</v>
      </c>
      <c r="AE83" s="889">
        <v>0.08</v>
      </c>
      <c r="AF83" s="889">
        <v>0.76</v>
      </c>
      <c r="AG83" s="889" t="s">
        <v>136</v>
      </c>
      <c r="AH83" s="889" t="s">
        <v>136</v>
      </c>
      <c r="AI83" s="889" t="s">
        <v>136</v>
      </c>
      <c r="AJ83" s="889" t="s">
        <v>136</v>
      </c>
      <c r="AK83" s="889" t="s">
        <v>136</v>
      </c>
      <c r="AL83" s="902">
        <v>65.3</v>
      </c>
      <c r="AM83" s="896">
        <v>3.42</v>
      </c>
      <c r="AN83" s="889" t="s">
        <v>136</v>
      </c>
      <c r="AO83" s="762">
        <f t="shared" si="25"/>
        <v>-12.379709667704596</v>
      </c>
      <c r="AP83" s="763">
        <f t="shared" si="26"/>
        <v>6.2075919195969931</v>
      </c>
      <c r="AQ83" s="912">
        <f t="shared" si="27"/>
        <v>-20.763787161146507</v>
      </c>
      <c r="AR83" s="669">
        <f>INDEX(Historical!$C$7:$C$1381,MATCH(B83,Historical!$B$7:$B$1403,0))*IF(AH83="n/a",1.03,IF(AH83&lt;0,1.01,IF(AH83&gt;10,1.1,(1+AH83/100))))</f>
        <v>0.522725</v>
      </c>
      <c r="AS83" s="910">
        <f t="shared" si="28"/>
        <v>0.53840675000000005</v>
      </c>
      <c r="AT83" s="910">
        <f t="shared" si="17"/>
        <v>0.55455895250000009</v>
      </c>
      <c r="AU83" s="910">
        <f t="shared" si="17"/>
        <v>0.57119572107500016</v>
      </c>
      <c r="AV83" s="910">
        <f t="shared" si="17"/>
        <v>0.58833159270725022</v>
      </c>
      <c r="AW83" s="669">
        <f t="shared" si="29"/>
        <v>2.7752180162822504</v>
      </c>
      <c r="AX83" s="770">
        <f t="shared" si="30"/>
        <v>23.699556074143896</v>
      </c>
      <c r="AY83" s="959" t="s">
        <v>136</v>
      </c>
      <c r="AZ83" s="896">
        <v>0.95</v>
      </c>
      <c r="BA83" s="896">
        <v>-20.880000000000003</v>
      </c>
      <c r="BB83" s="896">
        <v>-6.79</v>
      </c>
      <c r="BC83" s="896">
        <v>-11.379999999999999</v>
      </c>
      <c r="BE83" s="641">
        <v>2003</v>
      </c>
      <c r="BF83" s="922">
        <f t="shared" si="31"/>
        <v>1</v>
      </c>
      <c r="BG83" s="906" t="s">
        <v>136</v>
      </c>
    </row>
    <row r="84" spans="1:60" ht="11.25" customHeight="1" x14ac:dyDescent="0.2">
      <c r="A84" s="895" t="s">
        <v>538</v>
      </c>
      <c r="B84" s="899" t="s">
        <v>539</v>
      </c>
      <c r="C84" s="957" t="s">
        <v>4335</v>
      </c>
      <c r="D84" s="957" t="s">
        <v>4336</v>
      </c>
      <c r="E84" s="754">
        <v>15</v>
      </c>
      <c r="F84" s="1235">
        <v>254</v>
      </c>
      <c r="G84" s="1235" t="s">
        <v>106</v>
      </c>
      <c r="H84" s="1235" t="s">
        <v>106</v>
      </c>
      <c r="I84" s="898">
        <v>120.11</v>
      </c>
      <c r="J84" s="669">
        <f t="shared" si="18"/>
        <v>3.5967030222296232</v>
      </c>
      <c r="K84" s="901">
        <v>1.08</v>
      </c>
      <c r="L84" s="911">
        <v>4</v>
      </c>
      <c r="M84" s="660">
        <f t="shared" si="19"/>
        <v>4.32</v>
      </c>
      <c r="N84" s="894" t="s">
        <v>319</v>
      </c>
      <c r="O84" s="756">
        <v>1.01</v>
      </c>
      <c r="P84" s="636">
        <v>43538</v>
      </c>
      <c r="Q84" s="636">
        <v>43553</v>
      </c>
      <c r="R84" s="660">
        <f t="shared" si="20"/>
        <v>6.9306930693069368</v>
      </c>
      <c r="S84" s="721">
        <f>IF(INDEX(Historical!$D$7:$D$1379,MATCH(B84,Historical!$B$7:$B$1403,0))=0,"n/a",(INDEX(Historical!$C$7:$C$1381,MATCH(B84,Historical!$B$7:$B$1403,0))/INDEX(Historical!$D$7:$D$1379,MATCH(B84,Historical!$B$7:$B$1403,0))-1)*100)</f>
        <v>7.3232323232323315</v>
      </c>
      <c r="T84" s="721">
        <f>IF(INDEX(Historical!$F$7:$F$1372,MATCH(B84,Historical!$B$7:$B$1403,0))=0,"n/a",((INDEX(Historical!$C$7:$C$1381,MATCH(B84,Historical!$B$7:$B$1403,0))/INDEX(Historical!$F$7:$F$1372,MATCH(B84,Historical!$B$7:$B$1403,0)))^(1/3)-1)*100)</f>
        <v>6.4834439393990806</v>
      </c>
      <c r="U84" s="721">
        <f>IF(INDEX(Historical!$H$7:$H$1372,MATCH(B84,Historical!$B$7:$B$1403,0))=0,"n/a",((INDEX(Historical!$C$7:$C$1381,MATCH(B84,Historical!$B$7:$B$1403,0))/INDEX(Historical!$H$7:$H$1372,MATCH(B84,Historical!$B$7:$B$1403,0)))^(1/5)-1)*100)</f>
        <v>5.0630899087708903</v>
      </c>
      <c r="V84" s="721">
        <f>IF(INDEX(Historical!$O$7:$O$1372,MATCH(B84,Historical!$B$7:$B$1403,0))=0,"n/a",((INDEX(Historical!$C$7:$C$1381,MATCH(B84,Historical!$B$7:$B$1403,0))/INDEX(Historical!$O$7:$O$1372,MATCH(B84,Historical!$B$7:$B$1403,0)))^(1/10)-1)*100)</f>
        <v>12.151610942073333</v>
      </c>
      <c r="W84" s="722">
        <f t="shared" si="21"/>
        <v>0.4166599747890723</v>
      </c>
      <c r="X84" s="723" t="str">
        <f t="shared" si="22"/>
        <v>n/a</v>
      </c>
      <c r="Y84" s="899"/>
      <c r="Z84" s="669">
        <f t="shared" si="23"/>
        <v>183.82978723404256</v>
      </c>
      <c r="AA84" s="910">
        <f t="shared" si="24"/>
        <v>51.110638297872342</v>
      </c>
      <c r="AB84" s="911">
        <v>12</v>
      </c>
      <c r="AC84" s="889">
        <v>2.35</v>
      </c>
      <c r="AD84" s="889">
        <v>3.07</v>
      </c>
      <c r="AE84" s="889">
        <v>7.8</v>
      </c>
      <c r="AF84" s="889">
        <v>3</v>
      </c>
      <c r="AG84" s="889">
        <v>2.7</v>
      </c>
      <c r="AH84" s="889">
        <v>22.2</v>
      </c>
      <c r="AI84" s="889">
        <v>28.560000000000002</v>
      </c>
      <c r="AJ84" s="889">
        <v>-10.6</v>
      </c>
      <c r="AK84" s="889">
        <v>16.66</v>
      </c>
      <c r="AL84" s="902">
        <v>25030</v>
      </c>
      <c r="AM84" s="896">
        <v>0.04</v>
      </c>
      <c r="AN84" s="889">
        <v>1.33</v>
      </c>
      <c r="AO84" s="762">
        <f t="shared" si="25"/>
        <v>-42.450845366871832</v>
      </c>
      <c r="AP84" s="763">
        <f t="shared" si="26"/>
        <v>8.6597929310005135</v>
      </c>
      <c r="AQ84" s="912">
        <f t="shared" si="27"/>
        <v>161.05079530715173</v>
      </c>
      <c r="AR84" s="669">
        <f>INDEX(Historical!$C$7:$C$1381,MATCH(B84,Historical!$B$7:$B$1403,0))*IF(AH84="n/a",1.03,IF(AH84&lt;0,1.01,IF(AH84&gt;10,1.1,(1+AH84/100))))</f>
        <v>4.6750000000000007</v>
      </c>
      <c r="AS84" s="910">
        <f t="shared" si="28"/>
        <v>5.142500000000001</v>
      </c>
      <c r="AT84" s="910">
        <f t="shared" si="17"/>
        <v>5.6567500000000015</v>
      </c>
      <c r="AU84" s="910">
        <f t="shared" si="17"/>
        <v>6.2224250000000021</v>
      </c>
      <c r="AV84" s="910">
        <f t="shared" si="17"/>
        <v>6.8446675000000026</v>
      </c>
      <c r="AW84" s="669">
        <f t="shared" si="29"/>
        <v>28.54134250000001</v>
      </c>
      <c r="AX84" s="770">
        <f t="shared" si="30"/>
        <v>23.762669636166855</v>
      </c>
      <c r="AY84" s="959">
        <v>0.54</v>
      </c>
      <c r="AZ84" s="896">
        <v>8.36</v>
      </c>
      <c r="BA84" s="896">
        <v>-13.25</v>
      </c>
      <c r="BB84" s="896">
        <v>-3.0700000000000003</v>
      </c>
      <c r="BC84" s="896">
        <v>-1.8900000000000001</v>
      </c>
      <c r="BE84" s="641">
        <v>2005</v>
      </c>
      <c r="BF84" s="922">
        <f t="shared" si="31"/>
        <v>1</v>
      </c>
      <c r="BG84" s="906">
        <v>1</v>
      </c>
    </row>
    <row r="85" spans="1:60" ht="11.25" customHeight="1" x14ac:dyDescent="0.2">
      <c r="A85" s="887" t="s">
        <v>1127</v>
      </c>
      <c r="B85" s="899" t="s">
        <v>1128</v>
      </c>
      <c r="C85" s="957" t="s">
        <v>131</v>
      </c>
      <c r="D85" s="957" t="s">
        <v>4344</v>
      </c>
      <c r="E85" s="754">
        <v>11</v>
      </c>
      <c r="F85" s="1235">
        <v>317</v>
      </c>
      <c r="G85" s="1235" t="s">
        <v>115</v>
      </c>
      <c r="H85" s="1235" t="s">
        <v>115</v>
      </c>
      <c r="I85" s="898">
        <v>111.67</v>
      </c>
      <c r="J85" s="669">
        <f t="shared" si="18"/>
        <v>3.6267574102265603</v>
      </c>
      <c r="K85" s="901">
        <v>1.0125</v>
      </c>
      <c r="L85" s="911">
        <v>4</v>
      </c>
      <c r="M85" s="660">
        <f t="shared" si="19"/>
        <v>4.05</v>
      </c>
      <c r="N85" s="894" t="s">
        <v>491</v>
      </c>
      <c r="O85" s="756">
        <v>0.94499999999999995</v>
      </c>
      <c r="P85" s="885">
        <v>43812</v>
      </c>
      <c r="Q85" s="885">
        <v>43845</v>
      </c>
      <c r="R85" s="660">
        <f t="shared" si="20"/>
        <v>7.1428571428571441</v>
      </c>
      <c r="S85" s="721">
        <f>IF(INDEX(Historical!$D$7:$D$1379,MATCH(B85,Historical!$B$7:$B$1403,0))=0,"n/a",(INDEX(Historical!$C$7:$C$1381,MATCH(B85,Historical!$B$7:$B$1403,0))/INDEX(Historical!$D$7:$D$1379,MATCH(B85,Historical!$B$7:$B$1403,0))-1)*100)</f>
        <v>7.1428571428571397</v>
      </c>
      <c r="T85" s="721">
        <f>IF(INDEX(Historical!$F$7:$F$1372,MATCH(B85,Historical!$B$7:$B$1403,0))=0,"n/a",((INDEX(Historical!$C$7:$C$1381,MATCH(B85,Historical!$B$7:$B$1403,0))/INDEX(Historical!$F$7:$F$1372,MATCH(B85,Historical!$B$7:$B$1403,0)))^(1/3)-1)*100)</f>
        <v>7.0648783255412129</v>
      </c>
      <c r="U85" s="721">
        <f>IF(INDEX(Historical!$H$7:$H$1372,MATCH(B85,Historical!$B$7:$B$1403,0))=0,"n/a",((INDEX(Historical!$C$7:$C$1381,MATCH(B85,Historical!$B$7:$B$1403,0))/INDEX(Historical!$H$7:$H$1372,MATCH(B85,Historical!$B$7:$B$1403,0)))^(1/5)-1)*100)</f>
        <v>7.3211838983298305</v>
      </c>
      <c r="V85" s="721">
        <f>IF(INDEX(Historical!$O$7:$O$1372,MATCH(B85,Historical!$B$7:$B$1403,0))=0,"n/a",((INDEX(Historical!$C$7:$C$1381,MATCH(B85,Historical!$B$7:$B$1403,0))/INDEX(Historical!$O$7:$O$1372,MATCH(B85,Historical!$B$7:$B$1403,0)))^(1/10)-1)*100)</f>
        <v>5.9535698725370789</v>
      </c>
      <c r="W85" s="722">
        <f t="shared" si="21"/>
        <v>1.2297132737286496</v>
      </c>
      <c r="X85" s="723">
        <f t="shared" si="22"/>
        <v>1.7026009065883327</v>
      </c>
      <c r="Y85" s="679"/>
      <c r="Z85" s="669">
        <f t="shared" si="23"/>
        <v>64.285714285714278</v>
      </c>
      <c r="AA85" s="910">
        <f t="shared" si="24"/>
        <v>17.725396825396825</v>
      </c>
      <c r="AB85" s="911">
        <v>12</v>
      </c>
      <c r="AC85" s="889">
        <v>6.3</v>
      </c>
      <c r="AD85" s="889">
        <v>2.95</v>
      </c>
      <c r="AE85" s="889">
        <v>1.68</v>
      </c>
      <c r="AF85" s="889">
        <v>1.83</v>
      </c>
      <c r="AG85" s="889">
        <v>10.8</v>
      </c>
      <c r="AH85" s="889">
        <v>0.2</v>
      </c>
      <c r="AI85" s="889">
        <v>7.16</v>
      </c>
      <c r="AJ85" s="889">
        <v>4.3</v>
      </c>
      <c r="AK85" s="889">
        <v>6</v>
      </c>
      <c r="AL85" s="902">
        <v>21310</v>
      </c>
      <c r="AM85" s="896">
        <v>0.3</v>
      </c>
      <c r="AN85" s="889">
        <v>1.5</v>
      </c>
      <c r="AO85" s="762">
        <f t="shared" si="25"/>
        <v>-6.7774555168404333</v>
      </c>
      <c r="AP85" s="763">
        <f t="shared" si="26"/>
        <v>10.947941308556391</v>
      </c>
      <c r="AQ85" s="912">
        <f t="shared" si="27"/>
        <v>20.069380295960904</v>
      </c>
      <c r="AR85" s="669">
        <f>INDEX(Historical!$C$7:$C$1381,MATCH(B85,Historical!$B$7:$B$1403,0))*IF(AH85="n/a",1.03,IF(AH85&lt;0,1.01,IF(AH85&gt;10,1.1,(1+AH85/100))))</f>
        <v>3.7875599999999996</v>
      </c>
      <c r="AS85" s="910">
        <f t="shared" si="28"/>
        <v>4.0587492960000002</v>
      </c>
      <c r="AT85" s="910">
        <f t="shared" si="17"/>
        <v>4.3022742537600003</v>
      </c>
      <c r="AU85" s="910">
        <f t="shared" si="17"/>
        <v>4.5604107089856001</v>
      </c>
      <c r="AV85" s="910">
        <f t="shared" si="17"/>
        <v>4.8340353515247365</v>
      </c>
      <c r="AW85" s="669">
        <f t="shared" si="29"/>
        <v>21.543029610270334</v>
      </c>
      <c r="AX85" s="770">
        <f t="shared" si="30"/>
        <v>19.291689451303245</v>
      </c>
      <c r="AY85" s="959">
        <v>0.3</v>
      </c>
      <c r="AZ85" s="896">
        <v>-5.3100000000000005</v>
      </c>
      <c r="BA85" s="896">
        <v>-17.690000000000001</v>
      </c>
      <c r="BB85" s="896">
        <v>-14.799999999999999</v>
      </c>
      <c r="BC85" s="896">
        <v>-13.38</v>
      </c>
      <c r="BE85" s="641">
        <v>2010</v>
      </c>
      <c r="BF85" s="922">
        <f t="shared" si="31"/>
        <v>0</v>
      </c>
      <c r="BG85" s="906">
        <v>3</v>
      </c>
    </row>
    <row r="86" spans="1:60" ht="11.25" customHeight="1" x14ac:dyDescent="0.2">
      <c r="A86" s="895" t="s">
        <v>546</v>
      </c>
      <c r="B86" s="899" t="s">
        <v>547</v>
      </c>
      <c r="C86" s="957" t="s">
        <v>131</v>
      </c>
      <c r="D86" s="957" t="s">
        <v>4345</v>
      </c>
      <c r="E86" s="754">
        <v>15</v>
      </c>
      <c r="F86" s="1235">
        <v>262</v>
      </c>
      <c r="G86" s="1235" t="s">
        <v>37</v>
      </c>
      <c r="H86" s="1235" t="s">
        <v>37</v>
      </c>
      <c r="I86" s="898">
        <v>91.7</v>
      </c>
      <c r="J86" s="669">
        <f t="shared" si="18"/>
        <v>4.122137404580152</v>
      </c>
      <c r="K86" s="901">
        <v>0.94499999999999995</v>
      </c>
      <c r="L86" s="911">
        <v>4</v>
      </c>
      <c r="M86" s="660">
        <f t="shared" si="19"/>
        <v>3.78</v>
      </c>
      <c r="N86" s="894" t="s">
        <v>379</v>
      </c>
      <c r="O86" s="756">
        <v>0.92749999999999999</v>
      </c>
      <c r="P86" s="885">
        <v>43692</v>
      </c>
      <c r="Q86" s="885">
        <v>43724</v>
      </c>
      <c r="R86" s="660">
        <f t="shared" si="20"/>
        <v>1.8867924528301845</v>
      </c>
      <c r="S86" s="721">
        <f>IF(INDEX(Historical!$D$7:$D$1379,MATCH(B86,Historical!$B$7:$B$1403,0))=0,"n/a",(INDEX(Historical!$C$7:$C$1381,MATCH(B86,Historical!$B$7:$B$1403,0))/INDEX(Historical!$D$7:$D$1379,MATCH(B86,Historical!$B$7:$B$1403,0))-1)*100)</f>
        <v>2.9977997799780054</v>
      </c>
      <c r="T86" s="721">
        <f>IF(INDEX(Historical!$F$7:$F$1372,MATCH(B86,Historical!$B$7:$B$1403,0))=0,"n/a",((INDEX(Historical!$C$7:$C$1381,MATCH(B86,Historical!$B$7:$B$1403,0))/INDEX(Historical!$F$7:$F$1372,MATCH(B86,Historical!$B$7:$B$1403,0)))^(1/3)-1)*100)</f>
        <v>3.6821946919695536</v>
      </c>
      <c r="U86" s="721">
        <f>IF(INDEX(Historical!$H$7:$H$1372,MATCH(B86,Historical!$B$7:$B$1403,0))=0,"n/a",((INDEX(Historical!$C$7:$C$1381,MATCH(B86,Historical!$B$7:$B$1403,0))/INDEX(Historical!$H$7:$H$1372,MATCH(B86,Historical!$B$7:$B$1403,0)))^(1/5)-1)*100)</f>
        <v>3.5209511525301718</v>
      </c>
      <c r="V86" s="721">
        <f>IF(INDEX(Historical!$O$7:$O$1372,MATCH(B86,Historical!$B$7:$B$1403,0))=0,"n/a",((INDEX(Historical!$C$7:$C$1381,MATCH(B86,Historical!$B$7:$B$1403,0))/INDEX(Historical!$O$7:$O$1372,MATCH(B86,Historical!$B$7:$B$1403,0)))^(1/10)-1)*100)</f>
        <v>2.8774690494602906</v>
      </c>
      <c r="W86" s="722">
        <f t="shared" si="21"/>
        <v>1.2236278104157454</v>
      </c>
      <c r="X86" s="723">
        <f t="shared" si="22"/>
        <v>0.48232207568906466</v>
      </c>
      <c r="Y86" s="686"/>
      <c r="Z86" s="669">
        <f t="shared" si="23"/>
        <v>74.117647058823536</v>
      </c>
      <c r="AA86" s="910">
        <f t="shared" si="24"/>
        <v>17.980392156862745</v>
      </c>
      <c r="AB86" s="911">
        <v>12</v>
      </c>
      <c r="AC86" s="889">
        <v>5.0999999999999996</v>
      </c>
      <c r="AD86" s="889">
        <v>4.37</v>
      </c>
      <c r="AE86" s="889">
        <v>2.74</v>
      </c>
      <c r="AF86" s="889">
        <v>1.5</v>
      </c>
      <c r="AG86" s="889">
        <v>8.3000000000000007</v>
      </c>
      <c r="AH86" s="889">
        <v>35.199999999999996</v>
      </c>
      <c r="AI86" s="889">
        <v>4.09</v>
      </c>
      <c r="AJ86" s="889">
        <v>7.3</v>
      </c>
      <c r="AK86" s="889">
        <v>4.12</v>
      </c>
      <c r="AL86" s="902">
        <v>68810</v>
      </c>
      <c r="AM86" s="896">
        <v>0.1</v>
      </c>
      <c r="AN86" s="889">
        <v>1.37</v>
      </c>
      <c r="AO86" s="762">
        <f t="shared" si="25"/>
        <v>-10.337303599752421</v>
      </c>
      <c r="AP86" s="763">
        <f t="shared" si="26"/>
        <v>7.6430885571103238</v>
      </c>
      <c r="AQ86" s="912">
        <f t="shared" si="27"/>
        <v>9.4848304769896696</v>
      </c>
      <c r="AR86" s="669">
        <f>INDEX(Historical!$C$7:$C$1381,MATCH(B86,Historical!$B$7:$B$1403,0))*IF(AH86="n/a",1.03,IF(AH86&lt;0,1.01,IF(AH86&gt;10,1.1,(1+AH86/100))))</f>
        <v>4.1195000000000004</v>
      </c>
      <c r="AS86" s="910">
        <f t="shared" si="28"/>
        <v>4.2879875500000004</v>
      </c>
      <c r="AT86" s="910">
        <f t="shared" si="17"/>
        <v>4.4646526370600004</v>
      </c>
      <c r="AU86" s="910">
        <f t="shared" si="17"/>
        <v>4.6485963257068716</v>
      </c>
      <c r="AV86" s="910">
        <f t="shared" si="17"/>
        <v>4.8401184943259947</v>
      </c>
      <c r="AW86" s="669">
        <f t="shared" si="29"/>
        <v>22.360855007092869</v>
      </c>
      <c r="AX86" s="770">
        <f t="shared" si="30"/>
        <v>24.384792810352092</v>
      </c>
      <c r="AY86" s="959">
        <v>0.17</v>
      </c>
      <c r="AZ86" s="896">
        <v>8.7999999999999989</v>
      </c>
      <c r="BA86" s="896">
        <v>-11.65</v>
      </c>
      <c r="BB86" s="896">
        <v>-3.2199999999999998</v>
      </c>
      <c r="BC86" s="896">
        <v>0.13</v>
      </c>
      <c r="BE86" s="641">
        <v>2005</v>
      </c>
      <c r="BF86" s="922">
        <f t="shared" si="31"/>
        <v>1</v>
      </c>
      <c r="BG86" s="906">
        <v>2.4</v>
      </c>
      <c r="BH86" s="887"/>
    </row>
    <row r="87" spans="1:60" ht="11.25" customHeight="1" x14ac:dyDescent="0.2">
      <c r="A87" s="887" t="s">
        <v>550</v>
      </c>
      <c r="B87" s="899" t="s">
        <v>551</v>
      </c>
      <c r="C87" s="957" t="s">
        <v>108</v>
      </c>
      <c r="D87" s="957" t="s">
        <v>4355</v>
      </c>
      <c r="E87" s="754">
        <v>20</v>
      </c>
      <c r="F87" s="1235">
        <v>167</v>
      </c>
      <c r="G87" s="1235" t="s">
        <v>106</v>
      </c>
      <c r="H87" s="1235" t="s">
        <v>106</v>
      </c>
      <c r="I87" s="889">
        <v>19.39</v>
      </c>
      <c r="J87" s="669">
        <f t="shared" si="18"/>
        <v>1.9597730789066528</v>
      </c>
      <c r="K87" s="908">
        <v>9.5000000000000001E-2</v>
      </c>
      <c r="L87" s="911">
        <v>4</v>
      </c>
      <c r="M87" s="660">
        <f t="shared" si="19"/>
        <v>0.38</v>
      </c>
      <c r="N87" s="894" t="s">
        <v>119</v>
      </c>
      <c r="O87" s="757">
        <v>9.2499999999999999E-2</v>
      </c>
      <c r="P87" s="885">
        <v>43692</v>
      </c>
      <c r="Q87" s="885">
        <v>43714</v>
      </c>
      <c r="R87" s="660">
        <f t="shared" si="20"/>
        <v>2.7027027027027053</v>
      </c>
      <c r="S87" s="721">
        <f>IF(INDEX(Historical!$D$7:$D$1379,MATCH(B87,Historical!$B$7:$B$1403,0))=0,"n/a",(INDEX(Historical!$C$7:$C$1381,MATCH(B87,Historical!$B$7:$B$1403,0))/INDEX(Historical!$D$7:$D$1379,MATCH(B87,Historical!$B$7:$B$1403,0))-1)*100)</f>
        <v>2.7397260273972712</v>
      </c>
      <c r="T87" s="721">
        <f>IF(INDEX(Historical!$F$7:$F$1372,MATCH(B87,Historical!$B$7:$B$1403,0))=0,"n/a",((INDEX(Historical!$C$7:$C$1381,MATCH(B87,Historical!$B$7:$B$1403,0))/INDEX(Historical!$F$7:$F$1372,MATCH(B87,Historical!$B$7:$B$1403,0)))^(1/3)-1)*100)</f>
        <v>5.983983294832651</v>
      </c>
      <c r="U87" s="721">
        <f>IF(INDEX(Historical!$H$7:$H$1372,MATCH(B87,Historical!$B$7:$B$1403,0))=0,"n/a",((INDEX(Historical!$C$7:$C$1381,MATCH(B87,Historical!$B$7:$B$1403,0))/INDEX(Historical!$H$7:$H$1372,MATCH(B87,Historical!$B$7:$B$1403,0)))^(1/5)-1)*100)</f>
        <v>4.9160304180333236</v>
      </c>
      <c r="V87" s="721">
        <f>IF(INDEX(Historical!$O$7:$O$1372,MATCH(B87,Historical!$B$7:$B$1403,0))=0,"n/a",((INDEX(Historical!$C$7:$C$1381,MATCH(B87,Historical!$B$7:$B$1403,0))/INDEX(Historical!$O$7:$O$1372,MATCH(B87,Historical!$B$7:$B$1403,0)))^(1/10)-1)*100)</f>
        <v>3.3013976968387926</v>
      </c>
      <c r="W87" s="722">
        <f t="shared" si="21"/>
        <v>1.48907549755081</v>
      </c>
      <c r="X87" s="723">
        <f t="shared" si="22"/>
        <v>0.37815618600256334</v>
      </c>
      <c r="Y87" s="682"/>
      <c r="Z87" s="669">
        <f t="shared" si="23"/>
        <v>22.352941176470591</v>
      </c>
      <c r="AA87" s="910">
        <f t="shared" si="24"/>
        <v>11.405882352941177</v>
      </c>
      <c r="AB87" s="911">
        <v>6</v>
      </c>
      <c r="AC87" s="889">
        <v>1.7</v>
      </c>
      <c r="AD87" s="889">
        <v>1.1399999999999999</v>
      </c>
      <c r="AE87" s="889">
        <v>2.69</v>
      </c>
      <c r="AF87" s="891">
        <v>1.03</v>
      </c>
      <c r="AG87" s="889">
        <v>6.8000000000000007</v>
      </c>
      <c r="AH87" s="889">
        <v>-22.2</v>
      </c>
      <c r="AI87" s="889">
        <v>8.2199999999999989</v>
      </c>
      <c r="AJ87" s="889">
        <v>13</v>
      </c>
      <c r="AK87" s="889">
        <v>10</v>
      </c>
      <c r="AL87" s="902">
        <v>124.87</v>
      </c>
      <c r="AM87" s="896">
        <v>5.5</v>
      </c>
      <c r="AN87" s="889">
        <v>0.21</v>
      </c>
      <c r="AO87" s="762">
        <f t="shared" si="25"/>
        <v>-4.5300788560012002</v>
      </c>
      <c r="AP87" s="763">
        <f t="shared" si="26"/>
        <v>6.8758034969399766</v>
      </c>
      <c r="AQ87" s="912">
        <f t="shared" si="27"/>
        <v>-27.741024937215009</v>
      </c>
      <c r="AR87" s="669">
        <f>INDEX(Historical!$C$7:$C$1381,MATCH(B87,Historical!$B$7:$B$1403,0))*IF(AH87="n/a",1.03,IF(AH87&lt;0,1.01,IF(AH87&gt;10,1.1,(1+AH87/100))))</f>
        <v>0.37875000000000003</v>
      </c>
      <c r="AS87" s="910">
        <f t="shared" si="28"/>
        <v>0.40988325000000003</v>
      </c>
      <c r="AT87" s="910">
        <f t="shared" ref="AT87:AV106" si="32">IF($AK87="n/a",1.03*AS87,IF($AK87&lt;0,1.01*AS87,IF($AK87&gt;10,1.1*AS87,(1+$AK87/100)*AS87)))</f>
        <v>0.45087157500000008</v>
      </c>
      <c r="AU87" s="910">
        <f t="shared" si="32"/>
        <v>0.49595873250000011</v>
      </c>
      <c r="AV87" s="910">
        <f t="shared" si="32"/>
        <v>0.54555460575000014</v>
      </c>
      <c r="AW87" s="669">
        <f t="shared" si="29"/>
        <v>2.2810181632500002</v>
      </c>
      <c r="AX87" s="770">
        <f t="shared" si="30"/>
        <v>11.763889444301187</v>
      </c>
      <c r="AY87" s="959">
        <v>0.54</v>
      </c>
      <c r="AZ87" s="896">
        <v>24.85</v>
      </c>
      <c r="BA87" s="896">
        <v>-15.620000000000001</v>
      </c>
      <c r="BB87" s="896">
        <v>-9.41</v>
      </c>
      <c r="BC87" s="896">
        <v>4.34</v>
      </c>
      <c r="BE87" s="641">
        <v>2000</v>
      </c>
      <c r="BF87" s="922">
        <f t="shared" si="31"/>
        <v>2</v>
      </c>
      <c r="BG87" s="906">
        <v>0.8</v>
      </c>
      <c r="BH87" s="887"/>
    </row>
    <row r="88" spans="1:60" ht="11.25" customHeight="1" x14ac:dyDescent="0.2">
      <c r="A88" s="895" t="s">
        <v>552</v>
      </c>
      <c r="B88" s="899" t="s">
        <v>553</v>
      </c>
      <c r="C88" s="957" t="s">
        <v>131</v>
      </c>
      <c r="D88" s="957" t="s">
        <v>4345</v>
      </c>
      <c r="E88" s="754">
        <v>17</v>
      </c>
      <c r="F88" s="1235">
        <v>220</v>
      </c>
      <c r="G88" s="1235" t="s">
        <v>37</v>
      </c>
      <c r="H88" s="1235" t="s">
        <v>37</v>
      </c>
      <c r="I88" s="898">
        <v>67.19</v>
      </c>
      <c r="J88" s="669">
        <f t="shared" si="18"/>
        <v>3.7952076201815745</v>
      </c>
      <c r="K88" s="901">
        <v>0.63749999999999996</v>
      </c>
      <c r="L88" s="911">
        <v>4</v>
      </c>
      <c r="M88" s="660">
        <f t="shared" si="19"/>
        <v>2.5499999999999998</v>
      </c>
      <c r="N88" s="894" t="s">
        <v>160</v>
      </c>
      <c r="O88" s="756">
        <v>0.61250000000000004</v>
      </c>
      <c r="P88" s="885">
        <v>43828</v>
      </c>
      <c r="Q88" s="885">
        <v>43860</v>
      </c>
      <c r="R88" s="660">
        <f t="shared" si="20"/>
        <v>4.0816326530612095</v>
      </c>
      <c r="S88" s="721">
        <f>IF(INDEX(Historical!$D$7:$D$1379,MATCH(B88,Historical!$B$7:$B$1403,0))=0,"n/a",(INDEX(Historical!$C$7:$C$1381,MATCH(B88,Historical!$B$7:$B$1403,0))/INDEX(Historical!$D$7:$D$1379,MATCH(B88,Historical!$B$7:$B$1403,0))-1)*100)</f>
        <v>1.2396694214876103</v>
      </c>
      <c r="T88" s="721">
        <f>IF(INDEX(Historical!$F$7:$F$1372,MATCH(B88,Historical!$B$7:$B$1403,0))=0,"n/a",((INDEX(Historical!$C$7:$C$1381,MATCH(B88,Historical!$B$7:$B$1403,0))/INDEX(Historical!$F$7:$F$1372,MATCH(B88,Historical!$B$7:$B$1403,0)))^(1/3)-1)*100)</f>
        <v>8.4646664921913519</v>
      </c>
      <c r="U88" s="721">
        <f>IF(INDEX(Historical!$H$7:$H$1372,MATCH(B88,Historical!$B$7:$B$1403,0))=0,"n/a",((INDEX(Historical!$C$7:$C$1381,MATCH(B88,Historical!$B$7:$B$1403,0))/INDEX(Historical!$H$7:$H$1372,MATCH(B88,Historical!$B$7:$B$1403,0)))^(1/5)-1)*100)</f>
        <v>11.525851559353995</v>
      </c>
      <c r="V88" s="721">
        <f>IF(INDEX(Historical!$O$7:$O$1372,MATCH(B88,Historical!$B$7:$B$1403,0))=0,"n/a",((INDEX(Historical!$C$7:$C$1381,MATCH(B88,Historical!$B$7:$B$1403,0))/INDEX(Historical!$O$7:$O$1372,MATCH(B88,Historical!$B$7:$B$1403,0)))^(1/10)-1)*100)</f>
        <v>7.0469850269916368</v>
      </c>
      <c r="W88" s="722">
        <f t="shared" si="21"/>
        <v>1.6355720233840756</v>
      </c>
      <c r="X88" s="723" t="str">
        <f t="shared" si="22"/>
        <v>n/a</v>
      </c>
      <c r="Y88" s="677"/>
      <c r="Z88" s="669" t="str">
        <f t="shared" si="23"/>
        <v>n/a</v>
      </c>
      <c r="AA88" s="910" t="str">
        <f t="shared" si="24"/>
        <v>n/a</v>
      </c>
      <c r="AB88" s="911">
        <v>12</v>
      </c>
      <c r="AC88" s="889">
        <v>-1.0900000000000001</v>
      </c>
      <c r="AD88" s="889" t="s">
        <v>136</v>
      </c>
      <c r="AE88" s="889">
        <v>1.94</v>
      </c>
      <c r="AF88" s="889">
        <v>1.77</v>
      </c>
      <c r="AG88" s="889">
        <v>-2.6</v>
      </c>
      <c r="AH88" s="891">
        <v>-144.6</v>
      </c>
      <c r="AI88" s="891">
        <v>-2.91</v>
      </c>
      <c r="AJ88" s="889">
        <v>-20.3</v>
      </c>
      <c r="AK88" s="889">
        <v>3.9</v>
      </c>
      <c r="AL88" s="902">
        <v>24020</v>
      </c>
      <c r="AM88" s="896">
        <v>0.06</v>
      </c>
      <c r="AN88" s="889">
        <v>1.41</v>
      </c>
      <c r="AO88" s="762" t="str">
        <f t="shared" si="25"/>
        <v>n/a</v>
      </c>
      <c r="AP88" s="763">
        <f t="shared" si="26"/>
        <v>15.32105917953557</v>
      </c>
      <c r="AQ88" s="912" t="str">
        <f t="shared" si="27"/>
        <v>n/a</v>
      </c>
      <c r="AR88" s="669">
        <f>INDEX(Historical!$C$7:$C$1381,MATCH(B88,Historical!$B$7:$B$1403,0))*IF(AH88="n/a",1.03,IF(AH88&lt;0,1.01,IF(AH88&gt;10,1.1,(1+AH88/100))))</f>
        <v>2.4745000000000004</v>
      </c>
      <c r="AS88" s="910">
        <f t="shared" si="28"/>
        <v>2.4992450000000006</v>
      </c>
      <c r="AT88" s="910">
        <f t="shared" si="32"/>
        <v>2.5967155550000003</v>
      </c>
      <c r="AU88" s="910">
        <f t="shared" si="32"/>
        <v>2.6979874616449999</v>
      </c>
      <c r="AV88" s="910">
        <f t="shared" si="32"/>
        <v>2.8032089726491547</v>
      </c>
      <c r="AW88" s="669">
        <f t="shared" si="29"/>
        <v>13.071656989294155</v>
      </c>
      <c r="AX88" s="770">
        <f t="shared" si="30"/>
        <v>19.454765574183892</v>
      </c>
      <c r="AY88" s="959">
        <v>0.21</v>
      </c>
      <c r="AZ88" s="896">
        <v>16.59</v>
      </c>
      <c r="BA88" s="896">
        <v>-14.87</v>
      </c>
      <c r="BB88" s="896">
        <v>-11.559999999999999</v>
      </c>
      <c r="BC88" s="896">
        <v>-5</v>
      </c>
      <c r="BE88" s="641">
        <v>2004</v>
      </c>
      <c r="BF88" s="922">
        <f t="shared" si="31"/>
        <v>1</v>
      </c>
      <c r="BG88" s="906">
        <v>-0.5</v>
      </c>
      <c r="BH88" s="721"/>
    </row>
    <row r="89" spans="1:60" ht="11.25" customHeight="1" x14ac:dyDescent="0.2">
      <c r="A89" s="887" t="s">
        <v>1155</v>
      </c>
      <c r="B89" s="899" t="s">
        <v>1156</v>
      </c>
      <c r="C89" s="957" t="s">
        <v>128</v>
      </c>
      <c r="D89" s="957" t="s">
        <v>192</v>
      </c>
      <c r="E89" s="754">
        <v>10</v>
      </c>
      <c r="F89" s="1235">
        <v>382</v>
      </c>
      <c r="G89" s="1235" t="s">
        <v>115</v>
      </c>
      <c r="H89" s="1235" t="s">
        <v>115</v>
      </c>
      <c r="I89" s="898">
        <v>183.6</v>
      </c>
      <c r="J89" s="669">
        <f t="shared" si="18"/>
        <v>1.0457516339869279</v>
      </c>
      <c r="K89" s="901">
        <v>0.48</v>
      </c>
      <c r="L89" s="911">
        <v>4</v>
      </c>
      <c r="M89" s="660">
        <f t="shared" si="19"/>
        <v>1.92</v>
      </c>
      <c r="N89" s="894" t="s">
        <v>145</v>
      </c>
      <c r="O89" s="756">
        <v>0.43</v>
      </c>
      <c r="P89" s="885">
        <v>43796</v>
      </c>
      <c r="Q89" s="885">
        <v>43815</v>
      </c>
      <c r="R89" s="660">
        <f t="shared" si="20"/>
        <v>11.627906976744184</v>
      </c>
      <c r="S89" s="721">
        <f>IF(INDEX(Historical!$D$7:$D$1379,MATCH(B89,Historical!$B$7:$B$1403,0))=0,"n/a",(INDEX(Historical!$C$7:$C$1381,MATCH(B89,Historical!$B$7:$B$1403,0))/INDEX(Historical!$D$7:$D$1379,MATCH(B89,Historical!$B$7:$B$1403,0))-1)*100)</f>
        <v>12.738853503184711</v>
      </c>
      <c r="T89" s="721">
        <f>IF(INDEX(Historical!$F$7:$F$1372,MATCH(B89,Historical!$B$7:$B$1403,0))=0,"n/a",((INDEX(Historical!$C$7:$C$1381,MATCH(B89,Historical!$B$7:$B$1403,0))/INDEX(Historical!$F$7:$F$1372,MATCH(B89,Historical!$B$7:$B$1403,0)))^(1/3)-1)*100)</f>
        <v>12.594504421485176</v>
      </c>
      <c r="U89" s="721">
        <f>IF(INDEX(Historical!$H$7:$H$1372,MATCH(B89,Historical!$B$7:$B$1403,0))=0,"n/a",((INDEX(Historical!$C$7:$C$1381,MATCH(B89,Historical!$B$7:$B$1403,0))/INDEX(Historical!$H$7:$H$1372,MATCH(B89,Historical!$B$7:$B$1403,0)))^(1/5)-1)*100)</f>
        <v>16.075027721987677</v>
      </c>
      <c r="V89" s="721">
        <f>IF(INDEX(Historical!$O$7:$O$1372,MATCH(B89,Historical!$B$7:$B$1403,0))=0,"n/a",((INDEX(Historical!$C$7:$C$1381,MATCH(B89,Historical!$B$7:$B$1403,0))/INDEX(Historical!$O$7:$O$1372,MATCH(B89,Historical!$B$7:$B$1403,0)))^(1/10)-1)*100)</f>
        <v>20.465879936154519</v>
      </c>
      <c r="W89" s="722">
        <f t="shared" si="21"/>
        <v>0.78545499984048717</v>
      </c>
      <c r="X89" s="723">
        <f t="shared" si="22"/>
        <v>1.6921081812618608</v>
      </c>
      <c r="Y89" s="900"/>
      <c r="Z89" s="669">
        <f t="shared" si="23"/>
        <v>37.869822485207102</v>
      </c>
      <c r="AA89" s="910">
        <f t="shared" si="24"/>
        <v>36.213017751479285</v>
      </c>
      <c r="AB89" s="911">
        <v>6</v>
      </c>
      <c r="AC89" s="889">
        <v>5.07</v>
      </c>
      <c r="AD89" s="889">
        <v>3.5</v>
      </c>
      <c r="AE89" s="889">
        <v>4.2</v>
      </c>
      <c r="AF89" s="889">
        <v>14.46</v>
      </c>
      <c r="AG89" s="889">
        <v>41.199999999999996</v>
      </c>
      <c r="AH89" s="889">
        <v>18.3</v>
      </c>
      <c r="AI89" s="889">
        <v>15.18</v>
      </c>
      <c r="AJ89" s="889">
        <v>9.5</v>
      </c>
      <c r="AK89" s="889">
        <v>10.37</v>
      </c>
      <c r="AL89" s="902">
        <v>66660</v>
      </c>
      <c r="AM89" s="897">
        <v>0.3</v>
      </c>
      <c r="AN89" s="889">
        <v>1.1299999999999999</v>
      </c>
      <c r="AO89" s="762">
        <f t="shared" si="25"/>
        <v>-19.09223839550468</v>
      </c>
      <c r="AP89" s="763">
        <f t="shared" si="26"/>
        <v>17.120779355974605</v>
      </c>
      <c r="AQ89" s="912">
        <f t="shared" si="27"/>
        <v>382.4199354119192</v>
      </c>
      <c r="AR89" s="669">
        <f>INDEX(Historical!$C$7:$C$1381,MATCH(B89,Historical!$B$7:$B$1403,0))*IF(AH89="n/a",1.03,IF(AH89&lt;0,1.01,IF(AH89&gt;10,1.1,(1+AH89/100))))</f>
        <v>1.9470000000000003</v>
      </c>
      <c r="AS89" s="910">
        <f t="shared" si="28"/>
        <v>2.1417000000000006</v>
      </c>
      <c r="AT89" s="910">
        <f t="shared" si="32"/>
        <v>2.3558700000000008</v>
      </c>
      <c r="AU89" s="910">
        <f t="shared" si="32"/>
        <v>2.591457000000001</v>
      </c>
      <c r="AV89" s="910">
        <f t="shared" si="32"/>
        <v>2.8506027000000014</v>
      </c>
      <c r="AW89" s="669">
        <f t="shared" si="29"/>
        <v>11.886629700000006</v>
      </c>
      <c r="AX89" s="770">
        <f t="shared" si="30"/>
        <v>6.4741991830065393</v>
      </c>
      <c r="AY89" s="959">
        <v>0.69</v>
      </c>
      <c r="AZ89" s="896">
        <v>20.010000000000002</v>
      </c>
      <c r="BA89" s="896">
        <v>-16.7</v>
      </c>
      <c r="BB89" s="896">
        <v>-11.06</v>
      </c>
      <c r="BC89" s="896">
        <v>-4.51</v>
      </c>
      <c r="BE89" s="641">
        <v>2011</v>
      </c>
      <c r="BF89" s="922">
        <f t="shared" si="31"/>
        <v>0</v>
      </c>
      <c r="BG89" s="906">
        <v>12.5</v>
      </c>
      <c r="BH89" s="887"/>
    </row>
    <row r="90" spans="1:60" ht="11.25" customHeight="1" x14ac:dyDescent="0.2">
      <c r="A90" s="895" t="s">
        <v>566</v>
      </c>
      <c r="B90" s="899" t="s">
        <v>567</v>
      </c>
      <c r="C90" s="957" t="s">
        <v>4335</v>
      </c>
      <c r="D90" s="957" t="s">
        <v>4336</v>
      </c>
      <c r="E90" s="754">
        <v>16</v>
      </c>
      <c r="F90" s="1235">
        <v>252</v>
      </c>
      <c r="G90" s="1235" t="s">
        <v>37</v>
      </c>
      <c r="H90" s="1235" t="s">
        <v>37</v>
      </c>
      <c r="I90" s="898">
        <v>68.33</v>
      </c>
      <c r="J90" s="669">
        <f t="shared" si="18"/>
        <v>2.0049758524806092</v>
      </c>
      <c r="K90" s="901">
        <v>0.34250000000000003</v>
      </c>
      <c r="L90" s="911">
        <v>4</v>
      </c>
      <c r="M90" s="660">
        <f t="shared" si="19"/>
        <v>1.37</v>
      </c>
      <c r="N90" s="894" t="s">
        <v>240</v>
      </c>
      <c r="O90" s="760">
        <v>0.30625000000000002</v>
      </c>
      <c r="P90" s="885">
        <v>43916</v>
      </c>
      <c r="Q90" s="885">
        <v>43931</v>
      </c>
      <c r="R90" s="660">
        <f t="shared" si="20"/>
        <v>11.836734693877551</v>
      </c>
      <c r="S90" s="721">
        <f>IF(INDEX(Historical!$D$7:$D$1379,MATCH(B90,Historical!$B$7:$B$1403,0))=0,"n/a",(INDEX(Historical!$C$7:$C$1381,MATCH(B90,Historical!$B$7:$B$1403,0))/INDEX(Historical!$D$7:$D$1379,MATCH(B90,Historical!$B$7:$B$1403,0))-1)*100)</f>
        <v>11.669784845650156</v>
      </c>
      <c r="T90" s="721">
        <f>IF(INDEX(Historical!$F$7:$F$1372,MATCH(B90,Historical!$B$7:$B$1403,0))=0,"n/a",((INDEX(Historical!$C$7:$C$1381,MATCH(B90,Historical!$B$7:$B$1403,0))/INDEX(Historical!$F$7:$F$1372,MATCH(B90,Historical!$B$7:$B$1403,0)))^(1/3)-1)*100)</f>
        <v>13.106217430886979</v>
      </c>
      <c r="U90" s="721">
        <f>IF(INDEX(Historical!$H$7:$H$1372,MATCH(B90,Historical!$B$7:$B$1403,0))=0,"n/a",((INDEX(Historical!$C$7:$C$1381,MATCH(B90,Historical!$B$7:$B$1403,0))/INDEX(Historical!$H$7:$H$1372,MATCH(B90,Historical!$B$7:$B$1403,0)))^(1/5)-1)*100)</f>
        <v>14.277691395982206</v>
      </c>
      <c r="V90" s="721">
        <f>IF(INDEX(Historical!$O$7:$O$1372,MATCH(B90,Historical!$B$7:$B$1403,0))=0,"n/a",((INDEX(Historical!$C$7:$C$1381,MATCH(B90,Historical!$B$7:$B$1403,0))/INDEX(Historical!$O$7:$O$1372,MATCH(B90,Historical!$B$7:$B$1403,0)))^(1/10)-1)*100)</f>
        <v>16.922296698288953</v>
      </c>
      <c r="W90" s="722">
        <f t="shared" si="21"/>
        <v>0.8437206633675115</v>
      </c>
      <c r="X90" s="723">
        <f t="shared" si="22"/>
        <v>0.58039395918626846</v>
      </c>
      <c r="Y90" s="692" t="s">
        <v>4406</v>
      </c>
      <c r="Z90" s="669">
        <f t="shared" si="23"/>
        <v>93.835616438356169</v>
      </c>
      <c r="AA90" s="910">
        <f t="shared" si="24"/>
        <v>46.801369863013697</v>
      </c>
      <c r="AB90" s="911">
        <v>12</v>
      </c>
      <c r="AC90" s="889">
        <v>1.46</v>
      </c>
      <c r="AD90" s="889">
        <v>4.05</v>
      </c>
      <c r="AE90" s="889">
        <v>12.15</v>
      </c>
      <c r="AF90" s="889">
        <v>9.9499999999999993</v>
      </c>
      <c r="AG90" s="889">
        <v>22.2</v>
      </c>
      <c r="AH90" s="889">
        <v>3.1</v>
      </c>
      <c r="AI90" s="889">
        <v>10.11</v>
      </c>
      <c r="AJ90" s="889">
        <v>24.6</v>
      </c>
      <c r="AK90" s="889">
        <v>11.600000000000001</v>
      </c>
      <c r="AL90" s="902">
        <v>12480</v>
      </c>
      <c r="AM90" s="896">
        <v>1.0999999999999999</v>
      </c>
      <c r="AN90" s="889">
        <v>1.91</v>
      </c>
      <c r="AO90" s="762">
        <f t="shared" si="25"/>
        <v>-30.518702614550882</v>
      </c>
      <c r="AP90" s="763">
        <f t="shared" si="26"/>
        <v>16.282667248462815</v>
      </c>
      <c r="AQ90" s="912">
        <f t="shared" si="27"/>
        <v>354.93522378318937</v>
      </c>
      <c r="AR90" s="669">
        <f>INDEX(Historical!$C$7:$C$1381,MATCH(B90,Historical!$B$7:$B$1403,0))*IF(AH90="n/a",1.03,IF(AH90&lt;0,1.01,IF(AH90&gt;10,1.1,(1+AH90/100))))</f>
        <v>1.23075625</v>
      </c>
      <c r="AS90" s="910">
        <f t="shared" si="28"/>
        <v>1.353831875</v>
      </c>
      <c r="AT90" s="910">
        <f t="shared" si="32"/>
        <v>1.4892150625000002</v>
      </c>
      <c r="AU90" s="910">
        <f t="shared" si="32"/>
        <v>1.6381365687500005</v>
      </c>
      <c r="AV90" s="910">
        <f t="shared" si="32"/>
        <v>1.8019502256250006</v>
      </c>
      <c r="AW90" s="669">
        <f t="shared" si="29"/>
        <v>7.5138899818750016</v>
      </c>
      <c r="AX90" s="770">
        <f t="shared" si="30"/>
        <v>10.996472972157182</v>
      </c>
      <c r="AY90" s="959">
        <v>0.26</v>
      </c>
      <c r="AZ90" s="896">
        <v>27.46</v>
      </c>
      <c r="BA90" s="896">
        <v>-11.89</v>
      </c>
      <c r="BB90" s="896">
        <v>-4.78</v>
      </c>
      <c r="BC90" s="896">
        <v>1.69</v>
      </c>
      <c r="BE90" s="641">
        <v>2005</v>
      </c>
      <c r="BF90" s="922">
        <f t="shared" si="31"/>
        <v>1</v>
      </c>
      <c r="BG90" s="906">
        <v>6.6000000000000005</v>
      </c>
      <c r="BH90" s="887"/>
    </row>
    <row r="91" spans="1:60" s="796" customFormat="1" ht="11.25" customHeight="1" x14ac:dyDescent="0.2">
      <c r="A91" s="664" t="s">
        <v>1143</v>
      </c>
      <c r="B91" s="804" t="s">
        <v>1144</v>
      </c>
      <c r="C91" s="957" t="s">
        <v>108</v>
      </c>
      <c r="D91" s="957" t="s">
        <v>4355</v>
      </c>
      <c r="E91" s="778">
        <v>10</v>
      </c>
      <c r="F91" s="1235">
        <v>417</v>
      </c>
      <c r="G91" s="1234" t="s">
        <v>37</v>
      </c>
      <c r="H91" s="1234" t="s">
        <v>37</v>
      </c>
      <c r="I91" s="779">
        <v>29.62</v>
      </c>
      <c r="J91" s="780">
        <f t="shared" si="18"/>
        <v>4.0513166779203242</v>
      </c>
      <c r="K91" s="781">
        <v>0.3</v>
      </c>
      <c r="L91" s="782">
        <v>4</v>
      </c>
      <c r="M91" s="783">
        <f t="shared" si="19"/>
        <v>1.2</v>
      </c>
      <c r="N91" s="784" t="s">
        <v>596</v>
      </c>
      <c r="O91" s="785">
        <v>0.28999999999999998</v>
      </c>
      <c r="P91" s="786">
        <v>43889</v>
      </c>
      <c r="Q91" s="786">
        <v>43910</v>
      </c>
      <c r="R91" s="783">
        <f t="shared" si="20"/>
        <v>3.4482758620689689</v>
      </c>
      <c r="S91" s="721">
        <f>IF(INDEX(Historical!$D$7:$D$1379,MATCH(B91,Historical!$B$7:$B$1403,0))=0,"n/a",(INDEX(Historical!$C$7:$C$1381,MATCH(B91,Historical!$B$7:$B$1403,0))/INDEX(Historical!$D$7:$D$1379,MATCH(B91,Historical!$B$7:$B$1403,0))-1)*100)</f>
        <v>3.5714285714285587</v>
      </c>
      <c r="T91" s="721">
        <f>IF(INDEX(Historical!$F$7:$F$1372,MATCH(B91,Historical!$B$7:$B$1403,0))=0,"n/a",((INDEX(Historical!$C$7:$C$1381,MATCH(B91,Historical!$B$7:$B$1403,0))/INDEX(Historical!$F$7:$F$1372,MATCH(B91,Historical!$B$7:$B$1403,0)))^(1/3)-1)*100)</f>
        <v>3.7070347012313709</v>
      </c>
      <c r="U91" s="721">
        <f>IF(INDEX(Historical!$H$7:$H$1372,MATCH(B91,Historical!$B$7:$B$1403,0))=0,"n/a",((INDEX(Historical!$C$7:$C$1381,MATCH(B91,Historical!$B$7:$B$1403,0))/INDEX(Historical!$H$7:$H$1372,MATCH(B91,Historical!$B$7:$B$1403,0)))^(1/5)-1)*100)</f>
        <v>5.6805496536407318</v>
      </c>
      <c r="V91" s="721">
        <f>IF(INDEX(Historical!$O$7:$O$1372,MATCH(B91,Historical!$B$7:$B$1403,0))=0,"n/a",((INDEX(Historical!$C$7:$C$1381,MATCH(B91,Historical!$B$7:$B$1403,0))/INDEX(Historical!$O$7:$O$1372,MATCH(B91,Historical!$B$7:$B$1403,0)))^(1/10)-1)*100)</f>
        <v>4.5978185005758787</v>
      </c>
      <c r="W91" s="722">
        <f t="shared" si="21"/>
        <v>1.2354880152248813</v>
      </c>
      <c r="X91" s="723" t="str">
        <f t="shared" si="22"/>
        <v>n/a</v>
      </c>
      <c r="Y91" s="797"/>
      <c r="Z91" s="780">
        <f t="shared" si="23"/>
        <v>41.95804195804196</v>
      </c>
      <c r="AA91" s="788">
        <f t="shared" si="24"/>
        <v>10.356643356643357</v>
      </c>
      <c r="AB91" s="782">
        <v>12</v>
      </c>
      <c r="AC91" s="789">
        <v>2.86</v>
      </c>
      <c r="AD91" s="789" t="s">
        <v>136</v>
      </c>
      <c r="AE91" s="789">
        <v>2.19</v>
      </c>
      <c r="AF91" s="789">
        <v>0.98</v>
      </c>
      <c r="AG91" s="789">
        <v>6.9</v>
      </c>
      <c r="AH91" s="789">
        <v>-52.5</v>
      </c>
      <c r="AI91" s="789" t="s">
        <v>136</v>
      </c>
      <c r="AJ91" s="789">
        <v>-10.6</v>
      </c>
      <c r="AK91" s="789" t="s">
        <v>136</v>
      </c>
      <c r="AL91" s="790">
        <v>79.09</v>
      </c>
      <c r="AM91" s="791">
        <v>18.2</v>
      </c>
      <c r="AN91" s="789">
        <v>0.41</v>
      </c>
      <c r="AO91" s="792">
        <f t="shared" si="25"/>
        <v>-0.6247770250823006</v>
      </c>
      <c r="AP91" s="793">
        <f t="shared" si="26"/>
        <v>9.7318663315610561</v>
      </c>
      <c r="AQ91" s="794">
        <f t="shared" si="27"/>
        <v>-32.836814020673856</v>
      </c>
      <c r="AR91" s="669">
        <f>INDEX(Historical!$C$7:$C$1381,MATCH(B91,Historical!$B$7:$B$1403,0))*IF(AH91="n/a",1.03,IF(AH91&lt;0,1.01,IF(AH91&gt;10,1.1,(1+AH91/100))))</f>
        <v>1.1716</v>
      </c>
      <c r="AS91" s="788">
        <f t="shared" si="28"/>
        <v>1.2067479999999999</v>
      </c>
      <c r="AT91" s="788">
        <f t="shared" si="32"/>
        <v>1.24295044</v>
      </c>
      <c r="AU91" s="788">
        <f t="shared" si="32"/>
        <v>1.2802389532</v>
      </c>
      <c r="AV91" s="788">
        <f t="shared" si="32"/>
        <v>1.3186461217960002</v>
      </c>
      <c r="AW91" s="780">
        <f t="shared" si="29"/>
        <v>6.2201835149960001</v>
      </c>
      <c r="AX91" s="795">
        <f t="shared" si="30"/>
        <v>20.999944345023632</v>
      </c>
      <c r="AY91" s="960">
        <v>0.48</v>
      </c>
      <c r="AZ91" s="791">
        <v>-0.67999999999999994</v>
      </c>
      <c r="BA91" s="791">
        <v>-21.54</v>
      </c>
      <c r="BB91" s="791">
        <v>-8.5299999999999994</v>
      </c>
      <c r="BC91" s="791">
        <v>-7.2499999999999991</v>
      </c>
      <c r="BD91" s="933"/>
      <c r="BE91" s="641">
        <v>2011</v>
      </c>
      <c r="BF91" s="922">
        <f t="shared" si="31"/>
        <v>0</v>
      </c>
      <c r="BG91" s="847">
        <v>0.6</v>
      </c>
    </row>
    <row r="92" spans="1:60" ht="11.25" customHeight="1" x14ac:dyDescent="0.2">
      <c r="A92" s="887" t="s">
        <v>1133</v>
      </c>
      <c r="B92" s="899" t="s">
        <v>1134</v>
      </c>
      <c r="C92" s="957" t="s">
        <v>123</v>
      </c>
      <c r="D92" s="957" t="s">
        <v>4188</v>
      </c>
      <c r="E92" s="754">
        <v>10</v>
      </c>
      <c r="F92" s="1235">
        <v>390</v>
      </c>
      <c r="G92" s="1235" t="s">
        <v>115</v>
      </c>
      <c r="H92" s="1235" t="s">
        <v>115</v>
      </c>
      <c r="I92" s="898">
        <v>61.51</v>
      </c>
      <c r="J92" s="669">
        <f t="shared" si="18"/>
        <v>4.291985043082426</v>
      </c>
      <c r="K92" s="901">
        <v>0.66</v>
      </c>
      <c r="L92" s="911">
        <v>4</v>
      </c>
      <c r="M92" s="660">
        <f t="shared" si="19"/>
        <v>2.64</v>
      </c>
      <c r="N92" s="894" t="s">
        <v>504</v>
      </c>
      <c r="O92" s="756">
        <v>0.62</v>
      </c>
      <c r="P92" s="885">
        <v>43811</v>
      </c>
      <c r="Q92" s="885">
        <v>43832</v>
      </c>
      <c r="R92" s="660">
        <f t="shared" si="20"/>
        <v>6.4516129032258114</v>
      </c>
      <c r="S92" s="721">
        <f>IF(INDEX(Historical!$D$7:$D$1379,MATCH(B92,Historical!$B$7:$B$1403,0))=0,"n/a",(INDEX(Historical!$C$7:$C$1381,MATCH(B92,Historical!$B$7:$B$1403,0))/INDEX(Historical!$D$7:$D$1379,MATCH(B92,Historical!$B$7:$B$1403,0))-1)*100)</f>
        <v>12.5</v>
      </c>
      <c r="T92" s="721">
        <f>IF(INDEX(Historical!$F$7:$F$1372,MATCH(B92,Historical!$B$7:$B$1403,0))=0,"n/a",((INDEX(Historical!$C$7:$C$1381,MATCH(B92,Historical!$B$7:$B$1403,0))/INDEX(Historical!$F$7:$F$1372,MATCH(B92,Historical!$B$7:$B$1403,0)))^(1/3)-1)*100)</f>
        <v>11.052303824457699</v>
      </c>
      <c r="U92" s="721">
        <f>IF(INDEX(Historical!$H$7:$H$1372,MATCH(B92,Historical!$B$7:$B$1403,0))=0,"n/a",((INDEX(Historical!$C$7:$C$1381,MATCH(B92,Historical!$B$7:$B$1403,0))/INDEX(Historical!$H$7:$H$1372,MATCH(B92,Historical!$B$7:$B$1403,0)))^(1/5)-1)*100)</f>
        <v>12.474611314209483</v>
      </c>
      <c r="V92" s="721">
        <f>IF(INDEX(Historical!$O$7:$O$1372,MATCH(B92,Historical!$B$7:$B$1403,0))=0,"n/a",((INDEX(Historical!$C$7:$C$1381,MATCH(B92,Historical!$B$7:$B$1403,0))/INDEX(Historical!$O$7:$O$1372,MATCH(B92,Historical!$B$7:$B$1403,0)))^(1/10)-1)*100)</f>
        <v>11.094302565444591</v>
      </c>
      <c r="W92" s="722">
        <f t="shared" si="21"/>
        <v>1.124416000070535</v>
      </c>
      <c r="X92" s="723" t="str">
        <f t="shared" si="22"/>
        <v>n/a</v>
      </c>
      <c r="Y92" s="679"/>
      <c r="Z92" s="669">
        <f t="shared" si="23"/>
        <v>48.263254113345525</v>
      </c>
      <c r="AA92" s="910">
        <f t="shared" si="24"/>
        <v>11.244972577696526</v>
      </c>
      <c r="AB92" s="911">
        <v>12</v>
      </c>
      <c r="AC92" s="889">
        <v>5.47</v>
      </c>
      <c r="AD92" s="889">
        <v>1.5</v>
      </c>
      <c r="AE92" s="889">
        <v>0.91</v>
      </c>
      <c r="AF92" s="889">
        <v>1.4</v>
      </c>
      <c r="AG92" s="889">
        <v>15.5</v>
      </c>
      <c r="AH92" s="891">
        <v>3.6999999999999997</v>
      </c>
      <c r="AI92" s="891">
        <v>9.74</v>
      </c>
      <c r="AJ92" s="889">
        <v>-0.1</v>
      </c>
      <c r="AK92" s="889">
        <v>7.4899999999999993</v>
      </c>
      <c r="AL92" s="902">
        <v>8420</v>
      </c>
      <c r="AM92" s="896">
        <v>0.4</v>
      </c>
      <c r="AN92" s="889">
        <v>1.03</v>
      </c>
      <c r="AO92" s="762">
        <f t="shared" si="25"/>
        <v>5.5216237795953838</v>
      </c>
      <c r="AP92" s="763">
        <f t="shared" si="26"/>
        <v>16.76659635729191</v>
      </c>
      <c r="AQ92" s="912">
        <f t="shared" si="27"/>
        <v>-16.352693850176614</v>
      </c>
      <c r="AR92" s="669">
        <f>INDEX(Historical!$C$7:$C$1381,MATCH(B92,Historical!$B$7:$B$1403,0))*IF(AH92="n/a",1.03,IF(AH92&lt;0,1.01,IF(AH92&gt;10,1.1,(1+AH92/100))))</f>
        <v>2.6132399999999998</v>
      </c>
      <c r="AS92" s="910">
        <f t="shared" si="28"/>
        <v>2.8677695759999997</v>
      </c>
      <c r="AT92" s="910">
        <f t="shared" si="32"/>
        <v>3.0825655172423998</v>
      </c>
      <c r="AU92" s="910">
        <f t="shared" si="32"/>
        <v>3.3134496744838553</v>
      </c>
      <c r="AV92" s="910">
        <f t="shared" si="32"/>
        <v>3.5616270551026958</v>
      </c>
      <c r="AW92" s="669">
        <f t="shared" si="29"/>
        <v>15.43865182282895</v>
      </c>
      <c r="AX92" s="770">
        <f t="shared" si="30"/>
        <v>25.099417692779959</v>
      </c>
      <c r="AY92" s="959">
        <v>1.39</v>
      </c>
      <c r="AZ92" s="896">
        <v>0.47000000000000003</v>
      </c>
      <c r="BA92" s="896">
        <v>-28.63</v>
      </c>
      <c r="BB92" s="896">
        <v>-17.560000000000002</v>
      </c>
      <c r="BC92" s="896">
        <v>-16.619999999999997</v>
      </c>
      <c r="BE92" s="641">
        <v>2011</v>
      </c>
      <c r="BF92" s="922">
        <f t="shared" si="31"/>
        <v>0</v>
      </c>
      <c r="BG92" s="906">
        <v>5.6000000000000005</v>
      </c>
    </row>
    <row r="93" spans="1:60" ht="11.25" customHeight="1" x14ac:dyDescent="0.2">
      <c r="A93" s="895" t="s">
        <v>554</v>
      </c>
      <c r="B93" s="899" t="s">
        <v>555</v>
      </c>
      <c r="C93" s="957" t="s">
        <v>178</v>
      </c>
      <c r="D93" s="957" t="s">
        <v>4353</v>
      </c>
      <c r="E93" s="754">
        <v>24</v>
      </c>
      <c r="F93" s="1235">
        <v>146</v>
      </c>
      <c r="G93" s="1235" t="s">
        <v>37</v>
      </c>
      <c r="H93" s="1235" t="s">
        <v>37</v>
      </c>
      <c r="I93" s="889">
        <v>37.43</v>
      </c>
      <c r="J93" s="669">
        <f t="shared" si="18"/>
        <v>6.5188351589633982</v>
      </c>
      <c r="K93" s="908">
        <v>0.61</v>
      </c>
      <c r="L93" s="911">
        <v>4</v>
      </c>
      <c r="M93" s="660">
        <f t="shared" si="19"/>
        <v>2.44</v>
      </c>
      <c r="N93" s="894" t="s">
        <v>119</v>
      </c>
      <c r="O93" s="757">
        <v>0.5575</v>
      </c>
      <c r="P93" s="885">
        <v>43873</v>
      </c>
      <c r="Q93" s="885">
        <v>43890</v>
      </c>
      <c r="R93" s="660">
        <f t="shared" si="20"/>
        <v>9.4170403587443925</v>
      </c>
      <c r="S93" s="721">
        <f>IF(INDEX(Historical!$D$7:$D$1379,MATCH(B93,Historical!$B$7:$B$1403,0))=0,"n/a",(INDEX(Historical!$C$7:$C$1381,MATCH(B93,Historical!$B$7:$B$1403,0))/INDEX(Historical!$D$7:$D$1379,MATCH(B93,Historical!$B$7:$B$1403,0))-1)*100)</f>
        <v>6.827386692381876</v>
      </c>
      <c r="T93" s="721">
        <f>IF(INDEX(Historical!$F$7:$F$1372,MATCH(B93,Historical!$B$7:$B$1403,0))=0,"n/a",((INDEX(Historical!$C$7:$C$1381,MATCH(B93,Historical!$B$7:$B$1403,0))/INDEX(Historical!$F$7:$F$1372,MATCH(B93,Historical!$B$7:$B$1403,0)))^(1/3)-1)*100)</f>
        <v>11.672634470284638</v>
      </c>
      <c r="U93" s="721">
        <f>IF(INDEX(Historical!$H$7:$H$1372,MATCH(B93,Historical!$B$7:$B$1403,0))=0,"n/a",((INDEX(Historical!$C$7:$C$1381,MATCH(B93,Historical!$B$7:$B$1403,0))/INDEX(Historical!$H$7:$H$1372,MATCH(B93,Historical!$B$7:$B$1403,0)))^(1/5)-1)*100)</f>
        <v>11.808396886552131</v>
      </c>
      <c r="V93" s="721">
        <f>IF(INDEX(Historical!$O$7:$O$1372,MATCH(B93,Historical!$B$7:$B$1403,0))=0,"n/a",((INDEX(Historical!$C$7:$C$1381,MATCH(B93,Historical!$B$7:$B$1403,0))/INDEX(Historical!$O$7:$O$1372,MATCH(B93,Historical!$B$7:$B$1403,0)))^(1/10)-1)*100)</f>
        <v>13.029299688690244</v>
      </c>
      <c r="W93" s="722">
        <f t="shared" si="21"/>
        <v>0.90629559290911954</v>
      </c>
      <c r="X93" s="723">
        <f t="shared" si="22"/>
        <v>0.79786465449676569</v>
      </c>
      <c r="Y93" s="900" t="s">
        <v>488</v>
      </c>
      <c r="Z93" s="669">
        <f t="shared" si="23"/>
        <v>122.61306532663316</v>
      </c>
      <c r="AA93" s="910">
        <f t="shared" si="24"/>
        <v>18.809045226130653</v>
      </c>
      <c r="AB93" s="911">
        <v>12</v>
      </c>
      <c r="AC93" s="889">
        <v>1.99</v>
      </c>
      <c r="AD93" s="889">
        <v>3.45</v>
      </c>
      <c r="AE93" s="889">
        <v>2.0099999999999998</v>
      </c>
      <c r="AF93" s="889">
        <v>1.72</v>
      </c>
      <c r="AG93" s="889">
        <v>8.6999999999999993</v>
      </c>
      <c r="AH93" s="891">
        <v>81.100000000000009</v>
      </c>
      <c r="AI93" s="891">
        <v>9.64</v>
      </c>
      <c r="AJ93" s="889">
        <v>14.799999999999999</v>
      </c>
      <c r="AK93" s="889">
        <v>5.45</v>
      </c>
      <c r="AL93" s="902">
        <v>75880</v>
      </c>
      <c r="AM93" s="896">
        <v>9.1999999999999993</v>
      </c>
      <c r="AN93" s="889">
        <v>1.1100000000000001</v>
      </c>
      <c r="AO93" s="762">
        <f t="shared" si="25"/>
        <v>-0.48181318061512357</v>
      </c>
      <c r="AP93" s="763">
        <f t="shared" si="26"/>
        <v>18.32723204551553</v>
      </c>
      <c r="AQ93" s="912">
        <f t="shared" si="27"/>
        <v>19.910258645454839</v>
      </c>
      <c r="AR93" s="669">
        <f>INDEX(Historical!$C$7:$C$1381,MATCH(B93,Historical!$B$7:$B$1403,0))*IF(AH93="n/a",1.03,IF(AH93&lt;0,1.01,IF(AH93&gt;10,1.1,(1+AH93/100))))</f>
        <v>2.43716</v>
      </c>
      <c r="AS93" s="910">
        <f t="shared" si="28"/>
        <v>2.6721022240000001</v>
      </c>
      <c r="AT93" s="910">
        <f t="shared" si="32"/>
        <v>2.8177317952080001</v>
      </c>
      <c r="AU93" s="910">
        <f t="shared" si="32"/>
        <v>2.9712981780468359</v>
      </c>
      <c r="AV93" s="910">
        <f t="shared" si="32"/>
        <v>3.1332339287503883</v>
      </c>
      <c r="AW93" s="669">
        <f t="shared" si="29"/>
        <v>14.031526126005225</v>
      </c>
      <c r="AX93" s="770">
        <f t="shared" si="30"/>
        <v>37.48737944430998</v>
      </c>
      <c r="AY93" s="959">
        <v>0.67</v>
      </c>
      <c r="AZ93" s="896">
        <v>16.13</v>
      </c>
      <c r="BA93" s="896">
        <v>-13.26</v>
      </c>
      <c r="BB93" s="896">
        <v>-7.6899999999999995</v>
      </c>
      <c r="BC93" s="896">
        <v>1.4000000000000001</v>
      </c>
      <c r="BE93" s="641">
        <v>1997</v>
      </c>
      <c r="BF93" s="922">
        <f t="shared" si="31"/>
        <v>2</v>
      </c>
      <c r="BG93" s="906">
        <v>3.2</v>
      </c>
      <c r="BH93" s="721"/>
    </row>
    <row r="94" spans="1:60" ht="11.25" customHeight="1" x14ac:dyDescent="0.2">
      <c r="A94" s="895" t="s">
        <v>559</v>
      </c>
      <c r="B94" s="899" t="s">
        <v>560</v>
      </c>
      <c r="C94" s="957" t="s">
        <v>153</v>
      </c>
      <c r="D94" s="957" t="s">
        <v>4337</v>
      </c>
      <c r="E94" s="754">
        <v>13</v>
      </c>
      <c r="F94" s="1235">
        <v>293</v>
      </c>
      <c r="G94" s="1235" t="s">
        <v>106</v>
      </c>
      <c r="H94" s="1235" t="s">
        <v>106</v>
      </c>
      <c r="I94" s="898">
        <v>44.5</v>
      </c>
      <c r="J94" s="669">
        <f t="shared" si="18"/>
        <v>0.44943820224719105</v>
      </c>
      <c r="K94" s="901">
        <v>0.05</v>
      </c>
      <c r="L94" s="911">
        <v>4</v>
      </c>
      <c r="M94" s="660">
        <f t="shared" si="19"/>
        <v>0.2</v>
      </c>
      <c r="N94" s="894" t="s">
        <v>160</v>
      </c>
      <c r="O94" s="756">
        <v>4.7500000000000001E-2</v>
      </c>
      <c r="P94" s="885">
        <v>43828</v>
      </c>
      <c r="Q94" s="885">
        <v>43860</v>
      </c>
      <c r="R94" s="660">
        <f t="shared" si="20"/>
        <v>5.2631578947368469</v>
      </c>
      <c r="S94" s="721">
        <f>IF(INDEX(Historical!$D$7:$D$1379,MATCH(B94,Historical!$B$7:$B$1403,0))=0,"n/a",(INDEX(Historical!$C$7:$C$1381,MATCH(B94,Historical!$B$7:$B$1403,0))/INDEX(Historical!$D$7:$D$1379,MATCH(B94,Historical!$B$7:$B$1403,0))-1)*100)</f>
        <v>4.1095890410958846</v>
      </c>
      <c r="T94" s="721">
        <f>IF(INDEX(Historical!$F$7:$F$1372,MATCH(B94,Historical!$B$7:$B$1403,0))=0,"n/a",((INDEX(Historical!$C$7:$C$1381,MATCH(B94,Historical!$B$7:$B$1403,0))/INDEX(Historical!$F$7:$F$1372,MATCH(B94,Historical!$B$7:$B$1403,0)))^(1/3)-1)*100)</f>
        <v>5.8955896063723312</v>
      </c>
      <c r="U94" s="721">
        <f>IF(INDEX(Historical!$H$7:$H$1372,MATCH(B94,Historical!$B$7:$B$1403,0))=0,"n/a",((INDEX(Historical!$C$7:$C$1381,MATCH(B94,Historical!$B$7:$B$1403,0))/INDEX(Historical!$H$7:$H$1372,MATCH(B94,Historical!$B$7:$B$1403,0)))^(1/5)-1)*100)</f>
        <v>11.921441754115868</v>
      </c>
      <c r="V94" s="721">
        <f>IF(INDEX(Historical!$O$7:$O$1372,MATCH(B94,Historical!$B$7:$B$1403,0))=0,"n/a",((INDEX(Historical!$C$7:$C$1381,MATCH(B94,Historical!$B$7:$B$1403,0))/INDEX(Historical!$O$7:$O$1372,MATCH(B94,Historical!$B$7:$B$1403,0)))^(1/10)-1)*100)</f>
        <v>14.066458518384106</v>
      </c>
      <c r="W94" s="722">
        <f t="shared" si="21"/>
        <v>0.84750840010903838</v>
      </c>
      <c r="X94" s="723">
        <f t="shared" si="22"/>
        <v>0.74509010963224176</v>
      </c>
      <c r="Y94" s="677"/>
      <c r="Z94" s="669">
        <f t="shared" si="23"/>
        <v>12.195121951219514</v>
      </c>
      <c r="AA94" s="910">
        <f t="shared" si="24"/>
        <v>27.134146341463417</v>
      </c>
      <c r="AB94" s="911">
        <v>12</v>
      </c>
      <c r="AC94" s="889">
        <v>1.64</v>
      </c>
      <c r="AD94" s="889">
        <v>1.81</v>
      </c>
      <c r="AE94" s="889">
        <v>1.18</v>
      </c>
      <c r="AF94" s="889">
        <v>3.63</v>
      </c>
      <c r="AG94" s="889">
        <v>16.8</v>
      </c>
      <c r="AH94" s="889">
        <v>49.8</v>
      </c>
      <c r="AI94" s="889">
        <v>8.73</v>
      </c>
      <c r="AJ94" s="889">
        <v>16</v>
      </c>
      <c r="AK94" s="889">
        <v>15</v>
      </c>
      <c r="AL94" s="902">
        <v>2410</v>
      </c>
      <c r="AM94" s="896">
        <v>1.6</v>
      </c>
      <c r="AN94" s="889">
        <v>0.5</v>
      </c>
      <c r="AO94" s="762">
        <f t="shared" si="25"/>
        <v>-14.763266385100358</v>
      </c>
      <c r="AP94" s="763">
        <f t="shared" si="26"/>
        <v>12.370879956363058</v>
      </c>
      <c r="AQ94" s="912">
        <f t="shared" si="27"/>
        <v>109.22815958715412</v>
      </c>
      <c r="AR94" s="669">
        <f>INDEX(Historical!$C$7:$C$1381,MATCH(B94,Historical!$B$7:$B$1403,0))*IF(AH94="n/a",1.03,IF(AH94&lt;0,1.01,IF(AH94&gt;10,1.1,(1+AH94/100))))</f>
        <v>0.20900000000000002</v>
      </c>
      <c r="AS94" s="910">
        <f t="shared" si="28"/>
        <v>0.22724569999999999</v>
      </c>
      <c r="AT94" s="910">
        <f t="shared" si="32"/>
        <v>0.24997027000000002</v>
      </c>
      <c r="AU94" s="910">
        <f t="shared" si="32"/>
        <v>0.27496729700000005</v>
      </c>
      <c r="AV94" s="910">
        <f t="shared" si="32"/>
        <v>0.30246402670000011</v>
      </c>
      <c r="AW94" s="669">
        <f t="shared" si="29"/>
        <v>1.2636472937000001</v>
      </c>
      <c r="AX94" s="770">
        <f t="shared" si="30"/>
        <v>2.839656839775281</v>
      </c>
      <c r="AY94" s="959">
        <v>0.91</v>
      </c>
      <c r="AZ94" s="896">
        <v>15.14</v>
      </c>
      <c r="BA94" s="896">
        <v>-24.47</v>
      </c>
      <c r="BB94" s="896">
        <v>-6.09</v>
      </c>
      <c r="BC94" s="896">
        <v>-5.8999999999999995</v>
      </c>
      <c r="BE94" s="641">
        <v>2008</v>
      </c>
      <c r="BF94" s="922">
        <f t="shared" si="31"/>
        <v>1</v>
      </c>
      <c r="BG94" s="906">
        <v>4.8</v>
      </c>
      <c r="BH94" s="887"/>
    </row>
    <row r="95" spans="1:60" ht="11.25" customHeight="1" x14ac:dyDescent="0.2">
      <c r="A95" s="887" t="s">
        <v>563</v>
      </c>
      <c r="B95" s="899" t="s">
        <v>564</v>
      </c>
      <c r="C95" s="957" t="s">
        <v>178</v>
      </c>
      <c r="D95" s="957" t="s">
        <v>4353</v>
      </c>
      <c r="E95" s="754">
        <v>23</v>
      </c>
      <c r="F95" s="1235">
        <v>152</v>
      </c>
      <c r="G95" s="1235" t="s">
        <v>37</v>
      </c>
      <c r="H95" s="1235" t="s">
        <v>106</v>
      </c>
      <c r="I95" s="898">
        <v>23.34</v>
      </c>
      <c r="J95" s="669">
        <f t="shared" si="18"/>
        <v>7.6263924592973433</v>
      </c>
      <c r="K95" s="908">
        <v>0.44500000000000001</v>
      </c>
      <c r="L95" s="911">
        <v>4</v>
      </c>
      <c r="M95" s="660">
        <f t="shared" si="19"/>
        <v>1.78</v>
      </c>
      <c r="N95" s="894" t="s">
        <v>122</v>
      </c>
      <c r="O95" s="757">
        <v>0.4425</v>
      </c>
      <c r="P95" s="1196">
        <v>43860</v>
      </c>
      <c r="Q95" s="1196">
        <v>43872</v>
      </c>
      <c r="R95" s="660">
        <f t="shared" si="20"/>
        <v>0.56497175141242995</v>
      </c>
      <c r="S95" s="721">
        <f>IF(INDEX(Historical!$D$7:$D$1379,MATCH(B95,Historical!$B$7:$B$1403,0))=0,"n/a",(INDEX(Historical!$C$7:$C$1381,MATCH(B95,Historical!$B$7:$B$1403,0))/INDEX(Historical!$D$7:$D$1379,MATCH(B95,Historical!$B$7:$B$1403,0))-1)*100)</f>
        <v>2.2727272727272707</v>
      </c>
      <c r="T95" s="721">
        <f>IF(INDEX(Historical!$F$7:$F$1372,MATCH(B95,Historical!$B$7:$B$1403,0))=0,"n/a",((INDEX(Historical!$C$7:$C$1381,MATCH(B95,Historical!$B$7:$B$1403,0))/INDEX(Historical!$F$7:$F$1372,MATCH(B95,Historical!$B$7:$B$1403,0)))^(1/3)-1)*100)</f>
        <v>3.3459191427555268</v>
      </c>
      <c r="U95" s="721">
        <f>IF(INDEX(Historical!$H$7:$H$1372,MATCH(B95,Historical!$B$7:$B$1403,0))=0,"n/a",((INDEX(Historical!$C$7:$C$1381,MATCH(B95,Historical!$B$7:$B$1403,0))/INDEX(Historical!$H$7:$H$1372,MATCH(B95,Historical!$B$7:$B$1403,0)))^(1/5)-1)*100)</f>
        <v>4.1809268102644292</v>
      </c>
      <c r="V95" s="721">
        <f>IF(INDEX(Historical!$O$7:$O$1372,MATCH(B95,Historical!$B$7:$B$1403,0))=0,"n/a",((INDEX(Historical!$C$7:$C$1381,MATCH(B95,Historical!$B$7:$B$1403,0))/INDEX(Historical!$O$7:$O$1372,MATCH(B95,Historical!$B$7:$B$1403,0)))^(1/10)-1)*100)</f>
        <v>4.95059898534016</v>
      </c>
      <c r="W95" s="722">
        <f t="shared" si="21"/>
        <v>0.84452948474418876</v>
      </c>
      <c r="X95" s="723">
        <f t="shared" si="22"/>
        <v>0.68539783774826712</v>
      </c>
      <c r="Y95" s="900"/>
      <c r="Z95" s="669">
        <f t="shared" si="23"/>
        <v>82.407407407407405</v>
      </c>
      <c r="AA95" s="910">
        <f t="shared" si="24"/>
        <v>10.805555555555555</v>
      </c>
      <c r="AB95" s="911">
        <v>12</v>
      </c>
      <c r="AC95" s="889">
        <v>2.16</v>
      </c>
      <c r="AD95" s="889">
        <v>1.36</v>
      </c>
      <c r="AE95" s="889">
        <v>1.52</v>
      </c>
      <c r="AF95" s="889">
        <v>2.09</v>
      </c>
      <c r="AG95" s="889">
        <v>20.8</v>
      </c>
      <c r="AH95" s="889">
        <v>46.9</v>
      </c>
      <c r="AI95" s="889">
        <v>4.49</v>
      </c>
      <c r="AJ95" s="889">
        <v>6.1</v>
      </c>
      <c r="AK95" s="889">
        <v>7.9600000000000009</v>
      </c>
      <c r="AL95" s="902">
        <v>51630</v>
      </c>
      <c r="AM95" s="896">
        <v>0.2</v>
      </c>
      <c r="AN95" s="889">
        <v>1.1399999999999999</v>
      </c>
      <c r="AO95" s="762">
        <f t="shared" si="25"/>
        <v>1.0017637140062181</v>
      </c>
      <c r="AP95" s="763">
        <f t="shared" si="26"/>
        <v>11.807319269561773</v>
      </c>
      <c r="AQ95" s="912">
        <f t="shared" si="27"/>
        <v>0.18563017632398093</v>
      </c>
      <c r="AR95" s="669">
        <f>INDEX(Historical!$C$7:$C$1381,MATCH(B95,Historical!$B$7:$B$1403,0))*IF(AH95="n/a",1.03,IF(AH95&lt;0,1.01,IF(AH95&gt;10,1.1,(1+AH95/100))))</f>
        <v>1.9305000000000001</v>
      </c>
      <c r="AS95" s="910">
        <f t="shared" si="28"/>
        <v>2.01717945</v>
      </c>
      <c r="AT95" s="910">
        <f t="shared" si="32"/>
        <v>2.1777469342200004</v>
      </c>
      <c r="AU95" s="910">
        <f t="shared" si="32"/>
        <v>2.3510955901839128</v>
      </c>
      <c r="AV95" s="910">
        <f t="shared" si="32"/>
        <v>2.5382427991625525</v>
      </c>
      <c r="AW95" s="669">
        <f t="shared" si="29"/>
        <v>11.014764773566466</v>
      </c>
      <c r="AX95" s="770">
        <f t="shared" si="30"/>
        <v>47.192651129247928</v>
      </c>
      <c r="AY95" s="959">
        <v>0.9</v>
      </c>
      <c r="AZ95" s="896">
        <v>3.92</v>
      </c>
      <c r="BA95" s="896">
        <v>-24.38</v>
      </c>
      <c r="BB95" s="896">
        <v>-14.06</v>
      </c>
      <c r="BC95" s="896">
        <v>-16.489999999999998</v>
      </c>
      <c r="BE95" s="641">
        <v>1998</v>
      </c>
      <c r="BF95" s="922">
        <f t="shared" si="31"/>
        <v>2</v>
      </c>
      <c r="BG95" s="906">
        <v>8.6</v>
      </c>
    </row>
    <row r="96" spans="1:60" ht="12" customHeight="1" x14ac:dyDescent="0.2">
      <c r="A96" s="887" t="s">
        <v>1147</v>
      </c>
      <c r="B96" s="899" t="s">
        <v>1148</v>
      </c>
      <c r="C96" s="957" t="s">
        <v>4335</v>
      </c>
      <c r="D96" s="957" t="s">
        <v>4336</v>
      </c>
      <c r="E96" s="754">
        <v>10</v>
      </c>
      <c r="F96" s="1235">
        <v>412</v>
      </c>
      <c r="G96" s="1235" t="s">
        <v>37</v>
      </c>
      <c r="H96" s="1235" t="s">
        <v>37</v>
      </c>
      <c r="I96" s="898">
        <v>59.24</v>
      </c>
      <c r="J96" s="669">
        <f t="shared" si="18"/>
        <v>7.7481431465226196</v>
      </c>
      <c r="K96" s="901">
        <v>0.38250000000000001</v>
      </c>
      <c r="L96" s="911">
        <v>12</v>
      </c>
      <c r="M96" s="660">
        <f t="shared" si="19"/>
        <v>4.59</v>
      </c>
      <c r="N96" s="894" t="s">
        <v>1054</v>
      </c>
      <c r="O96" s="756">
        <v>0.375</v>
      </c>
      <c r="P96" s="885">
        <v>43920</v>
      </c>
      <c r="Q96" s="885">
        <v>43906</v>
      </c>
      <c r="R96" s="660">
        <f t="shared" si="20"/>
        <v>2.0000000000000018</v>
      </c>
      <c r="S96" s="721">
        <f>IF(INDEX(Historical!$D$7:$D$1379,MATCH(B96,Historical!$B$7:$B$1403,0))=0,"n/a",(INDEX(Historical!$C$7:$C$1381,MATCH(B96,Historical!$B$7:$B$1403,0))/INDEX(Historical!$D$7:$D$1379,MATCH(B96,Historical!$B$7:$B$1403,0))-1)*100)</f>
        <v>4.3023255813953609</v>
      </c>
      <c r="T96" s="721">
        <f>IF(INDEX(Historical!$F$7:$F$1372,MATCH(B96,Historical!$B$7:$B$1403,0))=0,"n/a",((INDEX(Historical!$C$7:$C$1381,MATCH(B96,Historical!$B$7:$B$1403,0))/INDEX(Historical!$F$7:$F$1372,MATCH(B96,Historical!$B$7:$B$1403,0)))^(1/3)-1)*100)</f>
        <v>5.4722759894039852</v>
      </c>
      <c r="U96" s="721">
        <f>IF(INDEX(Historical!$H$7:$H$1372,MATCH(B96,Historical!$B$7:$B$1403,0))=0,"n/a",((INDEX(Historical!$C$7:$C$1381,MATCH(B96,Historical!$B$7:$B$1403,0))/INDEX(Historical!$H$7:$H$1372,MATCH(B96,Historical!$B$7:$B$1403,0)))^(1/5)-1)*100)</f>
        <v>5.7061234732822985</v>
      </c>
      <c r="V96" s="721">
        <f>IF(INDEX(Historical!$O$7:$O$1372,MATCH(B96,Historical!$B$7:$B$1403,0))=0,"n/a",((INDEX(Historical!$C$7:$C$1381,MATCH(B96,Historical!$B$7:$B$1403,0))/INDEX(Historical!$O$7:$O$1372,MATCH(B96,Historical!$B$7:$B$1403,0)))^(1/10)-1)*100)</f>
        <v>4.8614417102798679</v>
      </c>
      <c r="W96" s="722">
        <f t="shared" si="21"/>
        <v>1.1737512888854125</v>
      </c>
      <c r="X96" s="723">
        <f t="shared" si="22"/>
        <v>8.151604961831854</v>
      </c>
      <c r="Y96" s="900"/>
      <c r="Z96" s="669">
        <f t="shared" si="23"/>
        <v>177.22007722007723</v>
      </c>
      <c r="AA96" s="910">
        <f t="shared" si="24"/>
        <v>22.872586872586876</v>
      </c>
      <c r="AB96" s="911">
        <v>12</v>
      </c>
      <c r="AC96" s="889">
        <v>2.59</v>
      </c>
      <c r="AD96" s="889">
        <v>3.26</v>
      </c>
      <c r="AE96" s="889">
        <v>6.82</v>
      </c>
      <c r="AF96" s="889">
        <v>1.51</v>
      </c>
      <c r="AG96" s="889">
        <v>6.6000000000000005</v>
      </c>
      <c r="AH96" s="889">
        <v>-0.6</v>
      </c>
      <c r="AI96" s="889">
        <v>20.86</v>
      </c>
      <c r="AJ96" s="889">
        <v>0.70000000000000007</v>
      </c>
      <c r="AK96" s="889">
        <v>7.0000000000000009</v>
      </c>
      <c r="AL96" s="902">
        <v>4710</v>
      </c>
      <c r="AM96" s="896">
        <v>0.70000000000000007</v>
      </c>
      <c r="AN96" s="889">
        <v>1.02</v>
      </c>
      <c r="AO96" s="762">
        <f t="shared" si="25"/>
        <v>-9.4183202527819567</v>
      </c>
      <c r="AP96" s="763">
        <f t="shared" si="26"/>
        <v>13.454266619804919</v>
      </c>
      <c r="AQ96" s="912">
        <f t="shared" si="27"/>
        <v>23.895307377023745</v>
      </c>
      <c r="AR96" s="669">
        <f>INDEX(Historical!$C$7:$C$1381,MATCH(B96,Historical!$B$7:$B$1403,0))*IF(AH96="n/a",1.03,IF(AH96&lt;0,1.01,IF(AH96&gt;10,1.1,(1+AH96/100))))</f>
        <v>4.5298500000000006</v>
      </c>
      <c r="AS96" s="910">
        <f t="shared" si="28"/>
        <v>4.9828350000000015</v>
      </c>
      <c r="AT96" s="910">
        <f t="shared" si="32"/>
        <v>5.3316334500000018</v>
      </c>
      <c r="AU96" s="910">
        <f t="shared" si="32"/>
        <v>5.7048477915000024</v>
      </c>
      <c r="AV96" s="910">
        <f t="shared" si="32"/>
        <v>6.1041871369050034</v>
      </c>
      <c r="AW96" s="669">
        <f t="shared" si="29"/>
        <v>26.653353378405008</v>
      </c>
      <c r="AX96" s="770">
        <f t="shared" si="30"/>
        <v>44.992156276848426</v>
      </c>
      <c r="AY96" s="959">
        <v>0.55000000000000004</v>
      </c>
      <c r="AZ96" s="896">
        <v>1.5599999999999998</v>
      </c>
      <c r="BA96" s="896">
        <v>-26.640000000000004</v>
      </c>
      <c r="BB96" s="896">
        <v>-15.61</v>
      </c>
      <c r="BC96" s="896">
        <v>-20.52</v>
      </c>
      <c r="BE96" s="641">
        <v>2011</v>
      </c>
      <c r="BF96" s="922">
        <f t="shared" si="31"/>
        <v>0</v>
      </c>
      <c r="BG96" s="906">
        <v>3</v>
      </c>
    </row>
    <row r="97" spans="1:60" ht="11.25" customHeight="1" x14ac:dyDescent="0.2">
      <c r="A97" s="887" t="s">
        <v>573</v>
      </c>
      <c r="B97" s="899" t="s">
        <v>574</v>
      </c>
      <c r="C97" s="957" t="s">
        <v>131</v>
      </c>
      <c r="D97" s="957" t="s">
        <v>4345</v>
      </c>
      <c r="E97" s="754">
        <v>22</v>
      </c>
      <c r="F97" s="1235">
        <v>160</v>
      </c>
      <c r="G97" s="1235" t="s">
        <v>37</v>
      </c>
      <c r="H97" s="1235" t="s">
        <v>115</v>
      </c>
      <c r="I97" s="898">
        <v>86.46</v>
      </c>
      <c r="J97" s="669">
        <f t="shared" si="18"/>
        <v>2.6254915567892669</v>
      </c>
      <c r="K97" s="908">
        <v>0.5675</v>
      </c>
      <c r="L97" s="911">
        <v>4</v>
      </c>
      <c r="M97" s="660">
        <f t="shared" si="19"/>
        <v>2.27</v>
      </c>
      <c r="N97" s="894" t="s">
        <v>356</v>
      </c>
      <c r="O97" s="757">
        <v>0.53500000000000003</v>
      </c>
      <c r="P97" s="885">
        <v>43893</v>
      </c>
      <c r="Q97" s="885">
        <v>43921</v>
      </c>
      <c r="R97" s="660">
        <f t="shared" si="20"/>
        <v>6.0747663551401816</v>
      </c>
      <c r="S97" s="721">
        <f>IF(INDEX(Historical!$D$7:$D$1379,MATCH(B97,Historical!$B$7:$B$1403,0))=0,"n/a",(INDEX(Historical!$C$7:$C$1381,MATCH(B97,Historical!$B$7:$B$1403,0))/INDEX(Historical!$D$7:$D$1379,MATCH(B97,Historical!$B$7:$B$1403,0))-1)*100)</f>
        <v>5.9405940594059459</v>
      </c>
      <c r="T97" s="721">
        <f>IF(INDEX(Historical!$F$7:$F$1372,MATCH(B97,Historical!$B$7:$B$1403,0))=0,"n/a",((INDEX(Historical!$C$7:$C$1381,MATCH(B97,Historical!$B$7:$B$1403,0))/INDEX(Historical!$F$7:$F$1372,MATCH(B97,Historical!$B$7:$B$1403,0)))^(1/3)-1)*100)</f>
        <v>6.3321487987848757</v>
      </c>
      <c r="U97" s="721">
        <f>IF(INDEX(Historical!$H$7:$H$1372,MATCH(B97,Historical!$B$7:$B$1403,0))=0,"n/a",((INDEX(Historical!$C$7:$C$1381,MATCH(B97,Historical!$B$7:$B$1403,0))/INDEX(Historical!$H$7:$H$1372,MATCH(B97,Historical!$B$7:$B$1403,0)))^(1/5)-1)*100)</f>
        <v>6.3904936927190237</v>
      </c>
      <c r="V97" s="721">
        <f>IF(INDEX(Historical!$O$7:$O$1372,MATCH(B97,Historical!$B$7:$B$1403,0))=0,"n/a",((INDEX(Historical!$C$7:$C$1381,MATCH(B97,Historical!$B$7:$B$1403,0))/INDEX(Historical!$O$7:$O$1372,MATCH(B97,Historical!$B$7:$B$1403,0)))^(1/10)-1)*100)</f>
        <v>8.4598543293490369</v>
      </c>
      <c r="W97" s="722">
        <f t="shared" si="21"/>
        <v>0.75539051193222551</v>
      </c>
      <c r="X97" s="723">
        <f t="shared" si="22"/>
        <v>1.1411595879855398</v>
      </c>
      <c r="Y97" s="676"/>
      <c r="Z97" s="669">
        <f t="shared" si="23"/>
        <v>80.782918149466184</v>
      </c>
      <c r="AA97" s="910">
        <f t="shared" si="24"/>
        <v>30.768683274021349</v>
      </c>
      <c r="AB97" s="911">
        <v>12</v>
      </c>
      <c r="AC97" s="889">
        <v>2.81</v>
      </c>
      <c r="AD97" s="889">
        <v>5.32</v>
      </c>
      <c r="AE97" s="889">
        <v>3.34</v>
      </c>
      <c r="AF97" s="889">
        <v>2.31</v>
      </c>
      <c r="AG97" s="889">
        <v>7.3</v>
      </c>
      <c r="AH97" s="891">
        <v>5.0999999999999996</v>
      </c>
      <c r="AI97" s="891">
        <v>6.36</v>
      </c>
      <c r="AJ97" s="889">
        <v>5.6000000000000005</v>
      </c>
      <c r="AK97" s="889">
        <v>5.79</v>
      </c>
      <c r="AL97" s="902">
        <v>28440</v>
      </c>
      <c r="AM97" s="896">
        <v>0.3</v>
      </c>
      <c r="AN97" s="889">
        <v>1.29</v>
      </c>
      <c r="AO97" s="762">
        <f t="shared" si="25"/>
        <v>-21.752698024513059</v>
      </c>
      <c r="AP97" s="763">
        <f t="shared" si="26"/>
        <v>9.0159852495082902</v>
      </c>
      <c r="AQ97" s="912">
        <f t="shared" si="27"/>
        <v>77.733456317773559</v>
      </c>
      <c r="AR97" s="669">
        <f>INDEX(Historical!$C$7:$C$1381,MATCH(B97,Historical!$B$7:$B$1403,0))*IF(AH97="n/a",1.03,IF(AH97&lt;0,1.01,IF(AH97&gt;10,1.1,(1+AH97/100))))</f>
        <v>2.2491400000000001</v>
      </c>
      <c r="AS97" s="910">
        <f t="shared" si="28"/>
        <v>2.3921853040000003</v>
      </c>
      <c r="AT97" s="910">
        <f t="shared" si="32"/>
        <v>2.5306928331016003</v>
      </c>
      <c r="AU97" s="910">
        <f t="shared" si="32"/>
        <v>2.6772199481381831</v>
      </c>
      <c r="AV97" s="910">
        <f t="shared" si="32"/>
        <v>2.8322309831353842</v>
      </c>
      <c r="AW97" s="669">
        <f t="shared" si="29"/>
        <v>12.681469068375167</v>
      </c>
      <c r="AX97" s="770">
        <f t="shared" si="30"/>
        <v>14.66744051396619</v>
      </c>
      <c r="AY97" s="959">
        <v>0.27</v>
      </c>
      <c r="AZ97" s="896">
        <v>26.44</v>
      </c>
      <c r="BA97" s="896">
        <v>-13.04</v>
      </c>
      <c r="BB97" s="896">
        <v>-2.44</v>
      </c>
      <c r="BC97" s="896">
        <v>5.4399999999999995</v>
      </c>
      <c r="BE97" s="641">
        <v>1999</v>
      </c>
      <c r="BF97" s="922">
        <f t="shared" si="31"/>
        <v>2</v>
      </c>
      <c r="BG97" s="906">
        <v>2.1999999999999997</v>
      </c>
      <c r="BH97" s="887"/>
    </row>
    <row r="98" spans="1:60" ht="11.25" customHeight="1" x14ac:dyDescent="0.2">
      <c r="A98" s="887" t="s">
        <v>1135</v>
      </c>
      <c r="B98" s="899" t="s">
        <v>1136</v>
      </c>
      <c r="C98" s="957" t="s">
        <v>112</v>
      </c>
      <c r="D98" s="957" t="s">
        <v>4379</v>
      </c>
      <c r="E98" s="754">
        <v>11</v>
      </c>
      <c r="F98" s="1235">
        <v>335</v>
      </c>
      <c r="G98" s="1235" t="s">
        <v>115</v>
      </c>
      <c r="H98" s="1235" t="s">
        <v>115</v>
      </c>
      <c r="I98" s="898">
        <v>90.72</v>
      </c>
      <c r="J98" s="669">
        <f t="shared" si="18"/>
        <v>3.2186948853615518</v>
      </c>
      <c r="K98" s="901">
        <v>0.73</v>
      </c>
      <c r="L98" s="911">
        <v>4</v>
      </c>
      <c r="M98" s="660">
        <f t="shared" si="19"/>
        <v>2.92</v>
      </c>
      <c r="N98" s="894" t="s">
        <v>596</v>
      </c>
      <c r="O98" s="756">
        <v>0.71</v>
      </c>
      <c r="P98" s="885">
        <v>43902</v>
      </c>
      <c r="Q98" s="885">
        <v>43917</v>
      </c>
      <c r="R98" s="660">
        <f t="shared" si="20"/>
        <v>2.8169014084507067</v>
      </c>
      <c r="S98" s="721">
        <f>IF(INDEX(Historical!$D$7:$D$1379,MATCH(B98,Historical!$B$7:$B$1403,0))=0,"n/a",(INDEX(Historical!$C$7:$C$1381,MATCH(B98,Historical!$B$7:$B$1403,0))/INDEX(Historical!$D$7:$D$1379,MATCH(B98,Historical!$B$7:$B$1403,0))-1)*100)</f>
        <v>7.575757575757569</v>
      </c>
      <c r="T98" s="721">
        <f>IF(INDEX(Historical!$F$7:$F$1372,MATCH(B98,Historical!$B$7:$B$1403,0))=0,"n/a",((INDEX(Historical!$C$7:$C$1381,MATCH(B98,Historical!$B$7:$B$1403,0))/INDEX(Historical!$F$7:$F$1372,MATCH(B98,Historical!$B$7:$B$1403,0)))^(1/3)-1)*100)</f>
        <v>7.5955965238099665</v>
      </c>
      <c r="U98" s="721">
        <f>IF(INDEX(Historical!$H$7:$H$1372,MATCH(B98,Historical!$B$7:$B$1403,0))=0,"n/a",((INDEX(Historical!$C$7:$C$1381,MATCH(B98,Historical!$B$7:$B$1403,0))/INDEX(Historical!$H$7:$H$1372,MATCH(B98,Historical!$B$7:$B$1403,0)))^(1/5)-1)*100)</f>
        <v>7.6991941498149918</v>
      </c>
      <c r="V98" s="721">
        <f>IF(INDEX(Historical!$O$7:$O$1372,MATCH(B98,Historical!$B$7:$B$1403,0))=0,"n/a",((INDEX(Historical!$C$7:$C$1381,MATCH(B98,Historical!$B$7:$B$1403,0))/INDEX(Historical!$O$7:$O$1372,MATCH(B98,Historical!$B$7:$B$1403,0)))^(1/10)-1)*100)</f>
        <v>11.002263301204774</v>
      </c>
      <c r="W98" s="722">
        <f t="shared" si="21"/>
        <v>0.69978275733247641</v>
      </c>
      <c r="X98" s="723">
        <f t="shared" si="22"/>
        <v>1.6381264148542536</v>
      </c>
      <c r="Y98" s="681" t="s">
        <v>285</v>
      </c>
      <c r="Z98" s="669">
        <f t="shared" si="23"/>
        <v>55.619047619047613</v>
      </c>
      <c r="AA98" s="910">
        <f t="shared" si="24"/>
        <v>17.28</v>
      </c>
      <c r="AB98" s="911">
        <v>12</v>
      </c>
      <c r="AC98" s="889">
        <v>5.25</v>
      </c>
      <c r="AD98" s="889">
        <v>2.56</v>
      </c>
      <c r="AE98" s="889">
        <v>1.76</v>
      </c>
      <c r="AF98" s="889">
        <v>2.38</v>
      </c>
      <c r="AG98" s="889">
        <v>13.700000000000001</v>
      </c>
      <c r="AH98" s="889">
        <v>-24.9</v>
      </c>
      <c r="AI98" s="889">
        <v>9.41</v>
      </c>
      <c r="AJ98" s="889">
        <v>4.7</v>
      </c>
      <c r="AK98" s="889">
        <v>6.74</v>
      </c>
      <c r="AL98" s="902">
        <v>37560</v>
      </c>
      <c r="AM98" s="896">
        <v>0.2</v>
      </c>
      <c r="AN98" s="889">
        <v>0.51</v>
      </c>
      <c r="AO98" s="762">
        <f t="shared" si="25"/>
        <v>-6.3621109648234579</v>
      </c>
      <c r="AP98" s="763">
        <f t="shared" si="26"/>
        <v>10.917889035176543</v>
      </c>
      <c r="AQ98" s="912">
        <f t="shared" si="27"/>
        <v>35.197633115376689</v>
      </c>
      <c r="AR98" s="669">
        <f>INDEX(Historical!$C$7:$C$1381,MATCH(B98,Historical!$B$7:$B$1403,0))*IF(AH98="n/a",1.03,IF(AH98&lt;0,1.01,IF(AH98&gt;10,1.1,(1+AH98/100))))</f>
        <v>2.8683999999999998</v>
      </c>
      <c r="AS98" s="910">
        <f t="shared" si="28"/>
        <v>3.1383164400000001</v>
      </c>
      <c r="AT98" s="910">
        <f t="shared" si="32"/>
        <v>3.3498389680559999</v>
      </c>
      <c r="AU98" s="910">
        <f t="shared" si="32"/>
        <v>3.5756181145029742</v>
      </c>
      <c r="AV98" s="910">
        <f t="shared" si="32"/>
        <v>3.8166147754204744</v>
      </c>
      <c r="AW98" s="669">
        <f t="shared" si="29"/>
        <v>16.748788297979448</v>
      </c>
      <c r="AX98" s="770">
        <f t="shared" si="30"/>
        <v>18.462068229695159</v>
      </c>
      <c r="AY98" s="959">
        <v>1.41</v>
      </c>
      <c r="AZ98" s="896">
        <v>22.12</v>
      </c>
      <c r="BA98" s="896">
        <v>-14.24</v>
      </c>
      <c r="BB98" s="896">
        <v>-6.9500000000000011</v>
      </c>
      <c r="BC98" s="896">
        <v>4.8</v>
      </c>
      <c r="BE98" s="641">
        <v>2010</v>
      </c>
      <c r="BF98" s="922">
        <f t="shared" si="31"/>
        <v>0</v>
      </c>
      <c r="BG98" s="906">
        <v>7.0000000000000009</v>
      </c>
      <c r="BH98" s="887"/>
    </row>
    <row r="99" spans="1:60" ht="11.25" customHeight="1" x14ac:dyDescent="0.2">
      <c r="A99" s="895" t="s">
        <v>571</v>
      </c>
      <c r="B99" s="899" t="s">
        <v>572</v>
      </c>
      <c r="C99" s="957" t="s">
        <v>108</v>
      </c>
      <c r="D99" s="957" t="s">
        <v>4351</v>
      </c>
      <c r="E99" s="754">
        <v>13</v>
      </c>
      <c r="F99" s="1235">
        <v>285</v>
      </c>
      <c r="G99" s="1235" t="s">
        <v>106</v>
      </c>
      <c r="H99" s="1235" t="s">
        <v>106</v>
      </c>
      <c r="I99" s="898">
        <v>66.62</v>
      </c>
      <c r="J99" s="669">
        <f t="shared" si="18"/>
        <v>3.4824377063944754</v>
      </c>
      <c r="K99" s="901">
        <v>0.57999999999999996</v>
      </c>
      <c r="L99" s="911">
        <v>4</v>
      </c>
      <c r="M99" s="660">
        <f t="shared" si="19"/>
        <v>2.3199999999999998</v>
      </c>
      <c r="N99" s="894" t="s">
        <v>249</v>
      </c>
      <c r="O99" s="756">
        <v>0.5</v>
      </c>
      <c r="P99" s="885">
        <v>43615</v>
      </c>
      <c r="Q99" s="885">
        <v>43630</v>
      </c>
      <c r="R99" s="660">
        <f t="shared" si="20"/>
        <v>15.999999999999993</v>
      </c>
      <c r="S99" s="721">
        <f>IF(INDEX(Historical!$D$7:$D$1379,MATCH(B99,Historical!$B$7:$B$1403,0))=0,"n/a",(INDEX(Historical!$C$7:$C$1381,MATCH(B99,Historical!$B$7:$B$1403,0))/INDEX(Historical!$D$7:$D$1379,MATCH(B99,Historical!$B$7:$B$1403,0))-1)*100)</f>
        <v>17.894736842105274</v>
      </c>
      <c r="T99" s="721">
        <f>IF(INDEX(Historical!$F$7:$F$1372,MATCH(B99,Historical!$B$7:$B$1403,0))=0,"n/a",((INDEX(Historical!$C$7:$C$1381,MATCH(B99,Historical!$B$7:$B$1403,0))/INDEX(Historical!$F$7:$F$1372,MATCH(B99,Historical!$B$7:$B$1403,0)))^(1/3)-1)*100)</f>
        <v>20.822578295256712</v>
      </c>
      <c r="U99" s="721">
        <f>IF(INDEX(Historical!$H$7:$H$1372,MATCH(B99,Historical!$B$7:$B$1403,0))=0,"n/a",((INDEX(Historical!$C$7:$C$1381,MATCH(B99,Historical!$B$7:$B$1403,0))/INDEX(Historical!$H$7:$H$1372,MATCH(B99,Historical!$B$7:$B$1403,0)))^(1/5)-1)*100)</f>
        <v>16.810574186288953</v>
      </c>
      <c r="V99" s="721">
        <f>IF(INDEX(Historical!$O$7:$O$1372,MATCH(B99,Historical!$B$7:$B$1403,0))=0,"n/a",((INDEX(Historical!$C$7:$C$1381,MATCH(B99,Historical!$B$7:$B$1403,0))/INDEX(Historical!$O$7:$O$1372,MATCH(B99,Historical!$B$7:$B$1403,0)))^(1/10)-1)*100)</f>
        <v>15.949207391655239</v>
      </c>
      <c r="W99" s="722">
        <f t="shared" si="21"/>
        <v>1.0540068715317095</v>
      </c>
      <c r="X99" s="723">
        <f t="shared" si="22"/>
        <v>0.40216684656193669</v>
      </c>
      <c r="Y99" s="899"/>
      <c r="Z99" s="669">
        <f t="shared" si="23"/>
        <v>33.623188405797102</v>
      </c>
      <c r="AA99" s="910">
        <f t="shared" si="24"/>
        <v>9.655072463768116</v>
      </c>
      <c r="AB99" s="911">
        <v>12</v>
      </c>
      <c r="AC99" s="889">
        <v>6.9</v>
      </c>
      <c r="AD99" s="889" t="s">
        <v>136</v>
      </c>
      <c r="AE99" s="889">
        <v>1.54</v>
      </c>
      <c r="AF99" s="889">
        <v>3.46</v>
      </c>
      <c r="AG99" s="889">
        <v>47.8</v>
      </c>
      <c r="AH99" s="889">
        <v>39.1</v>
      </c>
      <c r="AI99" s="889">
        <v>3.3000000000000003</v>
      </c>
      <c r="AJ99" s="889">
        <v>41.8</v>
      </c>
      <c r="AK99" s="889">
        <v>-4</v>
      </c>
      <c r="AL99" s="902">
        <v>3130</v>
      </c>
      <c r="AM99" s="896">
        <v>3.3000000000000003</v>
      </c>
      <c r="AN99" s="889">
        <v>0.52</v>
      </c>
      <c r="AO99" s="762">
        <f t="shared" si="25"/>
        <v>10.637939428915312</v>
      </c>
      <c r="AP99" s="763">
        <f t="shared" si="26"/>
        <v>20.293011892683428</v>
      </c>
      <c r="AQ99" s="912">
        <f t="shared" si="27"/>
        <v>21.849726621017695</v>
      </c>
      <c r="AR99" s="669">
        <f>INDEX(Historical!$C$7:$C$1381,MATCH(B99,Historical!$B$7:$B$1403,0))*IF(AH99="n/a",1.03,IF(AH99&lt;0,1.01,IF(AH99&gt;10,1.1,(1+AH99/100))))</f>
        <v>2.4640000000000004</v>
      </c>
      <c r="AS99" s="910">
        <f t="shared" si="28"/>
        <v>2.545312</v>
      </c>
      <c r="AT99" s="910">
        <f t="shared" si="32"/>
        <v>2.5707651199999999</v>
      </c>
      <c r="AU99" s="910">
        <f t="shared" si="32"/>
        <v>2.5964727711999998</v>
      </c>
      <c r="AV99" s="910">
        <f t="shared" si="32"/>
        <v>2.6224374989119998</v>
      </c>
      <c r="AW99" s="669">
        <f t="shared" si="29"/>
        <v>12.798987390112</v>
      </c>
      <c r="AX99" s="770">
        <f t="shared" si="30"/>
        <v>19.21192943577304</v>
      </c>
      <c r="AY99" s="959">
        <v>1.97</v>
      </c>
      <c r="AZ99" s="896">
        <v>0.08</v>
      </c>
      <c r="BA99" s="896">
        <v>-32.64</v>
      </c>
      <c r="BB99" s="896">
        <v>-13.19</v>
      </c>
      <c r="BC99" s="896">
        <v>-16.68</v>
      </c>
      <c r="BE99" s="641">
        <v>2007</v>
      </c>
      <c r="BF99" s="922">
        <f t="shared" si="31"/>
        <v>1</v>
      </c>
      <c r="BG99" s="906">
        <v>17.8</v>
      </c>
      <c r="BH99" s="721"/>
    </row>
    <row r="100" spans="1:60" ht="11.25" customHeight="1" x14ac:dyDescent="0.2">
      <c r="A100" s="904" t="s">
        <v>4279</v>
      </c>
      <c r="B100" s="899" t="s">
        <v>4278</v>
      </c>
      <c r="C100" s="957" t="s">
        <v>131</v>
      </c>
      <c r="D100" s="957" t="s">
        <v>4345</v>
      </c>
      <c r="E100" s="924">
        <v>15</v>
      </c>
      <c r="F100" s="1235">
        <v>269</v>
      </c>
      <c r="G100" s="1235" t="s">
        <v>106</v>
      </c>
      <c r="H100" s="1235" t="s">
        <v>106</v>
      </c>
      <c r="I100" s="898">
        <v>65.349999999999994</v>
      </c>
      <c r="J100" s="669">
        <f t="shared" si="18"/>
        <v>3.0910482019892891</v>
      </c>
      <c r="K100" s="901">
        <v>0.505</v>
      </c>
      <c r="L100" s="911">
        <v>4</v>
      </c>
      <c r="M100" s="660">
        <f t="shared" si="19"/>
        <v>2.02</v>
      </c>
      <c r="N100" s="651" t="s">
        <v>111</v>
      </c>
      <c r="O100" s="756">
        <v>0.47499999999999998</v>
      </c>
      <c r="P100" s="885">
        <v>43794</v>
      </c>
      <c r="Q100" s="885">
        <v>43818</v>
      </c>
      <c r="R100" s="660">
        <f t="shared" si="20"/>
        <v>6.3157894736842159</v>
      </c>
      <c r="S100" s="721">
        <f>IF(INDEX(Historical!$D$7:$D$1379,MATCH(B100,Historical!$B$7:$B$1403,0))=0,"n/a",(INDEX(Historical!$C$7:$C$1381,MATCH(B100,Historical!$B$7:$B$1403,0))/INDEX(Historical!$D$7:$D$1379,MATCH(B100,Historical!$B$7:$B$1403,0))-1)*100)</f>
        <v>11.239193083573484</v>
      </c>
      <c r="T100" s="721">
        <f>IF(INDEX(Historical!$F$7:$F$1372,MATCH(B100,Historical!$B$7:$B$1403,0))=0,"n/a",((INDEX(Historical!$C$7:$C$1381,MATCH(B100,Historical!$B$7:$B$1403,0))/INDEX(Historical!$F$7:$F$1372,MATCH(B100,Historical!$B$7:$B$1403,0)))^(1/3)-1)*100)</f>
        <v>8.7648795717572661</v>
      </c>
      <c r="U100" s="721">
        <f>IF(INDEX(Historical!$H$7:$H$1372,MATCH(B100,Historical!$B$7:$B$1403,0))=0,"n/a",((INDEX(Historical!$C$7:$C$1381,MATCH(B100,Historical!$B$7:$B$1403,0))/INDEX(Historical!$H$7:$H$1372,MATCH(B100,Historical!$B$7:$B$1403,0)))^(1/5)-1)*100)</f>
        <v>6.7845696486658724</v>
      </c>
      <c r="V100" s="721">
        <f>IF(INDEX(Historical!$O$7:$O$1372,MATCH(B100,Historical!$B$7:$B$1403,0))=0,"n/a",((INDEX(Historical!$C$7:$C$1381,MATCH(B100,Historical!$B$7:$B$1403,0))/INDEX(Historical!$O$7:$O$1372,MATCH(B100,Historical!$B$7:$B$1403,0)))^(1/10)-1)*100)</f>
        <v>4.9544929322863362</v>
      </c>
      <c r="W100" s="722">
        <f t="shared" si="21"/>
        <v>1.3693771979073175</v>
      </c>
      <c r="X100" s="723">
        <f t="shared" si="22"/>
        <v>3.570826130876775</v>
      </c>
      <c r="Y100" s="900" t="s">
        <v>4280</v>
      </c>
      <c r="Z100" s="669">
        <f t="shared" si="23"/>
        <v>77.692307692307693</v>
      </c>
      <c r="AA100" s="910">
        <f t="shared" si="24"/>
        <v>25.134615384615383</v>
      </c>
      <c r="AB100" s="911">
        <v>12</v>
      </c>
      <c r="AC100" s="889">
        <v>2.6</v>
      </c>
      <c r="AD100" s="889">
        <v>3.87</v>
      </c>
      <c r="AE100" s="889">
        <v>2.88</v>
      </c>
      <c r="AF100" s="889">
        <v>1.78</v>
      </c>
      <c r="AG100" s="889">
        <v>6.8000000000000007</v>
      </c>
      <c r="AH100" s="889">
        <v>10.299999999999999</v>
      </c>
      <c r="AI100" s="889">
        <v>8.68</v>
      </c>
      <c r="AJ100" s="889">
        <v>1.9</v>
      </c>
      <c r="AK100" s="889">
        <v>6.5</v>
      </c>
      <c r="AL100" s="902">
        <v>15030</v>
      </c>
      <c r="AM100" s="896">
        <v>0.2</v>
      </c>
      <c r="AN100" s="889">
        <v>1.1399999999999999</v>
      </c>
      <c r="AO100" s="762">
        <f t="shared" si="25"/>
        <v>-15.258997533960223</v>
      </c>
      <c r="AP100" s="763">
        <f t="shared" si="26"/>
        <v>9.8756178506551606</v>
      </c>
      <c r="AQ100" s="912">
        <f t="shared" si="27"/>
        <v>41.011607693386367</v>
      </c>
      <c r="AR100" s="669">
        <f>INDEX(Historical!$C$7:$C$1381,MATCH(B100,Historical!$B$7:$B$1403,0))*IF(AH100="n/a",1.03,IF(AH100&lt;0,1.01,IF(AH100&gt;10,1.1,(1+AH100/100))))</f>
        <v>2.1230000000000002</v>
      </c>
      <c r="AS100" s="910">
        <f t="shared" si="28"/>
        <v>2.3072764000000001</v>
      </c>
      <c r="AT100" s="910">
        <f t="shared" si="32"/>
        <v>2.4572493660000001</v>
      </c>
      <c r="AU100" s="910">
        <f t="shared" si="32"/>
        <v>2.6169705747899998</v>
      </c>
      <c r="AV100" s="910">
        <f t="shared" si="32"/>
        <v>2.7870736621513497</v>
      </c>
      <c r="AW100" s="669">
        <f t="shared" si="29"/>
        <v>12.29157000294135</v>
      </c>
      <c r="AX100" s="770">
        <f t="shared" si="30"/>
        <v>18.808829384761058</v>
      </c>
      <c r="AY100" s="959">
        <v>0.22</v>
      </c>
      <c r="AZ100" s="896">
        <v>19.689999999999998</v>
      </c>
      <c r="BA100" s="896">
        <v>-14.649999999999999</v>
      </c>
      <c r="BB100" s="896">
        <v>-4.09</v>
      </c>
      <c r="BC100" s="896">
        <v>2.12</v>
      </c>
      <c r="BE100" s="641">
        <v>2005</v>
      </c>
      <c r="BF100" s="922">
        <f t="shared" si="31"/>
        <v>1</v>
      </c>
      <c r="BG100" s="906">
        <v>2.4</v>
      </c>
    </row>
    <row r="101" spans="1:60" s="796" customFormat="1" ht="11.25" customHeight="1" x14ac:dyDescent="0.2">
      <c r="A101" s="664" t="s">
        <v>1169</v>
      </c>
      <c r="B101" s="804" t="s">
        <v>1170</v>
      </c>
      <c r="C101" s="957" t="s">
        <v>4335</v>
      </c>
      <c r="D101" s="957" t="s">
        <v>4336</v>
      </c>
      <c r="E101" s="778">
        <v>10</v>
      </c>
      <c r="F101" s="1235">
        <v>356</v>
      </c>
      <c r="G101" s="1234" t="s">
        <v>106</v>
      </c>
      <c r="H101" s="1234" t="s">
        <v>106</v>
      </c>
      <c r="I101" s="779">
        <v>100.36</v>
      </c>
      <c r="J101" s="780">
        <f t="shared" si="18"/>
        <v>3.5870864886408929</v>
      </c>
      <c r="K101" s="781">
        <v>0.9</v>
      </c>
      <c r="L101" s="782">
        <v>4</v>
      </c>
      <c r="M101" s="783">
        <f t="shared" si="19"/>
        <v>3.6</v>
      </c>
      <c r="N101" s="784" t="s">
        <v>319</v>
      </c>
      <c r="O101" s="785">
        <v>0.86</v>
      </c>
      <c r="P101" s="786">
        <v>43629</v>
      </c>
      <c r="Q101" s="786">
        <v>43644</v>
      </c>
      <c r="R101" s="783">
        <f t="shared" si="20"/>
        <v>4.6511627906976782</v>
      </c>
      <c r="S101" s="721">
        <f>IF(INDEX(Historical!$D$7:$D$1379,MATCH(B101,Historical!$B$7:$B$1403,0))=0,"n/a",(INDEX(Historical!$C$7:$C$1381,MATCH(B101,Historical!$B$7:$B$1403,0))/INDEX(Historical!$D$7:$D$1379,MATCH(B101,Historical!$B$7:$B$1403,0))-1)*100)</f>
        <v>5.9523809523809534</v>
      </c>
      <c r="T101" s="721">
        <f>IF(INDEX(Historical!$F$7:$F$1372,MATCH(B101,Historical!$B$7:$B$1403,0))=0,"n/a",((INDEX(Historical!$C$7:$C$1381,MATCH(B101,Historical!$B$7:$B$1403,0))/INDEX(Historical!$F$7:$F$1372,MATCH(B101,Historical!$B$7:$B$1403,0)))^(1/3)-1)*100)</f>
        <v>6.7072987030458497</v>
      </c>
      <c r="U101" s="721">
        <f>IF(INDEX(Historical!$H$7:$H$1372,MATCH(B101,Historical!$B$7:$B$1403,0))=0,"n/a",((INDEX(Historical!$C$7:$C$1381,MATCH(B101,Historical!$B$7:$B$1403,0))/INDEX(Historical!$H$7:$H$1372,MATCH(B101,Historical!$B$7:$B$1403,0)))^(1/5)-1)*100)</f>
        <v>14.486501579041743</v>
      </c>
      <c r="V101" s="721">
        <f>IF(INDEX(Historical!$O$7:$O$1372,MATCH(B101,Historical!$B$7:$B$1403,0))=0,"n/a",((INDEX(Historical!$C$7:$C$1381,MATCH(B101,Historical!$B$7:$B$1403,0))/INDEX(Historical!$O$7:$O$1372,MATCH(B101,Historical!$B$7:$B$1403,0)))^(1/10)-1)*100)</f>
        <v>25.07388505219734</v>
      </c>
      <c r="W101" s="722">
        <f t="shared" si="21"/>
        <v>0.57775257200408292</v>
      </c>
      <c r="X101" s="723">
        <f t="shared" si="22"/>
        <v>0.95305931441064107</v>
      </c>
      <c r="Y101" s="801"/>
      <c r="Z101" s="780">
        <f t="shared" si="23"/>
        <v>109.75609756097562</v>
      </c>
      <c r="AA101" s="788">
        <f t="shared" si="24"/>
        <v>30.597560975609756</v>
      </c>
      <c r="AB101" s="782">
        <v>12</v>
      </c>
      <c r="AC101" s="789">
        <v>3.28</v>
      </c>
      <c r="AD101" s="789">
        <v>5.0999999999999996</v>
      </c>
      <c r="AE101" s="789">
        <v>10.220000000000001</v>
      </c>
      <c r="AF101" s="789">
        <v>5.12</v>
      </c>
      <c r="AG101" s="789">
        <v>17.599999999999998</v>
      </c>
      <c r="AH101" s="789">
        <v>-15.9</v>
      </c>
      <c r="AI101" s="789">
        <v>4.8099999999999996</v>
      </c>
      <c r="AJ101" s="789">
        <v>15.2</v>
      </c>
      <c r="AK101" s="789">
        <v>6</v>
      </c>
      <c r="AL101" s="790">
        <v>12770</v>
      </c>
      <c r="AM101" s="791">
        <v>1.0999999999999999</v>
      </c>
      <c r="AN101" s="789">
        <v>1.91</v>
      </c>
      <c r="AO101" s="792">
        <f t="shared" si="25"/>
        <v>-12.523972907927121</v>
      </c>
      <c r="AP101" s="793">
        <f t="shared" si="26"/>
        <v>18.073588067682635</v>
      </c>
      <c r="AQ101" s="794">
        <f t="shared" si="27"/>
        <v>163.86824338009802</v>
      </c>
      <c r="AR101" s="669">
        <f>INDEX(Historical!$C$7:$C$1381,MATCH(B101,Historical!$B$7:$B$1403,0))*IF(AH101="n/a",1.03,IF(AH101&lt;0,1.01,IF(AH101&gt;10,1.1,(1+AH101/100))))</f>
        <v>3.5956000000000001</v>
      </c>
      <c r="AS101" s="788">
        <f t="shared" si="28"/>
        <v>3.76854836</v>
      </c>
      <c r="AT101" s="788">
        <f t="shared" si="32"/>
        <v>3.9946612616000001</v>
      </c>
      <c r="AU101" s="788">
        <f t="shared" si="32"/>
        <v>4.2343409372960004</v>
      </c>
      <c r="AV101" s="788">
        <f t="shared" si="32"/>
        <v>4.4884013935337608</v>
      </c>
      <c r="AW101" s="780">
        <f t="shared" si="29"/>
        <v>20.081551952429759</v>
      </c>
      <c r="AX101" s="795">
        <f t="shared" si="30"/>
        <v>20.009517688750257</v>
      </c>
      <c r="AY101" s="960">
        <v>0.17</v>
      </c>
      <c r="AZ101" s="791">
        <v>7.12</v>
      </c>
      <c r="BA101" s="791">
        <v>-19.36</v>
      </c>
      <c r="BB101" s="791">
        <v>-7.24</v>
      </c>
      <c r="BC101" s="791">
        <v>-9.51</v>
      </c>
      <c r="BD101" s="933"/>
      <c r="BE101" s="641">
        <v>2010</v>
      </c>
      <c r="BF101" s="922">
        <f t="shared" si="31"/>
        <v>0</v>
      </c>
      <c r="BG101" s="847">
        <v>5.3</v>
      </c>
    </row>
    <row r="102" spans="1:60" ht="11.25" customHeight="1" x14ac:dyDescent="0.2">
      <c r="A102" s="887" t="s">
        <v>1184</v>
      </c>
      <c r="B102" s="899" t="s">
        <v>1185</v>
      </c>
      <c r="C102" s="957" t="s">
        <v>108</v>
      </c>
      <c r="D102" s="957" t="s">
        <v>118</v>
      </c>
      <c r="E102" s="754">
        <v>11</v>
      </c>
      <c r="F102" s="1235">
        <v>328</v>
      </c>
      <c r="G102" s="1235" t="s">
        <v>37</v>
      </c>
      <c r="H102" s="1235" t="s">
        <v>37</v>
      </c>
      <c r="I102" s="898">
        <v>57.1</v>
      </c>
      <c r="J102" s="669">
        <f t="shared" si="18"/>
        <v>3.0823117338003501</v>
      </c>
      <c r="K102" s="901">
        <v>0.44</v>
      </c>
      <c r="L102" s="911">
        <v>4</v>
      </c>
      <c r="M102" s="660">
        <f t="shared" si="19"/>
        <v>1.76</v>
      </c>
      <c r="N102" s="894" t="s">
        <v>148</v>
      </c>
      <c r="O102" s="756">
        <v>0.42</v>
      </c>
      <c r="P102" s="885">
        <v>43896</v>
      </c>
      <c r="Q102" s="885">
        <v>43905</v>
      </c>
      <c r="R102" s="660">
        <f t="shared" si="20"/>
        <v>4.7619047619047663</v>
      </c>
      <c r="S102" s="721">
        <f>IF(INDEX(Historical!$D$7:$D$1379,MATCH(B102,Historical!$B$7:$B$1403,0))=0,"n/a",(INDEX(Historical!$C$7:$C$1381,MATCH(B102,Historical!$B$7:$B$1403,0))/INDEX(Historical!$D$7:$D$1379,MATCH(B102,Historical!$B$7:$B$1403,0))-1)*100)</f>
        <v>4.9999999999999822</v>
      </c>
      <c r="T102" s="721">
        <f>IF(INDEX(Historical!$F$7:$F$1372,MATCH(B102,Historical!$B$7:$B$1403,0))=0,"n/a",((INDEX(Historical!$C$7:$C$1381,MATCH(B102,Historical!$B$7:$B$1403,0))/INDEX(Historical!$F$7:$F$1372,MATCH(B102,Historical!$B$7:$B$1403,0)))^(1/3)-1)*100)</f>
        <v>11.868894208139679</v>
      </c>
      <c r="U102" s="721">
        <f>IF(INDEX(Historical!$H$7:$H$1372,MATCH(B102,Historical!$B$7:$B$1403,0))=0,"n/a",((INDEX(Historical!$C$7:$C$1381,MATCH(B102,Historical!$B$7:$B$1403,0))/INDEX(Historical!$H$7:$H$1372,MATCH(B102,Historical!$B$7:$B$1403,0)))^(1/5)-1)*100)</f>
        <v>14.869835499703509</v>
      </c>
      <c r="V102" s="721" t="str">
        <f>IF(INDEX(Historical!$O$7:$O$1372,MATCH(B102,Historical!$B$7:$B$1403,0))=0,"n/a",((INDEX(Historical!$C$7:$C$1381,MATCH(B102,Historical!$B$7:$B$1403,0))/INDEX(Historical!$O$7:$O$1372,MATCH(B102,Historical!$B$7:$B$1403,0)))^(1/10)-1)*100)</f>
        <v>n/a</v>
      </c>
      <c r="W102" s="722" t="str">
        <f t="shared" si="21"/>
        <v>n/a</v>
      </c>
      <c r="X102" s="723">
        <f t="shared" si="22"/>
        <v>0.62478300418922317</v>
      </c>
      <c r="Y102" s="691" t="s">
        <v>4523</v>
      </c>
      <c r="Z102" s="669">
        <f t="shared" si="23"/>
        <v>28.29581993569132</v>
      </c>
      <c r="AA102" s="910">
        <f t="shared" si="24"/>
        <v>9.180064308681672</v>
      </c>
      <c r="AB102" s="911">
        <v>12</v>
      </c>
      <c r="AC102" s="889">
        <v>6.22</v>
      </c>
      <c r="AD102" s="889">
        <v>3.4</v>
      </c>
      <c r="AE102" s="889">
        <v>1.04</v>
      </c>
      <c r="AF102" s="889">
        <v>1.46</v>
      </c>
      <c r="AG102" s="889">
        <v>17</v>
      </c>
      <c r="AH102" s="889">
        <v>48.6</v>
      </c>
      <c r="AI102" s="889">
        <v>-3.2199999999999998</v>
      </c>
      <c r="AJ102" s="889">
        <v>23.799999999999997</v>
      </c>
      <c r="AK102" s="889">
        <v>2.7</v>
      </c>
      <c r="AL102" s="902">
        <v>6430</v>
      </c>
      <c r="AM102" s="896">
        <v>0.3</v>
      </c>
      <c r="AN102" s="889">
        <v>0.23</v>
      </c>
      <c r="AO102" s="762">
        <f t="shared" si="25"/>
        <v>8.7720829248221861</v>
      </c>
      <c r="AP102" s="763">
        <f t="shared" si="26"/>
        <v>17.952147233503858</v>
      </c>
      <c r="AQ102" s="912">
        <f t="shared" si="27"/>
        <v>-22.819421295321995</v>
      </c>
      <c r="AR102" s="669">
        <f>INDEX(Historical!$C$7:$C$1381,MATCH(B102,Historical!$B$7:$B$1403,0))*IF(AH102="n/a",1.03,IF(AH102&lt;0,1.01,IF(AH102&gt;10,1.1,(1+AH102/100))))</f>
        <v>1.8480000000000001</v>
      </c>
      <c r="AS102" s="910">
        <f t="shared" si="28"/>
        <v>1.8664800000000001</v>
      </c>
      <c r="AT102" s="910">
        <f t="shared" si="32"/>
        <v>1.9168749599999999</v>
      </c>
      <c r="AU102" s="910">
        <f t="shared" si="32"/>
        <v>1.9686305839199998</v>
      </c>
      <c r="AV102" s="910">
        <f t="shared" si="32"/>
        <v>2.0217836096858397</v>
      </c>
      <c r="AW102" s="669">
        <f t="shared" si="29"/>
        <v>9.6217691536058396</v>
      </c>
      <c r="AX102" s="770">
        <f t="shared" si="30"/>
        <v>16.850734069362243</v>
      </c>
      <c r="AY102" s="959">
        <v>0.88</v>
      </c>
      <c r="AZ102" s="896">
        <v>18.22</v>
      </c>
      <c r="BA102" s="896">
        <v>-14.01</v>
      </c>
      <c r="BB102" s="896">
        <v>-6.21</v>
      </c>
      <c r="BC102" s="896">
        <v>-2.75</v>
      </c>
      <c r="BE102" s="641">
        <v>2010</v>
      </c>
      <c r="BF102" s="922">
        <f t="shared" si="31"/>
        <v>0</v>
      </c>
      <c r="BG102" s="906">
        <v>6.2</v>
      </c>
      <c r="BH102" s="887"/>
    </row>
    <row r="103" spans="1:60" ht="11.25" customHeight="1" x14ac:dyDescent="0.2">
      <c r="A103" s="887" t="s">
        <v>582</v>
      </c>
      <c r="B103" s="899" t="s">
        <v>583</v>
      </c>
      <c r="C103" s="957" t="s">
        <v>112</v>
      </c>
      <c r="D103" s="957" t="s">
        <v>4348</v>
      </c>
      <c r="E103" s="754">
        <v>21</v>
      </c>
      <c r="F103" s="1235">
        <v>165</v>
      </c>
      <c r="G103" s="1235" t="s">
        <v>106</v>
      </c>
      <c r="H103" s="1235" t="s">
        <v>106</v>
      </c>
      <c r="I103" s="898">
        <v>34.22</v>
      </c>
      <c r="J103" s="669">
        <f t="shared" si="18"/>
        <v>2.9222676797194622</v>
      </c>
      <c r="K103" s="901">
        <v>0.25</v>
      </c>
      <c r="L103" s="911">
        <v>4</v>
      </c>
      <c r="M103" s="660">
        <f t="shared" si="19"/>
        <v>1</v>
      </c>
      <c r="N103" s="894" t="s">
        <v>468</v>
      </c>
      <c r="O103" s="756">
        <v>0.22</v>
      </c>
      <c r="P103" s="1196">
        <v>43860</v>
      </c>
      <c r="Q103" s="1196">
        <v>43888</v>
      </c>
      <c r="R103" s="660">
        <f t="shared" si="20"/>
        <v>13.636363636363635</v>
      </c>
      <c r="S103" s="721">
        <f>IF(INDEX(Historical!$D$7:$D$1379,MATCH(B103,Historical!$B$7:$B$1403,0))=0,"n/a",(INDEX(Historical!$C$7:$C$1381,MATCH(B103,Historical!$B$7:$B$1403,0))/INDEX(Historical!$D$7:$D$1379,MATCH(B103,Historical!$B$7:$B$1403,0))-1)*100)</f>
        <v>12.987012987012992</v>
      </c>
      <c r="T103" s="721">
        <f>IF(INDEX(Historical!$F$7:$F$1372,MATCH(B103,Historical!$B$7:$B$1403,0))=0,"n/a",((INDEX(Historical!$C$7:$C$1381,MATCH(B103,Historical!$B$7:$B$1403,0))/INDEX(Historical!$F$7:$F$1372,MATCH(B103,Historical!$B$7:$B$1403,0)))^(1/3)-1)*100)</f>
        <v>13.18511959629507</v>
      </c>
      <c r="U103" s="721">
        <f>IF(INDEX(Historical!$H$7:$H$1372,MATCH(B103,Historical!$B$7:$B$1403,0))=0,"n/a",((INDEX(Historical!$C$7:$C$1381,MATCH(B103,Historical!$B$7:$B$1403,0))/INDEX(Historical!$H$7:$H$1372,MATCH(B103,Historical!$B$7:$B$1403,0)))^(1/5)-1)*100)</f>
        <v>11.714578086971738</v>
      </c>
      <c r="V103" s="721">
        <f>IF(INDEX(Historical!$O$7:$O$1372,MATCH(B103,Historical!$B$7:$B$1403,0))=0,"n/a",((INDEX(Historical!$C$7:$C$1381,MATCH(B103,Historical!$B$7:$B$1403,0))/INDEX(Historical!$O$7:$O$1372,MATCH(B103,Historical!$B$7:$B$1403,0)))^(1/10)-1)*100)</f>
        <v>17.064354502381818</v>
      </c>
      <c r="W103" s="722">
        <f t="shared" si="21"/>
        <v>0.68649406488458931</v>
      </c>
      <c r="X103" s="723">
        <f t="shared" si="22"/>
        <v>1.1051488761294093</v>
      </c>
      <c r="Y103" s="682"/>
      <c r="Z103" s="669">
        <f t="shared" si="23"/>
        <v>72.463768115942045</v>
      </c>
      <c r="AA103" s="910">
        <f t="shared" si="24"/>
        <v>24.797101449275363</v>
      </c>
      <c r="AB103" s="911">
        <v>12</v>
      </c>
      <c r="AC103" s="889">
        <v>1.38</v>
      </c>
      <c r="AD103" s="889">
        <v>1.3</v>
      </c>
      <c r="AE103" s="889">
        <v>3.7</v>
      </c>
      <c r="AF103" s="889">
        <v>7.34</v>
      </c>
      <c r="AG103" s="889">
        <v>31.2</v>
      </c>
      <c r="AH103" s="889">
        <v>6.6000000000000005</v>
      </c>
      <c r="AI103" s="889">
        <v>7.4899999999999993</v>
      </c>
      <c r="AJ103" s="889">
        <v>10.6</v>
      </c>
      <c r="AK103" s="889">
        <v>19</v>
      </c>
      <c r="AL103" s="902">
        <v>19730</v>
      </c>
      <c r="AM103" s="896">
        <v>0.1</v>
      </c>
      <c r="AN103" s="889">
        <v>0.13</v>
      </c>
      <c r="AO103" s="762">
        <f t="shared" si="25"/>
        <v>-10.160255682584163</v>
      </c>
      <c r="AP103" s="763">
        <f t="shared" si="26"/>
        <v>14.6368457666912</v>
      </c>
      <c r="AQ103" s="912">
        <f t="shared" si="27"/>
        <v>184.41809962540177</v>
      </c>
      <c r="AR103" s="669">
        <f>INDEX(Historical!$C$7:$C$1381,MATCH(B103,Historical!$B$7:$B$1403,0))*IF(AH103="n/a",1.03,IF(AH103&lt;0,1.01,IF(AH103&gt;10,1.1,(1+AH103/100))))</f>
        <v>0.92742000000000002</v>
      </c>
      <c r="AS103" s="910">
        <f t="shared" si="28"/>
        <v>0.99688375799999995</v>
      </c>
      <c r="AT103" s="910">
        <f t="shared" si="32"/>
        <v>1.0965721338000001</v>
      </c>
      <c r="AU103" s="910">
        <f t="shared" si="32"/>
        <v>1.2062293471800001</v>
      </c>
      <c r="AV103" s="910">
        <f t="shared" si="32"/>
        <v>1.3268522818980002</v>
      </c>
      <c r="AW103" s="669">
        <f t="shared" si="29"/>
        <v>5.5539575208780008</v>
      </c>
      <c r="AX103" s="770">
        <f t="shared" si="30"/>
        <v>16.230150557796613</v>
      </c>
      <c r="AY103" s="959">
        <v>1.35</v>
      </c>
      <c r="AZ103" s="896">
        <v>20.580000000000002</v>
      </c>
      <c r="BA103" s="896">
        <v>-12.94</v>
      </c>
      <c r="BB103" s="896">
        <v>-7.0900000000000007</v>
      </c>
      <c r="BC103" s="896">
        <v>1.1400000000000001</v>
      </c>
      <c r="BE103" s="641">
        <v>2000</v>
      </c>
      <c r="BF103" s="922">
        <f t="shared" si="31"/>
        <v>2</v>
      </c>
      <c r="BG103" s="906">
        <v>21.099999999999998</v>
      </c>
    </row>
    <row r="104" spans="1:60" ht="11.25" customHeight="1" x14ac:dyDescent="0.2">
      <c r="A104" s="887" t="s">
        <v>578</v>
      </c>
      <c r="B104" s="899" t="s">
        <v>579</v>
      </c>
      <c r="C104" s="957" t="s">
        <v>108</v>
      </c>
      <c r="D104" s="957" t="s">
        <v>4351</v>
      </c>
      <c r="E104" s="754">
        <v>21</v>
      </c>
      <c r="F104" s="1235">
        <v>162</v>
      </c>
      <c r="G104" s="1235" t="s">
        <v>106</v>
      </c>
      <c r="H104" s="1235" t="s">
        <v>106</v>
      </c>
      <c r="I104" s="898">
        <v>265.99</v>
      </c>
      <c r="J104" s="669">
        <f t="shared" si="18"/>
        <v>1.0827474717094627</v>
      </c>
      <c r="K104" s="908">
        <v>0.72</v>
      </c>
      <c r="L104" s="911">
        <v>4</v>
      </c>
      <c r="M104" s="660">
        <f t="shared" si="19"/>
        <v>2.88</v>
      </c>
      <c r="N104" s="894" t="s">
        <v>326</v>
      </c>
      <c r="O104" s="757">
        <v>0.64</v>
      </c>
      <c r="P104" s="885">
        <v>43615</v>
      </c>
      <c r="Q104" s="885">
        <v>43634</v>
      </c>
      <c r="R104" s="660">
        <f t="shared" si="20"/>
        <v>12.499999999999993</v>
      </c>
      <c r="S104" s="721">
        <f>IF(INDEX(Historical!$D$7:$D$1379,MATCH(B104,Historical!$B$7:$B$1403,0))=0,"n/a",(INDEX(Historical!$C$7:$C$1381,MATCH(B104,Historical!$B$7:$B$1403,0))/INDEX(Historical!$D$7:$D$1379,MATCH(B104,Historical!$B$7:$B$1403,0))-1)*100)</f>
        <v>12.903225806451601</v>
      </c>
      <c r="T104" s="721">
        <f>IF(INDEX(Historical!$F$7:$F$1372,MATCH(B104,Historical!$B$7:$B$1403,0))=0,"n/a",((INDEX(Historical!$C$7:$C$1381,MATCH(B104,Historical!$B$7:$B$1403,0))/INDEX(Historical!$F$7:$F$1372,MATCH(B104,Historical!$B$7:$B$1403,0)))^(1/3)-1)*100)</f>
        <v>13.010492383910499</v>
      </c>
      <c r="U104" s="721">
        <f>IF(INDEX(Historical!$H$7:$H$1372,MATCH(B104,Historical!$B$7:$B$1403,0))=0,"n/a",((INDEX(Historical!$C$7:$C$1381,MATCH(B104,Historical!$B$7:$B$1403,0))/INDEX(Historical!$H$7:$H$1372,MATCH(B104,Historical!$B$7:$B$1403,0)))^(1/5)-1)*100)</f>
        <v>12.995952835136615</v>
      </c>
      <c r="V104" s="721">
        <f>IF(INDEX(Historical!$O$7:$O$1372,MATCH(B104,Historical!$B$7:$B$1403,0))=0,"n/a",((INDEX(Historical!$C$7:$C$1381,MATCH(B104,Historical!$B$7:$B$1403,0))/INDEX(Historical!$O$7:$O$1372,MATCH(B104,Historical!$B$7:$B$1403,0)))^(1/10)-1)*100)</f>
        <v>13.633489370223618</v>
      </c>
      <c r="W104" s="722">
        <f t="shared" si="21"/>
        <v>0.95323746417557476</v>
      </c>
      <c r="X104" s="723">
        <f t="shared" si="22"/>
        <v>1.015308815245048</v>
      </c>
      <c r="Y104" s="899"/>
      <c r="Z104" s="669">
        <f t="shared" si="23"/>
        <v>30.934479054779807</v>
      </c>
      <c r="AA104" s="910">
        <f t="shared" si="24"/>
        <v>28.570354457572503</v>
      </c>
      <c r="AB104" s="911">
        <v>8</v>
      </c>
      <c r="AC104" s="889">
        <v>9.31</v>
      </c>
      <c r="AD104" s="889">
        <v>3.84</v>
      </c>
      <c r="AE104" s="889">
        <v>7.02</v>
      </c>
      <c r="AF104" s="889">
        <v>14.6</v>
      </c>
      <c r="AG104" s="889">
        <v>55.400000000000006</v>
      </c>
      <c r="AH104" s="889">
        <v>21</v>
      </c>
      <c r="AI104" s="889">
        <v>5.1499999999999995</v>
      </c>
      <c r="AJ104" s="889">
        <v>12.8</v>
      </c>
      <c r="AK104" s="889">
        <v>7.4300000000000006</v>
      </c>
      <c r="AL104" s="902">
        <v>10180</v>
      </c>
      <c r="AM104" s="896">
        <v>1.3</v>
      </c>
      <c r="AN104" s="889">
        <v>0.83</v>
      </c>
      <c r="AO104" s="762">
        <f t="shared" si="25"/>
        <v>-14.491654150726426</v>
      </c>
      <c r="AP104" s="763">
        <f t="shared" si="26"/>
        <v>14.078700306846077</v>
      </c>
      <c r="AQ104" s="912">
        <f t="shared" si="27"/>
        <v>330.56922276372626</v>
      </c>
      <c r="AR104" s="669">
        <f>INDEX(Historical!$C$7:$C$1381,MATCH(B104,Historical!$B$7:$B$1403,0))*IF(AH104="n/a",1.03,IF(AH104&lt;0,1.01,IF(AH104&gt;10,1.1,(1+AH104/100))))</f>
        <v>3.08</v>
      </c>
      <c r="AS104" s="910">
        <f t="shared" si="28"/>
        <v>3.2386200000000005</v>
      </c>
      <c r="AT104" s="910">
        <f t="shared" si="32"/>
        <v>3.4792494660000006</v>
      </c>
      <c r="AU104" s="910">
        <f t="shared" si="32"/>
        <v>3.7377577013238006</v>
      </c>
      <c r="AV104" s="910">
        <f t="shared" si="32"/>
        <v>4.0154730985321594</v>
      </c>
      <c r="AW104" s="669">
        <f t="shared" si="29"/>
        <v>17.551100265855961</v>
      </c>
      <c r="AX104" s="770">
        <f t="shared" si="30"/>
        <v>6.5984060550607015</v>
      </c>
      <c r="AY104" s="959">
        <v>0.95</v>
      </c>
      <c r="AZ104" s="896">
        <v>16.439999999999998</v>
      </c>
      <c r="BA104" s="896">
        <v>-14.27</v>
      </c>
      <c r="BB104" s="896">
        <v>-5.0500000000000007</v>
      </c>
      <c r="BC104" s="896">
        <v>-2.77</v>
      </c>
      <c r="BE104" s="641">
        <v>1999</v>
      </c>
      <c r="BF104" s="922">
        <f t="shared" si="31"/>
        <v>2</v>
      </c>
      <c r="BG104" s="906">
        <v>23</v>
      </c>
    </row>
    <row r="105" spans="1:60" ht="11.25" customHeight="1" x14ac:dyDescent="0.2">
      <c r="A105" s="887" t="s">
        <v>584</v>
      </c>
      <c r="B105" s="899" t="s">
        <v>585</v>
      </c>
      <c r="C105" s="957" t="s">
        <v>112</v>
      </c>
      <c r="D105" s="957" t="s">
        <v>4371</v>
      </c>
      <c r="E105" s="754">
        <v>18</v>
      </c>
      <c r="F105" s="1235">
        <v>181</v>
      </c>
      <c r="G105" s="1235" t="s">
        <v>115</v>
      </c>
      <c r="H105" s="1235" t="s">
        <v>115</v>
      </c>
      <c r="I105" s="898">
        <v>141.16999999999999</v>
      </c>
      <c r="J105" s="669">
        <f t="shared" si="18"/>
        <v>1.8417510802578454</v>
      </c>
      <c r="K105" s="901">
        <v>0.65</v>
      </c>
      <c r="L105" s="911">
        <v>4</v>
      </c>
      <c r="M105" s="660">
        <f t="shared" si="19"/>
        <v>2.6</v>
      </c>
      <c r="N105" s="894" t="s">
        <v>586</v>
      </c>
      <c r="O105" s="756">
        <v>0.5</v>
      </c>
      <c r="P105" s="890">
        <v>43273</v>
      </c>
      <c r="Q105" s="890">
        <v>43290</v>
      </c>
      <c r="R105" s="660">
        <f t="shared" si="20"/>
        <v>30.000000000000004</v>
      </c>
      <c r="S105" s="721">
        <f>IF(INDEX(Historical!$D$7:$D$1379,MATCH(B105,Historical!$B$7:$B$1403,0))=0,"n/a",(INDEX(Historical!$C$7:$C$1381,MATCH(B105,Historical!$B$7:$B$1403,0))/INDEX(Historical!$D$7:$D$1379,MATCH(B105,Historical!$B$7:$B$1403,0))-1)*100)</f>
        <v>13.043478260869579</v>
      </c>
      <c r="T105" s="721">
        <f>IF(INDEX(Historical!$F$7:$F$1372,MATCH(B105,Historical!$B$7:$B$1403,0))=0,"n/a",((INDEX(Historical!$C$7:$C$1381,MATCH(B105,Historical!$B$7:$B$1403,0))/INDEX(Historical!$F$7:$F$1372,MATCH(B105,Historical!$B$7:$B$1403,0)))^(1/3)-1)*100)</f>
        <v>25.99210498948732</v>
      </c>
      <c r="U105" s="721">
        <f>IF(INDEX(Historical!$H$7:$H$1372,MATCH(B105,Historical!$B$7:$B$1403,0))=0,"n/a",((INDEX(Historical!$C$7:$C$1381,MATCH(B105,Historical!$B$7:$B$1403,0))/INDEX(Historical!$H$7:$H$1372,MATCH(B105,Historical!$B$7:$B$1403,0)))^(1/5)-1)*100)</f>
        <v>30.009492078866451</v>
      </c>
      <c r="V105" s="721">
        <f>IF(INDEX(Historical!$O$7:$O$1372,MATCH(B105,Historical!$B$7:$B$1403,0))=0,"n/a",((INDEX(Historical!$C$7:$C$1381,MATCH(B105,Historical!$B$7:$B$1403,0))/INDEX(Historical!$O$7:$O$1372,MATCH(B105,Historical!$B$7:$B$1403,0)))^(1/10)-1)*100)</f>
        <v>19.440624967479579</v>
      </c>
      <c r="W105" s="722">
        <f t="shared" si="21"/>
        <v>1.5436485261696344</v>
      </c>
      <c r="X105" s="723" t="str">
        <f t="shared" si="22"/>
        <v>n/a</v>
      </c>
      <c r="Y105" s="691" t="s">
        <v>4518</v>
      </c>
      <c r="Z105" s="669">
        <f t="shared" si="23"/>
        <v>400</v>
      </c>
      <c r="AA105" s="910">
        <f t="shared" si="24"/>
        <v>217.18461538461537</v>
      </c>
      <c r="AB105" s="911">
        <v>5</v>
      </c>
      <c r="AC105" s="889">
        <v>0.65</v>
      </c>
      <c r="AD105" s="889" t="s">
        <v>136</v>
      </c>
      <c r="AE105" s="889">
        <v>0.54</v>
      </c>
      <c r="AF105" s="889">
        <v>1.97</v>
      </c>
      <c r="AG105" s="889">
        <v>0.4</v>
      </c>
      <c r="AH105" s="889">
        <v>-83.8</v>
      </c>
      <c r="AI105" s="889">
        <v>16.100000000000001</v>
      </c>
      <c r="AJ105" s="889">
        <v>-25.2</v>
      </c>
      <c r="AK105" s="889">
        <v>-2.0099999999999998</v>
      </c>
      <c r="AL105" s="902">
        <v>37240</v>
      </c>
      <c r="AM105" s="896">
        <v>0.1</v>
      </c>
      <c r="AN105" s="889">
        <v>1.01</v>
      </c>
      <c r="AO105" s="762">
        <f t="shared" si="25"/>
        <v>-185.33337222549108</v>
      </c>
      <c r="AP105" s="763">
        <f t="shared" si="26"/>
        <v>31.851243159124298</v>
      </c>
      <c r="AQ105" s="912">
        <f t="shared" si="27"/>
        <v>336.07017391836894</v>
      </c>
      <c r="AR105" s="669">
        <f>INDEX(Historical!$C$7:$C$1381,MATCH(B105,Historical!$B$7:$B$1403,0))*IF(AH105="n/a",1.03,IF(AH105&lt;0,1.01,IF(AH105&gt;10,1.1,(1+AH105/100))))</f>
        <v>2.6260000000000003</v>
      </c>
      <c r="AS105" s="910">
        <f t="shared" si="28"/>
        <v>2.8886000000000007</v>
      </c>
      <c r="AT105" s="910">
        <f t="shared" si="32"/>
        <v>2.9174860000000007</v>
      </c>
      <c r="AU105" s="910">
        <f t="shared" si="32"/>
        <v>2.9466608600000006</v>
      </c>
      <c r="AV105" s="910">
        <f t="shared" si="32"/>
        <v>2.9761274686000005</v>
      </c>
      <c r="AW105" s="669">
        <f t="shared" si="29"/>
        <v>14.354874328600005</v>
      </c>
      <c r="AX105" s="770">
        <f t="shared" si="30"/>
        <v>10.168502039101798</v>
      </c>
      <c r="AY105" s="959">
        <v>1.78</v>
      </c>
      <c r="AZ105" s="896">
        <v>3.44</v>
      </c>
      <c r="BA105" s="896">
        <v>-29.17</v>
      </c>
      <c r="BB105" s="896">
        <v>-8.2900000000000009</v>
      </c>
      <c r="BC105" s="896">
        <v>-10.58</v>
      </c>
      <c r="BE105" s="641">
        <v>2002</v>
      </c>
      <c r="BF105" s="922">
        <f t="shared" si="31"/>
        <v>1</v>
      </c>
      <c r="BG105" s="906">
        <v>0.1</v>
      </c>
    </row>
    <row r="106" spans="1:60" ht="11.25" customHeight="1" x14ac:dyDescent="0.2">
      <c r="A106" s="905" t="s">
        <v>587</v>
      </c>
      <c r="B106" s="899" t="s">
        <v>588</v>
      </c>
      <c r="C106" s="957" t="s">
        <v>108</v>
      </c>
      <c r="D106" s="957" t="s">
        <v>4355</v>
      </c>
      <c r="E106" s="754">
        <v>13</v>
      </c>
      <c r="F106" s="1235">
        <v>290</v>
      </c>
      <c r="G106" s="1235" t="s">
        <v>106</v>
      </c>
      <c r="H106" s="1235" t="s">
        <v>106</v>
      </c>
      <c r="I106" s="898">
        <v>47.5</v>
      </c>
      <c r="J106" s="669">
        <f t="shared" si="18"/>
        <v>2.6947368421052631</v>
      </c>
      <c r="K106" s="901">
        <v>0.32</v>
      </c>
      <c r="L106" s="911">
        <v>4</v>
      </c>
      <c r="M106" s="660">
        <f t="shared" si="19"/>
        <v>1.28</v>
      </c>
      <c r="N106" s="894" t="s">
        <v>240</v>
      </c>
      <c r="O106" s="756">
        <v>0.31</v>
      </c>
      <c r="P106" s="885">
        <v>43828</v>
      </c>
      <c r="Q106" s="885">
        <v>43844</v>
      </c>
      <c r="R106" s="660">
        <f t="shared" si="20"/>
        <v>3.2258064516129057</v>
      </c>
      <c r="S106" s="721">
        <f>IF(INDEX(Historical!$D$7:$D$1379,MATCH(B106,Historical!$B$7:$B$1403,0))=0,"n/a",(INDEX(Historical!$C$7:$C$1381,MATCH(B106,Historical!$B$7:$B$1403,0))/INDEX(Historical!$D$7:$D$1379,MATCH(B106,Historical!$B$7:$B$1403,0))-1)*100)</f>
        <v>28.961748633879768</v>
      </c>
      <c r="T106" s="721">
        <f>IF(INDEX(Historical!$F$7:$F$1372,MATCH(B106,Historical!$B$7:$B$1403,0))=0,"n/a",((INDEX(Historical!$C$7:$C$1381,MATCH(B106,Historical!$B$7:$B$1403,0))/INDEX(Historical!$F$7:$F$1372,MATCH(B106,Historical!$B$7:$B$1403,0)))^(1/3)-1)*100)</f>
        <v>23.267092561282212</v>
      </c>
      <c r="U106" s="721">
        <f>IF(INDEX(Historical!$H$7:$H$1372,MATCH(B106,Historical!$B$7:$B$1403,0))=0,"n/a",((INDEX(Historical!$C$7:$C$1381,MATCH(B106,Historical!$B$7:$B$1403,0))/INDEX(Historical!$H$7:$H$1372,MATCH(B106,Historical!$B$7:$B$1403,0)))^(1/5)-1)*100)</f>
        <v>19.216724531209906</v>
      </c>
      <c r="V106" s="721">
        <f>IF(INDEX(Historical!$O$7:$O$1372,MATCH(B106,Historical!$B$7:$B$1403,0))=0,"n/a",((INDEX(Historical!$C$7:$C$1381,MATCH(B106,Historical!$B$7:$B$1403,0))/INDEX(Historical!$O$7:$O$1372,MATCH(B106,Historical!$B$7:$B$1403,0)))^(1/10)-1)*100)</f>
        <v>15.166035229224128</v>
      </c>
      <c r="W106" s="722">
        <f t="shared" si="21"/>
        <v>1.2670895353177287</v>
      </c>
      <c r="X106" s="723" t="str">
        <f t="shared" si="22"/>
        <v>n/a</v>
      </c>
      <c r="Y106" s="692"/>
      <c r="Z106" s="669" t="str">
        <f t="shared" si="23"/>
        <v>n/a</v>
      </c>
      <c r="AA106" s="910" t="str">
        <f t="shared" si="24"/>
        <v>n/a</v>
      </c>
      <c r="AB106" s="911">
        <v>12</v>
      </c>
      <c r="AC106" s="889" t="s">
        <v>136</v>
      </c>
      <c r="AD106" s="889" t="s">
        <v>136</v>
      </c>
      <c r="AE106" s="889" t="s">
        <v>136</v>
      </c>
      <c r="AF106" s="889" t="s">
        <v>136</v>
      </c>
      <c r="AG106" s="889" t="s">
        <v>136</v>
      </c>
      <c r="AH106" s="889" t="s">
        <v>136</v>
      </c>
      <c r="AI106" s="889" t="s">
        <v>136</v>
      </c>
      <c r="AJ106" s="889" t="s">
        <v>136</v>
      </c>
      <c r="AK106" s="889" t="s">
        <v>136</v>
      </c>
      <c r="AL106" s="902" t="s">
        <v>136</v>
      </c>
      <c r="AM106" s="896" t="s">
        <v>136</v>
      </c>
      <c r="AN106" s="889" t="s">
        <v>136</v>
      </c>
      <c r="AO106" s="762" t="str">
        <f t="shared" si="25"/>
        <v>n/a</v>
      </c>
      <c r="AP106" s="763">
        <f t="shared" si="26"/>
        <v>21.91146137331517</v>
      </c>
      <c r="AQ106" s="912" t="str">
        <f t="shared" si="27"/>
        <v>n/a</v>
      </c>
      <c r="AR106" s="669">
        <f>INDEX(Historical!$C$7:$C$1381,MATCH(B106,Historical!$B$7:$B$1403,0))*IF(AH106="n/a",1.03,IF(AH106&lt;0,1.01,IF(AH106&gt;10,1.1,(1+AH106/100))))</f>
        <v>1.2154</v>
      </c>
      <c r="AS106" s="910">
        <f t="shared" si="28"/>
        <v>1.251862</v>
      </c>
      <c r="AT106" s="910">
        <f t="shared" si="32"/>
        <v>1.2894178600000001</v>
      </c>
      <c r="AU106" s="910">
        <f t="shared" si="32"/>
        <v>1.3281003958000002</v>
      </c>
      <c r="AV106" s="910">
        <f t="shared" si="32"/>
        <v>1.3679434076740002</v>
      </c>
      <c r="AW106" s="669">
        <f t="shared" si="29"/>
        <v>6.4527236634739999</v>
      </c>
      <c r="AX106" s="770">
        <f t="shared" si="30"/>
        <v>13.584681396787367</v>
      </c>
      <c r="AY106" s="959" t="s">
        <v>136</v>
      </c>
      <c r="AZ106" s="896" t="s">
        <v>136</v>
      </c>
      <c r="BA106" s="896" t="s">
        <v>136</v>
      </c>
      <c r="BB106" s="896" t="s">
        <v>136</v>
      </c>
      <c r="BC106" s="896" t="s">
        <v>136</v>
      </c>
      <c r="BD106" s="932" t="s">
        <v>4281</v>
      </c>
      <c r="BE106" s="641">
        <v>2008</v>
      </c>
      <c r="BF106" s="922">
        <f t="shared" si="31"/>
        <v>1</v>
      </c>
      <c r="BG106" s="906" t="s">
        <v>136</v>
      </c>
      <c r="BH106" s="721"/>
    </row>
    <row r="107" spans="1:60" ht="11.25" customHeight="1" x14ac:dyDescent="0.2">
      <c r="A107" s="887" t="s">
        <v>1204</v>
      </c>
      <c r="B107" s="899" t="s">
        <v>1205</v>
      </c>
      <c r="C107" s="957" t="s">
        <v>108</v>
      </c>
      <c r="D107" s="957" t="s">
        <v>4355</v>
      </c>
      <c r="E107" s="754">
        <v>11</v>
      </c>
      <c r="F107" s="1235">
        <v>323</v>
      </c>
      <c r="G107" s="1235" t="s">
        <v>106</v>
      </c>
      <c r="H107" s="1235" t="s">
        <v>106</v>
      </c>
      <c r="I107" s="898">
        <v>34.06</v>
      </c>
      <c r="J107" s="669">
        <f t="shared" si="18"/>
        <v>3.9929536112742219</v>
      </c>
      <c r="K107" s="901">
        <v>0.34</v>
      </c>
      <c r="L107" s="911">
        <v>4</v>
      </c>
      <c r="M107" s="660">
        <f t="shared" si="19"/>
        <v>1.36</v>
      </c>
      <c r="N107" s="894" t="s">
        <v>442</v>
      </c>
      <c r="O107" s="756">
        <v>0.31</v>
      </c>
      <c r="P107" s="885">
        <v>43868</v>
      </c>
      <c r="Q107" s="885">
        <v>43881</v>
      </c>
      <c r="R107" s="660">
        <f t="shared" si="20"/>
        <v>9.6774193548387171</v>
      </c>
      <c r="S107" s="721">
        <f>IF(INDEX(Historical!$D$7:$D$1379,MATCH(B107,Historical!$B$7:$B$1403,0))=0,"n/a",(INDEX(Historical!$C$7:$C$1381,MATCH(B107,Historical!$B$7:$B$1403,0))/INDEX(Historical!$D$7:$D$1379,MATCH(B107,Historical!$B$7:$B$1403,0))-1)*100)</f>
        <v>10.714285714285698</v>
      </c>
      <c r="T107" s="721">
        <f>IF(INDEX(Historical!$F$7:$F$1372,MATCH(B107,Historical!$B$7:$B$1403,0))=0,"n/a",((INDEX(Historical!$C$7:$C$1381,MATCH(B107,Historical!$B$7:$B$1403,0))/INDEX(Historical!$F$7:$F$1372,MATCH(B107,Historical!$B$7:$B$1403,0)))^(1/3)-1)*100)</f>
        <v>12.110512440831279</v>
      </c>
      <c r="U107" s="721">
        <f>IF(INDEX(Historical!$H$7:$H$1372,MATCH(B107,Historical!$B$7:$B$1403,0))=0,"n/a",((INDEX(Historical!$C$7:$C$1381,MATCH(B107,Historical!$B$7:$B$1403,0))/INDEX(Historical!$H$7:$H$1372,MATCH(B107,Historical!$B$7:$B$1403,0)))^(1/5)-1)*100)</f>
        <v>14.142752785081459</v>
      </c>
      <c r="V107" s="721" t="str">
        <f>IF(INDEX(Historical!$O$7:$O$1372,MATCH(B107,Historical!$B$7:$B$1403,0))=0,"n/a",((INDEX(Historical!$C$7:$C$1381,MATCH(B107,Historical!$B$7:$B$1403,0))/INDEX(Historical!$O$7:$O$1372,MATCH(B107,Historical!$B$7:$B$1403,0)))^(1/10)-1)*100)</f>
        <v>n/a</v>
      </c>
      <c r="W107" s="722" t="str">
        <f t="shared" si="21"/>
        <v>n/a</v>
      </c>
      <c r="X107" s="723">
        <f t="shared" si="22"/>
        <v>1.9919370119833042</v>
      </c>
      <c r="Y107" s="682"/>
      <c r="Z107" s="669">
        <f t="shared" si="23"/>
        <v>48.056537102473499</v>
      </c>
      <c r="AA107" s="910">
        <f t="shared" si="24"/>
        <v>12.035335689045937</v>
      </c>
      <c r="AB107" s="911">
        <v>12</v>
      </c>
      <c r="AC107" s="889">
        <v>2.83</v>
      </c>
      <c r="AD107" s="889">
        <v>1.5</v>
      </c>
      <c r="AE107" s="889">
        <v>4.1100000000000003</v>
      </c>
      <c r="AF107" s="889">
        <v>1.1100000000000001</v>
      </c>
      <c r="AG107" s="889">
        <v>8.7999999999999989</v>
      </c>
      <c r="AH107" s="889">
        <v>36.9</v>
      </c>
      <c r="AI107" s="889">
        <v>4.0199999999999996</v>
      </c>
      <c r="AJ107" s="889">
        <v>7.1</v>
      </c>
      <c r="AK107" s="889">
        <v>8</v>
      </c>
      <c r="AL107" s="902">
        <v>2230</v>
      </c>
      <c r="AM107" s="896">
        <v>0.3</v>
      </c>
      <c r="AN107" s="889">
        <v>0.05</v>
      </c>
      <c r="AO107" s="762">
        <f t="shared" si="25"/>
        <v>6.1003707073097431</v>
      </c>
      <c r="AP107" s="763">
        <f t="shared" si="26"/>
        <v>18.13570639635568</v>
      </c>
      <c r="AQ107" s="912">
        <f t="shared" si="27"/>
        <v>-22.945264433244184</v>
      </c>
      <c r="AR107" s="669">
        <f>INDEX(Historical!$C$7:$C$1381,MATCH(B107,Historical!$B$7:$B$1403,0))*IF(AH107="n/a",1.03,IF(AH107&lt;0,1.01,IF(AH107&gt;10,1.1,(1+AH107/100))))</f>
        <v>1.3640000000000001</v>
      </c>
      <c r="AS107" s="910">
        <f t="shared" si="28"/>
        <v>1.4188328000000001</v>
      </c>
      <c r="AT107" s="910">
        <f t="shared" ref="AT107:AV126" si="33">IF($AK107="n/a",1.03*AS107,IF($AK107&lt;0,1.01*AS107,IF($AK107&gt;10,1.1*AS107,(1+$AK107/100)*AS107)))</f>
        <v>1.5323394240000001</v>
      </c>
      <c r="AU107" s="910">
        <f t="shared" si="33"/>
        <v>1.6549265779200002</v>
      </c>
      <c r="AV107" s="910">
        <f t="shared" si="33"/>
        <v>1.7873207041536003</v>
      </c>
      <c r="AW107" s="669">
        <f t="shared" si="29"/>
        <v>7.7574195060736013</v>
      </c>
      <c r="AX107" s="770">
        <f t="shared" si="30"/>
        <v>22.775747228636526</v>
      </c>
      <c r="AY107" s="959">
        <v>1.08</v>
      </c>
      <c r="AZ107" s="896">
        <v>-3.54</v>
      </c>
      <c r="BA107" s="896">
        <v>-20.97</v>
      </c>
      <c r="BB107" s="896">
        <v>-13.900000000000002</v>
      </c>
      <c r="BC107" s="896">
        <v>-13.569999999999999</v>
      </c>
      <c r="BE107" s="641">
        <v>2010</v>
      </c>
      <c r="BF107" s="922">
        <f t="shared" si="31"/>
        <v>0</v>
      </c>
      <c r="BG107" s="906">
        <v>1.2</v>
      </c>
      <c r="BH107" s="721"/>
    </row>
    <row r="108" spans="1:60" ht="11.25" customHeight="1" x14ac:dyDescent="0.2">
      <c r="A108" s="724" t="s">
        <v>2263</v>
      </c>
      <c r="B108" s="808" t="s">
        <v>2264</v>
      </c>
      <c r="C108" s="957" t="s">
        <v>108</v>
      </c>
      <c r="D108" s="957" t="s">
        <v>4355</v>
      </c>
      <c r="E108" s="754">
        <v>10</v>
      </c>
      <c r="F108" s="1235">
        <v>428</v>
      </c>
      <c r="G108" s="1235" t="s">
        <v>106</v>
      </c>
      <c r="H108" s="1235" t="s">
        <v>106</v>
      </c>
      <c r="I108" s="907">
        <v>24.4</v>
      </c>
      <c r="J108" s="669">
        <f t="shared" si="18"/>
        <v>4.4262295081967213</v>
      </c>
      <c r="K108" s="887">
        <v>0.27</v>
      </c>
      <c r="L108" s="1235">
        <v>4</v>
      </c>
      <c r="M108" s="660">
        <f t="shared" si="19"/>
        <v>1.08</v>
      </c>
      <c r="N108" s="1235" t="s">
        <v>491</v>
      </c>
      <c r="O108" s="621">
        <v>0.24</v>
      </c>
      <c r="P108" s="650">
        <v>43920</v>
      </c>
      <c r="Q108" s="650">
        <v>43935</v>
      </c>
      <c r="R108" s="660">
        <f t="shared" si="20"/>
        <v>12.500000000000011</v>
      </c>
      <c r="S108" s="721">
        <f>IF(INDEX(Historical!$D$7:$D$1379,MATCH(B108,Historical!$B$7:$B$1403,0))=0,"n/a",(INDEX(Historical!$C$7:$C$1381,MATCH(B108,Historical!$B$7:$B$1403,0))/INDEX(Historical!$D$7:$D$1379,MATCH(B108,Historical!$B$7:$B$1403,0))-1)*100)</f>
        <v>35.294117647058812</v>
      </c>
      <c r="T108" s="721">
        <f>IF(INDEX(Historical!$F$7:$F$1372,MATCH(B108,Historical!$B$7:$B$1403,0))=0,"n/a",((INDEX(Historical!$C$7:$C$1381,MATCH(B108,Historical!$B$7:$B$1403,0))/INDEX(Historical!$F$7:$F$1372,MATCH(B108,Historical!$B$7:$B$1403,0)))^(1/3)-1)*100)</f>
        <v>20.18141671998881</v>
      </c>
      <c r="U108" s="721">
        <f>IF(INDEX(Historical!$H$7:$H$1372,MATCH(B108,Historical!$B$7:$B$1403,0))=0,"n/a",((INDEX(Historical!$C$7:$C$1381,MATCH(B108,Historical!$B$7:$B$1403,0))/INDEX(Historical!$H$7:$H$1372,MATCH(B108,Historical!$B$7:$B$1403,0)))^(1/5)-1)*100)</f>
        <v>12.523577206216263</v>
      </c>
      <c r="V108" s="721">
        <f>IF(INDEX(Historical!$O$7:$O$1372,MATCH(B108,Historical!$B$7:$B$1403,0))=0,"n/a",((INDEX(Historical!$C$7:$C$1381,MATCH(B108,Historical!$B$7:$B$1403,0))/INDEX(Historical!$O$7:$O$1372,MATCH(B108,Historical!$B$7:$B$1403,0)))^(1/10)-1)*100)</f>
        <v>36.827308332615296</v>
      </c>
      <c r="W108" s="722">
        <f t="shared" si="21"/>
        <v>0.34006224655645095</v>
      </c>
      <c r="X108" s="723">
        <f t="shared" si="22"/>
        <v>1.4071435063164339</v>
      </c>
      <c r="Y108" s="670"/>
      <c r="Z108" s="669">
        <f t="shared" si="23"/>
        <v>32.142857142857146</v>
      </c>
      <c r="AA108" s="910">
        <f t="shared" si="24"/>
        <v>7.2619047619047619</v>
      </c>
      <c r="AB108" s="911">
        <v>12</v>
      </c>
      <c r="AC108" s="906">
        <v>3.36</v>
      </c>
      <c r="AD108" s="906">
        <v>0.72</v>
      </c>
      <c r="AE108" s="889">
        <v>2.81</v>
      </c>
      <c r="AF108" s="889">
        <v>0.9</v>
      </c>
      <c r="AG108" s="889">
        <v>11.3</v>
      </c>
      <c r="AH108" s="889">
        <v>23.799999999999997</v>
      </c>
      <c r="AI108" s="889">
        <v>6.22</v>
      </c>
      <c r="AJ108" s="701">
        <v>8.9</v>
      </c>
      <c r="AK108" s="701">
        <v>10.15</v>
      </c>
      <c r="AL108" s="906">
        <v>17570</v>
      </c>
      <c r="AM108" s="906">
        <v>0.2</v>
      </c>
      <c r="AN108" s="906">
        <v>0.74</v>
      </c>
      <c r="AO108" s="762">
        <f t="shared" si="25"/>
        <v>9.6879019525082235</v>
      </c>
      <c r="AP108" s="763">
        <f t="shared" si="26"/>
        <v>16.949806714412986</v>
      </c>
      <c r="AQ108" s="912">
        <f t="shared" si="27"/>
        <v>-46.104156887920333</v>
      </c>
      <c r="AR108" s="669">
        <f>INDEX(Historical!$C$7:$C$1381,MATCH(B108,Historical!$B$7:$B$1403,0))*IF(AH108="n/a",1.03,IF(AH108&lt;0,1.01,IF(AH108&gt;10,1.1,(1+AH108/100))))</f>
        <v>1.0120000000000002</v>
      </c>
      <c r="AS108" s="910">
        <f t="shared" si="28"/>
        <v>1.0749464000000002</v>
      </c>
      <c r="AT108" s="910">
        <f t="shared" si="33"/>
        <v>1.1824410400000003</v>
      </c>
      <c r="AU108" s="910">
        <f t="shared" si="33"/>
        <v>1.3006851440000005</v>
      </c>
      <c r="AV108" s="910">
        <f t="shared" si="33"/>
        <v>1.4307536584000007</v>
      </c>
      <c r="AW108" s="669">
        <f t="shared" si="29"/>
        <v>6.0008262424000023</v>
      </c>
      <c r="AX108" s="770">
        <f t="shared" si="30"/>
        <v>24.593550173770502</v>
      </c>
      <c r="AY108" s="750">
        <v>1.32</v>
      </c>
      <c r="AZ108" s="889">
        <v>0.95</v>
      </c>
      <c r="BA108" s="889">
        <v>-22.88</v>
      </c>
      <c r="BB108" s="889">
        <v>-17.61</v>
      </c>
      <c r="BC108" s="889">
        <v>-13.91</v>
      </c>
      <c r="BE108" s="641">
        <v>2011</v>
      </c>
      <c r="BF108" s="922">
        <f t="shared" si="31"/>
        <v>0</v>
      </c>
      <c r="BG108" s="906">
        <v>1.2</v>
      </c>
    </row>
    <row r="109" spans="1:60" ht="11.25" customHeight="1" x14ac:dyDescent="0.2">
      <c r="A109" s="887" t="s">
        <v>1218</v>
      </c>
      <c r="B109" s="899" t="s">
        <v>1219</v>
      </c>
      <c r="C109" s="957" t="s">
        <v>246</v>
      </c>
      <c r="D109" s="957" t="s">
        <v>4333</v>
      </c>
      <c r="E109" s="754">
        <v>10</v>
      </c>
      <c r="F109" s="1235">
        <v>433</v>
      </c>
      <c r="G109" s="1235" t="s">
        <v>106</v>
      </c>
      <c r="H109" s="1235" t="s">
        <v>106</v>
      </c>
      <c r="I109" s="898">
        <v>36.25</v>
      </c>
      <c r="J109" s="669">
        <f t="shared" si="18"/>
        <v>4.4137931034482758</v>
      </c>
      <c r="K109" s="901">
        <v>0.4</v>
      </c>
      <c r="L109" s="911">
        <v>4</v>
      </c>
      <c r="M109" s="660">
        <f t="shared" si="19"/>
        <v>1.6</v>
      </c>
      <c r="N109" s="894" t="s">
        <v>243</v>
      </c>
      <c r="O109" s="756">
        <v>0.38</v>
      </c>
      <c r="P109" s="885">
        <v>43937</v>
      </c>
      <c r="Q109" s="885">
        <v>43952</v>
      </c>
      <c r="R109" s="660">
        <f t="shared" si="20"/>
        <v>5.2631578947368469</v>
      </c>
      <c r="S109" s="721">
        <f>IF(INDEX(Historical!$D$7:$D$1379,MATCH(B109,Historical!$B$7:$B$1403,0))=0,"n/a",(INDEX(Historical!$C$7:$C$1381,MATCH(B109,Historical!$B$7:$B$1403,0))/INDEX(Historical!$D$7:$D$1379,MATCH(B109,Historical!$B$7:$B$1403,0))-1)*100)</f>
        <v>10.408921933085512</v>
      </c>
      <c r="T109" s="721">
        <f>IF(INDEX(Historical!$F$7:$F$1372,MATCH(B109,Historical!$B$7:$B$1403,0))=0,"n/a",((INDEX(Historical!$C$7:$C$1381,MATCH(B109,Historical!$B$7:$B$1403,0))/INDEX(Historical!$F$7:$F$1372,MATCH(B109,Historical!$B$7:$B$1403,0)))^(1/3)-1)*100)</f>
        <v>11.371139485173497</v>
      </c>
      <c r="U109" s="721">
        <f>IF(INDEX(Historical!$H$7:$H$1372,MATCH(B109,Historical!$B$7:$B$1403,0))=0,"n/a",((INDEX(Historical!$C$7:$C$1381,MATCH(B109,Historical!$B$7:$B$1403,0))/INDEX(Historical!$H$7:$H$1372,MATCH(B109,Historical!$B$7:$B$1403,0)))^(1/5)-1)*100)</f>
        <v>11.543842331911257</v>
      </c>
      <c r="V109" s="721">
        <f>IF(INDEX(Historical!$O$7:$O$1372,MATCH(B109,Historical!$B$7:$B$1403,0))=0,"n/a",((INDEX(Historical!$C$7:$C$1381,MATCH(B109,Historical!$B$7:$B$1403,0))/INDEX(Historical!$O$7:$O$1372,MATCH(B109,Historical!$B$7:$B$1403,0)))^(1/10)-1)*100)</f>
        <v>9.4857304883770652</v>
      </c>
      <c r="W109" s="722">
        <f t="shared" si="21"/>
        <v>1.2169692514515367</v>
      </c>
      <c r="X109" s="723">
        <f t="shared" si="22"/>
        <v>1.2547654708599194</v>
      </c>
      <c r="Y109" s="967"/>
      <c r="Z109" s="669">
        <f t="shared" si="23"/>
        <v>34.70715835140998</v>
      </c>
      <c r="AA109" s="910">
        <f t="shared" si="24"/>
        <v>7.863340563991323</v>
      </c>
      <c r="AB109" s="911">
        <v>1</v>
      </c>
      <c r="AC109" s="889">
        <v>4.6100000000000003</v>
      </c>
      <c r="AD109" s="889">
        <v>1.18</v>
      </c>
      <c r="AE109" s="889">
        <v>0.49</v>
      </c>
      <c r="AF109" s="889">
        <v>1.6</v>
      </c>
      <c r="AG109" s="889">
        <v>20.5</v>
      </c>
      <c r="AH109" s="889">
        <v>47.599999999999994</v>
      </c>
      <c r="AI109" s="889">
        <v>6.52</v>
      </c>
      <c r="AJ109" s="889">
        <v>9.1999999999999993</v>
      </c>
      <c r="AK109" s="889">
        <v>6.67</v>
      </c>
      <c r="AL109" s="902">
        <v>3950</v>
      </c>
      <c r="AM109" s="896">
        <v>0.3</v>
      </c>
      <c r="AN109" s="889">
        <v>0.05</v>
      </c>
      <c r="AO109" s="762">
        <f t="shared" si="25"/>
        <v>8.0942948713682092</v>
      </c>
      <c r="AP109" s="763">
        <f t="shared" si="26"/>
        <v>15.957635435359533</v>
      </c>
      <c r="AQ109" s="912">
        <f t="shared" si="27"/>
        <v>-25.222270390811275</v>
      </c>
      <c r="AR109" s="669">
        <f>INDEX(Historical!$C$7:$C$1381,MATCH(B109,Historical!$B$7:$B$1403,0))*IF(AH109="n/a",1.03,IF(AH109&lt;0,1.01,IF(AH109&gt;10,1.1,(1+AH109/100))))</f>
        <v>1.6335000000000002</v>
      </c>
      <c r="AS109" s="910">
        <f t="shared" si="28"/>
        <v>1.7400042</v>
      </c>
      <c r="AT109" s="910">
        <f t="shared" si="33"/>
        <v>1.8560624801399999</v>
      </c>
      <c r="AU109" s="910">
        <f t="shared" si="33"/>
        <v>1.9798618475653378</v>
      </c>
      <c r="AV109" s="910">
        <f t="shared" si="33"/>
        <v>2.1119186327979458</v>
      </c>
      <c r="AW109" s="669">
        <f t="shared" si="29"/>
        <v>9.3213471605032829</v>
      </c>
      <c r="AX109" s="770">
        <f t="shared" si="30"/>
        <v>25.714061132422849</v>
      </c>
      <c r="AY109" s="959">
        <v>0.9</v>
      </c>
      <c r="AZ109" s="896">
        <v>10.45</v>
      </c>
      <c r="BA109" s="896">
        <v>-46.69</v>
      </c>
      <c r="BB109" s="896">
        <v>-7.31</v>
      </c>
      <c r="BC109" s="896">
        <v>-12.43</v>
      </c>
      <c r="BE109" s="641">
        <v>2011</v>
      </c>
      <c r="BF109" s="922">
        <f t="shared" si="31"/>
        <v>0</v>
      </c>
      <c r="BG109" s="906">
        <v>8.6</v>
      </c>
    </row>
    <row r="110" spans="1:60" ht="11.25" customHeight="1" x14ac:dyDescent="0.2">
      <c r="A110" s="887" t="s">
        <v>589</v>
      </c>
      <c r="B110" s="899" t="s">
        <v>590</v>
      </c>
      <c r="C110" s="957" t="s">
        <v>108</v>
      </c>
      <c r="D110" s="957" t="s">
        <v>4355</v>
      </c>
      <c r="E110" s="754">
        <v>24</v>
      </c>
      <c r="F110" s="1235">
        <v>144</v>
      </c>
      <c r="G110" s="1235" t="s">
        <v>37</v>
      </c>
      <c r="H110" s="1235" t="s">
        <v>37</v>
      </c>
      <c r="I110" s="889">
        <v>20.71</v>
      </c>
      <c r="J110" s="669">
        <f t="shared" si="18"/>
        <v>3.476581361661033</v>
      </c>
      <c r="K110" s="908">
        <v>0.18</v>
      </c>
      <c r="L110" s="911">
        <v>4</v>
      </c>
      <c r="M110" s="660">
        <f t="shared" si="19"/>
        <v>0.72</v>
      </c>
      <c r="N110" s="894" t="s">
        <v>458</v>
      </c>
      <c r="O110" s="757">
        <v>0.17</v>
      </c>
      <c r="P110" s="885">
        <v>43746</v>
      </c>
      <c r="Q110" s="885">
        <v>43756</v>
      </c>
      <c r="R110" s="660">
        <f t="shared" si="20"/>
        <v>5.8823529411764595</v>
      </c>
      <c r="S110" s="721">
        <f>IF(INDEX(Historical!$D$7:$D$1379,MATCH(B110,Historical!$B$7:$B$1403,0))=0,"n/a",(INDEX(Historical!$C$7:$C$1381,MATCH(B110,Historical!$B$7:$B$1403,0))/INDEX(Historical!$D$7:$D$1379,MATCH(B110,Historical!$B$7:$B$1403,0))-1)*100)</f>
        <v>11.290322580645151</v>
      </c>
      <c r="T110" s="721">
        <f>IF(INDEX(Historical!$F$7:$F$1372,MATCH(B110,Historical!$B$7:$B$1403,0))=0,"n/a",((INDEX(Historical!$C$7:$C$1381,MATCH(B110,Historical!$B$7:$B$1403,0))/INDEX(Historical!$F$7:$F$1372,MATCH(B110,Historical!$B$7:$B$1403,0)))^(1/3)-1)*100)</f>
        <v>8.5138345254405436</v>
      </c>
      <c r="U110" s="721">
        <f>IF(INDEX(Historical!$H$7:$H$1372,MATCH(B110,Historical!$B$7:$B$1403,0))=0,"n/a",((INDEX(Historical!$C$7:$C$1381,MATCH(B110,Historical!$B$7:$B$1403,0))/INDEX(Historical!$H$7:$H$1372,MATCH(B110,Historical!$B$7:$B$1403,0)))^(1/5)-1)*100)</f>
        <v>7.9309421566509997</v>
      </c>
      <c r="V110" s="721">
        <f>IF(INDEX(Historical!$O$7:$O$1372,MATCH(B110,Historical!$B$7:$B$1403,0))=0,"n/a",((INDEX(Historical!$C$7:$C$1381,MATCH(B110,Historical!$B$7:$B$1403,0))/INDEX(Historical!$O$7:$O$1372,MATCH(B110,Historical!$B$7:$B$1403,0)))^(1/10)-1)*100)</f>
        <v>7.6911436101459785</v>
      </c>
      <c r="W110" s="722">
        <f t="shared" si="21"/>
        <v>1.031178529313727</v>
      </c>
      <c r="X110" s="723">
        <f t="shared" si="22"/>
        <v>0.83483601648957895</v>
      </c>
      <c r="Y110" s="679"/>
      <c r="Z110" s="669">
        <f t="shared" si="23"/>
        <v>43.113772455089823</v>
      </c>
      <c r="AA110" s="910">
        <f t="shared" si="24"/>
        <v>12.40119760479042</v>
      </c>
      <c r="AB110" s="911">
        <v>12</v>
      </c>
      <c r="AC110" s="889">
        <v>1.67</v>
      </c>
      <c r="AD110" s="889">
        <v>1.77</v>
      </c>
      <c r="AE110" s="889">
        <v>3.5</v>
      </c>
      <c r="AF110" s="889">
        <v>1.31</v>
      </c>
      <c r="AG110" s="889">
        <v>10.7</v>
      </c>
      <c r="AH110" s="889">
        <v>11</v>
      </c>
      <c r="AI110" s="889">
        <v>1.4500000000000002</v>
      </c>
      <c r="AJ110" s="889">
        <v>9.5</v>
      </c>
      <c r="AK110" s="889">
        <v>7.0000000000000009</v>
      </c>
      <c r="AL110" s="902">
        <v>503.25</v>
      </c>
      <c r="AM110" s="896">
        <v>4.5999999999999996</v>
      </c>
      <c r="AN110" s="889">
        <v>0.93</v>
      </c>
      <c r="AO110" s="762">
        <f t="shared" si="25"/>
        <v>-0.99367408647838751</v>
      </c>
      <c r="AP110" s="763">
        <f t="shared" si="26"/>
        <v>11.407523518312033</v>
      </c>
      <c r="AQ110" s="912">
        <f t="shared" si="27"/>
        <v>-15.027929131520047</v>
      </c>
      <c r="AR110" s="669">
        <f>INDEX(Historical!$C$7:$C$1381,MATCH(B110,Historical!$B$7:$B$1403,0))*IF(AH110="n/a",1.03,IF(AH110&lt;0,1.01,IF(AH110&gt;10,1.1,(1+AH110/100))))</f>
        <v>0.75900000000000001</v>
      </c>
      <c r="AS110" s="910">
        <f t="shared" si="28"/>
        <v>0.77000550000000001</v>
      </c>
      <c r="AT110" s="910">
        <f t="shared" si="33"/>
        <v>0.82390588500000006</v>
      </c>
      <c r="AU110" s="910">
        <f t="shared" si="33"/>
        <v>0.88157929695000015</v>
      </c>
      <c r="AV110" s="910">
        <f t="shared" si="33"/>
        <v>0.94328984773650026</v>
      </c>
      <c r="AW110" s="669">
        <f t="shared" si="29"/>
        <v>4.1777805296865003</v>
      </c>
      <c r="AX110" s="770">
        <f t="shared" si="30"/>
        <v>20.172769336970063</v>
      </c>
      <c r="AY110" s="959">
        <v>0.57999999999999996</v>
      </c>
      <c r="AZ110" s="896">
        <v>3.29</v>
      </c>
      <c r="BA110" s="896">
        <v>-18.88</v>
      </c>
      <c r="BB110" s="896">
        <v>-12.72</v>
      </c>
      <c r="BC110" s="896">
        <v>-9.0499999999999989</v>
      </c>
      <c r="BE110" s="641">
        <v>1997</v>
      </c>
      <c r="BF110" s="922">
        <f t="shared" si="31"/>
        <v>2</v>
      </c>
      <c r="BG110" s="906">
        <v>1</v>
      </c>
    </row>
    <row r="111" spans="1:60" s="796" customFormat="1" ht="11.25" customHeight="1" x14ac:dyDescent="0.2">
      <c r="A111" s="777" t="s">
        <v>594</v>
      </c>
      <c r="B111" s="804" t="s">
        <v>595</v>
      </c>
      <c r="C111" s="957" t="s">
        <v>128</v>
      </c>
      <c r="D111" s="957" t="s">
        <v>4343</v>
      </c>
      <c r="E111" s="778">
        <v>18</v>
      </c>
      <c r="F111" s="1235">
        <v>182</v>
      </c>
      <c r="G111" s="1234" t="s">
        <v>37</v>
      </c>
      <c r="H111" s="1234" t="s">
        <v>115</v>
      </c>
      <c r="I111" s="779">
        <v>21.53</v>
      </c>
      <c r="J111" s="780">
        <f t="shared" si="18"/>
        <v>3.5299581978634462</v>
      </c>
      <c r="K111" s="781">
        <v>0.19</v>
      </c>
      <c r="L111" s="782">
        <v>4</v>
      </c>
      <c r="M111" s="783">
        <f t="shared" si="19"/>
        <v>0.76</v>
      </c>
      <c r="N111" s="784" t="s">
        <v>596</v>
      </c>
      <c r="O111" s="785">
        <v>0.18</v>
      </c>
      <c r="P111" s="786">
        <v>43622</v>
      </c>
      <c r="Q111" s="786">
        <v>43637</v>
      </c>
      <c r="R111" s="783">
        <f t="shared" si="20"/>
        <v>5.5555555555555607</v>
      </c>
      <c r="S111" s="721">
        <f>IF(INDEX(Historical!$D$7:$D$1379,MATCH(B111,Historical!$B$7:$B$1403,0))=0,"n/a",(INDEX(Historical!$C$7:$C$1381,MATCH(B111,Historical!$B$7:$B$1403,0))/INDEX(Historical!$D$7:$D$1379,MATCH(B111,Historical!$B$7:$B$1403,0))-1)*100)</f>
        <v>5.6338028169014231</v>
      </c>
      <c r="T111" s="721">
        <f>IF(INDEX(Historical!$F$7:$F$1372,MATCH(B111,Historical!$B$7:$B$1403,0))=0,"n/a",((INDEX(Historical!$C$7:$C$1381,MATCH(B111,Historical!$B$7:$B$1403,0))/INDEX(Historical!$F$7:$F$1372,MATCH(B111,Historical!$B$7:$B$1403,0)))^(1/3)-1)*100)</f>
        <v>6.2658569182611146</v>
      </c>
      <c r="U111" s="721">
        <f>IF(INDEX(Historical!$H$7:$H$1372,MATCH(B111,Historical!$B$7:$B$1403,0))=0,"n/a",((INDEX(Historical!$C$7:$C$1381,MATCH(B111,Historical!$B$7:$B$1403,0))/INDEX(Historical!$H$7:$H$1372,MATCH(B111,Historical!$B$7:$B$1403,0)))^(1/5)-1)*100)</f>
        <v>9.1098364922036712</v>
      </c>
      <c r="V111" s="721">
        <f>IF(INDEX(Historical!$O$7:$O$1372,MATCH(B111,Historical!$B$7:$B$1403,0))=0,"n/a",((INDEX(Historical!$C$7:$C$1381,MATCH(B111,Historical!$B$7:$B$1403,0))/INDEX(Historical!$O$7:$O$1372,MATCH(B111,Historical!$B$7:$B$1403,0)))^(1/10)-1)*100)</f>
        <v>9.5958226385217227</v>
      </c>
      <c r="W111" s="722">
        <f t="shared" si="21"/>
        <v>0.94935440507548607</v>
      </c>
      <c r="X111" s="723" t="str">
        <f t="shared" si="22"/>
        <v>n/a</v>
      </c>
      <c r="Y111" s="797"/>
      <c r="Z111" s="780">
        <f t="shared" si="23"/>
        <v>97.435897435897431</v>
      </c>
      <c r="AA111" s="788">
        <f t="shared" si="24"/>
        <v>27.602564102564102</v>
      </c>
      <c r="AB111" s="782">
        <v>12</v>
      </c>
      <c r="AC111" s="789">
        <v>0.78</v>
      </c>
      <c r="AD111" s="789">
        <v>5.84</v>
      </c>
      <c r="AE111" s="789">
        <v>1.1100000000000001</v>
      </c>
      <c r="AF111" s="789">
        <v>3.61</v>
      </c>
      <c r="AG111" s="798">
        <v>12.9</v>
      </c>
      <c r="AH111" s="789">
        <v>8.4</v>
      </c>
      <c r="AI111" s="789">
        <v>3.26</v>
      </c>
      <c r="AJ111" s="789">
        <v>-1.2</v>
      </c>
      <c r="AK111" s="789">
        <v>4.75</v>
      </c>
      <c r="AL111" s="790">
        <v>4590</v>
      </c>
      <c r="AM111" s="791">
        <v>2.1</v>
      </c>
      <c r="AN111" s="789">
        <v>0.72</v>
      </c>
      <c r="AO111" s="792">
        <f t="shared" si="25"/>
        <v>-14.962769412496986</v>
      </c>
      <c r="AP111" s="793">
        <f t="shared" si="26"/>
        <v>12.639794690067117</v>
      </c>
      <c r="AQ111" s="794">
        <f t="shared" si="27"/>
        <v>110.44424588660205</v>
      </c>
      <c r="AR111" s="669">
        <f>INDEX(Historical!$C$7:$C$1381,MATCH(B111,Historical!$B$7:$B$1403,0))*IF(AH111="n/a",1.03,IF(AH111&lt;0,1.01,IF(AH111&gt;10,1.1,(1+AH111/100))))</f>
        <v>0.81300000000000006</v>
      </c>
      <c r="AS111" s="788">
        <f t="shared" si="28"/>
        <v>0.83950380000000002</v>
      </c>
      <c r="AT111" s="788">
        <f t="shared" si="33"/>
        <v>0.87938023050000014</v>
      </c>
      <c r="AU111" s="788">
        <f t="shared" si="33"/>
        <v>0.92115079144875023</v>
      </c>
      <c r="AV111" s="788">
        <f t="shared" si="33"/>
        <v>0.964905454042566</v>
      </c>
      <c r="AW111" s="780">
        <f t="shared" si="29"/>
        <v>4.4179402759913167</v>
      </c>
      <c r="AX111" s="795">
        <f t="shared" si="30"/>
        <v>20.519926966982428</v>
      </c>
      <c r="AY111" s="960">
        <v>0.34</v>
      </c>
      <c r="AZ111" s="791">
        <v>7.4399999999999995</v>
      </c>
      <c r="BA111" s="791">
        <v>-11.600000000000001</v>
      </c>
      <c r="BB111" s="791">
        <v>-1.55</v>
      </c>
      <c r="BC111" s="791">
        <v>-3.8699999999999997</v>
      </c>
      <c r="BD111" s="933"/>
      <c r="BE111" s="641">
        <v>2002</v>
      </c>
      <c r="BF111" s="922">
        <f t="shared" si="31"/>
        <v>1</v>
      </c>
      <c r="BG111" s="847">
        <v>5.0999999999999996</v>
      </c>
    </row>
    <row r="112" spans="1:60" ht="11.25" customHeight="1" x14ac:dyDescent="0.2">
      <c r="A112" s="895" t="s">
        <v>580</v>
      </c>
      <c r="B112" s="899" t="s">
        <v>581</v>
      </c>
      <c r="C112" s="957" t="s">
        <v>108</v>
      </c>
      <c r="D112" s="957" t="s">
        <v>4355</v>
      </c>
      <c r="E112" s="754">
        <v>16</v>
      </c>
      <c r="F112" s="1235">
        <v>246</v>
      </c>
      <c r="G112" s="1235" t="s">
        <v>106</v>
      </c>
      <c r="H112" s="1235" t="s">
        <v>106</v>
      </c>
      <c r="I112" s="898">
        <v>26.6</v>
      </c>
      <c r="J112" s="669">
        <f t="shared" si="18"/>
        <v>2.4060150375939848</v>
      </c>
      <c r="K112" s="901">
        <v>0.16</v>
      </c>
      <c r="L112" s="911">
        <v>4</v>
      </c>
      <c r="M112" s="660">
        <f t="shared" si="19"/>
        <v>0.64</v>
      </c>
      <c r="N112" s="894" t="s">
        <v>458</v>
      </c>
      <c r="O112" s="756">
        <v>0.15</v>
      </c>
      <c r="P112" s="885">
        <v>43828</v>
      </c>
      <c r="Q112" s="885">
        <v>43849</v>
      </c>
      <c r="R112" s="660">
        <f t="shared" si="20"/>
        <v>6.6666666666666732</v>
      </c>
      <c r="S112" s="721">
        <f>IF(INDEX(Historical!$D$7:$D$1379,MATCH(B112,Historical!$B$7:$B$1403,0))=0,"n/a",(INDEX(Historical!$C$7:$C$1381,MATCH(B112,Historical!$B$7:$B$1403,0))/INDEX(Historical!$D$7:$D$1379,MATCH(B112,Historical!$B$7:$B$1403,0))-1)*100)</f>
        <v>11.111111111111093</v>
      </c>
      <c r="T112" s="721">
        <f>IF(INDEX(Historical!$F$7:$F$1372,MATCH(B112,Historical!$B$7:$B$1403,0))=0,"n/a",((INDEX(Historical!$C$7:$C$1381,MATCH(B112,Historical!$B$7:$B$1403,0))/INDEX(Historical!$F$7:$F$1372,MATCH(B112,Historical!$B$7:$B$1403,0)))^(1/3)-1)*100)</f>
        <v>10.064241629820891</v>
      </c>
      <c r="U112" s="721">
        <f>IF(INDEX(Historical!$H$7:$H$1372,MATCH(B112,Historical!$B$7:$B$1403,0))=0,"n/a",((INDEX(Historical!$C$7:$C$1381,MATCH(B112,Historical!$B$7:$B$1403,0))/INDEX(Historical!$H$7:$H$1372,MATCH(B112,Historical!$B$7:$B$1403,0)))^(1/5)-1)*100)</f>
        <v>7.3940923785779322</v>
      </c>
      <c r="V112" s="721">
        <f>IF(INDEX(Historical!$O$7:$O$1372,MATCH(B112,Historical!$B$7:$B$1403,0))=0,"n/a",((INDEX(Historical!$C$7:$C$1381,MATCH(B112,Historical!$B$7:$B$1403,0))/INDEX(Historical!$O$7:$O$1372,MATCH(B112,Historical!$B$7:$B$1403,0)))^(1/10)-1)*100)</f>
        <v>5.2409779148925528</v>
      </c>
      <c r="W112" s="722">
        <f t="shared" si="21"/>
        <v>1.4108230369693364</v>
      </c>
      <c r="X112" s="723">
        <f t="shared" si="22"/>
        <v>0.26887608649374295</v>
      </c>
      <c r="Y112" s="900"/>
      <c r="Z112" s="669">
        <f t="shared" si="23"/>
        <v>39.751552795031053</v>
      </c>
      <c r="AA112" s="910">
        <f t="shared" si="24"/>
        <v>16.521739130434781</v>
      </c>
      <c r="AB112" s="911">
        <v>12</v>
      </c>
      <c r="AC112" s="889">
        <v>1.61</v>
      </c>
      <c r="AD112" s="889" t="s">
        <v>136</v>
      </c>
      <c r="AE112" s="889">
        <v>5.2</v>
      </c>
      <c r="AF112" s="889">
        <v>1.29</v>
      </c>
      <c r="AG112" s="889">
        <v>8.1</v>
      </c>
      <c r="AH112" s="889">
        <v>17.299999999999997</v>
      </c>
      <c r="AI112" s="889">
        <v>5.0999999999999996</v>
      </c>
      <c r="AJ112" s="889">
        <v>27.500000000000004</v>
      </c>
      <c r="AK112" s="889" t="s">
        <v>136</v>
      </c>
      <c r="AL112" s="902">
        <v>301.38</v>
      </c>
      <c r="AM112" s="896">
        <v>0.4</v>
      </c>
      <c r="AN112" s="889">
        <v>0</v>
      </c>
      <c r="AO112" s="762">
        <f t="shared" si="25"/>
        <v>-6.7216317142628643</v>
      </c>
      <c r="AP112" s="763">
        <f t="shared" si="26"/>
        <v>9.8001074161719171</v>
      </c>
      <c r="AQ112" s="912">
        <f t="shared" si="27"/>
        <v>-2.6734169503729976</v>
      </c>
      <c r="AR112" s="669">
        <f>INDEX(Historical!$C$7:$C$1381,MATCH(B112,Historical!$B$7:$B$1403,0))*IF(AH112="n/a",1.03,IF(AH112&lt;0,1.01,IF(AH112&gt;10,1.1,(1+AH112/100))))</f>
        <v>0.66</v>
      </c>
      <c r="AS112" s="910">
        <f t="shared" si="28"/>
        <v>0.69365999999999994</v>
      </c>
      <c r="AT112" s="910">
        <f t="shared" si="33"/>
        <v>0.71446979999999993</v>
      </c>
      <c r="AU112" s="910">
        <f t="shared" si="33"/>
        <v>0.735903894</v>
      </c>
      <c r="AV112" s="910">
        <f t="shared" si="33"/>
        <v>0.75798101082000002</v>
      </c>
      <c r="AW112" s="669">
        <f t="shared" si="29"/>
        <v>3.5620147048200002</v>
      </c>
      <c r="AX112" s="770">
        <f t="shared" si="30"/>
        <v>13.391032724887216</v>
      </c>
      <c r="AY112" s="959">
        <v>0.31</v>
      </c>
      <c r="AZ112" s="896">
        <v>9.4700000000000006</v>
      </c>
      <c r="BA112" s="896">
        <v>-16.869999999999997</v>
      </c>
      <c r="BB112" s="896">
        <v>-9.56</v>
      </c>
      <c r="BC112" s="896">
        <v>-3.44</v>
      </c>
      <c r="BE112" s="641">
        <v>2005</v>
      </c>
      <c r="BF112" s="922">
        <f t="shared" si="31"/>
        <v>1</v>
      </c>
      <c r="BG112" s="906">
        <v>1.0999999999999999</v>
      </c>
    </row>
    <row r="113" spans="1:60" ht="11.25" customHeight="1" x14ac:dyDescent="0.2">
      <c r="A113" s="895" t="s">
        <v>1225</v>
      </c>
      <c r="B113" s="899" t="s">
        <v>1226</v>
      </c>
      <c r="C113" s="957" t="s">
        <v>123</v>
      </c>
      <c r="D113" s="957" t="s">
        <v>4372</v>
      </c>
      <c r="E113" s="754">
        <v>12</v>
      </c>
      <c r="F113" s="1235">
        <v>299</v>
      </c>
      <c r="G113" s="1235" t="s">
        <v>106</v>
      </c>
      <c r="H113" s="1235" t="s">
        <v>106</v>
      </c>
      <c r="I113" s="898">
        <v>107.5</v>
      </c>
      <c r="J113" s="669">
        <f t="shared" si="18"/>
        <v>0.93023255813953487</v>
      </c>
      <c r="K113" s="901">
        <v>0.25</v>
      </c>
      <c r="L113" s="911">
        <v>4</v>
      </c>
      <c r="M113" s="660">
        <f t="shared" si="19"/>
        <v>1</v>
      </c>
      <c r="N113" s="894" t="s">
        <v>151</v>
      </c>
      <c r="O113" s="756">
        <v>0.24</v>
      </c>
      <c r="P113" s="885">
        <v>43628</v>
      </c>
      <c r="Q113" s="885">
        <v>43643</v>
      </c>
      <c r="R113" s="660">
        <f t="shared" si="20"/>
        <v>4.1666666666666705</v>
      </c>
      <c r="S113" s="721">
        <f>IF(INDEX(Historical!$D$7:$D$1379,MATCH(B113,Historical!$B$7:$B$1403,0))=0,"n/a",(INDEX(Historical!$C$7:$C$1381,MATCH(B113,Historical!$B$7:$B$1403,0))/INDEX(Historical!$D$7:$D$1379,MATCH(B113,Historical!$B$7:$B$1403,0))-1)*100)</f>
        <v>4.2105263157894868</v>
      </c>
      <c r="T113" s="721">
        <f>IF(INDEX(Historical!$F$7:$F$1372,MATCH(B113,Historical!$B$7:$B$1403,0))=0,"n/a",((INDEX(Historical!$C$7:$C$1381,MATCH(B113,Historical!$B$7:$B$1403,0))/INDEX(Historical!$F$7:$F$1372,MATCH(B113,Historical!$B$7:$B$1403,0)))^(1/3)-1)*100)</f>
        <v>4.4011575622509014</v>
      </c>
      <c r="U113" s="721">
        <f>IF(INDEX(Historical!$H$7:$H$1372,MATCH(B113,Historical!$B$7:$B$1403,0))=0,"n/a",((INDEX(Historical!$C$7:$C$1381,MATCH(B113,Historical!$B$7:$B$1403,0))/INDEX(Historical!$H$7:$H$1372,MATCH(B113,Historical!$B$7:$B$1403,0)))^(1/5)-1)*100)</f>
        <v>4.8837286784054301</v>
      </c>
      <c r="V113" s="721">
        <f>IF(INDEX(Historical!$O$7:$O$1372,MATCH(B113,Historical!$B$7:$B$1403,0))=0,"n/a",((INDEX(Historical!$C$7:$C$1381,MATCH(B113,Historical!$B$7:$B$1403,0))/INDEX(Historical!$O$7:$O$1372,MATCH(B113,Historical!$B$7:$B$1403,0)))^(1/10)-1)*100)</f>
        <v>14.672147799502056</v>
      </c>
      <c r="W113" s="722">
        <f t="shared" si="21"/>
        <v>0.33285710757161091</v>
      </c>
      <c r="X113" s="723" t="str">
        <f t="shared" si="22"/>
        <v>n/a</v>
      </c>
      <c r="Y113" s="899" t="s">
        <v>1227</v>
      </c>
      <c r="Z113" s="669">
        <f t="shared" si="23"/>
        <v>93.45794392523365</v>
      </c>
      <c r="AA113" s="910">
        <f t="shared" si="24"/>
        <v>100.46728971962617</v>
      </c>
      <c r="AB113" s="911">
        <v>12</v>
      </c>
      <c r="AC113" s="889">
        <v>1.07</v>
      </c>
      <c r="AD113" s="889">
        <v>13.14</v>
      </c>
      <c r="AE113" s="889">
        <v>27.7</v>
      </c>
      <c r="AF113" s="889">
        <v>4.13</v>
      </c>
      <c r="AG113" s="889" t="s">
        <v>136</v>
      </c>
      <c r="AH113" s="889">
        <v>14.899999999999999</v>
      </c>
      <c r="AI113" s="889">
        <v>6.5</v>
      </c>
      <c r="AJ113" s="889">
        <v>-2.8899999999999997</v>
      </c>
      <c r="AK113" s="889">
        <v>7.6700000000000008</v>
      </c>
      <c r="AL113" s="902">
        <v>20270</v>
      </c>
      <c r="AM113" s="896">
        <v>1.8399999999999999</v>
      </c>
      <c r="AN113" s="889" t="s">
        <v>136</v>
      </c>
      <c r="AO113" s="762">
        <f t="shared" si="25"/>
        <v>-94.653328483081197</v>
      </c>
      <c r="AP113" s="763">
        <f t="shared" si="26"/>
        <v>5.8139612365449649</v>
      </c>
      <c r="AQ113" s="912">
        <f t="shared" si="27"/>
        <v>329.43368730977465</v>
      </c>
      <c r="AR113" s="669">
        <f>INDEX(Historical!$C$7:$C$1381,MATCH(B113,Historical!$B$7:$B$1403,0))*IF(AH113="n/a",1.03,IF(AH113&lt;0,1.01,IF(AH113&gt;10,1.1,(1+AH113/100))))</f>
        <v>1.089</v>
      </c>
      <c r="AS113" s="910">
        <f t="shared" si="28"/>
        <v>1.1597849999999998</v>
      </c>
      <c r="AT113" s="910">
        <f t="shared" si="33"/>
        <v>1.2487405094999999</v>
      </c>
      <c r="AU113" s="910">
        <f t="shared" si="33"/>
        <v>1.3445189065786498</v>
      </c>
      <c r="AV113" s="910">
        <f t="shared" si="33"/>
        <v>1.4476435067132323</v>
      </c>
      <c r="AW113" s="669">
        <f t="shared" si="29"/>
        <v>6.2896879227918827</v>
      </c>
      <c r="AX113" s="770">
        <f t="shared" si="30"/>
        <v>5.8508724863180301</v>
      </c>
      <c r="AY113" s="959" t="s">
        <v>136</v>
      </c>
      <c r="AZ113" s="896">
        <v>55.44</v>
      </c>
      <c r="BA113" s="896">
        <v>-12.35</v>
      </c>
      <c r="BB113" s="896">
        <v>-0.6</v>
      </c>
      <c r="BC113" s="896">
        <v>13.489999999999998</v>
      </c>
      <c r="BE113" s="641">
        <v>2008</v>
      </c>
      <c r="BF113" s="922">
        <f t="shared" si="31"/>
        <v>1</v>
      </c>
      <c r="BG113" s="906" t="s">
        <v>136</v>
      </c>
    </row>
    <row r="114" spans="1:60" ht="11.25" customHeight="1" x14ac:dyDescent="0.2">
      <c r="A114" s="895" t="s">
        <v>1232</v>
      </c>
      <c r="B114" s="899" t="s">
        <v>1233</v>
      </c>
      <c r="C114" s="957" t="s">
        <v>112</v>
      </c>
      <c r="D114" s="957" t="s">
        <v>4348</v>
      </c>
      <c r="E114" s="754">
        <v>10</v>
      </c>
      <c r="F114" s="1235">
        <v>422</v>
      </c>
      <c r="G114" s="1235" t="s">
        <v>37</v>
      </c>
      <c r="H114" s="1235" t="s">
        <v>37</v>
      </c>
      <c r="I114" s="898">
        <v>71.53</v>
      </c>
      <c r="J114" s="669">
        <f t="shared" si="18"/>
        <v>2.6841884523975952</v>
      </c>
      <c r="K114" s="901">
        <v>0.48</v>
      </c>
      <c r="L114" s="911">
        <v>4</v>
      </c>
      <c r="M114" s="660">
        <f t="shared" si="19"/>
        <v>1.92</v>
      </c>
      <c r="N114" s="894" t="s">
        <v>356</v>
      </c>
      <c r="O114" s="756">
        <v>0.46</v>
      </c>
      <c r="P114" s="885">
        <v>43888</v>
      </c>
      <c r="Q114" s="885">
        <v>43921</v>
      </c>
      <c r="R114" s="660">
        <f t="shared" si="20"/>
        <v>4.3478260869565135</v>
      </c>
      <c r="S114" s="721">
        <f>IF(INDEX(Historical!$D$7:$D$1379,MATCH(B114,Historical!$B$7:$B$1403,0))=0,"n/a",(INDEX(Historical!$C$7:$C$1381,MATCH(B114,Historical!$B$7:$B$1403,0))/INDEX(Historical!$D$7:$D$1379,MATCH(B114,Historical!$B$7:$B$1403,0))-1)*100)</f>
        <v>4.5454545454545414</v>
      </c>
      <c r="T114" s="721">
        <f>IF(INDEX(Historical!$F$7:$F$1372,MATCH(B114,Historical!$B$7:$B$1403,0))=0,"n/a",((INDEX(Historical!$C$7:$C$1381,MATCH(B114,Historical!$B$7:$B$1403,0))/INDEX(Historical!$F$7:$F$1372,MATCH(B114,Historical!$B$7:$B$1403,0)))^(1/3)-1)*100)</f>
        <v>4.7689553171647248</v>
      </c>
      <c r="U114" s="721">
        <f>IF(INDEX(Historical!$H$7:$H$1372,MATCH(B114,Historical!$B$7:$B$1403,0))=0,"n/a",((INDEX(Historical!$C$7:$C$1381,MATCH(B114,Historical!$B$7:$B$1403,0))/INDEX(Historical!$H$7:$H$1372,MATCH(B114,Historical!$B$7:$B$1403,0)))^(1/5)-1)*100)</f>
        <v>6.8682698374176177</v>
      </c>
      <c r="V114" s="721">
        <f>IF(INDEX(Historical!$O$7:$O$1372,MATCH(B114,Historical!$B$7:$B$1403,0))=0,"n/a",((INDEX(Historical!$C$7:$C$1381,MATCH(B114,Historical!$B$7:$B$1403,0))/INDEX(Historical!$O$7:$O$1372,MATCH(B114,Historical!$B$7:$B$1403,0)))^(1/10)-1)*100)</f>
        <v>5.089658325849622</v>
      </c>
      <c r="W114" s="722">
        <f t="shared" si="21"/>
        <v>1.3494559747821757</v>
      </c>
      <c r="X114" s="723">
        <f t="shared" si="22"/>
        <v>1.2958999693240789</v>
      </c>
      <c r="Y114" s="682"/>
      <c r="Z114" s="669">
        <f t="shared" si="23"/>
        <v>33.04647160068847</v>
      </c>
      <c r="AA114" s="910">
        <f t="shared" si="24"/>
        <v>12.311531841652325</v>
      </c>
      <c r="AB114" s="911">
        <v>12</v>
      </c>
      <c r="AC114" s="889">
        <v>5.81</v>
      </c>
      <c r="AD114" s="889">
        <v>1.03</v>
      </c>
      <c r="AE114" s="889">
        <v>1.79</v>
      </c>
      <c r="AF114" s="889">
        <v>1.37</v>
      </c>
      <c r="AG114" s="889">
        <v>11.600000000000001</v>
      </c>
      <c r="AH114" s="889">
        <v>14.099999999999998</v>
      </c>
      <c r="AI114" s="889">
        <v>2.52</v>
      </c>
      <c r="AJ114" s="889">
        <v>5.3</v>
      </c>
      <c r="AK114" s="889">
        <v>12</v>
      </c>
      <c r="AL114" s="902">
        <v>2500</v>
      </c>
      <c r="AM114" s="896">
        <v>1.7000000000000002</v>
      </c>
      <c r="AN114" s="889">
        <v>2.62</v>
      </c>
      <c r="AO114" s="762">
        <f t="shared" si="25"/>
        <v>-2.7590735518371119</v>
      </c>
      <c r="AP114" s="763">
        <f t="shared" si="26"/>
        <v>9.5524582898152133</v>
      </c>
      <c r="AQ114" s="912">
        <f t="shared" si="27"/>
        <v>-13.418506922184237</v>
      </c>
      <c r="AR114" s="669">
        <f>INDEX(Historical!$C$7:$C$1381,MATCH(B114,Historical!$B$7:$B$1403,0))*IF(AH114="n/a",1.03,IF(AH114&lt;0,1.01,IF(AH114&gt;10,1.1,(1+AH114/100))))</f>
        <v>2.0240000000000005</v>
      </c>
      <c r="AS114" s="910">
        <f t="shared" si="28"/>
        <v>2.0750048000000003</v>
      </c>
      <c r="AT114" s="910">
        <f t="shared" si="33"/>
        <v>2.2825052800000005</v>
      </c>
      <c r="AU114" s="910">
        <f t="shared" si="33"/>
        <v>2.5107558080000008</v>
      </c>
      <c r="AV114" s="910">
        <f t="shared" si="33"/>
        <v>2.761831388800001</v>
      </c>
      <c r="AW114" s="669">
        <f t="shared" si="29"/>
        <v>11.654097276800004</v>
      </c>
      <c r="AX114" s="770">
        <f t="shared" si="30"/>
        <v>16.292600694533764</v>
      </c>
      <c r="AY114" s="959">
        <v>1.48</v>
      </c>
      <c r="AZ114" s="896">
        <v>2.92</v>
      </c>
      <c r="BA114" s="896">
        <v>-16.84</v>
      </c>
      <c r="BB114" s="896">
        <v>-10.37</v>
      </c>
      <c r="BC114" s="896">
        <v>-8.15</v>
      </c>
      <c r="BE114" s="641">
        <v>2011</v>
      </c>
      <c r="BF114" s="922">
        <f t="shared" si="31"/>
        <v>0</v>
      </c>
      <c r="BG114" s="906">
        <v>2.6</v>
      </c>
    </row>
    <row r="115" spans="1:60" ht="11.25" customHeight="1" x14ac:dyDescent="0.2">
      <c r="A115" s="887" t="s">
        <v>602</v>
      </c>
      <c r="B115" s="899" t="s">
        <v>603</v>
      </c>
      <c r="C115" s="957" t="s">
        <v>112</v>
      </c>
      <c r="D115" s="957" t="s">
        <v>212</v>
      </c>
      <c r="E115" s="754">
        <v>23</v>
      </c>
      <c r="F115" s="1235">
        <v>151</v>
      </c>
      <c r="G115" s="1235" t="s">
        <v>37</v>
      </c>
      <c r="H115" s="1235" t="s">
        <v>37</v>
      </c>
      <c r="I115" s="898">
        <v>49.32</v>
      </c>
      <c r="J115" s="669">
        <f t="shared" si="18"/>
        <v>1.4193025141930251</v>
      </c>
      <c r="K115" s="908">
        <v>0.17499999999999999</v>
      </c>
      <c r="L115" s="911">
        <v>4</v>
      </c>
      <c r="M115" s="660">
        <f t="shared" si="19"/>
        <v>0.7</v>
      </c>
      <c r="N115" s="894" t="s">
        <v>565</v>
      </c>
      <c r="O115" s="757">
        <v>0.16</v>
      </c>
      <c r="P115" s="1196">
        <v>43846</v>
      </c>
      <c r="Q115" s="1196">
        <v>43865</v>
      </c>
      <c r="R115" s="660">
        <f t="shared" si="20"/>
        <v>9.3749999999999911</v>
      </c>
      <c r="S115" s="721">
        <f>IF(INDEX(Historical!$D$7:$D$1379,MATCH(B115,Historical!$B$7:$B$1403,0))=0,"n/a",(INDEX(Historical!$C$7:$C$1381,MATCH(B115,Historical!$B$7:$B$1403,0))/INDEX(Historical!$D$7:$D$1379,MATCH(B115,Historical!$B$7:$B$1403,0))-1)*100)</f>
        <v>21.212121212121215</v>
      </c>
      <c r="T115" s="721">
        <f>IF(INDEX(Historical!$F$7:$F$1372,MATCH(B115,Historical!$B$7:$B$1403,0))=0,"n/a",((INDEX(Historical!$C$7:$C$1381,MATCH(B115,Historical!$B$7:$B$1403,0))/INDEX(Historical!$F$7:$F$1372,MATCH(B115,Historical!$B$7:$B$1403,0)))^(1/3)-1)*100)</f>
        <v>13.30326698854094</v>
      </c>
      <c r="U115" s="721">
        <f>IF(INDEX(Historical!$H$7:$H$1372,MATCH(B115,Historical!$B$7:$B$1403,0))=0,"n/a",((INDEX(Historical!$C$7:$C$1381,MATCH(B115,Historical!$B$7:$B$1403,0))/INDEX(Historical!$H$7:$H$1372,MATCH(B115,Historical!$B$7:$B$1403,0)))^(1/5)-1)*100)</f>
        <v>11.784530914564041</v>
      </c>
      <c r="V115" s="721">
        <f>IF(INDEX(Historical!$O$7:$O$1372,MATCH(B115,Historical!$B$7:$B$1403,0))=0,"n/a",((INDEX(Historical!$C$7:$C$1381,MATCH(B115,Historical!$B$7:$B$1403,0))/INDEX(Historical!$O$7:$O$1372,MATCH(B115,Historical!$B$7:$B$1403,0)))^(1/10)-1)*100)</f>
        <v>9.7106438166846054</v>
      </c>
      <c r="W115" s="722">
        <f t="shared" si="21"/>
        <v>1.2135684447941679</v>
      </c>
      <c r="X115" s="723">
        <f t="shared" si="22"/>
        <v>1.1223362775775276</v>
      </c>
      <c r="Y115" s="677"/>
      <c r="Z115" s="669">
        <f t="shared" si="23"/>
        <v>35</v>
      </c>
      <c r="AA115" s="910">
        <f t="shared" si="24"/>
        <v>24.66</v>
      </c>
      <c r="AB115" s="911">
        <v>12</v>
      </c>
      <c r="AC115" s="889">
        <v>2</v>
      </c>
      <c r="AD115" s="889">
        <v>3.08</v>
      </c>
      <c r="AE115" s="889">
        <v>5.0599999999999996</v>
      </c>
      <c r="AF115" s="889">
        <v>8.0299999999999994</v>
      </c>
      <c r="AG115" s="889">
        <v>36.4</v>
      </c>
      <c r="AH115" s="889">
        <v>1.7999999999999998</v>
      </c>
      <c r="AI115" s="889">
        <v>6.34</v>
      </c>
      <c r="AJ115" s="889">
        <v>10.5</v>
      </c>
      <c r="AK115" s="889">
        <v>8</v>
      </c>
      <c r="AL115" s="902">
        <v>8320</v>
      </c>
      <c r="AM115" s="896">
        <v>1</v>
      </c>
      <c r="AN115" s="889">
        <v>0.17</v>
      </c>
      <c r="AO115" s="762">
        <f t="shared" si="25"/>
        <v>-11.456166571242935</v>
      </c>
      <c r="AP115" s="763">
        <f t="shared" si="26"/>
        <v>13.203833428757065</v>
      </c>
      <c r="AQ115" s="912">
        <f t="shared" si="27"/>
        <v>196.66277151000929</v>
      </c>
      <c r="AR115" s="669">
        <f>INDEX(Historical!$C$7:$C$1381,MATCH(B115,Historical!$B$7:$B$1403,0))*IF(AH115="n/a",1.03,IF(AH115&lt;0,1.01,IF(AH115&gt;10,1.1,(1+AH115/100))))</f>
        <v>0.65151999999999999</v>
      </c>
      <c r="AS115" s="910">
        <f t="shared" si="28"/>
        <v>0.69282636799999997</v>
      </c>
      <c r="AT115" s="910">
        <f t="shared" si="33"/>
        <v>0.74825247744000001</v>
      </c>
      <c r="AU115" s="910">
        <f t="shared" si="33"/>
        <v>0.80811267563520006</v>
      </c>
      <c r="AV115" s="910">
        <f t="shared" si="33"/>
        <v>0.87276168968601608</v>
      </c>
      <c r="AW115" s="669">
        <f t="shared" si="29"/>
        <v>3.7734732107612161</v>
      </c>
      <c r="AX115" s="770">
        <f t="shared" si="30"/>
        <v>7.651000021819172</v>
      </c>
      <c r="AY115" s="959">
        <v>0.92</v>
      </c>
      <c r="AZ115" s="896">
        <v>13.33</v>
      </c>
      <c r="BA115" s="896">
        <v>-13.450000000000001</v>
      </c>
      <c r="BB115" s="896">
        <v>-7.870000000000001</v>
      </c>
      <c r="BC115" s="896">
        <v>0.57000000000000006</v>
      </c>
      <c r="BE115" s="641">
        <v>1998</v>
      </c>
      <c r="BF115" s="922">
        <f t="shared" si="31"/>
        <v>2</v>
      </c>
      <c r="BG115" s="906">
        <v>21.099999999999998</v>
      </c>
    </row>
    <row r="116" spans="1:60" ht="11.25" customHeight="1" x14ac:dyDescent="0.2">
      <c r="A116" s="887" t="s">
        <v>1245</v>
      </c>
      <c r="B116" s="899" t="s">
        <v>1246</v>
      </c>
      <c r="C116" s="957" t="s">
        <v>246</v>
      </c>
      <c r="D116" s="957" t="s">
        <v>4374</v>
      </c>
      <c r="E116" s="754">
        <v>10</v>
      </c>
      <c r="F116" s="1235">
        <v>427</v>
      </c>
      <c r="G116" s="1235" t="s">
        <v>106</v>
      </c>
      <c r="H116" s="1235" t="s">
        <v>106</v>
      </c>
      <c r="I116" s="898">
        <v>24.22</v>
      </c>
      <c r="J116" s="669">
        <f t="shared" si="18"/>
        <v>2.5433526011560694</v>
      </c>
      <c r="K116" s="901">
        <v>0.154</v>
      </c>
      <c r="L116" s="911">
        <v>4</v>
      </c>
      <c r="M116" s="660">
        <f t="shared" si="19"/>
        <v>0.61599999999999999</v>
      </c>
      <c r="N116" s="894" t="s">
        <v>163</v>
      </c>
      <c r="O116" s="756">
        <v>0.13400000000000001</v>
      </c>
      <c r="P116" s="885">
        <v>43901</v>
      </c>
      <c r="Q116" s="885">
        <v>43927</v>
      </c>
      <c r="R116" s="660">
        <f t="shared" si="20"/>
        <v>14.925373134328348</v>
      </c>
      <c r="S116" s="721">
        <f>IF(INDEX(Historical!$D$7:$D$1379,MATCH(B116,Historical!$B$7:$B$1403,0))=0,"n/a",(INDEX(Historical!$C$7:$C$1381,MATCH(B116,Historical!$B$7:$B$1403,0))/INDEX(Historical!$D$7:$D$1379,MATCH(B116,Historical!$B$7:$B$1403,0))-1)*100)</f>
        <v>19.642857142857139</v>
      </c>
      <c r="T116" s="721">
        <f>IF(INDEX(Historical!$F$7:$F$1372,MATCH(B116,Historical!$B$7:$B$1403,0))=0,"n/a",((INDEX(Historical!$C$7:$C$1381,MATCH(B116,Historical!$B$7:$B$1403,0))/INDEX(Historical!$F$7:$F$1372,MATCH(B116,Historical!$B$7:$B$1403,0)))^(1/3)-1)*100)</f>
        <v>21.478065450928806</v>
      </c>
      <c r="U116" s="721">
        <f>IF(INDEX(Historical!$H$7:$H$1372,MATCH(B116,Historical!$B$7:$B$1403,0))=0,"n/a",((INDEX(Historical!$C$7:$C$1381,MATCH(B116,Historical!$B$7:$B$1403,0))/INDEX(Historical!$H$7:$H$1372,MATCH(B116,Historical!$B$7:$B$1403,0)))^(1/5)-1)*100)</f>
        <v>20.045328934506699</v>
      </c>
      <c r="V116" s="721" t="str">
        <f>IF(INDEX(Historical!$O$7:$O$1372,MATCH(B116,Historical!$B$7:$B$1403,0))=0,"n/a",((INDEX(Historical!$C$7:$C$1381,MATCH(B116,Historical!$B$7:$B$1403,0))/INDEX(Historical!$O$7:$O$1372,MATCH(B116,Historical!$B$7:$B$1403,0)))^(1/10)-1)*100)</f>
        <v>n/a</v>
      </c>
      <c r="W116" s="722" t="str">
        <f t="shared" si="21"/>
        <v>n/a</v>
      </c>
      <c r="X116" s="723">
        <f t="shared" si="22"/>
        <v>7.7097418978871914</v>
      </c>
      <c r="Y116" s="682"/>
      <c r="Z116" s="669">
        <f t="shared" si="23"/>
        <v>44</v>
      </c>
      <c r="AA116" s="910">
        <f t="shared" si="24"/>
        <v>17.3</v>
      </c>
      <c r="AB116" s="911">
        <v>9</v>
      </c>
      <c r="AC116" s="889">
        <v>1.4</v>
      </c>
      <c r="AD116" s="889">
        <v>1.02</v>
      </c>
      <c r="AE116" s="889">
        <v>1.73</v>
      </c>
      <c r="AF116" s="889">
        <v>2.5099999999999998</v>
      </c>
      <c r="AG116" s="889">
        <v>15.4</v>
      </c>
      <c r="AH116" s="889">
        <v>2.7</v>
      </c>
      <c r="AI116" s="889">
        <v>10.92</v>
      </c>
      <c r="AJ116" s="889">
        <v>2.6</v>
      </c>
      <c r="AK116" s="889">
        <v>17</v>
      </c>
      <c r="AL116" s="902">
        <v>5020</v>
      </c>
      <c r="AM116" s="896">
        <v>8.4</v>
      </c>
      <c r="AN116" s="889">
        <v>0.5</v>
      </c>
      <c r="AO116" s="762">
        <f t="shared" si="25"/>
        <v>5.2886815356627679</v>
      </c>
      <c r="AP116" s="763">
        <f t="shared" si="26"/>
        <v>22.588681535662769</v>
      </c>
      <c r="AQ116" s="912">
        <f t="shared" si="27"/>
        <v>38.921240676547072</v>
      </c>
      <c r="AR116" s="669">
        <f>INDEX(Historical!$C$7:$C$1381,MATCH(B116,Historical!$B$7:$B$1403,0))*IF(AH116="n/a",1.03,IF(AH116&lt;0,1.01,IF(AH116&gt;10,1.1,(1+AH116/100))))</f>
        <v>0.55047199999999996</v>
      </c>
      <c r="AS116" s="910">
        <f t="shared" si="28"/>
        <v>0.60551920000000004</v>
      </c>
      <c r="AT116" s="910">
        <f t="shared" si="33"/>
        <v>0.66607112000000013</v>
      </c>
      <c r="AU116" s="910">
        <f t="shared" si="33"/>
        <v>0.73267823200000015</v>
      </c>
      <c r="AV116" s="910">
        <f t="shared" si="33"/>
        <v>0.80594605520000018</v>
      </c>
      <c r="AW116" s="669">
        <f t="shared" si="29"/>
        <v>3.3606866072000003</v>
      </c>
      <c r="AX116" s="770">
        <f t="shared" si="30"/>
        <v>13.875667246903387</v>
      </c>
      <c r="AY116" s="959">
        <v>0.85</v>
      </c>
      <c r="AZ116" s="896">
        <v>3.2800000000000002</v>
      </c>
      <c r="BA116" s="896">
        <v>-40.050000000000004</v>
      </c>
      <c r="BB116" s="896">
        <v>-15.540000000000001</v>
      </c>
      <c r="BC116" s="896">
        <v>-26.939999999999998</v>
      </c>
      <c r="BE116" s="641">
        <v>2011</v>
      </c>
      <c r="BF116" s="922">
        <f t="shared" si="31"/>
        <v>0</v>
      </c>
      <c r="BG116" s="906">
        <v>9.1</v>
      </c>
    </row>
    <row r="117" spans="1:60" ht="11.25" customHeight="1" x14ac:dyDescent="0.2">
      <c r="A117" s="895" t="s">
        <v>4488</v>
      </c>
      <c r="B117" s="899" t="s">
        <v>4487</v>
      </c>
      <c r="C117" s="957" t="s">
        <v>108</v>
      </c>
      <c r="D117" s="957" t="s">
        <v>118</v>
      </c>
      <c r="E117" s="754">
        <v>14</v>
      </c>
      <c r="F117" s="1235">
        <v>275</v>
      </c>
      <c r="G117" s="1235" t="s">
        <v>115</v>
      </c>
      <c r="H117" s="1235" t="s">
        <v>115</v>
      </c>
      <c r="I117" s="898">
        <v>92.66</v>
      </c>
      <c r="J117" s="669">
        <f t="shared" si="18"/>
        <v>0.74465788905676666</v>
      </c>
      <c r="K117" s="901">
        <v>0.17249999999999999</v>
      </c>
      <c r="L117" s="911">
        <v>4</v>
      </c>
      <c r="M117" s="660">
        <f t="shared" si="19"/>
        <v>0.69</v>
      </c>
      <c r="N117" s="894" t="s">
        <v>139</v>
      </c>
      <c r="O117" s="756">
        <v>0.16</v>
      </c>
      <c r="P117" s="636">
        <v>43559</v>
      </c>
      <c r="Q117" s="636">
        <v>43586</v>
      </c>
      <c r="R117" s="660">
        <f t="shared" si="20"/>
        <v>7.8124999999999893</v>
      </c>
      <c r="S117" s="721">
        <f>IF(INDEX(Historical!$D$7:$D$1379,MATCH(B117,Historical!$B$7:$B$1403,0))=0,"n/a",(INDEX(Historical!$C$7:$C$1381,MATCH(B117,Historical!$B$7:$B$1403,0))/INDEX(Historical!$D$7:$D$1379,MATCH(B117,Historical!$B$7:$B$1403,0))-1)*100)</f>
        <v>7.5396825396825351</v>
      </c>
      <c r="T117" s="721">
        <f>IF(INDEX(Historical!$F$7:$F$1372,MATCH(B117,Historical!$B$7:$B$1403,0))=0,"n/a",((INDEX(Historical!$C$7:$C$1381,MATCH(B117,Historical!$B$7:$B$1403,0))/INDEX(Historical!$F$7:$F$1372,MATCH(B117,Historical!$B$7:$B$1403,0)))^(1/3)-1)*100)</f>
        <v>6.8740101711165735</v>
      </c>
      <c r="U117" s="721">
        <f>IF(INDEX(Historical!$H$7:$H$1372,MATCH(B117,Historical!$B$7:$B$1403,0))=0,"n/a",((INDEX(Historical!$C$7:$C$1381,MATCH(B117,Historical!$B$7:$B$1403,0))/INDEX(Historical!$H$7:$H$1372,MATCH(B117,Historical!$B$7:$B$1403,0)))^(1/5)-1)*100)</f>
        <v>6.5500769692147021</v>
      </c>
      <c r="V117" s="721">
        <f>IF(INDEX(Historical!$O$7:$O$1372,MATCH(B117,Historical!$B$7:$B$1403,0))=0,"n/a",((INDEX(Historical!$C$7:$C$1381,MATCH(B117,Historical!$B$7:$B$1403,0))/INDEX(Historical!$O$7:$O$1372,MATCH(B117,Historical!$B$7:$B$1403,0)))^(1/10)-1)*100)</f>
        <v>10.532598280175254</v>
      </c>
      <c r="W117" s="722">
        <f t="shared" si="21"/>
        <v>0.62188614765109163</v>
      </c>
      <c r="X117" s="723">
        <f t="shared" si="22"/>
        <v>0.60648860826062057</v>
      </c>
      <c r="Y117" s="682"/>
      <c r="Z117" s="669">
        <f t="shared" si="23"/>
        <v>10.102489019033674</v>
      </c>
      <c r="AA117" s="910">
        <f t="shared" si="24"/>
        <v>13.566617862371888</v>
      </c>
      <c r="AB117" s="911">
        <v>12</v>
      </c>
      <c r="AC117" s="889">
        <v>6.83</v>
      </c>
      <c r="AD117" s="889">
        <v>1.86</v>
      </c>
      <c r="AE117" s="889">
        <v>2.2400000000000002</v>
      </c>
      <c r="AF117" s="889">
        <v>1.38</v>
      </c>
      <c r="AG117" s="889">
        <v>11.200000000000001</v>
      </c>
      <c r="AH117" s="889">
        <v>24.5</v>
      </c>
      <c r="AI117" s="889">
        <v>6.54</v>
      </c>
      <c r="AJ117" s="889">
        <v>10.8</v>
      </c>
      <c r="AK117" s="889">
        <v>7.3</v>
      </c>
      <c r="AL117" s="902">
        <v>10130</v>
      </c>
      <c r="AM117" s="896">
        <v>1.5</v>
      </c>
      <c r="AN117" s="889">
        <v>0.22</v>
      </c>
      <c r="AO117" s="762">
        <f t="shared" si="25"/>
        <v>-6.2718830041004194</v>
      </c>
      <c r="AP117" s="763">
        <f t="shared" si="26"/>
        <v>7.2947348582714691</v>
      </c>
      <c r="AQ117" s="912">
        <f t="shared" si="27"/>
        <v>-8.7812576517956487</v>
      </c>
      <c r="AR117" s="669">
        <f>INDEX(Historical!$C$7:$C$1381,MATCH(B117,Historical!$B$7:$B$1403,0))*IF(AH117="n/a",1.03,IF(AH117&lt;0,1.01,IF(AH117&gt;10,1.1,(1+AH117/100))))</f>
        <v>0.74525000000000008</v>
      </c>
      <c r="AS117" s="910">
        <f t="shared" si="28"/>
        <v>0.79398935000000004</v>
      </c>
      <c r="AT117" s="910">
        <f t="shared" si="33"/>
        <v>0.85195057254999995</v>
      </c>
      <c r="AU117" s="910">
        <f t="shared" si="33"/>
        <v>0.91414296434614994</v>
      </c>
      <c r="AV117" s="910">
        <f t="shared" si="33"/>
        <v>0.98087540074341883</v>
      </c>
      <c r="AW117" s="669">
        <f t="shared" si="29"/>
        <v>4.2862082876395693</v>
      </c>
      <c r="AX117" s="770">
        <f t="shared" si="30"/>
        <v>4.6257374138134786</v>
      </c>
      <c r="AY117" s="959">
        <v>0.94</v>
      </c>
      <c r="AZ117" s="896">
        <v>15.629999999999999</v>
      </c>
      <c r="BA117" s="896">
        <v>-16.84</v>
      </c>
      <c r="BB117" s="896">
        <v>-12.479999999999999</v>
      </c>
      <c r="BC117" s="896">
        <v>-3.5900000000000003</v>
      </c>
      <c r="BE117" s="641">
        <v>2006</v>
      </c>
      <c r="BF117" s="922">
        <f t="shared" si="31"/>
        <v>1</v>
      </c>
      <c r="BG117" s="906">
        <v>2.9000000000000004</v>
      </c>
    </row>
    <row r="118" spans="1:60" ht="11.25" customHeight="1" x14ac:dyDescent="0.2">
      <c r="A118" s="887" t="s">
        <v>1097</v>
      </c>
      <c r="B118" s="899" t="s">
        <v>1098</v>
      </c>
      <c r="C118" s="957" t="s">
        <v>4207</v>
      </c>
      <c r="D118" s="957" t="s">
        <v>4354</v>
      </c>
      <c r="E118" s="754">
        <v>10</v>
      </c>
      <c r="F118" s="1235">
        <v>423</v>
      </c>
      <c r="G118" s="1235" t="s">
        <v>106</v>
      </c>
      <c r="H118" s="1235" t="s">
        <v>106</v>
      </c>
      <c r="I118" s="898">
        <v>23.86</v>
      </c>
      <c r="J118" s="669">
        <f t="shared" si="18"/>
        <v>3.6881810561609392</v>
      </c>
      <c r="K118" s="901">
        <v>0.22</v>
      </c>
      <c r="L118" s="911">
        <v>4</v>
      </c>
      <c r="M118" s="660">
        <f t="shared" si="19"/>
        <v>0.88</v>
      </c>
      <c r="N118" s="894" t="s">
        <v>151</v>
      </c>
      <c r="O118" s="756">
        <v>0.2</v>
      </c>
      <c r="P118" s="885">
        <v>43888</v>
      </c>
      <c r="Q118" s="885">
        <v>43921</v>
      </c>
      <c r="R118" s="660">
        <f t="shared" si="20"/>
        <v>9.9999999999999947</v>
      </c>
      <c r="S118" s="721">
        <f>IF(INDEX(Historical!$D$7:$D$1379,MATCH(B118,Historical!$B$7:$B$1403,0))=0,"n/a",(INDEX(Historical!$C$7:$C$1381,MATCH(B118,Historical!$B$7:$B$1403,0))/INDEX(Historical!$D$7:$D$1379,MATCH(B118,Historical!$B$7:$B$1403,0))-1)*100)</f>
        <v>11.111111111111116</v>
      </c>
      <c r="T118" s="721">
        <f>IF(INDEX(Historical!$F$7:$F$1372,MATCH(B118,Historical!$B$7:$B$1403,0))=0,"n/a",((INDEX(Historical!$C$7:$C$1381,MATCH(B118,Historical!$B$7:$B$1403,0))/INDEX(Historical!$F$7:$F$1372,MATCH(B118,Historical!$B$7:$B$1403,0)))^(1/3)-1)*100)</f>
        <v>13.998396445113137</v>
      </c>
      <c r="U118" s="721">
        <f>IF(INDEX(Historical!$H$7:$H$1372,MATCH(B118,Historical!$B$7:$B$1403,0))=0,"n/a",((INDEX(Historical!$C$7:$C$1381,MATCH(B118,Historical!$B$7:$B$1403,0))/INDEX(Historical!$H$7:$H$1372,MATCH(B118,Historical!$B$7:$B$1403,0)))^(1/5)-1)*100)</f>
        <v>14.869835499703509</v>
      </c>
      <c r="V118" s="721">
        <f>IF(INDEX(Historical!$O$7:$O$1372,MATCH(B118,Historical!$B$7:$B$1403,0))=0,"n/a",((INDEX(Historical!$C$7:$C$1381,MATCH(B118,Historical!$B$7:$B$1403,0))/INDEX(Historical!$O$7:$O$1372,MATCH(B118,Historical!$B$7:$B$1403,0)))^(1/10)-1)*100)</f>
        <v>14.869835499703509</v>
      </c>
      <c r="W118" s="722">
        <f t="shared" si="21"/>
        <v>1</v>
      </c>
      <c r="X118" s="723" t="str">
        <f t="shared" si="22"/>
        <v>n/a</v>
      </c>
      <c r="Y118" s="679"/>
      <c r="Z118" s="669">
        <f t="shared" si="23"/>
        <v>83.80952380952381</v>
      </c>
      <c r="AA118" s="910">
        <f t="shared" si="24"/>
        <v>22.723809523809521</v>
      </c>
      <c r="AB118" s="911">
        <v>12</v>
      </c>
      <c r="AC118" s="889">
        <v>1.05</v>
      </c>
      <c r="AD118" s="889">
        <v>2.14</v>
      </c>
      <c r="AE118" s="889">
        <v>1.6</v>
      </c>
      <c r="AF118" s="889">
        <v>1.57</v>
      </c>
      <c r="AG118" s="889">
        <v>7.9</v>
      </c>
      <c r="AH118" s="891">
        <v>-5.7</v>
      </c>
      <c r="AI118" s="891">
        <v>23.810000000000002</v>
      </c>
      <c r="AJ118" s="889">
        <v>-9.1999999999999993</v>
      </c>
      <c r="AK118" s="889">
        <v>10.59</v>
      </c>
      <c r="AL118" s="902">
        <v>18440</v>
      </c>
      <c r="AM118" s="896">
        <v>0.1</v>
      </c>
      <c r="AN118" s="889">
        <v>0.73</v>
      </c>
      <c r="AO118" s="762">
        <f t="shared" si="25"/>
        <v>-4.1657929679450731</v>
      </c>
      <c r="AP118" s="763">
        <f t="shared" si="26"/>
        <v>18.558016555864448</v>
      </c>
      <c r="AQ118" s="912">
        <f t="shared" si="27"/>
        <v>25.921282205071705</v>
      </c>
      <c r="AR118" s="669">
        <f>INDEX(Historical!$C$7:$C$1381,MATCH(B118,Historical!$B$7:$B$1403,0))*IF(AH118="n/a",1.03,IF(AH118&lt;0,1.01,IF(AH118&gt;10,1.1,(1+AH118/100))))</f>
        <v>0.80800000000000005</v>
      </c>
      <c r="AS118" s="910">
        <f t="shared" si="28"/>
        <v>0.88880000000000015</v>
      </c>
      <c r="AT118" s="910">
        <f t="shared" si="33"/>
        <v>0.97768000000000022</v>
      </c>
      <c r="AU118" s="910">
        <f t="shared" si="33"/>
        <v>1.0754480000000004</v>
      </c>
      <c r="AV118" s="910">
        <f t="shared" si="33"/>
        <v>1.1829928000000005</v>
      </c>
      <c r="AW118" s="669">
        <f t="shared" si="29"/>
        <v>4.9329208000000015</v>
      </c>
      <c r="AX118" s="770">
        <f t="shared" si="30"/>
        <v>20.674437552388941</v>
      </c>
      <c r="AY118" s="959">
        <v>1.23</v>
      </c>
      <c r="AZ118" s="896">
        <v>0.77999999999999992</v>
      </c>
      <c r="BA118" s="896">
        <v>-32.479999999999997</v>
      </c>
      <c r="BB118" s="896">
        <v>-16.520000000000003</v>
      </c>
      <c r="BC118" s="896">
        <v>-19.189999999999998</v>
      </c>
      <c r="BE118" s="641">
        <v>2011</v>
      </c>
      <c r="BF118" s="922">
        <f t="shared" si="31"/>
        <v>0</v>
      </c>
      <c r="BG118" s="906">
        <v>3.1</v>
      </c>
    </row>
    <row r="119" spans="1:60" ht="11.25" customHeight="1" x14ac:dyDescent="0.2">
      <c r="A119" s="887" t="s">
        <v>1257</v>
      </c>
      <c r="B119" s="899" t="s">
        <v>1258</v>
      </c>
      <c r="C119" s="957" t="s">
        <v>246</v>
      </c>
      <c r="D119" s="957" t="s">
        <v>4333</v>
      </c>
      <c r="E119" s="754">
        <v>11</v>
      </c>
      <c r="F119" s="1235">
        <v>329</v>
      </c>
      <c r="G119" s="1235" t="s">
        <v>106</v>
      </c>
      <c r="H119" s="1235" t="s">
        <v>106</v>
      </c>
      <c r="I119" s="898">
        <v>85.23</v>
      </c>
      <c r="J119" s="669">
        <f t="shared" si="18"/>
        <v>1.4079549454417457</v>
      </c>
      <c r="K119" s="901">
        <v>0.3</v>
      </c>
      <c r="L119" s="911">
        <v>4</v>
      </c>
      <c r="M119" s="660">
        <f t="shared" si="19"/>
        <v>1.2</v>
      </c>
      <c r="N119" s="894" t="s">
        <v>148</v>
      </c>
      <c r="O119" s="756">
        <v>0.28999999999999998</v>
      </c>
      <c r="P119" s="885">
        <v>43889</v>
      </c>
      <c r="Q119" s="885">
        <v>43906</v>
      </c>
      <c r="R119" s="660">
        <f t="shared" si="20"/>
        <v>3.4482758620689689</v>
      </c>
      <c r="S119" s="721">
        <f>IF(INDEX(Historical!$D$7:$D$1379,MATCH(B119,Historical!$B$7:$B$1403,0))=0,"n/a",(INDEX(Historical!$C$7:$C$1381,MATCH(B119,Historical!$B$7:$B$1403,0))/INDEX(Historical!$D$7:$D$1379,MATCH(B119,Historical!$B$7:$B$1403,0))-1)*100)</f>
        <v>4.8076923076923128</v>
      </c>
      <c r="T119" s="721">
        <f>IF(INDEX(Historical!$F$7:$F$1372,MATCH(B119,Historical!$B$7:$B$1403,0))=0,"n/a",((INDEX(Historical!$C$7:$C$1381,MATCH(B119,Historical!$B$7:$B$1403,0))/INDEX(Historical!$F$7:$F$1372,MATCH(B119,Historical!$B$7:$B$1403,0)))^(1/3)-1)*100)</f>
        <v>6.200941900934942</v>
      </c>
      <c r="U119" s="721">
        <f>IF(INDEX(Historical!$H$7:$H$1372,MATCH(B119,Historical!$B$7:$B$1403,0))=0,"n/a",((INDEX(Historical!$C$7:$C$1381,MATCH(B119,Historical!$B$7:$B$1403,0))/INDEX(Historical!$H$7:$H$1372,MATCH(B119,Historical!$B$7:$B$1403,0)))^(1/5)-1)*100)</f>
        <v>9.2611309622839588</v>
      </c>
      <c r="V119" s="721" t="str">
        <f>IF(INDEX(Historical!$O$7:$O$1372,MATCH(B119,Historical!$B$7:$B$1403,0))=0,"n/a",((INDEX(Historical!$C$7:$C$1381,MATCH(B119,Historical!$B$7:$B$1403,0))/INDEX(Historical!$O$7:$O$1372,MATCH(B119,Historical!$B$7:$B$1403,0)))^(1/10)-1)*100)</f>
        <v>n/a</v>
      </c>
      <c r="W119" s="722" t="str">
        <f t="shared" si="21"/>
        <v>n/a</v>
      </c>
      <c r="X119" s="723">
        <f t="shared" si="22"/>
        <v>0.43891615934995071</v>
      </c>
      <c r="Y119" s="900"/>
      <c r="Z119" s="669">
        <f t="shared" si="23"/>
        <v>12.847965738758029</v>
      </c>
      <c r="AA119" s="910">
        <f t="shared" si="24"/>
        <v>9.125267665952892</v>
      </c>
      <c r="AB119" s="911">
        <v>12</v>
      </c>
      <c r="AC119" s="889">
        <v>9.34</v>
      </c>
      <c r="AD119" s="889" t="s">
        <v>136</v>
      </c>
      <c r="AE119" s="889">
        <v>0.13</v>
      </c>
      <c r="AF119" s="889">
        <v>1.21</v>
      </c>
      <c r="AG119" s="889">
        <v>14.2</v>
      </c>
      <c r="AH119" s="889">
        <v>20.100000000000001</v>
      </c>
      <c r="AI119" s="889">
        <v>15.190000000000001</v>
      </c>
      <c r="AJ119" s="889">
        <v>21.099999999999998</v>
      </c>
      <c r="AK119" s="889">
        <v>-3</v>
      </c>
      <c r="AL119" s="902">
        <v>1600</v>
      </c>
      <c r="AM119" s="897">
        <v>3.6999999999999997</v>
      </c>
      <c r="AN119" s="889">
        <v>2.4700000000000002</v>
      </c>
      <c r="AO119" s="762">
        <f t="shared" si="25"/>
        <v>1.5438182417728132</v>
      </c>
      <c r="AP119" s="763">
        <f t="shared" si="26"/>
        <v>10.669085907725705</v>
      </c>
      <c r="AQ119" s="912">
        <f t="shared" si="27"/>
        <v>-29.947404280615309</v>
      </c>
      <c r="AR119" s="669">
        <f>INDEX(Historical!$C$7:$C$1381,MATCH(B119,Historical!$B$7:$B$1403,0))*IF(AH119="n/a",1.03,IF(AH119&lt;0,1.01,IF(AH119&gt;10,1.1,(1+AH119/100))))</f>
        <v>1.1990000000000003</v>
      </c>
      <c r="AS119" s="910">
        <f t="shared" si="28"/>
        <v>1.3189000000000004</v>
      </c>
      <c r="AT119" s="910">
        <f t="shared" si="33"/>
        <v>1.3320890000000005</v>
      </c>
      <c r="AU119" s="910">
        <f t="shared" si="33"/>
        <v>1.3454098900000004</v>
      </c>
      <c r="AV119" s="910">
        <f t="shared" si="33"/>
        <v>1.3588639889000005</v>
      </c>
      <c r="AW119" s="669">
        <f t="shared" si="29"/>
        <v>6.5542628789000021</v>
      </c>
      <c r="AX119" s="770">
        <f t="shared" si="30"/>
        <v>7.6900890283937606</v>
      </c>
      <c r="AY119" s="959">
        <v>1.77</v>
      </c>
      <c r="AZ119" s="896">
        <v>42.6</v>
      </c>
      <c r="BA119" s="896">
        <v>-22.6</v>
      </c>
      <c r="BB119" s="896">
        <v>-15.21</v>
      </c>
      <c r="BC119" s="896">
        <v>-5.3900000000000006</v>
      </c>
      <c r="BE119" s="641">
        <v>2010</v>
      </c>
      <c r="BF119" s="922">
        <f t="shared" si="31"/>
        <v>0</v>
      </c>
      <c r="BG119" s="906">
        <v>3.1</v>
      </c>
      <c r="BH119" s="887"/>
    </row>
    <row r="120" spans="1:60" s="796" customFormat="1" ht="11.25" customHeight="1" x14ac:dyDescent="0.2">
      <c r="A120" s="777" t="s">
        <v>607</v>
      </c>
      <c r="B120" s="804" t="s">
        <v>608</v>
      </c>
      <c r="C120" s="957" t="s">
        <v>246</v>
      </c>
      <c r="D120" s="957" t="s">
        <v>4362</v>
      </c>
      <c r="E120" s="778">
        <v>16</v>
      </c>
      <c r="F120" s="1235">
        <v>232</v>
      </c>
      <c r="G120" s="1234" t="s">
        <v>115</v>
      </c>
      <c r="H120" s="1234" t="s">
        <v>115</v>
      </c>
      <c r="I120" s="779">
        <v>77.25</v>
      </c>
      <c r="J120" s="780">
        <f t="shared" si="18"/>
        <v>3.521035598705502</v>
      </c>
      <c r="K120" s="781">
        <v>0.68</v>
      </c>
      <c r="L120" s="782">
        <v>4</v>
      </c>
      <c r="M120" s="783">
        <f t="shared" si="19"/>
        <v>2.72</v>
      </c>
      <c r="N120" s="784" t="s">
        <v>107</v>
      </c>
      <c r="O120" s="785">
        <v>0.63</v>
      </c>
      <c r="P120" s="800">
        <v>43585</v>
      </c>
      <c r="Q120" s="800">
        <v>43600</v>
      </c>
      <c r="R120" s="783">
        <f t="shared" si="20"/>
        <v>7.936507936507943</v>
      </c>
      <c r="S120" s="721">
        <f>IF(INDEX(Historical!$D$7:$D$1379,MATCH(B120,Historical!$B$7:$B$1403,0))=0,"n/a",(INDEX(Historical!$C$7:$C$1381,MATCH(B120,Historical!$B$7:$B$1403,0))/INDEX(Historical!$D$7:$D$1379,MATCH(B120,Historical!$B$7:$B$1403,0))-1)*100)</f>
        <v>8.5365853658536661</v>
      </c>
      <c r="T120" s="721">
        <f>IF(INDEX(Historical!$F$7:$F$1372,MATCH(B120,Historical!$B$7:$B$1403,0))=0,"n/a",((INDEX(Historical!$C$7:$C$1381,MATCH(B120,Historical!$B$7:$B$1403,0))/INDEX(Historical!$F$7:$F$1372,MATCH(B120,Historical!$B$7:$B$1403,0)))^(1/3)-1)*100)</f>
        <v>10.294213551333819</v>
      </c>
      <c r="U120" s="721">
        <f>IF(INDEX(Historical!$H$7:$H$1372,MATCH(B120,Historical!$B$7:$B$1403,0))=0,"n/a",((INDEX(Historical!$C$7:$C$1381,MATCH(B120,Historical!$B$7:$B$1403,0))/INDEX(Historical!$H$7:$H$1372,MATCH(B120,Historical!$B$7:$B$1403,0)))^(1/5)-1)*100)</f>
        <v>9.5783890294993022</v>
      </c>
      <c r="V120" s="721">
        <f>IF(INDEX(Historical!$O$7:$O$1372,MATCH(B120,Historical!$B$7:$B$1403,0))=0,"n/a",((INDEX(Historical!$C$7:$C$1381,MATCH(B120,Historical!$B$7:$B$1403,0))/INDEX(Historical!$O$7:$O$1372,MATCH(B120,Historical!$B$7:$B$1403,0)))^(1/10)-1)*100)</f>
        <v>12.808578686873041</v>
      </c>
      <c r="W120" s="722">
        <f t="shared" si="21"/>
        <v>0.74781045295180015</v>
      </c>
      <c r="X120" s="723" t="str">
        <f t="shared" si="22"/>
        <v>n/a</v>
      </c>
      <c r="Y120" s="1155"/>
      <c r="Z120" s="780">
        <f t="shared" si="23"/>
        <v>68</v>
      </c>
      <c r="AA120" s="788">
        <f t="shared" si="24"/>
        <v>19.3125</v>
      </c>
      <c r="AB120" s="782">
        <v>12</v>
      </c>
      <c r="AC120" s="789">
        <v>4</v>
      </c>
      <c r="AD120" s="789">
        <v>1.53</v>
      </c>
      <c r="AE120" s="789">
        <v>2.46</v>
      </c>
      <c r="AF120" s="789">
        <v>5.31</v>
      </c>
      <c r="AG120" s="789">
        <v>18</v>
      </c>
      <c r="AH120" s="789">
        <v>-63.3</v>
      </c>
      <c r="AI120" s="789">
        <v>15.049999999999999</v>
      </c>
      <c r="AJ120" s="789">
        <v>-1.0999999999999999</v>
      </c>
      <c r="AK120" s="789">
        <v>12.6</v>
      </c>
      <c r="AL120" s="790">
        <v>11620</v>
      </c>
      <c r="AM120" s="791">
        <v>7.4300000000000006</v>
      </c>
      <c r="AN120" s="789">
        <v>0.93</v>
      </c>
      <c r="AO120" s="792">
        <f t="shared" si="25"/>
        <v>-6.2130753717951954</v>
      </c>
      <c r="AP120" s="793">
        <f t="shared" si="26"/>
        <v>13.099424628204805</v>
      </c>
      <c r="AQ120" s="794">
        <f t="shared" si="27"/>
        <v>113.4888755884016</v>
      </c>
      <c r="AR120" s="669">
        <f>INDEX(Historical!$C$7:$C$1381,MATCH(B120,Historical!$B$7:$B$1403,0))*IF(AH120="n/a",1.03,IF(AH120&lt;0,1.01,IF(AH120&gt;10,1.1,(1+AH120/100))))</f>
        <v>2.6966999999999999</v>
      </c>
      <c r="AS120" s="788">
        <f t="shared" si="28"/>
        <v>2.96637</v>
      </c>
      <c r="AT120" s="788">
        <f t="shared" si="33"/>
        <v>3.263007</v>
      </c>
      <c r="AU120" s="788">
        <f t="shared" si="33"/>
        <v>3.5893077000000004</v>
      </c>
      <c r="AV120" s="788">
        <f t="shared" si="33"/>
        <v>3.9482384700000006</v>
      </c>
      <c r="AW120" s="780">
        <f t="shared" si="29"/>
        <v>16.463623170000002</v>
      </c>
      <c r="AX120" s="795">
        <f t="shared" si="30"/>
        <v>21.312133553398059</v>
      </c>
      <c r="AY120" s="960">
        <v>0.95</v>
      </c>
      <c r="AZ120" s="791">
        <v>-2.7199999999999998</v>
      </c>
      <c r="BA120" s="791">
        <v>-39.11</v>
      </c>
      <c r="BB120" s="791">
        <v>-23.69</v>
      </c>
      <c r="BC120" s="791">
        <v>-27.26</v>
      </c>
      <c r="BD120" s="933"/>
      <c r="BE120" s="641">
        <v>2004</v>
      </c>
      <c r="BF120" s="922">
        <f t="shared" si="31"/>
        <v>1</v>
      </c>
      <c r="BG120" s="847">
        <v>6</v>
      </c>
    </row>
    <row r="121" spans="1:60" ht="11.25" customHeight="1" x14ac:dyDescent="0.2">
      <c r="A121" s="895" t="s">
        <v>615</v>
      </c>
      <c r="B121" s="899" t="s">
        <v>616</v>
      </c>
      <c r="C121" s="957" t="s">
        <v>112</v>
      </c>
      <c r="D121" s="957" t="s">
        <v>4338</v>
      </c>
      <c r="E121" s="754">
        <v>18</v>
      </c>
      <c r="F121" s="1235">
        <v>199</v>
      </c>
      <c r="G121" s="1235" t="s">
        <v>37</v>
      </c>
      <c r="H121" s="1235" t="s">
        <v>106</v>
      </c>
      <c r="I121" s="898">
        <v>27.54</v>
      </c>
      <c r="J121" s="669">
        <f t="shared" si="18"/>
        <v>2.9230210602759628</v>
      </c>
      <c r="K121" s="901">
        <v>0.20125000000000001</v>
      </c>
      <c r="L121" s="911">
        <v>4</v>
      </c>
      <c r="M121" s="660">
        <f t="shared" si="19"/>
        <v>0.80500000000000005</v>
      </c>
      <c r="N121" s="894" t="s">
        <v>151</v>
      </c>
      <c r="O121" s="756">
        <v>0.2</v>
      </c>
      <c r="P121" s="885">
        <v>43888</v>
      </c>
      <c r="Q121" s="885">
        <v>43917</v>
      </c>
      <c r="R121" s="660">
        <f t="shared" si="20"/>
        <v>0.62500000000000056</v>
      </c>
      <c r="S121" s="721">
        <f>IF(INDEX(Historical!$D$7:$D$1379,MATCH(B121,Historical!$B$7:$B$1403,0))=0,"n/a",(INDEX(Historical!$C$7:$C$1381,MATCH(B121,Historical!$B$7:$B$1403,0))/INDEX(Historical!$D$7:$D$1379,MATCH(B121,Historical!$B$7:$B$1403,0))-1)*100)</f>
        <v>2.5889967637540368</v>
      </c>
      <c r="T121" s="721">
        <f>IF(INDEX(Historical!$F$7:$F$1372,MATCH(B121,Historical!$B$7:$B$1403,0))=0,"n/a",((INDEX(Historical!$C$7:$C$1381,MATCH(B121,Historical!$B$7:$B$1403,0))/INDEX(Historical!$F$7:$F$1372,MATCH(B121,Historical!$B$7:$B$1403,0)))^(1/3)-1)*100)</f>
        <v>2.6590436043216981</v>
      </c>
      <c r="U121" s="721">
        <f>IF(INDEX(Historical!$H$7:$H$1372,MATCH(B121,Historical!$B$7:$B$1403,0))=0,"n/a",((INDEX(Historical!$C$7:$C$1381,MATCH(B121,Historical!$B$7:$B$1403,0))/INDEX(Historical!$H$7:$H$1372,MATCH(B121,Historical!$B$7:$B$1403,0)))^(1/5)-1)*100)</f>
        <v>2.734402310887929</v>
      </c>
      <c r="V121" s="721">
        <f>IF(INDEX(Historical!$O$7:$O$1372,MATCH(B121,Historical!$B$7:$B$1403,0))=0,"n/a",((INDEX(Historical!$C$7:$C$1381,MATCH(B121,Historical!$B$7:$B$1403,0))/INDEX(Historical!$O$7:$O$1372,MATCH(B121,Historical!$B$7:$B$1403,0)))^(1/10)-1)*100)</f>
        <v>4.8542829042560687</v>
      </c>
      <c r="W121" s="722">
        <f t="shared" si="21"/>
        <v>0.56329685863394963</v>
      </c>
      <c r="X121" s="723">
        <f t="shared" si="22"/>
        <v>0.25555161783999336</v>
      </c>
      <c r="Y121" s="900"/>
      <c r="Z121" s="669">
        <f t="shared" si="23"/>
        <v>92.52873563218391</v>
      </c>
      <c r="AA121" s="910">
        <f t="shared" si="24"/>
        <v>31.655172413793103</v>
      </c>
      <c r="AB121" s="911">
        <v>12</v>
      </c>
      <c r="AC121" s="889">
        <v>0.87</v>
      </c>
      <c r="AD121" s="889" t="s">
        <v>136</v>
      </c>
      <c r="AE121" s="889">
        <v>1.1000000000000001</v>
      </c>
      <c r="AF121" s="889">
        <v>4.5</v>
      </c>
      <c r="AG121" s="889">
        <v>19</v>
      </c>
      <c r="AH121" s="889">
        <v>-10.199999999999999</v>
      </c>
      <c r="AI121" s="889">
        <v>14.93</v>
      </c>
      <c r="AJ121" s="889">
        <v>10.7</v>
      </c>
      <c r="AK121" s="889">
        <v>-2.6100000000000003</v>
      </c>
      <c r="AL121" s="902">
        <v>2029.9999999999998</v>
      </c>
      <c r="AM121" s="896">
        <v>0.4</v>
      </c>
      <c r="AN121" s="889">
        <v>0.02</v>
      </c>
      <c r="AO121" s="762">
        <f t="shared" si="25"/>
        <v>-25.997749042629209</v>
      </c>
      <c r="AP121" s="763">
        <f t="shared" si="26"/>
        <v>5.6574233711638922</v>
      </c>
      <c r="AQ121" s="912">
        <f t="shared" si="27"/>
        <v>151.61547016744859</v>
      </c>
      <c r="AR121" s="669">
        <f>INDEX(Historical!$C$7:$C$1381,MATCH(B121,Historical!$B$7:$B$1403,0))*IF(AH121="n/a",1.03,IF(AH121&lt;0,1.01,IF(AH121&gt;10,1.1,(1+AH121/100))))</f>
        <v>0.80042499999999994</v>
      </c>
      <c r="AS121" s="910">
        <f t="shared" si="28"/>
        <v>0.88046749999999996</v>
      </c>
      <c r="AT121" s="910">
        <f t="shared" si="33"/>
        <v>0.889272175</v>
      </c>
      <c r="AU121" s="910">
        <f t="shared" si="33"/>
        <v>0.89816489675</v>
      </c>
      <c r="AV121" s="910">
        <f t="shared" si="33"/>
        <v>0.90714654571749997</v>
      </c>
      <c r="AW121" s="669">
        <f t="shared" si="29"/>
        <v>4.3754761174674996</v>
      </c>
      <c r="AX121" s="770">
        <f t="shared" si="30"/>
        <v>15.887712844834784</v>
      </c>
      <c r="AY121" s="959">
        <v>0.82</v>
      </c>
      <c r="AZ121" s="896">
        <v>30.15</v>
      </c>
      <c r="BA121" s="896">
        <v>-28.63</v>
      </c>
      <c r="BB121" s="896">
        <v>3.6700000000000004</v>
      </c>
      <c r="BC121" s="896">
        <v>3.4299999999999997</v>
      </c>
      <c r="BE121" s="641">
        <v>2003</v>
      </c>
      <c r="BF121" s="922">
        <f t="shared" si="31"/>
        <v>1</v>
      </c>
      <c r="BG121" s="906">
        <v>11.899999999999999</v>
      </c>
    </row>
    <row r="122" spans="1:60" ht="11.25" customHeight="1" x14ac:dyDescent="0.2">
      <c r="A122" s="887" t="s">
        <v>1293</v>
      </c>
      <c r="B122" s="899" t="s">
        <v>1294</v>
      </c>
      <c r="C122" s="957" t="s">
        <v>246</v>
      </c>
      <c r="D122" s="957" t="s">
        <v>4333</v>
      </c>
      <c r="E122" s="754">
        <v>11</v>
      </c>
      <c r="F122" s="1235">
        <v>334</v>
      </c>
      <c r="G122" s="1235" t="s">
        <v>115</v>
      </c>
      <c r="H122" s="1235" t="s">
        <v>115</v>
      </c>
      <c r="I122" s="898">
        <v>217.84</v>
      </c>
      <c r="J122" s="669">
        <f t="shared" si="18"/>
        <v>2.7543150936467131</v>
      </c>
      <c r="K122" s="901">
        <v>1.5</v>
      </c>
      <c r="L122" s="911">
        <v>4</v>
      </c>
      <c r="M122" s="660">
        <f t="shared" si="19"/>
        <v>6</v>
      </c>
      <c r="N122" s="894" t="s">
        <v>606</v>
      </c>
      <c r="O122" s="756">
        <v>1.36</v>
      </c>
      <c r="P122" s="885">
        <v>43901</v>
      </c>
      <c r="Q122" s="885">
        <v>43916</v>
      </c>
      <c r="R122" s="660">
        <f t="shared" si="20"/>
        <v>10.294117647058815</v>
      </c>
      <c r="S122" s="721">
        <f>IF(INDEX(Historical!$D$7:$D$1379,MATCH(B122,Historical!$B$7:$B$1403,0))=0,"n/a",(INDEX(Historical!$C$7:$C$1381,MATCH(B122,Historical!$B$7:$B$1403,0))/INDEX(Historical!$D$7:$D$1379,MATCH(B122,Historical!$B$7:$B$1403,0))-1)*100)</f>
        <v>32.038834951456316</v>
      </c>
      <c r="T122" s="721">
        <f>IF(INDEX(Historical!$F$7:$F$1372,MATCH(B122,Historical!$B$7:$B$1403,0))=0,"n/a",((INDEX(Historical!$C$7:$C$1381,MATCH(B122,Historical!$B$7:$B$1403,0))/INDEX(Historical!$F$7:$F$1372,MATCH(B122,Historical!$B$7:$B$1403,0)))^(1/3)-1)*100)</f>
        <v>25.380483197296044</v>
      </c>
      <c r="U122" s="721">
        <f>IF(INDEX(Historical!$H$7:$H$1372,MATCH(B122,Historical!$B$7:$B$1403,0))=0,"n/a",((INDEX(Historical!$C$7:$C$1381,MATCH(B122,Historical!$B$7:$B$1403,0))/INDEX(Historical!$H$7:$H$1372,MATCH(B122,Historical!$B$7:$B$1403,0)))^(1/5)-1)*100)</f>
        <v>23.676791529390083</v>
      </c>
      <c r="V122" s="721">
        <f>IF(INDEX(Historical!$O$7:$O$1372,MATCH(B122,Historical!$B$7:$B$1403,0))=0,"n/a",((INDEX(Historical!$C$7:$C$1381,MATCH(B122,Historical!$B$7:$B$1403,0))/INDEX(Historical!$O$7:$O$1372,MATCH(B122,Historical!$B$7:$B$1403,0)))^(1/10)-1)*100)</f>
        <v>19.422675814038648</v>
      </c>
      <c r="W122" s="722">
        <f t="shared" si="21"/>
        <v>1.2190283025924047</v>
      </c>
      <c r="X122" s="723">
        <f t="shared" si="22"/>
        <v>1.138307285066831</v>
      </c>
      <c r="Y122" s="682"/>
      <c r="Z122" s="669">
        <f t="shared" si="23"/>
        <v>59.464816650148663</v>
      </c>
      <c r="AA122" s="910">
        <f t="shared" si="24"/>
        <v>21.589692765113973</v>
      </c>
      <c r="AB122" s="911">
        <v>1</v>
      </c>
      <c r="AC122" s="889">
        <v>10.09</v>
      </c>
      <c r="AD122" s="889">
        <v>2.57</v>
      </c>
      <c r="AE122" s="889">
        <v>2.16</v>
      </c>
      <c r="AF122" s="891" t="s">
        <v>136</v>
      </c>
      <c r="AG122" s="891">
        <v>-709.19999999999993</v>
      </c>
      <c r="AH122" s="889">
        <v>30.5</v>
      </c>
      <c r="AI122" s="889">
        <v>4.5600000000000005</v>
      </c>
      <c r="AJ122" s="889">
        <v>20.8</v>
      </c>
      <c r="AK122" s="889">
        <v>8.4</v>
      </c>
      <c r="AL122" s="902">
        <v>239250</v>
      </c>
      <c r="AM122" s="896">
        <v>0.1</v>
      </c>
      <c r="AN122" s="891" t="s">
        <v>136</v>
      </c>
      <c r="AO122" s="762">
        <f t="shared" si="25"/>
        <v>4.8414138579228236</v>
      </c>
      <c r="AP122" s="763">
        <f t="shared" si="26"/>
        <v>26.431106623036797</v>
      </c>
      <c r="AQ122" s="912" t="str">
        <f t="shared" si="27"/>
        <v>n/a</v>
      </c>
      <c r="AR122" s="669">
        <f>INDEX(Historical!$C$7:$C$1381,MATCH(B122,Historical!$B$7:$B$1403,0))*IF(AH122="n/a",1.03,IF(AH122&lt;0,1.01,IF(AH122&gt;10,1.1,(1+AH122/100))))</f>
        <v>5.9840000000000009</v>
      </c>
      <c r="AS122" s="910">
        <f t="shared" si="28"/>
        <v>6.2568704000000013</v>
      </c>
      <c r="AT122" s="910">
        <f t="shared" si="33"/>
        <v>6.782447513600002</v>
      </c>
      <c r="AU122" s="910">
        <f t="shared" si="33"/>
        <v>7.3521731047424028</v>
      </c>
      <c r="AV122" s="910">
        <f t="shared" si="33"/>
        <v>7.969755645540765</v>
      </c>
      <c r="AW122" s="669">
        <f t="shared" si="29"/>
        <v>34.345246663883174</v>
      </c>
      <c r="AX122" s="770">
        <f t="shared" si="30"/>
        <v>15.766271880225474</v>
      </c>
      <c r="AY122" s="959">
        <v>0.99</v>
      </c>
      <c r="AZ122" s="896">
        <v>21.349999999999998</v>
      </c>
      <c r="BA122" s="896">
        <v>-11.93</v>
      </c>
      <c r="BB122" s="896">
        <v>-5.2</v>
      </c>
      <c r="BC122" s="896">
        <v>-1.22</v>
      </c>
      <c r="BE122" s="641">
        <v>2010</v>
      </c>
      <c r="BF122" s="922">
        <f t="shared" si="31"/>
        <v>0</v>
      </c>
      <c r="BG122" s="906">
        <v>22.2</v>
      </c>
      <c r="BH122" s="887"/>
    </row>
    <row r="123" spans="1:60" ht="11.25" customHeight="1" x14ac:dyDescent="0.2">
      <c r="A123" s="887" t="s">
        <v>612</v>
      </c>
      <c r="B123" s="899" t="s">
        <v>613</v>
      </c>
      <c r="C123" s="957" t="s">
        <v>108</v>
      </c>
      <c r="D123" s="957" t="s">
        <v>4355</v>
      </c>
      <c r="E123" s="754">
        <v>18</v>
      </c>
      <c r="F123" s="1235">
        <v>185</v>
      </c>
      <c r="G123" s="1235" t="s">
        <v>106</v>
      </c>
      <c r="H123" s="1235" t="s">
        <v>106</v>
      </c>
      <c r="I123" s="898">
        <v>54.85</v>
      </c>
      <c r="J123" s="669">
        <f t="shared" si="18"/>
        <v>1.1775752051048314</v>
      </c>
      <c r="K123" s="901">
        <v>0.64590000000000003</v>
      </c>
      <c r="L123" s="911">
        <v>1</v>
      </c>
      <c r="M123" s="660">
        <f t="shared" si="19"/>
        <v>0.64590000000000003</v>
      </c>
      <c r="N123" s="894" t="s">
        <v>614</v>
      </c>
      <c r="O123" s="756">
        <v>0.54700000000000004</v>
      </c>
      <c r="P123" s="885">
        <v>43635</v>
      </c>
      <c r="Q123" s="885">
        <v>43700</v>
      </c>
      <c r="R123" s="660">
        <f t="shared" si="20"/>
        <v>18.080438756855571</v>
      </c>
      <c r="S123" s="721">
        <f>IF(INDEX(Historical!$D$7:$D$1379,MATCH(B123,Historical!$B$7:$B$1403,0))=0,"n/a",(INDEX(Historical!$C$7:$C$1381,MATCH(B123,Historical!$B$7:$B$1403,0))/INDEX(Historical!$D$7:$D$1379,MATCH(B123,Historical!$B$7:$B$1403,0))-1)*100)</f>
        <v>18.080438756855564</v>
      </c>
      <c r="T123" s="721">
        <f>IF(INDEX(Historical!$F$7:$F$1372,MATCH(B123,Historical!$B$7:$B$1403,0))=0,"n/a",((INDEX(Historical!$C$7:$C$1381,MATCH(B123,Historical!$B$7:$B$1403,0))/INDEX(Historical!$F$7:$F$1372,MATCH(B123,Historical!$B$7:$B$1403,0)))^(1/3)-1)*100)</f>
        <v>15.192879234554812</v>
      </c>
      <c r="U123" s="721">
        <f>IF(INDEX(Historical!$H$7:$H$1372,MATCH(B123,Historical!$B$7:$B$1403,0))=0,"n/a",((INDEX(Historical!$C$7:$C$1381,MATCH(B123,Historical!$B$7:$B$1403,0))/INDEX(Historical!$H$7:$H$1372,MATCH(B123,Historical!$B$7:$B$1403,0)))^(1/5)-1)*100)</f>
        <v>13.062031478711811</v>
      </c>
      <c r="V123" s="721">
        <f>IF(INDEX(Historical!$O$7:$O$1372,MATCH(B123,Historical!$B$7:$B$1403,0))=0,"n/a",((INDEX(Historical!$C$7:$C$1381,MATCH(B123,Historical!$B$7:$B$1403,0))/INDEX(Historical!$O$7:$O$1372,MATCH(B123,Historical!$B$7:$B$1403,0)))^(1/10)-1)*100)</f>
        <v>18.352838355749878</v>
      </c>
      <c r="W123" s="722">
        <f t="shared" si="21"/>
        <v>0.71171724098030453</v>
      </c>
      <c r="X123" s="723">
        <f t="shared" si="22"/>
        <v>0.92968195578019996</v>
      </c>
      <c r="Y123" s="900" t="s">
        <v>4175</v>
      </c>
      <c r="Z123" s="669">
        <f t="shared" si="23"/>
        <v>124.21153846153847</v>
      </c>
      <c r="AA123" s="910">
        <f t="shared" si="24"/>
        <v>105.48076923076923</v>
      </c>
      <c r="AB123" s="911">
        <v>3</v>
      </c>
      <c r="AC123" s="889">
        <v>0.52</v>
      </c>
      <c r="AD123" s="889">
        <v>4.45</v>
      </c>
      <c r="AE123" s="889" t="s">
        <v>136</v>
      </c>
      <c r="AF123" s="889">
        <v>17.77</v>
      </c>
      <c r="AG123" s="889" t="s">
        <v>136</v>
      </c>
      <c r="AH123" s="889">
        <v>23.400000000000002</v>
      </c>
      <c r="AI123" s="889">
        <v>22.8</v>
      </c>
      <c r="AJ123" s="889">
        <v>14.05</v>
      </c>
      <c r="AK123" s="889">
        <v>23.799999999999997</v>
      </c>
      <c r="AL123" s="902">
        <v>45830</v>
      </c>
      <c r="AM123" s="896">
        <v>0.02</v>
      </c>
      <c r="AN123" s="889" t="s">
        <v>136</v>
      </c>
      <c r="AO123" s="762">
        <f t="shared" si="25"/>
        <v>-91.24116254695258</v>
      </c>
      <c r="AP123" s="763">
        <f t="shared" si="26"/>
        <v>14.239606683816643</v>
      </c>
      <c r="AQ123" s="912">
        <f t="shared" si="27"/>
        <v>812.72321939001597</v>
      </c>
      <c r="AR123" s="669">
        <f>INDEX(Historical!$C$7:$C$1381,MATCH(B123,Historical!$B$7:$B$1403,0))*IF(AH123="n/a",1.03,IF(AH123&lt;0,1.01,IF(AH123&gt;10,1.1,(1+AH123/100))))</f>
        <v>0.71049000000000007</v>
      </c>
      <c r="AS123" s="910">
        <f t="shared" si="28"/>
        <v>0.78153900000000009</v>
      </c>
      <c r="AT123" s="910">
        <f t="shared" si="33"/>
        <v>0.8596929000000002</v>
      </c>
      <c r="AU123" s="910">
        <f t="shared" si="33"/>
        <v>0.94566219000000029</v>
      </c>
      <c r="AV123" s="910">
        <f t="shared" si="33"/>
        <v>1.0402284090000005</v>
      </c>
      <c r="AW123" s="669">
        <f t="shared" si="29"/>
        <v>4.3376124990000005</v>
      </c>
      <c r="AX123" s="770">
        <f t="shared" si="30"/>
        <v>7.9081358231540566</v>
      </c>
      <c r="AY123" s="959" t="s">
        <v>136</v>
      </c>
      <c r="AZ123" s="896">
        <v>10.41</v>
      </c>
      <c r="BA123" s="896">
        <v>-16.600000000000001</v>
      </c>
      <c r="BB123" s="896">
        <v>-9.09</v>
      </c>
      <c r="BC123" s="896">
        <v>-7.93</v>
      </c>
      <c r="BE123" s="641">
        <v>2002</v>
      </c>
      <c r="BF123" s="922">
        <f t="shared" si="31"/>
        <v>1</v>
      </c>
      <c r="BG123" s="906" t="s">
        <v>136</v>
      </c>
    </row>
    <row r="124" spans="1:60" ht="11.25" customHeight="1" x14ac:dyDescent="0.2">
      <c r="A124" s="895" t="s">
        <v>4195</v>
      </c>
      <c r="B124" s="899" t="s">
        <v>4196</v>
      </c>
      <c r="C124" s="957" t="s">
        <v>112</v>
      </c>
      <c r="D124" s="957" t="s">
        <v>4361</v>
      </c>
      <c r="E124" s="754">
        <v>13</v>
      </c>
      <c r="F124" s="1235">
        <v>292</v>
      </c>
      <c r="G124" s="1235" t="s">
        <v>106</v>
      </c>
      <c r="H124" s="1235" t="s">
        <v>106</v>
      </c>
      <c r="I124" s="898">
        <v>107.85</v>
      </c>
      <c r="J124" s="669">
        <f t="shared" si="18"/>
        <v>0.14835419564209551</v>
      </c>
      <c r="K124" s="901">
        <v>0.08</v>
      </c>
      <c r="L124" s="911">
        <v>2</v>
      </c>
      <c r="M124" s="660">
        <f t="shared" si="19"/>
        <v>0.16</v>
      </c>
      <c r="N124" s="894" t="s">
        <v>230</v>
      </c>
      <c r="O124" s="756">
        <v>7.0000000000000007E-2</v>
      </c>
      <c r="P124" s="885">
        <v>43837</v>
      </c>
      <c r="Q124" s="885">
        <v>43852</v>
      </c>
      <c r="R124" s="660">
        <f t="shared" si="20"/>
        <v>14.285714285714276</v>
      </c>
      <c r="S124" s="721">
        <f>IF(INDEX(Historical!$D$7:$D$1379,MATCH(B124,Historical!$B$7:$B$1403,0))=0,"n/a",(INDEX(Historical!$C$7:$C$1381,MATCH(B124,Historical!$B$7:$B$1403,0))/INDEX(Historical!$D$7:$D$1379,MATCH(B124,Historical!$B$7:$B$1403,0))-1)*100)</f>
        <v>33.587786259542</v>
      </c>
      <c r="T124" s="721">
        <f>IF(INDEX(Historical!$F$7:$F$1372,MATCH(B124,Historical!$B$7:$B$1403,0))=0,"n/a",((INDEX(Historical!$C$7:$C$1381,MATCH(B124,Historical!$B$7:$B$1403,0))/INDEX(Historical!$F$7:$F$1372,MATCH(B124,Historical!$B$7:$B$1403,0)))^(1/3)-1)*100)</f>
        <v>19.519305557184687</v>
      </c>
      <c r="U124" s="721">
        <f>IF(INDEX(Historical!$H$7:$H$1372,MATCH(B124,Historical!$B$7:$B$1403,0))=0,"n/a",((INDEX(Historical!$C$7:$C$1381,MATCH(B124,Historical!$B$7:$B$1403,0))/INDEX(Historical!$H$7:$H$1372,MATCH(B124,Historical!$B$7:$B$1403,0)))^(1/5)-1)*100)</f>
        <v>17.921211638741894</v>
      </c>
      <c r="V124" s="721">
        <f>IF(INDEX(Historical!$O$7:$O$1372,MATCH(B124,Historical!$B$7:$B$1403,0))=0,"n/a",((INDEX(Historical!$C$7:$C$1381,MATCH(B124,Historical!$B$7:$B$1403,0))/INDEX(Historical!$O$7:$O$1372,MATCH(B124,Historical!$B$7:$B$1403,0)))^(1/10)-1)*100)</f>
        <v>18.706021469188027</v>
      </c>
      <c r="W124" s="722">
        <f t="shared" si="21"/>
        <v>0.95804506951203672</v>
      </c>
      <c r="X124" s="723">
        <f t="shared" si="22"/>
        <v>0.85339103041628073</v>
      </c>
      <c r="Y124" s="692"/>
      <c r="Z124" s="669">
        <f t="shared" si="23"/>
        <v>6.6945606694560666</v>
      </c>
      <c r="AA124" s="910">
        <f t="shared" si="24"/>
        <v>45.1255230125523</v>
      </c>
      <c r="AB124" s="911">
        <v>10</v>
      </c>
      <c r="AC124" s="889">
        <v>2.39</v>
      </c>
      <c r="AD124" s="889">
        <v>4.87</v>
      </c>
      <c r="AE124" s="889">
        <v>6.24</v>
      </c>
      <c r="AF124" s="889">
        <v>8.6999999999999993</v>
      </c>
      <c r="AG124" s="889">
        <v>20.8</v>
      </c>
      <c r="AH124" s="889">
        <v>32</v>
      </c>
      <c r="AI124" s="889">
        <v>6.2700000000000005</v>
      </c>
      <c r="AJ124" s="889">
        <v>21</v>
      </c>
      <c r="AK124" s="889">
        <v>9.2799999999999994</v>
      </c>
      <c r="AL124" s="902">
        <v>12830</v>
      </c>
      <c r="AM124" s="896">
        <v>6.1</v>
      </c>
      <c r="AN124" s="889">
        <v>0.34</v>
      </c>
      <c r="AO124" s="762">
        <f t="shared" si="25"/>
        <v>-27.05595717816831</v>
      </c>
      <c r="AP124" s="763">
        <f t="shared" si="26"/>
        <v>18.06956583438399</v>
      </c>
      <c r="AQ124" s="912">
        <f t="shared" si="27"/>
        <v>317.71444271001155</v>
      </c>
      <c r="AR124" s="669">
        <f>INDEX(Historical!$C$7:$C$1381,MATCH(B124,Historical!$B$7:$B$1403,0))*IF(AH124="n/a",1.03,IF(AH124&lt;0,1.01,IF(AH124&gt;10,1.1,(1+AH124/100))))</f>
        <v>0.15400000000000003</v>
      </c>
      <c r="AS124" s="910">
        <f t="shared" si="28"/>
        <v>0.16365580000000002</v>
      </c>
      <c r="AT124" s="910">
        <f t="shared" si="33"/>
        <v>0.17884305824000002</v>
      </c>
      <c r="AU124" s="910">
        <f t="shared" si="33"/>
        <v>0.19543969404467201</v>
      </c>
      <c r="AV124" s="910">
        <f t="shared" si="33"/>
        <v>0.21357649765201758</v>
      </c>
      <c r="AW124" s="669">
        <f t="shared" si="29"/>
        <v>0.90551504993668963</v>
      </c>
      <c r="AX124" s="770">
        <f t="shared" si="30"/>
        <v>0.8396059804698095</v>
      </c>
      <c r="AY124" s="959">
        <v>0.59</v>
      </c>
      <c r="AZ124" s="896">
        <v>20.830000000000002</v>
      </c>
      <c r="BA124" s="896">
        <v>-27.089999999999996</v>
      </c>
      <c r="BB124" s="896">
        <v>-11.17</v>
      </c>
      <c r="BC124" s="896">
        <v>-14.96</v>
      </c>
      <c r="BE124" s="641">
        <v>2008</v>
      </c>
      <c r="BF124" s="922">
        <f t="shared" si="31"/>
        <v>1</v>
      </c>
      <c r="BG124" s="906">
        <v>11.3</v>
      </c>
      <c r="BH124" s="887"/>
    </row>
    <row r="125" spans="1:60" ht="11.25" customHeight="1" x14ac:dyDescent="0.2">
      <c r="A125" s="895" t="s">
        <v>622</v>
      </c>
      <c r="B125" s="899" t="s">
        <v>623</v>
      </c>
      <c r="C125" s="957" t="s">
        <v>178</v>
      </c>
      <c r="D125" s="957" t="s">
        <v>4353</v>
      </c>
      <c r="E125" s="754">
        <v>15</v>
      </c>
      <c r="F125" s="1235">
        <v>260</v>
      </c>
      <c r="G125" s="1235" t="s">
        <v>106</v>
      </c>
      <c r="H125" s="1235" t="s">
        <v>106</v>
      </c>
      <c r="I125" s="898">
        <v>20.74</v>
      </c>
      <c r="J125" s="669">
        <f t="shared" si="18"/>
        <v>12.970106075216972</v>
      </c>
      <c r="K125" s="901">
        <v>0.67249999999999999</v>
      </c>
      <c r="L125" s="911">
        <v>4</v>
      </c>
      <c r="M125" s="660">
        <f t="shared" si="19"/>
        <v>2.69</v>
      </c>
      <c r="N125" s="894" t="s">
        <v>693</v>
      </c>
      <c r="O125" s="756">
        <v>0.67</v>
      </c>
      <c r="P125" s="885">
        <v>43672</v>
      </c>
      <c r="Q125" s="885">
        <v>43690</v>
      </c>
      <c r="R125" s="660">
        <f t="shared" si="20"/>
        <v>0.37313432835820098</v>
      </c>
      <c r="S125" s="721">
        <f>IF(INDEX(Historical!$D$7:$D$1379,MATCH(B125,Historical!$B$7:$B$1403,0))=0,"n/a",(INDEX(Historical!$C$7:$C$1381,MATCH(B125,Historical!$B$7:$B$1403,0))/INDEX(Historical!$D$7:$D$1379,MATCH(B125,Historical!$B$7:$B$1403,0))-1)*100)</f>
        <v>1.9961977186311763</v>
      </c>
      <c r="T125" s="721">
        <f>IF(INDEX(Historical!$F$7:$F$1372,MATCH(B125,Historical!$B$7:$B$1403,0))=0,"n/a",((INDEX(Historical!$C$7:$C$1381,MATCH(B125,Historical!$B$7:$B$1403,0))/INDEX(Historical!$F$7:$F$1372,MATCH(B125,Historical!$B$7:$B$1403,0)))^(1/3)-1)*100)</f>
        <v>4.9584113452102008</v>
      </c>
      <c r="U125" s="721">
        <f>IF(INDEX(Historical!$H$7:$H$1372,MATCH(B125,Historical!$B$7:$B$1403,0))=0,"n/a",((INDEX(Historical!$C$7:$C$1381,MATCH(B125,Historical!$B$7:$B$1403,0))/INDEX(Historical!$H$7:$H$1372,MATCH(B125,Historical!$B$7:$B$1403,0)))^(1/5)-1)*100)</f>
        <v>5.5873202449022497</v>
      </c>
      <c r="V125" s="721">
        <f>IF(INDEX(Historical!$O$7:$O$1372,MATCH(B125,Historical!$B$7:$B$1403,0))=0,"n/a",((INDEX(Historical!$C$7:$C$1381,MATCH(B125,Historical!$B$7:$B$1403,0))/INDEX(Historical!$O$7:$O$1372,MATCH(B125,Historical!$B$7:$B$1403,0)))^(1/10)-1)*100)</f>
        <v>5.570241060144987</v>
      </c>
      <c r="W125" s="722">
        <f t="shared" si="21"/>
        <v>1.0030661482282093</v>
      </c>
      <c r="X125" s="723">
        <f t="shared" si="22"/>
        <v>0.46561002040852079</v>
      </c>
      <c r="Y125" s="900"/>
      <c r="Z125" s="669">
        <f t="shared" si="23"/>
        <v>126.29107981220658</v>
      </c>
      <c r="AA125" s="910">
        <f t="shared" si="24"/>
        <v>9.737089201877934</v>
      </c>
      <c r="AB125" s="911">
        <v>12</v>
      </c>
      <c r="AC125" s="889">
        <v>2.13</v>
      </c>
      <c r="AD125" s="889">
        <v>2.67</v>
      </c>
      <c r="AE125" s="889">
        <v>4.1100000000000003</v>
      </c>
      <c r="AF125" s="889">
        <v>5.75</v>
      </c>
      <c r="AG125" s="889">
        <v>56.699999999999996</v>
      </c>
      <c r="AH125" s="889">
        <v>25.3</v>
      </c>
      <c r="AI125" s="889">
        <v>4.2700000000000005</v>
      </c>
      <c r="AJ125" s="889">
        <v>12</v>
      </c>
      <c r="AK125" s="889">
        <v>3.64</v>
      </c>
      <c r="AL125" s="902">
        <v>2190</v>
      </c>
      <c r="AM125" s="896">
        <v>0.2</v>
      </c>
      <c r="AN125" s="889">
        <v>4.03</v>
      </c>
      <c r="AO125" s="762">
        <f t="shared" si="25"/>
        <v>8.8203371182412855</v>
      </c>
      <c r="AP125" s="763">
        <f t="shared" si="26"/>
        <v>18.55742632011922</v>
      </c>
      <c r="AQ125" s="912">
        <f t="shared" si="27"/>
        <v>57.745593931491989</v>
      </c>
      <c r="AR125" s="669">
        <f>INDEX(Historical!$C$7:$C$1381,MATCH(B125,Historical!$B$7:$B$1403,0))*IF(AH125="n/a",1.03,IF(AH125&lt;0,1.01,IF(AH125&gt;10,1.1,(1+AH125/100))))</f>
        <v>2.9507500000000002</v>
      </c>
      <c r="AS125" s="910">
        <f t="shared" si="28"/>
        <v>3.076747025</v>
      </c>
      <c r="AT125" s="910">
        <f t="shared" si="33"/>
        <v>3.1887406167100001</v>
      </c>
      <c r="AU125" s="910">
        <f t="shared" si="33"/>
        <v>3.3048107751582441</v>
      </c>
      <c r="AV125" s="910">
        <f t="shared" si="33"/>
        <v>3.4251058873740039</v>
      </c>
      <c r="AW125" s="669">
        <f t="shared" si="29"/>
        <v>15.946154304242247</v>
      </c>
      <c r="AX125" s="770">
        <f t="shared" si="30"/>
        <v>76.885989895092806</v>
      </c>
      <c r="AY125" s="959">
        <v>0.76</v>
      </c>
      <c r="AZ125" s="896">
        <v>-0.33999999999999997</v>
      </c>
      <c r="BA125" s="896">
        <v>-32.24</v>
      </c>
      <c r="BB125" s="896">
        <v>-10.42</v>
      </c>
      <c r="BC125" s="896">
        <v>-17.41</v>
      </c>
      <c r="BE125" s="641">
        <v>2005</v>
      </c>
      <c r="BF125" s="922">
        <f t="shared" si="31"/>
        <v>1</v>
      </c>
      <c r="BG125" s="906">
        <v>10.4</v>
      </c>
    </row>
    <row r="126" spans="1:60" ht="11.25" customHeight="1" x14ac:dyDescent="0.2">
      <c r="A126" s="887" t="s">
        <v>1281</v>
      </c>
      <c r="B126" s="899" t="s">
        <v>1282</v>
      </c>
      <c r="C126" s="957" t="s">
        <v>108</v>
      </c>
      <c r="D126" s="957" t="s">
        <v>4355</v>
      </c>
      <c r="E126" s="754">
        <v>10</v>
      </c>
      <c r="F126" s="1235">
        <v>401</v>
      </c>
      <c r="G126" s="1235" t="s">
        <v>106</v>
      </c>
      <c r="H126" s="1235" t="s">
        <v>106</v>
      </c>
      <c r="I126" s="898">
        <v>23.19</v>
      </c>
      <c r="J126" s="669">
        <f t="shared" si="18"/>
        <v>3.4497628288055191</v>
      </c>
      <c r="K126" s="901">
        <v>0.2</v>
      </c>
      <c r="L126" s="911">
        <v>4</v>
      </c>
      <c r="M126" s="660">
        <f t="shared" si="19"/>
        <v>0.8</v>
      </c>
      <c r="N126" s="894" t="s">
        <v>706</v>
      </c>
      <c r="O126" s="756">
        <v>0.19</v>
      </c>
      <c r="P126" s="885">
        <v>43866</v>
      </c>
      <c r="Q126" s="885">
        <v>43880</v>
      </c>
      <c r="R126" s="660">
        <f t="shared" si="20"/>
        <v>5.2631578947368469</v>
      </c>
      <c r="S126" s="721">
        <f>IF(INDEX(Historical!$D$7:$D$1379,MATCH(B126,Historical!$B$7:$B$1403,0))=0,"n/a",(INDEX(Historical!$C$7:$C$1381,MATCH(B126,Historical!$B$7:$B$1403,0))/INDEX(Historical!$D$7:$D$1379,MATCH(B126,Historical!$B$7:$B$1403,0))-1)*100)</f>
        <v>2.7777777777777901</v>
      </c>
      <c r="T126" s="721">
        <f>IF(INDEX(Historical!$F$7:$F$1372,MATCH(B126,Historical!$B$7:$B$1403,0))=0,"n/a",((INDEX(Historical!$C$7:$C$1381,MATCH(B126,Historical!$B$7:$B$1403,0))/INDEX(Historical!$F$7:$F$1372,MATCH(B126,Historical!$B$7:$B$1403,0)))^(1/3)-1)*100)</f>
        <v>16.335239232339415</v>
      </c>
      <c r="U126" s="721">
        <f>IF(INDEX(Historical!$H$7:$H$1372,MATCH(B126,Historical!$B$7:$B$1403,0))=0,"n/a",((INDEX(Historical!$C$7:$C$1381,MATCH(B126,Historical!$B$7:$B$1403,0))/INDEX(Historical!$H$7:$H$1372,MATCH(B126,Historical!$B$7:$B$1403,0)))^(1/5)-1)*100)</f>
        <v>16.828973416570705</v>
      </c>
      <c r="V126" s="721">
        <f>IF(INDEX(Historical!$O$7:$O$1372,MATCH(B126,Historical!$B$7:$B$1403,0))=0,"n/a",((INDEX(Historical!$C$7:$C$1381,MATCH(B126,Historical!$B$7:$B$1403,0))/INDEX(Historical!$O$7:$O$1372,MATCH(B126,Historical!$B$7:$B$1403,0)))^(1/10)-1)*100)</f>
        <v>22.158353917150887</v>
      </c>
      <c r="W126" s="722">
        <f t="shared" si="21"/>
        <v>0.75948662429950786</v>
      </c>
      <c r="X126" s="723">
        <f t="shared" si="22"/>
        <v>0.86302427777285662</v>
      </c>
      <c r="Y126" s="683" t="s">
        <v>4322</v>
      </c>
      <c r="Z126" s="669">
        <f t="shared" si="23"/>
        <v>45.197740112994353</v>
      </c>
      <c r="AA126" s="910">
        <f t="shared" si="24"/>
        <v>13.101694915254237</v>
      </c>
      <c r="AB126" s="911">
        <v>12</v>
      </c>
      <c r="AC126" s="889">
        <v>1.77</v>
      </c>
      <c r="AD126" s="889">
        <v>1.87</v>
      </c>
      <c r="AE126" s="889">
        <v>3.91</v>
      </c>
      <c r="AF126" s="889">
        <v>1.06</v>
      </c>
      <c r="AG126" s="889">
        <v>8.3000000000000007</v>
      </c>
      <c r="AH126" s="889">
        <v>1</v>
      </c>
      <c r="AI126" s="889">
        <v>5.6099999999999994</v>
      </c>
      <c r="AJ126" s="889">
        <v>19.5</v>
      </c>
      <c r="AK126" s="889">
        <v>7.0000000000000009</v>
      </c>
      <c r="AL126" s="902">
        <v>851.3</v>
      </c>
      <c r="AM126" s="896">
        <v>0.5</v>
      </c>
      <c r="AN126" s="889">
        <v>0.03</v>
      </c>
      <c r="AO126" s="762">
        <f t="shared" si="25"/>
        <v>7.1770413301219858</v>
      </c>
      <c r="AP126" s="763">
        <f t="shared" si="26"/>
        <v>20.278736245376223</v>
      </c>
      <c r="AQ126" s="912">
        <f t="shared" si="27"/>
        <v>-21.435669359662857</v>
      </c>
      <c r="AR126" s="669">
        <f>INDEX(Historical!$C$7:$C$1381,MATCH(B126,Historical!$B$7:$B$1403,0))*IF(AH126="n/a",1.03,IF(AH126&lt;0,1.01,IF(AH126&gt;10,1.1,(1+AH126/100))))</f>
        <v>0.74739999999999995</v>
      </c>
      <c r="AS126" s="910">
        <f t="shared" si="28"/>
        <v>0.78932913999999998</v>
      </c>
      <c r="AT126" s="910">
        <f t="shared" si="33"/>
        <v>0.84458217980000005</v>
      </c>
      <c r="AU126" s="910">
        <f t="shared" si="33"/>
        <v>0.90370293238600008</v>
      </c>
      <c r="AV126" s="910">
        <f t="shared" si="33"/>
        <v>0.96696213765302019</v>
      </c>
      <c r="AW126" s="669">
        <f t="shared" si="29"/>
        <v>4.2519763898390206</v>
      </c>
      <c r="AX126" s="770">
        <f t="shared" si="30"/>
        <v>18.335387623281672</v>
      </c>
      <c r="AY126" s="959">
        <v>0.69</v>
      </c>
      <c r="AZ126" s="896">
        <v>-3.62</v>
      </c>
      <c r="BA126" s="896">
        <v>-29.95</v>
      </c>
      <c r="BB126" s="896">
        <v>-14.89</v>
      </c>
      <c r="BC126" s="896">
        <v>-16.29</v>
      </c>
      <c r="BE126" s="641">
        <v>2011</v>
      </c>
      <c r="BF126" s="922">
        <f t="shared" si="31"/>
        <v>0</v>
      </c>
      <c r="BG126" s="906">
        <v>1.2</v>
      </c>
    </row>
    <row r="127" spans="1:60" ht="11.25" customHeight="1" x14ac:dyDescent="0.2">
      <c r="A127" s="895" t="s">
        <v>617</v>
      </c>
      <c r="B127" s="899" t="s">
        <v>618</v>
      </c>
      <c r="C127" s="957" t="s">
        <v>112</v>
      </c>
      <c r="D127" s="957" t="s">
        <v>212</v>
      </c>
      <c r="E127" s="754">
        <v>13</v>
      </c>
      <c r="F127" s="1235">
        <v>289</v>
      </c>
      <c r="G127" s="1235" t="s">
        <v>106</v>
      </c>
      <c r="H127" s="1235" t="s">
        <v>106</v>
      </c>
      <c r="I127" s="898">
        <v>23.4</v>
      </c>
      <c r="J127" s="669">
        <f t="shared" si="18"/>
        <v>3.6324786324786329</v>
      </c>
      <c r="K127" s="901">
        <v>0.21249999999999999</v>
      </c>
      <c r="L127" s="911">
        <v>4</v>
      </c>
      <c r="M127" s="660">
        <f t="shared" si="19"/>
        <v>0.85</v>
      </c>
      <c r="N127" s="894" t="s">
        <v>151</v>
      </c>
      <c r="O127" s="756">
        <v>0.21</v>
      </c>
      <c r="P127" s="885">
        <v>43814</v>
      </c>
      <c r="Q127" s="885">
        <v>43829</v>
      </c>
      <c r="R127" s="660">
        <f t="shared" si="20"/>
        <v>1.1904761904761916</v>
      </c>
      <c r="S127" s="721">
        <f>IF(INDEX(Historical!$D$7:$D$1379,MATCH(B127,Historical!$B$7:$B$1403,0))=0,"n/a",(INDEX(Historical!$C$7:$C$1381,MATCH(B127,Historical!$B$7:$B$1403,0))/INDEX(Historical!$D$7:$D$1379,MATCH(B127,Historical!$B$7:$B$1403,0))-1)*100)</f>
        <v>1.3838748495788256</v>
      </c>
      <c r="T127" s="721">
        <f>IF(INDEX(Historical!$F$7:$F$1372,MATCH(B127,Historical!$B$7:$B$1403,0))=0,"n/a",((INDEX(Historical!$C$7:$C$1381,MATCH(B127,Historical!$B$7:$B$1403,0))/INDEX(Historical!$F$7:$F$1372,MATCH(B127,Historical!$B$7:$B$1403,0)))^(1/3)-1)*100)</f>
        <v>1.2159245811923736</v>
      </c>
      <c r="U127" s="721">
        <f>IF(INDEX(Historical!$H$7:$H$1372,MATCH(B127,Historical!$B$7:$B$1403,0))=0,"n/a",((INDEX(Historical!$C$7:$C$1381,MATCH(B127,Historical!$B$7:$B$1403,0))/INDEX(Historical!$H$7:$H$1372,MATCH(B127,Historical!$B$7:$B$1403,0)))^(1/5)-1)*100)</f>
        <v>1.2311400255211158</v>
      </c>
      <c r="V127" s="721">
        <f>IF(INDEX(Historical!$O$7:$O$1372,MATCH(B127,Historical!$B$7:$B$1403,0))=0,"n/a",((INDEX(Historical!$C$7:$C$1381,MATCH(B127,Historical!$B$7:$B$1403,0))/INDEX(Historical!$O$7:$O$1372,MATCH(B127,Historical!$B$7:$B$1403,0)))^(1/10)-1)*100)</f>
        <v>1.2715239020566038</v>
      </c>
      <c r="W127" s="722">
        <f t="shared" si="21"/>
        <v>0.96823978183172976</v>
      </c>
      <c r="X127" s="723">
        <f t="shared" si="22"/>
        <v>0.55960910250959817</v>
      </c>
      <c r="Y127" s="900" t="s">
        <v>152</v>
      </c>
      <c r="Z127" s="669">
        <f t="shared" si="23"/>
        <v>81.730769230769226</v>
      </c>
      <c r="AA127" s="910">
        <f t="shared" si="24"/>
        <v>22.499999999999996</v>
      </c>
      <c r="AB127" s="911">
        <v>9</v>
      </c>
      <c r="AC127" s="889">
        <v>1.04</v>
      </c>
      <c r="AD127" s="889">
        <v>1.8</v>
      </c>
      <c r="AE127" s="889">
        <v>0.86</v>
      </c>
      <c r="AF127" s="889">
        <v>1.42</v>
      </c>
      <c r="AG127" s="889" t="s">
        <v>136</v>
      </c>
      <c r="AH127" s="889">
        <v>39.800000000000004</v>
      </c>
      <c r="AI127" s="889">
        <v>14.48</v>
      </c>
      <c r="AJ127" s="889">
        <v>2.1999999999999997</v>
      </c>
      <c r="AK127" s="889">
        <v>12.5</v>
      </c>
      <c r="AL127" s="902">
        <v>1690</v>
      </c>
      <c r="AM127" s="896">
        <v>0.6</v>
      </c>
      <c r="AN127" s="889">
        <v>1.65</v>
      </c>
      <c r="AO127" s="762">
        <f t="shared" si="25"/>
        <v>-17.636381342000249</v>
      </c>
      <c r="AP127" s="763">
        <f t="shared" si="26"/>
        <v>4.8636186579997487</v>
      </c>
      <c r="AQ127" s="912">
        <f t="shared" si="27"/>
        <v>19.163752878129834</v>
      </c>
      <c r="AR127" s="669">
        <f>INDEX(Historical!$C$7:$C$1381,MATCH(B127,Historical!$B$7:$B$1403,0))*IF(AH127="n/a",1.03,IF(AH127&lt;0,1.01,IF(AH127&gt;10,1.1,(1+AH127/100))))</f>
        <v>0.92675000000000007</v>
      </c>
      <c r="AS127" s="910">
        <f t="shared" si="28"/>
        <v>1.0194250000000002</v>
      </c>
      <c r="AT127" s="910">
        <f t="shared" ref="AT127:AV146" si="34">IF($AK127="n/a",1.03*AS127,IF($AK127&lt;0,1.01*AS127,IF($AK127&gt;10,1.1*AS127,(1+$AK127/100)*AS127)))</f>
        <v>1.1213675000000003</v>
      </c>
      <c r="AU127" s="910">
        <f t="shared" si="34"/>
        <v>1.2335042500000004</v>
      </c>
      <c r="AV127" s="910">
        <f t="shared" si="34"/>
        <v>1.3568546750000006</v>
      </c>
      <c r="AW127" s="669">
        <f t="shared" si="29"/>
        <v>5.6579014250000021</v>
      </c>
      <c r="AX127" s="770">
        <f t="shared" si="30"/>
        <v>24.179065918803431</v>
      </c>
      <c r="AY127" s="959">
        <v>1.26</v>
      </c>
      <c r="AZ127" s="896">
        <v>-1.76</v>
      </c>
      <c r="BA127" s="896">
        <v>-47.78</v>
      </c>
      <c r="BB127" s="896">
        <v>-23.599999999999998</v>
      </c>
      <c r="BC127" s="896">
        <v>-27.85</v>
      </c>
      <c r="BE127" s="641">
        <v>2008</v>
      </c>
      <c r="BF127" s="922">
        <f t="shared" si="31"/>
        <v>1</v>
      </c>
      <c r="BG127" s="906" t="s">
        <v>136</v>
      </c>
    </row>
    <row r="128" spans="1:60" ht="11.25" customHeight="1" x14ac:dyDescent="0.2">
      <c r="A128" s="887" t="s">
        <v>619</v>
      </c>
      <c r="B128" s="899" t="s">
        <v>620</v>
      </c>
      <c r="C128" s="957" t="s">
        <v>108</v>
      </c>
      <c r="D128" s="957" t="s">
        <v>4347</v>
      </c>
      <c r="E128" s="754">
        <v>13</v>
      </c>
      <c r="F128" s="1235">
        <v>291</v>
      </c>
      <c r="G128" s="1235" t="s">
        <v>106</v>
      </c>
      <c r="H128" s="1235" t="s">
        <v>106</v>
      </c>
      <c r="I128" s="889">
        <v>182.96</v>
      </c>
      <c r="J128" s="669">
        <f t="shared" si="18"/>
        <v>0.89637079142982057</v>
      </c>
      <c r="K128" s="908">
        <v>0.41</v>
      </c>
      <c r="L128" s="911">
        <v>4</v>
      </c>
      <c r="M128" s="660">
        <f t="shared" si="19"/>
        <v>1.64</v>
      </c>
      <c r="N128" s="894" t="s">
        <v>621</v>
      </c>
      <c r="O128" s="757">
        <v>0.4</v>
      </c>
      <c r="P128" s="885">
        <v>43832</v>
      </c>
      <c r="Q128" s="885">
        <v>43844</v>
      </c>
      <c r="R128" s="660">
        <f t="shared" si="20"/>
        <v>2.4999999999999885</v>
      </c>
      <c r="S128" s="721">
        <f>IF(INDEX(Historical!$D$7:$D$1379,MATCH(B128,Historical!$B$7:$B$1403,0))=0,"n/a",(INDEX(Historical!$C$7:$C$1381,MATCH(B128,Historical!$B$7:$B$1403,0))/INDEX(Historical!$D$7:$D$1379,MATCH(B128,Historical!$B$7:$B$1403,0))-1)*100)</f>
        <v>10.791366906474821</v>
      </c>
      <c r="T128" s="721">
        <f>IF(INDEX(Historical!$F$7:$F$1372,MATCH(B128,Historical!$B$7:$B$1403,0))=0,"n/a",((INDEX(Historical!$C$7:$C$1381,MATCH(B128,Historical!$B$7:$B$1403,0))/INDEX(Historical!$F$7:$F$1372,MATCH(B128,Historical!$B$7:$B$1403,0)))^(1/3)-1)*100)</f>
        <v>8.0737688160205998</v>
      </c>
      <c r="U128" s="721">
        <f>IF(INDEX(Historical!$H$7:$H$1372,MATCH(B128,Historical!$B$7:$B$1403,0))=0,"n/a",((INDEX(Historical!$C$7:$C$1381,MATCH(B128,Historical!$B$7:$B$1403,0))/INDEX(Historical!$H$7:$H$1372,MATCH(B128,Historical!$B$7:$B$1403,0)))^(1/5)-1)*100)</f>
        <v>7.156580080526953</v>
      </c>
      <c r="V128" s="721">
        <f>IF(INDEX(Historical!$O$7:$O$1372,MATCH(B128,Historical!$B$7:$B$1403,0))=0,"n/a",((INDEX(Historical!$C$7:$C$1381,MATCH(B128,Historical!$B$7:$B$1403,0))/INDEX(Historical!$O$7:$O$1372,MATCH(B128,Historical!$B$7:$B$1403,0)))^(1/10)-1)*100)</f>
        <v>6.1231615010033824</v>
      </c>
      <c r="W128" s="722">
        <f t="shared" si="21"/>
        <v>1.1687720598834814</v>
      </c>
      <c r="X128" s="723">
        <f t="shared" si="22"/>
        <v>0.41608023723993914</v>
      </c>
      <c r="Y128" s="681"/>
      <c r="Z128" s="669">
        <f t="shared" si="23"/>
        <v>9.1928251121076237</v>
      </c>
      <c r="AA128" s="910">
        <f t="shared" si="24"/>
        <v>10.255605381165919</v>
      </c>
      <c r="AB128" s="911">
        <v>12</v>
      </c>
      <c r="AC128" s="889">
        <v>17.84</v>
      </c>
      <c r="AD128" s="889" t="s">
        <v>136</v>
      </c>
      <c r="AE128" s="889">
        <v>3.64</v>
      </c>
      <c r="AF128" s="889">
        <v>1.64</v>
      </c>
      <c r="AG128" s="889">
        <v>14.2</v>
      </c>
      <c r="AH128" s="889">
        <v>16.7</v>
      </c>
      <c r="AI128" s="889" t="s">
        <v>136</v>
      </c>
      <c r="AJ128" s="889">
        <v>17.2</v>
      </c>
      <c r="AK128" s="889" t="s">
        <v>136</v>
      </c>
      <c r="AL128" s="902">
        <v>389.7</v>
      </c>
      <c r="AM128" s="896">
        <v>3.2</v>
      </c>
      <c r="AN128" s="889">
        <v>0</v>
      </c>
      <c r="AO128" s="762">
        <f t="shared" si="25"/>
        <v>-2.202654509209145</v>
      </c>
      <c r="AP128" s="763">
        <f t="shared" si="26"/>
        <v>8.0529508719567744</v>
      </c>
      <c r="AQ128" s="912">
        <f t="shared" si="27"/>
        <v>-13.540779490207433</v>
      </c>
      <c r="AR128" s="669">
        <f>INDEX(Historical!$C$7:$C$1381,MATCH(B128,Historical!$B$7:$B$1403,0))*IF(AH128="n/a",1.03,IF(AH128&lt;0,1.01,IF(AH128&gt;10,1.1,(1+AH128/100))))</f>
        <v>1.6940000000000002</v>
      </c>
      <c r="AS128" s="910">
        <f t="shared" si="28"/>
        <v>1.7448200000000003</v>
      </c>
      <c r="AT128" s="910">
        <f t="shared" si="34"/>
        <v>1.7971646000000003</v>
      </c>
      <c r="AU128" s="910">
        <f t="shared" si="34"/>
        <v>1.8510795380000005</v>
      </c>
      <c r="AV128" s="910">
        <f t="shared" si="34"/>
        <v>1.9066119241400006</v>
      </c>
      <c r="AW128" s="669">
        <f t="shared" si="29"/>
        <v>8.9936760621400023</v>
      </c>
      <c r="AX128" s="770">
        <f t="shared" si="30"/>
        <v>4.9156515424901626</v>
      </c>
      <c r="AY128" s="959">
        <v>0.74</v>
      </c>
      <c r="AZ128" s="896">
        <v>12.58</v>
      </c>
      <c r="BA128" s="896">
        <v>-15.620000000000001</v>
      </c>
      <c r="BB128" s="896">
        <v>-9.84</v>
      </c>
      <c r="BC128" s="896">
        <v>-4.95</v>
      </c>
      <c r="BE128" s="641">
        <v>2008</v>
      </c>
      <c r="BF128" s="922">
        <f t="shared" si="31"/>
        <v>1</v>
      </c>
      <c r="BG128" s="906">
        <v>1.3</v>
      </c>
      <c r="BH128" s="887"/>
    </row>
    <row r="129" spans="1:60" ht="11.25" customHeight="1" x14ac:dyDescent="0.2">
      <c r="A129" s="895" t="s">
        <v>1269</v>
      </c>
      <c r="B129" s="899" t="s">
        <v>1270</v>
      </c>
      <c r="C129" s="957" t="s">
        <v>108</v>
      </c>
      <c r="D129" s="957" t="s">
        <v>118</v>
      </c>
      <c r="E129" s="754">
        <v>10</v>
      </c>
      <c r="F129" s="1235">
        <v>426</v>
      </c>
      <c r="G129" s="1235" t="s">
        <v>37</v>
      </c>
      <c r="H129" s="1235" t="s">
        <v>37</v>
      </c>
      <c r="I129" s="898">
        <v>49.95</v>
      </c>
      <c r="J129" s="669">
        <f t="shared" si="18"/>
        <v>2.6026026026026026</v>
      </c>
      <c r="K129" s="901">
        <v>0.32500000000000001</v>
      </c>
      <c r="L129" s="911">
        <v>4</v>
      </c>
      <c r="M129" s="660">
        <f t="shared" si="19"/>
        <v>1.3</v>
      </c>
      <c r="N129" s="894" t="s">
        <v>163</v>
      </c>
      <c r="O129" s="756">
        <v>0.3</v>
      </c>
      <c r="P129" s="885">
        <v>43889</v>
      </c>
      <c r="Q129" s="885">
        <v>43923</v>
      </c>
      <c r="R129" s="660">
        <f t="shared" si="20"/>
        <v>8.333333333333341</v>
      </c>
      <c r="S129" s="721">
        <f>IF(INDEX(Historical!$D$7:$D$1379,MATCH(B129,Historical!$B$7:$B$1403,0))=0,"n/a",(INDEX(Historical!$C$7:$C$1381,MATCH(B129,Historical!$B$7:$B$1403,0))/INDEX(Historical!$D$7:$D$1379,MATCH(B129,Historical!$B$7:$B$1403,0))-1)*100)</f>
        <v>14.285714285714279</v>
      </c>
      <c r="T129" s="721">
        <f>IF(INDEX(Historical!$F$7:$F$1372,MATCH(B129,Historical!$B$7:$B$1403,0))=0,"n/a",((INDEX(Historical!$C$7:$C$1381,MATCH(B129,Historical!$B$7:$B$1403,0))/INDEX(Historical!$F$7:$F$1372,MATCH(B129,Historical!$B$7:$B$1403,0)))^(1/3)-1)*100)</f>
        <v>12.624788044360603</v>
      </c>
      <c r="U129" s="721">
        <f>IF(INDEX(Historical!$H$7:$H$1372,MATCH(B129,Historical!$B$7:$B$1403,0))=0,"n/a",((INDEX(Historical!$C$7:$C$1381,MATCH(B129,Historical!$B$7:$B$1403,0))/INDEX(Historical!$H$7:$H$1372,MATCH(B129,Historical!$B$7:$B$1403,0)))^(1/5)-1)*100)</f>
        <v>13.754383035188301</v>
      </c>
      <c r="V129" s="721">
        <f>IF(INDEX(Historical!$O$7:$O$1372,MATCH(B129,Historical!$B$7:$B$1403,0))=0,"n/a",((INDEX(Historical!$C$7:$C$1381,MATCH(B129,Historical!$B$7:$B$1403,0))/INDEX(Historical!$O$7:$O$1372,MATCH(B129,Historical!$B$7:$B$1403,0)))^(1/10)-1)*100)</f>
        <v>9.8268022686760936</v>
      </c>
      <c r="W129" s="722">
        <f t="shared" si="21"/>
        <v>1.3996804513948307</v>
      </c>
      <c r="X129" s="723">
        <f t="shared" si="22"/>
        <v>1.403508472978398</v>
      </c>
      <c r="Y129" s="691" t="s">
        <v>4514</v>
      </c>
      <c r="Z129" s="669">
        <f t="shared" si="23"/>
        <v>22.968197879858657</v>
      </c>
      <c r="AA129" s="910">
        <f t="shared" si="24"/>
        <v>8.8250883392226154</v>
      </c>
      <c r="AB129" s="911">
        <v>12</v>
      </c>
      <c r="AC129" s="889">
        <v>5.66</v>
      </c>
      <c r="AD129" s="889">
        <v>2.08</v>
      </c>
      <c r="AE129" s="889">
        <v>0.87</v>
      </c>
      <c r="AF129" s="889">
        <v>1.1499999999999999</v>
      </c>
      <c r="AG129" s="889">
        <v>11.3</v>
      </c>
      <c r="AH129" s="889">
        <v>133.9</v>
      </c>
      <c r="AI129" s="889">
        <v>7.68</v>
      </c>
      <c r="AJ129" s="889">
        <v>9.8000000000000007</v>
      </c>
      <c r="AK129" s="889">
        <v>4.24</v>
      </c>
      <c r="AL129" s="902">
        <v>18010</v>
      </c>
      <c r="AM129" s="896">
        <v>0.1</v>
      </c>
      <c r="AN129" s="889">
        <v>0.31</v>
      </c>
      <c r="AO129" s="762">
        <f t="shared" si="25"/>
        <v>7.5318972985682873</v>
      </c>
      <c r="AP129" s="763">
        <f t="shared" si="26"/>
        <v>16.356985637790903</v>
      </c>
      <c r="AQ129" s="912">
        <f t="shared" si="27"/>
        <v>-32.838994150520797</v>
      </c>
      <c r="AR129" s="669">
        <f>INDEX(Historical!$C$7:$C$1381,MATCH(B129,Historical!$B$7:$B$1403,0))*IF(AH129="n/a",1.03,IF(AH129&lt;0,1.01,IF(AH129&gt;10,1.1,(1+AH129/100))))</f>
        <v>1.32</v>
      </c>
      <c r="AS129" s="910">
        <f t="shared" si="28"/>
        <v>1.421376</v>
      </c>
      <c r="AT129" s="910">
        <f t="shared" si="34"/>
        <v>1.4816423424</v>
      </c>
      <c r="AU129" s="910">
        <f t="shared" si="34"/>
        <v>1.54446397771776</v>
      </c>
      <c r="AV129" s="910">
        <f t="shared" si="34"/>
        <v>1.6099492503729931</v>
      </c>
      <c r="AW129" s="669">
        <f t="shared" si="29"/>
        <v>7.377431570490752</v>
      </c>
      <c r="AX129" s="770">
        <f t="shared" si="30"/>
        <v>14.769632773755259</v>
      </c>
      <c r="AY129" s="959">
        <v>0.56000000000000005</v>
      </c>
      <c r="AZ129" s="896">
        <v>5.16</v>
      </c>
      <c r="BA129" s="896">
        <v>-20.399999999999999</v>
      </c>
      <c r="BB129" s="896">
        <v>-15.790000000000001</v>
      </c>
      <c r="BC129" s="896">
        <v>-14.430000000000001</v>
      </c>
      <c r="BE129" s="641">
        <v>2011</v>
      </c>
      <c r="BF129" s="922">
        <f t="shared" si="31"/>
        <v>0</v>
      </c>
      <c r="BG129" s="906">
        <v>2.4</v>
      </c>
    </row>
    <row r="130" spans="1:60" ht="11.25" customHeight="1" x14ac:dyDescent="0.2">
      <c r="A130" s="887" t="s">
        <v>1299</v>
      </c>
      <c r="B130" s="899" t="s">
        <v>1300</v>
      </c>
      <c r="C130" s="957" t="s">
        <v>108</v>
      </c>
      <c r="D130" s="957" t="s">
        <v>118</v>
      </c>
      <c r="E130" s="754">
        <v>10</v>
      </c>
      <c r="F130" s="1235">
        <v>344</v>
      </c>
      <c r="G130" s="1235" t="s">
        <v>115</v>
      </c>
      <c r="H130" s="1235" t="s">
        <v>115</v>
      </c>
      <c r="I130" s="898">
        <v>38.93</v>
      </c>
      <c r="J130" s="669">
        <f t="shared" si="18"/>
        <v>2.954020035961983</v>
      </c>
      <c r="K130" s="901">
        <v>0.28749999999999998</v>
      </c>
      <c r="L130" s="911">
        <v>4</v>
      </c>
      <c r="M130" s="660">
        <f t="shared" si="19"/>
        <v>1.1499999999999999</v>
      </c>
      <c r="N130" s="894" t="s">
        <v>319</v>
      </c>
      <c r="O130" s="756">
        <v>0.28499999999999998</v>
      </c>
      <c r="P130" s="636">
        <v>43539</v>
      </c>
      <c r="Q130" s="636">
        <v>43553</v>
      </c>
      <c r="R130" s="660">
        <f t="shared" si="20"/>
        <v>0.87719298245614119</v>
      </c>
      <c r="S130" s="721">
        <f>IF(INDEX(Historical!$D$7:$D$1379,MATCH(B130,Historical!$B$7:$B$1403,0))=0,"n/a",(INDEX(Historical!$C$7:$C$1381,MATCH(B130,Historical!$B$7:$B$1403,0))/INDEX(Historical!$D$7:$D$1379,MATCH(B130,Historical!$B$7:$B$1403,0))-1)*100)</f>
        <v>0.87719298245614308</v>
      </c>
      <c r="T130" s="721">
        <f>IF(INDEX(Historical!$F$7:$F$1372,MATCH(B130,Historical!$B$7:$B$1403,0))=0,"n/a",((INDEX(Historical!$C$7:$C$1381,MATCH(B130,Historical!$B$7:$B$1403,0))/INDEX(Historical!$F$7:$F$1372,MATCH(B130,Historical!$B$7:$B$1403,0)))^(1/3)-1)*100)</f>
        <v>2.7536659143547526</v>
      </c>
      <c r="U130" s="721">
        <f>IF(INDEX(Historical!$H$7:$H$1372,MATCH(B130,Historical!$B$7:$B$1403,0))=0,"n/a",((INDEX(Historical!$C$7:$C$1381,MATCH(B130,Historical!$B$7:$B$1403,0))/INDEX(Historical!$H$7:$H$1372,MATCH(B130,Historical!$B$7:$B$1403,0)))^(1/5)-1)*100)</f>
        <v>4.5639552591273169</v>
      </c>
      <c r="V130" s="721">
        <f>IF(INDEX(Historical!$O$7:$O$1372,MATCH(B130,Historical!$B$7:$B$1403,0))=0,"n/a",((INDEX(Historical!$C$7:$C$1381,MATCH(B130,Historical!$B$7:$B$1403,0))/INDEX(Historical!$O$7:$O$1372,MATCH(B130,Historical!$B$7:$B$1403,0)))^(1/10)-1)*100)</f>
        <v>17.085582970286151</v>
      </c>
      <c r="W130" s="722">
        <f t="shared" si="21"/>
        <v>0.26712318023122622</v>
      </c>
      <c r="X130" s="723" t="str">
        <f t="shared" si="22"/>
        <v>n/a</v>
      </c>
      <c r="Y130" s="682"/>
      <c r="Z130" s="669">
        <f t="shared" si="23"/>
        <v>26.195899772209568</v>
      </c>
      <c r="AA130" s="910">
        <f t="shared" si="24"/>
        <v>8.8678815489749443</v>
      </c>
      <c r="AB130" s="911">
        <v>12</v>
      </c>
      <c r="AC130" s="889">
        <v>4.3899999999999997</v>
      </c>
      <c r="AD130" s="889">
        <v>0.7</v>
      </c>
      <c r="AE130" s="889">
        <v>1.1200000000000001</v>
      </c>
      <c r="AF130" s="889">
        <v>1.03</v>
      </c>
      <c r="AG130" s="889">
        <v>8.2000000000000011</v>
      </c>
      <c r="AH130" s="889">
        <v>-74.2</v>
      </c>
      <c r="AI130" s="889">
        <v>6.78</v>
      </c>
      <c r="AJ130" s="889">
        <v>-30.3</v>
      </c>
      <c r="AK130" s="889">
        <v>12.7</v>
      </c>
      <c r="AL130" s="902">
        <v>1610</v>
      </c>
      <c r="AM130" s="896">
        <v>1.0999999999999999</v>
      </c>
      <c r="AN130" s="889">
        <v>0.27</v>
      </c>
      <c r="AO130" s="762">
        <f t="shared" si="25"/>
        <v>-1.3499062538856439</v>
      </c>
      <c r="AP130" s="763">
        <f t="shared" si="26"/>
        <v>7.5179752950893004</v>
      </c>
      <c r="AQ130" s="912">
        <f t="shared" si="27"/>
        <v>-36.285644403428932</v>
      </c>
      <c r="AR130" s="669">
        <f>INDEX(Historical!$C$7:$C$1381,MATCH(B130,Historical!$B$7:$B$1403,0))*IF(AH130="n/a",1.03,IF(AH130&lt;0,1.01,IF(AH130&gt;10,1.1,(1+AH130/100))))</f>
        <v>1.1615</v>
      </c>
      <c r="AS130" s="910">
        <f t="shared" si="28"/>
        <v>1.2402497000000001</v>
      </c>
      <c r="AT130" s="910">
        <f t="shared" si="34"/>
        <v>1.3642746700000001</v>
      </c>
      <c r="AU130" s="910">
        <f t="shared" si="34"/>
        <v>1.5007021370000002</v>
      </c>
      <c r="AV130" s="910">
        <f t="shared" si="34"/>
        <v>1.6507723507000003</v>
      </c>
      <c r="AW130" s="669">
        <f t="shared" si="29"/>
        <v>6.9174988577000009</v>
      </c>
      <c r="AX130" s="770">
        <f t="shared" si="30"/>
        <v>17.769069760339072</v>
      </c>
      <c r="AY130" s="959">
        <v>0.56999999999999995</v>
      </c>
      <c r="AZ130" s="896">
        <v>13.23</v>
      </c>
      <c r="BA130" s="896">
        <v>-19.149999999999999</v>
      </c>
      <c r="BB130" s="896">
        <v>-11.450000000000001</v>
      </c>
      <c r="BC130" s="896">
        <v>-10.33</v>
      </c>
      <c r="BE130" s="641">
        <v>2010</v>
      </c>
      <c r="BF130" s="922">
        <f t="shared" si="31"/>
        <v>0</v>
      </c>
      <c r="BG130" s="906">
        <v>1</v>
      </c>
    </row>
    <row r="131" spans="1:60" ht="11.25" customHeight="1" x14ac:dyDescent="0.2">
      <c r="A131" s="887" t="s">
        <v>1267</v>
      </c>
      <c r="B131" s="899" t="s">
        <v>1268</v>
      </c>
      <c r="C131" s="957" t="s">
        <v>246</v>
      </c>
      <c r="D131" s="957" t="s">
        <v>4383</v>
      </c>
      <c r="E131" s="754">
        <v>10</v>
      </c>
      <c r="F131" s="1235">
        <v>418</v>
      </c>
      <c r="G131" s="1235" t="s">
        <v>115</v>
      </c>
      <c r="H131" s="1235" t="s">
        <v>115</v>
      </c>
      <c r="I131" s="889">
        <v>30.47</v>
      </c>
      <c r="J131" s="669">
        <f t="shared" si="18"/>
        <v>4.9885132917623896</v>
      </c>
      <c r="K131" s="908">
        <v>0.38</v>
      </c>
      <c r="L131" s="911">
        <v>4</v>
      </c>
      <c r="M131" s="660">
        <f t="shared" si="19"/>
        <v>1.52</v>
      </c>
      <c r="N131" s="894" t="s">
        <v>998</v>
      </c>
      <c r="O131" s="757">
        <v>0.375</v>
      </c>
      <c r="P131" s="885">
        <v>43894</v>
      </c>
      <c r="Q131" s="885">
        <v>43910</v>
      </c>
      <c r="R131" s="660">
        <f t="shared" si="20"/>
        <v>1.3333333333333344</v>
      </c>
      <c r="S131" s="721">
        <f>IF(INDEX(Historical!$D$7:$D$1379,MATCH(B131,Historical!$B$7:$B$1403,0))=0,"n/a",(INDEX(Historical!$C$7:$C$1381,MATCH(B131,Historical!$B$7:$B$1403,0))/INDEX(Historical!$D$7:$D$1379,MATCH(B131,Historical!$B$7:$B$1403,0))-1)*100)</f>
        <v>1.3513513513513598</v>
      </c>
      <c r="T131" s="721">
        <f>IF(INDEX(Historical!$F$7:$F$1372,MATCH(B131,Historical!$B$7:$B$1403,0))=0,"n/a",((INDEX(Historical!$C$7:$C$1381,MATCH(B131,Historical!$B$7:$B$1403,0))/INDEX(Historical!$F$7:$F$1372,MATCH(B131,Historical!$B$7:$B$1403,0)))^(1/3)-1)*100)</f>
        <v>2.3264108093813185</v>
      </c>
      <c r="U131" s="721">
        <f>IF(INDEX(Historical!$H$7:$H$1372,MATCH(B131,Historical!$B$7:$B$1403,0))=0,"n/a",((INDEX(Historical!$C$7:$C$1381,MATCH(B131,Historical!$B$7:$B$1403,0))/INDEX(Historical!$H$7:$H$1372,MATCH(B131,Historical!$B$7:$B$1403,0)))^(1/5)-1)*100)</f>
        <v>6.3995312815083638</v>
      </c>
      <c r="V131" s="721">
        <f>IF(INDEX(Historical!$O$7:$O$1372,MATCH(B131,Historical!$B$7:$B$1403,0))=0,"n/a",((INDEX(Historical!$C$7:$C$1381,MATCH(B131,Historical!$B$7:$B$1403,0))/INDEX(Historical!$O$7:$O$1372,MATCH(B131,Historical!$B$7:$B$1403,0)))^(1/10)-1)*100)</f>
        <v>14.130869721941398</v>
      </c>
      <c r="W131" s="722">
        <f t="shared" si="21"/>
        <v>0.4528759664079014</v>
      </c>
      <c r="X131" s="723" t="str">
        <f t="shared" si="22"/>
        <v>n/a</v>
      </c>
      <c r="Y131" s="682"/>
      <c r="Z131" s="669">
        <f t="shared" si="23"/>
        <v>56.928838951310865</v>
      </c>
      <c r="AA131" s="910">
        <f t="shared" si="24"/>
        <v>11.411985018726591</v>
      </c>
      <c r="AB131" s="911">
        <v>12</v>
      </c>
      <c r="AC131" s="889">
        <v>2.67</v>
      </c>
      <c r="AD131" s="889">
        <v>1.76</v>
      </c>
      <c r="AE131" s="889">
        <v>0.89</v>
      </c>
      <c r="AF131" s="889">
        <v>2.6</v>
      </c>
      <c r="AG131" s="889">
        <v>23.1</v>
      </c>
      <c r="AH131" s="889">
        <v>-16.100000000000001</v>
      </c>
      <c r="AI131" s="889">
        <v>12.5</v>
      </c>
      <c r="AJ131" s="889">
        <v>-7.1</v>
      </c>
      <c r="AK131" s="889">
        <v>6.5</v>
      </c>
      <c r="AL131" s="902">
        <v>4750</v>
      </c>
      <c r="AM131" s="896">
        <v>0.2</v>
      </c>
      <c r="AN131" s="889">
        <v>4.13</v>
      </c>
      <c r="AO131" s="762">
        <f t="shared" si="25"/>
        <v>-2.3940445455837178E-2</v>
      </c>
      <c r="AP131" s="763">
        <f t="shared" si="26"/>
        <v>11.388044573270754</v>
      </c>
      <c r="AQ131" s="912">
        <f t="shared" si="27"/>
        <v>14.835459194041123</v>
      </c>
      <c r="AR131" s="669">
        <f>INDEX(Historical!$C$7:$C$1381,MATCH(B131,Historical!$B$7:$B$1403,0))*IF(AH131="n/a",1.03,IF(AH131&lt;0,1.01,IF(AH131&gt;10,1.1,(1+AH131/100))))</f>
        <v>1.5150000000000001</v>
      </c>
      <c r="AS131" s="910">
        <f t="shared" si="28"/>
        <v>1.6665000000000003</v>
      </c>
      <c r="AT131" s="910">
        <f t="shared" si="34"/>
        <v>1.7748225000000002</v>
      </c>
      <c r="AU131" s="910">
        <f t="shared" si="34"/>
        <v>1.8901859625000001</v>
      </c>
      <c r="AV131" s="910">
        <f t="shared" si="34"/>
        <v>2.0130480500624999</v>
      </c>
      <c r="AW131" s="669">
        <f t="shared" si="29"/>
        <v>8.8595565125625004</v>
      </c>
      <c r="AX131" s="770">
        <f t="shared" si="30"/>
        <v>29.076325935551367</v>
      </c>
      <c r="AY131" s="959">
        <v>1.21</v>
      </c>
      <c r="AZ131" s="896">
        <v>0.9900000000000001</v>
      </c>
      <c r="BA131" s="896">
        <v>-26.400000000000002</v>
      </c>
      <c r="BB131" s="896">
        <v>-13.900000000000002</v>
      </c>
      <c r="BC131" s="896">
        <v>-13.930000000000001</v>
      </c>
      <c r="BE131" s="641">
        <v>2011</v>
      </c>
      <c r="BF131" s="922">
        <f t="shared" si="31"/>
        <v>0</v>
      </c>
      <c r="BG131" s="906">
        <v>4</v>
      </c>
      <c r="BH131" s="887"/>
    </row>
    <row r="132" spans="1:60" ht="11.25" customHeight="1" x14ac:dyDescent="0.2">
      <c r="A132" s="887" t="s">
        <v>624</v>
      </c>
      <c r="B132" s="899" t="s">
        <v>625</v>
      </c>
      <c r="C132" s="957" t="s">
        <v>108</v>
      </c>
      <c r="D132" s="957" t="s">
        <v>4355</v>
      </c>
      <c r="E132" s="754">
        <v>15</v>
      </c>
      <c r="F132" s="1235">
        <v>268</v>
      </c>
      <c r="G132" s="1235" t="s">
        <v>106</v>
      </c>
      <c r="H132" s="1235" t="s">
        <v>106</v>
      </c>
      <c r="I132" s="898">
        <v>115</v>
      </c>
      <c r="J132" s="669">
        <f t="shared" si="18"/>
        <v>1.6</v>
      </c>
      <c r="K132" s="901">
        <v>0.46</v>
      </c>
      <c r="L132" s="911">
        <v>4</v>
      </c>
      <c r="M132" s="660">
        <f t="shared" si="19"/>
        <v>1.84</v>
      </c>
      <c r="N132" s="894" t="s">
        <v>518</v>
      </c>
      <c r="O132" s="756">
        <v>0.44</v>
      </c>
      <c r="P132" s="885">
        <v>43783</v>
      </c>
      <c r="Q132" s="885">
        <v>43798</v>
      </c>
      <c r="R132" s="660">
        <f t="shared" si="20"/>
        <v>4.5454545454545494</v>
      </c>
      <c r="S132" s="721">
        <f>IF(INDEX(Historical!$D$7:$D$1379,MATCH(B132,Historical!$B$7:$B$1403,0))=0,"n/a",(INDEX(Historical!$C$7:$C$1381,MATCH(B132,Historical!$B$7:$B$1403,0))/INDEX(Historical!$D$7:$D$1379,MATCH(B132,Historical!$B$7:$B$1403,0))-1)*100)</f>
        <v>6.5868263473053856</v>
      </c>
      <c r="T132" s="721">
        <f>IF(INDEX(Historical!$F$7:$F$1372,MATCH(B132,Historical!$B$7:$B$1403,0))=0,"n/a",((INDEX(Historical!$C$7:$C$1381,MATCH(B132,Historical!$B$7:$B$1403,0))/INDEX(Historical!$F$7:$F$1372,MATCH(B132,Historical!$B$7:$B$1403,0)))^(1/3)-1)*100)</f>
        <v>14.045875999309576</v>
      </c>
      <c r="U132" s="721">
        <f>IF(INDEX(Historical!$H$7:$H$1372,MATCH(B132,Historical!$B$7:$B$1403,0))=0,"n/a",((INDEX(Historical!$C$7:$C$1381,MATCH(B132,Historical!$B$7:$B$1403,0))/INDEX(Historical!$H$7:$H$1372,MATCH(B132,Historical!$B$7:$B$1403,0)))^(1/5)-1)*100)</f>
        <v>11.346695461064794</v>
      </c>
      <c r="V132" s="721">
        <f>IF(INDEX(Historical!$O$7:$O$1372,MATCH(B132,Historical!$B$7:$B$1403,0))=0,"n/a",((INDEX(Historical!$C$7:$C$1381,MATCH(B132,Historical!$B$7:$B$1403,0))/INDEX(Historical!$O$7:$O$1372,MATCH(B132,Historical!$B$7:$B$1403,0)))^(1/10)-1)*100)</f>
        <v>11.963177647877821</v>
      </c>
      <c r="W132" s="722">
        <f t="shared" si="21"/>
        <v>0.94846835807688723</v>
      </c>
      <c r="X132" s="723" t="str">
        <f t="shared" si="22"/>
        <v>n/a</v>
      </c>
      <c r="Y132" s="683"/>
      <c r="Z132" s="669" t="str">
        <f t="shared" si="23"/>
        <v>n/a</v>
      </c>
      <c r="AA132" s="910" t="str">
        <f t="shared" si="24"/>
        <v>n/a</v>
      </c>
      <c r="AB132" s="911">
        <v>12</v>
      </c>
      <c r="AC132" s="889" t="s">
        <v>136</v>
      </c>
      <c r="AD132" s="889" t="s">
        <v>136</v>
      </c>
      <c r="AE132" s="889" t="s">
        <v>136</v>
      </c>
      <c r="AF132" s="889" t="s">
        <v>136</v>
      </c>
      <c r="AG132" s="889" t="s">
        <v>136</v>
      </c>
      <c r="AH132" s="889" t="s">
        <v>136</v>
      </c>
      <c r="AI132" s="889" t="s">
        <v>136</v>
      </c>
      <c r="AJ132" s="889" t="s">
        <v>136</v>
      </c>
      <c r="AK132" s="889" t="s">
        <v>136</v>
      </c>
      <c r="AL132" s="902" t="s">
        <v>136</v>
      </c>
      <c r="AM132" s="896" t="s">
        <v>136</v>
      </c>
      <c r="AN132" s="889" t="s">
        <v>136</v>
      </c>
      <c r="AO132" s="762" t="str">
        <f t="shared" si="25"/>
        <v>n/a</v>
      </c>
      <c r="AP132" s="763">
        <f t="shared" si="26"/>
        <v>12.946695461064794</v>
      </c>
      <c r="AQ132" s="912" t="str">
        <f t="shared" si="27"/>
        <v>n/a</v>
      </c>
      <c r="AR132" s="669">
        <f>INDEX(Historical!$C$7:$C$1381,MATCH(B132,Historical!$B$7:$B$1403,0))*IF(AH132="n/a",1.03,IF(AH132&lt;0,1.01,IF(AH132&gt;10,1.1,(1+AH132/100))))</f>
        <v>1.8334000000000001</v>
      </c>
      <c r="AS132" s="910">
        <f t="shared" si="28"/>
        <v>1.8884020000000001</v>
      </c>
      <c r="AT132" s="910">
        <f t="shared" si="34"/>
        <v>1.9450540600000001</v>
      </c>
      <c r="AU132" s="910">
        <f t="shared" si="34"/>
        <v>2.0034056818000003</v>
      </c>
      <c r="AV132" s="910">
        <f t="shared" si="34"/>
        <v>2.0635078522540002</v>
      </c>
      <c r="AW132" s="669">
        <f t="shared" si="29"/>
        <v>9.7337695940540012</v>
      </c>
      <c r="AX132" s="770">
        <f t="shared" si="30"/>
        <v>8.4641474730904367</v>
      </c>
      <c r="AY132" s="959" t="s">
        <v>136</v>
      </c>
      <c r="AZ132" s="896" t="s">
        <v>136</v>
      </c>
      <c r="BA132" s="896" t="s">
        <v>136</v>
      </c>
      <c r="BB132" s="896" t="s">
        <v>136</v>
      </c>
      <c r="BC132" s="896" t="s">
        <v>136</v>
      </c>
      <c r="BD132" s="932" t="s">
        <v>4281</v>
      </c>
      <c r="BE132" s="641">
        <v>2005</v>
      </c>
      <c r="BF132" s="922">
        <f t="shared" si="31"/>
        <v>1</v>
      </c>
      <c r="BG132" s="906" t="s">
        <v>136</v>
      </c>
      <c r="BH132" s="887"/>
    </row>
    <row r="133" spans="1:60" ht="11.25" customHeight="1" x14ac:dyDescent="0.2">
      <c r="A133" s="895" t="s">
        <v>1305</v>
      </c>
      <c r="B133" s="899" t="s">
        <v>1306</v>
      </c>
      <c r="C133" s="957" t="s">
        <v>4207</v>
      </c>
      <c r="D133" s="957" t="s">
        <v>4334</v>
      </c>
      <c r="E133" s="754">
        <v>10</v>
      </c>
      <c r="F133" s="1235">
        <v>387</v>
      </c>
      <c r="G133" s="1235" t="s">
        <v>106</v>
      </c>
      <c r="H133" s="1235" t="s">
        <v>106</v>
      </c>
      <c r="I133" s="898">
        <v>20.79</v>
      </c>
      <c r="J133" s="669">
        <f t="shared" si="18"/>
        <v>3.3900913900913903</v>
      </c>
      <c r="K133" s="901">
        <v>0.1762</v>
      </c>
      <c r="L133" s="911">
        <v>4</v>
      </c>
      <c r="M133" s="660">
        <f t="shared" si="19"/>
        <v>0.70479999999999998</v>
      </c>
      <c r="N133" s="894" t="s">
        <v>189</v>
      </c>
      <c r="O133" s="756">
        <v>0.16020000000000001</v>
      </c>
      <c r="P133" s="885">
        <v>43808</v>
      </c>
      <c r="Q133" s="885">
        <v>43831</v>
      </c>
      <c r="R133" s="660">
        <f t="shared" si="20"/>
        <v>9.9875156054931242</v>
      </c>
      <c r="S133" s="721">
        <f>IF(INDEX(Historical!$D$7:$D$1379,MATCH(B133,Historical!$B$7:$B$1403,0))=0,"n/a",(INDEX(Historical!$C$7:$C$1381,MATCH(B133,Historical!$B$7:$B$1403,0))/INDEX(Historical!$D$7:$D$1379,MATCH(B133,Historical!$B$7:$B$1403,0))-1)*100)</f>
        <v>15.003589375448678</v>
      </c>
      <c r="T133" s="721">
        <f>IF(INDEX(Historical!$F$7:$F$1372,MATCH(B133,Historical!$B$7:$B$1403,0))=0,"n/a",((INDEX(Historical!$C$7:$C$1381,MATCH(B133,Historical!$B$7:$B$1403,0))/INDEX(Historical!$F$7:$F$1372,MATCH(B133,Historical!$B$7:$B$1403,0)))^(1/3)-1)*100)</f>
        <v>9.2075003790599297</v>
      </c>
      <c r="U133" s="721">
        <f>IF(INDEX(Historical!$H$7:$H$1372,MATCH(B133,Historical!$B$7:$B$1403,0))=0,"n/a",((INDEX(Historical!$C$7:$C$1381,MATCH(B133,Historical!$B$7:$B$1403,0))/INDEX(Historical!$H$7:$H$1372,MATCH(B133,Historical!$B$7:$B$1403,0)))^(1/5)-1)*100)</f>
        <v>17.361393152666761</v>
      </c>
      <c r="V133" s="721">
        <f>IF(INDEX(Historical!$O$7:$O$1372,MATCH(B133,Historical!$B$7:$B$1403,0))=0,"n/a",((INDEX(Historical!$C$7:$C$1381,MATCH(B133,Historical!$B$7:$B$1403,0))/INDEX(Historical!$O$7:$O$1372,MATCH(B133,Historical!$B$7:$B$1403,0)))^(1/10)-1)*100)</f>
        <v>15.560412327708772</v>
      </c>
      <c r="W133" s="722">
        <f t="shared" si="21"/>
        <v>1.1157412019057453</v>
      </c>
      <c r="X133" s="723">
        <f t="shared" si="22"/>
        <v>3.0458584478362738</v>
      </c>
      <c r="Y133" s="679"/>
      <c r="Z133" s="669">
        <f t="shared" si="23"/>
        <v>35.064676616915428</v>
      </c>
      <c r="AA133" s="910">
        <f t="shared" si="24"/>
        <v>10.343283582089553</v>
      </c>
      <c r="AB133" s="911">
        <v>10</v>
      </c>
      <c r="AC133" s="889">
        <v>2.0099999999999998</v>
      </c>
      <c r="AD133" s="889">
        <v>3</v>
      </c>
      <c r="AE133" s="889">
        <v>0.51</v>
      </c>
      <c r="AF133" s="891" t="s">
        <v>136</v>
      </c>
      <c r="AG133" s="892">
        <v>-223.20000000000002</v>
      </c>
      <c r="AH133" s="889">
        <v>15.1</v>
      </c>
      <c r="AI133" s="889">
        <v>2.44</v>
      </c>
      <c r="AJ133" s="889">
        <v>5.7</v>
      </c>
      <c r="AK133" s="889">
        <v>3.45</v>
      </c>
      <c r="AL133" s="902">
        <v>30130</v>
      </c>
      <c r="AM133" s="896">
        <v>0.1</v>
      </c>
      <c r="AN133" s="889" t="s">
        <v>136</v>
      </c>
      <c r="AO133" s="762">
        <f t="shared" si="25"/>
        <v>10.408200960668596</v>
      </c>
      <c r="AP133" s="763">
        <f t="shared" si="26"/>
        <v>20.751484542758149</v>
      </c>
      <c r="AQ133" s="912" t="str">
        <f t="shared" si="27"/>
        <v>n/a</v>
      </c>
      <c r="AR133" s="669">
        <f>INDEX(Historical!$C$7:$C$1381,MATCH(B133,Historical!$B$7:$B$1403,0))*IF(AH133="n/a",1.03,IF(AH133&lt;0,1.01,IF(AH133&gt;10,1.1,(1+AH133/100))))</f>
        <v>0.70488000000000006</v>
      </c>
      <c r="AS133" s="910">
        <f t="shared" si="28"/>
        <v>0.7220790720000001</v>
      </c>
      <c r="AT133" s="910">
        <f t="shared" si="34"/>
        <v>0.74699079998400009</v>
      </c>
      <c r="AU133" s="910">
        <f t="shared" si="34"/>
        <v>0.77276198258344808</v>
      </c>
      <c r="AV133" s="910">
        <f t="shared" si="34"/>
        <v>0.79942227098257701</v>
      </c>
      <c r="AW133" s="669">
        <f t="shared" si="29"/>
        <v>3.7461341255500256</v>
      </c>
      <c r="AX133" s="770">
        <f t="shared" si="30"/>
        <v>18.018923162818787</v>
      </c>
      <c r="AY133" s="959">
        <v>1.48</v>
      </c>
      <c r="AZ133" s="896">
        <v>30.509999999999998</v>
      </c>
      <c r="BA133" s="896">
        <v>-13.120000000000001</v>
      </c>
      <c r="BB133" s="896">
        <v>-3.25</v>
      </c>
      <c r="BC133" s="896">
        <v>4.75</v>
      </c>
      <c r="BE133" s="641">
        <v>2011</v>
      </c>
      <c r="BF133" s="922">
        <f t="shared" si="31"/>
        <v>0</v>
      </c>
      <c r="BG133" s="906">
        <v>9.7000000000000011</v>
      </c>
    </row>
    <row r="134" spans="1:60" ht="11.25" customHeight="1" x14ac:dyDescent="0.2">
      <c r="A134" s="887" t="s">
        <v>1287</v>
      </c>
      <c r="B134" s="899" t="s">
        <v>1288</v>
      </c>
      <c r="C134" s="957" t="s">
        <v>153</v>
      </c>
      <c r="D134" s="957" t="s">
        <v>4340</v>
      </c>
      <c r="E134" s="754">
        <v>10</v>
      </c>
      <c r="F134" s="1235">
        <v>424</v>
      </c>
      <c r="G134" s="1235" t="s">
        <v>37</v>
      </c>
      <c r="H134" s="1235" t="s">
        <v>115</v>
      </c>
      <c r="I134" s="898">
        <v>96.05</v>
      </c>
      <c r="J134" s="669">
        <f t="shared" si="18"/>
        <v>0.91618948464341488</v>
      </c>
      <c r="K134" s="901">
        <v>0.22</v>
      </c>
      <c r="L134" s="911">
        <v>4</v>
      </c>
      <c r="M134" s="660">
        <f t="shared" si="19"/>
        <v>0.88</v>
      </c>
      <c r="N134" s="894" t="s">
        <v>319</v>
      </c>
      <c r="O134" s="756">
        <v>0.21</v>
      </c>
      <c r="P134" s="885">
        <v>43910</v>
      </c>
      <c r="Q134" s="885">
        <v>43921</v>
      </c>
      <c r="R134" s="660">
        <f t="shared" si="20"/>
        <v>4.7619047619047663</v>
      </c>
      <c r="S134" s="721">
        <f>IF(INDEX(Historical!$D$7:$D$1379,MATCH(B134,Historical!$B$7:$B$1403,0))=0,"n/a",(INDEX(Historical!$C$7:$C$1381,MATCH(B134,Historical!$B$7:$B$1403,0))/INDEX(Historical!$D$7:$D$1379,MATCH(B134,Historical!$B$7:$B$1403,0))-1)*100)</f>
        <v>4.9999999999999822</v>
      </c>
      <c r="T134" s="721">
        <f>IF(INDEX(Historical!$F$7:$F$1372,MATCH(B134,Historical!$B$7:$B$1403,0))=0,"n/a",((INDEX(Historical!$C$7:$C$1381,MATCH(B134,Historical!$B$7:$B$1403,0))/INDEX(Historical!$F$7:$F$1372,MATCH(B134,Historical!$B$7:$B$1403,0)))^(1/3)-1)*100)</f>
        <v>7.2976287935406337</v>
      </c>
      <c r="U134" s="721">
        <f>IF(INDEX(Historical!$H$7:$H$1372,MATCH(B134,Historical!$B$7:$B$1403,0))=0,"n/a",((INDEX(Historical!$C$7:$C$1381,MATCH(B134,Historical!$B$7:$B$1403,0))/INDEX(Historical!$H$7:$H$1372,MATCH(B134,Historical!$B$7:$B$1403,0)))^(1/5)-1)*100)</f>
        <v>6.6080231448029991</v>
      </c>
      <c r="V134" s="721">
        <f>IF(INDEX(Historical!$O$7:$O$1372,MATCH(B134,Historical!$B$7:$B$1403,0))=0,"n/a",((INDEX(Historical!$C$7:$C$1381,MATCH(B134,Historical!$B$7:$B$1403,0))/INDEX(Historical!$O$7:$O$1372,MATCH(B134,Historical!$B$7:$B$1403,0)))^(1/10)-1)*100)</f>
        <v>7.4359288518188515</v>
      </c>
      <c r="W134" s="722">
        <f t="shared" si="21"/>
        <v>0.88866142703700779</v>
      </c>
      <c r="X134" s="723">
        <f t="shared" si="22"/>
        <v>0.39807368342186739</v>
      </c>
      <c r="Y134" s="899"/>
      <c r="Z134" s="669">
        <f t="shared" si="23"/>
        <v>39.639639639639633</v>
      </c>
      <c r="AA134" s="910">
        <f t="shared" si="24"/>
        <v>43.265765765765764</v>
      </c>
      <c r="AB134" s="911">
        <v>9</v>
      </c>
      <c r="AC134" s="889">
        <v>2.2200000000000002</v>
      </c>
      <c r="AD134" s="889">
        <v>3.95</v>
      </c>
      <c r="AE134" s="889">
        <v>2.23</v>
      </c>
      <c r="AF134" s="889">
        <v>3.96</v>
      </c>
      <c r="AG134" s="889">
        <v>9.3000000000000007</v>
      </c>
      <c r="AH134" s="889">
        <v>-16.8</v>
      </c>
      <c r="AI134" s="889">
        <v>11.52</v>
      </c>
      <c r="AJ134" s="889">
        <v>16.600000000000001</v>
      </c>
      <c r="AK134" s="889">
        <v>10.97</v>
      </c>
      <c r="AL134" s="902">
        <v>6490</v>
      </c>
      <c r="AM134" s="896">
        <v>0.2</v>
      </c>
      <c r="AN134" s="889">
        <v>1.23</v>
      </c>
      <c r="AO134" s="762">
        <f t="shared" si="25"/>
        <v>-35.741553136319354</v>
      </c>
      <c r="AP134" s="763">
        <f t="shared" si="26"/>
        <v>7.5242126294464136</v>
      </c>
      <c r="AQ134" s="912">
        <f t="shared" si="27"/>
        <v>175.94881363714489</v>
      </c>
      <c r="AR134" s="669">
        <f>INDEX(Historical!$C$7:$C$1381,MATCH(B134,Historical!$B$7:$B$1403,0))*IF(AH134="n/a",1.03,IF(AH134&lt;0,1.01,IF(AH134&gt;10,1.1,(1+AH134/100))))</f>
        <v>0.84839999999999993</v>
      </c>
      <c r="AS134" s="910">
        <f t="shared" si="28"/>
        <v>0.93323999999999996</v>
      </c>
      <c r="AT134" s="910">
        <f t="shared" si="34"/>
        <v>1.026564</v>
      </c>
      <c r="AU134" s="910">
        <f t="shared" si="34"/>
        <v>1.1292204000000001</v>
      </c>
      <c r="AV134" s="910">
        <f t="shared" si="34"/>
        <v>1.2421424400000003</v>
      </c>
      <c r="AW134" s="669">
        <f t="shared" si="29"/>
        <v>5.1795668400000006</v>
      </c>
      <c r="AX134" s="770">
        <f t="shared" si="30"/>
        <v>5.392573492972411</v>
      </c>
      <c r="AY134" s="959">
        <v>0.89</v>
      </c>
      <c r="AZ134" s="896">
        <v>2.31</v>
      </c>
      <c r="BA134" s="896">
        <v>-17.98</v>
      </c>
      <c r="BB134" s="896">
        <v>-13.23</v>
      </c>
      <c r="BC134" s="896">
        <v>-9.0399999999999991</v>
      </c>
      <c r="BE134" s="641">
        <v>2011</v>
      </c>
      <c r="BF134" s="922">
        <f t="shared" si="31"/>
        <v>0</v>
      </c>
      <c r="BG134" s="906">
        <v>3.3000000000000003</v>
      </c>
    </row>
    <row r="135" spans="1:60" ht="11.25" customHeight="1" x14ac:dyDescent="0.2">
      <c r="A135" s="887" t="s">
        <v>1285</v>
      </c>
      <c r="B135" s="899" t="s">
        <v>1286</v>
      </c>
      <c r="C135" s="957" t="s">
        <v>128</v>
      </c>
      <c r="D135" s="957" t="s">
        <v>4343</v>
      </c>
      <c r="E135" s="754">
        <v>10</v>
      </c>
      <c r="F135" s="1235">
        <v>370</v>
      </c>
      <c r="G135" s="1235" t="s">
        <v>115</v>
      </c>
      <c r="H135" s="1235" t="s">
        <v>115</v>
      </c>
      <c r="I135" s="898">
        <v>143.99</v>
      </c>
      <c r="J135" s="669">
        <f t="shared" ref="J135:J198" si="35">(M135/I135)*100</f>
        <v>2.1473713452323078</v>
      </c>
      <c r="K135" s="901">
        <v>0.77300000000000002</v>
      </c>
      <c r="L135" s="911">
        <v>4</v>
      </c>
      <c r="M135" s="660">
        <f t="shared" ref="M135:M198" si="36">K135*L135</f>
        <v>3.0920000000000001</v>
      </c>
      <c r="N135" s="894" t="s">
        <v>148</v>
      </c>
      <c r="O135" s="756">
        <v>0.72199999999999998</v>
      </c>
      <c r="P135" s="885">
        <v>43699</v>
      </c>
      <c r="Q135" s="885">
        <v>43724</v>
      </c>
      <c r="R135" s="660">
        <f t="shared" ref="R135:R198" si="37">(K135-O135)/O135*100</f>
        <v>7.0637119113573466</v>
      </c>
      <c r="S135" s="721">
        <f>IF(INDEX(Historical!$D$7:$D$1379,MATCH(B135,Historical!$B$7:$B$1403,0))=0,"n/a",(INDEX(Historical!$C$7:$C$1381,MATCH(B135,Historical!$B$7:$B$1403,0))/INDEX(Historical!$D$7:$D$1379,MATCH(B135,Historical!$B$7:$B$1403,0))-1)*100)</f>
        <v>8.4905660377358583</v>
      </c>
      <c r="T135" s="721">
        <f>IF(INDEX(Historical!$F$7:$F$1372,MATCH(B135,Historical!$B$7:$B$1403,0))=0,"n/a",((INDEX(Historical!$C$7:$C$1381,MATCH(B135,Historical!$B$7:$B$1403,0))/INDEX(Historical!$F$7:$F$1372,MATCH(B135,Historical!$B$7:$B$1403,0)))^(1/3)-1)*100)</f>
        <v>7.5720376237683906</v>
      </c>
      <c r="U135" s="721">
        <f>IF(INDEX(Historical!$H$7:$H$1372,MATCH(B135,Historical!$B$7:$B$1403,0))=0,"n/a",((INDEX(Historical!$C$7:$C$1381,MATCH(B135,Historical!$B$7:$B$1403,0))/INDEX(Historical!$H$7:$H$1372,MATCH(B135,Historical!$B$7:$B$1403,0)))^(1/5)-1)*100)</f>
        <v>7.9464101755928773</v>
      </c>
      <c r="V135" s="721">
        <f>IF(INDEX(Historical!$O$7:$O$1372,MATCH(B135,Historical!$B$7:$B$1403,0))=0,"n/a",((INDEX(Historical!$C$7:$C$1381,MATCH(B135,Historical!$B$7:$B$1403,0))/INDEX(Historical!$O$7:$O$1372,MATCH(B135,Historical!$B$7:$B$1403,0)))^(1/10)-1)*100)</f>
        <v>9.650956059196858</v>
      </c>
      <c r="W135" s="722">
        <f t="shared" ref="W135:W198" si="38">IF(OR(U135&lt;=0,U135="n/a",V135&lt;=0,V135="n/a"),"n/a",U135/V135)</f>
        <v>0.82338061916885041</v>
      </c>
      <c r="X135" s="723">
        <f t="shared" ref="X135:X198" si="39">IF(OR(AJ135&lt;=0,AJ135="n/a",U135&lt;=0,U135="n/a"),"n/a",U135/AJ135)</f>
        <v>1.0320013215055686</v>
      </c>
      <c r="Y135" s="688"/>
      <c r="Z135" s="669">
        <f t="shared" ref="Z135:Z198" si="40">IF(OR(AC135&lt;0.01,AC135="n/a"),"n/a",M135/AC135*100)</f>
        <v>56.733944954128432</v>
      </c>
      <c r="AA135" s="910">
        <f t="shared" ref="AA135:AA198" si="41">IF(OR(AC135&lt;0.01,AC135="n/a"),"n/a",I135/AC135)</f>
        <v>26.420183486238532</v>
      </c>
      <c r="AB135" s="911">
        <v>12</v>
      </c>
      <c r="AC135" s="889">
        <v>5.45</v>
      </c>
      <c r="AD135" s="889">
        <v>3.52</v>
      </c>
      <c r="AE135" s="889">
        <v>3.76</v>
      </c>
      <c r="AF135" s="889">
        <v>17.309999999999999</v>
      </c>
      <c r="AG135" s="891">
        <v>69.899999999999991</v>
      </c>
      <c r="AH135" s="889">
        <v>-1.6</v>
      </c>
      <c r="AI135" s="889">
        <v>5.6099999999999994</v>
      </c>
      <c r="AJ135" s="889">
        <v>7.7</v>
      </c>
      <c r="AK135" s="889">
        <v>7.5</v>
      </c>
      <c r="AL135" s="902">
        <v>30040</v>
      </c>
      <c r="AM135" s="897">
        <v>0.4</v>
      </c>
      <c r="AN135" s="889">
        <v>2.4500000000000002</v>
      </c>
      <c r="AO135" s="762">
        <f t="shared" ref="AO135:AO198" si="42">IF(U135="n/a","n/a",IF(AA135&lt;0,"n/a",IF(AA135="n/a","n/a",J135+U135-AA135)))</f>
        <v>-16.326401965413346</v>
      </c>
      <c r="AP135" s="763">
        <f t="shared" ref="AP135:AP198" si="43">IF(U135="n/a","n/a",J135+U135)</f>
        <v>10.093781520825186</v>
      </c>
      <c r="AQ135" s="912">
        <f t="shared" ref="AQ135:AQ198" si="44">IF(OR(AC135&lt;0.01,AF135="n/a"),"n/a",(I135/SQRT(22.5*AC135*(I135/AF135))-1)*100)</f>
        <v>350.84285320659319</v>
      </c>
      <c r="AR135" s="669">
        <f>INDEX(Historical!$C$7:$C$1381,MATCH(B135,Historical!$B$7:$B$1403,0))*IF(AH135="n/a",1.03,IF(AH135&lt;0,1.01,IF(AH135&gt;10,1.1,(1+AH135/100))))</f>
        <v>3.0199000000000003</v>
      </c>
      <c r="AS135" s="910">
        <f t="shared" ref="AS135:AS198" si="45">IF($AI135="n/a",1.03*AR135,IF($AI135&lt;0,1.01*AR135,IF($AI135&gt;10,1.1*AR135,(1+$AI135/100)*AR135)))</f>
        <v>3.1893163900000006</v>
      </c>
      <c r="AT135" s="910">
        <f t="shared" si="34"/>
        <v>3.4285151192500005</v>
      </c>
      <c r="AU135" s="910">
        <f t="shared" si="34"/>
        <v>3.6856537531937503</v>
      </c>
      <c r="AV135" s="910">
        <f t="shared" si="34"/>
        <v>3.9620777846832813</v>
      </c>
      <c r="AW135" s="669">
        <f t="shared" ref="AW135:AW198" si="46">SUM(AR135:AV135)</f>
        <v>17.285463047127031</v>
      </c>
      <c r="AX135" s="770">
        <f t="shared" ref="AX135:AX198" si="47">AW135/I135*100</f>
        <v>12.004627437410258</v>
      </c>
      <c r="AY135" s="959">
        <v>0.04</v>
      </c>
      <c r="AZ135" s="896">
        <v>32.159999999999997</v>
      </c>
      <c r="BA135" s="896">
        <v>-11.23</v>
      </c>
      <c r="BB135" s="896">
        <v>-5.16</v>
      </c>
      <c r="BC135" s="896">
        <v>-2.54</v>
      </c>
      <c r="BE135" s="641">
        <v>2010</v>
      </c>
      <c r="BF135" s="922">
        <f t="shared" ref="BF135:BF198" si="48">IF(BE135&gt;2008,0,IF(BE135&gt;2001,1,IF(BE135&gt;1990,2,IF(BE135&gt;1980,3,IF(BE135&gt;1973,4,IF(BE135&gt;1970,5,IF(BE135&gt;1960,6,IF(BE135&gt;1958,7,IF(BE135&gt;1953,8,9)))))))))</f>
        <v>0</v>
      </c>
      <c r="BG135" s="906">
        <v>14.299999999999999</v>
      </c>
    </row>
    <row r="136" spans="1:60" ht="11.25" customHeight="1" x14ac:dyDescent="0.2">
      <c r="A136" s="895" t="s">
        <v>626</v>
      </c>
      <c r="B136" s="900" t="s">
        <v>627</v>
      </c>
      <c r="C136" s="957" t="s">
        <v>112</v>
      </c>
      <c r="D136" s="957" t="s">
        <v>4379</v>
      </c>
      <c r="E136" s="754">
        <v>12</v>
      </c>
      <c r="F136" s="1235">
        <v>304</v>
      </c>
      <c r="G136" s="1235" t="s">
        <v>37</v>
      </c>
      <c r="H136" s="1235" t="s">
        <v>37</v>
      </c>
      <c r="I136" s="898">
        <v>133.24</v>
      </c>
      <c r="J136" s="669">
        <f t="shared" si="35"/>
        <v>2.7319123386370459</v>
      </c>
      <c r="K136" s="901">
        <v>0.91</v>
      </c>
      <c r="L136" s="911">
        <v>4</v>
      </c>
      <c r="M136" s="660">
        <f t="shared" si="36"/>
        <v>3.64</v>
      </c>
      <c r="N136" s="894" t="s">
        <v>148</v>
      </c>
      <c r="O136" s="756">
        <v>0.84</v>
      </c>
      <c r="P136" s="885">
        <v>43796</v>
      </c>
      <c r="Q136" s="885">
        <v>43815</v>
      </c>
      <c r="R136" s="660">
        <f t="shared" si="37"/>
        <v>8.333333333333341</v>
      </c>
      <c r="S136" s="721">
        <f>IF(INDEX(Historical!$D$7:$D$1379,MATCH(B136,Historical!$B$7:$B$1403,0))=0,"n/a",(INDEX(Historical!$C$7:$C$1381,MATCH(B136,Historical!$B$7:$B$1403,0))/INDEX(Historical!$D$7:$D$1379,MATCH(B136,Historical!$B$7:$B$1403,0))-1)*100)</f>
        <v>8.8888888888889017</v>
      </c>
      <c r="T136" s="721">
        <f>IF(INDEX(Historical!$F$7:$F$1372,MATCH(B136,Historical!$B$7:$B$1403,0))=0,"n/a",((INDEX(Historical!$C$7:$C$1381,MATCH(B136,Historical!$B$7:$B$1403,0))/INDEX(Historical!$F$7:$F$1372,MATCH(B136,Historical!$B$7:$B$1403,0)))^(1/3)-1)*100)</f>
        <v>9.8157887721507908</v>
      </c>
      <c r="U136" s="721">
        <f>IF(INDEX(Historical!$H$7:$H$1372,MATCH(B136,Historical!$B$7:$B$1403,0))=0,"n/a",((INDEX(Historical!$C$7:$C$1381,MATCH(B136,Historical!$B$7:$B$1403,0))/INDEX(Historical!$H$7:$H$1372,MATCH(B136,Historical!$B$7:$B$1403,0)))^(1/5)-1)*100)</f>
        <v>10.735119825473127</v>
      </c>
      <c r="V136" s="721">
        <f>IF(INDEX(Historical!$O$7:$O$1372,MATCH(B136,Historical!$B$7:$B$1403,0))=0,"n/a",((INDEX(Historical!$C$7:$C$1381,MATCH(B136,Historical!$B$7:$B$1403,0))/INDEX(Historical!$O$7:$O$1372,MATCH(B136,Historical!$B$7:$B$1403,0)))^(1/10)-1)*100)</f>
        <v>9.3746329125196972</v>
      </c>
      <c r="W136" s="722">
        <f t="shared" si="38"/>
        <v>1.1451242865346245</v>
      </c>
      <c r="X136" s="723">
        <f t="shared" si="39"/>
        <v>1.819511834825954</v>
      </c>
      <c r="Y136" s="900"/>
      <c r="Z136" s="669">
        <f t="shared" si="40"/>
        <v>49.794801641586872</v>
      </c>
      <c r="AA136" s="910">
        <f t="shared" si="41"/>
        <v>18.227086183310536</v>
      </c>
      <c r="AB136" s="911">
        <v>12</v>
      </c>
      <c r="AC136" s="889">
        <v>7.31</v>
      </c>
      <c r="AD136" s="889">
        <v>1.96</v>
      </c>
      <c r="AE136" s="889">
        <v>1.6</v>
      </c>
      <c r="AF136" s="889">
        <v>3.72</v>
      </c>
      <c r="AG136" s="889">
        <v>21.3</v>
      </c>
      <c r="AH136" s="889">
        <v>13.600000000000001</v>
      </c>
      <c r="AI136" s="889">
        <v>6.79</v>
      </c>
      <c r="AJ136" s="889">
        <v>5.8999999999999995</v>
      </c>
      <c r="AK136" s="889">
        <v>9.3000000000000007</v>
      </c>
      <c r="AL136" s="902">
        <v>7360</v>
      </c>
      <c r="AM136" s="896">
        <v>0.5</v>
      </c>
      <c r="AN136" s="889">
        <v>0.81</v>
      </c>
      <c r="AO136" s="762">
        <f t="shared" si="42"/>
        <v>-4.7600540192003642</v>
      </c>
      <c r="AP136" s="763">
        <f t="shared" si="43"/>
        <v>13.467032164110172</v>
      </c>
      <c r="AQ136" s="912">
        <f t="shared" si="44"/>
        <v>73.595648437415491</v>
      </c>
      <c r="AR136" s="669">
        <f>INDEX(Historical!$C$7:$C$1381,MATCH(B136,Historical!$B$7:$B$1403,0))*IF(AH136="n/a",1.03,IF(AH136&lt;0,1.01,IF(AH136&gt;10,1.1,(1+AH136/100))))</f>
        <v>3.7730000000000006</v>
      </c>
      <c r="AS136" s="910">
        <f t="shared" si="45"/>
        <v>4.0291867000000012</v>
      </c>
      <c r="AT136" s="910">
        <f t="shared" si="34"/>
        <v>4.4039010631000011</v>
      </c>
      <c r="AU136" s="910">
        <f t="shared" si="34"/>
        <v>4.8134638619683008</v>
      </c>
      <c r="AV136" s="910">
        <f t="shared" si="34"/>
        <v>5.2611160011313522</v>
      </c>
      <c r="AW136" s="669">
        <f t="shared" si="46"/>
        <v>22.280667626199655</v>
      </c>
      <c r="AX136" s="770">
        <f t="shared" si="47"/>
        <v>16.722206264034565</v>
      </c>
      <c r="AY136" s="959">
        <v>1.52</v>
      </c>
      <c r="AZ136" s="896">
        <v>17.299999999999997</v>
      </c>
      <c r="BA136" s="896">
        <v>-14.04</v>
      </c>
      <c r="BB136" s="896">
        <v>-9</v>
      </c>
      <c r="BC136" s="896">
        <v>-1.63</v>
      </c>
      <c r="BE136" s="641">
        <v>2009</v>
      </c>
      <c r="BF136" s="922">
        <f t="shared" si="48"/>
        <v>0</v>
      </c>
      <c r="BG136" s="906">
        <v>8</v>
      </c>
    </row>
    <row r="137" spans="1:60" ht="11.25" customHeight="1" x14ac:dyDescent="0.2">
      <c r="A137" s="887" t="s">
        <v>1307</v>
      </c>
      <c r="B137" s="899" t="s">
        <v>1308</v>
      </c>
      <c r="C137" s="957" t="s">
        <v>153</v>
      </c>
      <c r="D137" s="957" t="s">
        <v>4337</v>
      </c>
      <c r="E137" s="754">
        <v>10</v>
      </c>
      <c r="F137" s="1235">
        <v>432</v>
      </c>
      <c r="G137" s="1235" t="s">
        <v>106</v>
      </c>
      <c r="H137" s="1235" t="s">
        <v>106</v>
      </c>
      <c r="I137" s="898">
        <v>319.68</v>
      </c>
      <c r="J137" s="669">
        <f t="shared" si="35"/>
        <v>0.78203203203203209</v>
      </c>
      <c r="K137" s="901">
        <v>0.625</v>
      </c>
      <c r="L137" s="911">
        <v>4</v>
      </c>
      <c r="M137" s="660">
        <f t="shared" si="36"/>
        <v>2.5</v>
      </c>
      <c r="N137" s="894" t="s">
        <v>4069</v>
      </c>
      <c r="O137" s="756">
        <v>0.55000000000000004</v>
      </c>
      <c r="P137" s="885">
        <v>43920</v>
      </c>
      <c r="Q137" s="885">
        <v>43945</v>
      </c>
      <c r="R137" s="660">
        <f t="shared" si="37"/>
        <v>13.636363636363628</v>
      </c>
      <c r="S137" s="721">
        <f>IF(INDEX(Historical!$D$7:$D$1379,MATCH(B137,Historical!$B$7:$B$1403,0))=0,"n/a",(INDEX(Historical!$C$7:$C$1381,MATCH(B137,Historical!$B$7:$B$1403,0))/INDEX(Historical!$D$7:$D$1379,MATCH(B137,Historical!$B$7:$B$1403,0))-1)*100)</f>
        <v>13.157894736842103</v>
      </c>
      <c r="T137" s="721">
        <f>IF(INDEX(Historical!$F$7:$F$1372,MATCH(B137,Historical!$B$7:$B$1403,0))=0,"n/a",((INDEX(Historical!$C$7:$C$1381,MATCH(B137,Historical!$B$7:$B$1403,0))/INDEX(Historical!$F$7:$F$1372,MATCH(B137,Historical!$B$7:$B$1403,0)))^(1/3)-1)*100)</f>
        <v>22.836327477434494</v>
      </c>
      <c r="U137" s="721">
        <f>IF(INDEX(Historical!$H$7:$H$1372,MATCH(B137,Historical!$B$7:$B$1403,0))=0,"n/a",((INDEX(Historical!$C$7:$C$1381,MATCH(B137,Historical!$B$7:$B$1403,0))/INDEX(Historical!$H$7:$H$1372,MATCH(B137,Historical!$B$7:$B$1403,0)))^(1/5)-1)*100)</f>
        <v>14.342887420949847</v>
      </c>
      <c r="V137" s="721" t="str">
        <f>IF(INDEX(Historical!$O$7:$O$1372,MATCH(B137,Historical!$B$7:$B$1403,0))=0,"n/a",((INDEX(Historical!$C$7:$C$1381,MATCH(B137,Historical!$B$7:$B$1403,0))/INDEX(Historical!$O$7:$O$1372,MATCH(B137,Historical!$B$7:$B$1403,0)))^(1/10)-1)*100)</f>
        <v>n/a</v>
      </c>
      <c r="W137" s="722" t="str">
        <f t="shared" si="38"/>
        <v>n/a</v>
      </c>
      <c r="X137" s="723">
        <f t="shared" si="39"/>
        <v>0.64607600995269587</v>
      </c>
      <c r="Y137" s="682"/>
      <c r="Z137" s="669">
        <f t="shared" si="40"/>
        <v>12.450199203187253</v>
      </c>
      <c r="AA137" s="910">
        <f t="shared" si="41"/>
        <v>15.920318725099603</v>
      </c>
      <c r="AB137" s="911">
        <v>12</v>
      </c>
      <c r="AC137" s="889">
        <v>20.079999999999998</v>
      </c>
      <c r="AD137" s="889">
        <v>1.2</v>
      </c>
      <c r="AE137" s="889">
        <v>0.65</v>
      </c>
      <c r="AF137" s="889">
        <v>3.52</v>
      </c>
      <c r="AG137" s="889">
        <v>23.400000000000002</v>
      </c>
      <c r="AH137" s="889">
        <v>61.5</v>
      </c>
      <c r="AI137" s="889">
        <v>19.48</v>
      </c>
      <c r="AJ137" s="889">
        <v>22.2</v>
      </c>
      <c r="AK137" s="889">
        <v>13.29</v>
      </c>
      <c r="AL137" s="902">
        <v>42490</v>
      </c>
      <c r="AM137" s="896">
        <v>0.2</v>
      </c>
      <c r="AN137" s="889">
        <v>0.49</v>
      </c>
      <c r="AO137" s="762">
        <f t="shared" si="42"/>
        <v>-0.79539927211772543</v>
      </c>
      <c r="AP137" s="763">
        <f t="shared" si="43"/>
        <v>15.124919452981878</v>
      </c>
      <c r="AQ137" s="912">
        <f t="shared" si="44"/>
        <v>57.817787917797588</v>
      </c>
      <c r="AR137" s="669">
        <f>INDEX(Historical!$C$7:$C$1381,MATCH(B137,Historical!$B$7:$B$1403,0))*IF(AH137="n/a",1.03,IF(AH137&lt;0,1.01,IF(AH137&gt;10,1.1,(1+AH137/100))))</f>
        <v>2.3650000000000002</v>
      </c>
      <c r="AS137" s="910">
        <f t="shared" si="45"/>
        <v>2.6015000000000006</v>
      </c>
      <c r="AT137" s="910">
        <f t="shared" si="34"/>
        <v>2.8616500000000009</v>
      </c>
      <c r="AU137" s="910">
        <f t="shared" si="34"/>
        <v>3.1478150000000014</v>
      </c>
      <c r="AV137" s="910">
        <f t="shared" si="34"/>
        <v>3.4625965000000019</v>
      </c>
      <c r="AW137" s="669">
        <f t="shared" si="46"/>
        <v>14.438561500000004</v>
      </c>
      <c r="AX137" s="770">
        <f t="shared" si="47"/>
        <v>4.516567035785787</v>
      </c>
      <c r="AY137" s="959">
        <v>0.93</v>
      </c>
      <c r="AZ137" s="896">
        <v>41.67</v>
      </c>
      <c r="BA137" s="896">
        <v>-16.97</v>
      </c>
      <c r="BB137" s="896">
        <v>-11.26</v>
      </c>
      <c r="BC137" s="896">
        <v>5.54</v>
      </c>
      <c r="BE137" s="641">
        <v>2011</v>
      </c>
      <c r="BF137" s="922">
        <f t="shared" si="48"/>
        <v>0</v>
      </c>
      <c r="BG137" s="906">
        <v>9.4</v>
      </c>
      <c r="BH137" s="887"/>
    </row>
    <row r="138" spans="1:60" ht="11.25" customHeight="1" x14ac:dyDescent="0.2">
      <c r="A138" s="895" t="s">
        <v>1271</v>
      </c>
      <c r="B138" s="899" t="s">
        <v>1272</v>
      </c>
      <c r="C138" s="957" t="s">
        <v>246</v>
      </c>
      <c r="D138" s="957" t="s">
        <v>4333</v>
      </c>
      <c r="E138" s="754">
        <v>10</v>
      </c>
      <c r="F138" s="1235">
        <v>365</v>
      </c>
      <c r="G138" s="1235" t="s">
        <v>106</v>
      </c>
      <c r="H138" s="1235" t="s">
        <v>106</v>
      </c>
      <c r="I138" s="898">
        <v>16.82</v>
      </c>
      <c r="J138" s="669">
        <f t="shared" si="35"/>
        <v>4.756242568370987</v>
      </c>
      <c r="K138" s="901">
        <v>0.2</v>
      </c>
      <c r="L138" s="911">
        <v>4</v>
      </c>
      <c r="M138" s="660">
        <f t="shared" si="36"/>
        <v>0.8</v>
      </c>
      <c r="N138" s="894" t="s">
        <v>151</v>
      </c>
      <c r="O138" s="756">
        <v>0.18</v>
      </c>
      <c r="P138" s="885">
        <v>43700</v>
      </c>
      <c r="Q138" s="885">
        <v>43719</v>
      </c>
      <c r="R138" s="660">
        <f t="shared" si="37"/>
        <v>11.111111111111121</v>
      </c>
      <c r="S138" s="721">
        <f>IF(INDEX(Historical!$D$7:$D$1379,MATCH(B138,Historical!$B$7:$B$1403,0))=0,"n/a",(INDEX(Historical!$C$7:$C$1381,MATCH(B138,Historical!$B$7:$B$1403,0))/INDEX(Historical!$D$7:$D$1379,MATCH(B138,Historical!$B$7:$B$1403,0))-1)*100)</f>
        <v>5.555555555555558</v>
      </c>
      <c r="T138" s="721">
        <f>IF(INDEX(Historical!$F$7:$F$1372,MATCH(B138,Historical!$B$7:$B$1403,0))=0,"n/a",((INDEX(Historical!$C$7:$C$1381,MATCH(B138,Historical!$B$7:$B$1403,0))/INDEX(Historical!$F$7:$F$1372,MATCH(B138,Historical!$B$7:$B$1403,0)))^(1/3)-1)*100)</f>
        <v>19.983162620797668</v>
      </c>
      <c r="U138" s="721">
        <f>IF(INDEX(Historical!$H$7:$H$1372,MATCH(B138,Historical!$B$7:$B$1403,0))=0,"n/a",((INDEX(Historical!$C$7:$C$1381,MATCH(B138,Historical!$B$7:$B$1403,0))/INDEX(Historical!$H$7:$H$1372,MATCH(B138,Historical!$B$7:$B$1403,0)))^(1/5)-1)*100)</f>
        <v>18.88654957871243</v>
      </c>
      <c r="V138" s="721">
        <f>IF(INDEX(Historical!$O$7:$O$1372,MATCH(B138,Historical!$B$7:$B$1403,0))=0,"n/a",((INDEX(Historical!$C$7:$C$1381,MATCH(B138,Historical!$B$7:$B$1403,0))/INDEX(Historical!$O$7:$O$1372,MATCH(B138,Historical!$B$7:$B$1403,0)))^(1/10)-1)*100)</f>
        <v>42.507949480427818</v>
      </c>
      <c r="W138" s="722">
        <f t="shared" si="38"/>
        <v>0.44430629587081055</v>
      </c>
      <c r="X138" s="723">
        <f t="shared" si="39"/>
        <v>8.584795263051106</v>
      </c>
      <c r="Y138" s="899"/>
      <c r="Z138" s="669">
        <f t="shared" si="40"/>
        <v>75.471698113207552</v>
      </c>
      <c r="AA138" s="910">
        <f t="shared" si="41"/>
        <v>15.867924528301886</v>
      </c>
      <c r="AB138" s="911">
        <v>12</v>
      </c>
      <c r="AC138" s="889">
        <v>1.06</v>
      </c>
      <c r="AD138" s="889">
        <v>1.21</v>
      </c>
      <c r="AE138" s="889">
        <v>0.41</v>
      </c>
      <c r="AF138" s="889">
        <v>1.23</v>
      </c>
      <c r="AG138" s="889">
        <v>10</v>
      </c>
      <c r="AH138" s="889">
        <v>15.9</v>
      </c>
      <c r="AI138" s="889">
        <v>17.649999999999999</v>
      </c>
      <c r="AJ138" s="889">
        <v>2.1999999999999997</v>
      </c>
      <c r="AK138" s="889">
        <v>13.100000000000001</v>
      </c>
      <c r="AL138" s="902">
        <v>326.48</v>
      </c>
      <c r="AM138" s="896">
        <v>0.89999999999999991</v>
      </c>
      <c r="AN138" s="889">
        <v>0</v>
      </c>
      <c r="AO138" s="762">
        <f t="shared" si="42"/>
        <v>7.7748676187815295</v>
      </c>
      <c r="AP138" s="763">
        <f t="shared" si="43"/>
        <v>23.642792147083416</v>
      </c>
      <c r="AQ138" s="912">
        <f t="shared" si="44"/>
        <v>-6.8631898291280802</v>
      </c>
      <c r="AR138" s="669">
        <f>INDEX(Historical!$C$7:$C$1381,MATCH(B138,Historical!$B$7:$B$1403,0))*IF(AH138="n/a",1.03,IF(AH138&lt;0,1.01,IF(AH138&gt;10,1.1,(1+AH138/100))))</f>
        <v>0.83600000000000008</v>
      </c>
      <c r="AS138" s="910">
        <f t="shared" si="45"/>
        <v>0.9196000000000002</v>
      </c>
      <c r="AT138" s="910">
        <f t="shared" si="34"/>
        <v>1.0115600000000002</v>
      </c>
      <c r="AU138" s="910">
        <f t="shared" si="34"/>
        <v>1.1127160000000003</v>
      </c>
      <c r="AV138" s="910">
        <f t="shared" si="34"/>
        <v>1.2239876000000003</v>
      </c>
      <c r="AW138" s="669">
        <f t="shared" si="46"/>
        <v>5.1038636000000013</v>
      </c>
      <c r="AX138" s="770">
        <f t="shared" si="47"/>
        <v>30.344016646848999</v>
      </c>
      <c r="AY138" s="959">
        <v>0.96</v>
      </c>
      <c r="AZ138" s="896">
        <v>8.59</v>
      </c>
      <c r="BA138" s="896">
        <v>-32.96</v>
      </c>
      <c r="BB138" s="896">
        <v>-14.729999999999999</v>
      </c>
      <c r="BC138" s="896">
        <v>-12.19</v>
      </c>
      <c r="BE138" s="641">
        <v>2010</v>
      </c>
      <c r="BF138" s="922">
        <f t="shared" si="48"/>
        <v>0</v>
      </c>
      <c r="BG138" s="906">
        <v>5.0999999999999996</v>
      </c>
    </row>
    <row r="139" spans="1:60" s="796" customFormat="1" ht="11.25" customHeight="1" x14ac:dyDescent="0.2">
      <c r="A139" s="777" t="s">
        <v>4102</v>
      </c>
      <c r="B139" s="804" t="s">
        <v>4103</v>
      </c>
      <c r="C139" s="957" t="s">
        <v>246</v>
      </c>
      <c r="D139" s="957" t="s">
        <v>4333</v>
      </c>
      <c r="E139" s="778">
        <v>10</v>
      </c>
      <c r="F139" s="1235">
        <v>366</v>
      </c>
      <c r="G139" s="1234" t="s">
        <v>106</v>
      </c>
      <c r="H139" s="1234" t="s">
        <v>106</v>
      </c>
      <c r="I139" s="779">
        <v>16.670000000000002</v>
      </c>
      <c r="J139" s="780">
        <f t="shared" si="35"/>
        <v>4.559088182363527</v>
      </c>
      <c r="K139" s="781">
        <v>0.19</v>
      </c>
      <c r="L139" s="782">
        <v>4</v>
      </c>
      <c r="M139" s="783">
        <f t="shared" si="36"/>
        <v>0.76</v>
      </c>
      <c r="N139" s="784" t="s">
        <v>151</v>
      </c>
      <c r="O139" s="785">
        <v>0.17</v>
      </c>
      <c r="P139" s="786">
        <v>43700</v>
      </c>
      <c r="Q139" s="786">
        <v>43719</v>
      </c>
      <c r="R139" s="783">
        <f t="shared" si="37"/>
        <v>11.764705882352935</v>
      </c>
      <c r="S139" s="721">
        <f>IF(INDEX(Historical!$D$7:$D$1379,MATCH(B139,Historical!$B$7:$B$1403,0))=0,"n/a",(INDEX(Historical!$C$7:$C$1381,MATCH(B139,Historical!$B$7:$B$1403,0))/INDEX(Historical!$D$7:$D$1379,MATCH(B139,Historical!$B$7:$B$1403,0))-1)*100)</f>
        <v>5.8823529411764497</v>
      </c>
      <c r="T139" s="721">
        <f>IF(INDEX(Historical!$F$7:$F$1372,MATCH(B139,Historical!$B$7:$B$1403,0))=0,"n/a",((INDEX(Historical!$C$7:$C$1381,MATCH(B139,Historical!$B$7:$B$1403,0))/INDEX(Historical!$F$7:$F$1372,MATCH(B139,Historical!$B$7:$B$1403,0)))^(1/3)-1)*100)</f>
        <v>20.160427998514162</v>
      </c>
      <c r="U139" s="721">
        <f>IF(INDEX(Historical!$H$7:$H$1372,MATCH(B139,Historical!$B$7:$B$1403,0))=0,"n/a",((INDEX(Historical!$C$7:$C$1381,MATCH(B139,Historical!$B$7:$B$1403,0))/INDEX(Historical!$H$7:$H$1372,MATCH(B139,Historical!$B$7:$B$1403,0)))^(1/5)-1)*100)</f>
        <v>19.13578981670916</v>
      </c>
      <c r="V139" s="721">
        <f>IF(INDEX(Historical!$O$7:$O$1372,MATCH(B139,Historical!$B$7:$B$1403,0))=0,"n/a",((INDEX(Historical!$C$7:$C$1381,MATCH(B139,Historical!$B$7:$B$1403,0))/INDEX(Historical!$O$7:$O$1372,MATCH(B139,Historical!$B$7:$B$1403,0)))^(1/10)-1)*100)</f>
        <v>43.096908110525554</v>
      </c>
      <c r="W139" s="722">
        <f t="shared" si="38"/>
        <v>0.44401769536770153</v>
      </c>
      <c r="X139" s="723" t="str">
        <f t="shared" si="39"/>
        <v>n/a</v>
      </c>
      <c r="Y139" s="804"/>
      <c r="Z139" s="780">
        <f t="shared" si="40"/>
        <v>70.370370370370367</v>
      </c>
      <c r="AA139" s="788">
        <f t="shared" si="41"/>
        <v>15.435185185185185</v>
      </c>
      <c r="AB139" s="782">
        <v>12</v>
      </c>
      <c r="AC139" s="789">
        <v>1.08</v>
      </c>
      <c r="AD139" s="789" t="s">
        <v>136</v>
      </c>
      <c r="AE139" s="789">
        <v>0.03</v>
      </c>
      <c r="AF139" s="789">
        <v>1.26</v>
      </c>
      <c r="AG139" s="789" t="s">
        <v>136</v>
      </c>
      <c r="AH139" s="789" t="s">
        <v>136</v>
      </c>
      <c r="AI139" s="789" t="s">
        <v>136</v>
      </c>
      <c r="AJ139" s="789" t="s">
        <v>136</v>
      </c>
      <c r="AK139" s="789" t="s">
        <v>136</v>
      </c>
      <c r="AL139" s="790">
        <v>25.59</v>
      </c>
      <c r="AM139" s="791" t="s">
        <v>136</v>
      </c>
      <c r="AN139" s="789" t="s">
        <v>136</v>
      </c>
      <c r="AO139" s="792">
        <f t="shared" si="42"/>
        <v>8.2596928138875025</v>
      </c>
      <c r="AP139" s="793">
        <f t="shared" si="43"/>
        <v>23.694877999072688</v>
      </c>
      <c r="AQ139" s="794">
        <f t="shared" si="44"/>
        <v>-7.0284790717947683</v>
      </c>
      <c r="AR139" s="669">
        <f>INDEX(Historical!$C$7:$C$1381,MATCH(B139,Historical!$B$7:$B$1403,0))*IF(AH139="n/a",1.03,IF(AH139&lt;0,1.01,IF(AH139&gt;10,1.1,(1+AH139/100))))</f>
        <v>0.74160000000000004</v>
      </c>
      <c r="AS139" s="788">
        <f t="shared" si="45"/>
        <v>0.76384800000000008</v>
      </c>
      <c r="AT139" s="788">
        <f t="shared" si="34"/>
        <v>0.78676344000000009</v>
      </c>
      <c r="AU139" s="788">
        <f t="shared" si="34"/>
        <v>0.81036634320000012</v>
      </c>
      <c r="AV139" s="788">
        <f t="shared" si="34"/>
        <v>0.83467733349600015</v>
      </c>
      <c r="AW139" s="780">
        <f t="shared" si="46"/>
        <v>3.9372551166960004</v>
      </c>
      <c r="AX139" s="795">
        <f t="shared" si="47"/>
        <v>23.618806938788243</v>
      </c>
      <c r="AY139" s="960" t="s">
        <v>136</v>
      </c>
      <c r="AZ139" s="791">
        <v>6.52</v>
      </c>
      <c r="BA139" s="791">
        <v>-32.129999999999995</v>
      </c>
      <c r="BB139" s="791">
        <v>-14.149999999999999</v>
      </c>
      <c r="BC139" s="791">
        <v>-20.190000000000001</v>
      </c>
      <c r="BD139" s="933"/>
      <c r="BE139" s="641">
        <v>2010</v>
      </c>
      <c r="BF139" s="922">
        <f t="shared" si="48"/>
        <v>0</v>
      </c>
      <c r="BG139" s="847" t="s">
        <v>136</v>
      </c>
    </row>
    <row r="140" spans="1:60" ht="11.25" customHeight="1" x14ac:dyDescent="0.2">
      <c r="A140" s="895" t="s">
        <v>609</v>
      </c>
      <c r="B140" s="899" t="s">
        <v>610</v>
      </c>
      <c r="C140" s="957" t="s">
        <v>123</v>
      </c>
      <c r="D140" s="957" t="s">
        <v>4188</v>
      </c>
      <c r="E140" s="754">
        <v>16</v>
      </c>
      <c r="F140" s="1235">
        <v>249</v>
      </c>
      <c r="G140" s="1235" t="s">
        <v>37</v>
      </c>
      <c r="H140" s="1235" t="s">
        <v>37</v>
      </c>
      <c r="I140" s="898">
        <v>35.75</v>
      </c>
      <c r="J140" s="669">
        <f t="shared" si="35"/>
        <v>2.6013986013986017</v>
      </c>
      <c r="K140" s="901">
        <v>0.23250000000000001</v>
      </c>
      <c r="L140" s="911">
        <v>4</v>
      </c>
      <c r="M140" s="660">
        <f t="shared" si="36"/>
        <v>0.93</v>
      </c>
      <c r="N140" s="894" t="s">
        <v>209</v>
      </c>
      <c r="O140" s="760">
        <v>0.23</v>
      </c>
      <c r="P140" s="885">
        <v>43881</v>
      </c>
      <c r="Q140" s="885">
        <v>43896</v>
      </c>
      <c r="R140" s="660">
        <f t="shared" si="37"/>
        <v>1.0869565217391313</v>
      </c>
      <c r="S140" s="721">
        <f>IF(INDEX(Historical!$D$7:$D$1379,MATCH(B140,Historical!$B$7:$B$1403,0))=0,"n/a",(INDEX(Historical!$C$7:$C$1381,MATCH(B140,Historical!$B$7:$B$1403,0))/INDEX(Historical!$D$7:$D$1379,MATCH(B140,Historical!$B$7:$B$1403,0))-1)*100)</f>
        <v>3.3707865168539408</v>
      </c>
      <c r="T140" s="721">
        <f>IF(INDEX(Historical!$F$7:$F$1372,MATCH(B140,Historical!$B$7:$B$1403,0))=0,"n/a",((INDEX(Historical!$C$7:$C$1381,MATCH(B140,Historical!$B$7:$B$1403,0))/INDEX(Historical!$F$7:$F$1372,MATCH(B140,Historical!$B$7:$B$1403,0)))^(1/3)-1)*100)</f>
        <v>3.9101547621242849</v>
      </c>
      <c r="U140" s="721">
        <f>IF(INDEX(Historical!$H$7:$H$1372,MATCH(B140,Historical!$B$7:$B$1403,0))=0,"n/a",((INDEX(Historical!$C$7:$C$1381,MATCH(B140,Historical!$B$7:$B$1403,0))/INDEX(Historical!$H$7:$H$1372,MATCH(B140,Historical!$B$7:$B$1403,0)))^(1/5)-1)*100)</f>
        <v>4.4506679342421807</v>
      </c>
      <c r="V140" s="721">
        <f>IF(INDEX(Historical!$O$7:$O$1372,MATCH(B140,Historical!$B$7:$B$1403,0))=0,"n/a",((INDEX(Historical!$C$7:$C$1381,MATCH(B140,Historical!$B$7:$B$1403,0))/INDEX(Historical!$O$7:$O$1372,MATCH(B140,Historical!$B$7:$B$1403,0)))^(1/10)-1)*100)</f>
        <v>5.472540459911901</v>
      </c>
      <c r="W140" s="722">
        <f t="shared" si="38"/>
        <v>0.81327273262659971</v>
      </c>
      <c r="X140" s="723">
        <f t="shared" si="39"/>
        <v>0.75435049732918324</v>
      </c>
      <c r="Y140" s="900" t="s">
        <v>4221</v>
      </c>
      <c r="Z140" s="669">
        <f t="shared" si="40"/>
        <v>36.186770428015571</v>
      </c>
      <c r="AA140" s="910">
        <f t="shared" si="41"/>
        <v>13.910505836575876</v>
      </c>
      <c r="AB140" s="911">
        <v>3</v>
      </c>
      <c r="AC140" s="889">
        <v>2.57</v>
      </c>
      <c r="AD140" s="889" t="s">
        <v>136</v>
      </c>
      <c r="AE140" s="889">
        <v>0.71</v>
      </c>
      <c r="AF140" s="889">
        <v>1.62</v>
      </c>
      <c r="AG140" s="889">
        <v>12.1</v>
      </c>
      <c r="AH140" s="889">
        <v>204.70000000000002</v>
      </c>
      <c r="AI140" s="889" t="s">
        <v>136</v>
      </c>
      <c r="AJ140" s="889">
        <v>5.8999999999999995</v>
      </c>
      <c r="AK140" s="889" t="s">
        <v>136</v>
      </c>
      <c r="AL140" s="902">
        <v>386.1</v>
      </c>
      <c r="AM140" s="896">
        <v>9.5</v>
      </c>
      <c r="AN140" s="889">
        <v>0.28999999999999998</v>
      </c>
      <c r="AO140" s="762">
        <f t="shared" si="42"/>
        <v>-6.8584393009350935</v>
      </c>
      <c r="AP140" s="763">
        <f t="shared" si="43"/>
        <v>7.0520665356407823</v>
      </c>
      <c r="AQ140" s="912">
        <f t="shared" si="44"/>
        <v>7.7790754665607587E-2</v>
      </c>
      <c r="AR140" s="669">
        <f>INDEX(Historical!$C$7:$C$1381,MATCH(B140,Historical!$B$7:$B$1403,0))*IF(AH140="n/a",1.03,IF(AH140&lt;0,1.01,IF(AH140&gt;10,1.1,(1+AH140/100))))</f>
        <v>1.0120000000000002</v>
      </c>
      <c r="AS140" s="910">
        <f t="shared" si="45"/>
        <v>1.0423600000000002</v>
      </c>
      <c r="AT140" s="910">
        <f t="shared" si="34"/>
        <v>1.0736308000000001</v>
      </c>
      <c r="AU140" s="910">
        <f t="shared" si="34"/>
        <v>1.1058397240000002</v>
      </c>
      <c r="AV140" s="910">
        <f t="shared" si="34"/>
        <v>1.1390149157200002</v>
      </c>
      <c r="AW140" s="669">
        <f t="shared" si="46"/>
        <v>5.3728454397200007</v>
      </c>
      <c r="AX140" s="770">
        <f t="shared" si="47"/>
        <v>15.02893829292308</v>
      </c>
      <c r="AY140" s="959">
        <v>0.85</v>
      </c>
      <c r="AZ140" s="896">
        <v>9.0300000000000011</v>
      </c>
      <c r="BA140" s="896">
        <v>-25.430000000000003</v>
      </c>
      <c r="BB140" s="896">
        <v>-16.73</v>
      </c>
      <c r="BC140" s="896">
        <v>-15.15</v>
      </c>
      <c r="BE140" s="641">
        <v>2005</v>
      </c>
      <c r="BF140" s="922">
        <f t="shared" si="48"/>
        <v>1</v>
      </c>
      <c r="BG140" s="906">
        <v>7.0000000000000009</v>
      </c>
      <c r="BH140" s="721"/>
    </row>
    <row r="141" spans="1:60" ht="11.25" customHeight="1" x14ac:dyDescent="0.2">
      <c r="A141" s="887" t="s">
        <v>630</v>
      </c>
      <c r="B141" s="899" t="s">
        <v>631</v>
      </c>
      <c r="C141" s="957" t="s">
        <v>4207</v>
      </c>
      <c r="D141" s="957" t="s">
        <v>4341</v>
      </c>
      <c r="E141" s="754">
        <v>24</v>
      </c>
      <c r="F141" s="1235">
        <v>142</v>
      </c>
      <c r="G141" s="1235" t="s">
        <v>115</v>
      </c>
      <c r="H141" s="1235" t="s">
        <v>115</v>
      </c>
      <c r="I141" s="889">
        <v>130.15</v>
      </c>
      <c r="J141" s="669">
        <f t="shared" si="35"/>
        <v>4.9788705339992312</v>
      </c>
      <c r="K141" s="908">
        <v>1.62</v>
      </c>
      <c r="L141" s="911">
        <v>4</v>
      </c>
      <c r="M141" s="660">
        <f t="shared" si="36"/>
        <v>6.48</v>
      </c>
      <c r="N141" s="894" t="s">
        <v>227</v>
      </c>
      <c r="O141" s="757">
        <v>1.57</v>
      </c>
      <c r="P141" s="885">
        <v>43594</v>
      </c>
      <c r="Q141" s="885">
        <v>43626</v>
      </c>
      <c r="R141" s="660">
        <f t="shared" si="37"/>
        <v>3.1847133757961812</v>
      </c>
      <c r="S141" s="721">
        <f>IF(INDEX(Historical!$D$7:$D$1379,MATCH(B141,Historical!$B$7:$B$1403,0))=0,"n/a",(INDEX(Historical!$C$7:$C$1381,MATCH(B141,Historical!$B$7:$B$1403,0))/INDEX(Historical!$D$7:$D$1379,MATCH(B141,Historical!$B$7:$B$1403,0))-1)*100)</f>
        <v>3.5426731078904927</v>
      </c>
      <c r="T141" s="721">
        <f>IF(INDEX(Historical!$F$7:$F$1372,MATCH(B141,Historical!$B$7:$B$1403,0))=0,"n/a",((INDEX(Historical!$C$7:$C$1381,MATCH(B141,Historical!$B$7:$B$1403,0))/INDEX(Historical!$F$7:$F$1372,MATCH(B141,Historical!$B$7:$B$1403,0)))^(1/3)-1)*100)</f>
        <v>5.3455256425956499</v>
      </c>
      <c r="U141" s="721">
        <f>IF(INDEX(Historical!$H$7:$H$1372,MATCH(B141,Historical!$B$7:$B$1403,0))=0,"n/a",((INDEX(Historical!$C$7:$C$1381,MATCH(B141,Historical!$B$7:$B$1403,0))/INDEX(Historical!$H$7:$H$1372,MATCH(B141,Historical!$B$7:$B$1403,0)))^(1/5)-1)*100)</f>
        <v>8.6336592202783677</v>
      </c>
      <c r="V141" s="721">
        <f>IF(INDEX(Historical!$O$7:$O$1372,MATCH(B141,Historical!$B$7:$B$1403,0))=0,"n/a",((INDEX(Historical!$C$7:$C$1381,MATCH(B141,Historical!$B$7:$B$1403,0))/INDEX(Historical!$O$7:$O$1372,MATCH(B141,Historical!$B$7:$B$1403,0)))^(1/10)-1)*100)</f>
        <v>11.577660546940137</v>
      </c>
      <c r="W141" s="722">
        <f t="shared" si="38"/>
        <v>0.74571708034402162</v>
      </c>
      <c r="X141" s="723" t="str">
        <f t="shared" si="39"/>
        <v>n/a</v>
      </c>
      <c r="Y141" s="899"/>
      <c r="Z141" s="669">
        <f t="shared" si="40"/>
        <v>60.391425908667287</v>
      </c>
      <c r="AA141" s="910">
        <f t="shared" si="41"/>
        <v>12.129543336439887</v>
      </c>
      <c r="AB141" s="911">
        <v>12</v>
      </c>
      <c r="AC141" s="889">
        <v>10.73</v>
      </c>
      <c r="AD141" s="889">
        <v>1.67</v>
      </c>
      <c r="AE141" s="889">
        <v>1.51</v>
      </c>
      <c r="AF141" s="889">
        <v>6.42</v>
      </c>
      <c r="AG141" s="891">
        <v>50.7</v>
      </c>
      <c r="AH141" s="889">
        <v>-2</v>
      </c>
      <c r="AI141" s="889">
        <v>6.03</v>
      </c>
      <c r="AJ141" s="889">
        <v>-5.2</v>
      </c>
      <c r="AK141" s="889">
        <v>7.26</v>
      </c>
      <c r="AL141" s="902">
        <v>116330</v>
      </c>
      <c r="AM141" s="896">
        <v>0.1</v>
      </c>
      <c r="AN141" s="889">
        <v>3.69</v>
      </c>
      <c r="AO141" s="762">
        <f t="shared" si="42"/>
        <v>1.4829864178377115</v>
      </c>
      <c r="AP141" s="763">
        <f t="shared" si="43"/>
        <v>13.612529754277599</v>
      </c>
      <c r="AQ141" s="912">
        <f t="shared" si="44"/>
        <v>86.036637036835145</v>
      </c>
      <c r="AR141" s="669">
        <f>INDEX(Historical!$C$7:$C$1381,MATCH(B141,Historical!$B$7:$B$1403,0))*IF(AH141="n/a",1.03,IF(AH141&lt;0,1.01,IF(AH141&gt;10,1.1,(1+AH141/100))))</f>
        <v>6.4943</v>
      </c>
      <c r="AS141" s="910">
        <f t="shared" si="45"/>
        <v>6.8859062900000003</v>
      </c>
      <c r="AT141" s="910">
        <f t="shared" si="34"/>
        <v>7.3858230866540007</v>
      </c>
      <c r="AU141" s="910">
        <f t="shared" si="34"/>
        <v>7.9220338427450807</v>
      </c>
      <c r="AV141" s="910">
        <f t="shared" si="34"/>
        <v>8.4971734997283743</v>
      </c>
      <c r="AW141" s="669">
        <f t="shared" si="46"/>
        <v>37.185236719127452</v>
      </c>
      <c r="AX141" s="770">
        <f t="shared" si="47"/>
        <v>28.571061635902765</v>
      </c>
      <c r="AY141" s="959">
        <v>1.33</v>
      </c>
      <c r="AZ141" s="896">
        <v>2.6</v>
      </c>
      <c r="BA141" s="896">
        <v>-18.02</v>
      </c>
      <c r="BB141" s="896">
        <v>-7.95</v>
      </c>
      <c r="BC141" s="896">
        <v>-6.2399999999999993</v>
      </c>
      <c r="BE141" s="641">
        <v>1996</v>
      </c>
      <c r="BF141" s="922">
        <f t="shared" si="48"/>
        <v>2</v>
      </c>
      <c r="BG141" s="906">
        <v>6.3</v>
      </c>
    </row>
    <row r="142" spans="1:60" ht="11.25" customHeight="1" x14ac:dyDescent="0.2">
      <c r="A142" s="887" t="s">
        <v>1335</v>
      </c>
      <c r="B142" s="899" t="s">
        <v>1336</v>
      </c>
      <c r="C142" s="957" t="s">
        <v>108</v>
      </c>
      <c r="D142" s="957" t="s">
        <v>4355</v>
      </c>
      <c r="E142" s="754">
        <v>10</v>
      </c>
      <c r="F142" s="1235">
        <v>372</v>
      </c>
      <c r="G142" s="1235" t="s">
        <v>106</v>
      </c>
      <c r="H142" s="1235" t="s">
        <v>106</v>
      </c>
      <c r="I142" s="898">
        <v>34.1</v>
      </c>
      <c r="J142" s="669">
        <f t="shared" si="35"/>
        <v>3.225806451612903</v>
      </c>
      <c r="K142" s="901">
        <v>0.55000000000000004</v>
      </c>
      <c r="L142" s="911">
        <v>2</v>
      </c>
      <c r="M142" s="660">
        <f t="shared" si="36"/>
        <v>1.1000000000000001</v>
      </c>
      <c r="N142" s="894" t="s">
        <v>611</v>
      </c>
      <c r="O142" s="756">
        <v>0.5</v>
      </c>
      <c r="P142" s="885">
        <v>43735</v>
      </c>
      <c r="Q142" s="885">
        <v>43753</v>
      </c>
      <c r="R142" s="660">
        <f t="shared" si="37"/>
        <v>10.000000000000009</v>
      </c>
      <c r="S142" s="721">
        <f>IF(INDEX(Historical!$D$7:$D$1379,MATCH(B142,Historical!$B$7:$B$1403,0))=0,"n/a",(INDEX(Historical!$C$7:$C$1381,MATCH(B142,Historical!$B$7:$B$1403,0))/INDEX(Historical!$D$7:$D$1379,MATCH(B142,Historical!$B$7:$B$1403,0))-1)*100)</f>
        <v>40.000000000000014</v>
      </c>
      <c r="T142" s="721">
        <f>IF(INDEX(Historical!$F$7:$F$1372,MATCH(B142,Historical!$B$7:$B$1403,0))=0,"n/a",((INDEX(Historical!$C$7:$C$1381,MATCH(B142,Historical!$B$7:$B$1403,0))/INDEX(Historical!$F$7:$F$1372,MATCH(B142,Historical!$B$7:$B$1403,0)))^(1/3)-1)*100)</f>
        <v>21.184133668365579</v>
      </c>
      <c r="U142" s="721">
        <f>IF(INDEX(Historical!$H$7:$H$1372,MATCH(B142,Historical!$B$7:$B$1403,0))=0,"n/a",((INDEX(Historical!$C$7:$C$1381,MATCH(B142,Historical!$B$7:$B$1403,0))/INDEX(Historical!$H$7:$H$1372,MATCH(B142,Historical!$B$7:$B$1403,0)))^(1/5)-1)*100)</f>
        <v>15.089894269502381</v>
      </c>
      <c r="V142" s="721">
        <f>IF(INDEX(Historical!$O$7:$O$1372,MATCH(B142,Historical!$B$7:$B$1403,0))=0,"n/a",((INDEX(Historical!$C$7:$C$1381,MATCH(B142,Historical!$B$7:$B$1403,0))/INDEX(Historical!$O$7:$O$1372,MATCH(B142,Historical!$B$7:$B$1403,0)))^(1/10)-1)*100)</f>
        <v>11.936323399923987</v>
      </c>
      <c r="W142" s="722">
        <f t="shared" si="38"/>
        <v>1.2641995163769169</v>
      </c>
      <c r="X142" s="723">
        <f t="shared" si="39"/>
        <v>1.3236749359212614</v>
      </c>
      <c r="Y142" s="900"/>
      <c r="Z142" s="669">
        <f t="shared" si="40"/>
        <v>34.482758620689658</v>
      </c>
      <c r="AA142" s="910">
        <f t="shared" si="41"/>
        <v>10.689655172413794</v>
      </c>
      <c r="AB142" s="911">
        <v>12</v>
      </c>
      <c r="AC142" s="889">
        <v>3.19</v>
      </c>
      <c r="AD142" s="889">
        <v>1.07</v>
      </c>
      <c r="AE142" s="889">
        <v>4.5199999999999996</v>
      </c>
      <c r="AF142" s="889">
        <v>1.08</v>
      </c>
      <c r="AG142" s="889">
        <v>10.5</v>
      </c>
      <c r="AH142" s="889">
        <v>39.300000000000004</v>
      </c>
      <c r="AI142" s="889" t="s">
        <v>136</v>
      </c>
      <c r="AJ142" s="889">
        <v>11.4</v>
      </c>
      <c r="AK142" s="889">
        <v>10</v>
      </c>
      <c r="AL142" s="902">
        <v>2240</v>
      </c>
      <c r="AM142" s="896">
        <v>3.5999999999999996</v>
      </c>
      <c r="AN142" s="889">
        <v>7.0000000000000007E-2</v>
      </c>
      <c r="AO142" s="762">
        <f t="shared" si="42"/>
        <v>7.6260455487014909</v>
      </c>
      <c r="AP142" s="763">
        <f t="shared" si="43"/>
        <v>18.315700721115284</v>
      </c>
      <c r="AQ142" s="912">
        <f t="shared" si="44"/>
        <v>-28.368760427041174</v>
      </c>
      <c r="AR142" s="669">
        <f>INDEX(Historical!$C$7:$C$1381,MATCH(B142,Historical!$B$7:$B$1403,0))*IF(AH142="n/a",1.03,IF(AH142&lt;0,1.01,IF(AH142&gt;10,1.1,(1+AH142/100))))</f>
        <v>1.1550000000000002</v>
      </c>
      <c r="AS142" s="910">
        <f t="shared" si="45"/>
        <v>1.1896500000000003</v>
      </c>
      <c r="AT142" s="910">
        <f t="shared" si="34"/>
        <v>1.3086150000000005</v>
      </c>
      <c r="AU142" s="910">
        <f t="shared" si="34"/>
        <v>1.4394765000000007</v>
      </c>
      <c r="AV142" s="910">
        <f t="shared" si="34"/>
        <v>1.5834241500000008</v>
      </c>
      <c r="AW142" s="669">
        <f t="shared" si="46"/>
        <v>6.6761656500000024</v>
      </c>
      <c r="AX142" s="770">
        <f t="shared" si="47"/>
        <v>19.57819838709678</v>
      </c>
      <c r="AY142" s="959">
        <v>1.26</v>
      </c>
      <c r="AZ142" s="896">
        <v>6.43</v>
      </c>
      <c r="BA142" s="896">
        <v>-22.5</v>
      </c>
      <c r="BB142" s="896">
        <v>-17.86</v>
      </c>
      <c r="BC142" s="896">
        <v>-13.120000000000001</v>
      </c>
      <c r="BE142" s="641">
        <v>2010</v>
      </c>
      <c r="BF142" s="922">
        <f t="shared" si="48"/>
        <v>0</v>
      </c>
      <c r="BG142" s="906">
        <v>1.7999999999999998</v>
      </c>
      <c r="BH142" s="721"/>
    </row>
    <row r="143" spans="1:60" ht="11.25" customHeight="1" x14ac:dyDescent="0.2">
      <c r="A143" s="887" t="s">
        <v>1319</v>
      </c>
      <c r="B143" s="899" t="s">
        <v>1320</v>
      </c>
      <c r="C143" s="957" t="s">
        <v>112</v>
      </c>
      <c r="D143" s="957" t="s">
        <v>212</v>
      </c>
      <c r="E143" s="754">
        <v>10</v>
      </c>
      <c r="F143" s="1235">
        <v>351</v>
      </c>
      <c r="G143" s="1235" t="s">
        <v>106</v>
      </c>
      <c r="H143" s="1235" t="s">
        <v>106</v>
      </c>
      <c r="I143" s="898">
        <v>148</v>
      </c>
      <c r="J143" s="669">
        <f t="shared" si="35"/>
        <v>1.3513513513513513</v>
      </c>
      <c r="K143" s="901">
        <v>0.5</v>
      </c>
      <c r="L143" s="911">
        <v>4</v>
      </c>
      <c r="M143" s="660">
        <f t="shared" si="36"/>
        <v>2</v>
      </c>
      <c r="N143" s="894" t="s">
        <v>209</v>
      </c>
      <c r="O143" s="756">
        <v>0.43</v>
      </c>
      <c r="P143" s="885">
        <v>43601</v>
      </c>
      <c r="Q143" s="885">
        <v>43616</v>
      </c>
      <c r="R143" s="660">
        <f t="shared" si="37"/>
        <v>16.279069767441861</v>
      </c>
      <c r="S143" s="721">
        <f>IF(INDEX(Historical!$D$7:$D$1379,MATCH(B143,Historical!$B$7:$B$1403,0))=0,"n/a",(INDEX(Historical!$C$7:$C$1381,MATCH(B143,Historical!$B$7:$B$1403,0))/INDEX(Historical!$D$7:$D$1379,MATCH(B143,Historical!$B$7:$B$1403,0))-1)*100)</f>
        <v>16.265060240963859</v>
      </c>
      <c r="T143" s="721">
        <f>IF(INDEX(Historical!$F$7:$F$1372,MATCH(B143,Historical!$B$7:$B$1403,0))=0,"n/a",((INDEX(Historical!$C$7:$C$1381,MATCH(B143,Historical!$B$7:$B$1403,0))/INDEX(Historical!$F$7:$F$1372,MATCH(B143,Historical!$B$7:$B$1403,0)))^(1/3)-1)*100)</f>
        <v>12.932125878756317</v>
      </c>
      <c r="U143" s="721">
        <f>IF(INDEX(Historical!$H$7:$H$1372,MATCH(B143,Historical!$B$7:$B$1403,0))=0,"n/a",((INDEX(Historical!$C$7:$C$1381,MATCH(B143,Historical!$B$7:$B$1403,0))/INDEX(Historical!$H$7:$H$1372,MATCH(B143,Historical!$B$7:$B$1403,0)))^(1/5)-1)*100)</f>
        <v>12.521290978061938</v>
      </c>
      <c r="V143" s="721">
        <f>IF(INDEX(Historical!$O$7:$O$1372,MATCH(B143,Historical!$B$7:$B$1403,0))=0,"n/a",((INDEX(Historical!$C$7:$C$1381,MATCH(B143,Historical!$B$7:$B$1403,0))/INDEX(Historical!$O$7:$O$1372,MATCH(B143,Historical!$B$7:$B$1403,0)))^(1/10)-1)*100)</f>
        <v>14.929523777857344</v>
      </c>
      <c r="W143" s="722">
        <f t="shared" si="38"/>
        <v>0.83869326070754069</v>
      </c>
      <c r="X143" s="723">
        <f t="shared" si="39"/>
        <v>1.1280442322578323</v>
      </c>
      <c r="Y143" s="682"/>
      <c r="Z143" s="669">
        <f t="shared" si="40"/>
        <v>35.906642728904849</v>
      </c>
      <c r="AA143" s="910">
        <f t="shared" si="41"/>
        <v>26.570915619389584</v>
      </c>
      <c r="AB143" s="911">
        <v>12</v>
      </c>
      <c r="AC143" s="889">
        <v>5.57</v>
      </c>
      <c r="AD143" s="889">
        <v>2.31</v>
      </c>
      <c r="AE143" s="889">
        <v>4.5199999999999996</v>
      </c>
      <c r="AF143" s="889">
        <v>5.18</v>
      </c>
      <c r="AG143" s="889">
        <v>20.599999999999998</v>
      </c>
      <c r="AH143" s="889">
        <v>20</v>
      </c>
      <c r="AI143" s="889">
        <v>7.86</v>
      </c>
      <c r="AJ143" s="889">
        <v>11.1</v>
      </c>
      <c r="AK143" s="889">
        <v>11.5</v>
      </c>
      <c r="AL143" s="902">
        <v>11270</v>
      </c>
      <c r="AM143" s="896">
        <v>0.4</v>
      </c>
      <c r="AN143" s="889">
        <v>0.39</v>
      </c>
      <c r="AO143" s="762">
        <f t="shared" si="42"/>
        <v>-12.698273289976296</v>
      </c>
      <c r="AP143" s="763">
        <f t="shared" si="43"/>
        <v>13.872642329413289</v>
      </c>
      <c r="AQ143" s="912">
        <f t="shared" si="44"/>
        <v>147.33004751495571</v>
      </c>
      <c r="AR143" s="669">
        <f>INDEX(Historical!$C$7:$C$1381,MATCH(B143,Historical!$B$7:$B$1403,0))*IF(AH143="n/a",1.03,IF(AH143&lt;0,1.01,IF(AH143&gt;10,1.1,(1+AH143/100))))</f>
        <v>2.1230000000000002</v>
      </c>
      <c r="AS143" s="910">
        <f t="shared" si="45"/>
        <v>2.2898678000000001</v>
      </c>
      <c r="AT143" s="910">
        <f t="shared" si="34"/>
        <v>2.5188545800000002</v>
      </c>
      <c r="AU143" s="910">
        <f t="shared" si="34"/>
        <v>2.7707400380000005</v>
      </c>
      <c r="AV143" s="910">
        <f t="shared" si="34"/>
        <v>3.0478140418000006</v>
      </c>
      <c r="AW143" s="669">
        <f t="shared" si="46"/>
        <v>12.750276459800002</v>
      </c>
      <c r="AX143" s="770">
        <f t="shared" si="47"/>
        <v>8.6150516620270281</v>
      </c>
      <c r="AY143" s="959">
        <v>1.2</v>
      </c>
      <c r="AZ143" s="896">
        <v>4.08</v>
      </c>
      <c r="BA143" s="896">
        <v>-16.919999999999998</v>
      </c>
      <c r="BB143" s="896">
        <v>-13.530000000000001</v>
      </c>
      <c r="BC143" s="896">
        <v>-10</v>
      </c>
      <c r="BE143" s="641">
        <v>2010</v>
      </c>
      <c r="BF143" s="922">
        <f t="shared" si="48"/>
        <v>0</v>
      </c>
      <c r="BG143" s="906">
        <v>11.899999999999999</v>
      </c>
      <c r="BH143" s="887"/>
    </row>
    <row r="144" spans="1:60" ht="11.25" customHeight="1" x14ac:dyDescent="0.2">
      <c r="A144" s="895" t="s">
        <v>632</v>
      </c>
      <c r="B144" s="899" t="s">
        <v>633</v>
      </c>
      <c r="C144" s="957" t="s">
        <v>123</v>
      </c>
      <c r="D144" s="957" t="s">
        <v>4188</v>
      </c>
      <c r="E144" s="754">
        <v>17</v>
      </c>
      <c r="F144" s="1235">
        <v>212</v>
      </c>
      <c r="G144" s="1235" t="s">
        <v>37</v>
      </c>
      <c r="H144" s="1235" t="s">
        <v>37</v>
      </c>
      <c r="I144" s="898">
        <v>119.78</v>
      </c>
      <c r="J144" s="669">
        <f t="shared" si="35"/>
        <v>2.5045917515444982</v>
      </c>
      <c r="K144" s="901">
        <v>0.75</v>
      </c>
      <c r="L144" s="911">
        <v>4</v>
      </c>
      <c r="M144" s="660">
        <f t="shared" si="36"/>
        <v>3</v>
      </c>
      <c r="N144" s="894" t="s">
        <v>586</v>
      </c>
      <c r="O144" s="756">
        <v>0.73</v>
      </c>
      <c r="P144" s="885">
        <v>43728</v>
      </c>
      <c r="Q144" s="885">
        <v>43742</v>
      </c>
      <c r="R144" s="660">
        <f t="shared" si="37"/>
        <v>2.7397260273972628</v>
      </c>
      <c r="S144" s="721">
        <f>IF(INDEX(Historical!$D$7:$D$1379,MATCH(B144,Historical!$B$7:$B$1403,0))=0,"n/a",(INDEX(Historical!$C$7:$C$1381,MATCH(B144,Historical!$B$7:$B$1403,0))/INDEX(Historical!$D$7:$D$1379,MATCH(B144,Historical!$B$7:$B$1403,0))-1)*100)</f>
        <v>5.7142857142857162</v>
      </c>
      <c r="T144" s="721">
        <f>IF(INDEX(Historical!$F$7:$F$1372,MATCH(B144,Historical!$B$7:$B$1403,0))=0,"n/a",((INDEX(Historical!$C$7:$C$1381,MATCH(B144,Historical!$B$7:$B$1403,0))/INDEX(Historical!$F$7:$F$1372,MATCH(B144,Historical!$B$7:$B$1403,0)))^(1/3)-1)*100)</f>
        <v>8.4595775991327393</v>
      </c>
      <c r="U144" s="721">
        <f>IF(INDEX(Historical!$H$7:$H$1372,MATCH(B144,Historical!$B$7:$B$1403,0))=0,"n/a",((INDEX(Historical!$C$7:$C$1381,MATCH(B144,Historical!$B$7:$B$1403,0))/INDEX(Historical!$H$7:$H$1372,MATCH(B144,Historical!$B$7:$B$1403,0)))^(1/5)-1)*100)</f>
        <v>12.535507187104278</v>
      </c>
      <c r="V144" s="721">
        <f>IF(INDEX(Historical!$O$7:$O$1372,MATCH(B144,Historical!$B$7:$B$1403,0))=0,"n/a",((INDEX(Historical!$C$7:$C$1381,MATCH(B144,Historical!$B$7:$B$1403,0))/INDEX(Historical!$O$7:$O$1372,MATCH(B144,Historical!$B$7:$B$1403,0)))^(1/10)-1)*100)</f>
        <v>11.462600467961238</v>
      </c>
      <c r="W144" s="722">
        <f t="shared" si="38"/>
        <v>1.0936006381921701</v>
      </c>
      <c r="X144" s="723" t="str">
        <f t="shared" si="39"/>
        <v>n/a</v>
      </c>
      <c r="Y144" s="679"/>
      <c r="Z144" s="669">
        <f t="shared" si="40"/>
        <v>81.521739130434781</v>
      </c>
      <c r="AA144" s="910">
        <f t="shared" si="41"/>
        <v>32.548913043478258</v>
      </c>
      <c r="AB144" s="911">
        <v>12</v>
      </c>
      <c r="AC144" s="889">
        <v>3.68</v>
      </c>
      <c r="AD144" s="889">
        <v>8.56</v>
      </c>
      <c r="AE144" s="889">
        <v>2.72</v>
      </c>
      <c r="AF144" s="889">
        <v>2.2200000000000002</v>
      </c>
      <c r="AG144" s="889">
        <v>5.7</v>
      </c>
      <c r="AH144" s="889">
        <v>-24</v>
      </c>
      <c r="AI144" s="889">
        <v>9.93</v>
      </c>
      <c r="AJ144" s="889">
        <v>-0.6</v>
      </c>
      <c r="AK144" s="889">
        <v>3.8</v>
      </c>
      <c r="AL144" s="902">
        <v>12840</v>
      </c>
      <c r="AM144" s="896">
        <v>0.2</v>
      </c>
      <c r="AN144" s="889">
        <v>0.73</v>
      </c>
      <c r="AO144" s="762">
        <f t="shared" si="42"/>
        <v>-17.508814104829483</v>
      </c>
      <c r="AP144" s="763">
        <f t="shared" si="43"/>
        <v>15.040098938648775</v>
      </c>
      <c r="AQ144" s="912">
        <f t="shared" si="44"/>
        <v>79.20638252091328</v>
      </c>
      <c r="AR144" s="669">
        <f>INDEX(Historical!$C$7:$C$1381,MATCH(B144,Historical!$B$7:$B$1403,0))*IF(AH144="n/a",1.03,IF(AH144&lt;0,1.01,IF(AH144&gt;10,1.1,(1+AH144/100))))</f>
        <v>2.9895999999999998</v>
      </c>
      <c r="AS144" s="910">
        <f t="shared" si="45"/>
        <v>3.2864672799999997</v>
      </c>
      <c r="AT144" s="910">
        <f t="shared" si="34"/>
        <v>3.4113530366399996</v>
      </c>
      <c r="AU144" s="910">
        <f t="shared" si="34"/>
        <v>3.5409844520323195</v>
      </c>
      <c r="AV144" s="910">
        <f t="shared" si="34"/>
        <v>3.6755418612095476</v>
      </c>
      <c r="AW144" s="669">
        <f t="shared" si="46"/>
        <v>16.903946629881865</v>
      </c>
      <c r="AX144" s="770">
        <f t="shared" si="47"/>
        <v>14.112495099250181</v>
      </c>
      <c r="AY144" s="959">
        <v>0.82</v>
      </c>
      <c r="AZ144" s="896">
        <v>14.23</v>
      </c>
      <c r="BA144" s="896">
        <v>-21.69</v>
      </c>
      <c r="BB144" s="896">
        <v>-8.34</v>
      </c>
      <c r="BC144" s="896">
        <v>-8.61</v>
      </c>
      <c r="BE144" s="641">
        <v>2003</v>
      </c>
      <c r="BF144" s="922">
        <f t="shared" si="48"/>
        <v>1</v>
      </c>
      <c r="BG144" s="906">
        <v>2.7</v>
      </c>
    </row>
    <row r="145" spans="1:60" ht="11.25" customHeight="1" x14ac:dyDescent="0.2">
      <c r="A145" s="895" t="s">
        <v>1337</v>
      </c>
      <c r="B145" s="899" t="s">
        <v>1338</v>
      </c>
      <c r="C145" s="957" t="s">
        <v>123</v>
      </c>
      <c r="D145" s="957" t="s">
        <v>4358</v>
      </c>
      <c r="E145" s="754">
        <v>10</v>
      </c>
      <c r="F145" s="1235">
        <v>383</v>
      </c>
      <c r="G145" s="1235" t="s">
        <v>37</v>
      </c>
      <c r="H145" s="1235" t="s">
        <v>37</v>
      </c>
      <c r="I145" s="898">
        <v>36.96</v>
      </c>
      <c r="J145" s="669">
        <f t="shared" si="35"/>
        <v>5.5465367965367962</v>
      </c>
      <c r="K145" s="901">
        <v>0.51249999999999996</v>
      </c>
      <c r="L145" s="911">
        <v>4</v>
      </c>
      <c r="M145" s="660">
        <f t="shared" si="36"/>
        <v>2.0499999999999998</v>
      </c>
      <c r="N145" s="894" t="s">
        <v>148</v>
      </c>
      <c r="O145" s="756">
        <v>0.5</v>
      </c>
      <c r="P145" s="885">
        <v>43783</v>
      </c>
      <c r="Q145" s="885">
        <v>43815</v>
      </c>
      <c r="R145" s="660">
        <f t="shared" si="37"/>
        <v>2.4999999999999911</v>
      </c>
      <c r="S145" s="721">
        <f>IF(INDEX(Historical!$D$7:$D$1379,MATCH(B145,Historical!$B$7:$B$1403,0))=0,"n/a",(INDEX(Historical!$C$7:$C$1381,MATCH(B145,Historical!$B$7:$B$1403,0))/INDEX(Historical!$D$7:$D$1379,MATCH(B145,Historical!$B$7:$B$1403,0))-1)*100)</f>
        <v>4.5454545454545414</v>
      </c>
      <c r="T145" s="721">
        <f>IF(INDEX(Historical!$F$7:$F$1372,MATCH(B145,Historical!$B$7:$B$1403,0))=0,"n/a",((INDEX(Historical!$C$7:$C$1381,MATCH(B145,Historical!$B$7:$B$1403,0))/INDEX(Historical!$F$7:$F$1372,MATCH(B145,Historical!$B$7:$B$1403,0)))^(1/3)-1)*100)</f>
        <v>4.128301283656044</v>
      </c>
      <c r="U145" s="721">
        <f>IF(INDEX(Historical!$H$7:$H$1372,MATCH(B145,Historical!$B$7:$B$1403,0))=0,"n/a",((INDEX(Historical!$C$7:$C$1381,MATCH(B145,Historical!$B$7:$B$1403,0))/INDEX(Historical!$H$7:$H$1372,MATCH(B145,Historical!$B$7:$B$1403,0)))^(1/5)-1)*100)</f>
        <v>6.9188240376148347</v>
      </c>
      <c r="V145" s="721">
        <f>IF(INDEX(Historical!$O$7:$O$1372,MATCH(B145,Historical!$B$7:$B$1403,0))=0,"n/a",((INDEX(Historical!$C$7:$C$1381,MATCH(B145,Historical!$B$7:$B$1403,0))/INDEX(Historical!$O$7:$O$1372,MATCH(B145,Historical!$B$7:$B$1403,0)))^(1/10)-1)*100)</f>
        <v>19.956888759929626</v>
      </c>
      <c r="W145" s="722">
        <f t="shared" si="38"/>
        <v>0.34668851046094784</v>
      </c>
      <c r="X145" s="723">
        <f t="shared" si="39"/>
        <v>0.3760230455225454</v>
      </c>
      <c r="Y145" s="679"/>
      <c r="Z145" s="669">
        <f t="shared" si="40"/>
        <v>66.77524429967427</v>
      </c>
      <c r="AA145" s="910">
        <f t="shared" si="41"/>
        <v>12.039087947882736</v>
      </c>
      <c r="AB145" s="911">
        <v>12</v>
      </c>
      <c r="AC145" s="889">
        <v>3.07</v>
      </c>
      <c r="AD145" s="889">
        <v>3.68</v>
      </c>
      <c r="AE145" s="889">
        <v>0.65</v>
      </c>
      <c r="AF145" s="889">
        <v>1.88</v>
      </c>
      <c r="AG145" s="889">
        <v>16.3</v>
      </c>
      <c r="AH145" s="889">
        <v>-21.8</v>
      </c>
      <c r="AI145" s="889">
        <v>6.7100000000000009</v>
      </c>
      <c r="AJ145" s="889">
        <v>18.399999999999999</v>
      </c>
      <c r="AK145" s="889">
        <v>3.27</v>
      </c>
      <c r="AL145" s="902">
        <v>14500</v>
      </c>
      <c r="AM145" s="896">
        <v>0.3</v>
      </c>
      <c r="AN145" s="889">
        <v>1.27</v>
      </c>
      <c r="AO145" s="762">
        <f t="shared" si="42"/>
        <v>0.42627288626889559</v>
      </c>
      <c r="AP145" s="763">
        <f t="shared" si="43"/>
        <v>12.465360834151632</v>
      </c>
      <c r="AQ145" s="912">
        <f t="shared" si="44"/>
        <v>0.29619543469907583</v>
      </c>
      <c r="AR145" s="669">
        <f>INDEX(Historical!$C$7:$C$1381,MATCH(B145,Historical!$B$7:$B$1403,0))*IF(AH145="n/a",1.03,IF(AH145&lt;0,1.01,IF(AH145&gt;10,1.1,(1+AH145/100))))</f>
        <v>2.0326250000000003</v>
      </c>
      <c r="AS145" s="910">
        <f t="shared" si="45"/>
        <v>2.1690141375000001</v>
      </c>
      <c r="AT145" s="910">
        <f t="shared" si="34"/>
        <v>2.2399408997962498</v>
      </c>
      <c r="AU145" s="910">
        <f t="shared" si="34"/>
        <v>2.3131869672195871</v>
      </c>
      <c r="AV145" s="910">
        <f t="shared" si="34"/>
        <v>2.3888281810476673</v>
      </c>
      <c r="AW145" s="669">
        <f t="shared" si="46"/>
        <v>11.143595185563505</v>
      </c>
      <c r="AX145" s="770">
        <f t="shared" si="47"/>
        <v>30.150419874360136</v>
      </c>
      <c r="AY145" s="959">
        <v>1.57</v>
      </c>
      <c r="AZ145" s="896">
        <v>1.4000000000000001</v>
      </c>
      <c r="BA145" s="896">
        <v>-22.939999999999998</v>
      </c>
      <c r="BB145" s="896">
        <v>-15.75</v>
      </c>
      <c r="BC145" s="896">
        <v>-14.000000000000002</v>
      </c>
      <c r="BE145" s="641">
        <v>2011</v>
      </c>
      <c r="BF145" s="922">
        <f t="shared" si="48"/>
        <v>0</v>
      </c>
      <c r="BG145" s="906">
        <v>3.5999999999999996</v>
      </c>
      <c r="BH145" s="721"/>
    </row>
    <row r="146" spans="1:60" ht="11.25" customHeight="1" x14ac:dyDescent="0.2">
      <c r="A146" s="904" t="s">
        <v>1329</v>
      </c>
      <c r="B146" s="899" t="s">
        <v>1330</v>
      </c>
      <c r="C146" s="957" t="s">
        <v>128</v>
      </c>
      <c r="D146" s="957" t="s">
        <v>192</v>
      </c>
      <c r="E146" s="754">
        <v>11</v>
      </c>
      <c r="F146" s="1235">
        <v>316</v>
      </c>
      <c r="G146" s="1235" t="s">
        <v>106</v>
      </c>
      <c r="H146" s="1235" t="s">
        <v>106</v>
      </c>
      <c r="I146" s="898">
        <v>60.06</v>
      </c>
      <c r="J146" s="669">
        <f t="shared" si="35"/>
        <v>2.197802197802198</v>
      </c>
      <c r="K146" s="901">
        <v>0.33</v>
      </c>
      <c r="L146" s="911">
        <v>4</v>
      </c>
      <c r="M146" s="660">
        <f t="shared" si="36"/>
        <v>1.32</v>
      </c>
      <c r="N146" s="894" t="s">
        <v>491</v>
      </c>
      <c r="O146" s="756">
        <v>0.27500000000000002</v>
      </c>
      <c r="P146" s="885">
        <v>43828</v>
      </c>
      <c r="Q146" s="885">
        <v>43844</v>
      </c>
      <c r="R146" s="660">
        <f t="shared" si="37"/>
        <v>19.999999999999996</v>
      </c>
      <c r="S146" s="721">
        <f>IF(INDEX(Historical!$D$7:$D$1379,MATCH(B146,Historical!$B$7:$B$1403,0))=0,"n/a",(INDEX(Historical!$C$7:$C$1381,MATCH(B146,Historical!$B$7:$B$1403,0))/INDEX(Historical!$D$7:$D$1379,MATCH(B146,Historical!$B$7:$B$1403,0))-1)*100)</f>
        <v>30.952380952380977</v>
      </c>
      <c r="T146" s="721">
        <f>IF(INDEX(Historical!$F$7:$F$1372,MATCH(B146,Historical!$B$7:$B$1403,0))=0,"n/a",((INDEX(Historical!$C$7:$C$1381,MATCH(B146,Historical!$B$7:$B$1403,0))/INDEX(Historical!$F$7:$F$1372,MATCH(B146,Historical!$B$7:$B$1403,0)))^(1/3)-1)*100)</f>
        <v>22.390341034166038</v>
      </c>
      <c r="U146" s="721">
        <f>IF(INDEX(Historical!$H$7:$H$1372,MATCH(B146,Historical!$B$7:$B$1403,0))=0,"n/a",((INDEX(Historical!$C$7:$C$1381,MATCH(B146,Historical!$B$7:$B$1403,0))/INDEX(Historical!$H$7:$H$1372,MATCH(B146,Historical!$B$7:$B$1403,0)))^(1/5)-1)*100)</f>
        <v>18.040295913696937</v>
      </c>
      <c r="V146" s="721">
        <f>IF(INDEX(Historical!$O$7:$O$1372,MATCH(B146,Historical!$B$7:$B$1403,0))=0,"n/a",((INDEX(Historical!$C$7:$C$1381,MATCH(B146,Historical!$B$7:$B$1403,0))/INDEX(Historical!$O$7:$O$1372,MATCH(B146,Historical!$B$7:$B$1403,0)))^(1/10)-1)*100)</f>
        <v>23.506224555384936</v>
      </c>
      <c r="W146" s="722">
        <f t="shared" si="38"/>
        <v>0.76746888345215636</v>
      </c>
      <c r="X146" s="723">
        <f t="shared" si="39"/>
        <v>2.957425559622449</v>
      </c>
      <c r="Y146" s="679"/>
      <c r="Z146" s="669">
        <f t="shared" si="40"/>
        <v>69.473684210526315</v>
      </c>
      <c r="AA146" s="910">
        <f t="shared" si="41"/>
        <v>31.610526315789475</v>
      </c>
      <c r="AB146" s="911">
        <v>12</v>
      </c>
      <c r="AC146" s="889">
        <v>1.9</v>
      </c>
      <c r="AD146" s="889">
        <v>2.64</v>
      </c>
      <c r="AE146" s="889">
        <v>2.7</v>
      </c>
      <c r="AF146" s="889">
        <v>4.13</v>
      </c>
      <c r="AG146" s="889">
        <v>13.200000000000001</v>
      </c>
      <c r="AH146" s="889">
        <v>25.1</v>
      </c>
      <c r="AI146" s="889">
        <v>6.9099999999999993</v>
      </c>
      <c r="AJ146" s="889">
        <v>6.1</v>
      </c>
      <c r="AK146" s="889">
        <v>12</v>
      </c>
      <c r="AL146" s="902">
        <v>1920</v>
      </c>
      <c r="AM146" s="896">
        <v>0.2</v>
      </c>
      <c r="AN146" s="889">
        <v>0.06</v>
      </c>
      <c r="AO146" s="762">
        <f t="shared" si="42"/>
        <v>-11.37242820429034</v>
      </c>
      <c r="AP146" s="763">
        <f t="shared" si="43"/>
        <v>20.238098111499134</v>
      </c>
      <c r="AQ146" s="912">
        <f t="shared" si="44"/>
        <v>140.87938307996072</v>
      </c>
      <c r="AR146" s="669">
        <f>INDEX(Historical!$C$7:$C$1381,MATCH(B146,Historical!$B$7:$B$1403,0))*IF(AH146="n/a",1.03,IF(AH146&lt;0,1.01,IF(AH146&gt;10,1.1,(1+AH146/100))))</f>
        <v>1.2100000000000002</v>
      </c>
      <c r="AS146" s="910">
        <f t="shared" si="45"/>
        <v>1.2936110000000001</v>
      </c>
      <c r="AT146" s="910">
        <f t="shared" si="34"/>
        <v>1.4229721000000002</v>
      </c>
      <c r="AU146" s="910">
        <f t="shared" si="34"/>
        <v>1.5652693100000004</v>
      </c>
      <c r="AV146" s="910">
        <f t="shared" si="34"/>
        <v>1.7217962410000005</v>
      </c>
      <c r="AW146" s="669">
        <f t="shared" si="46"/>
        <v>7.2136486510000015</v>
      </c>
      <c r="AX146" s="770">
        <f t="shared" si="47"/>
        <v>12.010737014652015</v>
      </c>
      <c r="AY146" s="959">
        <v>0.78</v>
      </c>
      <c r="AZ146" s="896">
        <v>5.72</v>
      </c>
      <c r="BA146" s="896">
        <v>-26.22</v>
      </c>
      <c r="BB146" s="896">
        <v>-14.64</v>
      </c>
      <c r="BC146" s="896">
        <v>-13.139999999999999</v>
      </c>
      <c r="BE146" s="641">
        <v>2010</v>
      </c>
      <c r="BF146" s="922">
        <f t="shared" si="48"/>
        <v>0</v>
      </c>
      <c r="BG146" s="906">
        <v>7.3999999999999995</v>
      </c>
    </row>
    <row r="147" spans="1:60" ht="11.25" customHeight="1" x14ac:dyDescent="0.2">
      <c r="A147" s="887" t="s">
        <v>1347</v>
      </c>
      <c r="B147" s="899" t="s">
        <v>1348</v>
      </c>
      <c r="C147" s="957" t="s">
        <v>4335</v>
      </c>
      <c r="D147" s="957" t="s">
        <v>4336</v>
      </c>
      <c r="E147" s="754">
        <v>10</v>
      </c>
      <c r="F147" s="1235">
        <v>388</v>
      </c>
      <c r="G147" s="1235" t="s">
        <v>106</v>
      </c>
      <c r="H147" s="1235" t="s">
        <v>106</v>
      </c>
      <c r="I147" s="898">
        <v>30.41</v>
      </c>
      <c r="J147" s="669">
        <f t="shared" si="35"/>
        <v>8.1354817494245317</v>
      </c>
      <c r="K147" s="901">
        <v>0.61850000000000005</v>
      </c>
      <c r="L147" s="911">
        <v>4</v>
      </c>
      <c r="M147" s="660">
        <f t="shared" si="36"/>
        <v>2.4740000000000002</v>
      </c>
      <c r="N147" s="894" t="s">
        <v>163</v>
      </c>
      <c r="O147" s="756">
        <v>0.61099999999999999</v>
      </c>
      <c r="P147" s="885">
        <v>43811</v>
      </c>
      <c r="Q147" s="885">
        <v>43831</v>
      </c>
      <c r="R147" s="660">
        <f t="shared" si="37"/>
        <v>1.2274959083469823</v>
      </c>
      <c r="S147" s="721">
        <f>IF(INDEX(Historical!$D$7:$D$1379,MATCH(B147,Historical!$B$7:$B$1403,0))=0,"n/a",(INDEX(Historical!$C$7:$C$1381,MATCH(B147,Historical!$B$7:$B$1403,0))/INDEX(Historical!$D$7:$D$1379,MATCH(B147,Historical!$B$7:$B$1403,0))-1)*100)</f>
        <v>4.0000000000000036</v>
      </c>
      <c r="T147" s="721">
        <f>IF(INDEX(Historical!$F$7:$F$1372,MATCH(B147,Historical!$B$7:$B$1403,0))=0,"n/a",((INDEX(Historical!$C$7:$C$1381,MATCH(B147,Historical!$B$7:$B$1403,0))/INDEX(Historical!$F$7:$F$1372,MATCH(B147,Historical!$B$7:$B$1403,0)))^(1/3)-1)*100)</f>
        <v>6.8223861639851613</v>
      </c>
      <c r="U147" s="721">
        <f>IF(INDEX(Historical!$H$7:$H$1372,MATCH(B147,Historical!$B$7:$B$1403,0))=0,"n/a",((INDEX(Historical!$C$7:$C$1381,MATCH(B147,Historical!$B$7:$B$1403,0))/INDEX(Historical!$H$7:$H$1372,MATCH(B147,Historical!$B$7:$B$1403,0)))^(1/5)-1)*100)</f>
        <v>10.403536876924523</v>
      </c>
      <c r="V147" s="721" t="str">
        <f>IF(INDEX(Historical!$O$7:$O$1372,MATCH(B147,Historical!$B$7:$B$1403,0))=0,"n/a",((INDEX(Historical!$C$7:$C$1381,MATCH(B147,Historical!$B$7:$B$1403,0))/INDEX(Historical!$O$7:$O$1372,MATCH(B147,Historical!$B$7:$B$1403,0)))^(1/10)-1)*100)</f>
        <v>n/a</v>
      </c>
      <c r="W147" s="722" t="str">
        <f t="shared" si="38"/>
        <v>n/a</v>
      </c>
      <c r="X147" s="723" t="str">
        <f t="shared" si="39"/>
        <v>n/a</v>
      </c>
      <c r="Y147" s="679"/>
      <c r="Z147" s="669">
        <f t="shared" si="40"/>
        <v>266.02150537634407</v>
      </c>
      <c r="AA147" s="910">
        <f t="shared" si="41"/>
        <v>32.698924731182792</v>
      </c>
      <c r="AB147" s="911">
        <v>12</v>
      </c>
      <c r="AC147" s="889">
        <v>0.93</v>
      </c>
      <c r="AD147" s="889">
        <v>4.09</v>
      </c>
      <c r="AE147" s="889">
        <v>2.04</v>
      </c>
      <c r="AF147" s="889">
        <v>5.96</v>
      </c>
      <c r="AG147" s="889">
        <v>16.7</v>
      </c>
      <c r="AH147" s="889">
        <v>-27.3</v>
      </c>
      <c r="AI147" s="889">
        <v>15.49</v>
      </c>
      <c r="AJ147" s="889">
        <v>-9.7000000000000011</v>
      </c>
      <c r="AK147" s="889">
        <v>8</v>
      </c>
      <c r="AL147" s="902">
        <v>8710</v>
      </c>
      <c r="AM147" s="896">
        <v>0.1</v>
      </c>
      <c r="AN147" s="891">
        <v>5.96</v>
      </c>
      <c r="AO147" s="762">
        <f t="shared" si="42"/>
        <v>-14.159906104833738</v>
      </c>
      <c r="AP147" s="763">
        <f t="shared" si="43"/>
        <v>18.539018626349055</v>
      </c>
      <c r="AQ147" s="912">
        <f t="shared" si="44"/>
        <v>194.30565471809098</v>
      </c>
      <c r="AR147" s="669">
        <f>INDEX(Historical!$C$7:$C$1381,MATCH(B147,Historical!$B$7:$B$1403,0))*IF(AH147="n/a",1.03,IF(AH147&lt;0,1.01,IF(AH147&gt;10,1.1,(1+AH147/100))))</f>
        <v>2.4684400000000002</v>
      </c>
      <c r="AS147" s="910">
        <f t="shared" si="45"/>
        <v>2.7152840000000005</v>
      </c>
      <c r="AT147" s="910">
        <f t="shared" ref="AT147:AV166" si="49">IF($AK147="n/a",1.03*AS147,IF($AK147&lt;0,1.01*AS147,IF($AK147&gt;10,1.1*AS147,(1+$AK147/100)*AS147)))</f>
        <v>2.9325067200000006</v>
      </c>
      <c r="AU147" s="910">
        <f t="shared" si="49"/>
        <v>3.167107257600001</v>
      </c>
      <c r="AV147" s="910">
        <f t="shared" si="49"/>
        <v>3.4204758382080014</v>
      </c>
      <c r="AW147" s="669">
        <f t="shared" si="46"/>
        <v>14.703813815808005</v>
      </c>
      <c r="AX147" s="770">
        <f t="shared" si="47"/>
        <v>48.351903373258807</v>
      </c>
      <c r="AY147" s="959">
        <v>0.66</v>
      </c>
      <c r="AZ147" s="896">
        <v>3.8600000000000003</v>
      </c>
      <c r="BA147" s="896">
        <v>-17.03</v>
      </c>
      <c r="BB147" s="896">
        <v>-4.67</v>
      </c>
      <c r="BC147" s="896">
        <v>-4.8899999999999997</v>
      </c>
      <c r="BE147" s="641">
        <v>2011</v>
      </c>
      <c r="BF147" s="922">
        <f t="shared" si="48"/>
        <v>0</v>
      </c>
      <c r="BG147" s="906">
        <v>2</v>
      </c>
    </row>
    <row r="148" spans="1:60" ht="11.25" customHeight="1" x14ac:dyDescent="0.2">
      <c r="A148" s="887" t="s">
        <v>636</v>
      </c>
      <c r="B148" s="899" t="s">
        <v>637</v>
      </c>
      <c r="C148" s="957" t="s">
        <v>108</v>
      </c>
      <c r="D148" s="957" t="s">
        <v>4355</v>
      </c>
      <c r="E148" s="754">
        <v>15</v>
      </c>
      <c r="F148" s="1235">
        <v>271</v>
      </c>
      <c r="G148" s="1235" t="s">
        <v>106</v>
      </c>
      <c r="H148" s="1235" t="s">
        <v>106</v>
      </c>
      <c r="I148" s="898">
        <v>23.9</v>
      </c>
      <c r="J148" s="669">
        <f t="shared" si="35"/>
        <v>4.5188284518828459</v>
      </c>
      <c r="K148" s="901">
        <v>0.27</v>
      </c>
      <c r="L148" s="911">
        <v>4</v>
      </c>
      <c r="M148" s="660">
        <f t="shared" si="36"/>
        <v>1.08</v>
      </c>
      <c r="N148" s="894" t="s">
        <v>151</v>
      </c>
      <c r="O148" s="756">
        <v>0.26</v>
      </c>
      <c r="P148" s="885">
        <v>43825</v>
      </c>
      <c r="Q148" s="885">
        <v>43830</v>
      </c>
      <c r="R148" s="660">
        <f t="shared" si="37"/>
        <v>3.8461538461538494</v>
      </c>
      <c r="S148" s="721">
        <f>IF(INDEX(Historical!$D$7:$D$1379,MATCH(B148,Historical!$B$7:$B$1403,0))=0,"n/a",(INDEX(Historical!$C$7:$C$1381,MATCH(B148,Historical!$B$7:$B$1403,0))/INDEX(Historical!$D$7:$D$1379,MATCH(B148,Historical!$B$7:$B$1403,0))-1)*100)</f>
        <v>0.96153846153845812</v>
      </c>
      <c r="T148" s="721">
        <f>IF(INDEX(Historical!$F$7:$F$1372,MATCH(B148,Historical!$B$7:$B$1403,0))=0,"n/a",((INDEX(Historical!$C$7:$C$1381,MATCH(B148,Historical!$B$7:$B$1403,0))/INDEX(Historical!$F$7:$F$1372,MATCH(B148,Historical!$B$7:$B$1403,0)))^(1/3)-1)*100)</f>
        <v>2.3264108093813185</v>
      </c>
      <c r="U148" s="721">
        <f>IF(INDEX(Historical!$H$7:$H$1372,MATCH(B148,Historical!$B$7:$B$1403,0))=0,"n/a",((INDEX(Historical!$C$7:$C$1381,MATCH(B148,Historical!$B$7:$B$1403,0))/INDEX(Historical!$H$7:$H$1372,MATCH(B148,Historical!$B$7:$B$1403,0)))^(1/5)-1)*100)</f>
        <v>3.3617511439721914</v>
      </c>
      <c r="V148" s="721">
        <f>IF(INDEX(Historical!$O$7:$O$1372,MATCH(B148,Historical!$B$7:$B$1403,0))=0,"n/a",((INDEX(Historical!$C$7:$C$1381,MATCH(B148,Historical!$B$7:$B$1403,0))/INDEX(Historical!$O$7:$O$1372,MATCH(B148,Historical!$B$7:$B$1403,0)))^(1/10)-1)*100)</f>
        <v>7.4884777101442701</v>
      </c>
      <c r="W148" s="722">
        <f t="shared" si="38"/>
        <v>0.44892316891298129</v>
      </c>
      <c r="X148" s="723" t="str">
        <f t="shared" si="39"/>
        <v>n/a</v>
      </c>
      <c r="Y148" s="691"/>
      <c r="Z148" s="669" t="str">
        <f t="shared" si="40"/>
        <v>n/a</v>
      </c>
      <c r="AA148" s="910" t="str">
        <f t="shared" si="41"/>
        <v>n/a</v>
      </c>
      <c r="AB148" s="911">
        <v>12</v>
      </c>
      <c r="AC148" s="889" t="s">
        <v>136</v>
      </c>
      <c r="AD148" s="889" t="s">
        <v>136</v>
      </c>
      <c r="AE148" s="889" t="s">
        <v>136</v>
      </c>
      <c r="AF148" s="889" t="s">
        <v>136</v>
      </c>
      <c r="AG148" s="889" t="s">
        <v>136</v>
      </c>
      <c r="AH148" s="889" t="s">
        <v>136</v>
      </c>
      <c r="AI148" s="889" t="s">
        <v>136</v>
      </c>
      <c r="AJ148" s="889" t="s">
        <v>136</v>
      </c>
      <c r="AK148" s="889" t="s">
        <v>136</v>
      </c>
      <c r="AL148" s="902" t="s">
        <v>136</v>
      </c>
      <c r="AM148" s="896" t="s">
        <v>136</v>
      </c>
      <c r="AN148" s="889" t="s">
        <v>136</v>
      </c>
      <c r="AO148" s="762" t="str">
        <f t="shared" si="42"/>
        <v>n/a</v>
      </c>
      <c r="AP148" s="763">
        <f t="shared" si="43"/>
        <v>7.8805795958550373</v>
      </c>
      <c r="AQ148" s="912" t="str">
        <f t="shared" si="44"/>
        <v>n/a</v>
      </c>
      <c r="AR148" s="669">
        <f>INDEX(Historical!$C$7:$C$1381,MATCH(B148,Historical!$B$7:$B$1403,0))*IF(AH148="n/a",1.03,IF(AH148&lt;0,1.01,IF(AH148&gt;10,1.1,(1+AH148/100))))</f>
        <v>1.0815000000000001</v>
      </c>
      <c r="AS148" s="910">
        <f t="shared" si="45"/>
        <v>1.1139450000000002</v>
      </c>
      <c r="AT148" s="910">
        <f t="shared" si="49"/>
        <v>1.1473633500000002</v>
      </c>
      <c r="AU148" s="910">
        <f t="shared" si="49"/>
        <v>1.1817842505000002</v>
      </c>
      <c r="AV148" s="910">
        <f t="shared" si="49"/>
        <v>1.2172377780150003</v>
      </c>
      <c r="AW148" s="669">
        <f t="shared" si="46"/>
        <v>5.7418303785150009</v>
      </c>
      <c r="AX148" s="770">
        <f t="shared" si="47"/>
        <v>24.024394889184105</v>
      </c>
      <c r="AY148" s="959" t="s">
        <v>136</v>
      </c>
      <c r="AZ148" s="896" t="s">
        <v>136</v>
      </c>
      <c r="BA148" s="896" t="s">
        <v>136</v>
      </c>
      <c r="BB148" s="896" t="s">
        <v>136</v>
      </c>
      <c r="BC148" s="896" t="s">
        <v>136</v>
      </c>
      <c r="BD148" s="932" t="s">
        <v>4281</v>
      </c>
      <c r="BE148" s="641">
        <v>2007</v>
      </c>
      <c r="BF148" s="922">
        <f t="shared" si="48"/>
        <v>1</v>
      </c>
      <c r="BG148" s="906" t="s">
        <v>136</v>
      </c>
      <c r="BH148" s="887"/>
    </row>
    <row r="149" spans="1:60" s="796" customFormat="1" ht="11.25" customHeight="1" x14ac:dyDescent="0.2">
      <c r="A149" s="664" t="s">
        <v>1343</v>
      </c>
      <c r="B149" s="804" t="s">
        <v>1344</v>
      </c>
      <c r="C149" s="957" t="s">
        <v>108</v>
      </c>
      <c r="D149" s="957" t="s">
        <v>4351</v>
      </c>
      <c r="E149" s="778">
        <v>10</v>
      </c>
      <c r="F149" s="1235">
        <v>352</v>
      </c>
      <c r="G149" s="1234" t="s">
        <v>115</v>
      </c>
      <c r="H149" s="1234" t="s">
        <v>115</v>
      </c>
      <c r="I149" s="779">
        <v>14.4</v>
      </c>
      <c r="J149" s="780">
        <f t="shared" si="35"/>
        <v>8.6111111111111107</v>
      </c>
      <c r="K149" s="781">
        <v>0.31</v>
      </c>
      <c r="L149" s="782">
        <v>4</v>
      </c>
      <c r="M149" s="783">
        <f t="shared" si="36"/>
        <v>1.24</v>
      </c>
      <c r="N149" s="784" t="s">
        <v>119</v>
      </c>
      <c r="O149" s="785">
        <v>0.3</v>
      </c>
      <c r="P149" s="786">
        <v>43594</v>
      </c>
      <c r="Q149" s="786">
        <v>43619</v>
      </c>
      <c r="R149" s="783">
        <f t="shared" si="37"/>
        <v>3.3333333333333366</v>
      </c>
      <c r="S149" s="721">
        <f>IF(INDEX(Historical!$D$7:$D$1379,MATCH(B149,Historical!$B$7:$B$1403,0))=0,"n/a",(INDEX(Historical!$C$7:$C$1381,MATCH(B149,Historical!$B$7:$B$1403,0))/INDEX(Historical!$D$7:$D$1379,MATCH(B149,Historical!$B$7:$B$1403,0))-1)*100)</f>
        <v>3.3613445378151363</v>
      </c>
      <c r="T149" s="721">
        <f>IF(INDEX(Historical!$F$7:$F$1372,MATCH(B149,Historical!$B$7:$B$1403,0))=0,"n/a",((INDEX(Historical!$C$7:$C$1381,MATCH(B149,Historical!$B$7:$B$1403,0))/INDEX(Historical!$F$7:$F$1372,MATCH(B149,Historical!$B$7:$B$1403,0)))^(1/3)-1)*100)</f>
        <v>3.4810223898952275</v>
      </c>
      <c r="U149" s="721">
        <f>IF(INDEX(Historical!$H$7:$H$1372,MATCH(B149,Historical!$B$7:$B$1403,0))=0,"n/a",((INDEX(Historical!$C$7:$C$1381,MATCH(B149,Historical!$B$7:$B$1403,0))/INDEX(Historical!$H$7:$H$1372,MATCH(B149,Historical!$B$7:$B$1403,0)))^(1/5)-1)*100)</f>
        <v>4.7562875622858991</v>
      </c>
      <c r="V149" s="721">
        <f>IF(INDEX(Historical!$O$7:$O$1372,MATCH(B149,Historical!$B$7:$B$1403,0))=0,"n/a",((INDEX(Historical!$C$7:$C$1381,MATCH(B149,Historical!$B$7:$B$1403,0))/INDEX(Historical!$O$7:$O$1372,MATCH(B149,Historical!$B$7:$B$1403,0)))^(1/10)-1)*100)</f>
        <v>11.680602910863168</v>
      </c>
      <c r="W149" s="722">
        <f t="shared" si="38"/>
        <v>0.40719538182934606</v>
      </c>
      <c r="X149" s="723">
        <f t="shared" si="39"/>
        <v>2.161948891948136</v>
      </c>
      <c r="Y149" s="801"/>
      <c r="Z149" s="780">
        <f t="shared" si="40"/>
        <v>98.412698412698404</v>
      </c>
      <c r="AA149" s="788">
        <f t="shared" si="41"/>
        <v>11.428571428571429</v>
      </c>
      <c r="AB149" s="782">
        <v>12</v>
      </c>
      <c r="AC149" s="789">
        <v>1.26</v>
      </c>
      <c r="AD149" s="789">
        <v>5.08</v>
      </c>
      <c r="AE149" s="789">
        <v>1.1000000000000001</v>
      </c>
      <c r="AF149" s="789">
        <v>0.7</v>
      </c>
      <c r="AG149" s="789">
        <v>6.4</v>
      </c>
      <c r="AH149" s="789">
        <v>-7.5</v>
      </c>
      <c r="AI149" s="789">
        <v>0.48</v>
      </c>
      <c r="AJ149" s="789">
        <v>2.1999999999999997</v>
      </c>
      <c r="AK149" s="789">
        <v>2.25</v>
      </c>
      <c r="AL149" s="790">
        <v>6740</v>
      </c>
      <c r="AM149" s="791">
        <v>0.3</v>
      </c>
      <c r="AN149" s="789">
        <v>0.81</v>
      </c>
      <c r="AO149" s="792">
        <f t="shared" si="42"/>
        <v>1.9388272448255801</v>
      </c>
      <c r="AP149" s="793">
        <f t="shared" si="43"/>
        <v>13.367398673397009</v>
      </c>
      <c r="AQ149" s="794">
        <f t="shared" si="44"/>
        <v>-40.371520600005617</v>
      </c>
      <c r="AR149" s="669">
        <f>INDEX(Historical!$C$7:$C$1381,MATCH(B149,Historical!$B$7:$B$1403,0))*IF(AH149="n/a",1.03,IF(AH149&lt;0,1.01,IF(AH149&gt;10,1.1,(1+AH149/100))))</f>
        <v>1.2423</v>
      </c>
      <c r="AS149" s="788">
        <f t="shared" si="45"/>
        <v>1.2482630399999999</v>
      </c>
      <c r="AT149" s="788">
        <f t="shared" si="49"/>
        <v>1.2763489583999998</v>
      </c>
      <c r="AU149" s="788">
        <f t="shared" si="49"/>
        <v>1.3050668099639997</v>
      </c>
      <c r="AV149" s="788">
        <f t="shared" si="49"/>
        <v>1.3344308131881897</v>
      </c>
      <c r="AW149" s="780">
        <f t="shared" si="46"/>
        <v>6.4064096215521893</v>
      </c>
      <c r="AX149" s="795">
        <f t="shared" si="47"/>
        <v>44.488955705223539</v>
      </c>
      <c r="AY149" s="960">
        <v>1.53</v>
      </c>
      <c r="AZ149" s="791">
        <v>-1</v>
      </c>
      <c r="BA149" s="791">
        <v>-35.08</v>
      </c>
      <c r="BB149" s="791">
        <v>-19.170000000000002</v>
      </c>
      <c r="BC149" s="791">
        <v>-19.739999999999998</v>
      </c>
      <c r="BD149" s="933"/>
      <c r="BE149" s="641">
        <v>2010</v>
      </c>
      <c r="BF149" s="922">
        <f t="shared" si="48"/>
        <v>0</v>
      </c>
      <c r="BG149" s="847">
        <v>1.7000000000000002</v>
      </c>
    </row>
    <row r="150" spans="1:60" ht="11.25" customHeight="1" x14ac:dyDescent="0.2">
      <c r="A150" s="895" t="s">
        <v>642</v>
      </c>
      <c r="B150" s="899" t="s">
        <v>643</v>
      </c>
      <c r="C150" s="957" t="s">
        <v>112</v>
      </c>
      <c r="D150" s="957" t="s">
        <v>4373</v>
      </c>
      <c r="E150" s="754">
        <v>17</v>
      </c>
      <c r="F150" s="1235">
        <v>222</v>
      </c>
      <c r="G150" s="1235" t="s">
        <v>106</v>
      </c>
      <c r="H150" s="1235" t="s">
        <v>106</v>
      </c>
      <c r="I150" s="898">
        <v>96.44</v>
      </c>
      <c r="J150" s="669">
        <f t="shared" si="35"/>
        <v>1.119867274989631</v>
      </c>
      <c r="K150" s="901">
        <v>0.27</v>
      </c>
      <c r="L150" s="911">
        <v>4</v>
      </c>
      <c r="M150" s="660">
        <f t="shared" si="36"/>
        <v>1.08</v>
      </c>
      <c r="N150" s="894" t="s">
        <v>434</v>
      </c>
      <c r="O150" s="756">
        <v>0.26</v>
      </c>
      <c r="P150" s="885">
        <v>43867</v>
      </c>
      <c r="Q150" s="885">
        <v>43881</v>
      </c>
      <c r="R150" s="660">
        <f t="shared" si="37"/>
        <v>3.8461538461538494</v>
      </c>
      <c r="S150" s="721">
        <f>IF(INDEX(Historical!$D$7:$D$1379,MATCH(B150,Historical!$B$7:$B$1403,0))=0,"n/a",(INDEX(Historical!$C$7:$C$1381,MATCH(B150,Historical!$B$7:$B$1403,0))/INDEX(Historical!$D$7:$D$1379,MATCH(B150,Historical!$B$7:$B$1403,0))-1)*100)</f>
        <v>8.3333333333333481</v>
      </c>
      <c r="T150" s="721">
        <f>IF(INDEX(Historical!$F$7:$F$1372,MATCH(B150,Historical!$B$7:$B$1403,0))=0,"n/a",((INDEX(Historical!$C$7:$C$1381,MATCH(B150,Historical!$B$7:$B$1403,0))/INDEX(Historical!$F$7:$F$1372,MATCH(B150,Historical!$B$7:$B$1403,0)))^(1/3)-1)*100)</f>
        <v>5.7264270346431223</v>
      </c>
      <c r="U150" s="721">
        <f>IF(INDEX(Historical!$H$7:$H$1372,MATCH(B150,Historical!$B$7:$B$1403,0))=0,"n/a",((INDEX(Historical!$C$7:$C$1381,MATCH(B150,Historical!$B$7:$B$1403,0))/INDEX(Historical!$H$7:$H$1372,MATCH(B150,Historical!$B$7:$B$1403,0)))^(1/5)-1)*100)</f>
        <v>5.387395206178347</v>
      </c>
      <c r="V150" s="721">
        <f>IF(INDEX(Historical!$O$7:$O$1372,MATCH(B150,Historical!$B$7:$B$1403,0))=0,"n/a",((INDEX(Historical!$C$7:$C$1381,MATCH(B150,Historical!$B$7:$B$1403,0))/INDEX(Historical!$O$7:$O$1372,MATCH(B150,Historical!$B$7:$B$1403,0)))^(1/10)-1)*100)</f>
        <v>8.9828262537239301</v>
      </c>
      <c r="W150" s="722">
        <f t="shared" si="38"/>
        <v>0.59974389507366266</v>
      </c>
      <c r="X150" s="723">
        <f t="shared" si="39"/>
        <v>0.58558643545416822</v>
      </c>
      <c r="Y150" s="679"/>
      <c r="Z150" s="669">
        <f t="shared" si="40"/>
        <v>22.641509433962266</v>
      </c>
      <c r="AA150" s="910">
        <f t="shared" si="41"/>
        <v>20.218029350104825</v>
      </c>
      <c r="AB150" s="911">
        <v>12</v>
      </c>
      <c r="AC150" s="889">
        <v>4.7699999999999996</v>
      </c>
      <c r="AD150" s="889">
        <v>1.54</v>
      </c>
      <c r="AE150" s="889">
        <v>1.1200000000000001</v>
      </c>
      <c r="AF150" s="889">
        <v>4.6900000000000004</v>
      </c>
      <c r="AG150" s="889">
        <v>21.9</v>
      </c>
      <c r="AH150" s="889">
        <v>-50.2</v>
      </c>
      <c r="AI150" s="889">
        <v>14.729999999999999</v>
      </c>
      <c r="AJ150" s="889">
        <v>9.1999999999999993</v>
      </c>
      <c r="AK150" s="889">
        <v>13.139999999999999</v>
      </c>
      <c r="AL150" s="902">
        <v>10300</v>
      </c>
      <c r="AM150" s="896">
        <v>2.6</v>
      </c>
      <c r="AN150" s="889">
        <v>0.59</v>
      </c>
      <c r="AO150" s="762">
        <f t="shared" si="42"/>
        <v>-13.710766868936847</v>
      </c>
      <c r="AP150" s="763">
        <f t="shared" si="43"/>
        <v>6.5072624811679782</v>
      </c>
      <c r="AQ150" s="912">
        <f t="shared" si="44"/>
        <v>105.288477407868</v>
      </c>
      <c r="AR150" s="669">
        <f>INDEX(Historical!$C$7:$C$1381,MATCH(B150,Historical!$B$7:$B$1403,0))*IF(AH150="n/a",1.03,IF(AH150&lt;0,1.01,IF(AH150&gt;10,1.1,(1+AH150/100))))</f>
        <v>1.0504</v>
      </c>
      <c r="AS150" s="910">
        <f t="shared" si="45"/>
        <v>1.15544</v>
      </c>
      <c r="AT150" s="910">
        <f t="shared" si="49"/>
        <v>1.2709840000000001</v>
      </c>
      <c r="AU150" s="910">
        <f t="shared" si="49"/>
        <v>1.3980824000000003</v>
      </c>
      <c r="AV150" s="910">
        <f t="shared" si="49"/>
        <v>1.5378906400000005</v>
      </c>
      <c r="AW150" s="669">
        <f t="shared" si="46"/>
        <v>6.4127970400000009</v>
      </c>
      <c r="AX150" s="770">
        <f t="shared" si="47"/>
        <v>6.6495199502281217</v>
      </c>
      <c r="AY150" s="959">
        <v>1.08</v>
      </c>
      <c r="AZ150" s="896">
        <v>15.299999999999999</v>
      </c>
      <c r="BA150" s="896">
        <v>-21.14</v>
      </c>
      <c r="BB150" s="896">
        <v>-15.1</v>
      </c>
      <c r="BC150" s="896">
        <v>-9.51</v>
      </c>
      <c r="BE150" s="641">
        <v>2004</v>
      </c>
      <c r="BF150" s="922">
        <f t="shared" si="48"/>
        <v>1</v>
      </c>
      <c r="BG150" s="906">
        <v>8.9</v>
      </c>
      <c r="BH150" s="721"/>
    </row>
    <row r="151" spans="1:60" ht="11.25" customHeight="1" x14ac:dyDescent="0.2">
      <c r="A151" s="895" t="s">
        <v>640</v>
      </c>
      <c r="B151" s="899" t="s">
        <v>641</v>
      </c>
      <c r="C151" s="957" t="s">
        <v>128</v>
      </c>
      <c r="D151" s="957" t="s">
        <v>4343</v>
      </c>
      <c r="E151" s="754">
        <v>16</v>
      </c>
      <c r="F151" s="1235">
        <v>245</v>
      </c>
      <c r="G151" s="1235" t="s">
        <v>106</v>
      </c>
      <c r="H151" s="1235" t="s">
        <v>106</v>
      </c>
      <c r="I151" s="898">
        <v>160.82</v>
      </c>
      <c r="J151" s="669">
        <f t="shared" si="35"/>
        <v>1.4301703768188037</v>
      </c>
      <c r="K151" s="901">
        <v>0.57499999999999996</v>
      </c>
      <c r="L151" s="911">
        <v>4</v>
      </c>
      <c r="M151" s="660">
        <f t="shared" si="36"/>
        <v>2.2999999999999998</v>
      </c>
      <c r="N151" s="894" t="s">
        <v>265</v>
      </c>
      <c r="O151" s="756">
        <v>0.5</v>
      </c>
      <c r="P151" s="885">
        <v>43817</v>
      </c>
      <c r="Q151" s="885">
        <v>43836</v>
      </c>
      <c r="R151" s="660">
        <f t="shared" si="37"/>
        <v>14.999999999999991</v>
      </c>
      <c r="S151" s="721">
        <f>IF(INDEX(Historical!$D$7:$D$1379,MATCH(B151,Historical!$B$7:$B$1403,0))=0,"n/a",(INDEX(Historical!$C$7:$C$1381,MATCH(B151,Historical!$B$7:$B$1403,0))/INDEX(Historical!$D$7:$D$1379,MATCH(B151,Historical!$B$7:$B$1403,0))-1)*100)</f>
        <v>11.111111111111116</v>
      </c>
      <c r="T151" s="721">
        <f>IF(INDEX(Historical!$F$7:$F$1372,MATCH(B151,Historical!$B$7:$B$1403,0))=0,"n/a",((INDEX(Historical!$C$7:$C$1381,MATCH(B151,Historical!$B$7:$B$1403,0))/INDEX(Historical!$F$7:$F$1372,MATCH(B151,Historical!$B$7:$B$1403,0)))^(1/3)-1)*100)</f>
        <v>8.6346740846674042</v>
      </c>
      <c r="U151" s="721">
        <f>IF(INDEX(Historical!$H$7:$H$1372,MATCH(B151,Historical!$B$7:$B$1403,0))=0,"n/a",((INDEX(Historical!$C$7:$C$1381,MATCH(B151,Historical!$B$7:$B$1403,0))/INDEX(Historical!$H$7:$H$1372,MATCH(B151,Historical!$B$7:$B$1403,0)))^(1/5)-1)*100)</f>
        <v>9.3362073943278112</v>
      </c>
      <c r="V151" s="721">
        <f>IF(INDEX(Historical!$O$7:$O$1372,MATCH(B151,Historical!$B$7:$B$1403,0))=0,"n/a",((INDEX(Historical!$C$7:$C$1381,MATCH(B151,Historical!$B$7:$B$1403,0))/INDEX(Historical!$O$7:$O$1372,MATCH(B151,Historical!$B$7:$B$1403,0)))^(1/10)-1)*100)</f>
        <v>17.759658855587279</v>
      </c>
      <c r="W151" s="722">
        <f t="shared" si="38"/>
        <v>0.5256974511867154</v>
      </c>
      <c r="X151" s="723">
        <f t="shared" si="39"/>
        <v>1.7615485649675116</v>
      </c>
      <c r="Y151" s="684"/>
      <c r="Z151" s="669">
        <f t="shared" si="40"/>
        <v>46.37096774193548</v>
      </c>
      <c r="AA151" s="910">
        <f t="shared" si="41"/>
        <v>32.423387096774192</v>
      </c>
      <c r="AB151" s="911">
        <v>9</v>
      </c>
      <c r="AC151" s="889">
        <v>4.96</v>
      </c>
      <c r="AD151" s="889">
        <v>5.4</v>
      </c>
      <c r="AE151" s="889">
        <v>2.5299999999999998</v>
      </c>
      <c r="AF151" s="889">
        <v>3.61</v>
      </c>
      <c r="AG151" s="889">
        <v>11.5</v>
      </c>
      <c r="AH151" s="889">
        <v>24.3</v>
      </c>
      <c r="AI151" s="889">
        <v>4.7300000000000004</v>
      </c>
      <c r="AJ151" s="889">
        <v>5.3</v>
      </c>
      <c r="AK151" s="889">
        <v>6</v>
      </c>
      <c r="AL151" s="902">
        <v>3030</v>
      </c>
      <c r="AM151" s="896">
        <v>1.2</v>
      </c>
      <c r="AN151" s="889">
        <v>0</v>
      </c>
      <c r="AO151" s="762">
        <f t="shared" si="42"/>
        <v>-21.657009325627577</v>
      </c>
      <c r="AP151" s="763">
        <f t="shared" si="43"/>
        <v>10.766377771146615</v>
      </c>
      <c r="AQ151" s="912">
        <f t="shared" si="44"/>
        <v>128.08227308910057</v>
      </c>
      <c r="AR151" s="669">
        <f>INDEX(Historical!$C$7:$C$1381,MATCH(B151,Historical!$B$7:$B$1403,0))*IF(AH151="n/a",1.03,IF(AH151&lt;0,1.01,IF(AH151&gt;10,1.1,(1+AH151/100))))</f>
        <v>2.2000000000000002</v>
      </c>
      <c r="AS151" s="910">
        <f t="shared" si="45"/>
        <v>2.3040599999999998</v>
      </c>
      <c r="AT151" s="910">
        <f t="shared" si="49"/>
        <v>2.4423035999999998</v>
      </c>
      <c r="AU151" s="910">
        <f t="shared" si="49"/>
        <v>2.588841816</v>
      </c>
      <c r="AV151" s="910">
        <f t="shared" si="49"/>
        <v>2.7441723249600001</v>
      </c>
      <c r="AW151" s="669">
        <f t="shared" si="46"/>
        <v>12.279377740960001</v>
      </c>
      <c r="AX151" s="770">
        <f t="shared" si="47"/>
        <v>7.6354792569083454</v>
      </c>
      <c r="AY151" s="959">
        <v>0.3</v>
      </c>
      <c r="AZ151" s="896">
        <v>7.42</v>
      </c>
      <c r="BA151" s="896">
        <v>-18.3</v>
      </c>
      <c r="BB151" s="896">
        <v>-9.84</v>
      </c>
      <c r="BC151" s="896">
        <v>-10.440000000000001</v>
      </c>
      <c r="BE151" s="641">
        <v>2005</v>
      </c>
      <c r="BF151" s="922">
        <f t="shared" si="48"/>
        <v>1</v>
      </c>
      <c r="BG151" s="906">
        <v>9.3000000000000007</v>
      </c>
      <c r="BH151" s="887"/>
    </row>
    <row r="152" spans="1:60" ht="11.25" customHeight="1" x14ac:dyDescent="0.2">
      <c r="A152" s="895" t="s">
        <v>648</v>
      </c>
      <c r="B152" s="899" t="s">
        <v>649</v>
      </c>
      <c r="C152" s="957" t="s">
        <v>128</v>
      </c>
      <c r="D152" s="957" t="s">
        <v>4343</v>
      </c>
      <c r="E152" s="754">
        <v>16</v>
      </c>
      <c r="F152" s="1235">
        <v>240</v>
      </c>
      <c r="G152" s="1235" t="s">
        <v>37</v>
      </c>
      <c r="H152" s="1235" t="s">
        <v>37</v>
      </c>
      <c r="I152" s="898">
        <v>60.47</v>
      </c>
      <c r="J152" s="669">
        <f t="shared" si="35"/>
        <v>3.7704646932363155</v>
      </c>
      <c r="K152" s="901">
        <v>0.56999999999999995</v>
      </c>
      <c r="L152" s="911">
        <v>4</v>
      </c>
      <c r="M152" s="660">
        <f t="shared" si="36"/>
        <v>2.2799999999999998</v>
      </c>
      <c r="N152" s="894" t="s">
        <v>148</v>
      </c>
      <c r="O152" s="756">
        <v>0.56000000000000005</v>
      </c>
      <c r="P152" s="885">
        <v>43707</v>
      </c>
      <c r="Q152" s="885">
        <v>43721</v>
      </c>
      <c r="R152" s="660">
        <f t="shared" si="37"/>
        <v>1.7857142857142672</v>
      </c>
      <c r="S152" s="721">
        <f>IF(INDEX(Historical!$D$7:$D$1379,MATCH(B152,Historical!$B$7:$B$1403,0))=0,"n/a",(INDEX(Historical!$C$7:$C$1381,MATCH(B152,Historical!$B$7:$B$1403,0))/INDEX(Historical!$D$7:$D$1379,MATCH(B152,Historical!$B$7:$B$1403,0))-1)*100)</f>
        <v>2.7272727272727115</v>
      </c>
      <c r="T152" s="721">
        <f>IF(INDEX(Historical!$F$7:$F$1372,MATCH(B152,Historical!$B$7:$B$1403,0))=0,"n/a",((INDEX(Historical!$C$7:$C$1381,MATCH(B152,Historical!$B$7:$B$1403,0))/INDEX(Historical!$F$7:$F$1372,MATCH(B152,Historical!$B$7:$B$1403,0)))^(1/3)-1)*100)</f>
        <v>3.472773603699264</v>
      </c>
      <c r="U152" s="721">
        <f>IF(INDEX(Historical!$H$7:$H$1372,MATCH(B152,Historical!$B$7:$B$1403,0))=0,"n/a",((INDEX(Historical!$C$7:$C$1381,MATCH(B152,Historical!$B$7:$B$1403,0))/INDEX(Historical!$H$7:$H$1372,MATCH(B152,Historical!$B$7:$B$1403,0)))^(1/5)-1)*100)</f>
        <v>3.5311332075272484</v>
      </c>
      <c r="V152" s="721">
        <f>IF(INDEX(Historical!$O$7:$O$1372,MATCH(B152,Historical!$B$7:$B$1403,0))=0,"n/a",((INDEX(Historical!$C$7:$C$1381,MATCH(B152,Historical!$B$7:$B$1403,0))/INDEX(Historical!$O$7:$O$1372,MATCH(B152,Historical!$B$7:$B$1403,0)))^(1/10)-1)*100)</f>
        <v>4.6832603331742106</v>
      </c>
      <c r="W152" s="722">
        <f t="shared" si="38"/>
        <v>0.75399037344010389</v>
      </c>
      <c r="X152" s="723" t="str">
        <f t="shared" si="39"/>
        <v>n/a</v>
      </c>
      <c r="Y152" s="686"/>
      <c r="Z152" s="669">
        <f t="shared" si="40"/>
        <v>81.138790035587178</v>
      </c>
      <c r="AA152" s="910">
        <f t="shared" si="41"/>
        <v>21.519572953736652</v>
      </c>
      <c r="AB152" s="911">
        <v>12</v>
      </c>
      <c r="AC152" s="889">
        <v>2.81</v>
      </c>
      <c r="AD152" s="889">
        <v>7.81</v>
      </c>
      <c r="AE152" s="889">
        <v>1.52</v>
      </c>
      <c r="AF152" s="889">
        <v>7.56</v>
      </c>
      <c r="AG152" s="889">
        <v>32.9</v>
      </c>
      <c r="AH152" s="889">
        <v>5.6000000000000005</v>
      </c>
      <c r="AI152" s="889">
        <v>5.0500000000000007</v>
      </c>
      <c r="AJ152" s="889">
        <v>-5.0999999999999996</v>
      </c>
      <c r="AK152" s="889">
        <v>2.76</v>
      </c>
      <c r="AL152" s="902">
        <v>20670</v>
      </c>
      <c r="AM152" s="896">
        <v>18.399999999999999</v>
      </c>
      <c r="AN152" s="889">
        <v>2.89</v>
      </c>
      <c r="AO152" s="762">
        <f t="shared" si="42"/>
        <v>-14.217975052973088</v>
      </c>
      <c r="AP152" s="763">
        <f t="shared" si="43"/>
        <v>7.3015979007635643</v>
      </c>
      <c r="AQ152" s="912">
        <f t="shared" si="44"/>
        <v>168.89731334573642</v>
      </c>
      <c r="AR152" s="669">
        <f>INDEX(Historical!$C$7:$C$1381,MATCH(B152,Historical!$B$7:$B$1403,0))*IF(AH152="n/a",1.03,IF(AH152&lt;0,1.01,IF(AH152&gt;10,1.1,(1+AH152/100))))</f>
        <v>2.3865599999999998</v>
      </c>
      <c r="AS152" s="910">
        <f t="shared" si="45"/>
        <v>2.50708128</v>
      </c>
      <c r="AT152" s="910">
        <f t="shared" si="49"/>
        <v>2.5762767233280002</v>
      </c>
      <c r="AU152" s="910">
        <f t="shared" si="49"/>
        <v>2.647381960891853</v>
      </c>
      <c r="AV152" s="910">
        <f t="shared" si="49"/>
        <v>2.7204497030124681</v>
      </c>
      <c r="AW152" s="669">
        <f t="shared" si="46"/>
        <v>12.837749667232321</v>
      </c>
      <c r="AX152" s="770">
        <f t="shared" si="47"/>
        <v>21.229948184607775</v>
      </c>
      <c r="AY152" s="959">
        <v>0.56000000000000005</v>
      </c>
      <c r="AZ152" s="896">
        <v>17.78</v>
      </c>
      <c r="BA152" s="896">
        <v>-14.89</v>
      </c>
      <c r="BB152" s="896">
        <v>-10.72</v>
      </c>
      <c r="BC152" s="896">
        <v>-3.18</v>
      </c>
      <c r="BE152" s="641">
        <v>2004</v>
      </c>
      <c r="BF152" s="922">
        <f t="shared" si="48"/>
        <v>1</v>
      </c>
      <c r="BG152" s="906">
        <v>4.8</v>
      </c>
    </row>
    <row r="153" spans="1:60" ht="11.25" customHeight="1" x14ac:dyDescent="0.2">
      <c r="A153" s="887" t="s">
        <v>1382</v>
      </c>
      <c r="B153" s="899" t="s">
        <v>1383</v>
      </c>
      <c r="C153" s="957" t="s">
        <v>4207</v>
      </c>
      <c r="D153" s="957" t="s">
        <v>4342</v>
      </c>
      <c r="E153" s="754">
        <v>10</v>
      </c>
      <c r="F153" s="1235">
        <v>378</v>
      </c>
      <c r="G153" s="1235" t="s">
        <v>106</v>
      </c>
      <c r="H153" s="1235" t="s">
        <v>106</v>
      </c>
      <c r="I153" s="898">
        <v>153.71</v>
      </c>
      <c r="J153" s="669">
        <f t="shared" si="35"/>
        <v>2.2119575824604771</v>
      </c>
      <c r="K153" s="901">
        <v>0.85</v>
      </c>
      <c r="L153" s="911">
        <v>4</v>
      </c>
      <c r="M153" s="660">
        <f t="shared" si="36"/>
        <v>3.4</v>
      </c>
      <c r="N153" s="894" t="s">
        <v>119</v>
      </c>
      <c r="O153" s="756">
        <v>0.75</v>
      </c>
      <c r="P153" s="885">
        <v>43783</v>
      </c>
      <c r="Q153" s="885">
        <v>43801</v>
      </c>
      <c r="R153" s="660">
        <f t="shared" si="37"/>
        <v>13.33333333333333</v>
      </c>
      <c r="S153" s="721">
        <f>IF(INDEX(Historical!$D$7:$D$1379,MATCH(B153,Historical!$B$7:$B$1403,0))=0,"n/a",(INDEX(Historical!$C$7:$C$1381,MATCH(B153,Historical!$B$7:$B$1403,0))/INDEX(Historical!$D$7:$D$1379,MATCH(B153,Historical!$B$7:$B$1403,0))-1)*100)</f>
        <v>9.1549295774647987</v>
      </c>
      <c r="T153" s="721">
        <f>IF(INDEX(Historical!$F$7:$F$1372,MATCH(B153,Historical!$B$7:$B$1403,0))=0,"n/a",((INDEX(Historical!$C$7:$C$1381,MATCH(B153,Historical!$B$7:$B$1403,0))/INDEX(Historical!$F$7:$F$1372,MATCH(B153,Historical!$B$7:$B$1403,0)))^(1/3)-1)*100)</f>
        <v>13.862522184714066</v>
      </c>
      <c r="U153" s="721">
        <f>IF(INDEX(Historical!$H$7:$H$1372,MATCH(B153,Historical!$B$7:$B$1403,0))=0,"n/a",((INDEX(Historical!$C$7:$C$1381,MATCH(B153,Historical!$B$7:$B$1403,0))/INDEX(Historical!$H$7:$H$1372,MATCH(B153,Historical!$B$7:$B$1403,0)))^(1/5)-1)*100)</f>
        <v>10.286313147852999</v>
      </c>
      <c r="V153" s="721">
        <f>IF(INDEX(Historical!$O$7:$O$1372,MATCH(B153,Historical!$B$7:$B$1403,0))=0,"n/a",((INDEX(Historical!$C$7:$C$1381,MATCH(B153,Historical!$B$7:$B$1403,0))/INDEX(Historical!$O$7:$O$1372,MATCH(B153,Historical!$B$7:$B$1403,0)))^(1/10)-1)*100)</f>
        <v>17.847681928814318</v>
      </c>
      <c r="W153" s="722">
        <f t="shared" si="38"/>
        <v>0.57633888753060902</v>
      </c>
      <c r="X153" s="723">
        <f t="shared" si="39"/>
        <v>0.63106215630999996</v>
      </c>
      <c r="Y153" s="682"/>
      <c r="Z153" s="669">
        <f t="shared" si="40"/>
        <v>47.61904761904762</v>
      </c>
      <c r="AA153" s="910">
        <f t="shared" si="41"/>
        <v>21.528011204481796</v>
      </c>
      <c r="AB153" s="911">
        <v>6</v>
      </c>
      <c r="AC153" s="889">
        <v>7.14</v>
      </c>
      <c r="AD153" s="889">
        <v>1.53</v>
      </c>
      <c r="AE153" s="889">
        <v>4.74</v>
      </c>
      <c r="AF153" s="889">
        <v>9.06</v>
      </c>
      <c r="AG153" s="891">
        <v>42</v>
      </c>
      <c r="AH153" s="889">
        <v>-2.8000000000000003</v>
      </c>
      <c r="AI153" s="889">
        <v>10.029999999999999</v>
      </c>
      <c r="AJ153" s="889">
        <v>16.3</v>
      </c>
      <c r="AK153" s="889">
        <v>14.09</v>
      </c>
      <c r="AL153" s="902">
        <v>25020</v>
      </c>
      <c r="AM153" s="896">
        <v>0.3</v>
      </c>
      <c r="AN153" s="891">
        <v>1.27</v>
      </c>
      <c r="AO153" s="762">
        <f t="shared" si="42"/>
        <v>-9.0297404741683209</v>
      </c>
      <c r="AP153" s="763">
        <f t="shared" si="43"/>
        <v>12.498270730313475</v>
      </c>
      <c r="AQ153" s="912">
        <f t="shared" si="44"/>
        <v>194.42507555694601</v>
      </c>
      <c r="AR153" s="669">
        <f>INDEX(Historical!$C$7:$C$1381,MATCH(B153,Historical!$B$7:$B$1403,0))*IF(AH153="n/a",1.03,IF(AH153&lt;0,1.01,IF(AH153&gt;10,1.1,(1+AH153/100))))</f>
        <v>3.1310000000000002</v>
      </c>
      <c r="AS153" s="910">
        <f t="shared" si="45"/>
        <v>3.4441000000000006</v>
      </c>
      <c r="AT153" s="910">
        <f t="shared" si="49"/>
        <v>3.7885100000000009</v>
      </c>
      <c r="AU153" s="910">
        <f t="shared" si="49"/>
        <v>4.1673610000000014</v>
      </c>
      <c r="AV153" s="910">
        <f t="shared" si="49"/>
        <v>4.5840971000000019</v>
      </c>
      <c r="AW153" s="669">
        <f t="shared" si="46"/>
        <v>19.115068100000006</v>
      </c>
      <c r="AX153" s="770">
        <f t="shared" si="47"/>
        <v>12.435799947953942</v>
      </c>
      <c r="AY153" s="959">
        <v>1.64</v>
      </c>
      <c r="AZ153" s="896">
        <v>51.680000000000007</v>
      </c>
      <c r="BA153" s="896">
        <v>-16.689999999999998</v>
      </c>
      <c r="BB153" s="896">
        <v>-11.129999999999999</v>
      </c>
      <c r="BC153" s="896">
        <v>2.52</v>
      </c>
      <c r="BE153" s="641">
        <v>2010</v>
      </c>
      <c r="BF153" s="922">
        <f t="shared" si="48"/>
        <v>0</v>
      </c>
      <c r="BG153" s="906">
        <v>12.4</v>
      </c>
    </row>
    <row r="154" spans="1:60" ht="11.25" customHeight="1" x14ac:dyDescent="0.2">
      <c r="A154" s="895" t="s">
        <v>650</v>
      </c>
      <c r="B154" s="899" t="s">
        <v>651</v>
      </c>
      <c r="C154" s="957" t="s">
        <v>128</v>
      </c>
      <c r="D154" s="957" t="s">
        <v>4352</v>
      </c>
      <c r="E154" s="754">
        <v>14</v>
      </c>
      <c r="F154" s="1235">
        <v>278</v>
      </c>
      <c r="G154" s="1235" t="s">
        <v>106</v>
      </c>
      <c r="H154" s="1235" t="s">
        <v>106</v>
      </c>
      <c r="I154" s="898">
        <v>28.13</v>
      </c>
      <c r="J154" s="669">
        <f t="shared" si="35"/>
        <v>2.2751510842516889</v>
      </c>
      <c r="K154" s="901">
        <v>0.16</v>
      </c>
      <c r="L154" s="911">
        <v>4</v>
      </c>
      <c r="M154" s="660">
        <f t="shared" si="36"/>
        <v>0.64</v>
      </c>
      <c r="N154" s="894" t="s">
        <v>119</v>
      </c>
      <c r="O154" s="756">
        <v>0.14000000000000001</v>
      </c>
      <c r="P154" s="885">
        <v>43691</v>
      </c>
      <c r="Q154" s="885">
        <v>43709</v>
      </c>
      <c r="R154" s="660">
        <f t="shared" si="37"/>
        <v>14.285714285714276</v>
      </c>
      <c r="S154" s="721">
        <f>IF(INDEX(Historical!$D$7:$D$1379,MATCH(B154,Historical!$B$7:$B$1403,0))=0,"n/a",(INDEX(Historical!$C$7:$C$1381,MATCH(B154,Historical!$B$7:$B$1403,0))/INDEX(Historical!$D$7:$D$1379,MATCH(B154,Historical!$B$7:$B$1403,0))-1)*100)</f>
        <v>13.207547169811317</v>
      </c>
      <c r="T154" s="721">
        <f>IF(INDEX(Historical!$F$7:$F$1372,MATCH(B154,Historical!$B$7:$B$1403,0))=0,"n/a",((INDEX(Historical!$C$7:$C$1381,MATCH(B154,Historical!$B$7:$B$1403,0))/INDEX(Historical!$F$7:$F$1372,MATCH(B154,Historical!$B$7:$B$1403,0)))^(1/3)-1)*100)</f>
        <v>10.064241629820891</v>
      </c>
      <c r="U154" s="721">
        <f>IF(INDEX(Historical!$H$7:$H$1372,MATCH(B154,Historical!$B$7:$B$1403,0))=0,"n/a",((INDEX(Historical!$C$7:$C$1381,MATCH(B154,Historical!$B$7:$B$1403,0))/INDEX(Historical!$H$7:$H$1372,MATCH(B154,Historical!$B$7:$B$1403,0)))^(1/5)-1)*100)</f>
        <v>12.030033714161736</v>
      </c>
      <c r="V154" s="721">
        <f>IF(INDEX(Historical!$O$7:$O$1372,MATCH(B154,Historical!$B$7:$B$1403,0))=0,"n/a",((INDEX(Historical!$C$7:$C$1381,MATCH(B154,Historical!$B$7:$B$1403,0))/INDEX(Historical!$O$7:$O$1372,MATCH(B154,Historical!$B$7:$B$1403,0)))^(1/10)-1)*100)</f>
        <v>12.639013480415162</v>
      </c>
      <c r="W154" s="722">
        <f t="shared" si="38"/>
        <v>0.95181746050061</v>
      </c>
      <c r="X154" s="723">
        <f t="shared" si="39"/>
        <v>0.57285874829341599</v>
      </c>
      <c r="Y154" s="682"/>
      <c r="Z154" s="669">
        <f t="shared" si="40"/>
        <v>32.820512820512818</v>
      </c>
      <c r="AA154" s="910">
        <f t="shared" si="41"/>
        <v>14.425641025641026</v>
      </c>
      <c r="AB154" s="911">
        <v>1</v>
      </c>
      <c r="AC154" s="889">
        <v>1.95</v>
      </c>
      <c r="AD154" s="889">
        <v>2.82</v>
      </c>
      <c r="AE154" s="889">
        <v>0.18</v>
      </c>
      <c r="AF154" s="889">
        <v>2.5299999999999998</v>
      </c>
      <c r="AG154" s="889">
        <v>18.5</v>
      </c>
      <c r="AH154" s="889">
        <v>251.2</v>
      </c>
      <c r="AI154" s="889">
        <v>6.52</v>
      </c>
      <c r="AJ154" s="889">
        <v>21</v>
      </c>
      <c r="AK154" s="889">
        <v>5.1100000000000003</v>
      </c>
      <c r="AL154" s="902">
        <v>22130</v>
      </c>
      <c r="AM154" s="896">
        <v>0.2</v>
      </c>
      <c r="AN154" s="889">
        <v>1.53</v>
      </c>
      <c r="AO154" s="762">
        <f t="shared" si="42"/>
        <v>-0.12045622722760108</v>
      </c>
      <c r="AP154" s="763">
        <f t="shared" si="43"/>
        <v>14.305184798413425</v>
      </c>
      <c r="AQ154" s="912">
        <f t="shared" si="44"/>
        <v>27.361029788675562</v>
      </c>
      <c r="AR154" s="669">
        <f>INDEX(Historical!$C$7:$C$1381,MATCH(B154,Historical!$B$7:$B$1403,0))*IF(AH154="n/a",1.03,IF(AH154&lt;0,1.01,IF(AH154&gt;10,1.1,(1+AH154/100))))</f>
        <v>0.66</v>
      </c>
      <c r="AS154" s="910">
        <f t="shared" si="45"/>
        <v>0.70303199999999999</v>
      </c>
      <c r="AT154" s="910">
        <f t="shared" si="49"/>
        <v>0.73895693519999994</v>
      </c>
      <c r="AU154" s="910">
        <f t="shared" si="49"/>
        <v>0.7767176345887199</v>
      </c>
      <c r="AV154" s="910">
        <f t="shared" si="49"/>
        <v>0.81640790571620347</v>
      </c>
      <c r="AW154" s="669">
        <f t="shared" si="46"/>
        <v>3.6951144755049237</v>
      </c>
      <c r="AX154" s="770">
        <f t="shared" si="47"/>
        <v>13.135849539654901</v>
      </c>
      <c r="AY154" s="959">
        <v>0.72</v>
      </c>
      <c r="AZ154" s="896">
        <v>35.89</v>
      </c>
      <c r="BA154" s="896">
        <v>-8.4599999999999991</v>
      </c>
      <c r="BB154" s="896">
        <v>-1.47</v>
      </c>
      <c r="BC154" s="896">
        <v>10.9</v>
      </c>
      <c r="BE154" s="641">
        <v>2006</v>
      </c>
      <c r="BF154" s="922">
        <f t="shared" si="48"/>
        <v>1</v>
      </c>
      <c r="BG154" s="906">
        <v>3.6999999999999997</v>
      </c>
    </row>
    <row r="155" spans="1:60" ht="11.25" customHeight="1" x14ac:dyDescent="0.2">
      <c r="A155" s="895" t="s">
        <v>1370</v>
      </c>
      <c r="B155" s="899" t="s">
        <v>1371</v>
      </c>
      <c r="C155" s="957" t="s">
        <v>4335</v>
      </c>
      <c r="D155" s="957" t="s">
        <v>4366</v>
      </c>
      <c r="E155" s="754">
        <v>10</v>
      </c>
      <c r="F155" s="1235">
        <v>389</v>
      </c>
      <c r="G155" s="1235" t="s">
        <v>106</v>
      </c>
      <c r="H155" s="1235" t="s">
        <v>106</v>
      </c>
      <c r="I155" s="898">
        <v>20.21</v>
      </c>
      <c r="J155" s="669">
        <f t="shared" si="35"/>
        <v>4.3542800593765456</v>
      </c>
      <c r="K155" s="901">
        <v>0.22</v>
      </c>
      <c r="L155" s="911">
        <v>4</v>
      </c>
      <c r="M155" s="660">
        <f t="shared" si="36"/>
        <v>0.88</v>
      </c>
      <c r="N155" s="894" t="s">
        <v>265</v>
      </c>
      <c r="O155" s="756">
        <v>0.21</v>
      </c>
      <c r="P155" s="885">
        <v>43824</v>
      </c>
      <c r="Q155" s="885">
        <v>43831</v>
      </c>
      <c r="R155" s="660">
        <f t="shared" si="37"/>
        <v>4.7619047619047663</v>
      </c>
      <c r="S155" s="721">
        <f>IF(INDEX(Historical!$D$7:$D$1379,MATCH(B155,Historical!$B$7:$B$1403,0))=0,"n/a",(INDEX(Historical!$C$7:$C$1381,MATCH(B155,Historical!$B$7:$B$1403,0))/INDEX(Historical!$D$7:$D$1379,MATCH(B155,Historical!$B$7:$B$1403,0))-1)*100)</f>
        <v>10.526315789473673</v>
      </c>
      <c r="T155" s="721">
        <f>IF(INDEX(Historical!$F$7:$F$1372,MATCH(B155,Historical!$B$7:$B$1403,0))=0,"n/a",((INDEX(Historical!$C$7:$C$1381,MATCH(B155,Historical!$B$7:$B$1403,0))/INDEX(Historical!$F$7:$F$1372,MATCH(B155,Historical!$B$7:$B$1403,0)))^(1/3)-1)*100)</f>
        <v>15.867554829548315</v>
      </c>
      <c r="U155" s="721">
        <f>IF(INDEX(Historical!$H$7:$H$1372,MATCH(B155,Historical!$B$7:$B$1403,0))=0,"n/a",((INDEX(Historical!$C$7:$C$1381,MATCH(B155,Historical!$B$7:$B$1403,0))/INDEX(Historical!$H$7:$H$1372,MATCH(B155,Historical!$B$7:$B$1403,0)))^(1/5)-1)*100)</f>
        <v>19.828486453496662</v>
      </c>
      <c r="V155" s="721" t="str">
        <f>IF(INDEX(Historical!$O$7:$O$1372,MATCH(B155,Historical!$B$7:$B$1403,0))=0,"n/a",((INDEX(Historical!$C$7:$C$1381,MATCH(B155,Historical!$B$7:$B$1403,0))/INDEX(Historical!$O$7:$O$1372,MATCH(B155,Historical!$B$7:$B$1403,0)))^(1/10)-1)*100)</f>
        <v>n/a</v>
      </c>
      <c r="W155" s="722" t="str">
        <f t="shared" si="38"/>
        <v>n/a</v>
      </c>
      <c r="X155" s="723">
        <f t="shared" si="39"/>
        <v>0.42641906351605724</v>
      </c>
      <c r="Y155" s="679"/>
      <c r="Z155" s="669">
        <f t="shared" si="40"/>
        <v>129.41176470588235</v>
      </c>
      <c r="AA155" s="910">
        <f t="shared" si="41"/>
        <v>29.720588235294116</v>
      </c>
      <c r="AB155" s="911">
        <v>12</v>
      </c>
      <c r="AC155" s="889">
        <v>0.68</v>
      </c>
      <c r="AD155" s="889">
        <v>3.71</v>
      </c>
      <c r="AE155" s="889">
        <v>4.74</v>
      </c>
      <c r="AF155" s="889">
        <v>2.29</v>
      </c>
      <c r="AG155" s="889">
        <v>7.8</v>
      </c>
      <c r="AH155" s="891">
        <v>124.8</v>
      </c>
      <c r="AI155" s="891">
        <v>-192.1</v>
      </c>
      <c r="AJ155" s="889">
        <v>46.5</v>
      </c>
      <c r="AK155" s="889">
        <v>8</v>
      </c>
      <c r="AL155" s="902">
        <v>2870</v>
      </c>
      <c r="AM155" s="896">
        <v>6.6000000000000005</v>
      </c>
      <c r="AN155" s="889">
        <v>4.16</v>
      </c>
      <c r="AO155" s="762">
        <f t="shared" si="42"/>
        <v>-5.5378217224209081</v>
      </c>
      <c r="AP155" s="763">
        <f t="shared" si="43"/>
        <v>24.182766512873208</v>
      </c>
      <c r="AQ155" s="912">
        <f t="shared" si="44"/>
        <v>73.922264958705085</v>
      </c>
      <c r="AR155" s="669">
        <f>INDEX(Historical!$C$7:$C$1381,MATCH(B155,Historical!$B$7:$B$1403,0))*IF(AH155="n/a",1.03,IF(AH155&lt;0,1.01,IF(AH155&gt;10,1.1,(1+AH155/100))))</f>
        <v>0.92400000000000004</v>
      </c>
      <c r="AS155" s="910">
        <f t="shared" si="45"/>
        <v>0.93324000000000007</v>
      </c>
      <c r="AT155" s="910">
        <f t="shared" si="49"/>
        <v>1.0078992000000002</v>
      </c>
      <c r="AU155" s="910">
        <f t="shared" si="49"/>
        <v>1.0885311360000003</v>
      </c>
      <c r="AV155" s="910">
        <f t="shared" si="49"/>
        <v>1.1756136268800004</v>
      </c>
      <c r="AW155" s="669">
        <f t="shared" si="46"/>
        <v>5.1292839628800007</v>
      </c>
      <c r="AX155" s="770">
        <f t="shared" si="47"/>
        <v>25.379930543691241</v>
      </c>
      <c r="AY155" s="959">
        <v>1.17</v>
      </c>
      <c r="AZ155" s="896">
        <v>1.81</v>
      </c>
      <c r="BA155" s="896">
        <v>-14.000000000000002</v>
      </c>
      <c r="BB155" s="896">
        <v>-8.9499999999999993</v>
      </c>
      <c r="BC155" s="896">
        <v>-7.07</v>
      </c>
      <c r="BE155" s="641">
        <v>2011</v>
      </c>
      <c r="BF155" s="922">
        <f t="shared" si="48"/>
        <v>0</v>
      </c>
      <c r="BG155" s="906">
        <v>1.4000000000000001</v>
      </c>
    </row>
    <row r="156" spans="1:60" ht="11.25" customHeight="1" x14ac:dyDescent="0.2">
      <c r="A156" s="895" t="s">
        <v>746</v>
      </c>
      <c r="B156" s="899" t="s">
        <v>747</v>
      </c>
      <c r="C156" s="957" t="s">
        <v>123</v>
      </c>
      <c r="D156" s="957" t="s">
        <v>4188</v>
      </c>
      <c r="E156" s="754">
        <v>12</v>
      </c>
      <c r="F156" s="1235">
        <v>300</v>
      </c>
      <c r="G156" s="1235" t="s">
        <v>37</v>
      </c>
      <c r="H156" s="1235" t="s">
        <v>37</v>
      </c>
      <c r="I156" s="898">
        <v>157.57</v>
      </c>
      <c r="J156" s="669">
        <f t="shared" si="35"/>
        <v>0.97734340293203026</v>
      </c>
      <c r="K156" s="901">
        <v>0.38500000000000001</v>
      </c>
      <c r="L156" s="911">
        <v>4</v>
      </c>
      <c r="M156" s="660">
        <f t="shared" si="36"/>
        <v>1.54</v>
      </c>
      <c r="N156" s="894" t="s">
        <v>160</v>
      </c>
      <c r="O156" s="756">
        <v>0.37</v>
      </c>
      <c r="P156" s="885">
        <v>43662</v>
      </c>
      <c r="Q156" s="885">
        <v>43677</v>
      </c>
      <c r="R156" s="660">
        <f t="shared" si="37"/>
        <v>4.0540540540540579</v>
      </c>
      <c r="S156" s="721">
        <f>IF(INDEX(Historical!$D$7:$D$1379,MATCH(B156,Historical!$B$7:$B$1403,0))=0,"n/a",(INDEX(Historical!$C$7:$C$1381,MATCH(B156,Historical!$B$7:$B$1403,0))/INDEX(Historical!$D$7:$D$1379,MATCH(B156,Historical!$B$7:$B$1403,0))-1)*100)</f>
        <v>4.1379310344827669</v>
      </c>
      <c r="T156" s="721">
        <f>IF(INDEX(Historical!$F$7:$F$1372,MATCH(B156,Historical!$B$7:$B$1403,0))=0,"n/a",((INDEX(Historical!$C$7:$C$1381,MATCH(B156,Historical!$B$7:$B$1403,0))/INDEX(Historical!$F$7:$F$1372,MATCH(B156,Historical!$B$7:$B$1403,0)))^(1/3)-1)*100)</f>
        <v>4.3218072561138854</v>
      </c>
      <c r="U156" s="721">
        <f>IF(INDEX(Historical!$H$7:$H$1372,MATCH(B156,Historical!$B$7:$B$1403,0))=0,"n/a",((INDEX(Historical!$C$7:$C$1381,MATCH(B156,Historical!$B$7:$B$1403,0))/INDEX(Historical!$H$7:$H$1372,MATCH(B156,Historical!$B$7:$B$1403,0)))^(1/5)-1)*100)</f>
        <v>6.5410205199840643</v>
      </c>
      <c r="V156" s="721">
        <f>IF(INDEX(Historical!$O$7:$O$1372,MATCH(B156,Historical!$B$7:$B$1403,0))=0,"n/a",((INDEX(Historical!$C$7:$C$1381,MATCH(B156,Historical!$B$7:$B$1403,0))/INDEX(Historical!$O$7:$O$1372,MATCH(B156,Historical!$B$7:$B$1403,0)))^(1/10)-1)*100)</f>
        <v>5.0797212386123114</v>
      </c>
      <c r="W156" s="722">
        <f t="shared" si="38"/>
        <v>1.2876731247108657</v>
      </c>
      <c r="X156" s="723">
        <f t="shared" si="39"/>
        <v>1.9238295647011951</v>
      </c>
      <c r="Y156" s="899"/>
      <c r="Z156" s="669">
        <f t="shared" si="40"/>
        <v>66.956521739130437</v>
      </c>
      <c r="AA156" s="910">
        <f t="shared" si="41"/>
        <v>68.508695652173913</v>
      </c>
      <c r="AB156" s="911">
        <v>12</v>
      </c>
      <c r="AC156" s="889">
        <v>2.2999999999999998</v>
      </c>
      <c r="AD156" s="889">
        <v>5.38</v>
      </c>
      <c r="AE156" s="889">
        <v>2.98</v>
      </c>
      <c r="AF156" s="889">
        <v>2.12</v>
      </c>
      <c r="AG156" s="889">
        <v>4.7</v>
      </c>
      <c r="AH156" s="889">
        <v>171.2</v>
      </c>
      <c r="AI156" s="889">
        <v>19.21</v>
      </c>
      <c r="AJ156" s="889">
        <v>3.4000000000000004</v>
      </c>
      <c r="AK156" s="889">
        <v>12.75</v>
      </c>
      <c r="AL156" s="902">
        <v>2840</v>
      </c>
      <c r="AM156" s="896">
        <v>0.8</v>
      </c>
      <c r="AN156" s="889">
        <v>0.72</v>
      </c>
      <c r="AO156" s="762">
        <f t="shared" si="42"/>
        <v>-60.990331729257818</v>
      </c>
      <c r="AP156" s="763">
        <f t="shared" si="43"/>
        <v>7.5183639229160946</v>
      </c>
      <c r="AQ156" s="912">
        <f t="shared" si="44"/>
        <v>154.06773793407379</v>
      </c>
      <c r="AR156" s="669">
        <f>INDEX(Historical!$C$7:$C$1381,MATCH(B156,Historical!$B$7:$B$1403,0))*IF(AH156="n/a",1.03,IF(AH156&lt;0,1.01,IF(AH156&gt;10,1.1,(1+AH156/100))))</f>
        <v>1.6610000000000003</v>
      </c>
      <c r="AS156" s="910">
        <f t="shared" si="45"/>
        <v>1.8271000000000004</v>
      </c>
      <c r="AT156" s="910">
        <f t="shared" si="49"/>
        <v>2.0098100000000008</v>
      </c>
      <c r="AU156" s="910">
        <f t="shared" si="49"/>
        <v>2.2107910000000008</v>
      </c>
      <c r="AV156" s="910">
        <f t="shared" si="49"/>
        <v>2.4318701000000011</v>
      </c>
      <c r="AW156" s="669">
        <f t="shared" si="46"/>
        <v>10.140571100000003</v>
      </c>
      <c r="AX156" s="770">
        <f t="shared" si="47"/>
        <v>6.4355975756806512</v>
      </c>
      <c r="AY156" s="959">
        <v>1.52</v>
      </c>
      <c r="AZ156" s="896">
        <v>11.129999999999999</v>
      </c>
      <c r="BA156" s="896">
        <v>-29.75</v>
      </c>
      <c r="BB156" s="896">
        <v>-7.64</v>
      </c>
      <c r="BC156" s="896">
        <v>-7.4899999999999993</v>
      </c>
      <c r="BE156" s="641">
        <v>2008</v>
      </c>
      <c r="BF156" s="922">
        <f t="shared" si="48"/>
        <v>1</v>
      </c>
      <c r="BG156" s="906">
        <v>2.5</v>
      </c>
    </row>
    <row r="157" spans="1:60" ht="11.25" customHeight="1" x14ac:dyDescent="0.2">
      <c r="A157" s="887" t="s">
        <v>1416</v>
      </c>
      <c r="B157" s="899" t="s">
        <v>1417</v>
      </c>
      <c r="C157" s="957" t="s">
        <v>246</v>
      </c>
      <c r="D157" s="957" t="s">
        <v>4333</v>
      </c>
      <c r="E157" s="754">
        <v>10</v>
      </c>
      <c r="F157" s="1235">
        <v>350</v>
      </c>
      <c r="G157" s="1235" t="s">
        <v>106</v>
      </c>
      <c r="H157" s="1235" t="s">
        <v>106</v>
      </c>
      <c r="I157" s="898">
        <v>119.16</v>
      </c>
      <c r="J157" s="669">
        <f t="shared" si="35"/>
        <v>1.0070493454179255</v>
      </c>
      <c r="K157" s="901">
        <v>0.3</v>
      </c>
      <c r="L157" s="911">
        <v>4</v>
      </c>
      <c r="M157" s="660">
        <f t="shared" si="36"/>
        <v>1.2</v>
      </c>
      <c r="N157" s="894" t="s">
        <v>991</v>
      </c>
      <c r="O157" s="756">
        <v>0.28999999999999998</v>
      </c>
      <c r="P157" s="885">
        <v>43594</v>
      </c>
      <c r="Q157" s="885">
        <v>43609</v>
      </c>
      <c r="R157" s="660">
        <f t="shared" si="37"/>
        <v>3.4482758620689689</v>
      </c>
      <c r="S157" s="721">
        <f>IF(INDEX(Historical!$D$7:$D$1379,MATCH(B157,Historical!$B$7:$B$1403,0))=0,"n/a",(INDEX(Historical!$C$7:$C$1381,MATCH(B157,Historical!$B$7:$B$1403,0))/INDEX(Historical!$D$7:$D$1379,MATCH(B157,Historical!$B$7:$B$1403,0))-1)*100)</f>
        <v>4.3859649122807154</v>
      </c>
      <c r="T157" s="721">
        <f>IF(INDEX(Historical!$F$7:$F$1372,MATCH(B157,Historical!$B$7:$B$1403,0))=0,"n/a",((INDEX(Historical!$C$7:$C$1381,MATCH(B157,Historical!$B$7:$B$1403,0))/INDEX(Historical!$F$7:$F$1372,MATCH(B157,Historical!$B$7:$B$1403,0)))^(1/3)-1)*100)</f>
        <v>7.7972757146414162</v>
      </c>
      <c r="U157" s="721">
        <f>IF(INDEX(Historical!$H$7:$H$1372,MATCH(B157,Historical!$B$7:$B$1403,0))=0,"n/a",((INDEX(Historical!$C$7:$C$1381,MATCH(B157,Historical!$B$7:$B$1403,0))/INDEX(Historical!$H$7:$H$1372,MATCH(B157,Historical!$B$7:$B$1403,0)))^(1/5)-1)*100)</f>
        <v>14.299261735823322</v>
      </c>
      <c r="V157" s="721" t="str">
        <f>IF(INDEX(Historical!$O$7:$O$1372,MATCH(B157,Historical!$B$7:$B$1403,0))=0,"n/a",((INDEX(Historical!$C$7:$C$1381,MATCH(B157,Historical!$B$7:$B$1403,0))/INDEX(Historical!$O$7:$O$1372,MATCH(B157,Historical!$B$7:$B$1403,0)))^(1/10)-1)*100)</f>
        <v>n/a</v>
      </c>
      <c r="W157" s="722" t="str">
        <f t="shared" si="38"/>
        <v>n/a</v>
      </c>
      <c r="X157" s="723">
        <f t="shared" si="39"/>
        <v>0.69752496272308884</v>
      </c>
      <c r="Y157" s="679"/>
      <c r="Z157" s="669">
        <f t="shared" si="40"/>
        <v>10.344827586206897</v>
      </c>
      <c r="AA157" s="910">
        <f t="shared" si="41"/>
        <v>10.272413793103448</v>
      </c>
      <c r="AB157" s="911">
        <v>12</v>
      </c>
      <c r="AC157" s="889">
        <v>11.6</v>
      </c>
      <c r="AD157" s="889">
        <v>2.14</v>
      </c>
      <c r="AE157" s="889">
        <v>0.22</v>
      </c>
      <c r="AF157" s="889">
        <v>2.0299999999999998</v>
      </c>
      <c r="AG157" s="889">
        <v>21.4</v>
      </c>
      <c r="AH157" s="889">
        <v>-7.8</v>
      </c>
      <c r="AI157" s="889">
        <v>8.75</v>
      </c>
      <c r="AJ157" s="889">
        <v>20.5</v>
      </c>
      <c r="AK157" s="889">
        <v>4.8</v>
      </c>
      <c r="AL157" s="902">
        <v>2810</v>
      </c>
      <c r="AM157" s="896">
        <v>1.6</v>
      </c>
      <c r="AN157" s="889">
        <v>2.44</v>
      </c>
      <c r="AO157" s="762">
        <f t="shared" si="42"/>
        <v>5.0338972881377995</v>
      </c>
      <c r="AP157" s="763">
        <f t="shared" si="43"/>
        <v>15.306311081241248</v>
      </c>
      <c r="AQ157" s="912">
        <f t="shared" si="44"/>
        <v>-3.7295476275300832</v>
      </c>
      <c r="AR157" s="669">
        <f>INDEX(Historical!$C$7:$C$1381,MATCH(B157,Historical!$B$7:$B$1403,0))*IF(AH157="n/a",1.03,IF(AH157&lt;0,1.01,IF(AH157&gt;10,1.1,(1+AH157/100))))</f>
        <v>1.2019</v>
      </c>
      <c r="AS157" s="910">
        <f t="shared" si="45"/>
        <v>1.3070662499999999</v>
      </c>
      <c r="AT157" s="910">
        <f t="shared" si="49"/>
        <v>1.36980543</v>
      </c>
      <c r="AU157" s="910">
        <f t="shared" si="49"/>
        <v>1.43555609064</v>
      </c>
      <c r="AV157" s="910">
        <f t="shared" si="49"/>
        <v>1.50446278299072</v>
      </c>
      <c r="AW157" s="669">
        <f t="shared" si="46"/>
        <v>6.8187905536307198</v>
      </c>
      <c r="AX157" s="770">
        <f t="shared" si="47"/>
        <v>5.7223821363131258</v>
      </c>
      <c r="AY157" s="959">
        <v>1.06</v>
      </c>
      <c r="AZ157" s="896">
        <v>40.17</v>
      </c>
      <c r="BA157" s="896">
        <v>-27.900000000000002</v>
      </c>
      <c r="BB157" s="896">
        <v>-15.310000000000002</v>
      </c>
      <c r="BC157" s="896">
        <v>-11.76</v>
      </c>
      <c r="BE157" s="641">
        <v>2010</v>
      </c>
      <c r="BF157" s="922">
        <f t="shared" si="48"/>
        <v>0</v>
      </c>
      <c r="BG157" s="906">
        <v>4.8</v>
      </c>
    </row>
    <row r="158" spans="1:60" ht="11.25" customHeight="1" x14ac:dyDescent="0.2">
      <c r="A158" s="887" t="s">
        <v>654</v>
      </c>
      <c r="B158" s="899" t="s">
        <v>655</v>
      </c>
      <c r="C158" s="1161" t="s">
        <v>108</v>
      </c>
      <c r="D158" s="1161" t="s">
        <v>4355</v>
      </c>
      <c r="E158" s="754">
        <v>17</v>
      </c>
      <c r="F158" s="1235">
        <v>203</v>
      </c>
      <c r="G158" s="1235" t="s">
        <v>106</v>
      </c>
      <c r="H158" s="1235" t="s">
        <v>106</v>
      </c>
      <c r="I158" s="898">
        <v>22.8</v>
      </c>
      <c r="J158" s="669">
        <f t="shared" si="35"/>
        <v>3.5087719298245612</v>
      </c>
      <c r="K158" s="901">
        <v>0.2</v>
      </c>
      <c r="L158" s="911">
        <v>4</v>
      </c>
      <c r="M158" s="660">
        <f t="shared" si="36"/>
        <v>0.8</v>
      </c>
      <c r="N158" s="894" t="s">
        <v>428</v>
      </c>
      <c r="O158" s="758">
        <v>0.19047619047619047</v>
      </c>
      <c r="P158" s="890">
        <v>43515</v>
      </c>
      <c r="Q158" s="890">
        <v>43530</v>
      </c>
      <c r="R158" s="660">
        <f t="shared" si="37"/>
        <v>5.0000000000000115</v>
      </c>
      <c r="S158" s="721">
        <f>IF(INDEX(Historical!$D$7:$D$1379,MATCH(B158,Historical!$B$7:$B$1403,0))=0,"n/a",(INDEX(Historical!$C$7:$C$1381,MATCH(B158,Historical!$B$7:$B$1403,0))/INDEX(Historical!$D$7:$D$1379,MATCH(B158,Historical!$B$7:$B$1403,0))-1)*100)</f>
        <v>0</v>
      </c>
      <c r="T158" s="721">
        <f>IF(INDEX(Historical!$F$7:$F$1372,MATCH(B158,Historical!$B$7:$B$1403,0))=0,"n/a",((INDEX(Historical!$C$7:$C$1381,MATCH(B158,Historical!$B$7:$B$1403,0))/INDEX(Historical!$F$7:$F$1372,MATCH(B158,Historical!$B$7:$B$1403,0)))^(1/3)-1)*100)</f>
        <v>3.3061554146506911</v>
      </c>
      <c r="U158" s="721">
        <f>IF(INDEX(Historical!$H$7:$H$1372,MATCH(B158,Historical!$B$7:$B$1403,0))=0,"n/a",((INDEX(Historical!$C$7:$C$1381,MATCH(B158,Historical!$B$7:$B$1403,0))/INDEX(Historical!$H$7:$H$1372,MATCH(B158,Historical!$B$7:$B$1403,0)))^(1/5)-1)*100)</f>
        <v>5.0525788946643724</v>
      </c>
      <c r="V158" s="721">
        <f>IF(INDEX(Historical!$O$7:$O$1372,MATCH(B158,Historical!$B$7:$B$1403,0))=0,"n/a",((INDEX(Historical!$C$7:$C$1381,MATCH(B158,Historical!$B$7:$B$1403,0))/INDEX(Historical!$O$7:$O$1372,MATCH(B158,Historical!$B$7:$B$1403,0)))^(1/10)-1)*100)</f>
        <v>5.026284155491556</v>
      </c>
      <c r="W158" s="722">
        <f t="shared" si="38"/>
        <v>1.0052314470012778</v>
      </c>
      <c r="X158" s="723">
        <f t="shared" si="39"/>
        <v>0.32388326247848542</v>
      </c>
      <c r="Y158" s="687" t="s">
        <v>439</v>
      </c>
      <c r="Z158" s="669">
        <f t="shared" si="40"/>
        <v>34.632034632034632</v>
      </c>
      <c r="AA158" s="910">
        <f t="shared" si="41"/>
        <v>9.8701298701298708</v>
      </c>
      <c r="AB158" s="911">
        <v>12</v>
      </c>
      <c r="AC158" s="889">
        <v>2.31</v>
      </c>
      <c r="AD158" s="889" t="s">
        <v>136</v>
      </c>
      <c r="AE158" s="889">
        <v>2.83</v>
      </c>
      <c r="AF158" s="889">
        <v>0.99</v>
      </c>
      <c r="AG158" s="889">
        <v>10.299999999999999</v>
      </c>
      <c r="AH158" s="889">
        <v>160.30000000000001</v>
      </c>
      <c r="AI158" s="889" t="s">
        <v>136</v>
      </c>
      <c r="AJ158" s="889">
        <v>15.6</v>
      </c>
      <c r="AK158" s="889" t="s">
        <v>136</v>
      </c>
      <c r="AL158" s="902">
        <v>104.88</v>
      </c>
      <c r="AM158" s="896">
        <v>8.2000000000000011</v>
      </c>
      <c r="AN158" s="889">
        <v>0.36</v>
      </c>
      <c r="AO158" s="762">
        <f t="shared" si="42"/>
        <v>-1.3087790456409376</v>
      </c>
      <c r="AP158" s="763">
        <f t="shared" si="43"/>
        <v>8.5613508244889331</v>
      </c>
      <c r="AQ158" s="912">
        <f t="shared" si="44"/>
        <v>-34.099642316166879</v>
      </c>
      <c r="AR158" s="669">
        <f>INDEX(Historical!$C$7:$C$1381,MATCH(B158,Historical!$B$7:$B$1403,0))*IF(AH158="n/a",1.03,IF(AH158&lt;0,1.01,IF(AH158&gt;10,1.1,(1+AH158/100))))</f>
        <v>0.88000000000000012</v>
      </c>
      <c r="AS158" s="910">
        <f t="shared" si="45"/>
        <v>0.90640000000000009</v>
      </c>
      <c r="AT158" s="910">
        <f t="shared" si="49"/>
        <v>0.93359200000000009</v>
      </c>
      <c r="AU158" s="910">
        <f t="shared" si="49"/>
        <v>0.96159976000000014</v>
      </c>
      <c r="AV158" s="910">
        <f t="shared" si="49"/>
        <v>0.99044775280000019</v>
      </c>
      <c r="AW158" s="669">
        <f t="shared" si="46"/>
        <v>4.6720395128000014</v>
      </c>
      <c r="AX158" s="770">
        <f t="shared" si="47"/>
        <v>20.491401371929829</v>
      </c>
      <c r="AY158" s="959">
        <v>0.44</v>
      </c>
      <c r="AZ158" s="896">
        <v>10.25</v>
      </c>
      <c r="BA158" s="896">
        <v>-12.31</v>
      </c>
      <c r="BB158" s="896">
        <v>-8.16</v>
      </c>
      <c r="BC158" s="896">
        <v>-1.29</v>
      </c>
      <c r="BE158" s="641">
        <v>2002</v>
      </c>
      <c r="BF158" s="922">
        <f t="shared" si="48"/>
        <v>1</v>
      </c>
      <c r="BG158" s="906">
        <v>1</v>
      </c>
    </row>
    <row r="159" spans="1:60" s="796" customFormat="1" ht="11.25" customHeight="1" x14ac:dyDescent="0.2">
      <c r="A159" s="777" t="s">
        <v>658</v>
      </c>
      <c r="B159" s="804" t="s">
        <v>659</v>
      </c>
      <c r="C159" s="957" t="s">
        <v>108</v>
      </c>
      <c r="D159" s="957" t="s">
        <v>4351</v>
      </c>
      <c r="E159" s="778">
        <v>12</v>
      </c>
      <c r="F159" s="1235">
        <v>297</v>
      </c>
      <c r="G159" s="1234" t="s">
        <v>106</v>
      </c>
      <c r="H159" s="1234" t="s">
        <v>106</v>
      </c>
      <c r="I159" s="779">
        <v>35.82</v>
      </c>
      <c r="J159" s="780">
        <f t="shared" si="35"/>
        <v>5.2484645449469571</v>
      </c>
      <c r="K159" s="781">
        <v>0.47</v>
      </c>
      <c r="L159" s="782">
        <v>4</v>
      </c>
      <c r="M159" s="783">
        <f t="shared" si="36"/>
        <v>1.88</v>
      </c>
      <c r="N159" s="784" t="s">
        <v>237</v>
      </c>
      <c r="O159" s="785">
        <v>0.44</v>
      </c>
      <c r="P159" s="786">
        <v>43588</v>
      </c>
      <c r="Q159" s="786">
        <v>43602</v>
      </c>
      <c r="R159" s="783">
        <f t="shared" si="37"/>
        <v>6.8181818181818121</v>
      </c>
      <c r="S159" s="721">
        <f>IF(INDEX(Historical!$D$7:$D$1379,MATCH(B159,Historical!$B$7:$B$1403,0))=0,"n/a",(INDEX(Historical!$C$7:$C$1381,MATCH(B159,Historical!$B$7:$B$1403,0))/INDEX(Historical!$D$7:$D$1379,MATCH(B159,Historical!$B$7:$B$1403,0))-1)*100)</f>
        <v>6.9364161849710948</v>
      </c>
      <c r="T159" s="721">
        <f>IF(INDEX(Historical!$F$7:$F$1372,MATCH(B159,Historical!$B$7:$B$1403,0))=0,"n/a",((INDEX(Historical!$C$7:$C$1381,MATCH(B159,Historical!$B$7:$B$1403,0))/INDEX(Historical!$F$7:$F$1372,MATCH(B159,Historical!$B$7:$B$1403,0)))^(1/3)-1)*100)</f>
        <v>7.4802051385038482</v>
      </c>
      <c r="U159" s="721">
        <f>IF(INDEX(Historical!$H$7:$H$1372,MATCH(B159,Historical!$B$7:$B$1403,0))=0,"n/a",((INDEX(Historical!$C$7:$C$1381,MATCH(B159,Historical!$B$7:$B$1403,0))/INDEX(Historical!$H$7:$H$1372,MATCH(B159,Historical!$B$7:$B$1403,0)))^(1/5)-1)*100)</f>
        <v>9.043076613444212</v>
      </c>
      <c r="V159" s="721">
        <f>IF(INDEX(Historical!$O$7:$O$1372,MATCH(B159,Historical!$B$7:$B$1403,0))=0,"n/a",((INDEX(Historical!$C$7:$C$1381,MATCH(B159,Historical!$B$7:$B$1403,0))/INDEX(Historical!$O$7:$O$1372,MATCH(B159,Historical!$B$7:$B$1403,0)))^(1/10)-1)*100)</f>
        <v>15.184998625644308</v>
      </c>
      <c r="W159" s="722">
        <f t="shared" si="38"/>
        <v>0.59552699584525048</v>
      </c>
      <c r="X159" s="723">
        <f t="shared" si="39"/>
        <v>0.32883914957978949</v>
      </c>
      <c r="Y159" s="797" t="s">
        <v>475</v>
      </c>
      <c r="Z159" s="780">
        <f t="shared" si="40"/>
        <v>76.422764227642276</v>
      </c>
      <c r="AA159" s="788">
        <f t="shared" si="41"/>
        <v>14.560975609756097</v>
      </c>
      <c r="AB159" s="782">
        <v>12</v>
      </c>
      <c r="AC159" s="789">
        <v>2.46</v>
      </c>
      <c r="AD159" s="789">
        <v>3.47</v>
      </c>
      <c r="AE159" s="789">
        <v>1.53</v>
      </c>
      <c r="AF159" s="789">
        <v>6.39</v>
      </c>
      <c r="AG159" s="798">
        <v>53.800000000000004</v>
      </c>
      <c r="AH159" s="789">
        <v>-20.200000000000003</v>
      </c>
      <c r="AI159" s="789">
        <v>9.85</v>
      </c>
      <c r="AJ159" s="789">
        <v>27.500000000000004</v>
      </c>
      <c r="AK159" s="789">
        <v>4.2</v>
      </c>
      <c r="AL159" s="790">
        <v>4090</v>
      </c>
      <c r="AM159" s="791">
        <v>0.8</v>
      </c>
      <c r="AN159" s="789">
        <v>2.74</v>
      </c>
      <c r="AO159" s="792">
        <f t="shared" si="42"/>
        <v>-0.26943445136492805</v>
      </c>
      <c r="AP159" s="793">
        <f t="shared" si="43"/>
        <v>14.291541158391169</v>
      </c>
      <c r="AQ159" s="794">
        <f t="shared" si="44"/>
        <v>103.35479028463359</v>
      </c>
      <c r="AR159" s="669">
        <f>INDEX(Historical!$C$7:$C$1381,MATCH(B159,Historical!$B$7:$B$1403,0))*IF(AH159="n/a",1.03,IF(AH159&lt;0,1.01,IF(AH159&gt;10,1.1,(1+AH159/100))))</f>
        <v>1.8685</v>
      </c>
      <c r="AS159" s="788">
        <f t="shared" si="45"/>
        <v>2.0525472499999999</v>
      </c>
      <c r="AT159" s="788">
        <f t="shared" si="49"/>
        <v>2.1387542344999999</v>
      </c>
      <c r="AU159" s="788">
        <f t="shared" si="49"/>
        <v>2.228581912349</v>
      </c>
      <c r="AV159" s="788">
        <f t="shared" si="49"/>
        <v>2.3221823526676579</v>
      </c>
      <c r="AW159" s="780">
        <f t="shared" si="46"/>
        <v>10.610565749516658</v>
      </c>
      <c r="AX159" s="795">
        <f t="shared" si="47"/>
        <v>29.621903264982297</v>
      </c>
      <c r="AY159" s="960">
        <v>1.61</v>
      </c>
      <c r="AZ159" s="791">
        <v>15.290000000000001</v>
      </c>
      <c r="BA159" s="791">
        <v>-20.309999999999999</v>
      </c>
      <c r="BB159" s="791">
        <v>-13.83</v>
      </c>
      <c r="BC159" s="791">
        <v>-3.82</v>
      </c>
      <c r="BD159" s="933"/>
      <c r="BE159" s="641">
        <v>2008</v>
      </c>
      <c r="BF159" s="922">
        <f t="shared" si="48"/>
        <v>1</v>
      </c>
      <c r="BG159" s="847">
        <v>7.1</v>
      </c>
    </row>
    <row r="160" spans="1:60" ht="11.25" customHeight="1" x14ac:dyDescent="0.2">
      <c r="A160" s="887" t="s">
        <v>1398</v>
      </c>
      <c r="B160" s="899" t="s">
        <v>1399</v>
      </c>
      <c r="C160" s="957" t="s">
        <v>246</v>
      </c>
      <c r="D160" s="957" t="s">
        <v>4350</v>
      </c>
      <c r="E160" s="754">
        <v>10</v>
      </c>
      <c r="F160" s="1235">
        <v>413</v>
      </c>
      <c r="G160" s="1235" t="s">
        <v>106</v>
      </c>
      <c r="H160" s="1235" t="s">
        <v>106</v>
      </c>
      <c r="I160" s="898">
        <v>111.2</v>
      </c>
      <c r="J160" s="669">
        <f t="shared" si="35"/>
        <v>2.7697841726618702</v>
      </c>
      <c r="K160" s="901">
        <v>0.77</v>
      </c>
      <c r="L160" s="911">
        <v>4</v>
      </c>
      <c r="M160" s="660">
        <f t="shared" si="36"/>
        <v>3.08</v>
      </c>
      <c r="N160" s="894" t="s">
        <v>3957</v>
      </c>
      <c r="O160" s="756">
        <v>0.75</v>
      </c>
      <c r="P160" s="885">
        <v>43888</v>
      </c>
      <c r="Q160" s="885">
        <v>43908</v>
      </c>
      <c r="R160" s="660">
        <f t="shared" si="37"/>
        <v>2.6666666666666687</v>
      </c>
      <c r="S160" s="721">
        <f>IF(INDEX(Historical!$D$7:$D$1379,MATCH(B160,Historical!$B$7:$B$1403,0))=0,"n/a",(INDEX(Historical!$C$7:$C$1381,MATCH(B160,Historical!$B$7:$B$1403,0))/INDEX(Historical!$D$7:$D$1379,MATCH(B160,Historical!$B$7:$B$1403,0))-1)*100)</f>
        <v>7.1428571428571397</v>
      </c>
      <c r="T160" s="721">
        <f>IF(INDEX(Historical!$F$7:$F$1372,MATCH(B160,Historical!$B$7:$B$1403,0))=0,"n/a",((INDEX(Historical!$C$7:$C$1381,MATCH(B160,Historical!$B$7:$B$1403,0))/INDEX(Historical!$F$7:$F$1372,MATCH(B160,Historical!$B$7:$B$1403,0)))^(1/3)-1)*100)</f>
        <v>35.72088082974534</v>
      </c>
      <c r="U160" s="721">
        <f>IF(INDEX(Historical!$H$7:$H$1372,MATCH(B160,Historical!$B$7:$B$1403,0))=0,"n/a",((INDEX(Historical!$C$7:$C$1381,MATCH(B160,Historical!$B$7:$B$1403,0))/INDEX(Historical!$H$7:$H$1372,MATCH(B160,Historical!$B$7:$B$1403,0)))^(1/5)-1)*100)</f>
        <v>30.258554234867606</v>
      </c>
      <c r="V160" s="721" t="str">
        <f>IF(INDEX(Historical!$O$7:$O$1372,MATCH(B160,Historical!$B$7:$B$1403,0))=0,"n/a",((INDEX(Historical!$C$7:$C$1381,MATCH(B160,Historical!$B$7:$B$1403,0))/INDEX(Historical!$O$7:$O$1372,MATCH(B160,Historical!$B$7:$B$1403,0)))^(1/10)-1)*100)</f>
        <v>n/a</v>
      </c>
      <c r="W160" s="722" t="str">
        <f t="shared" si="38"/>
        <v>n/a</v>
      </c>
      <c r="X160" s="723">
        <f t="shared" si="39"/>
        <v>3.7356239796132851</v>
      </c>
      <c r="Y160" s="679"/>
      <c r="Z160" s="669">
        <f t="shared" si="40"/>
        <v>25.349794238683128</v>
      </c>
      <c r="AA160" s="910">
        <f t="shared" si="41"/>
        <v>9.1522633744855959</v>
      </c>
      <c r="AB160" s="911">
        <v>12</v>
      </c>
      <c r="AC160" s="889">
        <v>12.15</v>
      </c>
      <c r="AD160" s="889" t="s">
        <v>136</v>
      </c>
      <c r="AE160" s="889">
        <v>0.35</v>
      </c>
      <c r="AF160" s="889">
        <v>1.55</v>
      </c>
      <c r="AG160" s="889">
        <v>17.7</v>
      </c>
      <c r="AH160" s="889">
        <v>-29.599999999999998</v>
      </c>
      <c r="AI160" s="889">
        <v>10.66</v>
      </c>
      <c r="AJ160" s="889">
        <v>8.1</v>
      </c>
      <c r="AK160" s="889">
        <v>-2.1399999999999997</v>
      </c>
      <c r="AL160" s="902">
        <v>7030</v>
      </c>
      <c r="AM160" s="896">
        <v>0.2</v>
      </c>
      <c r="AN160" s="889">
        <v>0.53</v>
      </c>
      <c r="AO160" s="762">
        <f t="shared" si="42"/>
        <v>23.876075033043879</v>
      </c>
      <c r="AP160" s="763">
        <f t="shared" si="43"/>
        <v>33.028338407529475</v>
      </c>
      <c r="AQ160" s="912">
        <f t="shared" si="44"/>
        <v>-20.596646501121519</v>
      </c>
      <c r="AR160" s="669">
        <f>INDEX(Historical!$C$7:$C$1381,MATCH(B160,Historical!$B$7:$B$1403,0))*IF(AH160="n/a",1.03,IF(AH160&lt;0,1.01,IF(AH160&gt;10,1.1,(1+AH160/100))))</f>
        <v>3.0300000000000002</v>
      </c>
      <c r="AS160" s="910">
        <f t="shared" si="45"/>
        <v>3.3330000000000006</v>
      </c>
      <c r="AT160" s="910">
        <f t="shared" si="49"/>
        <v>3.3663300000000005</v>
      </c>
      <c r="AU160" s="910">
        <f t="shared" si="49"/>
        <v>3.3999933000000007</v>
      </c>
      <c r="AV160" s="910">
        <f t="shared" si="49"/>
        <v>3.4339932330000007</v>
      </c>
      <c r="AW160" s="669">
        <f t="shared" si="46"/>
        <v>16.563316533000002</v>
      </c>
      <c r="AX160" s="770">
        <f t="shared" si="47"/>
        <v>14.89506882464029</v>
      </c>
      <c r="AY160" s="959">
        <v>1.52</v>
      </c>
      <c r="AZ160" s="896">
        <v>5.8000000000000007</v>
      </c>
      <c r="BA160" s="896">
        <v>-30.12</v>
      </c>
      <c r="BB160" s="896">
        <v>-15.079999999999998</v>
      </c>
      <c r="BC160" s="896">
        <v>-11.44</v>
      </c>
      <c r="BE160" s="641">
        <v>2011</v>
      </c>
      <c r="BF160" s="922">
        <f t="shared" si="48"/>
        <v>0</v>
      </c>
      <c r="BG160" s="906">
        <v>6</v>
      </c>
      <c r="BH160" s="887"/>
    </row>
    <row r="161" spans="1:60" ht="11.25" customHeight="1" x14ac:dyDescent="0.2">
      <c r="A161" s="887" t="s">
        <v>1418</v>
      </c>
      <c r="B161" s="899" t="s">
        <v>1419</v>
      </c>
      <c r="C161" s="957" t="s">
        <v>4207</v>
      </c>
      <c r="D161" s="957" t="s">
        <v>4354</v>
      </c>
      <c r="E161" s="754">
        <v>10</v>
      </c>
      <c r="F161" s="1235">
        <v>363</v>
      </c>
      <c r="G161" s="1235" t="s">
        <v>106</v>
      </c>
      <c r="H161" s="1235" t="s">
        <v>106</v>
      </c>
      <c r="I161" s="898">
        <v>159.68</v>
      </c>
      <c r="J161" s="669">
        <f t="shared" si="35"/>
        <v>1.2024048096192386</v>
      </c>
      <c r="K161" s="901">
        <v>0.48</v>
      </c>
      <c r="L161" s="911">
        <v>4</v>
      </c>
      <c r="M161" s="660">
        <f t="shared" si="36"/>
        <v>1.92</v>
      </c>
      <c r="N161" s="894" t="s">
        <v>428</v>
      </c>
      <c r="O161" s="756">
        <v>0.43</v>
      </c>
      <c r="P161" s="885">
        <v>43698</v>
      </c>
      <c r="Q161" s="885">
        <v>43713</v>
      </c>
      <c r="R161" s="660">
        <f t="shared" si="37"/>
        <v>11.627906976744184</v>
      </c>
      <c r="S161" s="721">
        <f>IF(INDEX(Historical!$D$7:$D$1379,MATCH(B161,Historical!$B$7:$B$1403,0))=0,"n/a",(INDEX(Historical!$C$7:$C$1381,MATCH(B161,Historical!$B$7:$B$1403,0))/INDEX(Historical!$D$7:$D$1379,MATCH(B161,Historical!$B$7:$B$1403,0))-1)*100)</f>
        <v>13.749999999999996</v>
      </c>
      <c r="T161" s="721">
        <f>IF(INDEX(Historical!$F$7:$F$1372,MATCH(B161,Historical!$B$7:$B$1403,0))=0,"n/a",((INDEX(Historical!$C$7:$C$1381,MATCH(B161,Historical!$B$7:$B$1403,0))/INDEX(Historical!$F$7:$F$1372,MATCH(B161,Historical!$B$7:$B$1403,0)))^(1/3)-1)*100)</f>
        <v>13.644886946224833</v>
      </c>
      <c r="U161" s="721">
        <f>IF(INDEX(Historical!$H$7:$H$1372,MATCH(B161,Historical!$B$7:$B$1403,0))=0,"n/a",((INDEX(Historical!$C$7:$C$1381,MATCH(B161,Historical!$B$7:$B$1403,0))/INDEX(Historical!$H$7:$H$1372,MATCH(B161,Historical!$B$7:$B$1403,0)))^(1/5)-1)*100)</f>
        <v>14.127080293376215</v>
      </c>
      <c r="V161" s="721" t="str">
        <f>IF(INDEX(Historical!$O$7:$O$1372,MATCH(B161,Historical!$B$7:$B$1403,0))=0,"n/a",((INDEX(Historical!$C$7:$C$1381,MATCH(B161,Historical!$B$7:$B$1403,0))/INDEX(Historical!$O$7:$O$1372,MATCH(B161,Historical!$B$7:$B$1403,0)))^(1/10)-1)*100)</f>
        <v>n/a</v>
      </c>
      <c r="W161" s="722" t="str">
        <f t="shared" si="38"/>
        <v>n/a</v>
      </c>
      <c r="X161" s="723">
        <f t="shared" si="39"/>
        <v>1.284280026670565</v>
      </c>
      <c r="Y161" s="899"/>
      <c r="Z161" s="669">
        <f t="shared" si="40"/>
        <v>34.285714285714285</v>
      </c>
      <c r="AA161" s="910">
        <f t="shared" si="41"/>
        <v>28.514285714285716</v>
      </c>
      <c r="AB161" s="911">
        <v>12</v>
      </c>
      <c r="AC161" s="889">
        <v>5.6</v>
      </c>
      <c r="AD161" s="889">
        <v>2.38</v>
      </c>
      <c r="AE161" s="889">
        <v>2.67</v>
      </c>
      <c r="AF161" s="889">
        <v>2.66</v>
      </c>
      <c r="AG161" s="889">
        <v>11.200000000000001</v>
      </c>
      <c r="AH161" s="889">
        <v>-8.4</v>
      </c>
      <c r="AI161" s="889">
        <v>20.62</v>
      </c>
      <c r="AJ161" s="889">
        <v>11</v>
      </c>
      <c r="AK161" s="889">
        <v>12</v>
      </c>
      <c r="AL161" s="902">
        <v>4010</v>
      </c>
      <c r="AM161" s="896">
        <v>2.4</v>
      </c>
      <c r="AN161" s="889">
        <v>0.46</v>
      </c>
      <c r="AO161" s="762">
        <f t="shared" si="42"/>
        <v>-13.184800611290262</v>
      </c>
      <c r="AP161" s="763">
        <f t="shared" si="43"/>
        <v>15.329485102995454</v>
      </c>
      <c r="AQ161" s="912">
        <f t="shared" si="44"/>
        <v>83.603437392174754</v>
      </c>
      <c r="AR161" s="669">
        <f>INDEX(Historical!$C$7:$C$1381,MATCH(B161,Historical!$B$7:$B$1403,0))*IF(AH161="n/a",1.03,IF(AH161&lt;0,1.01,IF(AH161&gt;10,1.1,(1+AH161/100))))</f>
        <v>1.8382000000000001</v>
      </c>
      <c r="AS161" s="910">
        <f t="shared" si="45"/>
        <v>2.0220200000000004</v>
      </c>
      <c r="AT161" s="910">
        <f t="shared" si="49"/>
        <v>2.2242220000000006</v>
      </c>
      <c r="AU161" s="910">
        <f t="shared" si="49"/>
        <v>2.446644200000001</v>
      </c>
      <c r="AV161" s="910">
        <f t="shared" si="49"/>
        <v>2.6913086200000014</v>
      </c>
      <c r="AW161" s="669">
        <f t="shared" si="46"/>
        <v>11.222394820000003</v>
      </c>
      <c r="AX161" s="770">
        <f t="shared" si="47"/>
        <v>7.0280528682364745</v>
      </c>
      <c r="AY161" s="959">
        <v>1.1399999999999999</v>
      </c>
      <c r="AZ161" s="896">
        <v>6.6000000000000005</v>
      </c>
      <c r="BA161" s="896">
        <v>-22.49</v>
      </c>
      <c r="BB161" s="896">
        <v>-14.52</v>
      </c>
      <c r="BC161" s="896">
        <v>-9.9500000000000011</v>
      </c>
      <c r="BE161" s="641">
        <v>2010</v>
      </c>
      <c r="BF161" s="922">
        <f t="shared" si="48"/>
        <v>0</v>
      </c>
      <c r="BG161" s="906">
        <v>6.4</v>
      </c>
      <c r="BH161" s="721"/>
    </row>
    <row r="162" spans="1:60" ht="11.25" customHeight="1" x14ac:dyDescent="0.2">
      <c r="A162" s="895" t="s">
        <v>4473</v>
      </c>
      <c r="B162" s="899" t="s">
        <v>4472</v>
      </c>
      <c r="C162" s="957" t="s">
        <v>112</v>
      </c>
      <c r="D162" s="957" t="s">
        <v>4361</v>
      </c>
      <c r="E162" s="754">
        <v>18</v>
      </c>
      <c r="F162" s="1235">
        <v>187</v>
      </c>
      <c r="G162" s="1235" t="s">
        <v>37</v>
      </c>
      <c r="H162" s="1235" t="s">
        <v>37</v>
      </c>
      <c r="I162" s="898">
        <v>197.73</v>
      </c>
      <c r="J162" s="669">
        <f t="shared" si="35"/>
        <v>1.5172204521316948</v>
      </c>
      <c r="K162" s="901">
        <v>0.75</v>
      </c>
      <c r="L162" s="911">
        <v>4</v>
      </c>
      <c r="M162" s="660">
        <f t="shared" si="36"/>
        <v>3</v>
      </c>
      <c r="N162" s="894" t="s">
        <v>606</v>
      </c>
      <c r="O162" s="756">
        <v>0.68500000000000005</v>
      </c>
      <c r="P162" s="885">
        <v>43711</v>
      </c>
      <c r="Q162" s="885">
        <v>43726</v>
      </c>
      <c r="R162" s="660">
        <f t="shared" si="37"/>
        <v>9.4890510948905025</v>
      </c>
      <c r="S162" s="721">
        <f>IF(INDEX(Historical!$D$7:$D$1379,MATCH(B162,Historical!$B$7:$B$1403,0))=0,"n/a",(INDEX(Historical!$C$7:$C$1381,MATCH(B162,Historical!$B$7:$B$1403,0))/INDEX(Historical!$D$7:$D$1379,MATCH(B162,Historical!$B$7:$B$1403,0))-1)*100)</f>
        <v>14.342629482071722</v>
      </c>
      <c r="T162" s="721">
        <f>IF(INDEX(Historical!$F$7:$F$1372,MATCH(B162,Historical!$B$7:$B$1403,0))=0,"n/a",((INDEX(Historical!$C$7:$C$1381,MATCH(B162,Historical!$B$7:$B$1403,0))/INDEX(Historical!$F$7:$F$1372,MATCH(B162,Historical!$B$7:$B$1403,0)))^(1/3)-1)*100)</f>
        <v>11.687582878684765</v>
      </c>
      <c r="U162" s="721">
        <f>IF(INDEX(Historical!$H$7:$H$1372,MATCH(B162,Historical!$B$7:$B$1403,0))=0,"n/a",((INDEX(Historical!$C$7:$C$1381,MATCH(B162,Historical!$B$7:$B$1403,0))/INDEX(Historical!$H$7:$H$1372,MATCH(B162,Historical!$B$7:$B$1403,0)))^(1/5)-1)*100)</f>
        <v>10.025253760241037</v>
      </c>
      <c r="V162" s="721">
        <f>IF(INDEX(Historical!$O$7:$O$1372,MATCH(B162,Historical!$B$7:$B$1403,0))=0,"n/a",((INDEX(Historical!$C$7:$C$1381,MATCH(B162,Historical!$B$7:$B$1403,0))/INDEX(Historical!$O$7:$O$1372,MATCH(B162,Historical!$B$7:$B$1403,0)))^(1/10)-1)*100)</f>
        <v>13.073350509641957</v>
      </c>
      <c r="W162" s="722">
        <f t="shared" si="38"/>
        <v>0.76684655191086137</v>
      </c>
      <c r="X162" s="723">
        <f t="shared" si="39"/>
        <v>1.0442972666917747</v>
      </c>
      <c r="Y162" s="900"/>
      <c r="Z162" s="669">
        <f t="shared" si="40"/>
        <v>38.071065989847718</v>
      </c>
      <c r="AA162" s="910">
        <f t="shared" si="41"/>
        <v>25.092639593908629</v>
      </c>
      <c r="AB162" s="911">
        <v>6</v>
      </c>
      <c r="AC162" s="889">
        <v>7.88</v>
      </c>
      <c r="AD162" s="889">
        <v>1.84</v>
      </c>
      <c r="AE162" s="889">
        <v>6.46</v>
      </c>
      <c r="AF162" s="889">
        <v>1.93</v>
      </c>
      <c r="AG162" s="889">
        <v>11.4</v>
      </c>
      <c r="AH162" s="889">
        <v>40.1</v>
      </c>
      <c r="AI162" s="889">
        <v>13.8</v>
      </c>
      <c r="AJ162" s="889">
        <v>9.6</v>
      </c>
      <c r="AK162" s="889">
        <v>13.65</v>
      </c>
      <c r="AL162" s="902">
        <v>43910</v>
      </c>
      <c r="AM162" s="896">
        <v>0.3</v>
      </c>
      <c r="AN162" s="889">
        <v>0.31</v>
      </c>
      <c r="AO162" s="762">
        <f t="shared" si="42"/>
        <v>-13.550165381535898</v>
      </c>
      <c r="AP162" s="763">
        <f t="shared" si="43"/>
        <v>11.542474212372731</v>
      </c>
      <c r="AQ162" s="912">
        <f t="shared" si="44"/>
        <v>46.710288083152584</v>
      </c>
      <c r="AR162" s="669">
        <f>INDEX(Historical!$C$7:$C$1381,MATCH(B162,Historical!$B$7:$B$1403,0))*IF(AH162="n/a",1.03,IF(AH162&lt;0,1.01,IF(AH162&gt;10,1.1,(1+AH162/100))))</f>
        <v>3.1570000000000005</v>
      </c>
      <c r="AS162" s="910">
        <f t="shared" si="45"/>
        <v>3.472700000000001</v>
      </c>
      <c r="AT162" s="910">
        <f t="shared" si="49"/>
        <v>3.8199700000000014</v>
      </c>
      <c r="AU162" s="910">
        <f t="shared" si="49"/>
        <v>4.2019670000000016</v>
      </c>
      <c r="AV162" s="910">
        <f t="shared" si="49"/>
        <v>4.6221637000000024</v>
      </c>
      <c r="AW162" s="669">
        <f t="shared" si="46"/>
        <v>19.273800700000006</v>
      </c>
      <c r="AX162" s="770">
        <f t="shared" si="47"/>
        <v>9.7475348707833955</v>
      </c>
      <c r="AY162" s="959">
        <v>0.73</v>
      </c>
      <c r="AZ162" s="896">
        <v>26.02</v>
      </c>
      <c r="BA162" s="896">
        <v>-14.399999999999999</v>
      </c>
      <c r="BB162" s="896">
        <v>-8.08</v>
      </c>
      <c r="BC162" s="896">
        <v>-3.04</v>
      </c>
      <c r="BE162" s="641">
        <v>2002</v>
      </c>
      <c r="BF162" s="922">
        <f t="shared" si="48"/>
        <v>1</v>
      </c>
      <c r="BG162" s="906">
        <v>5.5</v>
      </c>
      <c r="BH162" s="887"/>
    </row>
    <row r="163" spans="1:60" ht="11.25" customHeight="1" x14ac:dyDescent="0.2">
      <c r="A163" s="887" t="s">
        <v>1406</v>
      </c>
      <c r="B163" s="899" t="s">
        <v>1407</v>
      </c>
      <c r="C163" s="957" t="s">
        <v>112</v>
      </c>
      <c r="D163" s="957" t="s">
        <v>1224</v>
      </c>
      <c r="E163" s="754">
        <v>10</v>
      </c>
      <c r="F163" s="1235">
        <v>359</v>
      </c>
      <c r="G163" s="1235" t="s">
        <v>106</v>
      </c>
      <c r="H163" s="1235" t="s">
        <v>106</v>
      </c>
      <c r="I163" s="898">
        <v>228.13</v>
      </c>
      <c r="J163" s="669">
        <f t="shared" si="35"/>
        <v>1.3501073949064131</v>
      </c>
      <c r="K163" s="901">
        <v>0.77</v>
      </c>
      <c r="L163" s="911">
        <v>4</v>
      </c>
      <c r="M163" s="660">
        <f t="shared" si="36"/>
        <v>3.08</v>
      </c>
      <c r="N163" s="894" t="s">
        <v>570</v>
      </c>
      <c r="O163" s="756">
        <v>0.64</v>
      </c>
      <c r="P163" s="885">
        <v>43643</v>
      </c>
      <c r="Q163" s="885">
        <v>43661</v>
      </c>
      <c r="R163" s="660">
        <f t="shared" si="37"/>
        <v>20.3125</v>
      </c>
      <c r="S163" s="721">
        <f>IF(INDEX(Historical!$D$7:$D$1379,MATCH(B163,Historical!$B$7:$B$1403,0))=0,"n/a",(INDEX(Historical!$C$7:$C$1381,MATCH(B163,Historical!$B$7:$B$1403,0))/INDEX(Historical!$D$7:$D$1379,MATCH(B163,Historical!$B$7:$B$1403,0))-1)*100)</f>
        <v>22.608695652173914</v>
      </c>
      <c r="T163" s="721">
        <f>IF(INDEX(Historical!$F$7:$F$1372,MATCH(B163,Historical!$B$7:$B$1403,0))=0,"n/a",((INDEX(Historical!$C$7:$C$1381,MATCH(B163,Historical!$B$7:$B$1403,0))/INDEX(Historical!$F$7:$F$1372,MATCH(B163,Historical!$B$7:$B$1403,0)))^(1/3)-1)*100)</f>
        <v>21.300895521799635</v>
      </c>
      <c r="U163" s="721">
        <f>IF(INDEX(Historical!$H$7:$H$1372,MATCH(B163,Historical!$B$7:$B$1403,0))=0,"n/a",((INDEX(Historical!$C$7:$C$1381,MATCH(B163,Historical!$B$7:$B$1403,0))/INDEX(Historical!$H$7:$H$1372,MATCH(B163,Historical!$B$7:$B$1403,0)))^(1/5)-1)*100)</f>
        <v>21.161619749413418</v>
      </c>
      <c r="V163" s="721">
        <f>IF(INDEX(Historical!$O$7:$O$1372,MATCH(B163,Historical!$B$7:$B$1403,0))=0,"n/a",((INDEX(Historical!$C$7:$C$1381,MATCH(B163,Historical!$B$7:$B$1403,0))/INDEX(Historical!$O$7:$O$1372,MATCH(B163,Historical!$B$7:$B$1403,0)))^(1/10)-1)*100)</f>
        <v>17.545527192670328</v>
      </c>
      <c r="W163" s="722">
        <f t="shared" si="38"/>
        <v>1.206097686152954</v>
      </c>
      <c r="X163" s="723">
        <f t="shared" si="39"/>
        <v>1.090805141722341</v>
      </c>
      <c r="Y163" s="899"/>
      <c r="Z163" s="669">
        <f t="shared" si="40"/>
        <v>29.643888354186714</v>
      </c>
      <c r="AA163" s="910">
        <f t="shared" si="41"/>
        <v>21.956689124157844</v>
      </c>
      <c r="AB163" s="911">
        <v>12</v>
      </c>
      <c r="AC163" s="889">
        <v>10.39</v>
      </c>
      <c r="AD163" s="889">
        <v>2.12</v>
      </c>
      <c r="AE163" s="889">
        <v>2.33</v>
      </c>
      <c r="AF163" s="891" t="s">
        <v>136</v>
      </c>
      <c r="AG163" s="889">
        <v>-188</v>
      </c>
      <c r="AH163" s="889">
        <v>16.900000000000002</v>
      </c>
      <c r="AI163" s="889">
        <v>10.32</v>
      </c>
      <c r="AJ163" s="889">
        <v>19.400000000000002</v>
      </c>
      <c r="AK163" s="889">
        <v>10.36</v>
      </c>
      <c r="AL163" s="902">
        <v>8870</v>
      </c>
      <c r="AM163" s="896">
        <v>1.2</v>
      </c>
      <c r="AN163" s="892" t="s">
        <v>136</v>
      </c>
      <c r="AO163" s="762">
        <f t="shared" si="42"/>
        <v>0.55503802016198733</v>
      </c>
      <c r="AP163" s="763">
        <f t="shared" si="43"/>
        <v>22.511727144319831</v>
      </c>
      <c r="AQ163" s="912" t="str">
        <f t="shared" si="44"/>
        <v>n/a</v>
      </c>
      <c r="AR163" s="669">
        <f>INDEX(Historical!$C$7:$C$1381,MATCH(B163,Historical!$B$7:$B$1403,0))*IF(AH163="n/a",1.03,IF(AH163&lt;0,1.01,IF(AH163&gt;10,1.1,(1+AH163/100))))</f>
        <v>3.1019999999999999</v>
      </c>
      <c r="AS163" s="910">
        <f t="shared" si="45"/>
        <v>3.4122000000000003</v>
      </c>
      <c r="AT163" s="910">
        <f t="shared" si="49"/>
        <v>3.7534200000000006</v>
      </c>
      <c r="AU163" s="910">
        <f t="shared" si="49"/>
        <v>4.1287620000000009</v>
      </c>
      <c r="AV163" s="910">
        <f t="shared" si="49"/>
        <v>4.5416382000000013</v>
      </c>
      <c r="AW163" s="669">
        <f t="shared" si="46"/>
        <v>18.938020200000004</v>
      </c>
      <c r="AX163" s="770">
        <f t="shared" si="47"/>
        <v>8.3014159470477384</v>
      </c>
      <c r="AY163" s="959">
        <v>0.88</v>
      </c>
      <c r="AZ163" s="896">
        <v>0.25</v>
      </c>
      <c r="BA163" s="896">
        <v>-23.57</v>
      </c>
      <c r="BB163" s="896">
        <v>-6.1899999999999995</v>
      </c>
      <c r="BC163" s="896">
        <v>-10.35</v>
      </c>
      <c r="BE163" s="641">
        <v>2010</v>
      </c>
      <c r="BF163" s="922">
        <f t="shared" si="48"/>
        <v>0</v>
      </c>
      <c r="BG163" s="906">
        <v>18.8</v>
      </c>
      <c r="BH163" s="887"/>
    </row>
    <row r="164" spans="1:60" ht="11.25" customHeight="1" x14ac:dyDescent="0.2">
      <c r="A164" s="895" t="s">
        <v>1404</v>
      </c>
      <c r="B164" s="899" t="s">
        <v>1405</v>
      </c>
      <c r="C164" s="957" t="s">
        <v>153</v>
      </c>
      <c r="D164" s="957" t="s">
        <v>4340</v>
      </c>
      <c r="E164" s="754">
        <v>10</v>
      </c>
      <c r="F164" s="1235">
        <v>414</v>
      </c>
      <c r="G164" s="1235" t="s">
        <v>106</v>
      </c>
      <c r="H164" s="1235" t="s">
        <v>106</v>
      </c>
      <c r="I164" s="898">
        <v>28.5</v>
      </c>
      <c r="J164" s="669">
        <f t="shared" si="35"/>
        <v>1.3333333333333335</v>
      </c>
      <c r="K164" s="901">
        <v>9.5000000000000001E-2</v>
      </c>
      <c r="L164" s="911">
        <v>4</v>
      </c>
      <c r="M164" s="660">
        <f t="shared" si="36"/>
        <v>0.38</v>
      </c>
      <c r="N164" s="894" t="s">
        <v>504</v>
      </c>
      <c r="O164" s="756">
        <v>8.5000000000000006E-2</v>
      </c>
      <c r="P164" s="885">
        <v>43892</v>
      </c>
      <c r="Q164" s="885">
        <v>43909</v>
      </c>
      <c r="R164" s="660">
        <f t="shared" si="37"/>
        <v>11.764705882352935</v>
      </c>
      <c r="S164" s="721">
        <f>IF(INDEX(Historical!$D$7:$D$1379,MATCH(B164,Historical!$B$7:$B$1403,0))=0,"n/a",(INDEX(Historical!$C$7:$C$1381,MATCH(B164,Historical!$B$7:$B$1403,0))/INDEX(Historical!$D$7:$D$1379,MATCH(B164,Historical!$B$7:$B$1403,0))-1)*100)</f>
        <v>21.42857142857142</v>
      </c>
      <c r="T164" s="721">
        <f>IF(INDEX(Historical!$F$7:$F$1372,MATCH(B164,Historical!$B$7:$B$1403,0))=0,"n/a",((INDEX(Historical!$C$7:$C$1381,MATCH(B164,Historical!$B$7:$B$1403,0))/INDEX(Historical!$F$7:$F$1372,MATCH(B164,Historical!$B$7:$B$1403,0)))^(1/3)-1)*100)</f>
        <v>24.780567401032737</v>
      </c>
      <c r="U164" s="721">
        <f>IF(INDEX(Historical!$H$7:$H$1372,MATCH(B164,Historical!$B$7:$B$1403,0))=0,"n/a",((INDEX(Historical!$C$7:$C$1381,MATCH(B164,Historical!$B$7:$B$1403,0))/INDEX(Historical!$H$7:$H$1372,MATCH(B164,Historical!$B$7:$B$1403,0)))^(1/5)-1)*100)</f>
        <v>20.28986284740084</v>
      </c>
      <c r="V164" s="721" t="str">
        <f>IF(INDEX(Historical!$O$7:$O$1372,MATCH(B164,Historical!$B$7:$B$1403,0))=0,"n/a",((INDEX(Historical!$C$7:$C$1381,MATCH(B164,Historical!$B$7:$B$1403,0))/INDEX(Historical!$O$7:$O$1372,MATCH(B164,Historical!$B$7:$B$1403,0)))^(1/10)-1)*100)</f>
        <v>n/a</v>
      </c>
      <c r="W164" s="722" t="str">
        <f t="shared" si="38"/>
        <v>n/a</v>
      </c>
      <c r="X164" s="723">
        <f t="shared" si="39"/>
        <v>0.50098426783705774</v>
      </c>
      <c r="Y164" s="899"/>
      <c r="Z164" s="669">
        <f t="shared" si="40"/>
        <v>43.18181818181818</v>
      </c>
      <c r="AA164" s="910">
        <f t="shared" si="41"/>
        <v>32.386363636363633</v>
      </c>
      <c r="AB164" s="911">
        <v>12</v>
      </c>
      <c r="AC164" s="889">
        <v>0.88</v>
      </c>
      <c r="AD164" s="889" t="s">
        <v>136</v>
      </c>
      <c r="AE164" s="889">
        <v>4.92</v>
      </c>
      <c r="AF164" s="889">
        <v>3.98</v>
      </c>
      <c r="AG164" s="889">
        <v>13.600000000000001</v>
      </c>
      <c r="AH164" s="889">
        <v>33</v>
      </c>
      <c r="AI164" s="889">
        <v>14.549999999999999</v>
      </c>
      <c r="AJ164" s="889">
        <v>40.5</v>
      </c>
      <c r="AK164" s="889">
        <v>-1.7999999999999998</v>
      </c>
      <c r="AL164" s="902">
        <v>576.55999999999995</v>
      </c>
      <c r="AM164" s="896">
        <v>15.4</v>
      </c>
      <c r="AN164" s="889">
        <v>0</v>
      </c>
      <c r="AO164" s="762">
        <f t="shared" si="42"/>
        <v>-10.763167455629461</v>
      </c>
      <c r="AP164" s="763">
        <f t="shared" si="43"/>
        <v>21.623196180734173</v>
      </c>
      <c r="AQ164" s="912">
        <f t="shared" si="44"/>
        <v>139.34886418756784</v>
      </c>
      <c r="AR164" s="669">
        <f>INDEX(Historical!$C$7:$C$1381,MATCH(B164,Historical!$B$7:$B$1403,0))*IF(AH164="n/a",1.03,IF(AH164&lt;0,1.01,IF(AH164&gt;10,1.1,(1+AH164/100))))</f>
        <v>0.37400000000000005</v>
      </c>
      <c r="AS164" s="910">
        <f t="shared" si="45"/>
        <v>0.4114000000000001</v>
      </c>
      <c r="AT164" s="910">
        <f t="shared" si="49"/>
        <v>0.41551400000000011</v>
      </c>
      <c r="AU164" s="910">
        <f t="shared" si="49"/>
        <v>0.41966914000000011</v>
      </c>
      <c r="AV164" s="910">
        <f t="shared" si="49"/>
        <v>0.42386583140000011</v>
      </c>
      <c r="AW164" s="669">
        <f t="shared" si="46"/>
        <v>2.0444489714000005</v>
      </c>
      <c r="AX164" s="770">
        <f t="shared" si="47"/>
        <v>7.173505162807019</v>
      </c>
      <c r="AY164" s="959">
        <v>1.18</v>
      </c>
      <c r="AZ164" s="896">
        <v>12.25</v>
      </c>
      <c r="BA164" s="896">
        <v>-26.240000000000002</v>
      </c>
      <c r="BB164" s="896">
        <v>-17.61</v>
      </c>
      <c r="BC164" s="896">
        <v>-11.97</v>
      </c>
      <c r="BE164" s="641">
        <v>2011</v>
      </c>
      <c r="BF164" s="922">
        <f t="shared" si="48"/>
        <v>0</v>
      </c>
      <c r="BG164" s="906">
        <v>11.4</v>
      </c>
    </row>
    <row r="165" spans="1:60" ht="11.25" customHeight="1" x14ac:dyDescent="0.2">
      <c r="A165" s="887" t="s">
        <v>1412</v>
      </c>
      <c r="B165" s="899" t="s">
        <v>1413</v>
      </c>
      <c r="C165" s="957" t="s">
        <v>128</v>
      </c>
      <c r="D165" s="957" t="s">
        <v>4343</v>
      </c>
      <c r="E165" s="754">
        <v>11</v>
      </c>
      <c r="F165" s="1235">
        <v>309</v>
      </c>
      <c r="G165" s="1235" t="s">
        <v>106</v>
      </c>
      <c r="H165" s="1235" t="s">
        <v>106</v>
      </c>
      <c r="I165" s="898">
        <v>16.7</v>
      </c>
      <c r="J165" s="669">
        <f t="shared" si="35"/>
        <v>1.7964071856287425</v>
      </c>
      <c r="K165" s="901">
        <v>7.4999999999999997E-2</v>
      </c>
      <c r="L165" s="911">
        <v>4</v>
      </c>
      <c r="M165" s="660">
        <f t="shared" si="36"/>
        <v>0.3</v>
      </c>
      <c r="N165" s="894" t="s">
        <v>570</v>
      </c>
      <c r="O165" s="756">
        <v>6.25E-2</v>
      </c>
      <c r="P165" s="890">
        <v>43462</v>
      </c>
      <c r="Q165" s="890">
        <v>43480</v>
      </c>
      <c r="R165" s="660">
        <f t="shared" si="37"/>
        <v>19.999999999999996</v>
      </c>
      <c r="S165" s="721">
        <f>IF(INDEX(Historical!$D$7:$D$1379,MATCH(B165,Historical!$B$7:$B$1403,0))=0,"n/a",(INDEX(Historical!$C$7:$C$1381,MATCH(B165,Historical!$B$7:$B$1403,0))/INDEX(Historical!$D$7:$D$1379,MATCH(B165,Historical!$B$7:$B$1403,0))-1)*100)</f>
        <v>19.999999999999996</v>
      </c>
      <c r="T165" s="721">
        <f>IF(INDEX(Historical!$F$7:$F$1372,MATCH(B165,Historical!$B$7:$B$1403,0))=0,"n/a",((INDEX(Historical!$C$7:$C$1381,MATCH(B165,Historical!$B$7:$B$1403,0))/INDEX(Historical!$F$7:$F$1372,MATCH(B165,Historical!$B$7:$B$1403,0)))^(1/3)-1)*100)</f>
        <v>14.471424255333186</v>
      </c>
      <c r="U165" s="721">
        <f>IF(INDEX(Historical!$H$7:$H$1372,MATCH(B165,Historical!$B$7:$B$1403,0))=0,"n/a",((INDEX(Historical!$C$7:$C$1381,MATCH(B165,Historical!$B$7:$B$1403,0))/INDEX(Historical!$H$7:$H$1372,MATCH(B165,Historical!$B$7:$B$1403,0)))^(1/5)-1)*100)</f>
        <v>12.700920209792542</v>
      </c>
      <c r="V165" s="721">
        <f>IF(INDEX(Historical!$O$7:$O$1372,MATCH(B165,Historical!$B$7:$B$1403,0))=0,"n/a",((INDEX(Historical!$C$7:$C$1381,MATCH(B165,Historical!$B$7:$B$1403,0))/INDEX(Historical!$O$7:$O$1372,MATCH(B165,Historical!$B$7:$B$1403,0)))^(1/10)-1)*100)</f>
        <v>25.379670249735685</v>
      </c>
      <c r="W165" s="722">
        <f t="shared" si="38"/>
        <v>0.50043677025018929</v>
      </c>
      <c r="X165" s="723" t="str">
        <f t="shared" si="39"/>
        <v>n/a</v>
      </c>
      <c r="Y165" s="679"/>
      <c r="Z165" s="669" t="str">
        <f t="shared" si="40"/>
        <v>n/a</v>
      </c>
      <c r="AA165" s="910" t="str">
        <f t="shared" si="41"/>
        <v>n/a</v>
      </c>
      <c r="AB165" s="911">
        <v>10</v>
      </c>
      <c r="AC165" s="889">
        <v>-0.37</v>
      </c>
      <c r="AD165" s="889" t="s">
        <v>136</v>
      </c>
      <c r="AE165" s="889">
        <v>1.81</v>
      </c>
      <c r="AF165" s="889">
        <v>1.44</v>
      </c>
      <c r="AG165" s="889">
        <v>-3</v>
      </c>
      <c r="AH165" s="889">
        <v>-163.30000000000001</v>
      </c>
      <c r="AI165" s="889">
        <v>112.64</v>
      </c>
      <c r="AJ165" s="889">
        <v>-22.8</v>
      </c>
      <c r="AK165" s="889">
        <v>15</v>
      </c>
      <c r="AL165" s="902">
        <v>309.45</v>
      </c>
      <c r="AM165" s="896">
        <v>2.1</v>
      </c>
      <c r="AN165" s="889">
        <v>0.53</v>
      </c>
      <c r="AO165" s="762" t="str">
        <f t="shared" si="42"/>
        <v>n/a</v>
      </c>
      <c r="AP165" s="763">
        <f t="shared" si="43"/>
        <v>14.497327395421285</v>
      </c>
      <c r="AQ165" s="912" t="str">
        <f t="shared" si="44"/>
        <v>n/a</v>
      </c>
      <c r="AR165" s="669">
        <f>INDEX(Historical!$C$7:$C$1381,MATCH(B165,Historical!$B$7:$B$1403,0))*IF(AH165="n/a",1.03,IF(AH165&lt;0,1.01,IF(AH165&gt;10,1.1,(1+AH165/100))))</f>
        <v>0.30299999999999999</v>
      </c>
      <c r="AS165" s="910">
        <f t="shared" si="45"/>
        <v>0.33330000000000004</v>
      </c>
      <c r="AT165" s="910">
        <f t="shared" si="49"/>
        <v>0.36663000000000007</v>
      </c>
      <c r="AU165" s="910">
        <f t="shared" si="49"/>
        <v>0.40329300000000012</v>
      </c>
      <c r="AV165" s="910">
        <f t="shared" si="49"/>
        <v>0.44362230000000019</v>
      </c>
      <c r="AW165" s="669">
        <f t="shared" si="46"/>
        <v>1.8498453000000004</v>
      </c>
      <c r="AX165" s="770">
        <f t="shared" si="47"/>
        <v>11.076917964071859</v>
      </c>
      <c r="AY165" s="959">
        <v>1.01</v>
      </c>
      <c r="AZ165" s="896">
        <v>-2.0500000000000003</v>
      </c>
      <c r="BA165" s="896">
        <v>-34.89</v>
      </c>
      <c r="BB165" s="896">
        <v>-15.97</v>
      </c>
      <c r="BC165" s="896">
        <v>-13.61</v>
      </c>
      <c r="BE165" s="641">
        <v>2009</v>
      </c>
      <c r="BF165" s="922">
        <f t="shared" si="48"/>
        <v>0</v>
      </c>
      <c r="BG165" s="906">
        <v>-1.6</v>
      </c>
    </row>
    <row r="166" spans="1:60" ht="11.25" customHeight="1" x14ac:dyDescent="0.2">
      <c r="A166" s="895" t="s">
        <v>664</v>
      </c>
      <c r="B166" s="899" t="s">
        <v>665</v>
      </c>
      <c r="C166" s="957" t="s">
        <v>112</v>
      </c>
      <c r="D166" s="957" t="s">
        <v>4361</v>
      </c>
      <c r="E166" s="754">
        <v>17</v>
      </c>
      <c r="F166" s="1235">
        <v>216</v>
      </c>
      <c r="G166" s="1235" t="s">
        <v>115</v>
      </c>
      <c r="H166" s="1235" t="s">
        <v>115</v>
      </c>
      <c r="I166" s="898">
        <v>369.87</v>
      </c>
      <c r="J166" s="669">
        <f t="shared" si="35"/>
        <v>2.595506529321113</v>
      </c>
      <c r="K166" s="901">
        <v>2.4</v>
      </c>
      <c r="L166" s="911">
        <v>4</v>
      </c>
      <c r="M166" s="660">
        <f t="shared" si="36"/>
        <v>9.6</v>
      </c>
      <c r="N166" s="894" t="s">
        <v>151</v>
      </c>
      <c r="O166" s="756">
        <v>2.2000000000000002</v>
      </c>
      <c r="P166" s="885">
        <v>43798</v>
      </c>
      <c r="Q166" s="885">
        <v>43826</v>
      </c>
      <c r="R166" s="660">
        <f t="shared" si="37"/>
        <v>9.0909090909090793</v>
      </c>
      <c r="S166" s="721">
        <f>IF(INDEX(Historical!$D$7:$D$1379,MATCH(B166,Historical!$B$7:$B$1403,0))=0,"n/a",(INDEX(Historical!$C$7:$C$1381,MATCH(B166,Historical!$B$7:$B$1403,0))/INDEX(Historical!$D$7:$D$1379,MATCH(B166,Historical!$B$7:$B$1403,0))-1)*100)</f>
        <v>9.7560975609756184</v>
      </c>
      <c r="T166" s="721">
        <f>IF(INDEX(Historical!$F$7:$F$1372,MATCH(B166,Historical!$B$7:$B$1403,0))=0,"n/a",((INDEX(Historical!$C$7:$C$1381,MATCH(B166,Historical!$B$7:$B$1403,0))/INDEX(Historical!$F$7:$F$1372,MATCH(B166,Historical!$B$7:$B$1403,0)))^(1/3)-1)*100)</f>
        <v>9.9557504391272431</v>
      </c>
      <c r="U166" s="721">
        <f>IF(INDEX(Historical!$H$7:$H$1372,MATCH(B166,Historical!$B$7:$B$1403,0))=0,"n/a",((INDEX(Historical!$C$7:$C$1381,MATCH(B166,Historical!$B$7:$B$1403,0))/INDEX(Historical!$H$7:$H$1372,MATCH(B166,Historical!$B$7:$B$1403,0)))^(1/5)-1)*100)</f>
        <v>10.391092901821718</v>
      </c>
      <c r="V166" s="721">
        <f>IF(INDEX(Historical!$O$7:$O$1372,MATCH(B166,Historical!$B$7:$B$1403,0))=0,"n/a",((INDEX(Historical!$C$7:$C$1381,MATCH(B166,Historical!$B$7:$B$1403,0))/INDEX(Historical!$O$7:$O$1372,MATCH(B166,Historical!$B$7:$B$1403,0)))^(1/10)-1)*100)</f>
        <v>14.42019015983278</v>
      </c>
      <c r="W166" s="722">
        <f t="shared" si="38"/>
        <v>0.72059333383591218</v>
      </c>
      <c r="X166" s="723">
        <f t="shared" si="39"/>
        <v>0.61851743463224507</v>
      </c>
      <c r="Y166" s="899"/>
      <c r="Z166" s="669">
        <f t="shared" si="40"/>
        <v>43.735763097949885</v>
      </c>
      <c r="AA166" s="910">
        <f t="shared" si="41"/>
        <v>16.850569476082004</v>
      </c>
      <c r="AB166" s="911">
        <v>12</v>
      </c>
      <c r="AC166" s="889">
        <v>21.95</v>
      </c>
      <c r="AD166" s="889">
        <v>1.92</v>
      </c>
      <c r="AE166" s="889">
        <v>1.74</v>
      </c>
      <c r="AF166" s="891">
        <v>33.29</v>
      </c>
      <c r="AG166" s="891">
        <v>202</v>
      </c>
      <c r="AH166" s="889">
        <v>25.8</v>
      </c>
      <c r="AI166" s="889">
        <v>9.44</v>
      </c>
      <c r="AJ166" s="889">
        <v>16.8</v>
      </c>
      <c r="AK166" s="889">
        <v>8.7800000000000011</v>
      </c>
      <c r="AL166" s="902">
        <v>103830</v>
      </c>
      <c r="AM166" s="896">
        <v>0.11</v>
      </c>
      <c r="AN166" s="889">
        <v>4.05</v>
      </c>
      <c r="AO166" s="762">
        <f t="shared" si="42"/>
        <v>-3.8639700449391725</v>
      </c>
      <c r="AP166" s="763">
        <f t="shared" si="43"/>
        <v>12.986599431142832</v>
      </c>
      <c r="AQ166" s="912">
        <f t="shared" si="44"/>
        <v>399.31306494635209</v>
      </c>
      <c r="AR166" s="669">
        <f>INDEX(Historical!$C$7:$C$1381,MATCH(B166,Historical!$B$7:$B$1403,0))*IF(AH166="n/a",1.03,IF(AH166&lt;0,1.01,IF(AH166&gt;10,1.1,(1+AH166/100))))</f>
        <v>9.9</v>
      </c>
      <c r="AS166" s="910">
        <f t="shared" si="45"/>
        <v>10.834560000000002</v>
      </c>
      <c r="AT166" s="910">
        <f t="shared" si="49"/>
        <v>11.785834368000003</v>
      </c>
      <c r="AU166" s="910">
        <f t="shared" si="49"/>
        <v>12.820630625510404</v>
      </c>
      <c r="AV166" s="910">
        <f t="shared" si="49"/>
        <v>13.946281994430219</v>
      </c>
      <c r="AW166" s="669">
        <f t="shared" si="46"/>
        <v>59.287306987940624</v>
      </c>
      <c r="AX166" s="770">
        <f t="shared" si="47"/>
        <v>16.029228374277618</v>
      </c>
      <c r="AY166" s="959">
        <v>0.9</v>
      </c>
      <c r="AZ166" s="896">
        <v>26.44</v>
      </c>
      <c r="BA166" s="896">
        <v>-16.420000000000002</v>
      </c>
      <c r="BB166" s="896">
        <v>-11.200000000000001</v>
      </c>
      <c r="BC166" s="896">
        <v>-3.52</v>
      </c>
      <c r="BE166" s="641">
        <v>2003</v>
      </c>
      <c r="BF166" s="922">
        <f t="shared" si="48"/>
        <v>1</v>
      </c>
      <c r="BG166" s="906">
        <v>13</v>
      </c>
      <c r="BH166" s="887"/>
    </row>
    <row r="167" spans="1:60" ht="11.25" customHeight="1" x14ac:dyDescent="0.2">
      <c r="A167" s="895" t="s">
        <v>1414</v>
      </c>
      <c r="B167" s="899" t="s">
        <v>1415</v>
      </c>
      <c r="C167" s="957" t="s">
        <v>108</v>
      </c>
      <c r="D167" s="957" t="s">
        <v>118</v>
      </c>
      <c r="E167" s="754">
        <v>10</v>
      </c>
      <c r="F167" s="1235">
        <v>400</v>
      </c>
      <c r="G167" s="1235" t="s">
        <v>115</v>
      </c>
      <c r="H167" s="1235" t="s">
        <v>115</v>
      </c>
      <c r="I167" s="898">
        <v>45.39</v>
      </c>
      <c r="J167" s="669">
        <f t="shared" si="35"/>
        <v>3.5250055078211058</v>
      </c>
      <c r="K167" s="901">
        <v>0.4</v>
      </c>
      <c r="L167" s="911">
        <v>4</v>
      </c>
      <c r="M167" s="660">
        <f t="shared" si="36"/>
        <v>1.6</v>
      </c>
      <c r="N167" s="894" t="s">
        <v>139</v>
      </c>
      <c r="O167" s="756">
        <v>0.37</v>
      </c>
      <c r="P167" s="885">
        <v>43838</v>
      </c>
      <c r="Q167" s="885">
        <v>43861</v>
      </c>
      <c r="R167" s="660">
        <f t="shared" si="37"/>
        <v>8.1081081081081159</v>
      </c>
      <c r="S167" s="721">
        <f>IF(INDEX(Historical!$D$7:$D$1379,MATCH(B167,Historical!$B$7:$B$1403,0))=0,"n/a",(INDEX(Historical!$C$7:$C$1381,MATCH(B167,Historical!$B$7:$B$1403,0))/INDEX(Historical!$D$7:$D$1379,MATCH(B167,Historical!$B$7:$B$1403,0))-1)*100)</f>
        <v>12.12121212121211</v>
      </c>
      <c r="T167" s="721">
        <f>IF(INDEX(Historical!$F$7:$F$1372,MATCH(B167,Historical!$B$7:$B$1403,0))=0,"n/a",((INDEX(Historical!$C$7:$C$1381,MATCH(B167,Historical!$B$7:$B$1403,0))/INDEX(Historical!$F$7:$F$1372,MATCH(B167,Historical!$B$7:$B$1403,0)))^(1/3)-1)*100)</f>
        <v>13.960384306101293</v>
      </c>
      <c r="U167" s="721">
        <f>IF(INDEX(Historical!$H$7:$H$1372,MATCH(B167,Historical!$B$7:$B$1403,0))=0,"n/a",((INDEX(Historical!$C$7:$C$1381,MATCH(B167,Historical!$B$7:$B$1403,0))/INDEX(Historical!$H$7:$H$1372,MATCH(B167,Historical!$B$7:$B$1403,0)))^(1/5)-1)*100)</f>
        <v>18.254138431828171</v>
      </c>
      <c r="V167" s="721">
        <f>IF(INDEX(Historical!$O$7:$O$1372,MATCH(B167,Historical!$B$7:$B$1403,0))=0,"n/a",((INDEX(Historical!$C$7:$C$1381,MATCH(B167,Historical!$B$7:$B$1403,0))/INDEX(Historical!$O$7:$O$1372,MATCH(B167,Historical!$B$7:$B$1403,0)))^(1/10)-1)*100)</f>
        <v>19.951324380539639</v>
      </c>
      <c r="W167" s="722">
        <f t="shared" si="38"/>
        <v>0.91493366974841583</v>
      </c>
      <c r="X167" s="723" t="str">
        <f t="shared" si="39"/>
        <v>n/a</v>
      </c>
      <c r="Y167" s="679"/>
      <c r="Z167" s="669">
        <f t="shared" si="40"/>
        <v>36.697247706422019</v>
      </c>
      <c r="AA167" s="910">
        <f t="shared" si="41"/>
        <v>10.410550458715596</v>
      </c>
      <c r="AB167" s="911">
        <v>12</v>
      </c>
      <c r="AC167" s="889">
        <v>4.3600000000000003</v>
      </c>
      <c r="AD167" s="889">
        <v>1.05</v>
      </c>
      <c r="AE167" s="889">
        <v>0.53</v>
      </c>
      <c r="AF167" s="889">
        <v>0.46</v>
      </c>
      <c r="AG167" s="889">
        <v>4.8</v>
      </c>
      <c r="AH167" s="889">
        <v>-40.699999999999996</v>
      </c>
      <c r="AI167" s="889">
        <v>9.9500000000000011</v>
      </c>
      <c r="AJ167" s="889">
        <v>-4.9000000000000004</v>
      </c>
      <c r="AK167" s="889">
        <v>9.879999999999999</v>
      </c>
      <c r="AL167" s="902">
        <v>9190</v>
      </c>
      <c r="AM167" s="896">
        <v>0.3</v>
      </c>
      <c r="AN167" s="889">
        <v>0.32</v>
      </c>
      <c r="AO167" s="762">
        <f t="shared" si="42"/>
        <v>11.368593480933681</v>
      </c>
      <c r="AP167" s="763">
        <f t="shared" si="43"/>
        <v>21.779143939649277</v>
      </c>
      <c r="AQ167" s="912">
        <f t="shared" si="44"/>
        <v>-53.865639650115817</v>
      </c>
      <c r="AR167" s="669">
        <f>INDEX(Historical!$C$7:$C$1381,MATCH(B167,Historical!$B$7:$B$1403,0))*IF(AH167="n/a",1.03,IF(AH167&lt;0,1.01,IF(AH167&gt;10,1.1,(1+AH167/100))))</f>
        <v>1.4947999999999999</v>
      </c>
      <c r="AS167" s="910">
        <f t="shared" si="45"/>
        <v>1.6435325999999997</v>
      </c>
      <c r="AT167" s="910">
        <f t="shared" ref="AT167:AV186" si="50">IF($AK167="n/a",1.03*AS167,IF($AK167&lt;0,1.01*AS167,IF($AK167&gt;10,1.1*AS167,(1+$AK167/100)*AS167)))</f>
        <v>1.8059136208799997</v>
      </c>
      <c r="AU167" s="910">
        <f t="shared" si="50"/>
        <v>1.9843378866229437</v>
      </c>
      <c r="AV167" s="910">
        <f t="shared" si="50"/>
        <v>2.1803904698212904</v>
      </c>
      <c r="AW167" s="669">
        <f t="shared" si="46"/>
        <v>9.1089745773242328</v>
      </c>
      <c r="AX167" s="770">
        <f t="shared" si="47"/>
        <v>20.068240972293967</v>
      </c>
      <c r="AY167" s="959">
        <v>1.91</v>
      </c>
      <c r="AZ167" s="896">
        <v>-4.88</v>
      </c>
      <c r="BA167" s="896">
        <v>-32.78</v>
      </c>
      <c r="BB167" s="896">
        <v>-22.009999999999998</v>
      </c>
      <c r="BC167" s="896">
        <v>-23.91</v>
      </c>
      <c r="BE167" s="641">
        <v>2011</v>
      </c>
      <c r="BF167" s="922">
        <f t="shared" si="48"/>
        <v>0</v>
      </c>
      <c r="BG167" s="906">
        <v>0.3</v>
      </c>
      <c r="BH167" s="721"/>
    </row>
    <row r="168" spans="1:60" ht="11.25" customHeight="1" x14ac:dyDescent="0.2">
      <c r="A168" s="895" t="s">
        <v>662</v>
      </c>
      <c r="B168" s="899" t="s">
        <v>663</v>
      </c>
      <c r="C168" s="957" t="s">
        <v>112</v>
      </c>
      <c r="D168" s="957" t="s">
        <v>212</v>
      </c>
      <c r="E168" s="754">
        <v>17</v>
      </c>
      <c r="F168" s="1235">
        <v>202</v>
      </c>
      <c r="G168" s="1235" t="s">
        <v>106</v>
      </c>
      <c r="H168" s="1235" t="s">
        <v>106</v>
      </c>
      <c r="I168" s="898">
        <v>99.03</v>
      </c>
      <c r="J168" s="669">
        <f t="shared" si="35"/>
        <v>1.2521458143996769</v>
      </c>
      <c r="K168" s="901">
        <v>0.31</v>
      </c>
      <c r="L168" s="911">
        <v>4</v>
      </c>
      <c r="M168" s="660">
        <f t="shared" si="36"/>
        <v>1.24</v>
      </c>
      <c r="N168" s="894" t="s">
        <v>209</v>
      </c>
      <c r="O168" s="756">
        <v>0.3</v>
      </c>
      <c r="P168" s="890">
        <v>43328</v>
      </c>
      <c r="Q168" s="890">
        <v>43343</v>
      </c>
      <c r="R168" s="660">
        <f t="shared" si="37"/>
        <v>3.3333333333333366</v>
      </c>
      <c r="S168" s="721">
        <f>IF(INDEX(Historical!$D$7:$D$1379,MATCH(B168,Historical!$B$7:$B$1403,0))=0,"n/a",(INDEX(Historical!$C$7:$C$1381,MATCH(B168,Historical!$B$7:$B$1403,0))/INDEX(Historical!$D$7:$D$1379,MATCH(B168,Historical!$B$7:$B$1403,0))-1)*100)</f>
        <v>1.6393442622950838</v>
      </c>
      <c r="T168" s="721">
        <f>IF(INDEX(Historical!$F$7:$F$1372,MATCH(B168,Historical!$B$7:$B$1403,0))=0,"n/a",((INDEX(Historical!$C$7:$C$1381,MATCH(B168,Historical!$B$7:$B$1403,0))/INDEX(Historical!$F$7:$F$1372,MATCH(B168,Historical!$B$7:$B$1403,0)))^(1/3)-1)*100)</f>
        <v>2.8424177276338281</v>
      </c>
      <c r="U168" s="721">
        <f>IF(INDEX(Historical!$H$7:$H$1372,MATCH(B168,Historical!$B$7:$B$1403,0))=0,"n/a",((INDEX(Historical!$C$7:$C$1381,MATCH(B168,Historical!$B$7:$B$1403,0))/INDEX(Historical!$H$7:$H$1372,MATCH(B168,Historical!$B$7:$B$1403,0)))^(1/5)-1)*100)</f>
        <v>3.186567045409161</v>
      </c>
      <c r="V168" s="721">
        <f>IF(INDEX(Historical!$O$7:$O$1372,MATCH(B168,Historical!$B$7:$B$1403,0))=0,"n/a",((INDEX(Historical!$C$7:$C$1381,MATCH(B168,Historical!$B$7:$B$1403,0))/INDEX(Historical!$O$7:$O$1372,MATCH(B168,Historical!$B$7:$B$1403,0)))^(1/10)-1)*100)</f>
        <v>14.869835499703509</v>
      </c>
      <c r="W168" s="722">
        <f t="shared" si="38"/>
        <v>0.21429739726930391</v>
      </c>
      <c r="X168" s="723" t="str">
        <f t="shared" si="39"/>
        <v>n/a</v>
      </c>
      <c r="Y168" s="691" t="s">
        <v>4517</v>
      </c>
      <c r="Z168" s="669">
        <f t="shared" si="40"/>
        <v>142.52873563218392</v>
      </c>
      <c r="AA168" s="910">
        <f t="shared" si="41"/>
        <v>113.82758620689656</v>
      </c>
      <c r="AB168" s="911">
        <v>8</v>
      </c>
      <c r="AC168" s="889">
        <v>0.87</v>
      </c>
      <c r="AD168" s="889">
        <v>4.95</v>
      </c>
      <c r="AE168" s="889">
        <v>2.41</v>
      </c>
      <c r="AF168" s="889">
        <v>3.92</v>
      </c>
      <c r="AG168" s="889">
        <v>3.4000000000000004</v>
      </c>
      <c r="AH168" s="889">
        <v>-89.8</v>
      </c>
      <c r="AI168" s="889">
        <v>21.72</v>
      </c>
      <c r="AJ168" s="889">
        <v>-44.2</v>
      </c>
      <c r="AK168" s="889">
        <v>22.900000000000002</v>
      </c>
      <c r="AL168" s="902">
        <v>1070</v>
      </c>
      <c r="AM168" s="896">
        <v>1.0999999999999999</v>
      </c>
      <c r="AN168" s="889">
        <v>0.42</v>
      </c>
      <c r="AO168" s="762">
        <f t="shared" si="42"/>
        <v>-109.38887334708772</v>
      </c>
      <c r="AP168" s="763">
        <f t="shared" si="43"/>
        <v>4.4387128598088381</v>
      </c>
      <c r="AQ168" s="912">
        <f t="shared" si="44"/>
        <v>345.32342201098169</v>
      </c>
      <c r="AR168" s="669">
        <f>INDEX(Historical!$C$7:$C$1381,MATCH(B168,Historical!$B$7:$B$1403,0))*IF(AH168="n/a",1.03,IF(AH168&lt;0,1.01,IF(AH168&gt;10,1.1,(1+AH168/100))))</f>
        <v>1.2524</v>
      </c>
      <c r="AS168" s="910">
        <f t="shared" si="45"/>
        <v>1.37764</v>
      </c>
      <c r="AT168" s="910">
        <f t="shared" si="50"/>
        <v>1.5154040000000002</v>
      </c>
      <c r="AU168" s="910">
        <f t="shared" si="50"/>
        <v>1.6669444000000004</v>
      </c>
      <c r="AV168" s="910">
        <f t="shared" si="50"/>
        <v>1.8336388400000005</v>
      </c>
      <c r="AW168" s="669">
        <f t="shared" si="46"/>
        <v>7.6460272400000013</v>
      </c>
      <c r="AX168" s="770">
        <f t="shared" si="47"/>
        <v>7.7209201656063833</v>
      </c>
      <c r="AY168" s="959">
        <v>0.34</v>
      </c>
      <c r="AZ168" s="896">
        <v>35.659999999999997</v>
      </c>
      <c r="BA168" s="896">
        <v>-11.39</v>
      </c>
      <c r="BB168" s="896">
        <v>-2.91</v>
      </c>
      <c r="BC168" s="896">
        <v>8.5299999999999994</v>
      </c>
      <c r="BE168" s="641">
        <v>2003</v>
      </c>
      <c r="BF168" s="922">
        <f t="shared" si="48"/>
        <v>1</v>
      </c>
      <c r="BG168" s="906">
        <v>1.7999999999999998</v>
      </c>
      <c r="BH168" s="721"/>
    </row>
    <row r="169" spans="1:60" s="796" customFormat="1" ht="11.25" customHeight="1" x14ac:dyDescent="0.2">
      <c r="A169" s="777" t="s">
        <v>406</v>
      </c>
      <c r="B169" s="804" t="s">
        <v>407</v>
      </c>
      <c r="C169" s="957" t="s">
        <v>131</v>
      </c>
      <c r="D169" s="957" t="s">
        <v>4345</v>
      </c>
      <c r="E169" s="778">
        <v>17</v>
      </c>
      <c r="F169" s="1235">
        <v>221</v>
      </c>
      <c r="G169" s="1234" t="s">
        <v>37</v>
      </c>
      <c r="H169" s="1234" t="s">
        <v>37</v>
      </c>
      <c r="I169" s="779">
        <v>52.12</v>
      </c>
      <c r="J169" s="780">
        <f t="shared" si="35"/>
        <v>2.9163468917881814</v>
      </c>
      <c r="K169" s="781">
        <v>0.38</v>
      </c>
      <c r="L169" s="782">
        <v>4</v>
      </c>
      <c r="M169" s="783">
        <f t="shared" si="36"/>
        <v>1.52</v>
      </c>
      <c r="N169" s="784" t="s">
        <v>107</v>
      </c>
      <c r="O169" s="785">
        <v>0.35499999999999998</v>
      </c>
      <c r="P169" s="1195">
        <v>43860</v>
      </c>
      <c r="Q169" s="1195">
        <v>43878</v>
      </c>
      <c r="R169" s="783">
        <f t="shared" si="37"/>
        <v>7.0422535211267681</v>
      </c>
      <c r="S169" s="721">
        <f>IF(INDEX(Historical!$D$7:$D$1379,MATCH(B169,Historical!$B$7:$B$1403,0))=0,"n/a",(INDEX(Historical!$C$7:$C$1381,MATCH(B169,Historical!$B$7:$B$1403,0))/INDEX(Historical!$D$7:$D$1379,MATCH(B169,Historical!$B$7:$B$1403,0))-1)*100)</f>
        <v>5.9701492537313383</v>
      </c>
      <c r="T169" s="721">
        <f>IF(INDEX(Historical!$F$7:$F$1372,MATCH(B169,Historical!$B$7:$B$1403,0))=0,"n/a",((INDEX(Historical!$C$7:$C$1381,MATCH(B169,Historical!$B$7:$B$1403,0))/INDEX(Historical!$F$7:$F$1372,MATCH(B169,Historical!$B$7:$B$1403,0)))^(1/3)-1)*100)</f>
        <v>6.5164848676112941</v>
      </c>
      <c r="U169" s="721">
        <f>IF(INDEX(Historical!$H$7:$H$1372,MATCH(B169,Historical!$B$7:$B$1403,0))=0,"n/a",((INDEX(Historical!$C$7:$C$1381,MATCH(B169,Historical!$B$7:$B$1403,0))/INDEX(Historical!$H$7:$H$1372,MATCH(B169,Historical!$B$7:$B$1403,0)))^(1/5)-1)*100)</f>
        <v>6.840923807777366</v>
      </c>
      <c r="V169" s="721">
        <f>IF(INDEX(Historical!$O$7:$O$1372,MATCH(B169,Historical!$B$7:$B$1403,0))=0,"n/a",((INDEX(Historical!$C$7:$C$1381,MATCH(B169,Historical!$B$7:$B$1403,0))/INDEX(Historical!$O$7:$O$1372,MATCH(B169,Historical!$B$7:$B$1403,0)))^(1/10)-1)*100)</f>
        <v>6.5915329557377556</v>
      </c>
      <c r="W169" s="722">
        <f t="shared" si="38"/>
        <v>1.0378350307453932</v>
      </c>
      <c r="X169" s="723">
        <f t="shared" si="39"/>
        <v>1.2001620715398886</v>
      </c>
      <c r="Y169" s="787"/>
      <c r="Z169" s="780">
        <f t="shared" si="40"/>
        <v>68.161434977578466</v>
      </c>
      <c r="AA169" s="788">
        <f t="shared" si="41"/>
        <v>23.372197309417039</v>
      </c>
      <c r="AB169" s="782">
        <v>12</v>
      </c>
      <c r="AC169" s="789">
        <v>2.23</v>
      </c>
      <c r="AD169" s="789">
        <v>4.0599999999999996</v>
      </c>
      <c r="AE169" s="789">
        <v>3.47</v>
      </c>
      <c r="AF169" s="789">
        <v>2.5099999999999998</v>
      </c>
      <c r="AG169" s="789">
        <v>10.8</v>
      </c>
      <c r="AH169" s="789">
        <v>13.8</v>
      </c>
      <c r="AI169" s="789">
        <v>6.5699999999999994</v>
      </c>
      <c r="AJ169" s="789">
        <v>5.7</v>
      </c>
      <c r="AK169" s="789">
        <v>5.75</v>
      </c>
      <c r="AL169" s="790">
        <v>12620</v>
      </c>
      <c r="AM169" s="791">
        <v>0.16</v>
      </c>
      <c r="AN169" s="789">
        <v>1.32</v>
      </c>
      <c r="AO169" s="792">
        <f t="shared" si="42"/>
        <v>-13.614926609851493</v>
      </c>
      <c r="AP169" s="793">
        <f t="shared" si="43"/>
        <v>9.7572706995655469</v>
      </c>
      <c r="AQ169" s="794">
        <f t="shared" si="44"/>
        <v>61.471311860840402</v>
      </c>
      <c r="AR169" s="669">
        <f>INDEX(Historical!$C$7:$C$1381,MATCH(B169,Historical!$B$7:$B$1403,0))*IF(AH169="n/a",1.03,IF(AH169&lt;0,1.01,IF(AH169&gt;10,1.1,(1+AH169/100))))</f>
        <v>1.5620000000000001</v>
      </c>
      <c r="AS169" s="788">
        <f t="shared" si="45"/>
        <v>1.6646234000000002</v>
      </c>
      <c r="AT169" s="788">
        <f t="shared" si="50"/>
        <v>1.7603392455000004</v>
      </c>
      <c r="AU169" s="788">
        <f t="shared" si="50"/>
        <v>1.8615587521162507</v>
      </c>
      <c r="AV169" s="788">
        <f t="shared" si="50"/>
        <v>1.9685983803629352</v>
      </c>
      <c r="AW169" s="780">
        <f t="shared" si="46"/>
        <v>8.8171197779791868</v>
      </c>
      <c r="AX169" s="795">
        <f t="shared" si="47"/>
        <v>16.916960433574804</v>
      </c>
      <c r="AY169" s="960">
        <v>0.27</v>
      </c>
      <c r="AZ169" s="791">
        <v>14.879999999999999</v>
      </c>
      <c r="BA169" s="791">
        <v>-13.54</v>
      </c>
      <c r="BB169" s="791">
        <v>-8.2900000000000009</v>
      </c>
      <c r="BC169" s="791">
        <v>-1.0699999999999998</v>
      </c>
      <c r="BD169" s="933"/>
      <c r="BE169" s="641">
        <v>2004</v>
      </c>
      <c r="BF169" s="922">
        <f t="shared" si="48"/>
        <v>1</v>
      </c>
      <c r="BG169" s="847">
        <v>3.2</v>
      </c>
    </row>
    <row r="170" spans="1:60" ht="11.25" customHeight="1" x14ac:dyDescent="0.2">
      <c r="A170" s="895" t="s">
        <v>656</v>
      </c>
      <c r="B170" s="899" t="s">
        <v>657</v>
      </c>
      <c r="C170" s="957" t="s">
        <v>112</v>
      </c>
      <c r="D170" s="957" t="s">
        <v>4373</v>
      </c>
      <c r="E170" s="754">
        <v>15</v>
      </c>
      <c r="F170" s="1235">
        <v>261</v>
      </c>
      <c r="G170" s="1235" t="s">
        <v>106</v>
      </c>
      <c r="H170" s="1235" t="s">
        <v>106</v>
      </c>
      <c r="I170" s="898">
        <v>100.97</v>
      </c>
      <c r="J170" s="669">
        <f t="shared" si="35"/>
        <v>0.73289095771021096</v>
      </c>
      <c r="K170" s="901">
        <v>0.185</v>
      </c>
      <c r="L170" s="911">
        <v>4</v>
      </c>
      <c r="M170" s="660">
        <f t="shared" si="36"/>
        <v>0.74</v>
      </c>
      <c r="N170" s="894" t="s">
        <v>593</v>
      </c>
      <c r="O170" s="756">
        <v>0.16500000000000001</v>
      </c>
      <c r="P170" s="885">
        <v>43686</v>
      </c>
      <c r="Q170" s="885">
        <v>43707</v>
      </c>
      <c r="R170" s="660">
        <f t="shared" si="37"/>
        <v>12.121212121212114</v>
      </c>
      <c r="S170" s="721">
        <f>IF(INDEX(Historical!$D$7:$D$1379,MATCH(B170,Historical!$B$7:$B$1403,0))=0,"n/a",(INDEX(Historical!$C$7:$C$1381,MATCH(B170,Historical!$B$7:$B$1403,0))/INDEX(Historical!$D$7:$D$1379,MATCH(B170,Historical!$B$7:$B$1403,0))-1)*100)</f>
        <v>11.111111111111093</v>
      </c>
      <c r="T170" s="721">
        <f>IF(INDEX(Historical!$F$7:$F$1372,MATCH(B170,Historical!$B$7:$B$1403,0))=0,"n/a",((INDEX(Historical!$C$7:$C$1381,MATCH(B170,Historical!$B$7:$B$1403,0))/INDEX(Historical!$F$7:$F$1372,MATCH(B170,Historical!$B$7:$B$1403,0)))^(1/3)-1)*100)</f>
        <v>27.215405814468284</v>
      </c>
      <c r="U170" s="721">
        <f>IF(INDEX(Historical!$H$7:$H$1372,MATCH(B170,Historical!$B$7:$B$1403,0))=0,"n/a",((INDEX(Historical!$C$7:$C$1381,MATCH(B170,Historical!$B$7:$B$1403,0))/INDEX(Historical!$H$7:$H$1372,MATCH(B170,Historical!$B$7:$B$1403,0)))^(1/5)-1)*100)</f>
        <v>21.905959874044001</v>
      </c>
      <c r="V170" s="721">
        <f>IF(INDEX(Historical!$O$7:$O$1372,MATCH(B170,Historical!$B$7:$B$1403,0))=0,"n/a",((INDEX(Historical!$C$7:$C$1381,MATCH(B170,Historical!$B$7:$B$1403,0))/INDEX(Historical!$O$7:$O$1372,MATCH(B170,Historical!$B$7:$B$1403,0)))^(1/10)-1)*100)</f>
        <v>15.203297938156513</v>
      </c>
      <c r="W170" s="722">
        <f t="shared" si="38"/>
        <v>1.4408689458795296</v>
      </c>
      <c r="X170" s="723">
        <f t="shared" si="39"/>
        <v>1.3039261829788096</v>
      </c>
      <c r="Y170" s="683"/>
      <c r="Z170" s="669">
        <f t="shared" si="40"/>
        <v>12.937062937062937</v>
      </c>
      <c r="AA170" s="910">
        <f t="shared" si="41"/>
        <v>17.652097902097903</v>
      </c>
      <c r="AB170" s="911">
        <v>12</v>
      </c>
      <c r="AC170" s="889">
        <v>5.72</v>
      </c>
      <c r="AD170" s="889">
        <v>17.809999999999999</v>
      </c>
      <c r="AE170" s="889">
        <v>0.98</v>
      </c>
      <c r="AF170" s="889">
        <v>5.28</v>
      </c>
      <c r="AG170" s="889">
        <v>35.799999999999997</v>
      </c>
      <c r="AH170" s="889">
        <v>36.6</v>
      </c>
      <c r="AI170" s="889">
        <v>12.65</v>
      </c>
      <c r="AJ170" s="889">
        <v>16.8</v>
      </c>
      <c r="AK170" s="889">
        <v>0.9900000000000001</v>
      </c>
      <c r="AL170" s="902">
        <v>4019.9999999999995</v>
      </c>
      <c r="AM170" s="896">
        <v>0.8</v>
      </c>
      <c r="AN170" s="889">
        <v>0.19</v>
      </c>
      <c r="AO170" s="762">
        <f t="shared" si="42"/>
        <v>4.9867529296563085</v>
      </c>
      <c r="AP170" s="763">
        <f t="shared" si="43"/>
        <v>22.638850831754212</v>
      </c>
      <c r="AQ170" s="912">
        <f t="shared" si="44"/>
        <v>103.52785987080431</v>
      </c>
      <c r="AR170" s="669">
        <f>INDEX(Historical!$C$7:$C$1381,MATCH(B170,Historical!$B$7:$B$1403,0))*IF(AH170="n/a",1.03,IF(AH170&lt;0,1.01,IF(AH170&gt;10,1.1,(1+AH170/100))))</f>
        <v>0.77</v>
      </c>
      <c r="AS170" s="910">
        <f t="shared" si="45"/>
        <v>0.84700000000000009</v>
      </c>
      <c r="AT170" s="910">
        <f t="shared" si="50"/>
        <v>0.85538530000000013</v>
      </c>
      <c r="AU170" s="910">
        <f t="shared" si="50"/>
        <v>0.8638536144700002</v>
      </c>
      <c r="AV170" s="910">
        <f t="shared" si="50"/>
        <v>0.8724057652532532</v>
      </c>
      <c r="AW170" s="669">
        <f t="shared" si="46"/>
        <v>4.2086446797232533</v>
      </c>
      <c r="AX170" s="770">
        <f t="shared" si="47"/>
        <v>4.1682130134923767</v>
      </c>
      <c r="AY170" s="959">
        <v>1.1499999999999999</v>
      </c>
      <c r="AZ170" s="896">
        <v>8.2100000000000009</v>
      </c>
      <c r="BA170" s="896">
        <v>-15.5</v>
      </c>
      <c r="BB170" s="896">
        <v>-9.5699999999999985</v>
      </c>
      <c r="BC170" s="896">
        <v>-7.03</v>
      </c>
      <c r="BE170" s="641">
        <v>2005</v>
      </c>
      <c r="BF170" s="922">
        <f t="shared" si="48"/>
        <v>1</v>
      </c>
      <c r="BG170" s="906">
        <v>19</v>
      </c>
    </row>
    <row r="171" spans="1:60" ht="11.25" customHeight="1" x14ac:dyDescent="0.2">
      <c r="A171" s="887" t="s">
        <v>666</v>
      </c>
      <c r="B171" s="899" t="s">
        <v>667</v>
      </c>
      <c r="C171" s="957" t="s">
        <v>108</v>
      </c>
      <c r="D171" s="957" t="s">
        <v>4355</v>
      </c>
      <c r="E171" s="754">
        <v>20</v>
      </c>
      <c r="F171" s="1235">
        <v>169</v>
      </c>
      <c r="G171" s="1235" t="s">
        <v>106</v>
      </c>
      <c r="H171" s="1235" t="s">
        <v>106</v>
      </c>
      <c r="I171" s="898">
        <v>36.53</v>
      </c>
      <c r="J171" s="669">
        <f t="shared" si="35"/>
        <v>3.3944702983848893</v>
      </c>
      <c r="K171" s="901">
        <v>0.31</v>
      </c>
      <c r="L171" s="911">
        <v>4</v>
      </c>
      <c r="M171" s="660">
        <f t="shared" si="36"/>
        <v>1.24</v>
      </c>
      <c r="N171" s="894" t="s">
        <v>491</v>
      </c>
      <c r="O171" s="756">
        <v>0.3</v>
      </c>
      <c r="P171" s="885">
        <v>43735</v>
      </c>
      <c r="Q171" s="885">
        <v>43753</v>
      </c>
      <c r="R171" s="660">
        <f t="shared" si="37"/>
        <v>3.3333333333333366</v>
      </c>
      <c r="S171" s="721">
        <f>IF(INDEX(Historical!$D$7:$D$1379,MATCH(B171,Historical!$B$7:$B$1403,0))=0,"n/a",(INDEX(Historical!$C$7:$C$1381,MATCH(B171,Historical!$B$7:$B$1403,0))/INDEX(Historical!$D$7:$D$1379,MATCH(B171,Historical!$B$7:$B$1403,0))-1)*100)</f>
        <v>9.0090090090090058</v>
      </c>
      <c r="T171" s="721">
        <f>IF(INDEX(Historical!$F$7:$F$1372,MATCH(B171,Historical!$B$7:$B$1403,0))=0,"n/a",((INDEX(Historical!$C$7:$C$1381,MATCH(B171,Historical!$B$7:$B$1403,0))/INDEX(Historical!$F$7:$F$1372,MATCH(B171,Historical!$B$7:$B$1403,0)))^(1/3)-1)*100)</f>
        <v>8.3978300323569677</v>
      </c>
      <c r="U171" s="721">
        <f>IF(INDEX(Historical!$H$7:$H$1372,MATCH(B171,Historical!$B$7:$B$1403,0))=0,"n/a",((INDEX(Historical!$C$7:$C$1381,MATCH(B171,Historical!$B$7:$B$1403,0))/INDEX(Historical!$H$7:$H$1372,MATCH(B171,Historical!$B$7:$B$1403,0)))^(1/5)-1)*100)</f>
        <v>12.051831562628657</v>
      </c>
      <c r="V171" s="721">
        <f>IF(INDEX(Historical!$O$7:$O$1372,MATCH(B171,Historical!$B$7:$B$1403,0))=0,"n/a",((INDEX(Historical!$C$7:$C$1381,MATCH(B171,Historical!$B$7:$B$1403,0))/INDEX(Historical!$O$7:$O$1372,MATCH(B171,Historical!$B$7:$B$1403,0)))^(1/10)-1)*100)</f>
        <v>11.98815154641386</v>
      </c>
      <c r="W171" s="722">
        <f t="shared" si="38"/>
        <v>1.0053119128473018</v>
      </c>
      <c r="X171" s="723" t="str">
        <f t="shared" si="39"/>
        <v>n/a</v>
      </c>
      <c r="Y171" s="899"/>
      <c r="Z171" s="669" t="str">
        <f t="shared" si="40"/>
        <v>n/a</v>
      </c>
      <c r="AA171" s="910" t="str">
        <f t="shared" si="41"/>
        <v>n/a</v>
      </c>
      <c r="AB171" s="911">
        <v>12</v>
      </c>
      <c r="AC171" s="889" t="s">
        <v>136</v>
      </c>
      <c r="AD171" s="889" t="s">
        <v>136</v>
      </c>
      <c r="AE171" s="889" t="s">
        <v>136</v>
      </c>
      <c r="AF171" s="889" t="s">
        <v>136</v>
      </c>
      <c r="AG171" s="889" t="s">
        <v>136</v>
      </c>
      <c r="AH171" s="889" t="s">
        <v>136</v>
      </c>
      <c r="AI171" s="889" t="s">
        <v>136</v>
      </c>
      <c r="AJ171" s="889" t="s">
        <v>136</v>
      </c>
      <c r="AK171" s="889" t="s">
        <v>136</v>
      </c>
      <c r="AL171" s="902" t="s">
        <v>136</v>
      </c>
      <c r="AM171" s="896" t="s">
        <v>136</v>
      </c>
      <c r="AN171" s="889" t="s">
        <v>136</v>
      </c>
      <c r="AO171" s="762" t="str">
        <f t="shared" si="42"/>
        <v>n/a</v>
      </c>
      <c r="AP171" s="763">
        <f t="shared" si="43"/>
        <v>15.446301861013545</v>
      </c>
      <c r="AQ171" s="912" t="str">
        <f t="shared" si="44"/>
        <v>n/a</v>
      </c>
      <c r="AR171" s="669">
        <f>INDEX(Historical!$C$7:$C$1381,MATCH(B171,Historical!$B$7:$B$1403,0))*IF(AH171="n/a",1.03,IF(AH171&lt;0,1.01,IF(AH171&gt;10,1.1,(1+AH171/100))))</f>
        <v>1.2463</v>
      </c>
      <c r="AS171" s="910">
        <f t="shared" si="45"/>
        <v>1.2836890000000001</v>
      </c>
      <c r="AT171" s="910">
        <f t="shared" si="50"/>
        <v>1.32219967</v>
      </c>
      <c r="AU171" s="910">
        <f t="shared" si="50"/>
        <v>1.3618656601000001</v>
      </c>
      <c r="AV171" s="910">
        <f t="shared" si="50"/>
        <v>1.4027216299030001</v>
      </c>
      <c r="AW171" s="669">
        <f t="shared" si="46"/>
        <v>6.6167759600030003</v>
      </c>
      <c r="AX171" s="770">
        <f t="shared" si="47"/>
        <v>18.113265699433342</v>
      </c>
      <c r="AY171" s="959" t="s">
        <v>136</v>
      </c>
      <c r="AZ171" s="896" t="s">
        <v>136</v>
      </c>
      <c r="BA171" s="896" t="s">
        <v>136</v>
      </c>
      <c r="BB171" s="896" t="s">
        <v>136</v>
      </c>
      <c r="BC171" s="896" t="s">
        <v>136</v>
      </c>
      <c r="BD171" s="932" t="s">
        <v>4281</v>
      </c>
      <c r="BE171" s="641">
        <v>2001</v>
      </c>
      <c r="BF171" s="922">
        <f t="shared" si="48"/>
        <v>2</v>
      </c>
      <c r="BG171" s="906" t="s">
        <v>136</v>
      </c>
      <c r="BH171" s="887"/>
    </row>
    <row r="172" spans="1:60" ht="11.25" customHeight="1" x14ac:dyDescent="0.2">
      <c r="A172" s="887" t="s">
        <v>1471</v>
      </c>
      <c r="B172" s="899" t="s">
        <v>1472</v>
      </c>
      <c r="C172" s="957" t="s">
        <v>4335</v>
      </c>
      <c r="D172" s="957" t="s">
        <v>4336</v>
      </c>
      <c r="E172" s="754">
        <v>10</v>
      </c>
      <c r="F172" s="1235">
        <v>397</v>
      </c>
      <c r="G172" s="1235" t="s">
        <v>37</v>
      </c>
      <c r="H172" s="1235" t="s">
        <v>37</v>
      </c>
      <c r="I172" s="898">
        <v>129.26</v>
      </c>
      <c r="J172" s="669">
        <f t="shared" si="35"/>
        <v>3.094538140182578</v>
      </c>
      <c r="K172" s="901">
        <v>1</v>
      </c>
      <c r="L172" s="911">
        <v>4</v>
      </c>
      <c r="M172" s="660">
        <f t="shared" si="36"/>
        <v>4</v>
      </c>
      <c r="N172" s="894" t="s">
        <v>160</v>
      </c>
      <c r="O172" s="756">
        <v>0.96</v>
      </c>
      <c r="P172" s="1196">
        <v>43843</v>
      </c>
      <c r="Q172" s="1196">
        <v>43860</v>
      </c>
      <c r="R172" s="660">
        <f t="shared" si="37"/>
        <v>4.1666666666666705</v>
      </c>
      <c r="S172" s="721">
        <f>IF(INDEX(Historical!$D$7:$D$1379,MATCH(B172,Historical!$B$7:$B$1403,0))=0,"n/a",(INDEX(Historical!$C$7:$C$1381,MATCH(B172,Historical!$B$7:$B$1403,0))/INDEX(Historical!$D$7:$D$1379,MATCH(B172,Historical!$B$7:$B$1403,0))-1)*100)</f>
        <v>4.0650406504064929</v>
      </c>
      <c r="T172" s="721">
        <f>IF(INDEX(Historical!$F$7:$F$1372,MATCH(B172,Historical!$B$7:$B$1403,0))=0,"n/a",((INDEX(Historical!$C$7:$C$1381,MATCH(B172,Historical!$B$7:$B$1403,0))/INDEX(Historical!$F$7:$F$1372,MATCH(B172,Historical!$B$7:$B$1403,0)))^(1/3)-1)*100)</f>
        <v>5.3947861260881913</v>
      </c>
      <c r="U172" s="721">
        <f>IF(INDEX(Historical!$H$7:$H$1372,MATCH(B172,Historical!$B$7:$B$1403,0))=0,"n/a",((INDEX(Historical!$C$7:$C$1381,MATCH(B172,Historical!$B$7:$B$1403,0))/INDEX(Historical!$H$7:$H$1372,MATCH(B172,Historical!$B$7:$B$1403,0)))^(1/5)-1)*100)</f>
        <v>5.6305824683380745</v>
      </c>
      <c r="V172" s="721">
        <f>IF(INDEX(Historical!$O$7:$O$1372,MATCH(B172,Historical!$B$7:$B$1403,0))=0,"n/a",((INDEX(Historical!$C$7:$C$1381,MATCH(B172,Historical!$B$7:$B$1403,0))/INDEX(Historical!$O$7:$O$1372,MATCH(B172,Historical!$B$7:$B$1403,0)))^(1/10)-1)*100)</f>
        <v>4.5537494162228631</v>
      </c>
      <c r="W172" s="722">
        <f t="shared" si="38"/>
        <v>1.2364717409084836</v>
      </c>
      <c r="X172" s="723">
        <f t="shared" si="39"/>
        <v>0.60543897509011546</v>
      </c>
      <c r="Y172" s="679"/>
      <c r="Z172" s="669">
        <f t="shared" si="40"/>
        <v>137.93103448275863</v>
      </c>
      <c r="AA172" s="910">
        <f t="shared" si="41"/>
        <v>44.572413793103443</v>
      </c>
      <c r="AB172" s="911">
        <v>12</v>
      </c>
      <c r="AC172" s="889">
        <v>2.9</v>
      </c>
      <c r="AD172" s="889">
        <v>6.36</v>
      </c>
      <c r="AE172" s="889">
        <v>9.32</v>
      </c>
      <c r="AF172" s="889">
        <v>2.78</v>
      </c>
      <c r="AG172" s="889">
        <v>5.8000000000000007</v>
      </c>
      <c r="AH172" s="889">
        <v>53.800000000000004</v>
      </c>
      <c r="AI172" s="889">
        <v>5.1100000000000003</v>
      </c>
      <c r="AJ172" s="889">
        <v>9.3000000000000007</v>
      </c>
      <c r="AK172" s="889">
        <v>7.0000000000000009</v>
      </c>
      <c r="AL172" s="902">
        <v>15290</v>
      </c>
      <c r="AM172" s="896">
        <v>0.5</v>
      </c>
      <c r="AN172" s="889">
        <v>0.73</v>
      </c>
      <c r="AO172" s="762">
        <f t="shared" si="42"/>
        <v>-35.847293184582789</v>
      </c>
      <c r="AP172" s="763">
        <f t="shared" si="43"/>
        <v>8.725120608520653</v>
      </c>
      <c r="AQ172" s="912">
        <f t="shared" si="44"/>
        <v>134.67358923958619</v>
      </c>
      <c r="AR172" s="669">
        <f>INDEX(Historical!$C$7:$C$1381,MATCH(B172,Historical!$B$7:$B$1403,0))*IF(AH172="n/a",1.03,IF(AH172&lt;0,1.01,IF(AH172&gt;10,1.1,(1+AH172/100))))</f>
        <v>4.2240000000000002</v>
      </c>
      <c r="AS172" s="910">
        <f t="shared" si="45"/>
        <v>4.4398463999999995</v>
      </c>
      <c r="AT172" s="910">
        <f t="shared" si="50"/>
        <v>4.7506356479999994</v>
      </c>
      <c r="AU172" s="910">
        <f t="shared" si="50"/>
        <v>5.0831801433599999</v>
      </c>
      <c r="AV172" s="910">
        <f t="shared" si="50"/>
        <v>5.4390027533951999</v>
      </c>
      <c r="AW172" s="669">
        <f t="shared" si="46"/>
        <v>23.936664944755201</v>
      </c>
      <c r="AX172" s="770">
        <f t="shared" si="47"/>
        <v>18.518230655079069</v>
      </c>
      <c r="AY172" s="959">
        <v>0.41</v>
      </c>
      <c r="AZ172" s="896">
        <v>26.96</v>
      </c>
      <c r="BA172" s="896">
        <v>-13.18</v>
      </c>
      <c r="BB172" s="896">
        <v>-4.97</v>
      </c>
      <c r="BC172" s="896">
        <v>0.52</v>
      </c>
      <c r="BE172" s="641">
        <v>2011</v>
      </c>
      <c r="BF172" s="922">
        <f t="shared" si="48"/>
        <v>0</v>
      </c>
      <c r="BG172" s="906">
        <v>3.1</v>
      </c>
    </row>
    <row r="173" spans="1:60" ht="11.25" customHeight="1" x14ac:dyDescent="0.2">
      <c r="A173" s="887" t="s">
        <v>1427</v>
      </c>
      <c r="B173" s="899" t="s">
        <v>1428</v>
      </c>
      <c r="C173" s="957" t="s">
        <v>4335</v>
      </c>
      <c r="D173" s="957" t="s">
        <v>4336</v>
      </c>
      <c r="E173" s="754">
        <v>10</v>
      </c>
      <c r="F173" s="1235">
        <v>343</v>
      </c>
      <c r="G173" s="1235" t="s">
        <v>37</v>
      </c>
      <c r="H173" s="1235" t="s">
        <v>37</v>
      </c>
      <c r="I173" s="898">
        <v>20.420000000000002</v>
      </c>
      <c r="J173" s="669">
        <f t="shared" si="35"/>
        <v>14.691478942213514</v>
      </c>
      <c r="K173" s="901">
        <v>0.75</v>
      </c>
      <c r="L173" s="911">
        <v>4</v>
      </c>
      <c r="M173" s="660">
        <f t="shared" si="36"/>
        <v>3</v>
      </c>
      <c r="N173" s="894" t="s">
        <v>119</v>
      </c>
      <c r="O173" s="756">
        <v>0.74</v>
      </c>
      <c r="P173" s="890">
        <v>43412</v>
      </c>
      <c r="Q173" s="890">
        <v>43437</v>
      </c>
      <c r="R173" s="660">
        <f t="shared" si="37"/>
        <v>1.3513513513513526</v>
      </c>
      <c r="S173" s="721">
        <f>IF(INDEX(Historical!$D$7:$D$1379,MATCH(B173,Historical!$B$7:$B$1403,0))=0,"n/a",(INDEX(Historical!$C$7:$C$1381,MATCH(B173,Historical!$B$7:$B$1403,0))/INDEX(Historical!$D$7:$D$1379,MATCH(B173,Historical!$B$7:$B$1403,0))-1)*100)</f>
        <v>1.0101010101009944</v>
      </c>
      <c r="T173" s="721">
        <f>IF(INDEX(Historical!$F$7:$F$1372,MATCH(B173,Historical!$B$7:$B$1403,0))=0,"n/a",((INDEX(Historical!$C$7:$C$1381,MATCH(B173,Historical!$B$7:$B$1403,0))/INDEX(Historical!$F$7:$F$1372,MATCH(B173,Historical!$B$7:$B$1403,0)))^(1/3)-1)*100)</f>
        <v>2.9428498400178693</v>
      </c>
      <c r="U173" s="721">
        <f>IF(INDEX(Historical!$H$7:$H$1372,MATCH(B173,Historical!$B$7:$B$1403,0))=0,"n/a",((INDEX(Historical!$C$7:$C$1381,MATCH(B173,Historical!$B$7:$B$1403,0))/INDEX(Historical!$H$7:$H$1372,MATCH(B173,Historical!$B$7:$B$1403,0)))^(1/5)-1)*100)</f>
        <v>3.6309564986246157</v>
      </c>
      <c r="V173" s="721">
        <f>IF(INDEX(Historical!$O$7:$O$1372,MATCH(B173,Historical!$B$7:$B$1403,0))=0,"n/a",((INDEX(Historical!$C$7:$C$1381,MATCH(B173,Historical!$B$7:$B$1403,0))/INDEX(Historical!$O$7:$O$1372,MATCH(B173,Historical!$B$7:$B$1403,0)))^(1/10)-1)*100)</f>
        <v>11.838032427500789</v>
      </c>
      <c r="W173" s="722">
        <f t="shared" si="38"/>
        <v>0.30671959389041586</v>
      </c>
      <c r="X173" s="723" t="str">
        <f t="shared" si="39"/>
        <v>n/a</v>
      </c>
      <c r="Y173" s="691" t="s">
        <v>4523</v>
      </c>
      <c r="Z173" s="669">
        <f t="shared" si="40"/>
        <v>526.31578947368428</v>
      </c>
      <c r="AA173" s="910">
        <f t="shared" si="41"/>
        <v>35.824561403508781</v>
      </c>
      <c r="AB173" s="911">
        <v>12</v>
      </c>
      <c r="AC173" s="889">
        <v>0.56999999999999995</v>
      </c>
      <c r="AD173" s="889">
        <v>170.59</v>
      </c>
      <c r="AE173" s="889">
        <v>3.29</v>
      </c>
      <c r="AF173" s="889">
        <v>1.07</v>
      </c>
      <c r="AG173" s="889">
        <v>3.8</v>
      </c>
      <c r="AH173" s="889">
        <v>-62.9</v>
      </c>
      <c r="AI173" s="889">
        <v>14.42</v>
      </c>
      <c r="AJ173" s="889">
        <v>-14.799999999999999</v>
      </c>
      <c r="AK173" s="889">
        <v>0.21</v>
      </c>
      <c r="AL173" s="902">
        <v>3070</v>
      </c>
      <c r="AM173" s="896">
        <v>0.3</v>
      </c>
      <c r="AN173" s="889">
        <v>1.97</v>
      </c>
      <c r="AO173" s="762">
        <f t="shared" si="42"/>
        <v>-17.50212596267065</v>
      </c>
      <c r="AP173" s="763">
        <f t="shared" si="43"/>
        <v>18.322435440838131</v>
      </c>
      <c r="AQ173" s="912">
        <f t="shared" si="44"/>
        <v>30.524209251692945</v>
      </c>
      <c r="AR173" s="669">
        <f>INDEX(Historical!$C$7:$C$1381,MATCH(B173,Historical!$B$7:$B$1403,0))*IF(AH173="n/a",1.03,IF(AH173&lt;0,1.01,IF(AH173&gt;10,1.1,(1+AH173/100))))</f>
        <v>3.0300000000000002</v>
      </c>
      <c r="AS173" s="910">
        <f t="shared" si="45"/>
        <v>3.3330000000000006</v>
      </c>
      <c r="AT173" s="910">
        <f t="shared" si="50"/>
        <v>3.3399993000000006</v>
      </c>
      <c r="AU173" s="910">
        <f t="shared" si="50"/>
        <v>3.3470132985300007</v>
      </c>
      <c r="AV173" s="910">
        <f t="shared" si="50"/>
        <v>3.3540420264569137</v>
      </c>
      <c r="AW173" s="669">
        <f t="shared" si="46"/>
        <v>16.404054624986916</v>
      </c>
      <c r="AX173" s="770">
        <f t="shared" si="47"/>
        <v>80.333274363305165</v>
      </c>
      <c r="AY173" s="959">
        <v>0.83</v>
      </c>
      <c r="AZ173" s="896">
        <v>1.8499999999999999</v>
      </c>
      <c r="BA173" s="896">
        <v>-54.35</v>
      </c>
      <c r="BB173" s="896">
        <v>-17.57</v>
      </c>
      <c r="BC173" s="896">
        <v>-31.259999999999998</v>
      </c>
      <c r="BE173" s="641">
        <v>2011</v>
      </c>
      <c r="BF173" s="922">
        <f t="shared" si="48"/>
        <v>0</v>
      </c>
      <c r="BG173" s="906">
        <v>1.2</v>
      </c>
    </row>
    <row r="174" spans="1:60" ht="11.25" customHeight="1" x14ac:dyDescent="0.2">
      <c r="A174" s="725" t="s">
        <v>1451</v>
      </c>
      <c r="B174" s="899" t="s">
        <v>1452</v>
      </c>
      <c r="C174" s="957" t="s">
        <v>246</v>
      </c>
      <c r="D174" s="957" t="s">
        <v>4369</v>
      </c>
      <c r="E174" s="754">
        <v>10</v>
      </c>
      <c r="F174" s="1235">
        <v>357</v>
      </c>
      <c r="G174" s="1235" t="s">
        <v>115</v>
      </c>
      <c r="H174" s="1235" t="s">
        <v>115</v>
      </c>
      <c r="I174" s="898">
        <v>124</v>
      </c>
      <c r="J174" s="669">
        <f t="shared" si="35"/>
        <v>1.5483870967741935</v>
      </c>
      <c r="K174" s="901">
        <v>0.48</v>
      </c>
      <c r="L174" s="911">
        <v>4</v>
      </c>
      <c r="M174" s="660">
        <f t="shared" si="36"/>
        <v>1.92</v>
      </c>
      <c r="N174" s="894" t="s">
        <v>319</v>
      </c>
      <c r="O174" s="756">
        <v>0.41</v>
      </c>
      <c r="P174" s="885">
        <v>43608</v>
      </c>
      <c r="Q174" s="885">
        <v>43644</v>
      </c>
      <c r="R174" s="660">
        <f t="shared" si="37"/>
        <v>17.073170731707318</v>
      </c>
      <c r="S174" s="721">
        <f>IF(INDEX(Historical!$D$7:$D$1379,MATCH(B174,Historical!$B$7:$B$1403,0))=0,"n/a",(INDEX(Historical!$C$7:$C$1381,MATCH(B174,Historical!$B$7:$B$1403,0))/INDEX(Historical!$D$7:$D$1379,MATCH(B174,Historical!$B$7:$B$1403,0))-1)*100)</f>
        <v>18.589743589743591</v>
      </c>
      <c r="T174" s="721">
        <f>IF(INDEX(Historical!$F$7:$F$1372,MATCH(B174,Historical!$B$7:$B$1403,0))=0,"n/a",((INDEX(Historical!$C$7:$C$1381,MATCH(B174,Historical!$B$7:$B$1403,0))/INDEX(Historical!$F$7:$F$1372,MATCH(B174,Historical!$B$7:$B$1403,0)))^(1/3)-1)*100)</f>
        <v>17.172212176389401</v>
      </c>
      <c r="U174" s="721">
        <f>IF(INDEX(Historical!$H$7:$H$1372,MATCH(B174,Historical!$B$7:$B$1403,0))=0,"n/a",((INDEX(Historical!$C$7:$C$1381,MATCH(B174,Historical!$B$7:$B$1403,0))/INDEX(Historical!$H$7:$H$1372,MATCH(B174,Historical!$B$7:$B$1403,0)))^(1/5)-1)*100)</f>
        <v>19.161565628255907</v>
      </c>
      <c r="V174" s="721">
        <f>IF(INDEX(Historical!$O$7:$O$1372,MATCH(B174,Historical!$B$7:$B$1403,0))=0,"n/a",((INDEX(Historical!$C$7:$C$1381,MATCH(B174,Historical!$B$7:$B$1403,0))/INDEX(Historical!$O$7:$O$1372,MATCH(B174,Historical!$B$7:$B$1403,0)))^(1/10)-1)*100)</f>
        <v>36.55886599786087</v>
      </c>
      <c r="W174" s="722">
        <f t="shared" si="38"/>
        <v>0.52412910261978829</v>
      </c>
      <c r="X174" s="723">
        <f t="shared" si="39"/>
        <v>0.89540026300261255</v>
      </c>
      <c r="Y174" s="1159"/>
      <c r="Z174" s="669">
        <f t="shared" si="40"/>
        <v>48.362720403022664</v>
      </c>
      <c r="AA174" s="910">
        <f t="shared" si="41"/>
        <v>31.234256926952138</v>
      </c>
      <c r="AB174" s="911">
        <v>12</v>
      </c>
      <c r="AC174" s="889">
        <v>3.97</v>
      </c>
      <c r="AD174" s="889">
        <v>6.31</v>
      </c>
      <c r="AE174" s="889">
        <v>1.98</v>
      </c>
      <c r="AF174" s="889">
        <v>48.82</v>
      </c>
      <c r="AG174" s="889">
        <v>95.5</v>
      </c>
      <c r="AH174" s="889">
        <v>-2.4</v>
      </c>
      <c r="AI174" s="889">
        <v>9.66</v>
      </c>
      <c r="AJ174" s="889">
        <v>21.4</v>
      </c>
      <c r="AK174" s="889">
        <v>4.95</v>
      </c>
      <c r="AL174" s="902">
        <v>41560</v>
      </c>
      <c r="AM174" s="896">
        <v>1</v>
      </c>
      <c r="AN174" s="889">
        <v>12.86</v>
      </c>
      <c r="AO174" s="762">
        <f t="shared" si="42"/>
        <v>-10.524304201922039</v>
      </c>
      <c r="AP174" s="763">
        <f t="shared" si="43"/>
        <v>20.709952725030099</v>
      </c>
      <c r="AQ174" s="912">
        <f t="shared" si="44"/>
        <v>723.23384639786514</v>
      </c>
      <c r="AR174" s="669">
        <f>INDEX(Historical!$C$7:$C$1381,MATCH(B174,Historical!$B$7:$B$1403,0))*IF(AH174="n/a",1.03,IF(AH174&lt;0,1.01,IF(AH174&gt;10,1.1,(1+AH174/100))))</f>
        <v>1.8685</v>
      </c>
      <c r="AS174" s="910">
        <f t="shared" si="45"/>
        <v>2.0489971000000002</v>
      </c>
      <c r="AT174" s="910">
        <f t="shared" si="50"/>
        <v>2.1504224564500003</v>
      </c>
      <c r="AU174" s="910">
        <f t="shared" si="50"/>
        <v>2.2568683680442754</v>
      </c>
      <c r="AV174" s="910">
        <f t="shared" si="50"/>
        <v>2.3685833522624673</v>
      </c>
      <c r="AW174" s="669">
        <f t="shared" si="46"/>
        <v>10.693371276756743</v>
      </c>
      <c r="AX174" s="770">
        <f t="shared" si="47"/>
        <v>8.623686513513503</v>
      </c>
      <c r="AY174" s="959">
        <v>1.27</v>
      </c>
      <c r="AZ174" s="896">
        <v>8.33</v>
      </c>
      <c r="BA174" s="896">
        <v>-19.16</v>
      </c>
      <c r="BB174" s="896">
        <v>-14.540000000000001</v>
      </c>
      <c r="BC174" s="896">
        <v>-8.1100000000000012</v>
      </c>
      <c r="BE174" s="641">
        <v>2010</v>
      </c>
      <c r="BF174" s="922">
        <f t="shared" si="48"/>
        <v>0</v>
      </c>
      <c r="BG174" s="906">
        <v>5.7</v>
      </c>
    </row>
    <row r="175" spans="1:60" ht="11.25" customHeight="1" x14ac:dyDescent="0.2">
      <c r="A175" s="895" t="s">
        <v>678</v>
      </c>
      <c r="B175" s="899" t="s">
        <v>679</v>
      </c>
      <c r="C175" s="957" t="s">
        <v>4207</v>
      </c>
      <c r="D175" s="957" t="s">
        <v>4342</v>
      </c>
      <c r="E175" s="754">
        <v>19</v>
      </c>
      <c r="F175" s="1235">
        <v>178</v>
      </c>
      <c r="G175" s="1235" t="s">
        <v>106</v>
      </c>
      <c r="H175" s="1235" t="s">
        <v>106</v>
      </c>
      <c r="I175" s="898">
        <v>90.71</v>
      </c>
      <c r="J175" s="669">
        <f t="shared" si="35"/>
        <v>1.6183441737404918</v>
      </c>
      <c r="K175" s="901">
        <v>0.36699999999999999</v>
      </c>
      <c r="L175" s="911">
        <v>4</v>
      </c>
      <c r="M175" s="660">
        <f t="shared" si="36"/>
        <v>1.468</v>
      </c>
      <c r="N175" s="894" t="s">
        <v>793</v>
      </c>
      <c r="O175" s="756">
        <v>0.36649999999999999</v>
      </c>
      <c r="P175" s="885">
        <v>43881</v>
      </c>
      <c r="Q175" s="885">
        <v>43896</v>
      </c>
      <c r="R175" s="660">
        <f t="shared" si="37"/>
        <v>0.13642564802182824</v>
      </c>
      <c r="S175" s="721">
        <f>IF(INDEX(Historical!$D$7:$D$1379,MATCH(B175,Historical!$B$7:$B$1403,0))=0,"n/a",(INDEX(Historical!$C$7:$C$1381,MATCH(B175,Historical!$B$7:$B$1403,0))/INDEX(Historical!$D$7:$D$1379,MATCH(B175,Historical!$B$7:$B$1403,0))-1)*100)</f>
        <v>0.54982817869415612</v>
      </c>
      <c r="T175" s="721">
        <f>IF(INDEX(Historical!$F$7:$F$1372,MATCH(B175,Historical!$B$7:$B$1403,0))=0,"n/a",((INDEX(Historical!$C$7:$C$1381,MATCH(B175,Historical!$B$7:$B$1403,0))/INDEX(Historical!$F$7:$F$1372,MATCH(B175,Historical!$B$7:$B$1403,0)))^(1/3)-1)*100)</f>
        <v>0.55287923822167073</v>
      </c>
      <c r="U175" s="721">
        <f>IF(INDEX(Historical!$H$7:$H$1372,MATCH(B175,Historical!$B$7:$B$1403,0))=0,"n/a",((INDEX(Historical!$C$7:$C$1381,MATCH(B175,Historical!$B$7:$B$1403,0))/INDEX(Historical!$H$7:$H$1372,MATCH(B175,Historical!$B$7:$B$1403,0)))^(1/5)-1)*100)</f>
        <v>0.55597589981715156</v>
      </c>
      <c r="V175" s="721">
        <f>IF(INDEX(Historical!$O$7:$O$1372,MATCH(B175,Historical!$B$7:$B$1403,0))=0,"n/a",((INDEX(Historical!$C$7:$C$1381,MATCH(B175,Historical!$B$7:$B$1403,0))/INDEX(Historical!$O$7:$O$1372,MATCH(B175,Historical!$B$7:$B$1403,0)))^(1/10)-1)*100)</f>
        <v>0.75496299467809891</v>
      </c>
      <c r="W175" s="722">
        <f t="shared" si="38"/>
        <v>0.73642801532836522</v>
      </c>
      <c r="X175" s="723" t="str">
        <f t="shared" si="39"/>
        <v>n/a</v>
      </c>
      <c r="Y175" s="900"/>
      <c r="Z175" s="669">
        <f t="shared" si="40"/>
        <v>58.023715415019758</v>
      </c>
      <c r="AA175" s="910">
        <f t="shared" si="41"/>
        <v>35.853754940711461</v>
      </c>
      <c r="AB175" s="911">
        <v>3</v>
      </c>
      <c r="AC175" s="889">
        <v>2.5299999999999998</v>
      </c>
      <c r="AD175" s="889">
        <v>6.91</v>
      </c>
      <c r="AE175" s="889">
        <v>4.24</v>
      </c>
      <c r="AF175" s="889">
        <v>3.86</v>
      </c>
      <c r="AG175" s="889">
        <v>12</v>
      </c>
      <c r="AH175" s="889">
        <v>-52.400000000000006</v>
      </c>
      <c r="AI175" s="889">
        <v>17.37</v>
      </c>
      <c r="AJ175" s="889">
        <v>-4.1000000000000005</v>
      </c>
      <c r="AK175" s="889">
        <v>5.2</v>
      </c>
      <c r="AL175" s="902">
        <v>22360</v>
      </c>
      <c r="AM175" s="896">
        <v>2.1999999999999997</v>
      </c>
      <c r="AN175" s="889">
        <v>1.71</v>
      </c>
      <c r="AO175" s="762">
        <f t="shared" si="42"/>
        <v>-33.679434867153816</v>
      </c>
      <c r="AP175" s="763">
        <f t="shared" si="43"/>
        <v>2.1743200735576433</v>
      </c>
      <c r="AQ175" s="912">
        <f t="shared" si="44"/>
        <v>148.01029913305013</v>
      </c>
      <c r="AR175" s="669">
        <f>INDEX(Historical!$C$7:$C$1381,MATCH(B175,Historical!$B$7:$B$1403,0))*IF(AH175="n/a",1.03,IF(AH175&lt;0,1.01,IF(AH175&gt;10,1.1,(1+AH175/100))))</f>
        <v>1.47763</v>
      </c>
      <c r="AS175" s="910">
        <f t="shared" si="45"/>
        <v>1.6253930000000001</v>
      </c>
      <c r="AT175" s="910">
        <f t="shared" si="50"/>
        <v>1.7099134360000001</v>
      </c>
      <c r="AU175" s="910">
        <f t="shared" si="50"/>
        <v>1.7988289346720001</v>
      </c>
      <c r="AV175" s="910">
        <f t="shared" si="50"/>
        <v>1.8923680392749442</v>
      </c>
      <c r="AW175" s="669">
        <f t="shared" si="46"/>
        <v>8.5041334099469434</v>
      </c>
      <c r="AX175" s="770">
        <f t="shared" si="47"/>
        <v>9.3750781721386218</v>
      </c>
      <c r="AY175" s="959">
        <v>1.44</v>
      </c>
      <c r="AZ175" s="896">
        <v>16.8</v>
      </c>
      <c r="BA175" s="896">
        <v>-19.350000000000001</v>
      </c>
      <c r="BB175" s="896">
        <v>-14.04</v>
      </c>
      <c r="BC175" s="896">
        <v>-3.8600000000000003</v>
      </c>
      <c r="BE175" s="641">
        <v>2002</v>
      </c>
      <c r="BF175" s="922">
        <f t="shared" si="48"/>
        <v>1</v>
      </c>
      <c r="BG175" s="906">
        <v>3.5999999999999996</v>
      </c>
      <c r="BH175" s="887"/>
    </row>
    <row r="176" spans="1:60" ht="11.25" customHeight="1" x14ac:dyDescent="0.2">
      <c r="A176" s="895" t="s">
        <v>674</v>
      </c>
      <c r="B176" s="899" t="s">
        <v>675</v>
      </c>
      <c r="C176" s="957" t="s">
        <v>153</v>
      </c>
      <c r="D176" s="957" t="s">
        <v>4337</v>
      </c>
      <c r="E176" s="754">
        <v>12</v>
      </c>
      <c r="F176" s="1235">
        <v>301</v>
      </c>
      <c r="G176" s="1235" t="s">
        <v>115</v>
      </c>
      <c r="H176" s="1235" t="s">
        <v>115</v>
      </c>
      <c r="I176" s="898">
        <v>139.86000000000001</v>
      </c>
      <c r="J176" s="669">
        <f t="shared" si="35"/>
        <v>1.1726011726011725</v>
      </c>
      <c r="K176" s="901">
        <v>0.41</v>
      </c>
      <c r="L176" s="911">
        <v>4</v>
      </c>
      <c r="M176" s="660">
        <f t="shared" si="36"/>
        <v>1.64</v>
      </c>
      <c r="N176" s="894" t="s">
        <v>163</v>
      </c>
      <c r="O176" s="756">
        <v>0.39</v>
      </c>
      <c r="P176" s="885">
        <v>43707</v>
      </c>
      <c r="Q176" s="885">
        <v>43739</v>
      </c>
      <c r="R176" s="660">
        <f t="shared" si="37"/>
        <v>5.128205128205118</v>
      </c>
      <c r="S176" s="721">
        <f>IF(INDEX(Historical!$D$7:$D$1379,MATCH(B176,Historical!$B$7:$B$1403,0))=0,"n/a",(INDEX(Historical!$C$7:$C$1381,MATCH(B176,Historical!$B$7:$B$1403,0))/INDEX(Historical!$D$7:$D$1379,MATCH(B176,Historical!$B$7:$B$1403,0))-1)*100)</f>
        <v>12.056737588652489</v>
      </c>
      <c r="T176" s="721">
        <f>IF(INDEX(Historical!$F$7:$F$1372,MATCH(B176,Historical!$B$7:$B$1403,0))=0,"n/a",((INDEX(Historical!$C$7:$C$1381,MATCH(B176,Historical!$B$7:$B$1403,0))/INDEX(Historical!$F$7:$F$1372,MATCH(B176,Historical!$B$7:$B$1403,0)))^(1/3)-1)*100)</f>
        <v>12.15354911010289</v>
      </c>
      <c r="U176" s="721">
        <f>IF(INDEX(Historical!$H$7:$H$1372,MATCH(B176,Historical!$B$7:$B$1403,0))=0,"n/a",((INDEX(Historical!$C$7:$C$1381,MATCH(B176,Historical!$B$7:$B$1403,0))/INDEX(Historical!$H$7:$H$1372,MATCH(B176,Historical!$B$7:$B$1403,0)))^(1/5)-1)*100)</f>
        <v>10.478347805926491</v>
      </c>
      <c r="V176" s="721">
        <f>IF(INDEX(Historical!$O$7:$O$1372,MATCH(B176,Historical!$B$7:$B$1403,0))=0,"n/a",((INDEX(Historical!$C$7:$C$1381,MATCH(B176,Historical!$B$7:$B$1403,0))/INDEX(Historical!$O$7:$O$1372,MATCH(B176,Historical!$B$7:$B$1403,0)))^(1/10)-1)*100)</f>
        <v>12.652694769125716</v>
      </c>
      <c r="W176" s="722">
        <f t="shared" si="38"/>
        <v>0.8281514726408381</v>
      </c>
      <c r="X176" s="723" t="str">
        <f t="shared" si="39"/>
        <v>n/a</v>
      </c>
      <c r="Y176" s="682"/>
      <c r="Z176" s="669" t="str">
        <f t="shared" si="40"/>
        <v>n/a</v>
      </c>
      <c r="AA176" s="910" t="str">
        <f t="shared" si="41"/>
        <v>n/a</v>
      </c>
      <c r="AB176" s="911">
        <v>3</v>
      </c>
      <c r="AC176" s="889">
        <v>-5.24</v>
      </c>
      <c r="AD176" s="889" t="s">
        <v>136</v>
      </c>
      <c r="AE176" s="889">
        <v>0.11</v>
      </c>
      <c r="AF176" s="889">
        <v>4.0599999999999996</v>
      </c>
      <c r="AG176" s="889">
        <v>-12.8</v>
      </c>
      <c r="AH176" s="889">
        <v>93</v>
      </c>
      <c r="AI176" s="889">
        <v>6.98</v>
      </c>
      <c r="AJ176" s="889">
        <v>-15.4</v>
      </c>
      <c r="AK176" s="889">
        <v>8.01</v>
      </c>
      <c r="AL176" s="902">
        <v>24720</v>
      </c>
      <c r="AM176" s="896">
        <v>0.3</v>
      </c>
      <c r="AN176" s="889">
        <v>1.6</v>
      </c>
      <c r="AO176" s="762" t="str">
        <f t="shared" si="42"/>
        <v>n/a</v>
      </c>
      <c r="AP176" s="763">
        <f t="shared" si="43"/>
        <v>11.650948978527664</v>
      </c>
      <c r="AQ176" s="912" t="str">
        <f t="shared" si="44"/>
        <v>n/a</v>
      </c>
      <c r="AR176" s="669">
        <f>INDEX(Historical!$C$7:$C$1381,MATCH(B176,Historical!$B$7:$B$1403,0))*IF(AH176="n/a",1.03,IF(AH176&lt;0,1.01,IF(AH176&gt;10,1.1,(1+AH176/100))))</f>
        <v>1.7380000000000002</v>
      </c>
      <c r="AS176" s="910">
        <f t="shared" si="45"/>
        <v>1.8593124000000003</v>
      </c>
      <c r="AT176" s="910">
        <f t="shared" si="50"/>
        <v>2.0082433232400003</v>
      </c>
      <c r="AU176" s="910">
        <f t="shared" si="50"/>
        <v>2.1691036134315245</v>
      </c>
      <c r="AV176" s="910">
        <f t="shared" si="50"/>
        <v>2.3428488128673899</v>
      </c>
      <c r="AW176" s="669">
        <f t="shared" si="46"/>
        <v>10.117508149538915</v>
      </c>
      <c r="AX176" s="770">
        <f t="shared" si="47"/>
        <v>7.2340255609458852</v>
      </c>
      <c r="AY176" s="959">
        <v>1.22</v>
      </c>
      <c r="AZ176" s="896">
        <v>26.55</v>
      </c>
      <c r="BA176" s="896">
        <v>-18.77</v>
      </c>
      <c r="BB176" s="896">
        <v>-7.02</v>
      </c>
      <c r="BC176" s="896">
        <v>-1.53</v>
      </c>
      <c r="BE176" s="641">
        <v>2008</v>
      </c>
      <c r="BF176" s="922">
        <f t="shared" si="48"/>
        <v>1</v>
      </c>
      <c r="BG176" s="906">
        <v>-1.5</v>
      </c>
    </row>
    <row r="177" spans="1:60" ht="11.25" customHeight="1" x14ac:dyDescent="0.2">
      <c r="A177" s="887" t="s">
        <v>1481</v>
      </c>
      <c r="B177" s="899" t="s">
        <v>1482</v>
      </c>
      <c r="C177" s="957" t="s">
        <v>108</v>
      </c>
      <c r="D177" s="957" t="s">
        <v>4351</v>
      </c>
      <c r="E177" s="754">
        <v>11</v>
      </c>
      <c r="F177" s="1235">
        <v>331</v>
      </c>
      <c r="G177" s="1235" t="s">
        <v>106</v>
      </c>
      <c r="H177" s="1235" t="s">
        <v>106</v>
      </c>
      <c r="I177" s="898">
        <v>240.03</v>
      </c>
      <c r="J177" s="669">
        <f t="shared" si="35"/>
        <v>0.93321668124817736</v>
      </c>
      <c r="K177" s="901">
        <v>0.56000000000000005</v>
      </c>
      <c r="L177" s="911">
        <v>4</v>
      </c>
      <c r="M177" s="660">
        <f t="shared" si="36"/>
        <v>2.2400000000000002</v>
      </c>
      <c r="N177" s="894" t="s">
        <v>111</v>
      </c>
      <c r="O177" s="756">
        <v>0.5</v>
      </c>
      <c r="P177" s="885">
        <v>43885</v>
      </c>
      <c r="Q177" s="885">
        <v>43908</v>
      </c>
      <c r="R177" s="660">
        <f t="shared" si="37"/>
        <v>12.000000000000011</v>
      </c>
      <c r="S177" s="721">
        <f>IF(INDEX(Historical!$D$7:$D$1379,MATCH(B177,Historical!$B$7:$B$1403,0))=0,"n/a",(INDEX(Historical!$C$7:$C$1381,MATCH(B177,Historical!$B$7:$B$1403,0))/INDEX(Historical!$D$7:$D$1379,MATCH(B177,Historical!$B$7:$B$1403,0))-1)*100)</f>
        <v>13.636363636363647</v>
      </c>
      <c r="T177" s="721">
        <f>IF(INDEX(Historical!$F$7:$F$1372,MATCH(B177,Historical!$B$7:$B$1403,0))=0,"n/a",((INDEX(Historical!$C$7:$C$1381,MATCH(B177,Historical!$B$7:$B$1403,0))/INDEX(Historical!$F$7:$F$1372,MATCH(B177,Historical!$B$7:$B$1403,0)))^(1/3)-1)*100)</f>
        <v>11.060352259318783</v>
      </c>
      <c r="U177" s="721">
        <f>IF(INDEX(Historical!$H$7:$H$1372,MATCH(B177,Historical!$B$7:$B$1403,0))=0,"n/a",((INDEX(Historical!$C$7:$C$1381,MATCH(B177,Historical!$B$7:$B$1403,0))/INDEX(Historical!$H$7:$H$1372,MATCH(B177,Historical!$B$7:$B$1403,0)))^(1/5)-1)*100)</f>
        <v>12.295510705682089</v>
      </c>
      <c r="V177" s="721">
        <f>IF(INDEX(Historical!$O$7:$O$1372,MATCH(B177,Historical!$B$7:$B$1403,0))=0,"n/a",((INDEX(Historical!$C$7:$C$1381,MATCH(B177,Historical!$B$7:$B$1403,0))/INDEX(Historical!$O$7:$O$1372,MATCH(B177,Historical!$B$7:$B$1403,0)))^(1/10)-1)*100)</f>
        <v>17.461894308801895</v>
      </c>
      <c r="W177" s="722">
        <f t="shared" si="38"/>
        <v>0.70413384070732676</v>
      </c>
      <c r="X177" s="723">
        <f t="shared" si="39"/>
        <v>0.99963501672212096</v>
      </c>
      <c r="Y177" s="679"/>
      <c r="Z177" s="669">
        <f t="shared" si="40"/>
        <v>30.148048452220731</v>
      </c>
      <c r="AA177" s="910">
        <f t="shared" si="41"/>
        <v>32.305518169582776</v>
      </c>
      <c r="AB177" s="911">
        <v>12</v>
      </c>
      <c r="AC177" s="889">
        <v>7.43</v>
      </c>
      <c r="AD177" s="889">
        <v>2.84</v>
      </c>
      <c r="AE177" s="889">
        <v>9.6300000000000008</v>
      </c>
      <c r="AF177" s="889">
        <v>96.01</v>
      </c>
      <c r="AG177" s="892">
        <v>353.2</v>
      </c>
      <c r="AH177" s="889">
        <v>0.2</v>
      </c>
      <c r="AI177" s="889">
        <v>10.780000000000001</v>
      </c>
      <c r="AJ177" s="889">
        <v>12.3</v>
      </c>
      <c r="AK177" s="889">
        <v>11.4</v>
      </c>
      <c r="AL177" s="902">
        <v>46490</v>
      </c>
      <c r="AM177" s="897">
        <v>0.2</v>
      </c>
      <c r="AN177" s="889">
        <v>11.08</v>
      </c>
      <c r="AO177" s="762">
        <f t="shared" si="42"/>
        <v>-19.076790782652509</v>
      </c>
      <c r="AP177" s="763">
        <f t="shared" si="43"/>
        <v>13.228727386930267</v>
      </c>
      <c r="AQ177" s="912">
        <f t="shared" si="44"/>
        <v>1074.1006580852793</v>
      </c>
      <c r="AR177" s="669">
        <f>INDEX(Historical!$C$7:$C$1381,MATCH(B177,Historical!$B$7:$B$1403,0))*IF(AH177="n/a",1.03,IF(AH177&lt;0,1.01,IF(AH177&gt;10,1.1,(1+AH177/100))))</f>
        <v>2.004</v>
      </c>
      <c r="AS177" s="910">
        <f t="shared" si="45"/>
        <v>2.2044000000000001</v>
      </c>
      <c r="AT177" s="910">
        <f t="shared" si="50"/>
        <v>2.4248400000000006</v>
      </c>
      <c r="AU177" s="910">
        <f t="shared" si="50"/>
        <v>2.6673240000000007</v>
      </c>
      <c r="AV177" s="910">
        <f t="shared" si="50"/>
        <v>2.9340564000000011</v>
      </c>
      <c r="AW177" s="669">
        <f t="shared" si="46"/>
        <v>12.234620400000003</v>
      </c>
      <c r="AX177" s="770">
        <f t="shared" si="47"/>
        <v>5.0971213598300222</v>
      </c>
      <c r="AY177" s="959">
        <v>1.23</v>
      </c>
      <c r="AZ177" s="896">
        <v>43.059999999999995</v>
      </c>
      <c r="BA177" s="896">
        <v>-16.439999999999998</v>
      </c>
      <c r="BB177" s="896">
        <v>-5.88</v>
      </c>
      <c r="BC177" s="896">
        <v>9.01</v>
      </c>
      <c r="BE177" s="641">
        <v>2010</v>
      </c>
      <c r="BF177" s="922">
        <f t="shared" si="48"/>
        <v>0</v>
      </c>
      <c r="BG177" s="906">
        <v>13.100000000000001</v>
      </c>
    </row>
    <row r="178" spans="1:60" ht="11.25" customHeight="1" x14ac:dyDescent="0.2">
      <c r="A178" s="887" t="s">
        <v>1435</v>
      </c>
      <c r="B178" s="899" t="s">
        <v>1436</v>
      </c>
      <c r="C178" s="957" t="s">
        <v>246</v>
      </c>
      <c r="D178" s="957" t="s">
        <v>4350</v>
      </c>
      <c r="E178" s="754">
        <v>11</v>
      </c>
      <c r="F178" s="1235">
        <v>332</v>
      </c>
      <c r="G178" s="1235" t="s">
        <v>106</v>
      </c>
      <c r="H178" s="1235" t="s">
        <v>106</v>
      </c>
      <c r="I178" s="898">
        <v>45.82</v>
      </c>
      <c r="J178" s="669">
        <f t="shared" si="35"/>
        <v>3.4919249236141425</v>
      </c>
      <c r="K178" s="901">
        <v>0.4</v>
      </c>
      <c r="L178" s="911">
        <v>4</v>
      </c>
      <c r="M178" s="660">
        <f t="shared" si="36"/>
        <v>1.6</v>
      </c>
      <c r="N178" s="894" t="s">
        <v>596</v>
      </c>
      <c r="O178" s="756">
        <v>0.36499999999999999</v>
      </c>
      <c r="P178" s="885">
        <v>43895</v>
      </c>
      <c r="Q178" s="885">
        <v>43910</v>
      </c>
      <c r="R178" s="660">
        <f t="shared" si="37"/>
        <v>9.5890410958904209</v>
      </c>
      <c r="S178" s="721">
        <f>IF(INDEX(Historical!$D$7:$D$1379,MATCH(B178,Historical!$B$7:$B$1403,0))=0,"n/a",(INDEX(Historical!$C$7:$C$1381,MATCH(B178,Historical!$B$7:$B$1403,0))/INDEX(Historical!$D$7:$D$1379,MATCH(B178,Historical!$B$7:$B$1403,0))-1)*100)</f>
        <v>10.606060606060597</v>
      </c>
      <c r="T178" s="721">
        <f>IF(INDEX(Historical!$F$7:$F$1372,MATCH(B178,Historical!$B$7:$B$1403,0))=0,"n/a",((INDEX(Historical!$C$7:$C$1381,MATCH(B178,Historical!$B$7:$B$1403,0))/INDEX(Historical!$F$7:$F$1372,MATCH(B178,Historical!$B$7:$B$1403,0)))^(1/3)-1)*100)</f>
        <v>13.444719403828165</v>
      </c>
      <c r="U178" s="721">
        <f>IF(INDEX(Historical!$H$7:$H$1372,MATCH(B178,Historical!$B$7:$B$1403,0))=0,"n/a",((INDEX(Historical!$C$7:$C$1381,MATCH(B178,Historical!$B$7:$B$1403,0))/INDEX(Historical!$H$7:$H$1372,MATCH(B178,Historical!$B$7:$B$1403,0)))^(1/5)-1)*100)</f>
        <v>13.948300628553811</v>
      </c>
      <c r="V178" s="721">
        <f>IF(INDEX(Historical!$O$7:$O$1372,MATCH(B178,Historical!$B$7:$B$1403,0))=0,"n/a",((INDEX(Historical!$C$7:$C$1381,MATCH(B178,Historical!$B$7:$B$1403,0))/INDEX(Historical!$O$7:$O$1372,MATCH(B178,Historical!$B$7:$B$1403,0)))^(1/10)-1)*100)</f>
        <v>41.616557862603209</v>
      </c>
      <c r="W178" s="722">
        <f t="shared" si="38"/>
        <v>0.33516228503577911</v>
      </c>
      <c r="X178" s="723">
        <f t="shared" si="39"/>
        <v>0.96863198809401474</v>
      </c>
      <c r="Y178" s="900" t="s">
        <v>821</v>
      </c>
      <c r="Z178" s="669">
        <f t="shared" si="40"/>
        <v>29.465930018416209</v>
      </c>
      <c r="AA178" s="910">
        <f t="shared" si="41"/>
        <v>8.4383057090239415</v>
      </c>
      <c r="AB178" s="911">
        <v>12</v>
      </c>
      <c r="AC178" s="889">
        <v>5.43</v>
      </c>
      <c r="AD178" s="889">
        <v>21.59</v>
      </c>
      <c r="AE178" s="889">
        <v>0.36</v>
      </c>
      <c r="AF178" s="889">
        <v>1.35</v>
      </c>
      <c r="AG178" s="889">
        <v>23.200000000000003</v>
      </c>
      <c r="AH178" s="889">
        <v>14.2</v>
      </c>
      <c r="AI178" s="889">
        <v>12.94</v>
      </c>
      <c r="AJ178" s="889">
        <v>14.399999999999999</v>
      </c>
      <c r="AK178" s="889">
        <v>0.38999999999999996</v>
      </c>
      <c r="AL178" s="902">
        <v>14450</v>
      </c>
      <c r="AM178" s="896">
        <v>1.6</v>
      </c>
      <c r="AN178" s="889">
        <v>0.34</v>
      </c>
      <c r="AO178" s="762">
        <f t="shared" si="42"/>
        <v>9.0019198431440106</v>
      </c>
      <c r="AP178" s="763">
        <f t="shared" si="43"/>
        <v>17.440225552167952</v>
      </c>
      <c r="AQ178" s="912">
        <f t="shared" si="44"/>
        <v>-28.845355559778341</v>
      </c>
      <c r="AR178" s="669">
        <f>INDEX(Historical!$C$7:$C$1381,MATCH(B178,Historical!$B$7:$B$1403,0))*IF(AH178="n/a",1.03,IF(AH178&lt;0,1.01,IF(AH178&gt;10,1.1,(1+AH178/100))))</f>
        <v>1.6060000000000001</v>
      </c>
      <c r="AS178" s="910">
        <f t="shared" si="45"/>
        <v>1.7666000000000002</v>
      </c>
      <c r="AT178" s="910">
        <f t="shared" si="50"/>
        <v>1.7734897400000003</v>
      </c>
      <c r="AU178" s="910">
        <f t="shared" si="50"/>
        <v>1.7804063499860003</v>
      </c>
      <c r="AV178" s="910">
        <f t="shared" si="50"/>
        <v>1.7873499347509458</v>
      </c>
      <c r="AW178" s="669">
        <f t="shared" si="46"/>
        <v>8.7138460247369469</v>
      </c>
      <c r="AX178" s="770">
        <f t="shared" si="47"/>
        <v>19.017560071446852</v>
      </c>
      <c r="AY178" s="959">
        <v>1.46</v>
      </c>
      <c r="AZ178" s="896">
        <v>7.79</v>
      </c>
      <c r="BA178" s="896">
        <v>-19.739999999999998</v>
      </c>
      <c r="BB178" s="896">
        <v>-13.3</v>
      </c>
      <c r="BC178" s="896">
        <v>-10.16</v>
      </c>
      <c r="BE178" s="641">
        <v>2011</v>
      </c>
      <c r="BF178" s="922">
        <f t="shared" si="48"/>
        <v>0</v>
      </c>
      <c r="BG178" s="906">
        <v>9.5</v>
      </c>
    </row>
    <row r="179" spans="1:60" s="796" customFormat="1" ht="11.25" customHeight="1" x14ac:dyDescent="0.2">
      <c r="A179" s="664" t="s">
        <v>1449</v>
      </c>
      <c r="B179" s="804" t="s">
        <v>1450</v>
      </c>
      <c r="C179" s="957" t="s">
        <v>108</v>
      </c>
      <c r="D179" s="957" t="s">
        <v>4351</v>
      </c>
      <c r="E179" s="778">
        <v>12</v>
      </c>
      <c r="F179" s="1235">
        <v>305</v>
      </c>
      <c r="G179" s="1234" t="s">
        <v>106</v>
      </c>
      <c r="H179" s="1234" t="s">
        <v>106</v>
      </c>
      <c r="I179" s="779">
        <v>324.33</v>
      </c>
      <c r="J179" s="780">
        <f t="shared" si="35"/>
        <v>0.73998705022662103</v>
      </c>
      <c r="K179" s="781">
        <v>0.6</v>
      </c>
      <c r="L179" s="782">
        <v>4</v>
      </c>
      <c r="M179" s="783">
        <f t="shared" si="36"/>
        <v>2.4</v>
      </c>
      <c r="N179" s="784" t="s">
        <v>515</v>
      </c>
      <c r="O179" s="785">
        <v>0.51</v>
      </c>
      <c r="P179" s="786">
        <v>43872</v>
      </c>
      <c r="Q179" s="786">
        <v>43887</v>
      </c>
      <c r="R179" s="783">
        <f t="shared" si="37"/>
        <v>17.647058823529406</v>
      </c>
      <c r="S179" s="721">
        <f>IF(INDEX(Historical!$D$7:$D$1379,MATCH(B179,Historical!$B$7:$B$1403,0))=0,"n/a",(INDEX(Historical!$C$7:$C$1381,MATCH(B179,Historical!$B$7:$B$1403,0))/INDEX(Historical!$D$7:$D$1379,MATCH(B179,Historical!$B$7:$B$1403,0))-1)*100)</f>
        <v>21.428571428571441</v>
      </c>
      <c r="T179" s="721">
        <f>IF(INDEX(Historical!$F$7:$F$1372,MATCH(B179,Historical!$B$7:$B$1403,0))=0,"n/a",((INDEX(Historical!$C$7:$C$1381,MATCH(B179,Historical!$B$7:$B$1403,0))/INDEX(Historical!$F$7:$F$1372,MATCH(B179,Historical!$B$7:$B$1403,0)))^(1/3)-1)*100)</f>
        <v>25.179230069318905</v>
      </c>
      <c r="U179" s="721">
        <f>IF(INDEX(Historical!$H$7:$H$1372,MATCH(B179,Historical!$B$7:$B$1403,0))=0,"n/a",((INDEX(Historical!$C$7:$C$1381,MATCH(B179,Historical!$B$7:$B$1403,0))/INDEX(Historical!$H$7:$H$1372,MATCH(B179,Historical!$B$7:$B$1403,0)))^(1/5)-1)*100)</f>
        <v>26.092727406616344</v>
      </c>
      <c r="V179" s="721">
        <f>IF(INDEX(Historical!$O$7:$O$1372,MATCH(B179,Historical!$B$7:$B$1403,0))=0,"n/a",((INDEX(Historical!$C$7:$C$1381,MATCH(B179,Historical!$B$7:$B$1403,0))/INDEX(Historical!$O$7:$O$1372,MATCH(B179,Historical!$B$7:$B$1403,0)))^(1/10)-1)*100)</f>
        <v>40.104863953506012</v>
      </c>
      <c r="W179" s="722">
        <f t="shared" si="38"/>
        <v>0.650612540086557</v>
      </c>
      <c r="X179" s="723">
        <f t="shared" si="39"/>
        <v>1.1700774621801051</v>
      </c>
      <c r="Y179" s="804"/>
      <c r="Z179" s="780">
        <f t="shared" si="40"/>
        <v>44.444444444444443</v>
      </c>
      <c r="AA179" s="788">
        <f t="shared" si="41"/>
        <v>60.061111111111103</v>
      </c>
      <c r="AB179" s="782">
        <v>12</v>
      </c>
      <c r="AC179" s="789">
        <v>5.4</v>
      </c>
      <c r="AD179" s="789">
        <v>4.4800000000000004</v>
      </c>
      <c r="AE179" s="789">
        <v>24.26</v>
      </c>
      <c r="AF179" s="789">
        <v>15.65</v>
      </c>
      <c r="AG179" s="789">
        <v>29.7</v>
      </c>
      <c r="AH179" s="789">
        <v>18.5</v>
      </c>
      <c r="AI179" s="789">
        <v>12.18</v>
      </c>
      <c r="AJ179" s="789">
        <v>22.3</v>
      </c>
      <c r="AK179" s="789">
        <v>13.41</v>
      </c>
      <c r="AL179" s="790">
        <v>12410</v>
      </c>
      <c r="AM179" s="791">
        <v>3.1</v>
      </c>
      <c r="AN179" s="789">
        <v>0</v>
      </c>
      <c r="AO179" s="792">
        <f t="shared" si="42"/>
        <v>-33.228396654268138</v>
      </c>
      <c r="AP179" s="793">
        <f t="shared" si="43"/>
        <v>26.832714456842965</v>
      </c>
      <c r="AQ179" s="794">
        <f t="shared" si="44"/>
        <v>546.3423203394068</v>
      </c>
      <c r="AR179" s="669">
        <f>INDEX(Historical!$C$7:$C$1381,MATCH(B179,Historical!$B$7:$B$1403,0))*IF(AH179="n/a",1.03,IF(AH179&lt;0,1.01,IF(AH179&gt;10,1.1,(1+AH179/100))))</f>
        <v>2.2440000000000002</v>
      </c>
      <c r="AS179" s="788">
        <f t="shared" si="45"/>
        <v>2.4684000000000004</v>
      </c>
      <c r="AT179" s="788">
        <f t="shared" si="50"/>
        <v>2.7152400000000005</v>
      </c>
      <c r="AU179" s="788">
        <f t="shared" si="50"/>
        <v>2.9867640000000009</v>
      </c>
      <c r="AV179" s="788">
        <f t="shared" si="50"/>
        <v>3.285440400000001</v>
      </c>
      <c r="AW179" s="780">
        <f t="shared" si="46"/>
        <v>13.699844400000002</v>
      </c>
      <c r="AX179" s="795">
        <f t="shared" si="47"/>
        <v>4.2240447692165395</v>
      </c>
      <c r="AY179" s="960">
        <v>0.15</v>
      </c>
      <c r="AZ179" s="791">
        <v>45.89</v>
      </c>
      <c r="BA179" s="791">
        <v>-23.04</v>
      </c>
      <c r="BB179" s="791">
        <v>-9.84</v>
      </c>
      <c r="BC179" s="791">
        <v>-7.9200000000000008</v>
      </c>
      <c r="BD179" s="933"/>
      <c r="BE179" s="641">
        <v>2009</v>
      </c>
      <c r="BF179" s="922">
        <f t="shared" si="48"/>
        <v>0</v>
      </c>
      <c r="BG179" s="847">
        <v>24.099999999999998</v>
      </c>
      <c r="BH179" s="664"/>
    </row>
    <row r="180" spans="1:60" ht="11.25" customHeight="1" x14ac:dyDescent="0.2">
      <c r="A180" s="887" t="s">
        <v>1453</v>
      </c>
      <c r="B180" s="899" t="s">
        <v>1454</v>
      </c>
      <c r="C180" s="957" t="s">
        <v>108</v>
      </c>
      <c r="D180" s="957" t="s">
        <v>118</v>
      </c>
      <c r="E180" s="754">
        <v>10</v>
      </c>
      <c r="F180" s="1235">
        <v>361</v>
      </c>
      <c r="G180" s="1235" t="s">
        <v>115</v>
      </c>
      <c r="H180" s="1235" t="s">
        <v>115</v>
      </c>
      <c r="I180" s="898">
        <v>104.56</v>
      </c>
      <c r="J180" s="669">
        <f t="shared" si="35"/>
        <v>1.7406273909716909</v>
      </c>
      <c r="K180" s="901">
        <v>0.45500000000000002</v>
      </c>
      <c r="L180" s="911">
        <v>4</v>
      </c>
      <c r="M180" s="660">
        <f t="shared" si="36"/>
        <v>1.82</v>
      </c>
      <c r="N180" s="894" t="s">
        <v>107</v>
      </c>
      <c r="O180" s="756">
        <v>0.41499999999999998</v>
      </c>
      <c r="P180" s="885">
        <v>43656</v>
      </c>
      <c r="Q180" s="885">
        <v>43692</v>
      </c>
      <c r="R180" s="660">
        <f t="shared" si="37"/>
        <v>9.6385542168674796</v>
      </c>
      <c r="S180" s="721">
        <f>IF(INDEX(Historical!$D$7:$D$1379,MATCH(B180,Historical!$B$7:$B$1403,0))=0,"n/a",(INDEX(Historical!$C$7:$C$1381,MATCH(B180,Historical!$B$7:$B$1403,0))/INDEX(Historical!$D$7:$D$1379,MATCH(B180,Historical!$B$7:$B$1403,0))-1)*100)</f>
        <v>10.126582278480999</v>
      </c>
      <c r="T180" s="721">
        <f>IF(INDEX(Historical!$F$7:$F$1372,MATCH(B180,Historical!$B$7:$B$1403,0))=0,"n/a",((INDEX(Historical!$C$7:$C$1381,MATCH(B180,Historical!$B$7:$B$1403,0))/INDEX(Historical!$F$7:$F$1372,MATCH(B180,Historical!$B$7:$B$1403,0)))^(1/3)-1)*100)</f>
        <v>10.205169109781931</v>
      </c>
      <c r="U180" s="721">
        <f>IF(INDEX(Historical!$H$7:$H$1372,MATCH(B180,Historical!$B$7:$B$1403,0))=0,"n/a",((INDEX(Historical!$C$7:$C$1381,MATCH(B180,Historical!$B$7:$B$1403,0))/INDEX(Historical!$H$7:$H$1372,MATCH(B180,Historical!$B$7:$B$1403,0)))^(1/5)-1)*100)</f>
        <v>10.420237420114752</v>
      </c>
      <c r="V180" s="721">
        <f>IF(INDEX(Historical!$O$7:$O$1372,MATCH(B180,Historical!$B$7:$B$1403,0))=0,"n/a",((INDEX(Historical!$C$7:$C$1381,MATCH(B180,Historical!$B$7:$B$1403,0))/INDEX(Historical!$O$7:$O$1372,MATCH(B180,Historical!$B$7:$B$1403,0)))^(1/10)-1)*100)</f>
        <v>8.0801468581459535</v>
      </c>
      <c r="W180" s="722">
        <f t="shared" si="38"/>
        <v>1.2896099047518734</v>
      </c>
      <c r="X180" s="723">
        <f t="shared" si="39"/>
        <v>1.8607566821633483</v>
      </c>
      <c r="Y180" s="682"/>
      <c r="Z180" s="669">
        <f t="shared" si="40"/>
        <v>53.372434017595303</v>
      </c>
      <c r="AA180" s="910">
        <f t="shared" si="41"/>
        <v>30.662756598240467</v>
      </c>
      <c r="AB180" s="911">
        <v>12</v>
      </c>
      <c r="AC180" s="889">
        <v>3.41</v>
      </c>
      <c r="AD180" s="889">
        <v>3.1</v>
      </c>
      <c r="AE180" s="889">
        <v>3.19</v>
      </c>
      <c r="AF180" s="889">
        <v>6.79</v>
      </c>
      <c r="AG180" s="889">
        <v>22.2</v>
      </c>
      <c r="AH180" s="889">
        <v>5.8999999999999995</v>
      </c>
      <c r="AI180" s="889">
        <v>11.540000000000001</v>
      </c>
      <c r="AJ180" s="889">
        <v>5.6000000000000005</v>
      </c>
      <c r="AK180" s="889">
        <v>9.9</v>
      </c>
      <c r="AL180" s="902">
        <v>53100</v>
      </c>
      <c r="AM180" s="896">
        <v>0.18</v>
      </c>
      <c r="AN180" s="889">
        <v>1.53</v>
      </c>
      <c r="AO180" s="762">
        <f t="shared" si="42"/>
        <v>-18.501891787154022</v>
      </c>
      <c r="AP180" s="763">
        <f t="shared" si="43"/>
        <v>12.160864811086443</v>
      </c>
      <c r="AQ180" s="912">
        <f t="shared" si="44"/>
        <v>204.19300693405003</v>
      </c>
      <c r="AR180" s="669">
        <f>INDEX(Historical!$C$7:$C$1381,MATCH(B180,Historical!$B$7:$B$1403,0))*IF(AH180="n/a",1.03,IF(AH180&lt;0,1.01,IF(AH180&gt;10,1.1,(1+AH180/100))))</f>
        <v>1.84266</v>
      </c>
      <c r="AS180" s="910">
        <f t="shared" si="45"/>
        <v>2.026926</v>
      </c>
      <c r="AT180" s="910">
        <f t="shared" si="50"/>
        <v>2.2275916740000001</v>
      </c>
      <c r="AU180" s="910">
        <f t="shared" si="50"/>
        <v>2.4481232497260002</v>
      </c>
      <c r="AV180" s="910">
        <f t="shared" si="50"/>
        <v>2.6904874514488739</v>
      </c>
      <c r="AW180" s="669">
        <f t="shared" si="46"/>
        <v>11.235788375174874</v>
      </c>
      <c r="AX180" s="770">
        <f t="shared" si="47"/>
        <v>10.745780771972909</v>
      </c>
      <c r="AY180" s="959">
        <v>0.71</v>
      </c>
      <c r="AZ180" s="896">
        <v>17.669999999999998</v>
      </c>
      <c r="BA180" s="896">
        <v>-12.78</v>
      </c>
      <c r="BB180" s="896">
        <v>-8.07</v>
      </c>
      <c r="BC180" s="896">
        <v>0.8</v>
      </c>
      <c r="BE180" s="641">
        <v>2010</v>
      </c>
      <c r="BF180" s="922">
        <f t="shared" si="48"/>
        <v>0</v>
      </c>
      <c r="BG180" s="906">
        <v>5.6000000000000005</v>
      </c>
      <c r="BH180" s="887"/>
    </row>
    <row r="181" spans="1:60" ht="11.25" customHeight="1" x14ac:dyDescent="0.2">
      <c r="A181" s="887" t="s">
        <v>668</v>
      </c>
      <c r="B181" s="899" t="s">
        <v>669</v>
      </c>
      <c r="C181" s="957" t="s">
        <v>178</v>
      </c>
      <c r="D181" s="957" t="s">
        <v>4353</v>
      </c>
      <c r="E181" s="754">
        <v>20</v>
      </c>
      <c r="F181" s="1235">
        <v>172</v>
      </c>
      <c r="G181" s="1235" t="s">
        <v>106</v>
      </c>
      <c r="H181" s="1235" t="s">
        <v>106</v>
      </c>
      <c r="I181" s="898">
        <v>54.55</v>
      </c>
      <c r="J181" s="669">
        <f t="shared" si="35"/>
        <v>7.5343721356553637</v>
      </c>
      <c r="K181" s="908">
        <v>1.0275000000000001</v>
      </c>
      <c r="L181" s="911">
        <v>4</v>
      </c>
      <c r="M181" s="660">
        <f t="shared" si="36"/>
        <v>4.1100000000000003</v>
      </c>
      <c r="N181" s="894" t="s">
        <v>107</v>
      </c>
      <c r="O181" s="757">
        <v>1.02</v>
      </c>
      <c r="P181" s="885">
        <v>43867</v>
      </c>
      <c r="Q181" s="885">
        <v>43874</v>
      </c>
      <c r="R181" s="660">
        <f t="shared" si="37"/>
        <v>0.73529411764706487</v>
      </c>
      <c r="S181" s="721">
        <f>IF(INDEX(Historical!$D$7:$D$1379,MATCH(B181,Historical!$B$7:$B$1403,0))=0,"n/a",(INDEX(Historical!$C$7:$C$1381,MATCH(B181,Historical!$B$7:$B$1403,0))/INDEX(Historical!$D$7:$D$1379,MATCH(B181,Historical!$B$7:$B$1403,0))-1)*100)</f>
        <v>6.3941990771259061</v>
      </c>
      <c r="T181" s="721">
        <f>IF(INDEX(Historical!$F$7:$F$1372,MATCH(B181,Historical!$B$7:$B$1403,0))=0,"n/a",((INDEX(Historical!$C$7:$C$1381,MATCH(B181,Historical!$B$7:$B$1403,0))/INDEX(Historical!$F$7:$F$1372,MATCH(B181,Historical!$B$7:$B$1403,0)))^(1/3)-1)*100)</f>
        <v>7.5332931324033625</v>
      </c>
      <c r="U181" s="721">
        <f>IF(INDEX(Historical!$H$7:$H$1372,MATCH(B181,Historical!$B$7:$B$1403,0))=0,"n/a",((INDEX(Historical!$C$7:$C$1381,MATCH(B181,Historical!$B$7:$B$1403,0))/INDEX(Historical!$H$7:$H$1372,MATCH(B181,Historical!$B$7:$B$1403,0)))^(1/5)-1)*100)</f>
        <v>10.003666760709006</v>
      </c>
      <c r="V181" s="721">
        <f>IF(INDEX(Historical!$O$7:$O$1372,MATCH(B181,Historical!$B$7:$B$1403,0))=0,"n/a",((INDEX(Historical!$C$7:$C$1381,MATCH(B181,Historical!$B$7:$B$1403,0))/INDEX(Historical!$O$7:$O$1372,MATCH(B181,Historical!$B$7:$B$1403,0)))^(1/10)-1)*100)</f>
        <v>11.008317284809666</v>
      </c>
      <c r="W181" s="722">
        <f t="shared" si="38"/>
        <v>0.90873713955474622</v>
      </c>
      <c r="X181" s="723">
        <f t="shared" si="39"/>
        <v>2.5650427591561553</v>
      </c>
      <c r="Y181" s="900"/>
      <c r="Z181" s="669">
        <f t="shared" si="40"/>
        <v>92.152466367713018</v>
      </c>
      <c r="AA181" s="910">
        <f t="shared" si="41"/>
        <v>12.230941704035875</v>
      </c>
      <c r="AB181" s="911">
        <v>12</v>
      </c>
      <c r="AC181" s="889">
        <v>4.46</v>
      </c>
      <c r="AD181" s="889">
        <v>140.59</v>
      </c>
      <c r="AE181" s="889">
        <v>4.58</v>
      </c>
      <c r="AF181" s="889">
        <v>4.5999999999999996</v>
      </c>
      <c r="AG181" s="889">
        <v>38.4</v>
      </c>
      <c r="AH181" s="889">
        <v>-23.599999999999998</v>
      </c>
      <c r="AI181" s="889">
        <v>3.9899999999999998</v>
      </c>
      <c r="AJ181" s="889">
        <v>3.9</v>
      </c>
      <c r="AK181" s="889">
        <v>0.09</v>
      </c>
      <c r="AL181" s="902">
        <v>12500</v>
      </c>
      <c r="AM181" s="896">
        <v>0.3</v>
      </c>
      <c r="AN181" s="889">
        <v>1.73</v>
      </c>
      <c r="AO181" s="762">
        <f t="shared" si="42"/>
        <v>5.3070971923284951</v>
      </c>
      <c r="AP181" s="763">
        <f t="shared" si="43"/>
        <v>17.53803889636437</v>
      </c>
      <c r="AQ181" s="912">
        <f t="shared" si="44"/>
        <v>58.131213924196516</v>
      </c>
      <c r="AR181" s="669">
        <f>INDEX(Historical!$C$7:$C$1381,MATCH(B181,Historical!$B$7:$B$1403,0))*IF(AH181="n/a",1.03,IF(AH181&lt;0,1.01,IF(AH181&gt;10,1.1,(1+AH181/100))))</f>
        <v>4.0753500000000003</v>
      </c>
      <c r="AS181" s="910">
        <f t="shared" si="45"/>
        <v>4.2379564650000008</v>
      </c>
      <c r="AT181" s="910">
        <f t="shared" si="50"/>
        <v>4.2417706258185</v>
      </c>
      <c r="AU181" s="910">
        <f t="shared" si="50"/>
        <v>4.2455882193817365</v>
      </c>
      <c r="AV181" s="910">
        <f t="shared" si="50"/>
        <v>4.2494092487791795</v>
      </c>
      <c r="AW181" s="669">
        <f t="shared" si="46"/>
        <v>21.050074558979418</v>
      </c>
      <c r="AX181" s="770">
        <f t="shared" si="47"/>
        <v>38.588587642492058</v>
      </c>
      <c r="AY181" s="959">
        <v>0.65</v>
      </c>
      <c r="AZ181" s="896">
        <v>0.96</v>
      </c>
      <c r="BA181" s="896">
        <v>-19.48</v>
      </c>
      <c r="BB181" s="896">
        <v>-11.85</v>
      </c>
      <c r="BC181" s="896">
        <v>-13.88</v>
      </c>
      <c r="BE181" s="641">
        <v>2001</v>
      </c>
      <c r="BF181" s="922">
        <f t="shared" si="48"/>
        <v>2</v>
      </c>
      <c r="BG181" s="906">
        <v>12.5</v>
      </c>
      <c r="BH181" s="887"/>
    </row>
    <row r="182" spans="1:60" ht="11.25" customHeight="1" x14ac:dyDescent="0.2">
      <c r="A182" s="895" t="s">
        <v>4144</v>
      </c>
      <c r="B182" s="899" t="s">
        <v>684</v>
      </c>
      <c r="C182" s="957" t="s">
        <v>246</v>
      </c>
      <c r="D182" s="957" t="s">
        <v>4333</v>
      </c>
      <c r="E182" s="754">
        <v>15</v>
      </c>
      <c r="F182" s="1235">
        <v>257</v>
      </c>
      <c r="G182" s="1235" t="s">
        <v>106</v>
      </c>
      <c r="H182" s="1235" t="s">
        <v>106</v>
      </c>
      <c r="I182" s="898">
        <v>56.12</v>
      </c>
      <c r="J182" s="669">
        <f t="shared" si="35"/>
        <v>1.5680684248039916</v>
      </c>
      <c r="K182" s="901">
        <v>0.22</v>
      </c>
      <c r="L182" s="911">
        <v>4</v>
      </c>
      <c r="M182" s="660">
        <f t="shared" si="36"/>
        <v>0.88</v>
      </c>
      <c r="N182" s="894" t="s">
        <v>111</v>
      </c>
      <c r="O182" s="756">
        <v>0.2</v>
      </c>
      <c r="P182" s="885">
        <v>43616</v>
      </c>
      <c r="Q182" s="885">
        <v>43633</v>
      </c>
      <c r="R182" s="660">
        <f t="shared" si="37"/>
        <v>9.9999999999999947</v>
      </c>
      <c r="S182" s="721">
        <f>IF(INDEX(Historical!$D$7:$D$1379,MATCH(B182,Historical!$B$7:$B$1403,0))=0,"n/a",(INDEX(Historical!$C$7:$C$1381,MATCH(B182,Historical!$B$7:$B$1403,0))/INDEX(Historical!$D$7:$D$1379,MATCH(B182,Historical!$B$7:$B$1403,0))-1)*100)</f>
        <v>10.256410256410241</v>
      </c>
      <c r="T182" s="721">
        <f>IF(INDEX(Historical!$F$7:$F$1372,MATCH(B182,Historical!$B$7:$B$1403,0))=0,"n/a",((INDEX(Historical!$C$7:$C$1381,MATCH(B182,Historical!$B$7:$B$1403,0))/INDEX(Historical!$F$7:$F$1372,MATCH(B182,Historical!$B$7:$B$1403,0)))^(1/3)-1)*100)</f>
        <v>9.2240238124367213</v>
      </c>
      <c r="U182" s="721">
        <f>IF(INDEX(Historical!$H$7:$H$1372,MATCH(B182,Historical!$B$7:$B$1403,0))=0,"n/a",((INDEX(Historical!$C$7:$C$1381,MATCH(B182,Historical!$B$7:$B$1403,0))/INDEX(Historical!$H$7:$H$1372,MATCH(B182,Historical!$B$7:$B$1403,0)))^(1/5)-1)*100)</f>
        <v>11.456573996486764</v>
      </c>
      <c r="V182" s="721">
        <f>IF(INDEX(Historical!$O$7:$O$1372,MATCH(B182,Historical!$B$7:$B$1403,0))=0,"n/a",((INDEX(Historical!$C$7:$C$1381,MATCH(B182,Historical!$B$7:$B$1403,0))/INDEX(Historical!$O$7:$O$1372,MATCH(B182,Historical!$B$7:$B$1403,0)))^(1/10)-1)*100)</f>
        <v>16.928447094594866</v>
      </c>
      <c r="W182" s="722">
        <f t="shared" si="38"/>
        <v>0.67676461594311077</v>
      </c>
      <c r="X182" s="723">
        <f t="shared" si="39"/>
        <v>1.5693936981488719</v>
      </c>
      <c r="Y182" s="679"/>
      <c r="Z182" s="669">
        <f t="shared" si="40"/>
        <v>38.260869565217391</v>
      </c>
      <c r="AA182" s="910">
        <f t="shared" si="41"/>
        <v>24.400000000000002</v>
      </c>
      <c r="AB182" s="911">
        <v>3</v>
      </c>
      <c r="AC182" s="889">
        <v>2.2999999999999998</v>
      </c>
      <c r="AD182" s="889">
        <v>1.35</v>
      </c>
      <c r="AE182" s="889">
        <v>1.49</v>
      </c>
      <c r="AF182" s="889">
        <v>2.5</v>
      </c>
      <c r="AG182" s="889">
        <v>10.8</v>
      </c>
      <c r="AH182" s="889">
        <v>15.1</v>
      </c>
      <c r="AI182" s="889">
        <v>12.629999999999999</v>
      </c>
      <c r="AJ182" s="889">
        <v>7.3</v>
      </c>
      <c r="AK182" s="889">
        <v>18</v>
      </c>
      <c r="AL182" s="902">
        <v>1880</v>
      </c>
      <c r="AM182" s="896">
        <v>1.6</v>
      </c>
      <c r="AN182" s="889">
        <v>0.71</v>
      </c>
      <c r="AO182" s="762">
        <f t="shared" si="42"/>
        <v>-11.375357578709247</v>
      </c>
      <c r="AP182" s="763">
        <f t="shared" si="43"/>
        <v>13.024642421290755</v>
      </c>
      <c r="AQ182" s="912">
        <f t="shared" si="44"/>
        <v>64.654520469712921</v>
      </c>
      <c r="AR182" s="669">
        <f>INDEX(Historical!$C$7:$C$1381,MATCH(B182,Historical!$B$7:$B$1403,0))*IF(AH182="n/a",1.03,IF(AH182&lt;0,1.01,IF(AH182&gt;10,1.1,(1+AH182/100))))</f>
        <v>0.94600000000000006</v>
      </c>
      <c r="AS182" s="910">
        <f t="shared" si="45"/>
        <v>1.0406000000000002</v>
      </c>
      <c r="AT182" s="910">
        <f t="shared" si="50"/>
        <v>1.1446600000000002</v>
      </c>
      <c r="AU182" s="910">
        <f t="shared" si="50"/>
        <v>1.2591260000000004</v>
      </c>
      <c r="AV182" s="910">
        <f t="shared" si="50"/>
        <v>1.3850386000000006</v>
      </c>
      <c r="AW182" s="669">
        <f t="shared" si="46"/>
        <v>5.7754246000000009</v>
      </c>
      <c r="AX182" s="770">
        <f t="shared" si="47"/>
        <v>10.291205630791165</v>
      </c>
      <c r="AY182" s="959">
        <v>0.72</v>
      </c>
      <c r="AZ182" s="896">
        <v>2.71</v>
      </c>
      <c r="BA182" s="896">
        <v>-37.450000000000003</v>
      </c>
      <c r="BB182" s="896">
        <v>-20.28</v>
      </c>
      <c r="BC182" s="896">
        <v>-27.029999999999998</v>
      </c>
      <c r="BE182" s="641">
        <v>2005</v>
      </c>
      <c r="BF182" s="922">
        <f t="shared" si="48"/>
        <v>1</v>
      </c>
      <c r="BG182" s="906">
        <v>5</v>
      </c>
      <c r="BH182" s="887"/>
    </row>
    <row r="183" spans="1:60" ht="11.25" customHeight="1" x14ac:dyDescent="0.2">
      <c r="A183" s="887" t="s">
        <v>1473</v>
      </c>
      <c r="B183" s="899" t="s">
        <v>1474</v>
      </c>
      <c r="C183" s="957" t="s">
        <v>108</v>
      </c>
      <c r="D183" s="957" t="s">
        <v>4355</v>
      </c>
      <c r="E183" s="754">
        <v>10</v>
      </c>
      <c r="F183" s="1235">
        <v>411</v>
      </c>
      <c r="G183" s="1235" t="s">
        <v>106</v>
      </c>
      <c r="H183" s="1235" t="s">
        <v>106</v>
      </c>
      <c r="I183" s="898">
        <v>28.73</v>
      </c>
      <c r="J183" s="669">
        <f t="shared" si="35"/>
        <v>3.0630003480682211</v>
      </c>
      <c r="K183" s="901">
        <v>0.22</v>
      </c>
      <c r="L183" s="911">
        <v>4</v>
      </c>
      <c r="M183" s="660">
        <f t="shared" si="36"/>
        <v>0.88</v>
      </c>
      <c r="N183" s="894" t="s">
        <v>148</v>
      </c>
      <c r="O183" s="756">
        <v>0.20250000000000001</v>
      </c>
      <c r="P183" s="885">
        <v>43889</v>
      </c>
      <c r="Q183" s="885">
        <v>43905</v>
      </c>
      <c r="R183" s="660">
        <f t="shared" si="37"/>
        <v>8.6419753086419693</v>
      </c>
      <c r="S183" s="721">
        <f>IF(INDEX(Historical!$D$7:$D$1379,MATCH(B183,Historical!$B$7:$B$1403,0))=0,"n/a",(INDEX(Historical!$C$7:$C$1381,MATCH(B183,Historical!$B$7:$B$1403,0))/INDEX(Historical!$D$7:$D$1379,MATCH(B183,Historical!$B$7:$B$1403,0))-1)*100)</f>
        <v>3.8461538461538547</v>
      </c>
      <c r="T183" s="721">
        <f>IF(INDEX(Historical!$F$7:$F$1372,MATCH(B183,Historical!$B$7:$B$1403,0))=0,"n/a",((INDEX(Historical!$C$7:$C$1381,MATCH(B183,Historical!$B$7:$B$1403,0))/INDEX(Historical!$F$7:$F$1372,MATCH(B183,Historical!$B$7:$B$1403,0)))^(1/3)-1)*100)</f>
        <v>8.1687177730556328</v>
      </c>
      <c r="U183" s="721">
        <f>IF(INDEX(Historical!$H$7:$H$1372,MATCH(B183,Historical!$B$7:$B$1403,0))=0,"n/a",((INDEX(Historical!$C$7:$C$1381,MATCH(B183,Historical!$B$7:$B$1403,0))/INDEX(Historical!$H$7:$H$1372,MATCH(B183,Historical!$B$7:$B$1403,0)))^(1/5)-1)*100)</f>
        <v>6.9082954178721234</v>
      </c>
      <c r="V183" s="721">
        <f>IF(INDEX(Historical!$O$7:$O$1372,MATCH(B183,Historical!$B$7:$B$1403,0))=0,"n/a",((INDEX(Historical!$C$7:$C$1381,MATCH(B183,Historical!$B$7:$B$1403,0))/INDEX(Historical!$O$7:$O$1372,MATCH(B183,Historical!$B$7:$B$1403,0)))^(1/10)-1)*100)</f>
        <v>10.350921459993479</v>
      </c>
      <c r="W183" s="722">
        <f t="shared" si="38"/>
        <v>0.66740873694895908</v>
      </c>
      <c r="X183" s="723">
        <f t="shared" si="39"/>
        <v>2.6570366991815857</v>
      </c>
      <c r="Y183" s="900"/>
      <c r="Z183" s="669">
        <f t="shared" si="40"/>
        <v>30.344827586206897</v>
      </c>
      <c r="AA183" s="910">
        <f t="shared" si="41"/>
        <v>9.9068965517241381</v>
      </c>
      <c r="AB183" s="911">
        <v>12</v>
      </c>
      <c r="AC183" s="889">
        <v>2.9</v>
      </c>
      <c r="AD183" s="889">
        <v>1.24</v>
      </c>
      <c r="AE183" s="889">
        <v>2.56</v>
      </c>
      <c r="AF183" s="889">
        <v>0.93</v>
      </c>
      <c r="AG183" s="889">
        <v>7.6</v>
      </c>
      <c r="AH183" s="889">
        <v>36.6</v>
      </c>
      <c r="AI183" s="889">
        <v>3.61</v>
      </c>
      <c r="AJ183" s="889">
        <v>2.6</v>
      </c>
      <c r="AK183" s="889">
        <v>8</v>
      </c>
      <c r="AL183" s="902">
        <v>466.29</v>
      </c>
      <c r="AM183" s="896">
        <v>0.1</v>
      </c>
      <c r="AN183" s="889">
        <v>0.18</v>
      </c>
      <c r="AO183" s="762">
        <f t="shared" si="42"/>
        <v>6.4399214216205536E-2</v>
      </c>
      <c r="AP183" s="763">
        <f t="shared" si="43"/>
        <v>9.9712957659403436</v>
      </c>
      <c r="AQ183" s="912">
        <f t="shared" si="44"/>
        <v>-36.008980515132869</v>
      </c>
      <c r="AR183" s="669">
        <f>INDEX(Historical!$C$7:$C$1381,MATCH(B183,Historical!$B$7:$B$1403,0))*IF(AH183="n/a",1.03,IF(AH183&lt;0,1.01,IF(AH183&gt;10,1.1,(1+AH183/100))))</f>
        <v>0.89100000000000013</v>
      </c>
      <c r="AS183" s="910">
        <f t="shared" si="45"/>
        <v>0.92316510000000018</v>
      </c>
      <c r="AT183" s="910">
        <f t="shared" si="50"/>
        <v>0.99701830800000024</v>
      </c>
      <c r="AU183" s="910">
        <f t="shared" si="50"/>
        <v>1.0767797726400004</v>
      </c>
      <c r="AV183" s="910">
        <f t="shared" si="50"/>
        <v>1.1629221544512005</v>
      </c>
      <c r="AW183" s="669">
        <f t="shared" si="46"/>
        <v>5.0508853350912011</v>
      </c>
      <c r="AX183" s="770">
        <f t="shared" si="47"/>
        <v>17.580526749360253</v>
      </c>
      <c r="AY183" s="959">
        <v>0.98</v>
      </c>
      <c r="AZ183" s="896">
        <v>11.92</v>
      </c>
      <c r="BA183" s="896">
        <v>-26.39</v>
      </c>
      <c r="BB183" s="896">
        <v>-15.290000000000001</v>
      </c>
      <c r="BC183" s="896">
        <v>-7.7799999999999994</v>
      </c>
      <c r="BE183" s="641">
        <v>2011</v>
      </c>
      <c r="BF183" s="922">
        <f t="shared" si="48"/>
        <v>0</v>
      </c>
      <c r="BG183" s="906">
        <v>0.8</v>
      </c>
    </row>
    <row r="184" spans="1:60" ht="11.25" customHeight="1" x14ac:dyDescent="0.2">
      <c r="A184" s="887" t="s">
        <v>1483</v>
      </c>
      <c r="B184" s="899" t="s">
        <v>1484</v>
      </c>
      <c r="C184" s="957" t="s">
        <v>108</v>
      </c>
      <c r="D184" s="957" t="s">
        <v>4351</v>
      </c>
      <c r="E184" s="754">
        <v>10</v>
      </c>
      <c r="F184" s="1235">
        <v>398</v>
      </c>
      <c r="G184" s="1235" t="s">
        <v>106</v>
      </c>
      <c r="H184" s="1235" t="s">
        <v>106</v>
      </c>
      <c r="I184" s="898">
        <v>146.9</v>
      </c>
      <c r="J184" s="669">
        <f t="shared" si="35"/>
        <v>0.81688223281143635</v>
      </c>
      <c r="K184" s="901">
        <v>0.3</v>
      </c>
      <c r="L184" s="911">
        <v>4</v>
      </c>
      <c r="M184" s="660">
        <f t="shared" si="36"/>
        <v>1.2</v>
      </c>
      <c r="N184" s="894" t="s">
        <v>160</v>
      </c>
      <c r="O184" s="756">
        <v>0.28000000000000003</v>
      </c>
      <c r="P184" s="885">
        <v>43831</v>
      </c>
      <c r="Q184" s="885">
        <v>43860</v>
      </c>
      <c r="R184" s="660">
        <f t="shared" si="37"/>
        <v>7.1428571428571281</v>
      </c>
      <c r="S184" s="721">
        <f>IF(INDEX(Historical!$D$7:$D$1379,MATCH(B184,Historical!$B$7:$B$1403,0))=0,"n/a",(INDEX(Historical!$C$7:$C$1381,MATCH(B184,Historical!$B$7:$B$1403,0))/INDEX(Historical!$D$7:$D$1379,MATCH(B184,Historical!$B$7:$B$1403,0))-1)*100)</f>
        <v>19.999999999999996</v>
      </c>
      <c r="T184" s="721">
        <f>IF(INDEX(Historical!$F$7:$F$1372,MATCH(B184,Historical!$B$7:$B$1403,0))=0,"n/a",((INDEX(Historical!$C$7:$C$1381,MATCH(B184,Historical!$B$7:$B$1403,0))/INDEX(Historical!$F$7:$F$1372,MATCH(B184,Historical!$B$7:$B$1403,0)))^(1/3)-1)*100)</f>
        <v>10.891823393038823</v>
      </c>
      <c r="U184" s="721">
        <f>IF(INDEX(Historical!$H$7:$H$1372,MATCH(B184,Historical!$B$7:$B$1403,0))=0,"n/a",((INDEX(Historical!$C$7:$C$1381,MATCH(B184,Historical!$B$7:$B$1403,0))/INDEX(Historical!$H$7:$H$1372,MATCH(B184,Historical!$B$7:$B$1403,0)))^(1/5)-1)*100)</f>
        <v>12.030033714161736</v>
      </c>
      <c r="V184" s="721" t="str">
        <f>IF(INDEX(Historical!$O$7:$O$1372,MATCH(B184,Historical!$B$7:$B$1403,0))=0,"n/a",((INDEX(Historical!$C$7:$C$1381,MATCH(B184,Historical!$B$7:$B$1403,0))/INDEX(Historical!$O$7:$O$1372,MATCH(B184,Historical!$B$7:$B$1403,0)))^(1/10)-1)*100)</f>
        <v>n/a</v>
      </c>
      <c r="W184" s="722" t="str">
        <f t="shared" si="38"/>
        <v>n/a</v>
      </c>
      <c r="X184" s="723">
        <f t="shared" si="39"/>
        <v>1.2151549206223975</v>
      </c>
      <c r="Y184" s="679"/>
      <c r="Z184" s="669">
        <f t="shared" si="40"/>
        <v>31.007751937984494</v>
      </c>
      <c r="AA184" s="910">
        <f t="shared" si="41"/>
        <v>37.958656330749356</v>
      </c>
      <c r="AB184" s="911">
        <v>12</v>
      </c>
      <c r="AC184" s="889">
        <v>3.87</v>
      </c>
      <c r="AD184" s="889">
        <v>2.37</v>
      </c>
      <c r="AE184" s="889">
        <v>5.78</v>
      </c>
      <c r="AF184" s="889">
        <v>6.04</v>
      </c>
      <c r="AG184" s="889">
        <v>17.7</v>
      </c>
      <c r="AH184" s="889">
        <v>44.9</v>
      </c>
      <c r="AI184" s="889" t="s">
        <v>136</v>
      </c>
      <c r="AJ184" s="889">
        <v>9.9</v>
      </c>
      <c r="AK184" s="889">
        <v>16</v>
      </c>
      <c r="AL184" s="902">
        <v>6410</v>
      </c>
      <c r="AM184" s="896">
        <v>48.9</v>
      </c>
      <c r="AN184" s="889">
        <v>0.52</v>
      </c>
      <c r="AO184" s="762">
        <f t="shared" si="42"/>
        <v>-25.111740383776187</v>
      </c>
      <c r="AP184" s="763">
        <f t="shared" si="43"/>
        <v>12.846915946973171</v>
      </c>
      <c r="AQ184" s="912">
        <f t="shared" si="44"/>
        <v>219.21451111385278</v>
      </c>
      <c r="AR184" s="669">
        <f>INDEX(Historical!$C$7:$C$1381,MATCH(B184,Historical!$B$7:$B$1403,0))*IF(AH184="n/a",1.03,IF(AH184&lt;0,1.01,IF(AH184&gt;10,1.1,(1+AH184/100))))</f>
        <v>1.32</v>
      </c>
      <c r="AS184" s="910">
        <f t="shared" si="45"/>
        <v>1.3596000000000001</v>
      </c>
      <c r="AT184" s="910">
        <f t="shared" si="50"/>
        <v>1.4955600000000002</v>
      </c>
      <c r="AU184" s="910">
        <f t="shared" si="50"/>
        <v>1.6451160000000005</v>
      </c>
      <c r="AV184" s="910">
        <f t="shared" si="50"/>
        <v>1.8096276000000007</v>
      </c>
      <c r="AW184" s="669">
        <f t="shared" si="46"/>
        <v>7.6299036000000013</v>
      </c>
      <c r="AX184" s="770">
        <f t="shared" si="47"/>
        <v>5.1939439074200147</v>
      </c>
      <c r="AY184" s="959">
        <v>0.74</v>
      </c>
      <c r="AZ184" s="896">
        <v>23.97</v>
      </c>
      <c r="BA184" s="896">
        <v>-11.82</v>
      </c>
      <c r="BB184" s="896">
        <v>-5.84</v>
      </c>
      <c r="BC184" s="896">
        <v>-3.56</v>
      </c>
      <c r="BE184" s="641">
        <v>2011</v>
      </c>
      <c r="BF184" s="922">
        <f t="shared" si="48"/>
        <v>0</v>
      </c>
      <c r="BG184" s="906">
        <v>10.199999999999999</v>
      </c>
    </row>
    <row r="185" spans="1:60" ht="11.25" customHeight="1" x14ac:dyDescent="0.2">
      <c r="A185" s="895" t="s">
        <v>1447</v>
      </c>
      <c r="B185" s="899" t="s">
        <v>1448</v>
      </c>
      <c r="C185" s="957" t="s">
        <v>178</v>
      </c>
      <c r="D185" s="957" t="s">
        <v>4353</v>
      </c>
      <c r="E185" s="754">
        <v>10</v>
      </c>
      <c r="F185" s="1235">
        <v>410</v>
      </c>
      <c r="G185" s="1235" t="s">
        <v>37</v>
      </c>
      <c r="H185" s="1235" t="s">
        <v>37</v>
      </c>
      <c r="I185" s="898">
        <v>47.42</v>
      </c>
      <c r="J185" s="669">
        <f t="shared" si="35"/>
        <v>4.8924504428511169</v>
      </c>
      <c r="K185" s="901">
        <v>0.57999999999999996</v>
      </c>
      <c r="L185" s="911">
        <v>4</v>
      </c>
      <c r="M185" s="660">
        <f t="shared" si="36"/>
        <v>2.3199999999999998</v>
      </c>
      <c r="N185" s="894" t="s">
        <v>111</v>
      </c>
      <c r="O185" s="756">
        <v>0.53</v>
      </c>
      <c r="P185" s="885">
        <v>43879</v>
      </c>
      <c r="Q185" s="885">
        <v>43899</v>
      </c>
      <c r="R185" s="660">
        <f t="shared" si="37"/>
        <v>9.4339622641509298</v>
      </c>
      <c r="S185" s="721">
        <f>IF(INDEX(Historical!$D$7:$D$1379,MATCH(B185,Historical!$B$7:$B$1403,0))=0,"n/a",(INDEX(Historical!$C$7:$C$1381,MATCH(B185,Historical!$B$7:$B$1403,0))/INDEX(Historical!$D$7:$D$1379,MATCH(B185,Historical!$B$7:$B$1403,0))-1)*100)</f>
        <v>15.217391304347828</v>
      </c>
      <c r="T185" s="721">
        <f>IF(INDEX(Historical!$F$7:$F$1372,MATCH(B185,Historical!$B$7:$B$1403,0))=0,"n/a",((INDEX(Historical!$C$7:$C$1381,MATCH(B185,Historical!$B$7:$B$1403,0))/INDEX(Historical!$F$7:$F$1372,MATCH(B185,Historical!$B$7:$B$1403,0)))^(1/3)-1)*100)</f>
        <v>15.948637819501933</v>
      </c>
      <c r="U185" s="721">
        <f>IF(INDEX(Historical!$H$7:$H$1372,MATCH(B185,Historical!$B$7:$B$1403,0))=0,"n/a",((INDEX(Historical!$C$7:$C$1381,MATCH(B185,Historical!$B$7:$B$1403,0))/INDEX(Historical!$H$7:$H$1372,MATCH(B185,Historical!$B$7:$B$1403,0)))^(1/5)-1)*100)</f>
        <v>18.170645193625703</v>
      </c>
      <c r="V185" s="721" t="str">
        <f>IF(INDEX(Historical!$O$7:$O$1372,MATCH(B185,Historical!$B$7:$B$1403,0))=0,"n/a",((INDEX(Historical!$C$7:$C$1381,MATCH(B185,Historical!$B$7:$B$1403,0))/INDEX(Historical!$O$7:$O$1372,MATCH(B185,Historical!$B$7:$B$1403,0)))^(1/10)-1)*100)</f>
        <v>n/a</v>
      </c>
      <c r="W185" s="722" t="str">
        <f t="shared" si="38"/>
        <v>n/a</v>
      </c>
      <c r="X185" s="723">
        <f t="shared" si="39"/>
        <v>1.8732623910954331</v>
      </c>
      <c r="Y185" s="900"/>
      <c r="Z185" s="669">
        <f t="shared" si="40"/>
        <v>58.145363408521298</v>
      </c>
      <c r="AA185" s="910">
        <f t="shared" si="41"/>
        <v>11.884711779448621</v>
      </c>
      <c r="AB185" s="911">
        <v>12</v>
      </c>
      <c r="AC185" s="889">
        <v>3.99</v>
      </c>
      <c r="AD185" s="889">
        <v>3.36</v>
      </c>
      <c r="AE185" s="889">
        <v>0.25</v>
      </c>
      <c r="AF185" s="889">
        <v>0.92</v>
      </c>
      <c r="AG185" s="889">
        <v>8.1</v>
      </c>
      <c r="AH185" s="889">
        <v>40.200000000000003</v>
      </c>
      <c r="AI185" s="889">
        <v>-8.64</v>
      </c>
      <c r="AJ185" s="889">
        <v>9.7000000000000011</v>
      </c>
      <c r="AK185" s="889">
        <v>3.54</v>
      </c>
      <c r="AL185" s="902">
        <v>31380</v>
      </c>
      <c r="AM185" s="896">
        <v>0.4</v>
      </c>
      <c r="AN185" s="889">
        <v>0.85</v>
      </c>
      <c r="AO185" s="762">
        <f t="shared" si="42"/>
        <v>11.1783838570282</v>
      </c>
      <c r="AP185" s="763">
        <f t="shared" si="43"/>
        <v>23.06309563647682</v>
      </c>
      <c r="AQ185" s="912">
        <f t="shared" si="44"/>
        <v>-30.289695207498646</v>
      </c>
      <c r="AR185" s="669">
        <f>INDEX(Historical!$C$7:$C$1381,MATCH(B185,Historical!$B$7:$B$1403,0))*IF(AH185="n/a",1.03,IF(AH185&lt;0,1.01,IF(AH185&gt;10,1.1,(1+AH185/100))))</f>
        <v>2.3320000000000003</v>
      </c>
      <c r="AS185" s="910">
        <f t="shared" si="45"/>
        <v>2.3553200000000003</v>
      </c>
      <c r="AT185" s="910">
        <f t="shared" si="50"/>
        <v>2.4386983280000005</v>
      </c>
      <c r="AU185" s="910">
        <f t="shared" si="50"/>
        <v>2.5250282488112008</v>
      </c>
      <c r="AV185" s="910">
        <f t="shared" si="50"/>
        <v>2.6144142488191178</v>
      </c>
      <c r="AW185" s="669">
        <f t="shared" si="46"/>
        <v>12.265460825630319</v>
      </c>
      <c r="AX185" s="770">
        <f t="shared" si="47"/>
        <v>25.865585882813829</v>
      </c>
      <c r="AY185" s="959">
        <v>1.72</v>
      </c>
      <c r="AZ185" s="896">
        <v>7.870000000000001</v>
      </c>
      <c r="BA185" s="896">
        <v>-31.919999999999998</v>
      </c>
      <c r="BB185" s="896">
        <v>-17.330000000000002</v>
      </c>
      <c r="BC185" s="896">
        <v>-15.55</v>
      </c>
      <c r="BE185" s="641">
        <v>2011</v>
      </c>
      <c r="BF185" s="922">
        <f t="shared" si="48"/>
        <v>0</v>
      </c>
      <c r="BG185" s="906">
        <v>2.9000000000000004</v>
      </c>
    </row>
    <row r="186" spans="1:60" ht="11.25" customHeight="1" x14ac:dyDescent="0.2">
      <c r="A186" s="895" t="s">
        <v>680</v>
      </c>
      <c r="B186" s="899" t="s">
        <v>681</v>
      </c>
      <c r="C186" s="957" t="s">
        <v>4207</v>
      </c>
      <c r="D186" s="957" t="s">
        <v>4385</v>
      </c>
      <c r="E186" s="754">
        <v>18</v>
      </c>
      <c r="F186" s="1235">
        <v>188</v>
      </c>
      <c r="G186" s="1235" t="s">
        <v>37</v>
      </c>
      <c r="H186" s="1235" t="s">
        <v>115</v>
      </c>
      <c r="I186" s="898">
        <v>162.01</v>
      </c>
      <c r="J186" s="669">
        <f t="shared" si="35"/>
        <v>1.2591815320041972</v>
      </c>
      <c r="K186" s="901">
        <v>0.51</v>
      </c>
      <c r="L186" s="911">
        <v>4</v>
      </c>
      <c r="M186" s="660">
        <f t="shared" si="36"/>
        <v>2.04</v>
      </c>
      <c r="N186" s="894" t="s">
        <v>135</v>
      </c>
      <c r="O186" s="756">
        <v>0.46</v>
      </c>
      <c r="P186" s="885">
        <v>43789</v>
      </c>
      <c r="Q186" s="885">
        <v>43811</v>
      </c>
      <c r="R186" s="660">
        <f t="shared" si="37"/>
        <v>10.869565217391301</v>
      </c>
      <c r="S186" s="721">
        <f>IF(INDEX(Historical!$D$7:$D$1379,MATCH(B186,Historical!$B$7:$B$1403,0))=0,"n/a",(INDEX(Historical!$C$7:$C$1381,MATCH(B186,Historical!$B$7:$B$1403,0))/INDEX(Historical!$D$7:$D$1379,MATCH(B186,Historical!$B$7:$B$1403,0))-1)*100)</f>
        <v>9.8837209302325526</v>
      </c>
      <c r="T186" s="721">
        <f>IF(INDEX(Historical!$F$7:$F$1372,MATCH(B186,Historical!$B$7:$B$1403,0))=0,"n/a",((INDEX(Historical!$C$7:$C$1381,MATCH(B186,Historical!$B$7:$B$1403,0))/INDEX(Historical!$F$7:$F$1372,MATCH(B186,Historical!$B$7:$B$1403,0)))^(1/3)-1)*100)</f>
        <v>8.7380373002892142</v>
      </c>
      <c r="U186" s="721">
        <f>IF(INDEX(Historical!$H$7:$H$1372,MATCH(B186,Historical!$B$7:$B$1403,0))=0,"n/a",((INDEX(Historical!$C$7:$C$1381,MATCH(B186,Historical!$B$7:$B$1403,0))/INDEX(Historical!$H$7:$H$1372,MATCH(B186,Historical!$B$7:$B$1403,0)))^(1/5)-1)*100)</f>
        <v>10.446712334725806</v>
      </c>
      <c r="V186" s="721">
        <f>IF(INDEX(Historical!$O$7:$O$1372,MATCH(B186,Historical!$B$7:$B$1403,0))=0,"n/a",((INDEX(Historical!$C$7:$C$1381,MATCH(B186,Historical!$B$7:$B$1403,0))/INDEX(Historical!$O$7:$O$1372,MATCH(B186,Historical!$B$7:$B$1403,0)))^(1/10)-1)*100)</f>
        <v>13.774738514996132</v>
      </c>
      <c r="W186" s="722">
        <f t="shared" si="38"/>
        <v>0.7583964169884454</v>
      </c>
      <c r="X186" s="723">
        <f t="shared" si="39"/>
        <v>0.83573698677806452</v>
      </c>
      <c r="Y186" s="899" t="s">
        <v>152</v>
      </c>
      <c r="Z186" s="669">
        <f t="shared" si="40"/>
        <v>37.707948243992604</v>
      </c>
      <c r="AA186" s="910">
        <f t="shared" si="41"/>
        <v>29.946395563770793</v>
      </c>
      <c r="AB186" s="911">
        <v>6</v>
      </c>
      <c r="AC186" s="889">
        <v>5.41</v>
      </c>
      <c r="AD186" s="889">
        <v>2.02</v>
      </c>
      <c r="AE186" s="889">
        <v>9.48</v>
      </c>
      <c r="AF186" s="889">
        <v>11.21</v>
      </c>
      <c r="AG186" s="889">
        <v>42.9</v>
      </c>
      <c r="AH186" s="889">
        <v>22.2</v>
      </c>
      <c r="AI186" s="889">
        <v>10.91</v>
      </c>
      <c r="AJ186" s="889">
        <v>12.5</v>
      </c>
      <c r="AK186" s="889">
        <v>14.860000000000001</v>
      </c>
      <c r="AL186" s="902">
        <v>1272480</v>
      </c>
      <c r="AM186" s="896">
        <v>0.1</v>
      </c>
      <c r="AN186" s="889">
        <v>0.71</v>
      </c>
      <c r="AO186" s="762">
        <f t="shared" si="42"/>
        <v>-18.240501697040791</v>
      </c>
      <c r="AP186" s="763">
        <f t="shared" si="43"/>
        <v>11.705893866730003</v>
      </c>
      <c r="AQ186" s="912">
        <f t="shared" si="44"/>
        <v>286.2636372392252</v>
      </c>
      <c r="AR186" s="669">
        <f>INDEX(Historical!$C$7:$C$1381,MATCH(B186,Historical!$B$7:$B$1403,0))*IF(AH186="n/a",1.03,IF(AH186&lt;0,1.01,IF(AH186&gt;10,1.1,(1+AH186/100))))</f>
        <v>2.0790000000000002</v>
      </c>
      <c r="AS186" s="910">
        <f t="shared" si="45"/>
        <v>2.2869000000000006</v>
      </c>
      <c r="AT186" s="910">
        <f t="shared" si="50"/>
        <v>2.5155900000000009</v>
      </c>
      <c r="AU186" s="910">
        <f t="shared" si="50"/>
        <v>2.7671490000000012</v>
      </c>
      <c r="AV186" s="910">
        <f t="shared" si="50"/>
        <v>3.0438639000000016</v>
      </c>
      <c r="AW186" s="669">
        <f t="shared" si="46"/>
        <v>12.692502900000004</v>
      </c>
      <c r="AX186" s="770">
        <f t="shared" si="47"/>
        <v>7.8343947287204525</v>
      </c>
      <c r="AY186" s="959">
        <v>1.1599999999999999</v>
      </c>
      <c r="AZ186" s="896">
        <v>48.91</v>
      </c>
      <c r="BA186" s="896">
        <v>-15.040000000000001</v>
      </c>
      <c r="BB186" s="896">
        <v>-3.5999999999999996</v>
      </c>
      <c r="BC186" s="896">
        <v>11.110000000000001</v>
      </c>
      <c r="BE186" s="641">
        <v>2002</v>
      </c>
      <c r="BF186" s="922">
        <f t="shared" si="48"/>
        <v>1</v>
      </c>
      <c r="BG186" s="906">
        <v>15.9</v>
      </c>
      <c r="BH186" s="887"/>
    </row>
    <row r="187" spans="1:60" ht="11.25" customHeight="1" x14ac:dyDescent="0.2">
      <c r="A187" s="895" t="s">
        <v>1485</v>
      </c>
      <c r="B187" s="899" t="s">
        <v>1486</v>
      </c>
      <c r="C187" s="957" t="s">
        <v>4207</v>
      </c>
      <c r="D187" s="957" t="s">
        <v>4376</v>
      </c>
      <c r="E187" s="754">
        <v>10</v>
      </c>
      <c r="F187" s="1235">
        <v>396</v>
      </c>
      <c r="G187" s="1235" t="s">
        <v>106</v>
      </c>
      <c r="H187" s="1235" t="s">
        <v>106</v>
      </c>
      <c r="I187" s="898">
        <v>165.68</v>
      </c>
      <c r="J187" s="669">
        <f t="shared" si="35"/>
        <v>1.545147271849348</v>
      </c>
      <c r="K187" s="901">
        <v>0.64</v>
      </c>
      <c r="L187" s="911">
        <v>4</v>
      </c>
      <c r="M187" s="660">
        <f t="shared" si="36"/>
        <v>2.56</v>
      </c>
      <c r="N187" s="894" t="s">
        <v>465</v>
      </c>
      <c r="O187" s="756">
        <v>0.56999999999999995</v>
      </c>
      <c r="P187" s="885">
        <v>43810</v>
      </c>
      <c r="Q187" s="885">
        <v>43844</v>
      </c>
      <c r="R187" s="660">
        <f t="shared" si="37"/>
        <v>12.280701754385976</v>
      </c>
      <c r="S187" s="721">
        <f>IF(INDEX(Historical!$D$7:$D$1379,MATCH(B187,Historical!$B$7:$B$1403,0))=0,"n/a",(INDEX(Historical!$C$7:$C$1381,MATCH(B187,Historical!$B$7:$B$1403,0))/INDEX(Historical!$D$7:$D$1379,MATCH(B187,Historical!$B$7:$B$1403,0))-1)*100)</f>
        <v>12.98076923076923</v>
      </c>
      <c r="T187" s="721">
        <f>IF(INDEX(Historical!$F$7:$F$1372,MATCH(B187,Historical!$B$7:$B$1403,0))=0,"n/a",((INDEX(Historical!$C$7:$C$1381,MATCH(B187,Historical!$B$7:$B$1403,0))/INDEX(Historical!$F$7:$F$1372,MATCH(B187,Historical!$B$7:$B$1403,0)))^(1/3)-1)*100)</f>
        <v>12.739128009226185</v>
      </c>
      <c r="U187" s="721">
        <f>IF(INDEX(Historical!$H$7:$H$1372,MATCH(B187,Historical!$B$7:$B$1403,0))=0,"n/a",((INDEX(Historical!$C$7:$C$1381,MATCH(B187,Historical!$B$7:$B$1403,0))/INDEX(Historical!$H$7:$H$1372,MATCH(B187,Historical!$B$7:$B$1403,0)))^(1/5)-1)*100)</f>
        <v>13.097453967051752</v>
      </c>
      <c r="V187" s="721">
        <f>IF(INDEX(Historical!$O$7:$O$1372,MATCH(B187,Historical!$B$7:$B$1403,0))=0,"n/a",((INDEX(Historical!$C$7:$C$1381,MATCH(B187,Historical!$B$7:$B$1403,0))/INDEX(Historical!$O$7:$O$1372,MATCH(B187,Historical!$B$7:$B$1403,0)))^(1/10)-1)*100)</f>
        <v>27.80378284429905</v>
      </c>
      <c r="W187" s="722">
        <f t="shared" si="38"/>
        <v>0.47106733786540428</v>
      </c>
      <c r="X187" s="723">
        <f t="shared" si="39"/>
        <v>0.43369052871032293</v>
      </c>
      <c r="Y187" s="679"/>
      <c r="Z187" s="669">
        <f t="shared" si="40"/>
        <v>51.821862348178136</v>
      </c>
      <c r="AA187" s="910">
        <f t="shared" si="41"/>
        <v>33.53846153846154</v>
      </c>
      <c r="AB187" s="911">
        <v>12</v>
      </c>
      <c r="AC187" s="889">
        <v>4.9400000000000004</v>
      </c>
      <c r="AD187" s="889">
        <v>3.24</v>
      </c>
      <c r="AE187" s="889">
        <v>3.59</v>
      </c>
      <c r="AF187" s="889" t="s">
        <v>136</v>
      </c>
      <c r="AG187" s="892">
        <v>-89.5</v>
      </c>
      <c r="AH187" s="891">
        <v>-4.1000000000000005</v>
      </c>
      <c r="AI187" s="891">
        <v>10.35</v>
      </c>
      <c r="AJ187" s="889">
        <v>30.2</v>
      </c>
      <c r="AK187" s="889">
        <v>10.35</v>
      </c>
      <c r="AL187" s="902">
        <v>28310</v>
      </c>
      <c r="AM187" s="896">
        <v>0.2</v>
      </c>
      <c r="AN187" s="889" t="s">
        <v>136</v>
      </c>
      <c r="AO187" s="762">
        <f t="shared" si="42"/>
        <v>-18.895860299560439</v>
      </c>
      <c r="AP187" s="763">
        <f t="shared" si="43"/>
        <v>14.642601238901101</v>
      </c>
      <c r="AQ187" s="912" t="str">
        <f t="shared" si="44"/>
        <v>n/a</v>
      </c>
      <c r="AR187" s="669">
        <f>INDEX(Historical!$C$7:$C$1381,MATCH(B187,Historical!$B$7:$B$1403,0))*IF(AH187="n/a",1.03,IF(AH187&lt;0,1.01,IF(AH187&gt;10,1.1,(1+AH187/100))))</f>
        <v>2.3734999999999999</v>
      </c>
      <c r="AS187" s="910">
        <f t="shared" si="45"/>
        <v>2.6108500000000001</v>
      </c>
      <c r="AT187" s="910">
        <f t="shared" ref="AT187:AV206" si="51">IF($AK187="n/a",1.03*AS187,IF($AK187&lt;0,1.01*AS187,IF($AK187&gt;10,1.1*AS187,(1+$AK187/100)*AS187)))</f>
        <v>2.8719350000000006</v>
      </c>
      <c r="AU187" s="910">
        <f t="shared" si="51"/>
        <v>3.1591285000000009</v>
      </c>
      <c r="AV187" s="910">
        <f t="shared" si="51"/>
        <v>3.4750413500000015</v>
      </c>
      <c r="AW187" s="669">
        <f t="shared" si="46"/>
        <v>14.490454850000003</v>
      </c>
      <c r="AX187" s="770">
        <f t="shared" si="47"/>
        <v>8.7460495231772093</v>
      </c>
      <c r="AY187" s="959">
        <v>0.48</v>
      </c>
      <c r="AZ187" s="896">
        <v>21.85</v>
      </c>
      <c r="BA187" s="896">
        <v>-11.63</v>
      </c>
      <c r="BB187" s="896">
        <v>-4.3</v>
      </c>
      <c r="BC187" s="896">
        <v>-1.37</v>
      </c>
      <c r="BE187" s="641">
        <v>2011</v>
      </c>
      <c r="BF187" s="922">
        <f t="shared" si="48"/>
        <v>0</v>
      </c>
      <c r="BG187" s="906">
        <v>8.5</v>
      </c>
    </row>
    <row r="188" spans="1:60" s="796" customFormat="1" ht="11.25" customHeight="1" x14ac:dyDescent="0.2">
      <c r="A188" s="777" t="s">
        <v>685</v>
      </c>
      <c r="B188" s="804" t="s">
        <v>686</v>
      </c>
      <c r="C188" s="957" t="s">
        <v>112</v>
      </c>
      <c r="D188" s="957" t="s">
        <v>4348</v>
      </c>
      <c r="E188" s="778">
        <v>17</v>
      </c>
      <c r="F188" s="1235">
        <v>209</v>
      </c>
      <c r="G188" s="1234" t="s">
        <v>106</v>
      </c>
      <c r="H188" s="1234" t="s">
        <v>106</v>
      </c>
      <c r="I188" s="779">
        <v>61.82</v>
      </c>
      <c r="J188" s="780">
        <f t="shared" si="35"/>
        <v>4.8527984471044974</v>
      </c>
      <c r="K188" s="781">
        <v>0.75</v>
      </c>
      <c r="L188" s="782">
        <v>4</v>
      </c>
      <c r="M188" s="783">
        <f t="shared" si="36"/>
        <v>3</v>
      </c>
      <c r="N188" s="784" t="s">
        <v>720</v>
      </c>
      <c r="O188" s="785">
        <v>0.63</v>
      </c>
      <c r="P188" s="786">
        <v>43668</v>
      </c>
      <c r="Q188" s="786">
        <v>43683</v>
      </c>
      <c r="R188" s="783">
        <f t="shared" si="37"/>
        <v>19.047619047619047</v>
      </c>
      <c r="S188" s="721">
        <f>IF(INDEX(Historical!$D$7:$D$1379,MATCH(B188,Historical!$B$7:$B$1403,0))=0,"n/a",(INDEX(Historical!$C$7:$C$1381,MATCH(B188,Historical!$B$7:$B$1403,0))/INDEX(Historical!$D$7:$D$1379,MATCH(B188,Historical!$B$7:$B$1403,0))-1)*100)</f>
        <v>16.455696202531623</v>
      </c>
      <c r="T188" s="721">
        <f>IF(INDEX(Historical!$F$7:$F$1372,MATCH(B188,Historical!$B$7:$B$1403,0))=0,"n/a",((INDEX(Historical!$C$7:$C$1381,MATCH(B188,Historical!$B$7:$B$1403,0))/INDEX(Historical!$F$7:$F$1372,MATCH(B188,Historical!$B$7:$B$1403,0)))^(1/3)-1)*100)</f>
        <v>16.623645096110362</v>
      </c>
      <c r="U188" s="721">
        <f>IF(INDEX(Historical!$H$7:$H$1372,MATCH(B188,Historical!$B$7:$B$1403,0))=0,"n/a",((INDEX(Historical!$C$7:$C$1381,MATCH(B188,Historical!$B$7:$B$1403,0))/INDEX(Historical!$H$7:$H$1372,MATCH(B188,Historical!$B$7:$B$1403,0)))^(1/5)-1)*100)</f>
        <v>14.704077470518939</v>
      </c>
      <c r="V188" s="721">
        <f>IF(INDEX(Historical!$O$7:$O$1372,MATCH(B188,Historical!$B$7:$B$1403,0))=0,"n/a",((INDEX(Historical!$C$7:$C$1381,MATCH(B188,Historical!$B$7:$B$1403,0))/INDEX(Historical!$O$7:$O$1372,MATCH(B188,Historical!$B$7:$B$1403,0)))^(1/10)-1)*100)</f>
        <v>13.183184633250011</v>
      </c>
      <c r="W188" s="722">
        <f t="shared" si="38"/>
        <v>1.1153661182468009</v>
      </c>
      <c r="X188" s="723">
        <f t="shared" si="39"/>
        <v>2.1946384284356624</v>
      </c>
      <c r="Y188" s="1167"/>
      <c r="Z188" s="780">
        <f t="shared" si="40"/>
        <v>59.288537549407117</v>
      </c>
      <c r="AA188" s="788">
        <f t="shared" si="41"/>
        <v>12.217391304347828</v>
      </c>
      <c r="AB188" s="782">
        <v>8</v>
      </c>
      <c r="AC188" s="789">
        <v>5.0599999999999996</v>
      </c>
      <c r="AD188" s="789">
        <v>8.15</v>
      </c>
      <c r="AE188" s="789">
        <v>1.03</v>
      </c>
      <c r="AF188" s="789">
        <v>2.2599999999999998</v>
      </c>
      <c r="AG188" s="789">
        <v>19.2</v>
      </c>
      <c r="AH188" s="789">
        <v>2.2999999999999998</v>
      </c>
      <c r="AI188" s="789">
        <v>5.4899999999999993</v>
      </c>
      <c r="AJ188" s="789">
        <v>6.7</v>
      </c>
      <c r="AK188" s="789">
        <v>1.5</v>
      </c>
      <c r="AL188" s="790">
        <v>3460</v>
      </c>
      <c r="AM188" s="791">
        <v>0.89999999999999991</v>
      </c>
      <c r="AN188" s="789">
        <v>0.27</v>
      </c>
      <c r="AO188" s="792">
        <f t="shared" si="42"/>
        <v>7.3394846132756086</v>
      </c>
      <c r="AP188" s="793">
        <f t="shared" si="43"/>
        <v>19.556875917623437</v>
      </c>
      <c r="AQ188" s="794">
        <f t="shared" si="44"/>
        <v>10.777663909544689</v>
      </c>
      <c r="AR188" s="669">
        <f>INDEX(Historical!$C$7:$C$1381,MATCH(B188,Historical!$B$7:$B$1403,0))*IF(AH188="n/a",1.03,IF(AH188&lt;0,1.01,IF(AH188&gt;10,1.1,(1+AH188/100))))</f>
        <v>2.8234799999999995</v>
      </c>
      <c r="AS188" s="788">
        <f t="shared" si="45"/>
        <v>2.9784890519999996</v>
      </c>
      <c r="AT188" s="788">
        <f t="shared" si="51"/>
        <v>3.0231663877799995</v>
      </c>
      <c r="AU188" s="788">
        <f t="shared" si="51"/>
        <v>3.0685138835966992</v>
      </c>
      <c r="AV188" s="788">
        <f t="shared" si="51"/>
        <v>3.1145415918506494</v>
      </c>
      <c r="AW188" s="780">
        <f t="shared" si="46"/>
        <v>15.008190915227347</v>
      </c>
      <c r="AX188" s="795">
        <f t="shared" si="47"/>
        <v>24.277241855754365</v>
      </c>
      <c r="AY188" s="960">
        <v>0.97</v>
      </c>
      <c r="AZ188" s="791">
        <v>2.37</v>
      </c>
      <c r="BA188" s="791">
        <v>-23.26</v>
      </c>
      <c r="BB188" s="791">
        <v>-13.170000000000002</v>
      </c>
      <c r="BC188" s="791">
        <v>-9.19</v>
      </c>
      <c r="BD188" s="933"/>
      <c r="BE188" s="641">
        <v>2003</v>
      </c>
      <c r="BF188" s="922">
        <f t="shared" si="48"/>
        <v>1</v>
      </c>
      <c r="BG188" s="847">
        <v>12</v>
      </c>
    </row>
    <row r="189" spans="1:60" ht="11.25" customHeight="1" x14ac:dyDescent="0.2">
      <c r="A189" s="895" t="s">
        <v>672</v>
      </c>
      <c r="B189" s="899" t="s">
        <v>673</v>
      </c>
      <c r="C189" s="957" t="s">
        <v>4207</v>
      </c>
      <c r="D189" s="957" t="s">
        <v>4342</v>
      </c>
      <c r="E189" s="754">
        <v>18</v>
      </c>
      <c r="F189" s="1235">
        <v>186</v>
      </c>
      <c r="G189" s="1235" t="s">
        <v>106</v>
      </c>
      <c r="H189" s="1235" t="s">
        <v>106</v>
      </c>
      <c r="I189" s="898">
        <v>55.62</v>
      </c>
      <c r="J189" s="669">
        <f t="shared" si="35"/>
        <v>3.4519956850053934</v>
      </c>
      <c r="K189" s="901">
        <v>0.48</v>
      </c>
      <c r="L189" s="911">
        <v>4</v>
      </c>
      <c r="M189" s="660">
        <f t="shared" si="36"/>
        <v>1.92</v>
      </c>
      <c r="N189" s="894" t="s">
        <v>148</v>
      </c>
      <c r="O189" s="756">
        <v>0.46</v>
      </c>
      <c r="P189" s="885">
        <v>43705</v>
      </c>
      <c r="Q189" s="885">
        <v>43721</v>
      </c>
      <c r="R189" s="660">
        <f t="shared" si="37"/>
        <v>4.3478260869565135</v>
      </c>
      <c r="S189" s="721">
        <f>IF(INDEX(Historical!$D$7:$D$1379,MATCH(B189,Historical!$B$7:$B$1403,0))=0,"n/a",(INDEX(Historical!$C$7:$C$1381,MATCH(B189,Historical!$B$7:$B$1403,0))/INDEX(Historical!$D$7:$D$1379,MATCH(B189,Historical!$B$7:$B$1403,0))-1)*100)</f>
        <v>6.8181818181818121</v>
      </c>
      <c r="T189" s="721">
        <f>IF(INDEX(Historical!$F$7:$F$1372,MATCH(B189,Historical!$B$7:$B$1403,0))=0,"n/a",((INDEX(Historical!$C$7:$C$1381,MATCH(B189,Historical!$B$7:$B$1403,0))/INDEX(Historical!$F$7:$F$1372,MATCH(B189,Historical!$B$7:$B$1403,0)))^(1/3)-1)*100)</f>
        <v>14.269177501474516</v>
      </c>
      <c r="U189" s="721">
        <f>IF(INDEX(Historical!$H$7:$H$1372,MATCH(B189,Historical!$B$7:$B$1403,0))=0,"n/a",((INDEX(Historical!$C$7:$C$1381,MATCH(B189,Historical!$B$7:$B$1403,0))/INDEX(Historical!$H$7:$H$1372,MATCH(B189,Historical!$B$7:$B$1403,0)))^(1/5)-1)*100)</f>
        <v>11.724088138874865</v>
      </c>
      <c r="V189" s="721">
        <f>IF(INDEX(Historical!$O$7:$O$1372,MATCH(B189,Historical!$B$7:$B$1403,0))=0,"n/a",((INDEX(Historical!$C$7:$C$1381,MATCH(B189,Historical!$B$7:$B$1403,0))/INDEX(Historical!$O$7:$O$1372,MATCH(B189,Historical!$B$7:$B$1403,0)))^(1/10)-1)*100)</f>
        <v>8.91978771492421</v>
      </c>
      <c r="W189" s="722">
        <f t="shared" si="38"/>
        <v>1.3143909377191365</v>
      </c>
      <c r="X189" s="723">
        <f t="shared" si="39"/>
        <v>0.58620440694374332</v>
      </c>
      <c r="Y189" s="899"/>
      <c r="Z189" s="669">
        <f t="shared" si="40"/>
        <v>67.368421052631575</v>
      </c>
      <c r="AA189" s="910">
        <f t="shared" si="41"/>
        <v>19.515789473684208</v>
      </c>
      <c r="AB189" s="911">
        <v>6</v>
      </c>
      <c r="AC189" s="889">
        <v>2.85</v>
      </c>
      <c r="AD189" s="889">
        <v>2.0499999999999998</v>
      </c>
      <c r="AE189" s="889">
        <v>7.01</v>
      </c>
      <c r="AF189" s="889">
        <v>8.6999999999999993</v>
      </c>
      <c r="AG189" s="889">
        <v>44.7</v>
      </c>
      <c r="AH189" s="889">
        <v>21.3</v>
      </c>
      <c r="AI189" s="889">
        <v>14.49</v>
      </c>
      <c r="AJ189" s="889">
        <v>20</v>
      </c>
      <c r="AK189" s="889">
        <v>9.5399999999999991</v>
      </c>
      <c r="AL189" s="902">
        <v>15290</v>
      </c>
      <c r="AM189" s="896">
        <v>0.3</v>
      </c>
      <c r="AN189" s="889">
        <v>0</v>
      </c>
      <c r="AO189" s="762">
        <f t="shared" si="42"/>
        <v>-4.3397056498039497</v>
      </c>
      <c r="AP189" s="763">
        <f t="shared" si="43"/>
        <v>15.176083823880258</v>
      </c>
      <c r="AQ189" s="912">
        <f t="shared" si="44"/>
        <v>174.70175214508359</v>
      </c>
      <c r="AR189" s="669">
        <f>INDEX(Historical!$C$7:$C$1381,MATCH(B189,Historical!$B$7:$B$1403,0))*IF(AH189="n/a",1.03,IF(AH189&lt;0,1.01,IF(AH189&gt;10,1.1,(1+AH189/100))))</f>
        <v>2.0680000000000001</v>
      </c>
      <c r="AS189" s="910">
        <f t="shared" si="45"/>
        <v>2.2748000000000004</v>
      </c>
      <c r="AT189" s="910">
        <f t="shared" si="51"/>
        <v>2.4918159200000001</v>
      </c>
      <c r="AU189" s="910">
        <f t="shared" si="51"/>
        <v>2.7295351587679999</v>
      </c>
      <c r="AV189" s="910">
        <f t="shared" si="51"/>
        <v>2.9899328129144669</v>
      </c>
      <c r="AW189" s="669">
        <f t="shared" si="46"/>
        <v>12.554083891682467</v>
      </c>
      <c r="AX189" s="770">
        <f t="shared" si="47"/>
        <v>22.571168449626875</v>
      </c>
      <c r="AY189" s="959">
        <v>1.47</v>
      </c>
      <c r="AZ189" s="896">
        <v>8.51</v>
      </c>
      <c r="BA189" s="896">
        <v>-15.379999999999999</v>
      </c>
      <c r="BB189" s="896">
        <v>-9.7799999999999994</v>
      </c>
      <c r="BC189" s="896">
        <v>-4.82</v>
      </c>
      <c r="BE189" s="641">
        <v>2002</v>
      </c>
      <c r="BF189" s="922">
        <f t="shared" si="48"/>
        <v>1</v>
      </c>
      <c r="BG189" s="906">
        <v>21.099999999999998</v>
      </c>
      <c r="BH189" s="887"/>
    </row>
    <row r="190" spans="1:60" ht="11.25" customHeight="1" x14ac:dyDescent="0.2">
      <c r="A190" s="887" t="s">
        <v>687</v>
      </c>
      <c r="B190" s="899" t="s">
        <v>688</v>
      </c>
      <c r="C190" s="957" t="s">
        <v>108</v>
      </c>
      <c r="D190" s="957" t="s">
        <v>4355</v>
      </c>
      <c r="E190" s="754">
        <v>18</v>
      </c>
      <c r="F190" s="1235">
        <v>189</v>
      </c>
      <c r="G190" s="1235" t="s">
        <v>37</v>
      </c>
      <c r="H190" s="1235" t="s">
        <v>106</v>
      </c>
      <c r="I190" s="898">
        <v>40.5</v>
      </c>
      <c r="J190" s="669">
        <f t="shared" si="35"/>
        <v>3.4567901234567899</v>
      </c>
      <c r="K190" s="908">
        <v>0.35</v>
      </c>
      <c r="L190" s="911">
        <v>4</v>
      </c>
      <c r="M190" s="660">
        <f t="shared" si="36"/>
        <v>1.4</v>
      </c>
      <c r="N190" s="894" t="s">
        <v>148</v>
      </c>
      <c r="O190" s="757">
        <v>0.33</v>
      </c>
      <c r="P190" s="885">
        <v>43802</v>
      </c>
      <c r="Q190" s="885">
        <v>43811</v>
      </c>
      <c r="R190" s="660">
        <f t="shared" si="37"/>
        <v>6.060606060606049</v>
      </c>
      <c r="S190" s="721">
        <f>IF(INDEX(Historical!$D$7:$D$1379,MATCH(B190,Historical!$B$7:$B$1403,0))=0,"n/a",(INDEX(Historical!$C$7:$C$1381,MATCH(B190,Historical!$B$7:$B$1403,0))/INDEX(Historical!$D$7:$D$1379,MATCH(B190,Historical!$B$7:$B$1403,0))-1)*100)</f>
        <v>3.0769230769230882</v>
      </c>
      <c r="T190" s="721">
        <f>IF(INDEX(Historical!$F$7:$F$1372,MATCH(B190,Historical!$B$7:$B$1403,0))=0,"n/a",((INDEX(Historical!$C$7:$C$1381,MATCH(B190,Historical!$B$7:$B$1403,0))/INDEX(Historical!$F$7:$F$1372,MATCH(B190,Historical!$B$7:$B$1403,0)))^(1/3)-1)*100)</f>
        <v>7.4550954544485792</v>
      </c>
      <c r="U190" s="721">
        <f>IF(INDEX(Historical!$H$7:$H$1372,MATCH(B190,Historical!$B$7:$B$1403,0))=0,"n/a",((INDEX(Historical!$C$7:$C$1381,MATCH(B190,Historical!$B$7:$B$1403,0))/INDEX(Historical!$H$7:$H$1372,MATCH(B190,Historical!$B$7:$B$1403,0)))^(1/5)-1)*100)</f>
        <v>8.7738311618946732</v>
      </c>
      <c r="V190" s="721">
        <f>IF(INDEX(Historical!$O$7:$O$1372,MATCH(B190,Historical!$B$7:$B$1403,0))=0,"n/a",((INDEX(Historical!$C$7:$C$1381,MATCH(B190,Historical!$B$7:$B$1403,0))/INDEX(Historical!$O$7:$O$1372,MATCH(B190,Historical!$B$7:$B$1403,0)))^(1/10)-1)*100)</f>
        <v>8.8287636432508254</v>
      </c>
      <c r="W190" s="722">
        <f t="shared" si="38"/>
        <v>0.99377800974453023</v>
      </c>
      <c r="X190" s="723" t="str">
        <f t="shared" si="39"/>
        <v>n/a</v>
      </c>
      <c r="Y190" s="900"/>
      <c r="Z190" s="669" t="str">
        <f t="shared" si="40"/>
        <v>n/a</v>
      </c>
      <c r="AA190" s="910" t="str">
        <f t="shared" si="41"/>
        <v>n/a</v>
      </c>
      <c r="AB190" s="911">
        <v>12</v>
      </c>
      <c r="AC190" s="889" t="s">
        <v>136</v>
      </c>
      <c r="AD190" s="889" t="s">
        <v>136</v>
      </c>
      <c r="AE190" s="889" t="s">
        <v>136</v>
      </c>
      <c r="AF190" s="889" t="s">
        <v>136</v>
      </c>
      <c r="AG190" s="889" t="s">
        <v>136</v>
      </c>
      <c r="AH190" s="889" t="s">
        <v>136</v>
      </c>
      <c r="AI190" s="889" t="s">
        <v>136</v>
      </c>
      <c r="AJ190" s="889" t="s">
        <v>136</v>
      </c>
      <c r="AK190" s="889" t="s">
        <v>136</v>
      </c>
      <c r="AL190" s="902" t="s">
        <v>136</v>
      </c>
      <c r="AM190" s="896" t="s">
        <v>136</v>
      </c>
      <c r="AN190" s="889" t="s">
        <v>136</v>
      </c>
      <c r="AO190" s="762" t="str">
        <f t="shared" si="42"/>
        <v>n/a</v>
      </c>
      <c r="AP190" s="763">
        <f t="shared" si="43"/>
        <v>12.230621285351463</v>
      </c>
      <c r="AQ190" s="912" t="str">
        <f t="shared" si="44"/>
        <v>n/a</v>
      </c>
      <c r="AR190" s="669">
        <f>INDEX(Historical!$C$7:$C$1381,MATCH(B190,Historical!$B$7:$B$1403,0))*IF(AH190="n/a",1.03,IF(AH190&lt;0,1.01,IF(AH190&gt;10,1.1,(1+AH190/100))))</f>
        <v>1.3802000000000001</v>
      </c>
      <c r="AS190" s="910">
        <f t="shared" si="45"/>
        <v>1.4216060000000001</v>
      </c>
      <c r="AT190" s="910">
        <f t="shared" si="51"/>
        <v>1.4642541800000002</v>
      </c>
      <c r="AU190" s="910">
        <f t="shared" si="51"/>
        <v>1.5081818054000002</v>
      </c>
      <c r="AV190" s="910">
        <f t="shared" si="51"/>
        <v>1.5534272595620002</v>
      </c>
      <c r="AW190" s="669">
        <f t="shared" si="46"/>
        <v>7.3276692449620011</v>
      </c>
      <c r="AX190" s="770">
        <f t="shared" si="47"/>
        <v>18.093010481387655</v>
      </c>
      <c r="AY190" s="959" t="s">
        <v>136</v>
      </c>
      <c r="AZ190" s="896" t="s">
        <v>136</v>
      </c>
      <c r="BA190" s="896" t="s">
        <v>136</v>
      </c>
      <c r="BB190" s="896" t="s">
        <v>136</v>
      </c>
      <c r="BC190" s="896" t="s">
        <v>136</v>
      </c>
      <c r="BD190" s="932" t="s">
        <v>4281</v>
      </c>
      <c r="BE190" s="641">
        <v>2002</v>
      </c>
      <c r="BF190" s="922">
        <f t="shared" si="48"/>
        <v>1</v>
      </c>
      <c r="BG190" s="906" t="s">
        <v>136</v>
      </c>
      <c r="BH190" s="887"/>
    </row>
    <row r="191" spans="1:60" ht="11.25" customHeight="1" x14ac:dyDescent="0.2">
      <c r="A191" s="895" t="s">
        <v>698</v>
      </c>
      <c r="B191" s="899" t="s">
        <v>699</v>
      </c>
      <c r="C191" s="957" t="s">
        <v>123</v>
      </c>
      <c r="D191" s="957" t="s">
        <v>4188</v>
      </c>
      <c r="E191" s="754">
        <v>14</v>
      </c>
      <c r="F191" s="1235">
        <v>280</v>
      </c>
      <c r="G191" s="1235" t="s">
        <v>106</v>
      </c>
      <c r="H191" s="1235" t="s">
        <v>106</v>
      </c>
      <c r="I191" s="898">
        <v>388.59</v>
      </c>
      <c r="J191" s="669">
        <f t="shared" si="35"/>
        <v>1.9557888777374612</v>
      </c>
      <c r="K191" s="901">
        <v>1.9</v>
      </c>
      <c r="L191" s="911">
        <v>4</v>
      </c>
      <c r="M191" s="660">
        <f t="shared" si="36"/>
        <v>7.6</v>
      </c>
      <c r="N191" s="894" t="s">
        <v>189</v>
      </c>
      <c r="O191" s="756">
        <v>1.75</v>
      </c>
      <c r="P191" s="885">
        <v>43721</v>
      </c>
      <c r="Q191" s="885">
        <v>43739</v>
      </c>
      <c r="R191" s="660">
        <f t="shared" si="37"/>
        <v>8.5714285714285658</v>
      </c>
      <c r="S191" s="721">
        <f>IF(INDEX(Historical!$D$7:$D$1379,MATCH(B191,Historical!$B$7:$B$1403,0))=0,"n/a",(INDEX(Historical!$C$7:$C$1381,MATCH(B191,Historical!$B$7:$B$1403,0))/INDEX(Historical!$D$7:$D$1379,MATCH(B191,Historical!$B$7:$B$1403,0))-1)*100)</f>
        <v>2.1428571428571574</v>
      </c>
      <c r="T191" s="721">
        <f>IF(INDEX(Historical!$F$7:$F$1372,MATCH(B191,Historical!$B$7:$B$1403,0))=0,"n/a",((INDEX(Historical!$C$7:$C$1381,MATCH(B191,Historical!$B$7:$B$1403,0))/INDEX(Historical!$F$7:$F$1372,MATCH(B191,Historical!$B$7:$B$1403,0)))^(1/3)-1)*100)</f>
        <v>3.7628812573675452</v>
      </c>
      <c r="U191" s="721">
        <f>IF(INDEX(Historical!$H$7:$H$1372,MATCH(B191,Historical!$B$7:$B$1403,0))=0,"n/a",((INDEX(Historical!$C$7:$C$1381,MATCH(B191,Historical!$B$7:$B$1403,0))/INDEX(Historical!$H$7:$H$1372,MATCH(B191,Historical!$B$7:$B$1403,0)))^(1/5)-1)*100)</f>
        <v>10.197228772148016</v>
      </c>
      <c r="V191" s="721">
        <f>IF(INDEX(Historical!$O$7:$O$1372,MATCH(B191,Historical!$B$7:$B$1403,0))=0,"n/a",((INDEX(Historical!$C$7:$C$1381,MATCH(B191,Historical!$B$7:$B$1403,0))/INDEX(Historical!$O$7:$O$1372,MATCH(B191,Historical!$B$7:$B$1403,0)))^(1/10)-1)*100)</f>
        <v>23.028676838213524</v>
      </c>
      <c r="W191" s="722">
        <f t="shared" si="38"/>
        <v>0.44280567415088523</v>
      </c>
      <c r="X191" s="723">
        <f t="shared" si="39"/>
        <v>2.3714485516623292</v>
      </c>
      <c r="Y191" s="691" t="s">
        <v>4408</v>
      </c>
      <c r="Z191" s="669">
        <f t="shared" si="40"/>
        <v>33.435987681478217</v>
      </c>
      <c r="AA191" s="910">
        <f t="shared" si="41"/>
        <v>17.095908490981081</v>
      </c>
      <c r="AB191" s="911">
        <v>12</v>
      </c>
      <c r="AC191" s="889">
        <v>22.73</v>
      </c>
      <c r="AD191" s="889">
        <v>2.2200000000000002</v>
      </c>
      <c r="AE191" s="889">
        <v>2.02</v>
      </c>
      <c r="AF191" s="889">
        <v>6.35</v>
      </c>
      <c r="AG191" s="889">
        <v>41.6</v>
      </c>
      <c r="AH191" s="889">
        <v>14.7</v>
      </c>
      <c r="AI191" s="889" t="s">
        <v>136</v>
      </c>
      <c r="AJ191" s="889">
        <v>4.3</v>
      </c>
      <c r="AK191" s="889">
        <v>7.7</v>
      </c>
      <c r="AL191" s="902">
        <v>4420</v>
      </c>
      <c r="AM191" s="896">
        <v>0.1</v>
      </c>
      <c r="AN191" s="889">
        <v>0.96</v>
      </c>
      <c r="AO191" s="762">
        <f t="shared" si="42"/>
        <v>-4.9428908410956041</v>
      </c>
      <c r="AP191" s="763">
        <f t="shared" si="43"/>
        <v>12.153017649885477</v>
      </c>
      <c r="AQ191" s="912">
        <f t="shared" si="44"/>
        <v>119.65530463051506</v>
      </c>
      <c r="AR191" s="669">
        <f>INDEX(Historical!$C$7:$C$1381,MATCH(B191,Historical!$B$7:$B$1403,0))*IF(AH191="n/a",1.03,IF(AH191&lt;0,1.01,IF(AH191&gt;10,1.1,(1+AH191/100))))</f>
        <v>7.8650000000000011</v>
      </c>
      <c r="AS191" s="910">
        <f t="shared" si="45"/>
        <v>8.100950000000001</v>
      </c>
      <c r="AT191" s="910">
        <f t="shared" si="51"/>
        <v>8.7247231500000009</v>
      </c>
      <c r="AU191" s="910">
        <f t="shared" si="51"/>
        <v>9.3965268325500002</v>
      </c>
      <c r="AV191" s="910">
        <f t="shared" si="51"/>
        <v>10.12005939865635</v>
      </c>
      <c r="AW191" s="669">
        <f t="shared" si="46"/>
        <v>44.207259381206356</v>
      </c>
      <c r="AX191" s="770">
        <f t="shared" si="47"/>
        <v>11.376324501712952</v>
      </c>
      <c r="AY191" s="959">
        <v>0.49</v>
      </c>
      <c r="AZ191" s="896">
        <v>1.49</v>
      </c>
      <c r="BA191" s="896">
        <v>-23.080000000000002</v>
      </c>
      <c r="BB191" s="896">
        <v>-14.14</v>
      </c>
      <c r="BC191" s="896">
        <v>-13.62</v>
      </c>
      <c r="BE191" s="641">
        <v>2006</v>
      </c>
      <c r="BF191" s="922">
        <f t="shared" si="48"/>
        <v>1</v>
      </c>
      <c r="BG191" s="906">
        <v>14.099999999999998</v>
      </c>
    </row>
    <row r="192" spans="1:60" ht="11.25" customHeight="1" x14ac:dyDescent="0.2">
      <c r="A192" s="895" t="s">
        <v>694</v>
      </c>
      <c r="B192" s="899" t="s">
        <v>695</v>
      </c>
      <c r="C192" s="957" t="s">
        <v>153</v>
      </c>
      <c r="D192" s="957" t="s">
        <v>4337</v>
      </c>
      <c r="E192" s="754">
        <v>16</v>
      </c>
      <c r="F192" s="1235">
        <v>238</v>
      </c>
      <c r="G192" s="1235" t="s">
        <v>106</v>
      </c>
      <c r="H192" s="1235" t="s">
        <v>106</v>
      </c>
      <c r="I192" s="898">
        <v>74.209999999999994</v>
      </c>
      <c r="J192" s="669">
        <f t="shared" si="35"/>
        <v>2.8028567578493471</v>
      </c>
      <c r="K192" s="901">
        <v>0.52</v>
      </c>
      <c r="L192" s="911">
        <v>4</v>
      </c>
      <c r="M192" s="660">
        <f t="shared" si="36"/>
        <v>2.08</v>
      </c>
      <c r="N192" s="894" t="s">
        <v>119</v>
      </c>
      <c r="O192" s="756">
        <v>0.5</v>
      </c>
      <c r="P192" s="885">
        <v>43643</v>
      </c>
      <c r="Q192" s="885">
        <v>43707</v>
      </c>
      <c r="R192" s="660">
        <f t="shared" si="37"/>
        <v>4.0000000000000036</v>
      </c>
      <c r="S192" s="721">
        <f>IF(INDEX(Historical!$D$7:$D$1379,MATCH(B192,Historical!$B$7:$B$1403,0))=0,"n/a",(INDEX(Historical!$C$7:$C$1381,MATCH(B192,Historical!$B$7:$B$1403,0))/INDEX(Historical!$D$7:$D$1379,MATCH(B192,Historical!$B$7:$B$1403,0))-1)*100)</f>
        <v>4.081632653061229</v>
      </c>
      <c r="T192" s="721">
        <f>IF(INDEX(Historical!$F$7:$F$1372,MATCH(B192,Historical!$B$7:$B$1403,0))=0,"n/a",((INDEX(Historical!$C$7:$C$1381,MATCH(B192,Historical!$B$7:$B$1403,0))/INDEX(Historical!$F$7:$F$1372,MATCH(B192,Historical!$B$7:$B$1403,0)))^(1/3)-1)*100)</f>
        <v>6.2658569182611146</v>
      </c>
      <c r="U192" s="721">
        <f>IF(INDEX(Historical!$H$7:$H$1372,MATCH(B192,Historical!$B$7:$B$1403,0))=0,"n/a",((INDEX(Historical!$C$7:$C$1381,MATCH(B192,Historical!$B$7:$B$1403,0))/INDEX(Historical!$H$7:$H$1372,MATCH(B192,Historical!$B$7:$B$1403,0)))^(1/5)-1)*100)</f>
        <v>9.0966078501449665</v>
      </c>
      <c r="V192" s="721">
        <f>IF(INDEX(Historical!$O$7:$O$1372,MATCH(B192,Historical!$B$7:$B$1403,0))=0,"n/a",((INDEX(Historical!$C$7:$C$1381,MATCH(B192,Historical!$B$7:$B$1403,0))/INDEX(Historical!$O$7:$O$1372,MATCH(B192,Historical!$B$7:$B$1403,0)))^(1/10)-1)*100)</f>
        <v>7.3897958414493869</v>
      </c>
      <c r="W192" s="722">
        <f t="shared" si="38"/>
        <v>1.2309687635918256</v>
      </c>
      <c r="X192" s="723">
        <f t="shared" si="39"/>
        <v>0.46601474642136098</v>
      </c>
      <c r="Y192" s="682"/>
      <c r="Z192" s="669">
        <f t="shared" si="40"/>
        <v>42.97520661157025</v>
      </c>
      <c r="AA192" s="910">
        <f t="shared" si="41"/>
        <v>15.332644628099173</v>
      </c>
      <c r="AB192" s="911">
        <v>12</v>
      </c>
      <c r="AC192" s="889">
        <v>4.84</v>
      </c>
      <c r="AD192" s="889" t="s">
        <v>136</v>
      </c>
      <c r="AE192" s="889">
        <v>1.1399999999999999</v>
      </c>
      <c r="AF192" s="889">
        <v>1.47</v>
      </c>
      <c r="AG192" s="889">
        <v>9.9</v>
      </c>
      <c r="AH192" s="889" t="s">
        <v>136</v>
      </c>
      <c r="AI192" s="889" t="s">
        <v>136</v>
      </c>
      <c r="AJ192" s="889">
        <v>19.52</v>
      </c>
      <c r="AK192" s="889" t="s">
        <v>136</v>
      </c>
      <c r="AL192" s="902">
        <v>1130</v>
      </c>
      <c r="AM192" s="896">
        <v>3.6999999999999997</v>
      </c>
      <c r="AN192" s="889">
        <v>0.06</v>
      </c>
      <c r="AO192" s="762">
        <f t="shared" si="42"/>
        <v>-3.4331800201048583</v>
      </c>
      <c r="AP192" s="763">
        <f t="shared" si="43"/>
        <v>11.899464607994314</v>
      </c>
      <c r="AQ192" s="912">
        <f t="shared" si="44"/>
        <v>8.6601619255000095E-2</v>
      </c>
      <c r="AR192" s="669">
        <f>INDEX(Historical!$C$7:$C$1381,MATCH(B192,Historical!$B$7:$B$1403,0))*IF(AH192="n/a",1.03,IF(AH192&lt;0,1.01,IF(AH192&gt;10,1.1,(1+AH192/100))))</f>
        <v>2.1012</v>
      </c>
      <c r="AS192" s="910">
        <f t="shared" si="45"/>
        <v>2.1642359999999998</v>
      </c>
      <c r="AT192" s="910">
        <f t="shared" si="51"/>
        <v>2.2291630799999997</v>
      </c>
      <c r="AU192" s="910">
        <f t="shared" si="51"/>
        <v>2.2960379723999997</v>
      </c>
      <c r="AV192" s="910">
        <f t="shared" si="51"/>
        <v>2.3649191115719996</v>
      </c>
      <c r="AW192" s="669">
        <f t="shared" si="46"/>
        <v>11.155556163971998</v>
      </c>
      <c r="AX192" s="770">
        <f t="shared" si="47"/>
        <v>15.032416337383101</v>
      </c>
      <c r="AY192" s="959">
        <v>0.32</v>
      </c>
      <c r="AZ192" s="896">
        <v>4.68</v>
      </c>
      <c r="BA192" s="896">
        <v>-17.130000000000003</v>
      </c>
      <c r="BB192" s="896">
        <v>-12.53</v>
      </c>
      <c r="BC192" s="896">
        <v>-10.4</v>
      </c>
      <c r="BE192" s="641">
        <v>2004</v>
      </c>
      <c r="BF192" s="922">
        <f t="shared" si="48"/>
        <v>1</v>
      </c>
      <c r="BG192" s="906">
        <v>5.8999999999999995</v>
      </c>
      <c r="BH192" s="887"/>
    </row>
    <row r="193" spans="1:60" ht="11.25" customHeight="1" x14ac:dyDescent="0.2">
      <c r="A193" s="887" t="s">
        <v>691</v>
      </c>
      <c r="B193" s="899" t="s">
        <v>692</v>
      </c>
      <c r="C193" s="957" t="s">
        <v>4335</v>
      </c>
      <c r="D193" s="957" t="s">
        <v>4336</v>
      </c>
      <c r="E193" s="754">
        <v>18</v>
      </c>
      <c r="F193" s="1235">
        <v>200</v>
      </c>
      <c r="G193" s="1235" t="s">
        <v>115</v>
      </c>
      <c r="H193" s="1235" t="s">
        <v>115</v>
      </c>
      <c r="I193" s="898">
        <v>81.73</v>
      </c>
      <c r="J193" s="669">
        <f t="shared" si="35"/>
        <v>5.3958154900281414</v>
      </c>
      <c r="K193" s="901">
        <v>1.1025</v>
      </c>
      <c r="L193" s="911">
        <v>4</v>
      </c>
      <c r="M193" s="660">
        <f t="shared" si="36"/>
        <v>4.41</v>
      </c>
      <c r="N193" s="894" t="s">
        <v>693</v>
      </c>
      <c r="O193" s="756">
        <v>1.05</v>
      </c>
      <c r="P193" s="885">
        <v>43920</v>
      </c>
      <c r="Q193" s="885">
        <v>43959</v>
      </c>
      <c r="R193" s="660">
        <f t="shared" si="37"/>
        <v>4.9999999999999991</v>
      </c>
      <c r="S193" s="721">
        <f>IF(INDEX(Historical!$D$7:$D$1379,MATCH(B193,Historical!$B$7:$B$1403,0))=0,"n/a",(INDEX(Historical!$C$7:$C$1381,MATCH(B193,Historical!$B$7:$B$1403,0))/INDEX(Historical!$D$7:$D$1379,MATCH(B193,Historical!$B$7:$B$1403,0))-1)*100)</f>
        <v>5.0632911392405111</v>
      </c>
      <c r="T193" s="721">
        <f>IF(INDEX(Historical!$F$7:$F$1372,MATCH(B193,Historical!$B$7:$B$1403,0))=0,"n/a",((INDEX(Historical!$C$7:$C$1381,MATCH(B193,Historical!$B$7:$B$1403,0))/INDEX(Historical!$F$7:$F$1372,MATCH(B193,Historical!$B$7:$B$1403,0)))^(1/3)-1)*100)</f>
        <v>5.343218065147215</v>
      </c>
      <c r="U193" s="721">
        <f>IF(INDEX(Historical!$H$7:$H$1372,MATCH(B193,Historical!$B$7:$B$1403,0))=0,"n/a",((INDEX(Historical!$C$7:$C$1381,MATCH(B193,Historical!$B$7:$B$1403,0))/INDEX(Historical!$H$7:$H$1372,MATCH(B193,Historical!$B$7:$B$1403,0)))^(1/5)-1)*100)</f>
        <v>6.3878812723292544</v>
      </c>
      <c r="V193" s="721">
        <f>IF(INDEX(Historical!$O$7:$O$1372,MATCH(B193,Historical!$B$7:$B$1403,0))=0,"n/a",((INDEX(Historical!$C$7:$C$1381,MATCH(B193,Historical!$B$7:$B$1403,0))/INDEX(Historical!$O$7:$O$1372,MATCH(B193,Historical!$B$7:$B$1403,0)))^(1/10)-1)*100)</f>
        <v>6.5522295641014416</v>
      </c>
      <c r="W193" s="722">
        <f t="shared" si="38"/>
        <v>0.97491719571722213</v>
      </c>
      <c r="X193" s="723">
        <f t="shared" si="39"/>
        <v>1.681021387455067</v>
      </c>
      <c r="Y193" s="900"/>
      <c r="Z193" s="669">
        <f t="shared" si="40"/>
        <v>120.16348773841963</v>
      </c>
      <c r="AA193" s="910">
        <f t="shared" si="41"/>
        <v>22.269754768392371</v>
      </c>
      <c r="AB193" s="911">
        <v>12</v>
      </c>
      <c r="AC193" s="889">
        <v>3.67</v>
      </c>
      <c r="AD193" s="889">
        <v>2.23</v>
      </c>
      <c r="AE193" s="889">
        <v>11.37</v>
      </c>
      <c r="AF193" s="889">
        <v>2.41</v>
      </c>
      <c r="AG193" s="889">
        <v>11.1</v>
      </c>
      <c r="AH193" s="889">
        <v>0.1</v>
      </c>
      <c r="AI193" s="889">
        <v>3.3300000000000005</v>
      </c>
      <c r="AJ193" s="889">
        <v>3.8</v>
      </c>
      <c r="AK193" s="889">
        <v>10</v>
      </c>
      <c r="AL193" s="902">
        <v>3620</v>
      </c>
      <c r="AM193" s="896">
        <v>0.3</v>
      </c>
      <c r="AN193" s="889">
        <v>0.96</v>
      </c>
      <c r="AO193" s="762">
        <f t="shared" si="42"/>
        <v>-10.486058006034975</v>
      </c>
      <c r="AP193" s="763">
        <f t="shared" si="43"/>
        <v>11.783696762357396</v>
      </c>
      <c r="AQ193" s="912">
        <f t="shared" si="44"/>
        <v>54.445400624766819</v>
      </c>
      <c r="AR193" s="669">
        <f>INDEX(Historical!$C$7:$C$1381,MATCH(B193,Historical!$B$7:$B$1403,0))*IF(AH193="n/a",1.03,IF(AH193&lt;0,1.01,IF(AH193&gt;10,1.1,(1+AH193/100))))</f>
        <v>4.1541499999999996</v>
      </c>
      <c r="AS193" s="910">
        <f t="shared" si="45"/>
        <v>4.292483195</v>
      </c>
      <c r="AT193" s="910">
        <f t="shared" si="51"/>
        <v>4.7217315145000001</v>
      </c>
      <c r="AU193" s="910">
        <f t="shared" si="51"/>
        <v>5.1939046659500008</v>
      </c>
      <c r="AV193" s="910">
        <f t="shared" si="51"/>
        <v>5.7132951325450012</v>
      </c>
      <c r="AW193" s="669">
        <f t="shared" si="46"/>
        <v>24.075564507995004</v>
      </c>
      <c r="AX193" s="770">
        <f t="shared" si="47"/>
        <v>29.457438526850609</v>
      </c>
      <c r="AY193" s="959">
        <v>0.39</v>
      </c>
      <c r="AZ193" s="896">
        <v>11.020000000000001</v>
      </c>
      <c r="BA193" s="896">
        <v>-10.31</v>
      </c>
      <c r="BB193" s="896">
        <v>-3.1199999999999997</v>
      </c>
      <c r="BC193" s="896">
        <v>-0.22999999999999998</v>
      </c>
      <c r="BE193" s="641">
        <v>2003</v>
      </c>
      <c r="BF193" s="922">
        <f t="shared" si="48"/>
        <v>1</v>
      </c>
      <c r="BG193" s="906">
        <v>5.4</v>
      </c>
      <c r="BH193" s="721"/>
    </row>
    <row r="194" spans="1:60" ht="11.25" customHeight="1" x14ac:dyDescent="0.2">
      <c r="A194" s="887" t="s">
        <v>696</v>
      </c>
      <c r="B194" s="899" t="s">
        <v>697</v>
      </c>
      <c r="C194" s="957" t="s">
        <v>131</v>
      </c>
      <c r="D194" s="957" t="s">
        <v>4356</v>
      </c>
      <c r="E194" s="754">
        <v>24</v>
      </c>
      <c r="F194" s="1235">
        <v>143</v>
      </c>
      <c r="G194" s="1235" t="s">
        <v>37</v>
      </c>
      <c r="H194" s="1235" t="s">
        <v>37</v>
      </c>
      <c r="I194" s="889">
        <v>35.31</v>
      </c>
      <c r="J194" s="669">
        <f t="shared" si="35"/>
        <v>3.540073633531577</v>
      </c>
      <c r="K194" s="908">
        <v>0.3125</v>
      </c>
      <c r="L194" s="911">
        <v>4</v>
      </c>
      <c r="M194" s="660">
        <f t="shared" si="36"/>
        <v>1.25</v>
      </c>
      <c r="N194" s="894" t="s">
        <v>163</v>
      </c>
      <c r="O194" s="757">
        <v>0.29249999999999998</v>
      </c>
      <c r="P194" s="885">
        <v>43727</v>
      </c>
      <c r="Q194" s="885">
        <v>43739</v>
      </c>
      <c r="R194" s="660">
        <f t="shared" si="37"/>
        <v>6.8376068376068435</v>
      </c>
      <c r="S194" s="721">
        <f>IF(INDEX(Historical!$D$7:$D$1379,MATCH(B194,Historical!$B$7:$B$1403,0))=0,"n/a",(INDEX(Historical!$C$7:$C$1381,MATCH(B194,Historical!$B$7:$B$1403,0))/INDEX(Historical!$D$7:$D$1379,MATCH(B194,Historical!$B$7:$B$1403,0))-1)*100)</f>
        <v>7.2072072072072002</v>
      </c>
      <c r="T194" s="721">
        <f>IF(INDEX(Historical!$F$7:$F$1372,MATCH(B194,Historical!$B$7:$B$1403,0))=0,"n/a",((INDEX(Historical!$C$7:$C$1381,MATCH(B194,Historical!$B$7:$B$1403,0))/INDEX(Historical!$F$7:$F$1372,MATCH(B194,Historical!$B$7:$B$1403,0)))^(1/3)-1)*100)</f>
        <v>6.8679426106305508</v>
      </c>
      <c r="U194" s="721">
        <f>IF(INDEX(Historical!$H$7:$H$1372,MATCH(B194,Historical!$B$7:$B$1403,0))=0,"n/a",((INDEX(Historical!$C$7:$C$1381,MATCH(B194,Historical!$B$7:$B$1403,0))/INDEX(Historical!$H$7:$H$1372,MATCH(B194,Historical!$B$7:$B$1403,0)))^(1/5)-1)*100)</f>
        <v>6.8356432797128219</v>
      </c>
      <c r="V194" s="721">
        <f>IF(INDEX(Historical!$O$7:$O$1372,MATCH(B194,Historical!$B$7:$B$1403,0))=0,"n/a",((INDEX(Historical!$C$7:$C$1381,MATCH(B194,Historical!$B$7:$B$1403,0))/INDEX(Historical!$O$7:$O$1372,MATCH(B194,Historical!$B$7:$B$1403,0)))^(1/10)-1)*100)</f>
        <v>6.7371314959294937</v>
      </c>
      <c r="W194" s="722">
        <f t="shared" si="38"/>
        <v>1.0146222147872352</v>
      </c>
      <c r="X194" s="723">
        <f t="shared" si="39"/>
        <v>2.7342573118851288</v>
      </c>
      <c r="Y194" s="682"/>
      <c r="Z194" s="669">
        <f t="shared" si="40"/>
        <v>65.789473684210535</v>
      </c>
      <c r="AA194" s="910">
        <f t="shared" si="41"/>
        <v>18.584210526315793</v>
      </c>
      <c r="AB194" s="911">
        <v>9</v>
      </c>
      <c r="AC194" s="889">
        <v>1.9</v>
      </c>
      <c r="AD194" s="889">
        <v>3.1</v>
      </c>
      <c r="AE194" s="889">
        <v>1.41</v>
      </c>
      <c r="AF194" s="889">
        <v>1.78</v>
      </c>
      <c r="AG194" s="889">
        <v>10.6</v>
      </c>
      <c r="AH194" s="889">
        <v>6.5</v>
      </c>
      <c r="AI194" s="889">
        <v>13.16</v>
      </c>
      <c r="AJ194" s="889">
        <v>2.5</v>
      </c>
      <c r="AK194" s="889">
        <v>6</v>
      </c>
      <c r="AL194" s="902">
        <v>3390</v>
      </c>
      <c r="AM194" s="896">
        <v>0.89999999999999991</v>
      </c>
      <c r="AN194" s="889">
        <v>1.07</v>
      </c>
      <c r="AO194" s="762">
        <f t="shared" si="42"/>
        <v>-8.2084936130713935</v>
      </c>
      <c r="AP194" s="763">
        <f t="shared" si="43"/>
        <v>10.3757169132444</v>
      </c>
      <c r="AQ194" s="912">
        <f t="shared" si="44"/>
        <v>21.252527555496712</v>
      </c>
      <c r="AR194" s="669">
        <f>INDEX(Historical!$C$7:$C$1381,MATCH(B194,Historical!$B$7:$B$1403,0))*IF(AH194="n/a",1.03,IF(AH194&lt;0,1.01,IF(AH194&gt;10,1.1,(1+AH194/100))))</f>
        <v>1.26735</v>
      </c>
      <c r="AS194" s="910">
        <f t="shared" si="45"/>
        <v>1.394085</v>
      </c>
      <c r="AT194" s="910">
        <f t="shared" si="51"/>
        <v>1.4777301</v>
      </c>
      <c r="AU194" s="910">
        <f t="shared" si="51"/>
        <v>1.5663939060000001</v>
      </c>
      <c r="AV194" s="910">
        <f t="shared" si="51"/>
        <v>1.6603775403600001</v>
      </c>
      <c r="AW194" s="669">
        <f t="shared" si="46"/>
        <v>7.3659365463599995</v>
      </c>
      <c r="AX194" s="770">
        <f t="shared" si="47"/>
        <v>20.860766203228547</v>
      </c>
      <c r="AY194" s="959">
        <v>0.43</v>
      </c>
      <c r="AZ194" s="896">
        <v>-5.34</v>
      </c>
      <c r="BA194" s="896">
        <v>-31.04</v>
      </c>
      <c r="BB194" s="896">
        <v>-18.11</v>
      </c>
      <c r="BC194" s="896">
        <v>-22.009999999999998</v>
      </c>
      <c r="BE194" s="641">
        <v>1996</v>
      </c>
      <c r="BF194" s="922">
        <f t="shared" si="48"/>
        <v>2</v>
      </c>
      <c r="BG194" s="906">
        <v>3.9</v>
      </c>
    </row>
    <row r="195" spans="1:60" ht="11.25" customHeight="1" x14ac:dyDescent="0.2">
      <c r="A195" s="895" t="s">
        <v>702</v>
      </c>
      <c r="B195" s="899" t="s">
        <v>703</v>
      </c>
      <c r="C195" s="957" t="s">
        <v>246</v>
      </c>
      <c r="D195" s="957" t="s">
        <v>4374</v>
      </c>
      <c r="E195" s="754">
        <v>18</v>
      </c>
      <c r="F195" s="1235">
        <v>191</v>
      </c>
      <c r="G195" s="1235" t="s">
        <v>115</v>
      </c>
      <c r="H195" s="1235" t="s">
        <v>115</v>
      </c>
      <c r="I195" s="898">
        <v>89.38</v>
      </c>
      <c r="J195" s="669">
        <f t="shared" si="35"/>
        <v>1.0964421570821214</v>
      </c>
      <c r="K195" s="901">
        <v>0.245</v>
      </c>
      <c r="L195" s="911">
        <v>4</v>
      </c>
      <c r="M195" s="660">
        <f t="shared" si="36"/>
        <v>0.98</v>
      </c>
      <c r="N195" s="894" t="s">
        <v>163</v>
      </c>
      <c r="O195" s="756">
        <v>0.22</v>
      </c>
      <c r="P195" s="885">
        <v>43797</v>
      </c>
      <c r="Q195" s="885">
        <v>43831</v>
      </c>
      <c r="R195" s="660">
        <f t="shared" si="37"/>
        <v>11.36363636363636</v>
      </c>
      <c r="S195" s="721">
        <f>IF(INDEX(Historical!$D$7:$D$1379,MATCH(B195,Historical!$B$7:$B$1403,0))=0,"n/a",(INDEX(Historical!$C$7:$C$1381,MATCH(B195,Historical!$B$7:$B$1403,0))/INDEX(Historical!$D$7:$D$1379,MATCH(B195,Historical!$B$7:$B$1403,0))-1)*100)</f>
        <v>9.9999999999999858</v>
      </c>
      <c r="T195" s="721">
        <f>IF(INDEX(Historical!$F$7:$F$1372,MATCH(B195,Historical!$B$7:$B$1403,0))=0,"n/a",((INDEX(Historical!$C$7:$C$1381,MATCH(B195,Historical!$B$7:$B$1403,0))/INDEX(Historical!$F$7:$F$1372,MATCH(B195,Historical!$B$7:$B$1403,0)))^(1/3)-1)*100)</f>
        <v>11.199004528465784</v>
      </c>
      <c r="U195" s="721">
        <f>IF(INDEX(Historical!$H$7:$H$1372,MATCH(B195,Historical!$B$7:$B$1403,0))=0,"n/a",((INDEX(Historical!$C$7:$C$1381,MATCH(B195,Historical!$B$7:$B$1403,0))/INDEX(Historical!$H$7:$H$1372,MATCH(B195,Historical!$B$7:$B$1403,0)))^(1/5)-1)*100)</f>
        <v>12.888132073019754</v>
      </c>
      <c r="V195" s="721">
        <f>IF(INDEX(Historical!$O$7:$O$1372,MATCH(B195,Historical!$B$7:$B$1403,0))=0,"n/a",((INDEX(Historical!$C$7:$C$1381,MATCH(B195,Historical!$B$7:$B$1403,0))/INDEX(Historical!$O$7:$O$1372,MATCH(B195,Historical!$B$7:$B$1403,0)))^(1/10)-1)*100)</f>
        <v>13.18640056714273</v>
      </c>
      <c r="W195" s="722">
        <f t="shared" si="38"/>
        <v>0.97738059809390387</v>
      </c>
      <c r="X195" s="723">
        <f t="shared" si="39"/>
        <v>1.1823974378917206</v>
      </c>
      <c r="Y195" s="679"/>
      <c r="Z195" s="669">
        <f t="shared" si="40"/>
        <v>34.385964912280699</v>
      </c>
      <c r="AA195" s="910">
        <f t="shared" si="41"/>
        <v>31.361403508771929</v>
      </c>
      <c r="AB195" s="911">
        <v>5</v>
      </c>
      <c r="AC195" s="889">
        <v>2.85</v>
      </c>
      <c r="AD195" s="889">
        <v>1.87</v>
      </c>
      <c r="AE195" s="889">
        <v>3.49</v>
      </c>
      <c r="AF195" s="889">
        <v>14.92</v>
      </c>
      <c r="AG195" s="889">
        <v>50</v>
      </c>
      <c r="AH195" s="889">
        <v>4.1000000000000005</v>
      </c>
      <c r="AI195" s="889">
        <v>16.809999999999999</v>
      </c>
      <c r="AJ195" s="889">
        <v>10.9</v>
      </c>
      <c r="AK195" s="889">
        <v>16.78</v>
      </c>
      <c r="AL195" s="902">
        <v>142360</v>
      </c>
      <c r="AM195" s="896">
        <v>1.2</v>
      </c>
      <c r="AN195" s="889">
        <v>0.4</v>
      </c>
      <c r="AO195" s="762">
        <f t="shared" si="42"/>
        <v>-17.376829278670051</v>
      </c>
      <c r="AP195" s="763">
        <f t="shared" si="43"/>
        <v>13.984574230101876</v>
      </c>
      <c r="AQ195" s="912">
        <f t="shared" si="44"/>
        <v>356.02735802477514</v>
      </c>
      <c r="AR195" s="669">
        <f>INDEX(Historical!$C$7:$C$1381,MATCH(B195,Historical!$B$7:$B$1403,0))*IF(AH195="n/a",1.03,IF(AH195&lt;0,1.01,IF(AH195&gt;10,1.1,(1+AH195/100))))</f>
        <v>0.91607999999999989</v>
      </c>
      <c r="AS195" s="910">
        <f t="shared" si="45"/>
        <v>1.0076879999999999</v>
      </c>
      <c r="AT195" s="910">
        <f t="shared" si="51"/>
        <v>1.1084567999999999</v>
      </c>
      <c r="AU195" s="910">
        <f t="shared" si="51"/>
        <v>1.2193024800000001</v>
      </c>
      <c r="AV195" s="910">
        <f t="shared" si="51"/>
        <v>1.3412327280000003</v>
      </c>
      <c r="AW195" s="669">
        <f t="shared" si="46"/>
        <v>5.5927600079999999</v>
      </c>
      <c r="AX195" s="770">
        <f t="shared" si="47"/>
        <v>6.2572835175654511</v>
      </c>
      <c r="AY195" s="959">
        <v>0.85</v>
      </c>
      <c r="AZ195" s="896">
        <v>15.97</v>
      </c>
      <c r="BA195" s="896">
        <v>-15.379999999999999</v>
      </c>
      <c r="BB195" s="896">
        <v>-11.129999999999999</v>
      </c>
      <c r="BC195" s="896">
        <v>-1.6500000000000001</v>
      </c>
      <c r="BE195" s="641">
        <v>2003</v>
      </c>
      <c r="BF195" s="922">
        <f t="shared" si="48"/>
        <v>1</v>
      </c>
      <c r="BG195" s="906">
        <v>18.399999999999999</v>
      </c>
    </row>
    <row r="196" spans="1:60" s="796" customFormat="1" ht="11.25" customHeight="1" x14ac:dyDescent="0.2">
      <c r="A196" s="664" t="s">
        <v>689</v>
      </c>
      <c r="B196" s="804" t="s">
        <v>690</v>
      </c>
      <c r="C196" s="957" t="s">
        <v>108</v>
      </c>
      <c r="D196" s="957" t="s">
        <v>4355</v>
      </c>
      <c r="E196" s="778">
        <v>20</v>
      </c>
      <c r="F196" s="1235">
        <v>170</v>
      </c>
      <c r="G196" s="1234" t="s">
        <v>106</v>
      </c>
      <c r="H196" s="1234" t="s">
        <v>106</v>
      </c>
      <c r="I196" s="779">
        <v>34.950000000000003</v>
      </c>
      <c r="J196" s="780">
        <f t="shared" si="35"/>
        <v>4.1201716738197423</v>
      </c>
      <c r="K196" s="802">
        <v>0.72</v>
      </c>
      <c r="L196" s="782">
        <v>2</v>
      </c>
      <c r="M196" s="783">
        <f t="shared" si="36"/>
        <v>1.44</v>
      </c>
      <c r="N196" s="784" t="s">
        <v>577</v>
      </c>
      <c r="O196" s="803">
        <v>0.67</v>
      </c>
      <c r="P196" s="786">
        <v>43790</v>
      </c>
      <c r="Q196" s="786">
        <v>43800</v>
      </c>
      <c r="R196" s="783">
        <f t="shared" si="37"/>
        <v>7.4626865671641687</v>
      </c>
      <c r="S196" s="721">
        <f>IF(INDEX(Historical!$D$7:$D$1379,MATCH(B196,Historical!$B$7:$B$1403,0))=0,"n/a",(INDEX(Historical!$C$7:$C$1381,MATCH(B196,Historical!$B$7:$B$1403,0))/INDEX(Historical!$D$7:$D$1379,MATCH(B196,Historical!$B$7:$B$1403,0))-1)*100)</f>
        <v>14.876033057851235</v>
      </c>
      <c r="T196" s="721">
        <f>IF(INDEX(Historical!$F$7:$F$1372,MATCH(B196,Historical!$B$7:$B$1403,0))=0,"n/a",((INDEX(Historical!$C$7:$C$1381,MATCH(B196,Historical!$B$7:$B$1403,0))/INDEX(Historical!$F$7:$F$1372,MATCH(B196,Historical!$B$7:$B$1403,0)))^(1/3)-1)*100)</f>
        <v>6.2149389148172585</v>
      </c>
      <c r="U196" s="721">
        <f>IF(INDEX(Historical!$H$7:$H$1372,MATCH(B196,Historical!$B$7:$B$1403,0))=0,"n/a",((INDEX(Historical!$C$7:$C$1381,MATCH(B196,Historical!$B$7:$B$1403,0))/INDEX(Historical!$H$7:$H$1372,MATCH(B196,Historical!$B$7:$B$1403,0)))^(1/5)-1)*100)</f>
        <v>4.2286880778094282</v>
      </c>
      <c r="V196" s="721">
        <f>IF(INDEX(Historical!$O$7:$O$1372,MATCH(B196,Historical!$B$7:$B$1403,0))=0,"n/a",((INDEX(Historical!$C$7:$C$1381,MATCH(B196,Historical!$B$7:$B$1403,0))/INDEX(Historical!$O$7:$O$1372,MATCH(B196,Historical!$B$7:$B$1403,0)))^(1/10)-1)*100)</f>
        <v>5.165563064359957</v>
      </c>
      <c r="W196" s="722">
        <f t="shared" si="38"/>
        <v>0.81863061686062044</v>
      </c>
      <c r="X196" s="723" t="str">
        <f t="shared" si="39"/>
        <v>n/a</v>
      </c>
      <c r="Y196" s="797"/>
      <c r="Z196" s="780">
        <f t="shared" si="40"/>
        <v>54.339622641509436</v>
      </c>
      <c r="AA196" s="788">
        <f t="shared" si="41"/>
        <v>13.188679245283021</v>
      </c>
      <c r="AB196" s="782">
        <v>12</v>
      </c>
      <c r="AC196" s="789">
        <v>2.65</v>
      </c>
      <c r="AD196" s="789" t="s">
        <v>136</v>
      </c>
      <c r="AE196" s="789">
        <v>5.04</v>
      </c>
      <c r="AF196" s="789">
        <v>1.21</v>
      </c>
      <c r="AG196" s="789">
        <v>9.3000000000000007</v>
      </c>
      <c r="AH196" s="789">
        <v>3.2</v>
      </c>
      <c r="AI196" s="789">
        <v>0.8</v>
      </c>
      <c r="AJ196" s="789">
        <v>-1.9</v>
      </c>
      <c r="AK196" s="789" t="s">
        <v>136</v>
      </c>
      <c r="AL196" s="790">
        <v>227.52</v>
      </c>
      <c r="AM196" s="791">
        <v>0.1</v>
      </c>
      <c r="AN196" s="789">
        <v>0</v>
      </c>
      <c r="AO196" s="792">
        <f t="shared" si="42"/>
        <v>-4.8398194936538506</v>
      </c>
      <c r="AP196" s="793">
        <f t="shared" si="43"/>
        <v>8.3488597516291705</v>
      </c>
      <c r="AQ196" s="794">
        <f t="shared" si="44"/>
        <v>-15.782551592011506</v>
      </c>
      <c r="AR196" s="669">
        <f>INDEX(Historical!$C$7:$C$1381,MATCH(B196,Historical!$B$7:$B$1403,0))*IF(AH196="n/a",1.03,IF(AH196&lt;0,1.01,IF(AH196&gt;10,1.1,(1+AH196/100))))</f>
        <v>1.43448</v>
      </c>
      <c r="AS196" s="788">
        <f t="shared" si="45"/>
        <v>1.4459558399999999</v>
      </c>
      <c r="AT196" s="788">
        <f t="shared" si="51"/>
        <v>1.4893345151999999</v>
      </c>
      <c r="AU196" s="788">
        <f t="shared" si="51"/>
        <v>1.5340145506559999</v>
      </c>
      <c r="AV196" s="788">
        <f t="shared" si="51"/>
        <v>1.58003498717568</v>
      </c>
      <c r="AW196" s="780">
        <f t="shared" si="46"/>
        <v>7.4838198930316802</v>
      </c>
      <c r="AX196" s="795">
        <f t="shared" si="47"/>
        <v>21.412932455026265</v>
      </c>
      <c r="AY196" s="960">
        <v>0.53</v>
      </c>
      <c r="AZ196" s="791">
        <v>7.4700000000000006</v>
      </c>
      <c r="BA196" s="791">
        <v>-28.4</v>
      </c>
      <c r="BB196" s="791">
        <v>-17.190000000000001</v>
      </c>
      <c r="BC196" s="791">
        <v>-12</v>
      </c>
      <c r="BD196" s="933"/>
      <c r="BE196" s="641">
        <v>2001</v>
      </c>
      <c r="BF196" s="922">
        <f t="shared" si="48"/>
        <v>2</v>
      </c>
      <c r="BG196" s="847">
        <v>1.4000000000000001</v>
      </c>
    </row>
    <row r="197" spans="1:60" ht="11.25" customHeight="1" x14ac:dyDescent="0.2">
      <c r="A197" s="895" t="s">
        <v>707</v>
      </c>
      <c r="B197" s="899" t="s">
        <v>708</v>
      </c>
      <c r="C197" s="957" t="s">
        <v>112</v>
      </c>
      <c r="D197" s="957" t="s">
        <v>4361</v>
      </c>
      <c r="E197" s="754">
        <v>16</v>
      </c>
      <c r="F197" s="1235">
        <v>235</v>
      </c>
      <c r="G197" s="1235" t="s">
        <v>37</v>
      </c>
      <c r="H197" s="1235" t="s">
        <v>37</v>
      </c>
      <c r="I197" s="898">
        <v>328.84</v>
      </c>
      <c r="J197" s="669">
        <f t="shared" si="35"/>
        <v>1.6056440822284395</v>
      </c>
      <c r="K197" s="901">
        <v>1.32</v>
      </c>
      <c r="L197" s="911">
        <v>4</v>
      </c>
      <c r="M197" s="660">
        <f t="shared" si="36"/>
        <v>5.28</v>
      </c>
      <c r="N197" s="894" t="s">
        <v>709</v>
      </c>
      <c r="O197" s="756">
        <v>1.2</v>
      </c>
      <c r="P197" s="885">
        <v>43616</v>
      </c>
      <c r="Q197" s="885">
        <v>43635</v>
      </c>
      <c r="R197" s="660">
        <f t="shared" si="37"/>
        <v>10.000000000000009</v>
      </c>
      <c r="S197" s="721">
        <f>IF(INDEX(Historical!$D$7:$D$1379,MATCH(B197,Historical!$B$7:$B$1403,0))=0,"n/a",(INDEX(Historical!$C$7:$C$1381,MATCH(B197,Historical!$B$7:$B$1403,0))/INDEX(Historical!$D$7:$D$1379,MATCH(B197,Historical!$B$7:$B$1403,0))-1)*100)</f>
        <v>9.7872340425531945</v>
      </c>
      <c r="T197" s="721">
        <f>IF(INDEX(Historical!$F$7:$F$1372,MATCH(B197,Historical!$B$7:$B$1403,0))=0,"n/a",((INDEX(Historical!$C$7:$C$1381,MATCH(B197,Historical!$B$7:$B$1403,0))/INDEX(Historical!$F$7:$F$1372,MATCH(B197,Historical!$B$7:$B$1403,0)))^(1/3)-1)*100)</f>
        <v>13.81352797806934</v>
      </c>
      <c r="U197" s="721">
        <f>IF(INDEX(Historical!$H$7:$H$1372,MATCH(B197,Historical!$B$7:$B$1403,0))=0,"n/a",((INDEX(Historical!$C$7:$C$1381,MATCH(B197,Historical!$B$7:$B$1403,0))/INDEX(Historical!$H$7:$H$1372,MATCH(B197,Historical!$B$7:$B$1403,0)))^(1/5)-1)*100)</f>
        <v>13.745986638356689</v>
      </c>
      <c r="V197" s="721">
        <f>IF(INDEX(Historical!$O$7:$O$1372,MATCH(B197,Historical!$B$7:$B$1403,0))=0,"n/a",((INDEX(Historical!$C$7:$C$1381,MATCH(B197,Historical!$B$7:$B$1403,0))/INDEX(Historical!$O$7:$O$1372,MATCH(B197,Historical!$B$7:$B$1403,0)))^(1/10)-1)*100)</f>
        <v>12.949284466830413</v>
      </c>
      <c r="W197" s="722">
        <f t="shared" si="38"/>
        <v>1.0615248026689836</v>
      </c>
      <c r="X197" s="723">
        <f t="shared" si="39"/>
        <v>2.1819026410089983</v>
      </c>
      <c r="Y197" s="899"/>
      <c r="Z197" s="669">
        <f t="shared" si="40"/>
        <v>40.091116173120732</v>
      </c>
      <c r="AA197" s="910">
        <f t="shared" si="41"/>
        <v>24.968868640850417</v>
      </c>
      <c r="AB197" s="911">
        <v>12</v>
      </c>
      <c r="AC197" s="889">
        <v>13.17</v>
      </c>
      <c r="AD197" s="889">
        <v>2.37</v>
      </c>
      <c r="AE197" s="889">
        <v>1.62</v>
      </c>
      <c r="AF197" s="889">
        <v>6.28</v>
      </c>
      <c r="AG197" s="889">
        <v>24.6</v>
      </c>
      <c r="AH197" s="889">
        <v>-26.6</v>
      </c>
      <c r="AI197" s="889">
        <v>12.620000000000001</v>
      </c>
      <c r="AJ197" s="889">
        <v>6.3</v>
      </c>
      <c r="AK197" s="889">
        <v>10.51</v>
      </c>
      <c r="AL197" s="902">
        <v>54860</v>
      </c>
      <c r="AM197" s="896">
        <v>0.2</v>
      </c>
      <c r="AN197" s="889">
        <v>1.57</v>
      </c>
      <c r="AO197" s="762">
        <f t="shared" si="42"/>
        <v>-9.6172379202652891</v>
      </c>
      <c r="AP197" s="763">
        <f t="shared" si="43"/>
        <v>15.351630720585128</v>
      </c>
      <c r="AQ197" s="912">
        <f t="shared" si="44"/>
        <v>163.99031553326228</v>
      </c>
      <c r="AR197" s="669">
        <f>INDEX(Historical!$C$7:$C$1381,MATCH(B197,Historical!$B$7:$B$1403,0))*IF(AH197="n/a",1.03,IF(AH197&lt;0,1.01,IF(AH197&gt;10,1.1,(1+AH197/100))))</f>
        <v>5.2115999999999998</v>
      </c>
      <c r="AS197" s="910">
        <f t="shared" si="45"/>
        <v>5.7327599999999999</v>
      </c>
      <c r="AT197" s="910">
        <f t="shared" si="51"/>
        <v>6.3060360000000006</v>
      </c>
      <c r="AU197" s="910">
        <f t="shared" si="51"/>
        <v>6.9366396000000012</v>
      </c>
      <c r="AV197" s="910">
        <f t="shared" si="51"/>
        <v>7.6303035600000015</v>
      </c>
      <c r="AW197" s="669">
        <f t="shared" si="46"/>
        <v>31.817339160000003</v>
      </c>
      <c r="AX197" s="770">
        <f t="shared" si="47"/>
        <v>9.6756292300206805</v>
      </c>
      <c r="AY197" s="959">
        <v>0.75</v>
      </c>
      <c r="AZ197" s="896">
        <v>24.9</v>
      </c>
      <c r="BA197" s="896">
        <v>-14.59</v>
      </c>
      <c r="BB197" s="896">
        <v>-9.67</v>
      </c>
      <c r="BC197" s="896">
        <v>-5.86</v>
      </c>
      <c r="BE197" s="641">
        <v>2004</v>
      </c>
      <c r="BF197" s="922">
        <f t="shared" si="48"/>
        <v>1</v>
      </c>
      <c r="BG197" s="906">
        <v>5.6000000000000005</v>
      </c>
    </row>
    <row r="198" spans="1:60" ht="11.25" customHeight="1" x14ac:dyDescent="0.2">
      <c r="A198" s="887" t="s">
        <v>1493</v>
      </c>
      <c r="B198" s="899" t="s">
        <v>1494</v>
      </c>
      <c r="C198" s="957" t="s">
        <v>123</v>
      </c>
      <c r="D198" s="957" t="s">
        <v>4382</v>
      </c>
      <c r="E198" s="754">
        <v>10</v>
      </c>
      <c r="F198" s="1235">
        <v>405</v>
      </c>
      <c r="G198" s="1235" t="s">
        <v>106</v>
      </c>
      <c r="H198" s="1235" t="s">
        <v>106</v>
      </c>
      <c r="I198" s="898">
        <v>57.77</v>
      </c>
      <c r="J198" s="669">
        <f t="shared" si="35"/>
        <v>3.2542842305694992</v>
      </c>
      <c r="K198" s="901">
        <v>0.47</v>
      </c>
      <c r="L198" s="911">
        <v>4</v>
      </c>
      <c r="M198" s="660">
        <f t="shared" si="36"/>
        <v>1.88</v>
      </c>
      <c r="N198" s="894" t="s">
        <v>998</v>
      </c>
      <c r="O198" s="756">
        <v>0.45</v>
      </c>
      <c r="P198" s="885">
        <v>43874</v>
      </c>
      <c r="Q198" s="885">
        <v>43893</v>
      </c>
      <c r="R198" s="660">
        <f t="shared" si="37"/>
        <v>4.4444444444444366</v>
      </c>
      <c r="S198" s="721">
        <f>IF(INDEX(Historical!$D$7:$D$1379,MATCH(B198,Historical!$B$7:$B$1403,0))=0,"n/a",(INDEX(Historical!$C$7:$C$1381,MATCH(B198,Historical!$B$7:$B$1403,0))/INDEX(Historical!$D$7:$D$1379,MATCH(B198,Historical!$B$7:$B$1403,0))-1)*100)</f>
        <v>9.7560975609756184</v>
      </c>
      <c r="T198" s="721">
        <f>IF(INDEX(Historical!$F$7:$F$1372,MATCH(B198,Historical!$B$7:$B$1403,0))=0,"n/a",((INDEX(Historical!$C$7:$C$1381,MATCH(B198,Historical!$B$7:$B$1403,0))/INDEX(Historical!$F$7:$F$1372,MATCH(B198,Historical!$B$7:$B$1403,0)))^(1/3)-1)*100)</f>
        <v>10.891823393038823</v>
      </c>
      <c r="U198" s="721">
        <f>IF(INDEX(Historical!$H$7:$H$1372,MATCH(B198,Historical!$B$7:$B$1403,0))=0,"n/a",((INDEX(Historical!$C$7:$C$1381,MATCH(B198,Historical!$B$7:$B$1403,0))/INDEX(Historical!$H$7:$H$1372,MATCH(B198,Historical!$B$7:$B$1403,0)))^(1/5)-1)*100)</f>
        <v>12.030033714161736</v>
      </c>
      <c r="V198" s="721">
        <f>IF(INDEX(Historical!$O$7:$O$1372,MATCH(B198,Historical!$B$7:$B$1403,0))=0,"n/a",((INDEX(Historical!$C$7:$C$1381,MATCH(B198,Historical!$B$7:$B$1403,0))/INDEX(Historical!$O$7:$O$1372,MATCH(B198,Historical!$B$7:$B$1403,0)))^(1/10)-1)*100)</f>
        <v>16.23080652394242</v>
      </c>
      <c r="W198" s="722">
        <f t="shared" si="38"/>
        <v>0.74118520828992496</v>
      </c>
      <c r="X198" s="723" t="str">
        <f t="shared" si="39"/>
        <v>n/a</v>
      </c>
      <c r="Y198" s="691"/>
      <c r="Z198" s="669">
        <f t="shared" si="40"/>
        <v>62.876254180601997</v>
      </c>
      <c r="AA198" s="910">
        <f t="shared" si="41"/>
        <v>19.321070234113712</v>
      </c>
      <c r="AB198" s="911">
        <v>12</v>
      </c>
      <c r="AC198" s="889">
        <v>2.99</v>
      </c>
      <c r="AD198" s="889">
        <v>3.86</v>
      </c>
      <c r="AE198" s="889">
        <v>0.99</v>
      </c>
      <c r="AF198" s="889">
        <v>2.4</v>
      </c>
      <c r="AG198" s="889">
        <v>12.6</v>
      </c>
      <c r="AH198" s="889">
        <v>-49.4</v>
      </c>
      <c r="AI198" s="889">
        <v>2.78</v>
      </c>
      <c r="AJ198" s="889">
        <v>-5.6000000000000005</v>
      </c>
      <c r="AK198" s="889">
        <v>5</v>
      </c>
      <c r="AL198" s="902">
        <v>976.89</v>
      </c>
      <c r="AM198" s="896">
        <v>0.8</v>
      </c>
      <c r="AN198" s="889">
        <v>0.5</v>
      </c>
      <c r="AO198" s="762">
        <f t="shared" si="42"/>
        <v>-4.036752289382477</v>
      </c>
      <c r="AP198" s="763">
        <f t="shared" si="43"/>
        <v>15.284317944731235</v>
      </c>
      <c r="AQ198" s="912">
        <f t="shared" si="44"/>
        <v>43.558843625374124</v>
      </c>
      <c r="AR198" s="669">
        <f>INDEX(Historical!$C$7:$C$1381,MATCH(B198,Historical!$B$7:$B$1403,0))*IF(AH198="n/a",1.03,IF(AH198&lt;0,1.01,IF(AH198&gt;10,1.1,(1+AH198/100))))</f>
        <v>1.8180000000000001</v>
      </c>
      <c r="AS198" s="910">
        <f t="shared" si="45"/>
        <v>1.8685404000000001</v>
      </c>
      <c r="AT198" s="910">
        <f t="shared" si="51"/>
        <v>1.9619674200000001</v>
      </c>
      <c r="AU198" s="910">
        <f t="shared" si="51"/>
        <v>2.0600657910000004</v>
      </c>
      <c r="AV198" s="910">
        <f t="shared" si="51"/>
        <v>2.1630690805500006</v>
      </c>
      <c r="AW198" s="669">
        <f t="shared" si="46"/>
        <v>9.8716426915500008</v>
      </c>
      <c r="AX198" s="770">
        <f t="shared" si="47"/>
        <v>17.087835713259476</v>
      </c>
      <c r="AY198" s="959">
        <v>1.29</v>
      </c>
      <c r="AZ198" s="896">
        <v>1.9300000000000002</v>
      </c>
      <c r="BA198" s="896">
        <v>-25.509999999999998</v>
      </c>
      <c r="BB198" s="896">
        <v>-15.379999999999999</v>
      </c>
      <c r="BC198" s="896">
        <v>-12.139999999999999</v>
      </c>
      <c r="BE198" s="641">
        <v>2011</v>
      </c>
      <c r="BF198" s="922">
        <f t="shared" si="48"/>
        <v>0</v>
      </c>
      <c r="BG198" s="906">
        <v>5.8999999999999995</v>
      </c>
    </row>
    <row r="199" spans="1:60" ht="11.25" customHeight="1" x14ac:dyDescent="0.2">
      <c r="A199" s="895" t="s">
        <v>1509</v>
      </c>
      <c r="B199" s="899" t="s">
        <v>1510</v>
      </c>
      <c r="C199" s="957" t="s">
        <v>108</v>
      </c>
      <c r="D199" s="957" t="s">
        <v>4355</v>
      </c>
      <c r="E199" s="754">
        <v>10</v>
      </c>
      <c r="F199" s="1235">
        <v>368</v>
      </c>
      <c r="G199" s="1235" t="s">
        <v>106</v>
      </c>
      <c r="H199" s="1235" t="s">
        <v>106</v>
      </c>
      <c r="I199" s="898">
        <v>34.950000000000003</v>
      </c>
      <c r="J199" s="669">
        <f t="shared" ref="J199:J262" si="52">(M199/I199)*100</f>
        <v>3.7768240343347639</v>
      </c>
      <c r="K199" s="901">
        <v>0.33</v>
      </c>
      <c r="L199" s="911">
        <v>4</v>
      </c>
      <c r="M199" s="660">
        <f t="shared" ref="M199:M262" si="53">K199*L199</f>
        <v>1.32</v>
      </c>
      <c r="N199" s="894" t="s">
        <v>593</v>
      </c>
      <c r="O199" s="756">
        <v>0.3</v>
      </c>
      <c r="P199" s="885">
        <v>43712</v>
      </c>
      <c r="Q199" s="885">
        <v>43721</v>
      </c>
      <c r="R199" s="660">
        <f t="shared" ref="R199:R262" si="54">(K199-O199)/O199*100</f>
        <v>10.000000000000009</v>
      </c>
      <c r="S199" s="721">
        <f>IF(INDEX(Historical!$D$7:$D$1379,MATCH(B199,Historical!$B$7:$B$1403,0))=0,"n/a",(INDEX(Historical!$C$7:$C$1381,MATCH(B199,Historical!$B$7:$B$1403,0))/INDEX(Historical!$D$7:$D$1379,MATCH(B199,Historical!$B$7:$B$1403,0))-1)*100)</f>
        <v>23.529411764705888</v>
      </c>
      <c r="T199" s="721">
        <f>IF(INDEX(Historical!$F$7:$F$1372,MATCH(B199,Historical!$B$7:$B$1403,0))=0,"n/a",((INDEX(Historical!$C$7:$C$1381,MATCH(B199,Historical!$B$7:$B$1403,0))/INDEX(Historical!$F$7:$F$1372,MATCH(B199,Historical!$B$7:$B$1403,0)))^(1/3)-1)*100)</f>
        <v>17.33438845558204</v>
      </c>
      <c r="U199" s="721">
        <f>IF(INDEX(Historical!$H$7:$H$1372,MATCH(B199,Historical!$B$7:$B$1403,0))=0,"n/a",((INDEX(Historical!$C$7:$C$1381,MATCH(B199,Historical!$B$7:$B$1403,0))/INDEX(Historical!$H$7:$H$1372,MATCH(B199,Historical!$B$7:$B$1403,0)))^(1/5)-1)*100)</f>
        <v>12.474611314209483</v>
      </c>
      <c r="V199" s="721">
        <f>IF(INDEX(Historical!$O$7:$O$1372,MATCH(B199,Historical!$B$7:$B$1403,0))=0,"n/a",((INDEX(Historical!$C$7:$C$1381,MATCH(B199,Historical!$B$7:$B$1403,0))/INDEX(Historical!$O$7:$O$1372,MATCH(B199,Historical!$B$7:$B$1403,0)))^(1/10)-1)*100)</f>
        <v>12.158206350003109</v>
      </c>
      <c r="W199" s="722">
        <f t="shared" ref="W199:W262" si="55">IF(OR(U199&lt;=0,U199="n/a",V199&lt;=0,V199="n/a"),"n/a",U199/V199)</f>
        <v>1.0260239837273606</v>
      </c>
      <c r="X199" s="723">
        <f t="shared" ref="X199:X262" si="56">IF(OR(AJ199&lt;=0,AJ199="n/a",U199&lt;=0,U199="n/a"),"n/a",U199/AJ199)</f>
        <v>1.4676013310834686</v>
      </c>
      <c r="Y199" s="899"/>
      <c r="Z199" s="669">
        <f t="shared" ref="Z199:Z262" si="57">IF(OR(AC199&lt;0.01,AC199="n/a"),"n/a",M199/AC199*100)</f>
        <v>43.278688524590173</v>
      </c>
      <c r="AA199" s="910">
        <f t="shared" ref="AA199:AA262" si="58">IF(OR(AC199&lt;0.01,AC199="n/a"),"n/a",I199/AC199)</f>
        <v>11.459016393442624</v>
      </c>
      <c r="AB199" s="911">
        <v>12</v>
      </c>
      <c r="AC199" s="889">
        <v>3.05</v>
      </c>
      <c r="AD199" s="889" t="s">
        <v>136</v>
      </c>
      <c r="AE199" s="889">
        <v>3.23</v>
      </c>
      <c r="AF199" s="889">
        <v>1.1299999999999999</v>
      </c>
      <c r="AG199" s="889">
        <v>9.1</v>
      </c>
      <c r="AH199" s="889">
        <v>23.3</v>
      </c>
      <c r="AI199" s="889">
        <v>3.75</v>
      </c>
      <c r="AJ199" s="889">
        <v>8.5</v>
      </c>
      <c r="AK199" s="889" t="s">
        <v>136</v>
      </c>
      <c r="AL199" s="902">
        <v>226.48</v>
      </c>
      <c r="AM199" s="896">
        <v>0.89999999999999991</v>
      </c>
      <c r="AN199" s="889">
        <v>0.05</v>
      </c>
      <c r="AO199" s="762">
        <f t="shared" ref="AO199:AO262" si="59">IF(U199="n/a","n/a",IF(AA199&lt;0,"n/a",IF(AA199="n/a","n/a",J199+U199-AA199)))</f>
        <v>4.7924189551016241</v>
      </c>
      <c r="AP199" s="763">
        <f t="shared" ref="AP199:AP262" si="60">IF(U199="n/a","n/a",J199+U199)</f>
        <v>16.251435348544248</v>
      </c>
      <c r="AQ199" s="912">
        <f t="shared" ref="AQ199:AQ262" si="61">IF(OR(AC199&lt;0.01,AF199="n/a"),"n/a",(I199/SQRT(22.5*AC199*(I199/AF199))-1)*100)</f>
        <v>-24.138463780413545</v>
      </c>
      <c r="AR199" s="669">
        <f>INDEX(Historical!$C$7:$C$1381,MATCH(B199,Historical!$B$7:$B$1403,0))*IF(AH199="n/a",1.03,IF(AH199&lt;0,1.01,IF(AH199&gt;10,1.1,(1+AH199/100))))</f>
        <v>1.3860000000000001</v>
      </c>
      <c r="AS199" s="910">
        <f t="shared" ref="AS199:AS262" si="62">IF($AI199="n/a",1.03*AR199,IF($AI199&lt;0,1.01*AR199,IF($AI199&gt;10,1.1*AR199,(1+$AI199/100)*AR199)))</f>
        <v>1.4379750000000002</v>
      </c>
      <c r="AT199" s="910">
        <f t="shared" si="51"/>
        <v>1.4811142500000003</v>
      </c>
      <c r="AU199" s="910">
        <f t="shared" si="51"/>
        <v>1.5255476775000003</v>
      </c>
      <c r="AV199" s="910">
        <f t="shared" si="51"/>
        <v>1.5713141078250004</v>
      </c>
      <c r="AW199" s="669">
        <f t="shared" ref="AW199:AW262" si="63">SUM(AR199:AV199)</f>
        <v>7.401951035325002</v>
      </c>
      <c r="AX199" s="770">
        <f t="shared" ref="AX199:AX262" si="64">AW199/I199*100</f>
        <v>21.178686796351936</v>
      </c>
      <c r="AY199" s="959">
        <v>0.62</v>
      </c>
      <c r="AZ199" s="896">
        <v>5.91</v>
      </c>
      <c r="BA199" s="896">
        <v>-17.34</v>
      </c>
      <c r="BB199" s="896">
        <v>-8.85</v>
      </c>
      <c r="BC199" s="896">
        <v>-6.23</v>
      </c>
      <c r="BE199" s="641">
        <v>2010</v>
      </c>
      <c r="BF199" s="922">
        <f t="shared" ref="BF199:BF262" si="65">IF(BE199&gt;2008,0,IF(BE199&gt;2001,1,IF(BE199&gt;1990,2,IF(BE199&gt;1980,3,IF(BE199&gt;1973,4,IF(BE199&gt;1970,5,IF(BE199&gt;1960,6,IF(BE199&gt;1958,7,IF(BE199&gt;1953,8,9)))))))))</f>
        <v>0</v>
      </c>
      <c r="BG199" s="906">
        <v>1.2</v>
      </c>
    </row>
    <row r="200" spans="1:60" ht="11.25" customHeight="1" x14ac:dyDescent="0.2">
      <c r="A200" s="887" t="s">
        <v>1327</v>
      </c>
      <c r="B200" s="899" t="s">
        <v>1328</v>
      </c>
      <c r="C200" s="957" t="s">
        <v>112</v>
      </c>
      <c r="D200" s="957" t="s">
        <v>4378</v>
      </c>
      <c r="E200" s="754">
        <v>10</v>
      </c>
      <c r="F200" s="1235">
        <v>415</v>
      </c>
      <c r="G200" s="1235" t="s">
        <v>106</v>
      </c>
      <c r="H200" s="1235" t="s">
        <v>106</v>
      </c>
      <c r="I200" s="898">
        <v>67.27</v>
      </c>
      <c r="J200" s="669">
        <f t="shared" si="52"/>
        <v>2.3784748030325558</v>
      </c>
      <c r="K200" s="901">
        <v>0.4</v>
      </c>
      <c r="L200" s="911">
        <v>4</v>
      </c>
      <c r="M200" s="660">
        <f t="shared" si="53"/>
        <v>1.6</v>
      </c>
      <c r="N200" s="894" t="s">
        <v>606</v>
      </c>
      <c r="O200" s="756">
        <v>0.3</v>
      </c>
      <c r="P200" s="885">
        <v>43894</v>
      </c>
      <c r="Q200" s="885">
        <v>43909</v>
      </c>
      <c r="R200" s="660">
        <f t="shared" si="54"/>
        <v>33.33333333333335</v>
      </c>
      <c r="S200" s="721">
        <f>IF(INDEX(Historical!$D$7:$D$1379,MATCH(B200,Historical!$B$7:$B$1403,0))=0,"n/a",(INDEX(Historical!$C$7:$C$1381,MATCH(B200,Historical!$B$7:$B$1403,0))/INDEX(Historical!$D$7:$D$1379,MATCH(B200,Historical!$B$7:$B$1403,0))-1)*100)</f>
        <v>49.999999999999979</v>
      </c>
      <c r="T200" s="721">
        <f>IF(INDEX(Historical!$F$7:$F$1372,MATCH(B200,Historical!$B$7:$B$1403,0))=0,"n/a",((INDEX(Historical!$C$7:$C$1381,MATCH(B200,Historical!$B$7:$B$1403,0))/INDEX(Historical!$F$7:$F$1372,MATCH(B200,Historical!$B$7:$B$1403,0)))^(1/3)-1)*100)</f>
        <v>35.252874076045316</v>
      </c>
      <c r="U200" s="721">
        <f>IF(INDEX(Historical!$H$7:$H$1372,MATCH(B200,Historical!$B$7:$B$1403,0))=0,"n/a",((INDEX(Historical!$C$7:$C$1381,MATCH(B200,Historical!$B$7:$B$1403,0))/INDEX(Historical!$H$7:$H$1372,MATCH(B200,Historical!$B$7:$B$1403,0)))^(1/5)-1)*100)</f>
        <v>26.530698170992761</v>
      </c>
      <c r="V200" s="721">
        <f>IF(INDEX(Historical!$O$7:$O$1372,MATCH(B200,Historical!$B$7:$B$1403,0))=0,"n/a",((INDEX(Historical!$C$7:$C$1381,MATCH(B200,Historical!$B$7:$B$1403,0))/INDEX(Historical!$O$7:$O$1372,MATCH(B200,Historical!$B$7:$B$1403,0)))^(1/10)-1)*100)</f>
        <v>16.525450277397582</v>
      </c>
      <c r="W200" s="722">
        <f t="shared" si="55"/>
        <v>1.6054447973063521</v>
      </c>
      <c r="X200" s="723">
        <f t="shared" si="56"/>
        <v>0.5550355265898067</v>
      </c>
      <c r="Y200" s="679"/>
      <c r="Z200" s="669">
        <f t="shared" si="57"/>
        <v>43.126684636118604</v>
      </c>
      <c r="AA200" s="910">
        <f t="shared" si="58"/>
        <v>18.132075471698112</v>
      </c>
      <c r="AB200" s="911">
        <v>12</v>
      </c>
      <c r="AC200" s="889">
        <v>3.71</v>
      </c>
      <c r="AD200" s="889">
        <v>1.21</v>
      </c>
      <c r="AE200" s="889">
        <v>0.62</v>
      </c>
      <c r="AF200" s="889">
        <v>672.7</v>
      </c>
      <c r="AG200" s="891">
        <v>199.70000000000002</v>
      </c>
      <c r="AH200" s="889">
        <v>14.7</v>
      </c>
      <c r="AI200" s="889">
        <v>12.35</v>
      </c>
      <c r="AJ200" s="889">
        <v>47.8</v>
      </c>
      <c r="AK200" s="889">
        <v>15</v>
      </c>
      <c r="AL200" s="902">
        <v>2680</v>
      </c>
      <c r="AM200" s="896">
        <v>2.1999999999999997</v>
      </c>
      <c r="AN200" s="889">
        <v>65.709999999999994</v>
      </c>
      <c r="AO200" s="762">
        <f t="shared" si="59"/>
        <v>10.777097502327205</v>
      </c>
      <c r="AP200" s="763">
        <f t="shared" si="60"/>
        <v>28.909172974025317</v>
      </c>
      <c r="AQ200" s="912">
        <f t="shared" si="61"/>
        <v>2228.3229224115912</v>
      </c>
      <c r="AR200" s="669">
        <f>INDEX(Historical!$C$7:$C$1381,MATCH(B200,Historical!$B$7:$B$1403,0))*IF(AH200="n/a",1.03,IF(AH200&lt;0,1.01,IF(AH200&gt;10,1.1,(1+AH200/100))))</f>
        <v>1.32</v>
      </c>
      <c r="AS200" s="910">
        <f t="shared" si="62"/>
        <v>1.4520000000000002</v>
      </c>
      <c r="AT200" s="910">
        <f t="shared" si="51"/>
        <v>1.5972000000000004</v>
      </c>
      <c r="AU200" s="910">
        <f t="shared" si="51"/>
        <v>1.7569200000000005</v>
      </c>
      <c r="AV200" s="910">
        <f t="shared" si="51"/>
        <v>1.9326120000000007</v>
      </c>
      <c r="AW200" s="669">
        <f t="shared" si="63"/>
        <v>8.0587320000000027</v>
      </c>
      <c r="AX200" s="770">
        <f t="shared" si="64"/>
        <v>11.9796818789951</v>
      </c>
      <c r="AY200" s="959">
        <v>0.86</v>
      </c>
      <c r="AZ200" s="896">
        <v>2.4699999999999998</v>
      </c>
      <c r="BA200" s="896">
        <v>-53.580000000000005</v>
      </c>
      <c r="BB200" s="896">
        <v>-20.75</v>
      </c>
      <c r="BC200" s="896">
        <v>-31.740000000000002</v>
      </c>
      <c r="BE200" s="641">
        <v>2011</v>
      </c>
      <c r="BF200" s="922">
        <f t="shared" si="65"/>
        <v>0</v>
      </c>
      <c r="BG200" s="906">
        <v>11.200000000000001</v>
      </c>
    </row>
    <row r="201" spans="1:60" ht="11.25" customHeight="1" x14ac:dyDescent="0.2">
      <c r="A201" s="895" t="s">
        <v>714</v>
      </c>
      <c r="B201" s="899" t="s">
        <v>715</v>
      </c>
      <c r="C201" s="957" t="s">
        <v>128</v>
      </c>
      <c r="D201" s="957" t="s">
        <v>192</v>
      </c>
      <c r="E201" s="754">
        <v>20</v>
      </c>
      <c r="F201" s="1235">
        <v>173</v>
      </c>
      <c r="G201" s="1235" t="s">
        <v>106</v>
      </c>
      <c r="H201" s="1235" t="s">
        <v>106</v>
      </c>
      <c r="I201" s="898">
        <v>24.52</v>
      </c>
      <c r="J201" s="669">
        <f t="shared" si="52"/>
        <v>6.1174551386623168</v>
      </c>
      <c r="K201" s="901">
        <v>0.375</v>
      </c>
      <c r="L201" s="911">
        <v>4</v>
      </c>
      <c r="M201" s="660">
        <f t="shared" si="53"/>
        <v>1.5</v>
      </c>
      <c r="N201" s="894" t="s">
        <v>135</v>
      </c>
      <c r="O201" s="756">
        <v>0.37</v>
      </c>
      <c r="P201" s="885">
        <v>43888</v>
      </c>
      <c r="Q201" s="885">
        <v>43901</v>
      </c>
      <c r="R201" s="660">
        <f t="shared" si="54"/>
        <v>1.3513513513513526</v>
      </c>
      <c r="S201" s="721">
        <f>IF(INDEX(Historical!$D$7:$D$1379,MATCH(B201,Historical!$B$7:$B$1403,0))=0,"n/a",(INDEX(Historical!$C$7:$C$1381,MATCH(B201,Historical!$B$7:$B$1403,0))/INDEX(Historical!$D$7:$D$1379,MATCH(B201,Historical!$B$7:$B$1403,0))-1)*100)</f>
        <v>1.3698630136986356</v>
      </c>
      <c r="T201" s="721">
        <f>IF(INDEX(Historical!$F$7:$F$1372,MATCH(B201,Historical!$B$7:$B$1403,0))=0,"n/a",((INDEX(Historical!$C$7:$C$1381,MATCH(B201,Historical!$B$7:$B$1403,0))/INDEX(Historical!$F$7:$F$1372,MATCH(B201,Historical!$B$7:$B$1403,0)))^(1/3)-1)*100)</f>
        <v>1.3890663116861823</v>
      </c>
      <c r="U201" s="721">
        <f>IF(INDEX(Historical!$H$7:$H$1372,MATCH(B201,Historical!$B$7:$B$1403,0))=0,"n/a",((INDEX(Historical!$C$7:$C$1381,MATCH(B201,Historical!$B$7:$B$1403,0))/INDEX(Historical!$H$7:$H$1372,MATCH(B201,Historical!$B$7:$B$1403,0)))^(1/5)-1)*100)</f>
        <v>1.4090059927290843</v>
      </c>
      <c r="V201" s="721">
        <f>IF(INDEX(Historical!$O$7:$O$1372,MATCH(B201,Historical!$B$7:$B$1403,0))=0,"n/a",((INDEX(Historical!$C$7:$C$1381,MATCH(B201,Historical!$B$7:$B$1403,0))/INDEX(Historical!$O$7:$O$1372,MATCH(B201,Historical!$B$7:$B$1403,0)))^(1/10)-1)*100)</f>
        <v>12.395879070719506</v>
      </c>
      <c r="W201" s="722">
        <f t="shared" si="55"/>
        <v>0.11366729093520433</v>
      </c>
      <c r="X201" s="723" t="str">
        <f t="shared" si="56"/>
        <v>n/a</v>
      </c>
      <c r="Y201" s="682"/>
      <c r="Z201" s="669">
        <f t="shared" si="57"/>
        <v>48.387096774193544</v>
      </c>
      <c r="AA201" s="910">
        <f t="shared" si="58"/>
        <v>7.9096774193548383</v>
      </c>
      <c r="AB201" s="911">
        <v>12</v>
      </c>
      <c r="AC201" s="889">
        <v>3.1</v>
      </c>
      <c r="AD201" s="889" t="s">
        <v>136</v>
      </c>
      <c r="AE201" s="889">
        <v>0.56000000000000005</v>
      </c>
      <c r="AF201" s="889">
        <v>1.56</v>
      </c>
      <c r="AG201" s="889">
        <v>20.599999999999998</v>
      </c>
      <c r="AH201" s="889">
        <v>43.8</v>
      </c>
      <c r="AI201" s="889">
        <v>19.689999999999998</v>
      </c>
      <c r="AJ201" s="889">
        <v>0</v>
      </c>
      <c r="AK201" s="889">
        <v>-2.35</v>
      </c>
      <c r="AL201" s="902">
        <v>1360</v>
      </c>
      <c r="AM201" s="896">
        <v>0.2</v>
      </c>
      <c r="AN201" s="889">
        <v>0.41</v>
      </c>
      <c r="AO201" s="762">
        <f t="shared" si="59"/>
        <v>-0.3832162879634371</v>
      </c>
      <c r="AP201" s="763">
        <f t="shared" si="60"/>
        <v>7.5264611313914012</v>
      </c>
      <c r="AQ201" s="912">
        <f t="shared" si="61"/>
        <v>-25.945675273130153</v>
      </c>
      <c r="AR201" s="669">
        <f>INDEX(Historical!$C$7:$C$1381,MATCH(B201,Historical!$B$7:$B$1403,0))*IF(AH201="n/a",1.03,IF(AH201&lt;0,1.01,IF(AH201&gt;10,1.1,(1+AH201/100))))</f>
        <v>1.6280000000000001</v>
      </c>
      <c r="AS201" s="910">
        <f t="shared" si="62"/>
        <v>1.7908000000000002</v>
      </c>
      <c r="AT201" s="910">
        <f t="shared" si="51"/>
        <v>1.8087080000000002</v>
      </c>
      <c r="AU201" s="910">
        <f t="shared" si="51"/>
        <v>1.8267950800000001</v>
      </c>
      <c r="AV201" s="910">
        <f t="shared" si="51"/>
        <v>1.8450630308000002</v>
      </c>
      <c r="AW201" s="669">
        <f t="shared" si="63"/>
        <v>8.8993661108000008</v>
      </c>
      <c r="AX201" s="770">
        <f t="shared" si="64"/>
        <v>36.294315296900493</v>
      </c>
      <c r="AY201" s="959">
        <v>0.52</v>
      </c>
      <c r="AZ201" s="896">
        <v>2.29</v>
      </c>
      <c r="BA201" s="896">
        <v>-62.22</v>
      </c>
      <c r="BB201" s="896">
        <v>-32.690000000000005</v>
      </c>
      <c r="BC201" s="896">
        <v>-41.03</v>
      </c>
      <c r="BE201" s="641">
        <v>2001</v>
      </c>
      <c r="BF201" s="922">
        <f t="shared" si="65"/>
        <v>2</v>
      </c>
      <c r="BG201" s="906">
        <v>9.8000000000000007</v>
      </c>
    </row>
    <row r="202" spans="1:60" ht="11.25" customHeight="1" x14ac:dyDescent="0.2">
      <c r="A202" s="887" t="s">
        <v>1511</v>
      </c>
      <c r="B202" s="899" t="s">
        <v>1512</v>
      </c>
      <c r="C202" s="957" t="s">
        <v>108</v>
      </c>
      <c r="D202" s="957" t="s">
        <v>4347</v>
      </c>
      <c r="E202" s="754">
        <v>11</v>
      </c>
      <c r="F202" s="1235">
        <v>322</v>
      </c>
      <c r="G202" s="1235" t="s">
        <v>37</v>
      </c>
      <c r="H202" s="1235" t="s">
        <v>37</v>
      </c>
      <c r="I202" s="898">
        <v>13.89</v>
      </c>
      <c r="J202" s="669">
        <f t="shared" si="52"/>
        <v>5.4715622750179982</v>
      </c>
      <c r="K202" s="901">
        <v>0.19</v>
      </c>
      <c r="L202" s="911">
        <v>4</v>
      </c>
      <c r="M202" s="660">
        <f t="shared" si="53"/>
        <v>0.76</v>
      </c>
      <c r="N202" s="894" t="s">
        <v>107</v>
      </c>
      <c r="O202" s="756">
        <v>0.18</v>
      </c>
      <c r="P202" s="1196">
        <v>43866</v>
      </c>
      <c r="Q202" s="1196">
        <v>43875</v>
      </c>
      <c r="R202" s="660">
        <f t="shared" si="54"/>
        <v>5.5555555555555607</v>
      </c>
      <c r="S202" s="721">
        <f>IF(INDEX(Historical!$D$7:$D$1379,MATCH(B202,Historical!$B$7:$B$1403,0))=0,"n/a",(INDEX(Historical!$C$7:$C$1381,MATCH(B202,Historical!$B$7:$B$1403,0))/INDEX(Historical!$D$7:$D$1379,MATCH(B202,Historical!$B$7:$B$1403,0))-1)*100)</f>
        <v>5.8823529411764497</v>
      </c>
      <c r="T202" s="721">
        <f>IF(INDEX(Historical!$F$7:$F$1372,MATCH(B202,Historical!$B$7:$B$1403,0))=0,"n/a",((INDEX(Historical!$C$7:$C$1381,MATCH(B202,Historical!$B$7:$B$1403,0))/INDEX(Historical!$F$7:$F$1372,MATCH(B202,Historical!$B$7:$B$1403,0)))^(1/3)-1)*100)</f>
        <v>6.2658569182611146</v>
      </c>
      <c r="U202" s="721">
        <f>IF(INDEX(Historical!$H$7:$H$1372,MATCH(B202,Historical!$B$7:$B$1403,0))=0,"n/a",((INDEX(Historical!$C$7:$C$1381,MATCH(B202,Historical!$B$7:$B$1403,0))/INDEX(Historical!$H$7:$H$1372,MATCH(B202,Historical!$B$7:$B$1403,0)))^(1/5)-1)*100)</f>
        <v>6.7249181879538877</v>
      </c>
      <c r="V202" s="721">
        <f>IF(INDEX(Historical!$O$7:$O$1372,MATCH(B202,Historical!$B$7:$B$1403,0))=0,"n/a",((INDEX(Historical!$C$7:$C$1381,MATCH(B202,Historical!$B$7:$B$1403,0))/INDEX(Historical!$O$7:$O$1372,MATCH(B202,Historical!$B$7:$B$1403,0)))^(1/10)-1)*100)</f>
        <v>6.2924083266070685</v>
      </c>
      <c r="W202" s="722">
        <f t="shared" si="55"/>
        <v>1.0687351867357331</v>
      </c>
      <c r="X202" s="723">
        <f t="shared" si="56"/>
        <v>0.96070259827912674</v>
      </c>
      <c r="Y202" s="679"/>
      <c r="Z202" s="669">
        <f t="shared" si="57"/>
        <v>73.076923076923066</v>
      </c>
      <c r="AA202" s="910">
        <f t="shared" si="58"/>
        <v>13.355769230769232</v>
      </c>
      <c r="AB202" s="911">
        <v>12</v>
      </c>
      <c r="AC202" s="889">
        <v>1.04</v>
      </c>
      <c r="AD202" s="889">
        <v>1.9</v>
      </c>
      <c r="AE202" s="889">
        <v>3.57</v>
      </c>
      <c r="AF202" s="889">
        <v>1.08</v>
      </c>
      <c r="AG202" s="889">
        <v>8</v>
      </c>
      <c r="AH202" s="889">
        <v>14.299999999999999</v>
      </c>
      <c r="AI202" s="889">
        <v>5.57</v>
      </c>
      <c r="AJ202" s="889">
        <v>7.0000000000000009</v>
      </c>
      <c r="AK202" s="889">
        <v>7.0000000000000009</v>
      </c>
      <c r="AL202" s="902">
        <v>1490</v>
      </c>
      <c r="AM202" s="896">
        <v>0.4</v>
      </c>
      <c r="AN202" s="889">
        <v>0.28000000000000003</v>
      </c>
      <c r="AO202" s="762">
        <f t="shared" si="59"/>
        <v>-1.1592887677973458</v>
      </c>
      <c r="AP202" s="763">
        <f t="shared" si="60"/>
        <v>12.196480462971886</v>
      </c>
      <c r="AQ202" s="912">
        <f t="shared" si="61"/>
        <v>-19.932720598429043</v>
      </c>
      <c r="AR202" s="669">
        <f>INDEX(Historical!$C$7:$C$1381,MATCH(B202,Historical!$B$7:$B$1403,0))*IF(AH202="n/a",1.03,IF(AH202&lt;0,1.01,IF(AH202&gt;10,1.1,(1+AH202/100))))</f>
        <v>0.79200000000000004</v>
      </c>
      <c r="AS202" s="910">
        <f t="shared" si="62"/>
        <v>0.83611440000000015</v>
      </c>
      <c r="AT202" s="910">
        <f t="shared" si="51"/>
        <v>0.89464240800000017</v>
      </c>
      <c r="AU202" s="910">
        <f t="shared" si="51"/>
        <v>0.95726737656000027</v>
      </c>
      <c r="AV202" s="910">
        <f t="shared" si="51"/>
        <v>1.0242760929192003</v>
      </c>
      <c r="AW202" s="669">
        <f t="shared" si="63"/>
        <v>4.5043002774792011</v>
      </c>
      <c r="AX202" s="770">
        <f t="shared" si="64"/>
        <v>32.428367728431972</v>
      </c>
      <c r="AY202" s="959">
        <v>0.62</v>
      </c>
      <c r="AZ202" s="896">
        <v>-3.6799999999999997</v>
      </c>
      <c r="BA202" s="896">
        <v>-25.840000000000003</v>
      </c>
      <c r="BB202" s="896">
        <v>-13.669999999999998</v>
      </c>
      <c r="BC202" s="896">
        <v>-16.420000000000002</v>
      </c>
      <c r="BE202" s="641">
        <v>2010</v>
      </c>
      <c r="BF202" s="922">
        <f t="shared" si="65"/>
        <v>0</v>
      </c>
      <c r="BG202" s="906">
        <v>1</v>
      </c>
    </row>
    <row r="203" spans="1:60" ht="11.25" customHeight="1" x14ac:dyDescent="0.2">
      <c r="A203" s="895" t="s">
        <v>710</v>
      </c>
      <c r="B203" s="899" t="s">
        <v>711</v>
      </c>
      <c r="C203" s="957" t="s">
        <v>131</v>
      </c>
      <c r="D203" s="957" t="s">
        <v>4344</v>
      </c>
      <c r="E203" s="754">
        <v>16</v>
      </c>
      <c r="F203" s="1235">
        <v>251</v>
      </c>
      <c r="G203" s="1235" t="s">
        <v>37</v>
      </c>
      <c r="H203" s="1235" t="s">
        <v>37</v>
      </c>
      <c r="I203" s="898">
        <v>70.34</v>
      </c>
      <c r="J203" s="669">
        <f t="shared" si="52"/>
        <v>3.4119988626670454</v>
      </c>
      <c r="K203" s="901">
        <v>0.6</v>
      </c>
      <c r="L203" s="911">
        <v>4</v>
      </c>
      <c r="M203" s="660">
        <f t="shared" si="53"/>
        <v>2.4</v>
      </c>
      <c r="N203" s="894" t="s">
        <v>319</v>
      </c>
      <c r="O203" s="756">
        <v>0.57499999999999996</v>
      </c>
      <c r="P203" s="885">
        <v>43902</v>
      </c>
      <c r="Q203" s="885">
        <v>43921</v>
      </c>
      <c r="R203" s="660">
        <f t="shared" si="54"/>
        <v>4.3478260869565259</v>
      </c>
      <c r="S203" s="721">
        <f>IF(INDEX(Historical!$D$7:$D$1379,MATCH(B203,Historical!$B$7:$B$1403,0))=0,"n/a",(INDEX(Historical!$C$7:$C$1381,MATCH(B203,Historical!$B$7:$B$1403,0))/INDEX(Historical!$D$7:$D$1379,MATCH(B203,Historical!$B$7:$B$1403,0))-1)*100)</f>
        <v>4.5454545454545192</v>
      </c>
      <c r="T203" s="721">
        <f>IF(INDEX(Historical!$F$7:$F$1372,MATCH(B203,Historical!$B$7:$B$1403,0))=0,"n/a",((INDEX(Historical!$C$7:$C$1381,MATCH(B203,Historical!$B$7:$B$1403,0))/INDEX(Historical!$F$7:$F$1372,MATCH(B203,Historical!$B$7:$B$1403,0)))^(1/3)-1)*100)</f>
        <v>4.7689553171647248</v>
      </c>
      <c r="U203" s="721">
        <f>IF(INDEX(Historical!$H$7:$H$1372,MATCH(B203,Historical!$B$7:$B$1403,0))=0,"n/a",((INDEX(Historical!$C$7:$C$1381,MATCH(B203,Historical!$B$7:$B$1403,0))/INDEX(Historical!$H$7:$H$1372,MATCH(B203,Historical!$B$7:$B$1403,0)))^(1/5)-1)*100)</f>
        <v>7.5280006405569644</v>
      </c>
      <c r="V203" s="721">
        <f>IF(INDEX(Historical!$O$7:$O$1372,MATCH(B203,Historical!$B$7:$B$1403,0))=0,"n/a",((INDEX(Historical!$C$7:$C$1381,MATCH(B203,Historical!$B$7:$B$1403,0))/INDEX(Historical!$O$7:$O$1372,MATCH(B203,Historical!$B$7:$B$1403,0)))^(1/10)-1)*100)</f>
        <v>5.5509882261051802</v>
      </c>
      <c r="W203" s="722">
        <f t="shared" si="55"/>
        <v>1.3561550365310258</v>
      </c>
      <c r="X203" s="723">
        <f t="shared" si="56"/>
        <v>1.2979311449236144</v>
      </c>
      <c r="Y203" s="682"/>
      <c r="Z203" s="669">
        <f t="shared" si="57"/>
        <v>60.301507537688437</v>
      </c>
      <c r="AA203" s="910">
        <f t="shared" si="58"/>
        <v>17.673366834170857</v>
      </c>
      <c r="AB203" s="911">
        <v>12</v>
      </c>
      <c r="AC203" s="889">
        <v>3.98</v>
      </c>
      <c r="AD203" s="889">
        <v>4.66</v>
      </c>
      <c r="AE203" s="889">
        <v>2.85</v>
      </c>
      <c r="AF203" s="889">
        <v>1.74</v>
      </c>
      <c r="AG203" s="889">
        <v>10.100000000000001</v>
      </c>
      <c r="AH203" s="889">
        <v>12.8</v>
      </c>
      <c r="AI203" s="889">
        <v>4.29</v>
      </c>
      <c r="AJ203" s="889">
        <v>5.8000000000000007</v>
      </c>
      <c r="AK203" s="889">
        <v>3.7900000000000005</v>
      </c>
      <c r="AL203" s="902">
        <v>3590</v>
      </c>
      <c r="AM203" s="896">
        <v>0.8</v>
      </c>
      <c r="AN203" s="889">
        <v>1.1000000000000001</v>
      </c>
      <c r="AO203" s="762">
        <f t="shared" si="59"/>
        <v>-6.7333673309468463</v>
      </c>
      <c r="AP203" s="763">
        <f t="shared" si="60"/>
        <v>10.93999950322401</v>
      </c>
      <c r="AQ203" s="912">
        <f t="shared" si="61"/>
        <v>16.907671626339948</v>
      </c>
      <c r="AR203" s="669">
        <f>INDEX(Historical!$C$7:$C$1381,MATCH(B203,Historical!$B$7:$B$1403,0))*IF(AH203="n/a",1.03,IF(AH203&lt;0,1.01,IF(AH203&gt;10,1.1,(1+AH203/100))))</f>
        <v>2.5299999999999998</v>
      </c>
      <c r="AS203" s="910">
        <f t="shared" si="62"/>
        <v>2.6385369999999995</v>
      </c>
      <c r="AT203" s="910">
        <f t="shared" si="51"/>
        <v>2.7385375522999995</v>
      </c>
      <c r="AU203" s="910">
        <f t="shared" si="51"/>
        <v>2.8423281255321697</v>
      </c>
      <c r="AV203" s="910">
        <f t="shared" si="51"/>
        <v>2.9500523614898393</v>
      </c>
      <c r="AW203" s="669">
        <f t="shared" si="63"/>
        <v>13.699455039322007</v>
      </c>
      <c r="AX203" s="770">
        <f t="shared" si="64"/>
        <v>19.476052088885424</v>
      </c>
      <c r="AY203" s="959">
        <v>0.24</v>
      </c>
      <c r="AZ203" s="896">
        <v>4.43</v>
      </c>
      <c r="BA203" s="896">
        <v>-12.64</v>
      </c>
      <c r="BB203" s="896">
        <v>-5.87</v>
      </c>
      <c r="BC203" s="896">
        <v>-3.38</v>
      </c>
      <c r="BE203" s="641">
        <v>2005</v>
      </c>
      <c r="BF203" s="922">
        <f t="shared" si="65"/>
        <v>1</v>
      </c>
      <c r="BG203" s="906">
        <v>3.5000000000000004</v>
      </c>
    </row>
    <row r="204" spans="1:60" ht="11.25" customHeight="1" x14ac:dyDescent="0.2">
      <c r="A204" s="887" t="s">
        <v>712</v>
      </c>
      <c r="B204" s="899" t="s">
        <v>713</v>
      </c>
      <c r="C204" s="957" t="s">
        <v>108</v>
      </c>
      <c r="D204" s="957" t="s">
        <v>4355</v>
      </c>
      <c r="E204" s="754">
        <v>22</v>
      </c>
      <c r="F204" s="1235">
        <v>158</v>
      </c>
      <c r="G204" s="1235" t="s">
        <v>37</v>
      </c>
      <c r="H204" s="1235" t="s">
        <v>37</v>
      </c>
      <c r="I204" s="898">
        <v>30.88</v>
      </c>
      <c r="J204" s="669">
        <f t="shared" si="52"/>
        <v>3.2383419689119175</v>
      </c>
      <c r="K204" s="908">
        <v>0.25</v>
      </c>
      <c r="L204" s="911">
        <v>4</v>
      </c>
      <c r="M204" s="660">
        <f t="shared" si="53"/>
        <v>1</v>
      </c>
      <c r="N204" s="894" t="s">
        <v>139</v>
      </c>
      <c r="O204" s="757">
        <v>0.24</v>
      </c>
      <c r="P204" s="1196">
        <v>43843</v>
      </c>
      <c r="Q204" s="1196">
        <v>43863</v>
      </c>
      <c r="R204" s="660">
        <f t="shared" si="54"/>
        <v>4.1666666666666705</v>
      </c>
      <c r="S204" s="721">
        <f>IF(INDEX(Historical!$D$7:$D$1379,MATCH(B204,Historical!$B$7:$B$1403,0))=0,"n/a",(INDEX(Historical!$C$7:$C$1381,MATCH(B204,Historical!$B$7:$B$1403,0))/INDEX(Historical!$D$7:$D$1379,MATCH(B204,Historical!$B$7:$B$1403,0))-1)*100)</f>
        <v>9.0909090909090828</v>
      </c>
      <c r="T204" s="721">
        <f>IF(INDEX(Historical!$F$7:$F$1372,MATCH(B204,Historical!$B$7:$B$1403,0))=0,"n/a",((INDEX(Historical!$C$7:$C$1381,MATCH(B204,Historical!$B$7:$B$1403,0))/INDEX(Historical!$F$7:$F$1372,MATCH(B204,Historical!$B$7:$B$1403,0)))^(1/3)-1)*100)</f>
        <v>5.1107017667857857</v>
      </c>
      <c r="U204" s="721">
        <f>IF(INDEX(Historical!$H$7:$H$1372,MATCH(B204,Historical!$B$7:$B$1403,0))=0,"n/a",((INDEX(Historical!$C$7:$C$1381,MATCH(B204,Historical!$B$7:$B$1403,0))/INDEX(Historical!$H$7:$H$1372,MATCH(B204,Historical!$B$7:$B$1403,0)))^(1/5)-1)*100)</f>
        <v>3.7137289336648172</v>
      </c>
      <c r="V204" s="721">
        <f>IF(INDEX(Historical!$O$7:$O$1372,MATCH(B204,Historical!$B$7:$B$1403,0))=0,"n/a",((INDEX(Historical!$C$7:$C$1381,MATCH(B204,Historical!$B$7:$B$1403,0))/INDEX(Historical!$O$7:$O$1372,MATCH(B204,Historical!$B$7:$B$1403,0)))^(1/10)-1)*100)</f>
        <v>3.904209397242564</v>
      </c>
      <c r="W204" s="722">
        <f t="shared" si="55"/>
        <v>0.95121151449707642</v>
      </c>
      <c r="X204" s="723">
        <f t="shared" si="56"/>
        <v>0.53822158458910396</v>
      </c>
      <c r="Y204" s="678"/>
      <c r="Z204" s="669">
        <f t="shared" si="57"/>
        <v>44.444444444444443</v>
      </c>
      <c r="AA204" s="910">
        <f t="shared" si="58"/>
        <v>13.724444444444444</v>
      </c>
      <c r="AB204" s="911">
        <v>12</v>
      </c>
      <c r="AC204" s="889">
        <v>2.25</v>
      </c>
      <c r="AD204" s="889" t="s">
        <v>136</v>
      </c>
      <c r="AE204" s="889">
        <v>4.1100000000000003</v>
      </c>
      <c r="AF204" s="889">
        <v>1.43</v>
      </c>
      <c r="AG204" s="889">
        <v>10.6</v>
      </c>
      <c r="AH204" s="889">
        <v>20.9</v>
      </c>
      <c r="AI204" s="889" t="s">
        <v>136</v>
      </c>
      <c r="AJ204" s="889">
        <v>6.9</v>
      </c>
      <c r="AK204" s="889" t="s">
        <v>136</v>
      </c>
      <c r="AL204" s="902">
        <v>194.24</v>
      </c>
      <c r="AM204" s="896">
        <v>5</v>
      </c>
      <c r="AN204" s="889">
        <v>0</v>
      </c>
      <c r="AO204" s="762">
        <f t="shared" si="59"/>
        <v>-6.7723735418677098</v>
      </c>
      <c r="AP204" s="763">
        <f t="shared" si="60"/>
        <v>6.9520709025767342</v>
      </c>
      <c r="AQ204" s="912">
        <f t="shared" si="61"/>
        <v>-6.6048881708456459</v>
      </c>
      <c r="AR204" s="669">
        <f>INDEX(Historical!$C$7:$C$1381,MATCH(B204,Historical!$B$7:$B$1403,0))*IF(AH204="n/a",1.03,IF(AH204&lt;0,1.01,IF(AH204&gt;10,1.1,(1+AH204/100))))</f>
        <v>1.056</v>
      </c>
      <c r="AS204" s="910">
        <f t="shared" si="62"/>
        <v>1.08768</v>
      </c>
      <c r="AT204" s="910">
        <f t="shared" si="51"/>
        <v>1.1203103999999999</v>
      </c>
      <c r="AU204" s="910">
        <f t="shared" si="51"/>
        <v>1.153919712</v>
      </c>
      <c r="AV204" s="910">
        <f t="shared" si="51"/>
        <v>1.18853730336</v>
      </c>
      <c r="AW204" s="669">
        <f t="shared" si="63"/>
        <v>5.6064474153599999</v>
      </c>
      <c r="AX204" s="770">
        <f t="shared" si="64"/>
        <v>18.155593961658031</v>
      </c>
      <c r="AY204" s="959">
        <v>0.48</v>
      </c>
      <c r="AZ204" s="896">
        <v>7.22</v>
      </c>
      <c r="BA204" s="896">
        <v>-22.2</v>
      </c>
      <c r="BB204" s="896">
        <v>-15.17</v>
      </c>
      <c r="BC204" s="896">
        <v>-8.6</v>
      </c>
      <c r="BE204" s="641">
        <v>2000</v>
      </c>
      <c r="BF204" s="922">
        <f t="shared" si="65"/>
        <v>2</v>
      </c>
      <c r="BG204" s="906">
        <v>1.0999999999999999</v>
      </c>
    </row>
    <row r="205" spans="1:60" ht="11.25" customHeight="1" x14ac:dyDescent="0.2">
      <c r="A205" s="895" t="s">
        <v>721</v>
      </c>
      <c r="B205" s="899" t="s">
        <v>722</v>
      </c>
      <c r="C205" s="957" t="s">
        <v>128</v>
      </c>
      <c r="D205" s="957" t="s">
        <v>4370</v>
      </c>
      <c r="E205" s="754">
        <v>17</v>
      </c>
      <c r="F205" s="1235">
        <v>210</v>
      </c>
      <c r="G205" s="1235" t="s">
        <v>106</v>
      </c>
      <c r="H205" s="1235" t="s">
        <v>106</v>
      </c>
      <c r="I205" s="898">
        <v>30.43</v>
      </c>
      <c r="J205" s="669">
        <f t="shared" si="52"/>
        <v>3.2862306933946761</v>
      </c>
      <c r="K205" s="901">
        <v>0.25</v>
      </c>
      <c r="L205" s="911">
        <v>4</v>
      </c>
      <c r="M205" s="660">
        <f t="shared" si="53"/>
        <v>1</v>
      </c>
      <c r="N205" s="894" t="s">
        <v>119</v>
      </c>
      <c r="O205" s="756">
        <v>0.24</v>
      </c>
      <c r="P205" s="885">
        <v>43692</v>
      </c>
      <c r="Q205" s="885">
        <v>43707</v>
      </c>
      <c r="R205" s="660">
        <f t="shared" si="54"/>
        <v>4.1666666666666705</v>
      </c>
      <c r="S205" s="721">
        <f>IF(INDEX(Historical!$D$7:$D$1379,MATCH(B205,Historical!$B$7:$B$1403,0))=0,"n/a",(INDEX(Historical!$C$7:$C$1381,MATCH(B205,Historical!$B$7:$B$1403,0))/INDEX(Historical!$D$7:$D$1379,MATCH(B205,Historical!$B$7:$B$1403,0))-1)*100)</f>
        <v>4.2553191489361764</v>
      </c>
      <c r="T205" s="721">
        <f>IF(INDEX(Historical!$F$7:$F$1372,MATCH(B205,Historical!$B$7:$B$1403,0))=0,"n/a",((INDEX(Historical!$C$7:$C$1381,MATCH(B205,Historical!$B$7:$B$1403,0))/INDEX(Historical!$F$7:$F$1372,MATCH(B205,Historical!$B$7:$B$1403,0)))^(1/3)-1)*100)</f>
        <v>4.4501837059028659</v>
      </c>
      <c r="U205" s="721">
        <f>IF(INDEX(Historical!$H$7:$H$1372,MATCH(B205,Historical!$B$7:$B$1403,0))=0,"n/a",((INDEX(Historical!$C$7:$C$1381,MATCH(B205,Historical!$B$7:$B$1403,0))/INDEX(Historical!$H$7:$H$1372,MATCH(B205,Historical!$B$7:$B$1403,0)))^(1/5)-1)*100)</f>
        <v>4.67098102600354</v>
      </c>
      <c r="V205" s="721">
        <f>IF(INDEX(Historical!$O$7:$O$1372,MATCH(B205,Historical!$B$7:$B$1403,0))=0,"n/a",((INDEX(Historical!$C$7:$C$1381,MATCH(B205,Historical!$B$7:$B$1403,0))/INDEX(Historical!$O$7:$O$1372,MATCH(B205,Historical!$B$7:$B$1403,0)))^(1/10)-1)*100)</f>
        <v>5.3852446843885904</v>
      </c>
      <c r="W205" s="722">
        <f t="shared" si="55"/>
        <v>0.86736653573872968</v>
      </c>
      <c r="X205" s="723">
        <f t="shared" si="56"/>
        <v>0.63986041452103293</v>
      </c>
      <c r="Y205" s="683"/>
      <c r="Z205" s="669">
        <f t="shared" si="57"/>
        <v>49.504950495049506</v>
      </c>
      <c r="AA205" s="910">
        <f t="shared" si="58"/>
        <v>15.064356435643564</v>
      </c>
      <c r="AB205" s="911">
        <v>7</v>
      </c>
      <c r="AC205" s="889">
        <v>2.02</v>
      </c>
      <c r="AD205" s="889" t="s">
        <v>136</v>
      </c>
      <c r="AE205" s="889">
        <v>0.82</v>
      </c>
      <c r="AF205" s="889">
        <v>1.59</v>
      </c>
      <c r="AG205" s="889" t="s">
        <v>136</v>
      </c>
      <c r="AH205" s="889">
        <v>0.2</v>
      </c>
      <c r="AI205" s="889" t="s">
        <v>136</v>
      </c>
      <c r="AJ205" s="889">
        <v>7.3</v>
      </c>
      <c r="AK205" s="889" t="s">
        <v>136</v>
      </c>
      <c r="AL205" s="902">
        <v>232.49</v>
      </c>
      <c r="AM205" s="896">
        <v>0.89999999999999991</v>
      </c>
      <c r="AN205" s="889">
        <v>0.02</v>
      </c>
      <c r="AO205" s="762">
        <f t="shared" si="59"/>
        <v>-7.1071447162453474</v>
      </c>
      <c r="AP205" s="763">
        <f t="shared" si="60"/>
        <v>7.9572117193982166</v>
      </c>
      <c r="AQ205" s="912">
        <f t="shared" si="61"/>
        <v>3.1769283699354167</v>
      </c>
      <c r="AR205" s="669">
        <f>INDEX(Historical!$C$7:$C$1381,MATCH(B205,Historical!$B$7:$B$1403,0))*IF(AH205="n/a",1.03,IF(AH205&lt;0,1.01,IF(AH205&gt;10,1.1,(1+AH205/100))))</f>
        <v>0.98195999999999994</v>
      </c>
      <c r="AS205" s="910">
        <f t="shared" si="62"/>
        <v>1.0114188</v>
      </c>
      <c r="AT205" s="910">
        <f t="shared" si="51"/>
        <v>1.0417613640000001</v>
      </c>
      <c r="AU205" s="910">
        <f t="shared" si="51"/>
        <v>1.0730142049200002</v>
      </c>
      <c r="AV205" s="910">
        <f t="shared" si="51"/>
        <v>1.1052046310676003</v>
      </c>
      <c r="AW205" s="669">
        <f t="shared" si="63"/>
        <v>5.2133589999876007</v>
      </c>
      <c r="AX205" s="770">
        <f t="shared" si="64"/>
        <v>17.132300361444631</v>
      </c>
      <c r="AY205" s="959">
        <v>1.1399999999999999</v>
      </c>
      <c r="AZ205" s="896">
        <v>10.61</v>
      </c>
      <c r="BA205" s="896">
        <v>-21.57</v>
      </c>
      <c r="BB205" s="896">
        <v>-15.83</v>
      </c>
      <c r="BC205" s="896">
        <v>-10.02</v>
      </c>
      <c r="BE205" s="641">
        <v>2003</v>
      </c>
      <c r="BF205" s="922">
        <f t="shared" si="65"/>
        <v>1</v>
      </c>
      <c r="BG205" s="906" t="s">
        <v>136</v>
      </c>
    </row>
    <row r="206" spans="1:60" s="796" customFormat="1" ht="11.25" customHeight="1" x14ac:dyDescent="0.2">
      <c r="A206" s="777" t="s">
        <v>718</v>
      </c>
      <c r="B206" s="804" t="s">
        <v>719</v>
      </c>
      <c r="C206" s="957" t="s">
        <v>131</v>
      </c>
      <c r="D206" s="957" t="s">
        <v>4345</v>
      </c>
      <c r="E206" s="778">
        <v>13</v>
      </c>
      <c r="F206" s="1235">
        <v>288</v>
      </c>
      <c r="G206" s="1234" t="s">
        <v>37</v>
      </c>
      <c r="H206" s="1234" t="s">
        <v>37</v>
      </c>
      <c r="I206" s="779">
        <v>38.1</v>
      </c>
      <c r="J206" s="780">
        <f t="shared" si="52"/>
        <v>4.0682414698162725</v>
      </c>
      <c r="K206" s="781">
        <v>0.38750000000000001</v>
      </c>
      <c r="L206" s="782">
        <v>4</v>
      </c>
      <c r="M206" s="783">
        <f t="shared" si="53"/>
        <v>1.55</v>
      </c>
      <c r="N206" s="784" t="s">
        <v>720</v>
      </c>
      <c r="O206" s="785">
        <v>0.36499999999999999</v>
      </c>
      <c r="P206" s="786">
        <v>43747</v>
      </c>
      <c r="Q206" s="786">
        <v>43768</v>
      </c>
      <c r="R206" s="783">
        <f t="shared" si="54"/>
        <v>6.1643835616438416</v>
      </c>
      <c r="S206" s="721">
        <f>IF(INDEX(Historical!$D$7:$D$1379,MATCH(B206,Historical!$B$7:$B$1403,0))=0,"n/a",(INDEX(Historical!$C$7:$C$1381,MATCH(B206,Historical!$B$7:$B$1403,0))/INDEX(Historical!$D$7:$D$1379,MATCH(B206,Historical!$B$7:$B$1403,0))-1)*100)</f>
        <v>8.8073394495412849</v>
      </c>
      <c r="T206" s="721">
        <f>IF(INDEX(Historical!$F$7:$F$1372,MATCH(B206,Historical!$B$7:$B$1403,0))=0,"n/a",((INDEX(Historical!$C$7:$C$1381,MATCH(B206,Historical!$B$7:$B$1403,0))/INDEX(Historical!$F$7:$F$1372,MATCH(B206,Historical!$B$7:$B$1403,0)))^(1/3)-1)*100)</f>
        <v>9.5534479336375497</v>
      </c>
      <c r="U206" s="721">
        <f>IF(INDEX(Historical!$H$7:$H$1372,MATCH(B206,Historical!$B$7:$B$1403,0))=0,"n/a",((INDEX(Historical!$C$7:$C$1381,MATCH(B206,Historical!$B$7:$B$1403,0))/INDEX(Historical!$H$7:$H$1372,MATCH(B206,Historical!$B$7:$B$1403,0)))^(1/5)-1)*100)</f>
        <v>9.8931428111550765</v>
      </c>
      <c r="V206" s="721">
        <f>IF(INDEX(Historical!$O$7:$O$1372,MATCH(B206,Historical!$B$7:$B$1403,0))=0,"n/a",((INDEX(Historical!$C$7:$C$1381,MATCH(B206,Historical!$B$7:$B$1403,0))/INDEX(Historical!$O$7:$O$1372,MATCH(B206,Historical!$B$7:$B$1403,0)))^(1/10)-1)*100)</f>
        <v>7.6399866755722634</v>
      </c>
      <c r="W206" s="722">
        <f t="shared" si="55"/>
        <v>1.2949162388969799</v>
      </c>
      <c r="X206" s="723">
        <f t="shared" si="56"/>
        <v>5.4961904506417101</v>
      </c>
      <c r="Y206" s="797"/>
      <c r="Z206" s="780">
        <f t="shared" si="57"/>
        <v>68.584070796460182</v>
      </c>
      <c r="AA206" s="788">
        <f t="shared" si="58"/>
        <v>16.858407079646021</v>
      </c>
      <c r="AB206" s="782">
        <v>12</v>
      </c>
      <c r="AC206" s="789">
        <v>2.2599999999999998</v>
      </c>
      <c r="AD206" s="789">
        <v>5.28</v>
      </c>
      <c r="AE206" s="789">
        <v>3.35</v>
      </c>
      <c r="AF206" s="789">
        <v>1.82</v>
      </c>
      <c r="AG206" s="789">
        <v>11.200000000000001</v>
      </c>
      <c r="AH206" s="789">
        <v>13.5</v>
      </c>
      <c r="AI206" s="789">
        <v>1.83</v>
      </c>
      <c r="AJ206" s="789">
        <v>1.7999999999999998</v>
      </c>
      <c r="AK206" s="789">
        <v>3.2</v>
      </c>
      <c r="AL206" s="790">
        <v>7610</v>
      </c>
      <c r="AM206" s="791">
        <v>0.25</v>
      </c>
      <c r="AN206" s="789">
        <v>0.8</v>
      </c>
      <c r="AO206" s="792">
        <f t="shared" si="59"/>
        <v>-2.8970227986746728</v>
      </c>
      <c r="AP206" s="793">
        <f t="shared" si="60"/>
        <v>13.961384280971348</v>
      </c>
      <c r="AQ206" s="794">
        <f t="shared" si="61"/>
        <v>16.775760203440559</v>
      </c>
      <c r="AR206" s="669">
        <f>INDEX(Historical!$C$7:$C$1381,MATCH(B206,Historical!$B$7:$B$1403,0))*IF(AH206="n/a",1.03,IF(AH206&lt;0,1.01,IF(AH206&gt;10,1.1,(1+AH206/100))))</f>
        <v>1.6307500000000001</v>
      </c>
      <c r="AS206" s="788">
        <f t="shared" si="62"/>
        <v>1.6605927250000001</v>
      </c>
      <c r="AT206" s="788">
        <f t="shared" si="51"/>
        <v>1.7137316922000001</v>
      </c>
      <c r="AU206" s="788">
        <f t="shared" si="51"/>
        <v>1.7685711063504002</v>
      </c>
      <c r="AV206" s="788">
        <f t="shared" si="51"/>
        <v>1.8251653817536131</v>
      </c>
      <c r="AW206" s="780">
        <f t="shared" si="63"/>
        <v>8.5988109053040134</v>
      </c>
      <c r="AX206" s="795">
        <f t="shared" si="64"/>
        <v>22.569057494236255</v>
      </c>
      <c r="AY206" s="960">
        <v>0.51</v>
      </c>
      <c r="AZ206" s="791">
        <v>-5.74</v>
      </c>
      <c r="BA206" s="791">
        <v>-17.940000000000001</v>
      </c>
      <c r="BB206" s="791">
        <v>-15.07</v>
      </c>
      <c r="BC206" s="791">
        <v>-12.46</v>
      </c>
      <c r="BD206" s="933"/>
      <c r="BE206" s="641">
        <v>2007</v>
      </c>
      <c r="BF206" s="922">
        <f t="shared" si="65"/>
        <v>1</v>
      </c>
      <c r="BG206" s="847">
        <v>4.2</v>
      </c>
      <c r="BH206" s="664"/>
    </row>
    <row r="207" spans="1:60" ht="11.25" customHeight="1" x14ac:dyDescent="0.2">
      <c r="A207" s="895" t="s">
        <v>723</v>
      </c>
      <c r="B207" s="899" t="s">
        <v>724</v>
      </c>
      <c r="C207" s="957" t="s">
        <v>4335</v>
      </c>
      <c r="D207" s="957" t="s">
        <v>4336</v>
      </c>
      <c r="E207" s="754">
        <v>17</v>
      </c>
      <c r="F207" s="1235">
        <v>214</v>
      </c>
      <c r="G207" s="1235" t="s">
        <v>37</v>
      </c>
      <c r="H207" s="1235" t="s">
        <v>37</v>
      </c>
      <c r="I207" s="898">
        <v>39.6</v>
      </c>
      <c r="J207" s="669">
        <f t="shared" si="52"/>
        <v>6.7676767676767682</v>
      </c>
      <c r="K207" s="901">
        <v>0.67</v>
      </c>
      <c r="L207" s="911">
        <v>4</v>
      </c>
      <c r="M207" s="660">
        <f t="shared" si="53"/>
        <v>2.68</v>
      </c>
      <c r="N207" s="894" t="s">
        <v>107</v>
      </c>
      <c r="O207" s="756">
        <v>0.66</v>
      </c>
      <c r="P207" s="885">
        <v>43768</v>
      </c>
      <c r="Q207" s="885">
        <v>43784</v>
      </c>
      <c r="R207" s="660">
        <f t="shared" si="54"/>
        <v>1.5151515151515165</v>
      </c>
      <c r="S207" s="721">
        <f>IF(INDEX(Historical!$D$7:$D$1379,MATCH(B207,Historical!$B$7:$B$1403,0))=0,"n/a",(INDEX(Historical!$C$7:$C$1381,MATCH(B207,Historical!$B$7:$B$1403,0))/INDEX(Historical!$D$7:$D$1379,MATCH(B207,Historical!$B$7:$B$1403,0))-1)*100)</f>
        <v>0.37878787878786735</v>
      </c>
      <c r="T207" s="721">
        <f>IF(INDEX(Historical!$F$7:$F$1372,MATCH(B207,Historical!$B$7:$B$1403,0))=0,"n/a",((INDEX(Historical!$C$7:$C$1381,MATCH(B207,Historical!$B$7:$B$1403,0))/INDEX(Historical!$F$7:$F$1372,MATCH(B207,Historical!$B$7:$B$1403,0)))^(1/3)-1)*100)</f>
        <v>3.9388618696061917</v>
      </c>
      <c r="U207" s="721">
        <f>IF(INDEX(Historical!$H$7:$H$1372,MATCH(B207,Historical!$B$7:$B$1403,0))=0,"n/a",((INDEX(Historical!$C$7:$C$1381,MATCH(B207,Historical!$B$7:$B$1403,0))/INDEX(Historical!$H$7:$H$1372,MATCH(B207,Historical!$B$7:$B$1403,0)))^(1/5)-1)*100)</f>
        <v>5.5793298129772406</v>
      </c>
      <c r="V207" s="721">
        <f>IF(INDEX(Historical!$O$7:$O$1372,MATCH(B207,Historical!$B$7:$B$1403,0))=0,"n/a",((INDEX(Historical!$C$7:$C$1381,MATCH(B207,Historical!$B$7:$B$1403,0))/INDEX(Historical!$O$7:$O$1372,MATCH(B207,Historical!$B$7:$B$1403,0)))^(1/10)-1)*100)</f>
        <v>8.2446555507904371</v>
      </c>
      <c r="W207" s="722">
        <f t="shared" si="55"/>
        <v>0.67672078943823621</v>
      </c>
      <c r="X207" s="723" t="str">
        <f t="shared" si="56"/>
        <v>n/a</v>
      </c>
      <c r="Y207" s="900"/>
      <c r="Z207" s="669">
        <f t="shared" si="57"/>
        <v>175.16339869281046</v>
      </c>
      <c r="AA207" s="910">
        <f t="shared" si="58"/>
        <v>25.882352941176471</v>
      </c>
      <c r="AB207" s="911">
        <v>12</v>
      </c>
      <c r="AC207" s="889">
        <v>1.53</v>
      </c>
      <c r="AD207" s="889">
        <v>1.64</v>
      </c>
      <c r="AE207" s="889">
        <v>9.2899999999999991</v>
      </c>
      <c r="AF207" s="889">
        <v>2.2200000000000002</v>
      </c>
      <c r="AG207" s="889">
        <v>7.1</v>
      </c>
      <c r="AH207" s="889">
        <v>176.5</v>
      </c>
      <c r="AI207" s="889">
        <v>4.1300000000000008</v>
      </c>
      <c r="AJ207" s="889">
        <v>-1.7000000000000002</v>
      </c>
      <c r="AK207" s="889">
        <v>15.8</v>
      </c>
      <c r="AL207" s="902">
        <v>8630</v>
      </c>
      <c r="AM207" s="896">
        <v>0.4</v>
      </c>
      <c r="AN207" s="889">
        <v>1.19</v>
      </c>
      <c r="AO207" s="762">
        <f t="shared" si="59"/>
        <v>-13.535346360522462</v>
      </c>
      <c r="AP207" s="763">
        <f t="shared" si="60"/>
        <v>12.347006580654009</v>
      </c>
      <c r="AQ207" s="912">
        <f t="shared" si="61"/>
        <v>59.803801275066014</v>
      </c>
      <c r="AR207" s="669">
        <f>INDEX(Historical!$C$7:$C$1381,MATCH(B207,Historical!$B$7:$B$1403,0))*IF(AH207="n/a",1.03,IF(AH207&lt;0,1.01,IF(AH207&gt;10,1.1,(1+AH207/100))))</f>
        <v>2.915</v>
      </c>
      <c r="AS207" s="910">
        <f t="shared" si="62"/>
        <v>3.0353895000000004</v>
      </c>
      <c r="AT207" s="910">
        <f t="shared" ref="AT207:AV226" si="66">IF($AK207="n/a",1.03*AS207,IF($AK207&lt;0,1.01*AS207,IF($AK207&gt;10,1.1*AS207,(1+$AK207/100)*AS207)))</f>
        <v>3.3389284500000009</v>
      </c>
      <c r="AU207" s="910">
        <f t="shared" si="66"/>
        <v>3.6728212950000012</v>
      </c>
      <c r="AV207" s="910">
        <f t="shared" si="66"/>
        <v>4.0401034245000016</v>
      </c>
      <c r="AW207" s="669">
        <f t="shared" si="63"/>
        <v>17.002242669500006</v>
      </c>
      <c r="AX207" s="770">
        <f t="shared" si="64"/>
        <v>42.934956236111127</v>
      </c>
      <c r="AY207" s="959">
        <v>0.44</v>
      </c>
      <c r="AZ207" s="896">
        <v>14.32</v>
      </c>
      <c r="BA207" s="896">
        <v>-12.43</v>
      </c>
      <c r="BB207" s="896">
        <v>-7.3</v>
      </c>
      <c r="BC207" s="896">
        <v>-2.08</v>
      </c>
      <c r="BE207" s="641">
        <v>2003</v>
      </c>
      <c r="BF207" s="922">
        <f t="shared" si="65"/>
        <v>1</v>
      </c>
      <c r="BG207" s="906">
        <v>3</v>
      </c>
      <c r="BH207" s="721"/>
    </row>
    <row r="208" spans="1:60" ht="11.25" customHeight="1" x14ac:dyDescent="0.2">
      <c r="A208" s="895" t="s">
        <v>725</v>
      </c>
      <c r="B208" s="899" t="s">
        <v>726</v>
      </c>
      <c r="C208" s="957" t="s">
        <v>178</v>
      </c>
      <c r="D208" s="957" t="s">
        <v>4353</v>
      </c>
      <c r="E208" s="754">
        <v>18</v>
      </c>
      <c r="F208" s="1235">
        <v>194</v>
      </c>
      <c r="G208" s="1235" t="s">
        <v>37</v>
      </c>
      <c r="H208" s="1235" t="s">
        <v>37</v>
      </c>
      <c r="I208" s="898">
        <v>66.72</v>
      </c>
      <c r="J208" s="669">
        <f t="shared" si="52"/>
        <v>5.6055155875299763</v>
      </c>
      <c r="K208" s="901">
        <v>0.93500000000000005</v>
      </c>
      <c r="L208" s="911">
        <v>4</v>
      </c>
      <c r="M208" s="660">
        <f t="shared" si="53"/>
        <v>3.74</v>
      </c>
      <c r="N208" s="894" t="s">
        <v>107</v>
      </c>
      <c r="O208" s="756">
        <v>0.91500000000000004</v>
      </c>
      <c r="P208" s="1196">
        <v>43854</v>
      </c>
      <c r="Q208" s="1196">
        <v>43874</v>
      </c>
      <c r="R208" s="660">
        <f t="shared" si="54"/>
        <v>2.1857923497267775</v>
      </c>
      <c r="S208" s="721">
        <f>IF(INDEX(Historical!$D$7:$D$1379,MATCH(B208,Historical!$B$7:$B$1403,0))=0,"n/a",(INDEX(Historical!$C$7:$C$1381,MATCH(B208,Historical!$B$7:$B$1403,0))/INDEX(Historical!$D$7:$D$1379,MATCH(B208,Historical!$B$7:$B$1403,0))-1)*100)</f>
        <v>8.7827426810477505</v>
      </c>
      <c r="T208" s="721">
        <f>IF(INDEX(Historical!$F$7:$F$1372,MATCH(B208,Historical!$B$7:$B$1403,0))=0,"n/a",((INDEX(Historical!$C$7:$C$1381,MATCH(B208,Historical!$B$7:$B$1403,0))/INDEX(Historical!$F$7:$F$1372,MATCH(B208,Historical!$B$7:$B$1403,0)))^(1/3)-1)*100)</f>
        <v>12.792407378220251</v>
      </c>
      <c r="U208" s="721">
        <f>IF(INDEX(Historical!$H$7:$H$1372,MATCH(B208,Historical!$B$7:$B$1403,0))=0,"n/a",((INDEX(Historical!$C$7:$C$1381,MATCH(B208,Historical!$B$7:$B$1403,0))/INDEX(Historical!$H$7:$H$1372,MATCH(B208,Historical!$B$7:$B$1403,0)))^(1/5)-1)*100)</f>
        <v>10.683568910136021</v>
      </c>
      <c r="V208" s="721">
        <f>IF(INDEX(Historical!$O$7:$O$1372,MATCH(B208,Historical!$B$7:$B$1403,0))=0,"n/a",((INDEX(Historical!$C$7:$C$1381,MATCH(B208,Historical!$B$7:$B$1403,0))/INDEX(Historical!$O$7:$O$1372,MATCH(B208,Historical!$B$7:$B$1403,0)))^(1/10)-1)*100)</f>
        <v>17.296407944983883</v>
      </c>
      <c r="W208" s="722">
        <f t="shared" si="55"/>
        <v>0.61767558582788595</v>
      </c>
      <c r="X208" s="723">
        <f t="shared" si="56"/>
        <v>0.67192257296452962</v>
      </c>
      <c r="Y208" s="900"/>
      <c r="Z208" s="669">
        <f t="shared" si="57"/>
        <v>124.25249169435217</v>
      </c>
      <c r="AA208" s="910">
        <f t="shared" si="58"/>
        <v>22.166112956810633</v>
      </c>
      <c r="AB208" s="911">
        <v>12</v>
      </c>
      <c r="AC208" s="889">
        <v>3.01</v>
      </c>
      <c r="AD208" s="889">
        <v>1.48</v>
      </c>
      <c r="AE208" s="889">
        <v>2.61</v>
      </c>
      <c r="AF208" s="889">
        <v>4.4400000000000004</v>
      </c>
      <c r="AG208" s="891">
        <v>19.5</v>
      </c>
      <c r="AH208" s="889">
        <v>57.599999999999994</v>
      </c>
      <c r="AI208" s="889">
        <v>25.66</v>
      </c>
      <c r="AJ208" s="889">
        <v>15.9</v>
      </c>
      <c r="AK208" s="889">
        <v>14.940000000000001</v>
      </c>
      <c r="AL208" s="902">
        <v>27730</v>
      </c>
      <c r="AM208" s="896">
        <v>0.5</v>
      </c>
      <c r="AN208" s="891">
        <v>2.0099999999999998</v>
      </c>
      <c r="AO208" s="762">
        <f t="shared" si="59"/>
        <v>-5.8770284591446362</v>
      </c>
      <c r="AP208" s="763">
        <f t="shared" si="60"/>
        <v>16.289084497665996</v>
      </c>
      <c r="AQ208" s="912">
        <f t="shared" si="61"/>
        <v>109.14380117064506</v>
      </c>
      <c r="AR208" s="669">
        <f>INDEX(Historical!$C$7:$C$1381,MATCH(B208,Historical!$B$7:$B$1403,0))*IF(AH208="n/a",1.03,IF(AH208&lt;0,1.01,IF(AH208&gt;10,1.1,(1+AH208/100))))</f>
        <v>3.883</v>
      </c>
      <c r="AS208" s="910">
        <f t="shared" si="62"/>
        <v>4.2713000000000001</v>
      </c>
      <c r="AT208" s="910">
        <f t="shared" si="66"/>
        <v>4.6984300000000001</v>
      </c>
      <c r="AU208" s="910">
        <f t="shared" si="66"/>
        <v>5.1682730000000001</v>
      </c>
      <c r="AV208" s="910">
        <f t="shared" si="66"/>
        <v>5.6851003000000002</v>
      </c>
      <c r="AW208" s="669">
        <f t="shared" si="63"/>
        <v>23.706103300000002</v>
      </c>
      <c r="AX208" s="770">
        <f t="shared" si="64"/>
        <v>35.530730365707434</v>
      </c>
      <c r="AY208" s="959">
        <v>1.1100000000000001</v>
      </c>
      <c r="AZ208" s="896">
        <v>5.6899999999999995</v>
      </c>
      <c r="BA208" s="896">
        <v>-14.979999999999999</v>
      </c>
      <c r="BB208" s="896">
        <v>-11.55</v>
      </c>
      <c r="BC208" s="896">
        <v>-6.25</v>
      </c>
      <c r="BE208" s="641">
        <v>2003</v>
      </c>
      <c r="BF208" s="922">
        <f t="shared" si="65"/>
        <v>1</v>
      </c>
      <c r="BG208" s="906">
        <v>6.4</v>
      </c>
    </row>
    <row r="209" spans="1:60" ht="11.25" customHeight="1" x14ac:dyDescent="0.2">
      <c r="A209" s="887" t="s">
        <v>1517</v>
      </c>
      <c r="B209" s="899" t="s">
        <v>1518</v>
      </c>
      <c r="C209" s="957" t="s">
        <v>4359</v>
      </c>
      <c r="D209" s="957" t="s">
        <v>521</v>
      </c>
      <c r="E209" s="754">
        <v>10</v>
      </c>
      <c r="F209" s="1235">
        <v>348</v>
      </c>
      <c r="G209" s="1235" t="s">
        <v>37</v>
      </c>
      <c r="H209" s="1235" t="s">
        <v>37</v>
      </c>
      <c r="I209" s="898">
        <v>69.28</v>
      </c>
      <c r="J209" s="669">
        <f t="shared" si="52"/>
        <v>3.7528868360277134</v>
      </c>
      <c r="K209" s="901">
        <v>0.65</v>
      </c>
      <c r="L209" s="911">
        <v>4</v>
      </c>
      <c r="M209" s="660">
        <f t="shared" si="53"/>
        <v>2.6</v>
      </c>
      <c r="N209" s="894" t="s">
        <v>1519</v>
      </c>
      <c r="O209" s="756">
        <v>0.6</v>
      </c>
      <c r="P209" s="636">
        <v>43532</v>
      </c>
      <c r="Q209" s="636">
        <v>43564</v>
      </c>
      <c r="R209" s="660">
        <f t="shared" si="54"/>
        <v>8.333333333333341</v>
      </c>
      <c r="S209" s="721">
        <f>IF(INDEX(Historical!$D$7:$D$1379,MATCH(B209,Historical!$B$7:$B$1403,0))=0,"n/a",(INDEX(Historical!$C$7:$C$1381,MATCH(B209,Historical!$B$7:$B$1403,0))/INDEX(Historical!$D$7:$D$1379,MATCH(B209,Historical!$B$7:$B$1403,0))-1)*100)</f>
        <v>6.25</v>
      </c>
      <c r="T209" s="721">
        <f>IF(INDEX(Historical!$F$7:$F$1372,MATCH(B209,Historical!$B$7:$B$1403,0))=0,"n/a",((INDEX(Historical!$C$7:$C$1381,MATCH(B209,Historical!$B$7:$B$1403,0))/INDEX(Historical!$F$7:$F$1372,MATCH(B209,Historical!$B$7:$B$1403,0)))^(1/3)-1)*100)</f>
        <v>6.6858844342181811</v>
      </c>
      <c r="U209" s="721">
        <f>IF(INDEX(Historical!$H$7:$H$1372,MATCH(B209,Historical!$B$7:$B$1403,0))=0,"n/a",((INDEX(Historical!$C$7:$C$1381,MATCH(B209,Historical!$B$7:$B$1403,0))/INDEX(Historical!$H$7:$H$1372,MATCH(B209,Historical!$B$7:$B$1403,0)))^(1/5)-1)*100)</f>
        <v>7.2145025900850923</v>
      </c>
      <c r="V209" s="721">
        <f>IF(INDEX(Historical!$O$7:$O$1372,MATCH(B209,Historical!$B$7:$B$1403,0))=0,"n/a",((INDEX(Historical!$C$7:$C$1381,MATCH(B209,Historical!$B$7:$B$1403,0))/INDEX(Historical!$O$7:$O$1372,MATCH(B209,Historical!$B$7:$B$1403,0)))^(1/10)-1)*100)</f>
        <v>15.568344736764761</v>
      </c>
      <c r="W209" s="722">
        <f t="shared" si="55"/>
        <v>0.46340845555969679</v>
      </c>
      <c r="X209" s="723">
        <f t="shared" si="56"/>
        <v>1.030643227155013</v>
      </c>
      <c r="Y209" s="679"/>
      <c r="Z209" s="669">
        <f t="shared" si="57"/>
        <v>42.833607907743001</v>
      </c>
      <c r="AA209" s="910">
        <f t="shared" si="58"/>
        <v>11.413509060955519</v>
      </c>
      <c r="AB209" s="911">
        <v>12</v>
      </c>
      <c r="AC209" s="889">
        <v>6.07</v>
      </c>
      <c r="AD209" s="889">
        <v>2.2599999999999998</v>
      </c>
      <c r="AE209" s="889">
        <v>1.01</v>
      </c>
      <c r="AF209" s="889">
        <v>5.3</v>
      </c>
      <c r="AG209" s="889">
        <v>52.800000000000004</v>
      </c>
      <c r="AH209" s="889">
        <v>1.7999999999999998</v>
      </c>
      <c r="AI209" s="889">
        <v>6.1</v>
      </c>
      <c r="AJ209" s="889">
        <v>7.0000000000000009</v>
      </c>
      <c r="AK209" s="889">
        <v>5.0500000000000007</v>
      </c>
      <c r="AL209" s="902">
        <v>15120</v>
      </c>
      <c r="AM209" s="896">
        <v>0.1</v>
      </c>
      <c r="AN209" s="889">
        <v>1.85</v>
      </c>
      <c r="AO209" s="762">
        <f t="shared" si="59"/>
        <v>-0.446119634842713</v>
      </c>
      <c r="AP209" s="763">
        <f t="shared" si="60"/>
        <v>10.967389426112806</v>
      </c>
      <c r="AQ209" s="912">
        <f t="shared" si="61"/>
        <v>63.966931656713768</v>
      </c>
      <c r="AR209" s="669">
        <f>INDEX(Historical!$C$7:$C$1381,MATCH(B209,Historical!$B$7:$B$1403,0))*IF(AH209="n/a",1.03,IF(AH209&lt;0,1.01,IF(AH209&gt;10,1.1,(1+AH209/100))))</f>
        <v>2.5958999999999999</v>
      </c>
      <c r="AS209" s="910">
        <f t="shared" si="62"/>
        <v>2.7542498999999996</v>
      </c>
      <c r="AT209" s="910">
        <f t="shared" si="66"/>
        <v>2.8933395199499996</v>
      </c>
      <c r="AU209" s="910">
        <f t="shared" si="66"/>
        <v>3.0394531657074744</v>
      </c>
      <c r="AV209" s="910">
        <f t="shared" si="66"/>
        <v>3.1929455505757018</v>
      </c>
      <c r="AW209" s="669">
        <f t="shared" si="63"/>
        <v>14.475888136233175</v>
      </c>
      <c r="AX209" s="770">
        <f t="shared" si="64"/>
        <v>20.894757702415092</v>
      </c>
      <c r="AY209" s="959">
        <v>0.66</v>
      </c>
      <c r="AZ209" s="896">
        <v>-0.3</v>
      </c>
      <c r="BA209" s="896">
        <v>-18.54</v>
      </c>
      <c r="BB209" s="896">
        <v>-11.66</v>
      </c>
      <c r="BC209" s="896">
        <v>-12.04</v>
      </c>
      <c r="BE209" s="641">
        <v>2010</v>
      </c>
      <c r="BF209" s="922">
        <f t="shared" si="65"/>
        <v>0</v>
      </c>
      <c r="BG209" s="906">
        <v>5.3</v>
      </c>
    </row>
    <row r="210" spans="1:60" ht="11.25" customHeight="1" x14ac:dyDescent="0.2">
      <c r="A210" s="887" t="s">
        <v>1524</v>
      </c>
      <c r="B210" s="899" t="s">
        <v>1525</v>
      </c>
      <c r="C210" s="957" t="s">
        <v>4207</v>
      </c>
      <c r="D210" s="957" t="s">
        <v>4385</v>
      </c>
      <c r="E210" s="754">
        <v>11</v>
      </c>
      <c r="F210" s="1235">
        <v>310</v>
      </c>
      <c r="G210" s="1235" t="s">
        <v>106</v>
      </c>
      <c r="H210" s="1235" t="s">
        <v>106</v>
      </c>
      <c r="I210" s="898">
        <v>49.46</v>
      </c>
      <c r="J210" s="669">
        <f t="shared" si="52"/>
        <v>1.9409623938536191</v>
      </c>
      <c r="K210" s="901">
        <v>0.24</v>
      </c>
      <c r="L210" s="911">
        <v>4</v>
      </c>
      <c r="M210" s="660">
        <f t="shared" si="53"/>
        <v>0.96</v>
      </c>
      <c r="N210" s="894" t="s">
        <v>284</v>
      </c>
      <c r="O210" s="756">
        <v>0.19</v>
      </c>
      <c r="P210" s="636">
        <v>43566</v>
      </c>
      <c r="Q210" s="636">
        <v>43580</v>
      </c>
      <c r="R210" s="660">
        <f t="shared" si="54"/>
        <v>26.315789473684205</v>
      </c>
      <c r="S210" s="721">
        <f>IF(INDEX(Historical!$D$7:$D$1379,MATCH(B210,Historical!$B$7:$B$1403,0))=0,"n/a",(INDEX(Historical!$C$7:$C$1381,MATCH(B210,Historical!$B$7:$B$1403,0))/INDEX(Historical!$D$7:$D$1379,MATCH(B210,Historical!$B$7:$B$1403,0))-1)*100)</f>
        <v>19.736842105263165</v>
      </c>
      <c r="T210" s="721">
        <f>IF(INDEX(Historical!$F$7:$F$1372,MATCH(B210,Historical!$B$7:$B$1403,0))=0,"n/a",((INDEX(Historical!$C$7:$C$1381,MATCH(B210,Historical!$B$7:$B$1403,0))/INDEX(Historical!$F$7:$F$1372,MATCH(B210,Historical!$B$7:$B$1403,0)))^(1/3)-1)*100)</f>
        <v>14.89383186228137</v>
      </c>
      <c r="U210" s="721">
        <f>IF(INDEX(Historical!$H$7:$H$1372,MATCH(B210,Historical!$B$7:$B$1403,0))=0,"n/a",((INDEX(Historical!$C$7:$C$1381,MATCH(B210,Historical!$B$7:$B$1403,0))/INDEX(Historical!$H$7:$H$1372,MATCH(B210,Historical!$B$7:$B$1403,0)))^(1/5)-1)*100)</f>
        <v>13.647537777980112</v>
      </c>
      <c r="V210" s="721">
        <f>IF(INDEX(Historical!$O$7:$O$1372,MATCH(B210,Historical!$B$7:$B$1403,0))=0,"n/a",((INDEX(Historical!$C$7:$C$1381,MATCH(B210,Historical!$B$7:$B$1403,0))/INDEX(Historical!$O$7:$O$1372,MATCH(B210,Historical!$B$7:$B$1403,0)))^(1/10)-1)*100)</f>
        <v>19.755374529168222</v>
      </c>
      <c r="W210" s="722">
        <f t="shared" si="55"/>
        <v>0.69082657774115741</v>
      </c>
      <c r="X210" s="723">
        <f t="shared" si="56"/>
        <v>3.5914573099947664</v>
      </c>
      <c r="Y210" s="682" t="s">
        <v>4410</v>
      </c>
      <c r="Z210" s="669">
        <f t="shared" si="57"/>
        <v>31.168831168831169</v>
      </c>
      <c r="AA210" s="910">
        <f t="shared" si="58"/>
        <v>16.058441558441558</v>
      </c>
      <c r="AB210" s="911">
        <v>5</v>
      </c>
      <c r="AC210" s="889">
        <v>3.08</v>
      </c>
      <c r="AD210" s="889">
        <v>1.6</v>
      </c>
      <c r="AE210" s="889">
        <v>4.07</v>
      </c>
      <c r="AF210" s="889">
        <v>10.3</v>
      </c>
      <c r="AG210" s="889">
        <v>55.000000000000007</v>
      </c>
      <c r="AH210" s="889">
        <v>16.100000000000001</v>
      </c>
      <c r="AI210" s="889">
        <v>8.43</v>
      </c>
      <c r="AJ210" s="889">
        <v>3.8</v>
      </c>
      <c r="AK210" s="889">
        <v>10.029999999999999</v>
      </c>
      <c r="AL210" s="902">
        <v>161060</v>
      </c>
      <c r="AM210" s="896">
        <v>35.75</v>
      </c>
      <c r="AN210" s="889">
        <v>3.32</v>
      </c>
      <c r="AO210" s="762">
        <f t="shared" si="59"/>
        <v>-0.46994138660782703</v>
      </c>
      <c r="AP210" s="763">
        <f t="shared" si="60"/>
        <v>15.588500171833731</v>
      </c>
      <c r="AQ210" s="912">
        <f t="shared" si="61"/>
        <v>171.13092208742424</v>
      </c>
      <c r="AR210" s="669">
        <f>INDEX(Historical!$C$7:$C$1381,MATCH(B210,Historical!$B$7:$B$1403,0))*IF(AH210="n/a",1.03,IF(AH210&lt;0,1.01,IF(AH210&gt;10,1.1,(1+AH210/100))))</f>
        <v>1.0010000000000001</v>
      </c>
      <c r="AS210" s="910">
        <f t="shared" si="62"/>
        <v>1.0853843000000001</v>
      </c>
      <c r="AT210" s="910">
        <f t="shared" si="66"/>
        <v>1.1939227300000002</v>
      </c>
      <c r="AU210" s="910">
        <f t="shared" si="66"/>
        <v>1.3133150030000003</v>
      </c>
      <c r="AV210" s="910">
        <f t="shared" si="66"/>
        <v>1.4446465033000004</v>
      </c>
      <c r="AW210" s="669">
        <f t="shared" si="63"/>
        <v>6.0382685363000013</v>
      </c>
      <c r="AX210" s="770">
        <f t="shared" si="64"/>
        <v>12.208387659320666</v>
      </c>
      <c r="AY210" s="959">
        <v>1.1200000000000001</v>
      </c>
      <c r="AZ210" s="896">
        <v>-0.86</v>
      </c>
      <c r="BA210" s="896">
        <v>-18.25</v>
      </c>
      <c r="BB210" s="896">
        <v>-8.41</v>
      </c>
      <c r="BC210" s="896">
        <v>-9.64</v>
      </c>
      <c r="BE210" s="641">
        <v>2010</v>
      </c>
      <c r="BF210" s="922">
        <f t="shared" si="65"/>
        <v>0</v>
      </c>
      <c r="BG210" s="906">
        <v>10.299999999999999</v>
      </c>
    </row>
    <row r="211" spans="1:60" ht="11.25" customHeight="1" x14ac:dyDescent="0.2">
      <c r="A211" s="895" t="s">
        <v>716</v>
      </c>
      <c r="B211" s="899" t="s">
        <v>717</v>
      </c>
      <c r="C211" s="957" t="s">
        <v>178</v>
      </c>
      <c r="D211" s="957" t="s">
        <v>4353</v>
      </c>
      <c r="E211" s="754">
        <v>16</v>
      </c>
      <c r="F211" s="1235">
        <v>241</v>
      </c>
      <c r="G211" s="1235" t="s">
        <v>37</v>
      </c>
      <c r="H211" s="1235" t="s">
        <v>37</v>
      </c>
      <c r="I211" s="898">
        <v>32.74</v>
      </c>
      <c r="J211" s="669">
        <f t="shared" si="52"/>
        <v>9.6518020769700676</v>
      </c>
      <c r="K211" s="901">
        <v>0.79</v>
      </c>
      <c r="L211" s="911">
        <v>4</v>
      </c>
      <c r="M211" s="660">
        <f t="shared" si="53"/>
        <v>3.16</v>
      </c>
      <c r="N211" s="894" t="s">
        <v>219</v>
      </c>
      <c r="O211" s="756">
        <v>0.78</v>
      </c>
      <c r="P211" s="885">
        <v>43717</v>
      </c>
      <c r="Q211" s="885">
        <v>43753</v>
      </c>
      <c r="R211" s="660">
        <f t="shared" si="54"/>
        <v>1.2820512820512833</v>
      </c>
      <c r="S211" s="721">
        <f>IF(INDEX(Historical!$D$7:$D$1379,MATCH(B211,Historical!$B$7:$B$1403,0))=0,"n/a",(INDEX(Historical!$C$7:$C$1381,MATCH(B211,Historical!$B$7:$B$1403,0))/INDEX(Historical!$D$7:$D$1379,MATCH(B211,Historical!$B$7:$B$1403,0))-1)*100)</f>
        <v>1.2944983818770295</v>
      </c>
      <c r="T211" s="721">
        <f>IF(INDEX(Historical!$F$7:$F$1372,MATCH(B211,Historical!$B$7:$B$1403,0))=0,"n/a",((INDEX(Historical!$C$7:$C$1381,MATCH(B211,Historical!$B$7:$B$1403,0))/INDEX(Historical!$F$7:$F$1372,MATCH(B211,Historical!$B$7:$B$1403,0)))^(1/3)-1)*100)</f>
        <v>1.3116248416801701</v>
      </c>
      <c r="U211" s="721">
        <f>IF(INDEX(Historical!$H$7:$H$1372,MATCH(B211,Historical!$B$7:$B$1403,0))=0,"n/a",((INDEX(Historical!$C$7:$C$1381,MATCH(B211,Historical!$B$7:$B$1403,0))/INDEX(Historical!$H$7:$H$1372,MATCH(B211,Historical!$B$7:$B$1403,0)))^(1/5)-1)*100)</f>
        <v>3.0079481632637073</v>
      </c>
      <c r="V211" s="721">
        <f>IF(INDEX(Historical!$O$7:$O$1372,MATCH(B211,Historical!$B$7:$B$1403,0))=0,"n/a",((INDEX(Historical!$C$7:$C$1381,MATCH(B211,Historical!$B$7:$B$1403,0))/INDEX(Historical!$O$7:$O$1372,MATCH(B211,Historical!$B$7:$B$1403,0)))^(1/10)-1)*100)</f>
        <v>9.4883277465421365</v>
      </c>
      <c r="W211" s="722">
        <f t="shared" si="55"/>
        <v>0.31701562631622882</v>
      </c>
      <c r="X211" s="723" t="str">
        <f t="shared" si="56"/>
        <v>n/a</v>
      </c>
      <c r="Y211" s="900"/>
      <c r="Z211" s="669">
        <f t="shared" si="57"/>
        <v>227.33812949640287</v>
      </c>
      <c r="AA211" s="910">
        <f t="shared" si="58"/>
        <v>23.553956834532379</v>
      </c>
      <c r="AB211" s="911">
        <v>12</v>
      </c>
      <c r="AC211" s="889">
        <v>1.39</v>
      </c>
      <c r="AD211" s="889" t="s">
        <v>136</v>
      </c>
      <c r="AE211" s="889">
        <v>1.58</v>
      </c>
      <c r="AF211" s="889">
        <v>1.05</v>
      </c>
      <c r="AG211" s="889">
        <v>4.3</v>
      </c>
      <c r="AH211" s="891">
        <v>216.8</v>
      </c>
      <c r="AI211" s="891">
        <v>-56.120000000000005</v>
      </c>
      <c r="AJ211" s="889">
        <v>-2.6</v>
      </c>
      <c r="AK211" s="889" t="s">
        <v>136</v>
      </c>
      <c r="AL211" s="902">
        <v>29840</v>
      </c>
      <c r="AM211" s="896">
        <v>0.15</v>
      </c>
      <c r="AN211" s="889">
        <v>1.81</v>
      </c>
      <c r="AO211" s="762">
        <f t="shared" si="59"/>
        <v>-10.894206594298604</v>
      </c>
      <c r="AP211" s="763">
        <f t="shared" si="60"/>
        <v>12.659750240233775</v>
      </c>
      <c r="AQ211" s="912">
        <f t="shared" si="61"/>
        <v>4.8420074339564412</v>
      </c>
      <c r="AR211" s="669">
        <f>INDEX(Historical!$C$7:$C$1381,MATCH(B211,Historical!$B$7:$B$1403,0))*IF(AH211="n/a",1.03,IF(AH211&lt;0,1.01,IF(AH211&gt;10,1.1,(1+AH211/100))))</f>
        <v>3.4430000000000001</v>
      </c>
      <c r="AS211" s="910">
        <f t="shared" si="62"/>
        <v>3.47743</v>
      </c>
      <c r="AT211" s="910">
        <f t="shared" si="66"/>
        <v>3.5817529000000001</v>
      </c>
      <c r="AU211" s="910">
        <f t="shared" si="66"/>
        <v>3.6892054870000002</v>
      </c>
      <c r="AV211" s="910">
        <f t="shared" si="66"/>
        <v>3.7998816516100002</v>
      </c>
      <c r="AW211" s="669">
        <f t="shared" si="63"/>
        <v>17.991270038610001</v>
      </c>
      <c r="AX211" s="770">
        <f t="shared" si="64"/>
        <v>54.951954913286492</v>
      </c>
      <c r="AY211" s="959">
        <v>0.99</v>
      </c>
      <c r="AZ211" s="896">
        <v>5.07</v>
      </c>
      <c r="BA211" s="896">
        <v>-52.43</v>
      </c>
      <c r="BB211" s="896">
        <v>-21.38</v>
      </c>
      <c r="BC211" s="896">
        <v>-26.55</v>
      </c>
      <c r="BE211" s="641">
        <v>2004</v>
      </c>
      <c r="BF211" s="922">
        <f t="shared" si="65"/>
        <v>1</v>
      </c>
      <c r="BG211" s="906">
        <v>1.5</v>
      </c>
    </row>
    <row r="212" spans="1:60" ht="11.25" customHeight="1" x14ac:dyDescent="0.2">
      <c r="A212" s="887" t="s">
        <v>4401</v>
      </c>
      <c r="B212" s="899" t="s">
        <v>4199</v>
      </c>
      <c r="C212" s="957" t="s">
        <v>108</v>
      </c>
      <c r="D212" s="957" t="s">
        <v>4355</v>
      </c>
      <c r="E212" s="754">
        <v>24</v>
      </c>
      <c r="F212" s="1235">
        <v>145</v>
      </c>
      <c r="G212" s="1235" t="s">
        <v>106</v>
      </c>
      <c r="H212" s="1235" t="s">
        <v>106</v>
      </c>
      <c r="I212" s="898">
        <v>25.39</v>
      </c>
      <c r="J212" s="669">
        <f t="shared" si="52"/>
        <v>4.096100827097283</v>
      </c>
      <c r="K212" s="908">
        <v>0.26</v>
      </c>
      <c r="L212" s="911">
        <v>4</v>
      </c>
      <c r="M212" s="660">
        <f t="shared" si="53"/>
        <v>1.04</v>
      </c>
      <c r="N212" s="894" t="s">
        <v>458</v>
      </c>
      <c r="O212" s="757">
        <v>0.25</v>
      </c>
      <c r="P212" s="1196">
        <v>43846</v>
      </c>
      <c r="Q212" s="1196">
        <v>43853</v>
      </c>
      <c r="R212" s="660">
        <f t="shared" si="54"/>
        <v>4.0000000000000036</v>
      </c>
      <c r="S212" s="721">
        <f>IF(INDEX(Historical!$D$7:$D$1379,MATCH(B212,Historical!$B$7:$B$1403,0))=0,"n/a",(INDEX(Historical!$C$7:$C$1381,MATCH(B212,Historical!$B$7:$B$1403,0))/INDEX(Historical!$D$7:$D$1379,MATCH(B212,Historical!$B$7:$B$1403,0))-1)*100)</f>
        <v>18.238993710691819</v>
      </c>
      <c r="T212" s="721">
        <f>IF(INDEX(Historical!$F$7:$F$1372,MATCH(B212,Historical!$B$7:$B$1403,0))=0,"n/a",((INDEX(Historical!$C$7:$C$1381,MATCH(B212,Historical!$B$7:$B$1403,0))/INDEX(Historical!$F$7:$F$1372,MATCH(B212,Historical!$B$7:$B$1403,0)))^(1/3)-1)*100)</f>
        <v>14.269177501474516</v>
      </c>
      <c r="U212" s="721">
        <f>IF(INDEX(Historical!$H$7:$H$1372,MATCH(B212,Historical!$B$7:$B$1403,0))=0,"n/a",((INDEX(Historical!$C$7:$C$1381,MATCH(B212,Historical!$B$7:$B$1403,0))/INDEX(Historical!$H$7:$H$1372,MATCH(B212,Historical!$B$7:$B$1403,0)))^(1/5)-1)*100)</f>
        <v>14.869835499703509</v>
      </c>
      <c r="V212" s="721">
        <f>IF(INDEX(Historical!$O$7:$O$1372,MATCH(B212,Historical!$B$7:$B$1403,0))=0,"n/a",((INDEX(Historical!$C$7:$C$1381,MATCH(B212,Historical!$B$7:$B$1403,0))/INDEX(Historical!$O$7:$O$1372,MATCH(B212,Historical!$B$7:$B$1403,0)))^(1/10)-1)*100)</f>
        <v>21.876072401237323</v>
      </c>
      <c r="W212" s="722">
        <f t="shared" si="55"/>
        <v>0.67973058540720788</v>
      </c>
      <c r="X212" s="723">
        <f t="shared" si="56"/>
        <v>0.71489593748574565</v>
      </c>
      <c r="Y212" s="900" t="s">
        <v>4434</v>
      </c>
      <c r="Z212" s="669">
        <f t="shared" si="57"/>
        <v>31.515151515151519</v>
      </c>
      <c r="AA212" s="910">
        <f t="shared" si="58"/>
        <v>7.6939393939393943</v>
      </c>
      <c r="AB212" s="911">
        <v>12</v>
      </c>
      <c r="AC212" s="889">
        <v>3.3</v>
      </c>
      <c r="AD212" s="889">
        <v>0.64</v>
      </c>
      <c r="AE212" s="889">
        <v>2.84</v>
      </c>
      <c r="AF212" s="889">
        <v>0.8</v>
      </c>
      <c r="AG212" s="889">
        <v>10.4</v>
      </c>
      <c r="AH212" s="889">
        <v>-13.600000000000001</v>
      </c>
      <c r="AI212" s="889">
        <v>2.93</v>
      </c>
      <c r="AJ212" s="889">
        <v>20.8</v>
      </c>
      <c r="AK212" s="889">
        <v>12</v>
      </c>
      <c r="AL212" s="902">
        <v>3310</v>
      </c>
      <c r="AM212" s="896">
        <v>1.0999999999999999</v>
      </c>
      <c r="AN212" s="889">
        <v>0.16</v>
      </c>
      <c r="AO212" s="762">
        <f t="shared" si="59"/>
        <v>11.271996932861398</v>
      </c>
      <c r="AP212" s="763">
        <f t="shared" si="60"/>
        <v>18.965936326800794</v>
      </c>
      <c r="AQ212" s="912">
        <f t="shared" si="61"/>
        <v>-47.696817538290318</v>
      </c>
      <c r="AR212" s="669">
        <f>INDEX(Historical!$C$7:$C$1381,MATCH(B212,Historical!$B$7:$B$1403,0))*IF(AH212="n/a",1.03,IF(AH212&lt;0,1.01,IF(AH212&gt;10,1.1,(1+AH212/100))))</f>
        <v>0.94939999999999991</v>
      </c>
      <c r="AS212" s="910">
        <f t="shared" si="62"/>
        <v>0.97721742</v>
      </c>
      <c r="AT212" s="910">
        <f t="shared" si="66"/>
        <v>1.0749391620000002</v>
      </c>
      <c r="AU212" s="910">
        <f t="shared" si="66"/>
        <v>1.1824330782000003</v>
      </c>
      <c r="AV212" s="910">
        <f t="shared" si="66"/>
        <v>1.3006763860200004</v>
      </c>
      <c r="AW212" s="669">
        <f t="shared" si="63"/>
        <v>5.4846660462200001</v>
      </c>
      <c r="AX212" s="770">
        <f t="shared" si="64"/>
        <v>21.601678007955886</v>
      </c>
      <c r="AY212" s="959">
        <v>1.8</v>
      </c>
      <c r="AZ212" s="896">
        <v>4.2700000000000005</v>
      </c>
      <c r="BA212" s="896">
        <v>-26.06</v>
      </c>
      <c r="BB212" s="896">
        <v>-12.64</v>
      </c>
      <c r="BC212" s="896">
        <v>-12.030000000000001</v>
      </c>
      <c r="BE212" s="641">
        <v>1997</v>
      </c>
      <c r="BF212" s="922">
        <f t="shared" si="65"/>
        <v>2</v>
      </c>
      <c r="BG212" s="906">
        <v>1.7999999999999998</v>
      </c>
    </row>
    <row r="213" spans="1:60" ht="11.25" customHeight="1" x14ac:dyDescent="0.2">
      <c r="A213" s="887" t="s">
        <v>1546</v>
      </c>
      <c r="B213" s="899" t="s">
        <v>1547</v>
      </c>
      <c r="C213" s="957" t="s">
        <v>246</v>
      </c>
      <c r="D213" s="957" t="s">
        <v>4333</v>
      </c>
      <c r="E213" s="754">
        <v>10</v>
      </c>
      <c r="F213" s="1235">
        <v>406</v>
      </c>
      <c r="G213" s="1235" t="s">
        <v>106</v>
      </c>
      <c r="H213" s="1235" t="s">
        <v>106</v>
      </c>
      <c r="I213" s="898">
        <v>46.02</v>
      </c>
      <c r="J213" s="669">
        <f t="shared" si="52"/>
        <v>3.6505867014341589</v>
      </c>
      <c r="K213" s="901">
        <v>0.42</v>
      </c>
      <c r="L213" s="911">
        <v>4</v>
      </c>
      <c r="M213" s="660">
        <f t="shared" si="53"/>
        <v>1.68</v>
      </c>
      <c r="N213" s="894" t="s">
        <v>119</v>
      </c>
      <c r="O213" s="756">
        <v>0.41</v>
      </c>
      <c r="P213" s="885">
        <v>43882</v>
      </c>
      <c r="Q213" s="885">
        <v>43893</v>
      </c>
      <c r="R213" s="660">
        <f t="shared" si="54"/>
        <v>2.4390243902439046</v>
      </c>
      <c r="S213" s="721">
        <f>IF(INDEX(Historical!$D$7:$D$1379,MATCH(B213,Historical!$B$7:$B$1403,0))=0,"n/a",(INDEX(Historical!$C$7:$C$1381,MATCH(B213,Historical!$B$7:$B$1403,0))/INDEX(Historical!$D$7:$D$1379,MATCH(B213,Historical!$B$7:$B$1403,0))-1)*100)</f>
        <v>11.267605633802823</v>
      </c>
      <c r="T213" s="721">
        <f>IF(INDEX(Historical!$F$7:$F$1372,MATCH(B213,Historical!$B$7:$B$1403,0))=0,"n/a",((INDEX(Historical!$C$7:$C$1381,MATCH(B213,Historical!$B$7:$B$1403,0))/INDEX(Historical!$F$7:$F$1372,MATCH(B213,Historical!$B$7:$B$1403,0)))^(1/3)-1)*100)</f>
        <v>12.829189197046521</v>
      </c>
      <c r="U213" s="721">
        <f>IF(INDEX(Historical!$H$7:$H$1372,MATCH(B213,Historical!$B$7:$B$1403,0))=0,"n/a",((INDEX(Historical!$C$7:$C$1381,MATCH(B213,Historical!$B$7:$B$1403,0))/INDEX(Historical!$H$7:$H$1372,MATCH(B213,Historical!$B$7:$B$1403,0)))^(1/5)-1)*100)</f>
        <v>15.162874603551924</v>
      </c>
      <c r="V213" s="721" t="str">
        <f>IF(INDEX(Historical!$O$7:$O$1372,MATCH(B213,Historical!$B$7:$B$1403,0))=0,"n/a",((INDEX(Historical!$C$7:$C$1381,MATCH(B213,Historical!$B$7:$B$1403,0))/INDEX(Historical!$O$7:$O$1372,MATCH(B213,Historical!$B$7:$B$1403,0)))^(1/10)-1)*100)</f>
        <v>n/a</v>
      </c>
      <c r="W213" s="722" t="str">
        <f t="shared" si="55"/>
        <v>n/a</v>
      </c>
      <c r="X213" s="723">
        <f t="shared" si="56"/>
        <v>1.0041638810299287</v>
      </c>
      <c r="Y213" s="900"/>
      <c r="Z213" s="669">
        <f t="shared" si="57"/>
        <v>31.818181818181817</v>
      </c>
      <c r="AA213" s="910">
        <f t="shared" si="58"/>
        <v>8.7159090909090917</v>
      </c>
      <c r="AB213" s="911">
        <v>12</v>
      </c>
      <c r="AC213" s="889">
        <v>5.28</v>
      </c>
      <c r="AD213" s="889">
        <v>7.92</v>
      </c>
      <c r="AE213" s="889">
        <v>0.16</v>
      </c>
      <c r="AF213" s="889">
        <v>1.42</v>
      </c>
      <c r="AG213" s="889">
        <v>17</v>
      </c>
      <c r="AH213" s="889">
        <v>28.199999999999996</v>
      </c>
      <c r="AI213" s="889">
        <v>3.93</v>
      </c>
      <c r="AJ213" s="889">
        <v>15.1</v>
      </c>
      <c r="AK213" s="889">
        <v>1.0999999999999999</v>
      </c>
      <c r="AL213" s="902">
        <v>3740</v>
      </c>
      <c r="AM213" s="896">
        <v>1.4000000000000001</v>
      </c>
      <c r="AN213" s="889">
        <v>2.36</v>
      </c>
      <c r="AO213" s="762">
        <f t="shared" si="59"/>
        <v>10.097552214076989</v>
      </c>
      <c r="AP213" s="763">
        <f t="shared" si="60"/>
        <v>18.813461304986081</v>
      </c>
      <c r="AQ213" s="912">
        <f t="shared" si="61"/>
        <v>-25.833248212510551</v>
      </c>
      <c r="AR213" s="669">
        <f>INDEX(Historical!$C$7:$C$1381,MATCH(B213,Historical!$B$7:$B$1403,0))*IF(AH213="n/a",1.03,IF(AH213&lt;0,1.01,IF(AH213&gt;10,1.1,(1+AH213/100))))</f>
        <v>1.7380000000000002</v>
      </c>
      <c r="AS213" s="910">
        <f t="shared" si="62"/>
        <v>1.8063034</v>
      </c>
      <c r="AT213" s="910">
        <f t="shared" si="66"/>
        <v>1.8261727373999999</v>
      </c>
      <c r="AU213" s="910">
        <f t="shared" si="66"/>
        <v>1.8462606375113997</v>
      </c>
      <c r="AV213" s="910">
        <f t="shared" si="66"/>
        <v>1.8665695045240249</v>
      </c>
      <c r="AW213" s="669">
        <f t="shared" si="63"/>
        <v>9.0833062794354245</v>
      </c>
      <c r="AX213" s="770">
        <f t="shared" si="64"/>
        <v>19.737736374262113</v>
      </c>
      <c r="AY213" s="959">
        <v>1.38</v>
      </c>
      <c r="AZ213" s="896">
        <v>11.540000000000001</v>
      </c>
      <c r="BA213" s="896">
        <v>-14.48</v>
      </c>
      <c r="BB213" s="896">
        <v>-7.46</v>
      </c>
      <c r="BC213" s="896">
        <v>-2.83</v>
      </c>
      <c r="BE213" s="641">
        <v>2011</v>
      </c>
      <c r="BF213" s="922">
        <f t="shared" si="65"/>
        <v>0</v>
      </c>
      <c r="BG213" s="906">
        <v>3.5000000000000004</v>
      </c>
    </row>
    <row r="214" spans="1:60" ht="11.25" customHeight="1" x14ac:dyDescent="0.2">
      <c r="A214" s="887" t="s">
        <v>740</v>
      </c>
      <c r="B214" s="899" t="s">
        <v>741</v>
      </c>
      <c r="C214" s="957" t="s">
        <v>108</v>
      </c>
      <c r="D214" s="957" t="s">
        <v>4355</v>
      </c>
      <c r="E214" s="754">
        <v>22</v>
      </c>
      <c r="F214" s="1235">
        <v>157</v>
      </c>
      <c r="G214" s="1235" t="s">
        <v>37</v>
      </c>
      <c r="H214" s="1235" t="s">
        <v>37</v>
      </c>
      <c r="I214" s="898">
        <v>64.599999999999994</v>
      </c>
      <c r="J214" s="669">
        <f t="shared" si="52"/>
        <v>2.8482972136222915</v>
      </c>
      <c r="K214" s="908">
        <v>0.46</v>
      </c>
      <c r="L214" s="911">
        <v>4</v>
      </c>
      <c r="M214" s="660">
        <f t="shared" si="53"/>
        <v>1.84</v>
      </c>
      <c r="N214" s="894" t="s">
        <v>163</v>
      </c>
      <c r="O214" s="757">
        <v>0.41</v>
      </c>
      <c r="P214" s="885">
        <v>43812</v>
      </c>
      <c r="Q214" s="885">
        <v>43832</v>
      </c>
      <c r="R214" s="660">
        <f t="shared" si="54"/>
        <v>12.195121951219525</v>
      </c>
      <c r="S214" s="721">
        <f>IF(INDEX(Historical!$D$7:$D$1379,MATCH(B214,Historical!$B$7:$B$1403,0))=0,"n/a",(INDEX(Historical!$C$7:$C$1381,MATCH(B214,Historical!$B$7:$B$1403,0))/INDEX(Historical!$D$7:$D$1379,MATCH(B214,Historical!$B$7:$B$1403,0))-1)*100)</f>
        <v>13.888888888888884</v>
      </c>
      <c r="T214" s="721">
        <f>IF(INDEX(Historical!$F$7:$F$1372,MATCH(B214,Historical!$B$7:$B$1403,0))=0,"n/a",((INDEX(Historical!$C$7:$C$1381,MATCH(B214,Historical!$B$7:$B$1403,0))/INDEX(Historical!$F$7:$F$1372,MATCH(B214,Historical!$B$7:$B$1403,0)))^(1/3)-1)*100)</f>
        <v>10.973904713454852</v>
      </c>
      <c r="U214" s="721">
        <f>IF(INDEX(Historical!$H$7:$H$1372,MATCH(B214,Historical!$B$7:$B$1403,0))=0,"n/a",((INDEX(Historical!$C$7:$C$1381,MATCH(B214,Historical!$B$7:$B$1403,0))/INDEX(Historical!$H$7:$H$1372,MATCH(B214,Historical!$B$7:$B$1403,0)))^(1/5)-1)*100)</f>
        <v>11.304961305610561</v>
      </c>
      <c r="V214" s="721">
        <f>IF(INDEX(Historical!$O$7:$O$1372,MATCH(B214,Historical!$B$7:$B$1403,0))=0,"n/a",((INDEX(Historical!$C$7:$C$1381,MATCH(B214,Historical!$B$7:$B$1403,0))/INDEX(Historical!$O$7:$O$1372,MATCH(B214,Historical!$B$7:$B$1403,0)))^(1/10)-1)*100)</f>
        <v>11.544488380248442</v>
      </c>
      <c r="W214" s="722">
        <f t="shared" si="55"/>
        <v>0.97925182418237877</v>
      </c>
      <c r="X214" s="723">
        <f t="shared" si="56"/>
        <v>2.4053109160873536</v>
      </c>
      <c r="Y214" s="677"/>
      <c r="Z214" s="669">
        <f t="shared" si="57"/>
        <v>40.439560439560438</v>
      </c>
      <c r="AA214" s="910">
        <f t="shared" si="58"/>
        <v>14.197802197802197</v>
      </c>
      <c r="AB214" s="911">
        <v>12</v>
      </c>
      <c r="AC214" s="889">
        <v>4.55</v>
      </c>
      <c r="AD214" s="889">
        <v>1.56</v>
      </c>
      <c r="AE214" s="889">
        <v>7.37</v>
      </c>
      <c r="AF214" s="889">
        <v>1.08</v>
      </c>
      <c r="AG214" s="889">
        <v>8.1</v>
      </c>
      <c r="AH214" s="889">
        <v>17.100000000000001</v>
      </c>
      <c r="AI214" s="889">
        <v>3.95</v>
      </c>
      <c r="AJ214" s="889">
        <v>4.7</v>
      </c>
      <c r="AK214" s="889">
        <v>9.120000000000001</v>
      </c>
      <c r="AL214" s="902">
        <v>6140</v>
      </c>
      <c r="AM214" s="896">
        <v>1.3</v>
      </c>
      <c r="AN214" s="889">
        <v>0</v>
      </c>
      <c r="AO214" s="762">
        <f t="shared" si="59"/>
        <v>-4.4543678569343825E-2</v>
      </c>
      <c r="AP214" s="763">
        <f t="shared" si="60"/>
        <v>14.153258519232853</v>
      </c>
      <c r="AQ214" s="912">
        <f t="shared" si="61"/>
        <v>-17.447319516898439</v>
      </c>
      <c r="AR214" s="669">
        <f>INDEX(Historical!$C$7:$C$1381,MATCH(B214,Historical!$B$7:$B$1403,0))*IF(AH214="n/a",1.03,IF(AH214&lt;0,1.01,IF(AH214&gt;10,1.1,(1+AH214/100))))</f>
        <v>1.804</v>
      </c>
      <c r="AS214" s="910">
        <f t="shared" si="62"/>
        <v>1.8752580000000003</v>
      </c>
      <c r="AT214" s="910">
        <f t="shared" si="66"/>
        <v>2.0462815296000003</v>
      </c>
      <c r="AU214" s="910">
        <f t="shared" si="66"/>
        <v>2.2329024050995203</v>
      </c>
      <c r="AV214" s="910">
        <f t="shared" si="66"/>
        <v>2.4365431044445964</v>
      </c>
      <c r="AW214" s="669">
        <f t="shared" si="63"/>
        <v>10.394985039144117</v>
      </c>
      <c r="AX214" s="770">
        <f t="shared" si="64"/>
        <v>16.091308110130214</v>
      </c>
      <c r="AY214" s="959">
        <v>1.25</v>
      </c>
      <c r="AZ214" s="896">
        <v>4.4400000000000004</v>
      </c>
      <c r="BA214" s="896">
        <v>-14.24</v>
      </c>
      <c r="BB214" s="896">
        <v>-9.5699999999999985</v>
      </c>
      <c r="BC214" s="896">
        <v>-6.4399999999999995</v>
      </c>
      <c r="BE214" s="641">
        <v>2000</v>
      </c>
      <c r="BF214" s="922">
        <f t="shared" si="65"/>
        <v>2</v>
      </c>
      <c r="BG214" s="906">
        <v>1.5</v>
      </c>
    </row>
    <row r="215" spans="1:60" ht="11.25" customHeight="1" x14ac:dyDescent="0.2">
      <c r="A215" s="887" t="s">
        <v>1552</v>
      </c>
      <c r="B215" s="899" t="s">
        <v>1553</v>
      </c>
      <c r="C215" s="957" t="s">
        <v>246</v>
      </c>
      <c r="D215" s="957" t="s">
        <v>4380</v>
      </c>
      <c r="E215" s="754">
        <v>11</v>
      </c>
      <c r="F215" s="1235">
        <v>308</v>
      </c>
      <c r="G215" s="1235" t="s">
        <v>106</v>
      </c>
      <c r="H215" s="1235" t="s">
        <v>106</v>
      </c>
      <c r="I215" s="898">
        <v>26.4</v>
      </c>
      <c r="J215" s="669">
        <f t="shared" si="52"/>
        <v>4.0909090909090917</v>
      </c>
      <c r="K215" s="901">
        <v>0.27</v>
      </c>
      <c r="L215" s="911">
        <v>4</v>
      </c>
      <c r="M215" s="660">
        <f t="shared" si="53"/>
        <v>1.08</v>
      </c>
      <c r="N215" s="894" t="s">
        <v>969</v>
      </c>
      <c r="O215" s="756">
        <v>0.25</v>
      </c>
      <c r="P215" s="890">
        <v>43314</v>
      </c>
      <c r="Q215" s="890">
        <v>43322</v>
      </c>
      <c r="R215" s="660">
        <f t="shared" si="54"/>
        <v>8.0000000000000071</v>
      </c>
      <c r="S215" s="721">
        <f>IF(INDEX(Historical!$D$7:$D$1379,MATCH(B215,Historical!$B$7:$B$1403,0))=0,"n/a",(INDEX(Historical!$C$7:$C$1381,MATCH(B215,Historical!$B$7:$B$1403,0))/INDEX(Historical!$D$7:$D$1379,MATCH(B215,Historical!$B$7:$B$1403,0))-1)*100)</f>
        <v>3.8461538461538547</v>
      </c>
      <c r="T215" s="721">
        <f>IF(INDEX(Historical!$F$7:$F$1372,MATCH(B215,Historical!$B$7:$B$1403,0))=0,"n/a",((INDEX(Historical!$C$7:$C$1381,MATCH(B215,Historical!$B$7:$B$1403,0))/INDEX(Historical!$F$7:$F$1372,MATCH(B215,Historical!$B$7:$B$1403,0)))^(1/3)-1)*100)</f>
        <v>12.924323465723431</v>
      </c>
      <c r="U215" s="721">
        <f>IF(INDEX(Historical!$H$7:$H$1372,MATCH(B215,Historical!$B$7:$B$1403,0))=0,"n/a",((INDEX(Historical!$C$7:$C$1381,MATCH(B215,Historical!$B$7:$B$1403,0))/INDEX(Historical!$H$7:$H$1372,MATCH(B215,Historical!$B$7:$B$1403,0)))^(1/5)-1)*100)</f>
        <v>9.6940240464664651</v>
      </c>
      <c r="V215" s="721">
        <f>IF(INDEX(Historical!$O$7:$O$1372,MATCH(B215,Historical!$B$7:$B$1403,0))=0,"n/a",((INDEX(Historical!$C$7:$C$1381,MATCH(B215,Historical!$B$7:$B$1403,0))/INDEX(Historical!$O$7:$O$1372,MATCH(B215,Historical!$B$7:$B$1403,0)))^(1/10)-1)*100)</f>
        <v>18.369380853048423</v>
      </c>
      <c r="W215" s="722">
        <f t="shared" si="55"/>
        <v>0.52772731558111985</v>
      </c>
      <c r="X215" s="723">
        <f t="shared" si="56"/>
        <v>0.62542090622364288</v>
      </c>
      <c r="Y215" s="691" t="s">
        <v>4519</v>
      </c>
      <c r="Z215" s="669">
        <f t="shared" si="57"/>
        <v>85.714285714285722</v>
      </c>
      <c r="AA215" s="910">
        <f t="shared" si="58"/>
        <v>20.952380952380953</v>
      </c>
      <c r="AB215" s="911">
        <v>3</v>
      </c>
      <c r="AC215" s="889">
        <v>1.26</v>
      </c>
      <c r="AD215" s="889">
        <v>2.83</v>
      </c>
      <c r="AE215" s="889">
        <v>1.93</v>
      </c>
      <c r="AF215" s="889">
        <v>4.13</v>
      </c>
      <c r="AG215" s="889">
        <v>19.900000000000002</v>
      </c>
      <c r="AH215" s="889">
        <v>8.1</v>
      </c>
      <c r="AI215" s="889">
        <v>18.66</v>
      </c>
      <c r="AJ215" s="889">
        <v>15.5</v>
      </c>
      <c r="AK215" s="889">
        <v>7.39</v>
      </c>
      <c r="AL215" s="902">
        <v>529.58000000000004</v>
      </c>
      <c r="AM215" s="896">
        <v>2.8000000000000003</v>
      </c>
      <c r="AN215" s="889">
        <v>0</v>
      </c>
      <c r="AO215" s="762">
        <f t="shared" si="59"/>
        <v>-7.1674478150053957</v>
      </c>
      <c r="AP215" s="763">
        <f t="shared" si="60"/>
        <v>13.784933137375557</v>
      </c>
      <c r="AQ215" s="912">
        <f t="shared" si="61"/>
        <v>96.110324203646272</v>
      </c>
      <c r="AR215" s="669">
        <f>INDEX(Historical!$C$7:$C$1381,MATCH(B215,Historical!$B$7:$B$1403,0))*IF(AH215="n/a",1.03,IF(AH215&lt;0,1.01,IF(AH215&gt;10,1.1,(1+AH215/100))))</f>
        <v>1.1674800000000001</v>
      </c>
      <c r="AS215" s="910">
        <f t="shared" si="62"/>
        <v>1.2842280000000001</v>
      </c>
      <c r="AT215" s="910">
        <f t="shared" si="66"/>
        <v>1.3791324492000003</v>
      </c>
      <c r="AU215" s="910">
        <f t="shared" si="66"/>
        <v>1.4810503371958805</v>
      </c>
      <c r="AV215" s="910">
        <f t="shared" si="66"/>
        <v>1.5904999571146563</v>
      </c>
      <c r="AW215" s="669">
        <f t="shared" si="63"/>
        <v>6.9023907435105372</v>
      </c>
      <c r="AX215" s="770">
        <f t="shared" si="64"/>
        <v>26.145419482994459</v>
      </c>
      <c r="AY215" s="959">
        <v>0.76</v>
      </c>
      <c r="AZ215" s="896">
        <v>76</v>
      </c>
      <c r="BA215" s="896">
        <v>-9.5</v>
      </c>
      <c r="BB215" s="896">
        <v>3.58</v>
      </c>
      <c r="BC215" s="896">
        <v>29.09</v>
      </c>
      <c r="BE215" s="641">
        <v>2009</v>
      </c>
      <c r="BF215" s="922">
        <f t="shared" si="65"/>
        <v>0</v>
      </c>
      <c r="BG215" s="906">
        <v>17.100000000000001</v>
      </c>
    </row>
    <row r="216" spans="1:60" s="796" customFormat="1" ht="11.25" customHeight="1" x14ac:dyDescent="0.2">
      <c r="A216" s="664" t="s">
        <v>1554</v>
      </c>
      <c r="B216" s="804" t="s">
        <v>1555</v>
      </c>
      <c r="C216" s="957" t="s">
        <v>153</v>
      </c>
      <c r="D216" s="957" t="s">
        <v>4365</v>
      </c>
      <c r="E216" s="778">
        <v>10</v>
      </c>
      <c r="F216" s="1235">
        <v>409</v>
      </c>
      <c r="G216" s="1234" t="s">
        <v>37</v>
      </c>
      <c r="H216" s="1234" t="s">
        <v>37</v>
      </c>
      <c r="I216" s="779">
        <v>33.42</v>
      </c>
      <c r="J216" s="780">
        <f t="shared" si="52"/>
        <v>4.5481747456612807</v>
      </c>
      <c r="K216" s="781">
        <v>0.38</v>
      </c>
      <c r="L216" s="782">
        <v>4</v>
      </c>
      <c r="M216" s="783">
        <f t="shared" si="53"/>
        <v>1.52</v>
      </c>
      <c r="N216" s="784" t="s">
        <v>119</v>
      </c>
      <c r="O216" s="785">
        <v>0.36</v>
      </c>
      <c r="P216" s="1195">
        <v>43859</v>
      </c>
      <c r="Q216" s="1195">
        <v>43895</v>
      </c>
      <c r="R216" s="783">
        <f t="shared" si="54"/>
        <v>5.5555555555555607</v>
      </c>
      <c r="S216" s="721">
        <f>IF(INDEX(Historical!$D$7:$D$1379,MATCH(B216,Historical!$B$7:$B$1403,0))=0,"n/a",(INDEX(Historical!$C$7:$C$1381,MATCH(B216,Historical!$B$7:$B$1403,0))/INDEX(Historical!$D$7:$D$1379,MATCH(B216,Historical!$B$7:$B$1403,0))-1)*100)</f>
        <v>5.8823529411764497</v>
      </c>
      <c r="T216" s="721">
        <f>IF(INDEX(Historical!$F$7:$F$1372,MATCH(B216,Historical!$B$7:$B$1403,0))=0,"n/a",((INDEX(Historical!$C$7:$C$1381,MATCH(B216,Historical!$B$7:$B$1403,0))/INDEX(Historical!$F$7:$F$1372,MATCH(B216,Historical!$B$7:$B$1403,0)))^(1/3)-1)*100)</f>
        <v>6.2658569182611146</v>
      </c>
      <c r="U216" s="721">
        <f>IF(INDEX(Historical!$H$7:$H$1372,MATCH(B216,Historical!$B$7:$B$1403,0))=0,"n/a",((INDEX(Historical!$C$7:$C$1381,MATCH(B216,Historical!$B$7:$B$1403,0))/INDEX(Historical!$H$7:$H$1372,MATCH(B216,Historical!$B$7:$B$1403,0)))^(1/5)-1)*100)</f>
        <v>6.7249181879538877</v>
      </c>
      <c r="V216" s="721">
        <f>IF(INDEX(Historical!$O$7:$O$1372,MATCH(B216,Historical!$B$7:$B$1403,0))=0,"n/a",((INDEX(Historical!$C$7:$C$1381,MATCH(B216,Historical!$B$7:$B$1403,0))/INDEX(Historical!$O$7:$O$1372,MATCH(B216,Historical!$B$7:$B$1403,0)))^(1/10)-1)*100)</f>
        <v>6.0540481614018704</v>
      </c>
      <c r="W216" s="722">
        <f t="shared" si="55"/>
        <v>1.1108134604592692</v>
      </c>
      <c r="X216" s="723">
        <f t="shared" si="56"/>
        <v>6.7249181879538877</v>
      </c>
      <c r="Y216" s="787"/>
      <c r="Z216" s="780">
        <f t="shared" si="57"/>
        <v>53.146853146853147</v>
      </c>
      <c r="AA216" s="788">
        <f t="shared" si="58"/>
        <v>11.685314685314687</v>
      </c>
      <c r="AB216" s="782">
        <v>12</v>
      </c>
      <c r="AC216" s="789">
        <v>2.86</v>
      </c>
      <c r="AD216" s="789">
        <v>1.28</v>
      </c>
      <c r="AE216" s="789">
        <v>3.59</v>
      </c>
      <c r="AF216" s="789">
        <v>2.85</v>
      </c>
      <c r="AG216" s="789">
        <v>20.5</v>
      </c>
      <c r="AH216" s="789">
        <v>-11.899999999999999</v>
      </c>
      <c r="AI216" s="789">
        <v>8.5299999999999994</v>
      </c>
      <c r="AJ216" s="789">
        <v>1</v>
      </c>
      <c r="AK216" s="789">
        <v>9.1</v>
      </c>
      <c r="AL216" s="790">
        <v>185620</v>
      </c>
      <c r="AM216" s="791">
        <v>0.03</v>
      </c>
      <c r="AN216" s="789">
        <v>0.81</v>
      </c>
      <c r="AO216" s="792">
        <f t="shared" si="59"/>
        <v>-0.41222175169951925</v>
      </c>
      <c r="AP216" s="793">
        <f t="shared" si="60"/>
        <v>11.273092933615168</v>
      </c>
      <c r="AQ216" s="794">
        <f t="shared" si="61"/>
        <v>21.660998686508435</v>
      </c>
      <c r="AR216" s="669">
        <f>INDEX(Historical!$C$7:$C$1381,MATCH(B216,Historical!$B$7:$B$1403,0))*IF(AH216="n/a",1.03,IF(AH216&lt;0,1.01,IF(AH216&gt;10,1.1,(1+AH216/100))))</f>
        <v>1.4543999999999999</v>
      </c>
      <c r="AS216" s="788">
        <f t="shared" si="62"/>
        <v>1.5784603199999998</v>
      </c>
      <c r="AT216" s="788">
        <f t="shared" si="66"/>
        <v>1.7221002091199997</v>
      </c>
      <c r="AU216" s="788">
        <f t="shared" si="66"/>
        <v>1.8788113281499197</v>
      </c>
      <c r="AV216" s="788">
        <f t="shared" si="66"/>
        <v>2.0497831590115623</v>
      </c>
      <c r="AW216" s="780">
        <f t="shared" si="63"/>
        <v>8.6835550162814812</v>
      </c>
      <c r="AX216" s="795">
        <f t="shared" si="64"/>
        <v>25.983108965534051</v>
      </c>
      <c r="AY216" s="960">
        <v>0.59</v>
      </c>
      <c r="AZ216" s="791">
        <v>-0.86</v>
      </c>
      <c r="BA216" s="791">
        <v>-25</v>
      </c>
      <c r="BB216" s="791">
        <v>-12.72</v>
      </c>
      <c r="BC216" s="791">
        <v>-13.66</v>
      </c>
      <c r="BD216" s="933"/>
      <c r="BE216" s="641">
        <v>2011</v>
      </c>
      <c r="BF216" s="922">
        <f t="shared" si="65"/>
        <v>0</v>
      </c>
      <c r="BG216" s="847">
        <v>7.9</v>
      </c>
    </row>
    <row r="217" spans="1:60" ht="11.25" customHeight="1" x14ac:dyDescent="0.2">
      <c r="A217" s="895" t="s">
        <v>1582</v>
      </c>
      <c r="B217" s="899" t="s">
        <v>1583</v>
      </c>
      <c r="C217" s="957" t="s">
        <v>108</v>
      </c>
      <c r="D217" s="957" t="s">
        <v>118</v>
      </c>
      <c r="E217" s="754">
        <v>12</v>
      </c>
      <c r="F217" s="1235">
        <v>307</v>
      </c>
      <c r="G217" s="1235" t="s">
        <v>106</v>
      </c>
      <c r="H217" s="1235" t="s">
        <v>106</v>
      </c>
      <c r="I217" s="898">
        <v>44.39</v>
      </c>
      <c r="J217" s="669">
        <f t="shared" si="52"/>
        <v>5.0461815724262227</v>
      </c>
      <c r="K217" s="901">
        <v>0.56000000000000005</v>
      </c>
      <c r="L217" s="911">
        <v>4</v>
      </c>
      <c r="M217" s="660">
        <f t="shared" si="53"/>
        <v>2.2400000000000002</v>
      </c>
      <c r="N217" s="894" t="s">
        <v>151</v>
      </c>
      <c r="O217" s="756">
        <v>0.55000000000000004</v>
      </c>
      <c r="P217" s="885">
        <v>43889</v>
      </c>
      <c r="Q217" s="885">
        <v>43917</v>
      </c>
      <c r="R217" s="660">
        <f t="shared" si="54"/>
        <v>1.8181818181818195</v>
      </c>
      <c r="S217" s="721">
        <f>IF(INDEX(Historical!$D$7:$D$1379,MATCH(B217,Historical!$B$7:$B$1403,0))=0,"n/a",(INDEX(Historical!$C$7:$C$1381,MATCH(B217,Historical!$B$7:$B$1403,0))/INDEX(Historical!$D$7:$D$1379,MATCH(B217,Historical!$B$7:$B$1403,0))-1)*100)</f>
        <v>3.8095238095238182</v>
      </c>
      <c r="T217" s="721">
        <f>IF(INDEX(Historical!$F$7:$F$1372,MATCH(B217,Historical!$B$7:$B$1403,0))=0,"n/a",((INDEX(Historical!$C$7:$C$1381,MATCH(B217,Historical!$B$7:$B$1403,0))/INDEX(Historical!$F$7:$F$1372,MATCH(B217,Historical!$B$7:$B$1403,0)))^(1/3)-1)*100)</f>
        <v>10.631008788990837</v>
      </c>
      <c r="U217" s="721">
        <f>IF(INDEX(Historical!$H$7:$H$1372,MATCH(B217,Historical!$B$7:$B$1403,0))=0,"n/a",((INDEX(Historical!$C$7:$C$1381,MATCH(B217,Historical!$B$7:$B$1403,0))/INDEX(Historical!$H$7:$H$1372,MATCH(B217,Historical!$B$7:$B$1403,0)))^(1/5)-1)*100)</f>
        <v>10.554522330964854</v>
      </c>
      <c r="V217" s="721">
        <f>IF(INDEX(Historical!$O$7:$O$1372,MATCH(B217,Historical!$B$7:$B$1403,0))=0,"n/a",((INDEX(Historical!$C$7:$C$1381,MATCH(B217,Historical!$B$7:$B$1403,0))/INDEX(Historical!$O$7:$O$1372,MATCH(B217,Historical!$B$7:$B$1403,0)))^(1/10)-1)*100)</f>
        <v>15.864035017075739</v>
      </c>
      <c r="W217" s="722">
        <f t="shared" si="55"/>
        <v>0.66531133596239367</v>
      </c>
      <c r="X217" s="723">
        <f t="shared" si="56"/>
        <v>1.7889020899940433</v>
      </c>
      <c r="Y217" s="900"/>
      <c r="Z217" s="669">
        <f t="shared" si="57"/>
        <v>45.161290322580648</v>
      </c>
      <c r="AA217" s="910">
        <f t="shared" si="58"/>
        <v>8.949596774193548</v>
      </c>
      <c r="AB217" s="911">
        <v>12</v>
      </c>
      <c r="AC217" s="889">
        <v>4.96</v>
      </c>
      <c r="AD217" s="889">
        <v>1.25</v>
      </c>
      <c r="AE217" s="889">
        <v>0.77</v>
      </c>
      <c r="AF217" s="889">
        <v>0.84</v>
      </c>
      <c r="AG217" s="889">
        <v>9.9</v>
      </c>
      <c r="AH217" s="889">
        <v>-7.3</v>
      </c>
      <c r="AI217" s="889">
        <v>11.72</v>
      </c>
      <c r="AJ217" s="889">
        <v>5.8999999999999995</v>
      </c>
      <c r="AK217" s="889">
        <v>7.17</v>
      </c>
      <c r="AL217" s="902">
        <v>12550</v>
      </c>
      <c r="AM217" s="896">
        <v>0.4</v>
      </c>
      <c r="AN217" s="889">
        <v>0.26</v>
      </c>
      <c r="AO217" s="762">
        <f t="shared" si="59"/>
        <v>6.6511071291975288</v>
      </c>
      <c r="AP217" s="763">
        <f t="shared" si="60"/>
        <v>15.600703903391077</v>
      </c>
      <c r="AQ217" s="912">
        <f t="shared" si="61"/>
        <v>-42.197034715345914</v>
      </c>
      <c r="AR217" s="669">
        <f>INDEX(Historical!$C$7:$C$1381,MATCH(B217,Historical!$B$7:$B$1403,0))*IF(AH217="n/a",1.03,IF(AH217&lt;0,1.01,IF(AH217&gt;10,1.1,(1+AH217/100))))</f>
        <v>2.2018</v>
      </c>
      <c r="AS217" s="910">
        <f t="shared" si="62"/>
        <v>2.42198</v>
      </c>
      <c r="AT217" s="910">
        <f t="shared" si="66"/>
        <v>2.5956359660000001</v>
      </c>
      <c r="AU217" s="910">
        <f t="shared" si="66"/>
        <v>2.7817430647622006</v>
      </c>
      <c r="AV217" s="910">
        <f t="shared" si="66"/>
        <v>2.9811940425056505</v>
      </c>
      <c r="AW217" s="669">
        <f t="shared" si="63"/>
        <v>12.98235307326785</v>
      </c>
      <c r="AX217" s="770">
        <f t="shared" si="64"/>
        <v>29.246120912971051</v>
      </c>
      <c r="AY217" s="959">
        <v>1.48</v>
      </c>
      <c r="AZ217" s="896">
        <v>-4.46</v>
      </c>
      <c r="BA217" s="896">
        <v>-27</v>
      </c>
      <c r="BB217" s="896">
        <v>-18.899999999999999</v>
      </c>
      <c r="BC217" s="896">
        <v>-19.75</v>
      </c>
      <c r="BE217" s="641">
        <v>2009</v>
      </c>
      <c r="BF217" s="922">
        <f t="shared" si="65"/>
        <v>0</v>
      </c>
      <c r="BG217" s="906">
        <v>0.5</v>
      </c>
      <c r="BH217" s="721"/>
    </row>
    <row r="218" spans="1:60" ht="11.25" customHeight="1" x14ac:dyDescent="0.2">
      <c r="A218" s="887" t="s">
        <v>1123</v>
      </c>
      <c r="B218" s="899" t="s">
        <v>1124</v>
      </c>
      <c r="C218" s="957" t="s">
        <v>112</v>
      </c>
      <c r="D218" s="957" t="s">
        <v>212</v>
      </c>
      <c r="E218" s="754">
        <v>11</v>
      </c>
      <c r="F218" s="1235">
        <v>340</v>
      </c>
      <c r="G218" s="1235" t="s">
        <v>115</v>
      </c>
      <c r="H218" s="1235" t="s">
        <v>115</v>
      </c>
      <c r="I218" s="898">
        <v>43.53</v>
      </c>
      <c r="J218" s="669">
        <f t="shared" si="52"/>
        <v>2.5729382035377899</v>
      </c>
      <c r="K218" s="901">
        <v>0.28000000000000003</v>
      </c>
      <c r="L218" s="911">
        <v>4</v>
      </c>
      <c r="M218" s="660">
        <f t="shared" si="53"/>
        <v>1.1200000000000001</v>
      </c>
      <c r="N218" s="894" t="s">
        <v>319</v>
      </c>
      <c r="O218" s="756">
        <v>0.27250000000000002</v>
      </c>
      <c r="P218" s="885">
        <v>43909</v>
      </c>
      <c r="Q218" s="885">
        <v>43921</v>
      </c>
      <c r="R218" s="660">
        <f t="shared" si="54"/>
        <v>2.7522935779816535</v>
      </c>
      <c r="S218" s="721">
        <f>IF(INDEX(Historical!$D$7:$D$1379,MATCH(B218,Historical!$B$7:$B$1403,0))=0,"n/a",(INDEX(Historical!$C$7:$C$1381,MATCH(B218,Historical!$B$7:$B$1403,0))/INDEX(Historical!$D$7:$D$1379,MATCH(B218,Historical!$B$7:$B$1403,0))-1)*100)</f>
        <v>2.8301886792452935</v>
      </c>
      <c r="T218" s="721">
        <f>IF(INDEX(Historical!$F$7:$F$1372,MATCH(B218,Historical!$B$7:$B$1403,0))=0,"n/a",((INDEX(Historical!$C$7:$C$1381,MATCH(B218,Historical!$B$7:$B$1403,0))/INDEX(Historical!$F$7:$F$1372,MATCH(B218,Historical!$B$7:$B$1403,0)))^(1/3)-1)*100)</f>
        <v>5.0589077790132775</v>
      </c>
      <c r="U218" s="721">
        <f>IF(INDEX(Historical!$H$7:$H$1372,MATCH(B218,Historical!$B$7:$B$1403,0))=0,"n/a",((INDEX(Historical!$C$7:$C$1381,MATCH(B218,Historical!$B$7:$B$1403,0))/INDEX(Historical!$H$7:$H$1372,MATCH(B218,Historical!$B$7:$B$1403,0)))^(1/5)-1)*100)</f>
        <v>4.6119864944856648</v>
      </c>
      <c r="V218" s="721" t="str">
        <f>IF(INDEX(Historical!$O$7:$O$1372,MATCH(B218,Historical!$B$7:$B$1403,0))=0,"n/a",((INDEX(Historical!$C$7:$C$1381,MATCH(B218,Historical!$B$7:$B$1403,0))/INDEX(Historical!$O$7:$O$1372,MATCH(B218,Historical!$B$7:$B$1403,0)))^(1/10)-1)*100)</f>
        <v>n/a</v>
      </c>
      <c r="W218" s="722" t="str">
        <f t="shared" si="55"/>
        <v>n/a</v>
      </c>
      <c r="X218" s="723">
        <f t="shared" si="56"/>
        <v>0.15528574055507288</v>
      </c>
      <c r="Y218" s="679"/>
      <c r="Z218" s="669">
        <f t="shared" si="57"/>
        <v>49.557522123893818</v>
      </c>
      <c r="AA218" s="910">
        <f t="shared" si="58"/>
        <v>19.261061946902657</v>
      </c>
      <c r="AB218" s="911">
        <v>12</v>
      </c>
      <c r="AC218" s="889">
        <v>2.2599999999999998</v>
      </c>
      <c r="AD218" s="889">
        <v>1.28</v>
      </c>
      <c r="AE218" s="889">
        <v>1.77</v>
      </c>
      <c r="AF218" s="889">
        <v>3.31</v>
      </c>
      <c r="AG218" s="889">
        <v>12.8</v>
      </c>
      <c r="AH218" s="889">
        <v>-44.1</v>
      </c>
      <c r="AI218" s="889">
        <v>7.1</v>
      </c>
      <c r="AJ218" s="889">
        <v>29.7</v>
      </c>
      <c r="AK218" s="889">
        <v>15</v>
      </c>
      <c r="AL218" s="902">
        <v>994.23</v>
      </c>
      <c r="AM218" s="896">
        <v>0.6</v>
      </c>
      <c r="AN218" s="889">
        <v>1.01</v>
      </c>
      <c r="AO218" s="762">
        <f t="shared" si="59"/>
        <v>-12.076137248879203</v>
      </c>
      <c r="AP218" s="763">
        <f t="shared" si="60"/>
        <v>7.1849246980234547</v>
      </c>
      <c r="AQ218" s="912">
        <f t="shared" si="61"/>
        <v>68.330514886303106</v>
      </c>
      <c r="AR218" s="669">
        <f>INDEX(Historical!$C$7:$C$1381,MATCH(B218,Historical!$B$7:$B$1403,0))*IF(AH218="n/a",1.03,IF(AH218&lt;0,1.01,IF(AH218&gt;10,1.1,(1+AH218/100))))</f>
        <v>1.1009</v>
      </c>
      <c r="AS218" s="910">
        <f t="shared" si="62"/>
        <v>1.1790638999999998</v>
      </c>
      <c r="AT218" s="910">
        <f t="shared" si="66"/>
        <v>1.29697029</v>
      </c>
      <c r="AU218" s="910">
        <f t="shared" si="66"/>
        <v>1.4266673190000001</v>
      </c>
      <c r="AV218" s="910">
        <f t="shared" si="66"/>
        <v>1.5693340509000002</v>
      </c>
      <c r="AW218" s="669">
        <f t="shared" si="63"/>
        <v>6.5729355599000003</v>
      </c>
      <c r="AX218" s="770">
        <f t="shared" si="64"/>
        <v>15.099783045945326</v>
      </c>
      <c r="AY218" s="959">
        <v>0.52</v>
      </c>
      <c r="AZ218" s="896">
        <v>24.16</v>
      </c>
      <c r="BA218" s="896">
        <v>-23.48</v>
      </c>
      <c r="BB218" s="896">
        <v>-19.439999999999998</v>
      </c>
      <c r="BC218" s="896">
        <v>-6.01</v>
      </c>
      <c r="BE218" s="641">
        <v>2010</v>
      </c>
      <c r="BF218" s="922">
        <f t="shared" si="65"/>
        <v>0</v>
      </c>
      <c r="BG218" s="906">
        <v>5.2</v>
      </c>
    </row>
    <row r="219" spans="1:60" ht="11.25" customHeight="1" x14ac:dyDescent="0.2">
      <c r="A219" s="887" t="s">
        <v>732</v>
      </c>
      <c r="B219" s="899" t="s">
        <v>733</v>
      </c>
      <c r="C219" s="957" t="s">
        <v>128</v>
      </c>
      <c r="D219" s="957" t="s">
        <v>126</v>
      </c>
      <c r="E219" s="754">
        <v>12</v>
      </c>
      <c r="F219" s="1235">
        <v>302</v>
      </c>
      <c r="G219" s="1235" t="s">
        <v>115</v>
      </c>
      <c r="H219" s="1235" t="s">
        <v>115</v>
      </c>
      <c r="I219" s="898">
        <v>81.87</v>
      </c>
      <c r="J219" s="669">
        <f t="shared" si="52"/>
        <v>5.7163796262367157</v>
      </c>
      <c r="K219" s="901">
        <v>1.17</v>
      </c>
      <c r="L219" s="911">
        <v>4</v>
      </c>
      <c r="M219" s="660">
        <f t="shared" si="53"/>
        <v>4.68</v>
      </c>
      <c r="N219" s="894" t="s">
        <v>111</v>
      </c>
      <c r="O219" s="756">
        <v>1.1399999999999999</v>
      </c>
      <c r="P219" s="885">
        <v>43732</v>
      </c>
      <c r="Q219" s="885">
        <v>43749</v>
      </c>
      <c r="R219" s="660">
        <f t="shared" si="54"/>
        <v>2.6315789473684239</v>
      </c>
      <c r="S219" s="721">
        <f>IF(INDEX(Historical!$D$7:$D$1379,MATCH(B219,Historical!$B$7:$B$1403,0))=0,"n/a",(INDEX(Historical!$C$7:$C$1381,MATCH(B219,Historical!$B$7:$B$1403,0))/INDEX(Historical!$D$7:$D$1379,MATCH(B219,Historical!$B$7:$B$1403,0))-1)*100)</f>
        <v>3.8461538461538547</v>
      </c>
      <c r="T219" s="721">
        <f>IF(INDEX(Historical!$F$7:$F$1372,MATCH(B219,Historical!$B$7:$B$1403,0))=0,"n/a",((INDEX(Historical!$C$7:$C$1381,MATCH(B219,Historical!$B$7:$B$1403,0))/INDEX(Historical!$F$7:$F$1372,MATCH(B219,Historical!$B$7:$B$1403,0)))^(1/3)-1)*100)</f>
        <v>3.8348029193370436</v>
      </c>
      <c r="U219" s="721">
        <f>IF(INDEX(Historical!$H$7:$H$1372,MATCH(B219,Historical!$B$7:$B$1403,0))=0,"n/a",((INDEX(Historical!$C$7:$C$1381,MATCH(B219,Historical!$B$7:$B$1403,0))/INDEX(Historical!$H$7:$H$1372,MATCH(B219,Historical!$B$7:$B$1403,0)))^(1/5)-1)*100)</f>
        <v>3.418013642250517</v>
      </c>
      <c r="V219" s="721">
        <f>IF(INDEX(Historical!$O$7:$O$1372,MATCH(B219,Historical!$B$7:$B$1403,0))=0,"n/a",((INDEX(Historical!$C$7:$C$1381,MATCH(B219,Historical!$B$7:$B$1403,0))/INDEX(Historical!$O$7:$O$1372,MATCH(B219,Historical!$B$7:$B$1403,0)))^(1/10)-1)*100)</f>
        <v>7.6314027598324286</v>
      </c>
      <c r="W219" s="722">
        <f t="shared" si="55"/>
        <v>0.44788798990417461</v>
      </c>
      <c r="X219" s="723" t="str">
        <f t="shared" si="56"/>
        <v>n/a</v>
      </c>
      <c r="Y219" s="899"/>
      <c r="Z219" s="669">
        <f t="shared" si="57"/>
        <v>101.51843817787419</v>
      </c>
      <c r="AA219" s="910">
        <f t="shared" si="58"/>
        <v>17.759219088937094</v>
      </c>
      <c r="AB219" s="911">
        <v>12</v>
      </c>
      <c r="AC219" s="889">
        <v>4.6100000000000003</v>
      </c>
      <c r="AD219" s="889">
        <v>2.15</v>
      </c>
      <c r="AE219" s="889">
        <v>4.17</v>
      </c>
      <c r="AF219" s="889" t="s">
        <v>136</v>
      </c>
      <c r="AG219" s="889">
        <v>-62.7</v>
      </c>
      <c r="AH219" s="889">
        <v>-9.6</v>
      </c>
      <c r="AI219" s="889">
        <v>8.57</v>
      </c>
      <c r="AJ219" s="889">
        <v>-0.70000000000000007</v>
      </c>
      <c r="AK219" s="889">
        <v>8.25</v>
      </c>
      <c r="AL219" s="902">
        <v>124260</v>
      </c>
      <c r="AM219" s="896">
        <v>0.2</v>
      </c>
      <c r="AN219" s="889" t="s">
        <v>136</v>
      </c>
      <c r="AO219" s="762">
        <f t="shared" si="59"/>
        <v>-8.6248258204498605</v>
      </c>
      <c r="AP219" s="763">
        <f t="shared" si="60"/>
        <v>9.1343932684872335</v>
      </c>
      <c r="AQ219" s="912" t="str">
        <f t="shared" si="61"/>
        <v>n/a</v>
      </c>
      <c r="AR219" s="669">
        <f>INDEX(Historical!$C$7:$C$1381,MATCH(B219,Historical!$B$7:$B$1403,0))*IF(AH219="n/a",1.03,IF(AH219&lt;0,1.01,IF(AH219&gt;10,1.1,(1+AH219/100))))</f>
        <v>4.6358999999999995</v>
      </c>
      <c r="AS219" s="910">
        <f t="shared" si="62"/>
        <v>5.0331966299999999</v>
      </c>
      <c r="AT219" s="910">
        <f t="shared" si="66"/>
        <v>5.4484353519750002</v>
      </c>
      <c r="AU219" s="910">
        <f t="shared" si="66"/>
        <v>5.8979312685129379</v>
      </c>
      <c r="AV219" s="910">
        <f t="shared" si="66"/>
        <v>6.3845105981652557</v>
      </c>
      <c r="AW219" s="669">
        <f t="shared" si="63"/>
        <v>27.399973848653193</v>
      </c>
      <c r="AX219" s="770">
        <f t="shared" si="64"/>
        <v>33.467660740995711</v>
      </c>
      <c r="AY219" s="959">
        <v>1.06</v>
      </c>
      <c r="AZ219" s="896">
        <v>18.190000000000001</v>
      </c>
      <c r="BA219" s="896">
        <v>-11.72</v>
      </c>
      <c r="BB219" s="896">
        <v>-5.3100000000000005</v>
      </c>
      <c r="BC219" s="896">
        <v>0.02</v>
      </c>
      <c r="BE219" s="641">
        <v>2008</v>
      </c>
      <c r="BF219" s="922">
        <f t="shared" si="65"/>
        <v>1</v>
      </c>
      <c r="BG219" s="906">
        <v>17.7</v>
      </c>
    </row>
    <row r="220" spans="1:60" ht="11.25" customHeight="1" x14ac:dyDescent="0.2">
      <c r="A220" s="895" t="s">
        <v>1566</v>
      </c>
      <c r="B220" s="899" t="s">
        <v>1567</v>
      </c>
      <c r="C220" s="957" t="s">
        <v>108</v>
      </c>
      <c r="D220" s="957" t="s">
        <v>4355</v>
      </c>
      <c r="E220" s="754">
        <v>10</v>
      </c>
      <c r="F220" s="1235">
        <v>345</v>
      </c>
      <c r="G220" s="1235" t="s">
        <v>106</v>
      </c>
      <c r="H220" s="1235" t="s">
        <v>106</v>
      </c>
      <c r="I220" s="898">
        <v>28.5</v>
      </c>
      <c r="J220" s="669">
        <f t="shared" si="52"/>
        <v>3.0877192982456143</v>
      </c>
      <c r="K220" s="901">
        <v>0.22</v>
      </c>
      <c r="L220" s="911">
        <v>4</v>
      </c>
      <c r="M220" s="660">
        <f t="shared" si="53"/>
        <v>0.88</v>
      </c>
      <c r="N220" s="894" t="s">
        <v>319</v>
      </c>
      <c r="O220" s="756">
        <v>0.21</v>
      </c>
      <c r="P220" s="636">
        <v>43542</v>
      </c>
      <c r="Q220" s="636">
        <v>43553</v>
      </c>
      <c r="R220" s="660">
        <f t="shared" si="54"/>
        <v>4.7619047619047663</v>
      </c>
      <c r="S220" s="721">
        <f>IF(INDEX(Historical!$D$7:$D$1379,MATCH(B220,Historical!$B$7:$B$1403,0))=0,"n/a",(INDEX(Historical!$C$7:$C$1381,MATCH(B220,Historical!$B$7:$B$1403,0))/INDEX(Historical!$D$7:$D$1379,MATCH(B220,Historical!$B$7:$B$1403,0))-1)*100)</f>
        <v>4.7619047619047672</v>
      </c>
      <c r="T220" s="721">
        <f>IF(INDEX(Historical!$F$7:$F$1372,MATCH(B220,Historical!$B$7:$B$1403,0))=0,"n/a",((INDEX(Historical!$C$7:$C$1381,MATCH(B220,Historical!$B$7:$B$1403,0))/INDEX(Historical!$F$7:$F$1372,MATCH(B220,Historical!$B$7:$B$1403,0)))^(1/3)-1)*100)</f>
        <v>5.0081546755695205</v>
      </c>
      <c r="U220" s="721">
        <f>IF(INDEX(Historical!$H$7:$H$1372,MATCH(B220,Historical!$B$7:$B$1403,0))=0,"n/a",((INDEX(Historical!$C$7:$C$1381,MATCH(B220,Historical!$B$7:$B$1403,0))/INDEX(Historical!$H$7:$H$1372,MATCH(B220,Historical!$B$7:$B$1403,0)))^(1/5)-1)*100)</f>
        <v>5.291848906511043</v>
      </c>
      <c r="V220" s="721">
        <f>IF(INDEX(Historical!$O$7:$O$1372,MATCH(B220,Historical!$B$7:$B$1403,0))=0,"n/a",((INDEX(Historical!$C$7:$C$1381,MATCH(B220,Historical!$B$7:$B$1403,0))/INDEX(Historical!$O$7:$O$1372,MATCH(B220,Historical!$B$7:$B$1403,0)))^(1/10)-1)*100)</f>
        <v>4.4385375182802056</v>
      </c>
      <c r="W220" s="722">
        <f t="shared" si="55"/>
        <v>1.1922505745904945</v>
      </c>
      <c r="X220" s="723" t="str">
        <f t="shared" si="56"/>
        <v>n/a</v>
      </c>
      <c r="Y220" s="688"/>
      <c r="Z220" s="669" t="str">
        <f t="shared" si="57"/>
        <v>n/a</v>
      </c>
      <c r="AA220" s="910" t="str">
        <f t="shared" si="58"/>
        <v>n/a</v>
      </c>
      <c r="AB220" s="911">
        <v>12</v>
      </c>
      <c r="AC220" s="889" t="s">
        <v>136</v>
      </c>
      <c r="AD220" s="889" t="s">
        <v>136</v>
      </c>
      <c r="AE220" s="889" t="s">
        <v>136</v>
      </c>
      <c r="AF220" s="889" t="s">
        <v>136</v>
      </c>
      <c r="AG220" s="889" t="s">
        <v>136</v>
      </c>
      <c r="AH220" s="889" t="s">
        <v>136</v>
      </c>
      <c r="AI220" s="889" t="s">
        <v>136</v>
      </c>
      <c r="AJ220" s="889" t="s">
        <v>136</v>
      </c>
      <c r="AK220" s="889" t="s">
        <v>136</v>
      </c>
      <c r="AL220" s="902" t="s">
        <v>136</v>
      </c>
      <c r="AM220" s="896" t="s">
        <v>136</v>
      </c>
      <c r="AN220" s="889" t="s">
        <v>136</v>
      </c>
      <c r="AO220" s="762" t="str">
        <f t="shared" si="59"/>
        <v>n/a</v>
      </c>
      <c r="AP220" s="763">
        <f t="shared" si="60"/>
        <v>8.3795682047566569</v>
      </c>
      <c r="AQ220" s="912" t="str">
        <f t="shared" si="61"/>
        <v>n/a</v>
      </c>
      <c r="AR220" s="669">
        <f>INDEX(Historical!$C$7:$C$1381,MATCH(B220,Historical!$B$7:$B$1403,0))*IF(AH220="n/a",1.03,IF(AH220&lt;0,1.01,IF(AH220&gt;10,1.1,(1+AH220/100))))</f>
        <v>0.90639999999999998</v>
      </c>
      <c r="AS220" s="910">
        <f t="shared" si="62"/>
        <v>0.93359199999999998</v>
      </c>
      <c r="AT220" s="910">
        <f t="shared" si="66"/>
        <v>0.96159976000000003</v>
      </c>
      <c r="AU220" s="910">
        <f t="shared" si="66"/>
        <v>0.99044775280000008</v>
      </c>
      <c r="AV220" s="910">
        <f t="shared" si="66"/>
        <v>1.020161185384</v>
      </c>
      <c r="AW220" s="669">
        <f t="shared" si="63"/>
        <v>4.8122006981840002</v>
      </c>
      <c r="AX220" s="770">
        <f t="shared" si="64"/>
        <v>16.884914730470175</v>
      </c>
      <c r="AY220" s="959" t="s">
        <v>136</v>
      </c>
      <c r="AZ220" s="896" t="s">
        <v>136</v>
      </c>
      <c r="BA220" s="896" t="s">
        <v>136</v>
      </c>
      <c r="BB220" s="896" t="s">
        <v>136</v>
      </c>
      <c r="BC220" s="896" t="s">
        <v>136</v>
      </c>
      <c r="BD220" s="932" t="s">
        <v>4281</v>
      </c>
      <c r="BE220" s="641">
        <v>2010</v>
      </c>
      <c r="BF220" s="922">
        <f t="shared" si="65"/>
        <v>0</v>
      </c>
      <c r="BG220" s="906" t="s">
        <v>136</v>
      </c>
      <c r="BH220" s="721"/>
    </row>
    <row r="221" spans="1:60" ht="11.25" customHeight="1" x14ac:dyDescent="0.2">
      <c r="A221" s="887" t="s">
        <v>1572</v>
      </c>
      <c r="B221" s="899" t="s">
        <v>1573</v>
      </c>
      <c r="C221" s="957" t="s">
        <v>123</v>
      </c>
      <c r="D221" s="957" t="s">
        <v>4188</v>
      </c>
      <c r="E221" s="754">
        <v>10</v>
      </c>
      <c r="F221" s="1235">
        <v>391</v>
      </c>
      <c r="G221" s="1235" t="s">
        <v>106</v>
      </c>
      <c r="H221" s="1235" t="s">
        <v>106</v>
      </c>
      <c r="I221" s="898">
        <v>24.76</v>
      </c>
      <c r="J221" s="669">
        <f t="shared" si="52"/>
        <v>3.2714054927302101</v>
      </c>
      <c r="K221" s="901">
        <v>0.20250000000000001</v>
      </c>
      <c r="L221" s="911">
        <v>4</v>
      </c>
      <c r="M221" s="660">
        <f t="shared" si="53"/>
        <v>0.81</v>
      </c>
      <c r="N221" s="894" t="s">
        <v>127</v>
      </c>
      <c r="O221" s="756">
        <v>0.19500000000000001</v>
      </c>
      <c r="P221" s="885">
        <v>43811</v>
      </c>
      <c r="Q221" s="885">
        <v>43839</v>
      </c>
      <c r="R221" s="660">
        <f t="shared" si="54"/>
        <v>3.8461538461538494</v>
      </c>
      <c r="S221" s="721">
        <f>IF(INDEX(Historical!$D$7:$D$1379,MATCH(B221,Historical!$B$7:$B$1403,0))=0,"n/a",(INDEX(Historical!$C$7:$C$1381,MATCH(B221,Historical!$B$7:$B$1403,0))/INDEX(Historical!$D$7:$D$1379,MATCH(B221,Historical!$B$7:$B$1403,0))-1)*100)</f>
        <v>11.428571428571432</v>
      </c>
      <c r="T221" s="721">
        <f>IF(INDEX(Historical!$F$7:$F$1372,MATCH(B221,Historical!$B$7:$B$1403,0))=0,"n/a",((INDEX(Historical!$C$7:$C$1381,MATCH(B221,Historical!$B$7:$B$1403,0))/INDEX(Historical!$F$7:$F$1372,MATCH(B221,Historical!$B$7:$B$1403,0)))^(1/3)-1)*100)</f>
        <v>17.566734386037886</v>
      </c>
      <c r="U221" s="721">
        <f>IF(INDEX(Historical!$H$7:$H$1372,MATCH(B221,Historical!$B$7:$B$1403,0))=0,"n/a",((INDEX(Historical!$C$7:$C$1381,MATCH(B221,Historical!$B$7:$B$1403,0))/INDEX(Historical!$H$7:$H$1372,MATCH(B221,Historical!$B$7:$B$1403,0)))^(1/5)-1)*100)</f>
        <v>19.505783867609349</v>
      </c>
      <c r="V221" s="721" t="str">
        <f>IF(INDEX(Historical!$O$7:$O$1372,MATCH(B221,Historical!$B$7:$B$1403,0))=0,"n/a",((INDEX(Historical!$C$7:$C$1381,MATCH(B221,Historical!$B$7:$B$1403,0))/INDEX(Historical!$O$7:$O$1372,MATCH(B221,Historical!$B$7:$B$1403,0)))^(1/10)-1)*100)</f>
        <v>n/a</v>
      </c>
      <c r="W221" s="722" t="str">
        <f t="shared" si="55"/>
        <v>n/a</v>
      </c>
      <c r="X221" s="723">
        <f t="shared" si="56"/>
        <v>6.2921883443901123</v>
      </c>
      <c r="Y221" s="679"/>
      <c r="Z221" s="669">
        <f t="shared" si="57"/>
        <v>82.653061224489804</v>
      </c>
      <c r="AA221" s="910">
        <f t="shared" si="58"/>
        <v>25.265306122448983</v>
      </c>
      <c r="AB221" s="911">
        <v>12</v>
      </c>
      <c r="AC221" s="889">
        <v>0.98</v>
      </c>
      <c r="AD221" s="889">
        <v>5.77</v>
      </c>
      <c r="AE221" s="889">
        <v>0.84</v>
      </c>
      <c r="AF221" s="889">
        <v>1.81</v>
      </c>
      <c r="AG221" s="889">
        <v>84.6</v>
      </c>
      <c r="AH221" s="889">
        <v>-8.9</v>
      </c>
      <c r="AI221" s="889">
        <v>12.389999999999999</v>
      </c>
      <c r="AJ221" s="889">
        <v>3.1</v>
      </c>
      <c r="AK221" s="889">
        <v>4.3999999999999995</v>
      </c>
      <c r="AL221" s="902">
        <v>2390</v>
      </c>
      <c r="AM221" s="896">
        <v>0.3</v>
      </c>
      <c r="AN221" s="889">
        <v>1.17</v>
      </c>
      <c r="AO221" s="762">
        <f t="shared" si="59"/>
        <v>-2.4881167621094242</v>
      </c>
      <c r="AP221" s="763">
        <f t="shared" si="60"/>
        <v>22.777189360339559</v>
      </c>
      <c r="AQ221" s="912">
        <f t="shared" si="61"/>
        <v>42.56414397523767</v>
      </c>
      <c r="AR221" s="669">
        <f>INDEX(Historical!$C$7:$C$1381,MATCH(B221,Historical!$B$7:$B$1403,0))*IF(AH221="n/a",1.03,IF(AH221&lt;0,1.01,IF(AH221&gt;10,1.1,(1+AH221/100))))</f>
        <v>0.78780000000000006</v>
      </c>
      <c r="AS221" s="910">
        <f t="shared" si="62"/>
        <v>0.86658000000000013</v>
      </c>
      <c r="AT221" s="910">
        <f t="shared" si="66"/>
        <v>0.90470952000000016</v>
      </c>
      <c r="AU221" s="910">
        <f t="shared" si="66"/>
        <v>0.94451673888000021</v>
      </c>
      <c r="AV221" s="910">
        <f t="shared" si="66"/>
        <v>0.98607547539072027</v>
      </c>
      <c r="AW221" s="669">
        <f t="shared" si="63"/>
        <v>4.4896817342707207</v>
      </c>
      <c r="AX221" s="770">
        <f t="shared" si="64"/>
        <v>18.132801834695965</v>
      </c>
      <c r="AY221" s="959">
        <v>1.65</v>
      </c>
      <c r="AZ221" s="896">
        <v>1.77</v>
      </c>
      <c r="BA221" s="896">
        <v>-33.67</v>
      </c>
      <c r="BB221" s="896">
        <v>-26.6</v>
      </c>
      <c r="BC221" s="896">
        <v>-21.65</v>
      </c>
      <c r="BE221" s="641">
        <v>2011</v>
      </c>
      <c r="BF221" s="922">
        <f t="shared" si="65"/>
        <v>0</v>
      </c>
      <c r="BG221" s="906">
        <v>19.400000000000002</v>
      </c>
      <c r="BH221" s="887"/>
    </row>
    <row r="222" spans="1:60" ht="11.25" customHeight="1" x14ac:dyDescent="0.2">
      <c r="A222" s="895" t="s">
        <v>736</v>
      </c>
      <c r="B222" s="899" t="s">
        <v>737</v>
      </c>
      <c r="C222" s="957" t="s">
        <v>131</v>
      </c>
      <c r="D222" s="957" t="s">
        <v>4345</v>
      </c>
      <c r="E222" s="754">
        <v>14</v>
      </c>
      <c r="F222" s="1235">
        <v>277</v>
      </c>
      <c r="G222" s="1235" t="s">
        <v>106</v>
      </c>
      <c r="H222" s="1235" t="s">
        <v>106</v>
      </c>
      <c r="I222" s="898">
        <v>54.41</v>
      </c>
      <c r="J222" s="669">
        <f t="shared" si="52"/>
        <v>2.8303620657967286</v>
      </c>
      <c r="K222" s="901">
        <v>0.38500000000000001</v>
      </c>
      <c r="L222" s="911">
        <v>4</v>
      </c>
      <c r="M222" s="660">
        <f t="shared" si="53"/>
        <v>1.54</v>
      </c>
      <c r="N222" s="894" t="s">
        <v>219</v>
      </c>
      <c r="O222" s="756">
        <v>0.36249999999999999</v>
      </c>
      <c r="P222" s="885">
        <v>43640</v>
      </c>
      <c r="Q222" s="885">
        <v>43661</v>
      </c>
      <c r="R222" s="660">
        <f t="shared" si="54"/>
        <v>6.2068965517241432</v>
      </c>
      <c r="S222" s="721">
        <f>IF(INDEX(Historical!$D$7:$D$1379,MATCH(B222,Historical!$B$7:$B$1403,0))=0,"n/a",(INDEX(Historical!$C$7:$C$1381,MATCH(B222,Historical!$B$7:$B$1403,0))/INDEX(Historical!$D$7:$D$1379,MATCH(B222,Historical!$B$7:$B$1403,0))-1)*100)</f>
        <v>6.4056939501779375</v>
      </c>
      <c r="T222" s="721">
        <f>IF(INDEX(Historical!$F$7:$F$1372,MATCH(B222,Historical!$B$7:$B$1403,0))=0,"n/a",((INDEX(Historical!$C$7:$C$1381,MATCH(B222,Historical!$B$7:$B$1403,0))/INDEX(Historical!$F$7:$F$1372,MATCH(B222,Historical!$B$7:$B$1403,0)))^(1/3)-1)*100)</f>
        <v>6.4322318261276212</v>
      </c>
      <c r="U222" s="721">
        <f>IF(INDEX(Historical!$H$7:$H$1372,MATCH(B222,Historical!$B$7:$B$1403,0))=0,"n/a",((INDEX(Historical!$C$7:$C$1381,MATCH(B222,Historical!$B$7:$B$1403,0))/INDEX(Historical!$H$7:$H$1372,MATCH(B222,Historical!$B$7:$B$1403,0)))^(1/5)-1)*100)</f>
        <v>6.1362264602003336</v>
      </c>
      <c r="V222" s="721">
        <f>IF(INDEX(Historical!$O$7:$O$1372,MATCH(B222,Historical!$B$7:$B$1403,0))=0,"n/a",((INDEX(Historical!$C$7:$C$1381,MATCH(B222,Historical!$B$7:$B$1403,0))/INDEX(Historical!$O$7:$O$1372,MATCH(B222,Historical!$B$7:$B$1403,0)))^(1/10)-1)*100)</f>
        <v>4.1032095619310205</v>
      </c>
      <c r="W222" s="722">
        <f t="shared" si="55"/>
        <v>1.495469916314133</v>
      </c>
      <c r="X222" s="723">
        <f t="shared" si="56"/>
        <v>3.2295928737896493</v>
      </c>
      <c r="Y222" s="899"/>
      <c r="Z222" s="669">
        <f t="shared" si="57"/>
        <v>64.43514644351464</v>
      </c>
      <c r="AA222" s="910">
        <f t="shared" si="58"/>
        <v>22.765690376569037</v>
      </c>
      <c r="AB222" s="911">
        <v>12</v>
      </c>
      <c r="AC222" s="889">
        <v>2.39</v>
      </c>
      <c r="AD222" s="889">
        <v>4.84</v>
      </c>
      <c r="AE222" s="889">
        <v>2.29</v>
      </c>
      <c r="AF222" s="889">
        <v>1.88</v>
      </c>
      <c r="AG222" s="889">
        <v>8.4</v>
      </c>
      <c r="AH222" s="889">
        <v>0.70000000000000007</v>
      </c>
      <c r="AI222" s="889">
        <v>6.63</v>
      </c>
      <c r="AJ222" s="889">
        <v>1.9</v>
      </c>
      <c r="AK222" s="889">
        <v>4.7</v>
      </c>
      <c r="AL222" s="902">
        <v>4870</v>
      </c>
      <c r="AM222" s="896">
        <v>0.2</v>
      </c>
      <c r="AN222" s="889">
        <v>1.06</v>
      </c>
      <c r="AO222" s="762">
        <f t="shared" si="59"/>
        <v>-13.799101850571974</v>
      </c>
      <c r="AP222" s="763">
        <f t="shared" si="60"/>
        <v>8.9665885259970626</v>
      </c>
      <c r="AQ222" s="912">
        <f t="shared" si="61"/>
        <v>37.920263450299061</v>
      </c>
      <c r="AR222" s="669">
        <f>INDEX(Historical!$C$7:$C$1381,MATCH(B222,Historical!$B$7:$B$1403,0))*IF(AH222="n/a",1.03,IF(AH222&lt;0,1.01,IF(AH222&gt;10,1.1,(1+AH222/100))))</f>
        <v>1.5054650000000001</v>
      </c>
      <c r="AS222" s="910">
        <f t="shared" si="62"/>
        <v>1.6052773295</v>
      </c>
      <c r="AT222" s="910">
        <f t="shared" si="66"/>
        <v>1.6807253639864999</v>
      </c>
      <c r="AU222" s="910">
        <f t="shared" si="66"/>
        <v>1.7597194560938652</v>
      </c>
      <c r="AV222" s="910">
        <f t="shared" si="66"/>
        <v>1.8424262705302767</v>
      </c>
      <c r="AW222" s="669">
        <f t="shared" si="63"/>
        <v>8.3936134201106416</v>
      </c>
      <c r="AX222" s="770">
        <f t="shared" si="64"/>
        <v>15.426600661846429</v>
      </c>
      <c r="AY222" s="959">
        <v>0.19</v>
      </c>
      <c r="AZ222" s="896">
        <v>9.85</v>
      </c>
      <c r="BA222" s="896">
        <v>-13.74</v>
      </c>
      <c r="BB222" s="896">
        <v>-7.3599999999999994</v>
      </c>
      <c r="BC222" s="896">
        <v>-3.2300000000000004</v>
      </c>
      <c r="BE222" s="641">
        <v>2006</v>
      </c>
      <c r="BF222" s="922">
        <f t="shared" si="65"/>
        <v>1</v>
      </c>
      <c r="BG222" s="906">
        <v>2.6</v>
      </c>
    </row>
    <row r="223" spans="1:60" ht="11.25" customHeight="1" x14ac:dyDescent="0.2">
      <c r="A223" s="895" t="s">
        <v>738</v>
      </c>
      <c r="B223" s="899" t="s">
        <v>739</v>
      </c>
      <c r="C223" s="957" t="s">
        <v>131</v>
      </c>
      <c r="D223" s="957" t="s">
        <v>4345</v>
      </c>
      <c r="E223" s="754">
        <v>19</v>
      </c>
      <c r="F223" s="1235">
        <v>180</v>
      </c>
      <c r="G223" s="1235" t="s">
        <v>37</v>
      </c>
      <c r="H223" s="1235" t="s">
        <v>37</v>
      </c>
      <c r="I223" s="898">
        <v>30.01</v>
      </c>
      <c r="J223" s="669">
        <f t="shared" si="52"/>
        <v>5.5314895034988334</v>
      </c>
      <c r="K223" s="901">
        <v>0.41499999999999998</v>
      </c>
      <c r="L223" s="911">
        <v>4</v>
      </c>
      <c r="M223" s="660">
        <f t="shared" si="53"/>
        <v>1.66</v>
      </c>
      <c r="N223" s="894" t="s">
        <v>163</v>
      </c>
      <c r="O223" s="756">
        <v>0.41249999999999998</v>
      </c>
      <c r="P223" s="885">
        <v>43899</v>
      </c>
      <c r="Q223" s="885">
        <v>43922</v>
      </c>
      <c r="R223" s="660">
        <f t="shared" si="54"/>
        <v>0.60606060606060663</v>
      </c>
      <c r="S223" s="721">
        <f>IF(INDEX(Historical!$D$7:$D$1379,MATCH(B223,Historical!$B$7:$B$1403,0))=0,"n/a",(INDEX(Historical!$C$7:$C$1381,MATCH(B223,Historical!$B$7:$B$1403,0))/INDEX(Historical!$D$7:$D$1379,MATCH(B223,Historical!$B$7:$B$1403,0))-1)*100)</f>
        <v>1.3846153846153841</v>
      </c>
      <c r="T223" s="721">
        <f>IF(INDEX(Historical!$F$7:$F$1372,MATCH(B223,Historical!$B$7:$B$1403,0))=0,"n/a",((INDEX(Historical!$C$7:$C$1381,MATCH(B223,Historical!$B$7:$B$1403,0))/INDEX(Historical!$F$7:$F$1372,MATCH(B223,Historical!$B$7:$B$1403,0)))^(1/3)-1)*100)</f>
        <v>2.8342054447811016</v>
      </c>
      <c r="U223" s="721">
        <f>IF(INDEX(Historical!$H$7:$H$1372,MATCH(B223,Historical!$B$7:$B$1403,0))=0,"n/a",((INDEX(Historical!$C$7:$C$1381,MATCH(B223,Historical!$B$7:$B$1403,0))/INDEX(Historical!$H$7:$H$1372,MATCH(B223,Historical!$B$7:$B$1403,0)))^(1/5)-1)*100)</f>
        <v>3.5601205252174362</v>
      </c>
      <c r="V223" s="721">
        <f>IF(INDEX(Historical!$O$7:$O$1372,MATCH(B223,Historical!$B$7:$B$1403,0))=0,"n/a",((INDEX(Historical!$C$7:$C$1381,MATCH(B223,Historical!$B$7:$B$1403,0))/INDEX(Historical!$O$7:$O$1372,MATCH(B223,Historical!$B$7:$B$1403,0)))^(1/10)-1)*100)</f>
        <v>2.5134879476043315</v>
      </c>
      <c r="W223" s="722">
        <f t="shared" si="55"/>
        <v>1.4164064437272024</v>
      </c>
      <c r="X223" s="723">
        <f t="shared" si="56"/>
        <v>1.8737476448512822</v>
      </c>
      <c r="Y223" s="900"/>
      <c r="Z223" s="669">
        <f t="shared" si="57"/>
        <v>70.042194092826989</v>
      </c>
      <c r="AA223" s="910">
        <f t="shared" si="58"/>
        <v>12.662447257383967</v>
      </c>
      <c r="AB223" s="911">
        <v>12</v>
      </c>
      <c r="AC223" s="889">
        <v>2.37</v>
      </c>
      <c r="AD223" s="889">
        <v>25.28</v>
      </c>
      <c r="AE223" s="891">
        <v>2.95</v>
      </c>
      <c r="AF223" s="889">
        <v>1.73</v>
      </c>
      <c r="AG223" s="889">
        <v>14.2</v>
      </c>
      <c r="AH223" s="889">
        <v>-8</v>
      </c>
      <c r="AI223" s="889">
        <v>0</v>
      </c>
      <c r="AJ223" s="889">
        <v>1.9</v>
      </c>
      <c r="AK223" s="889">
        <v>0.5</v>
      </c>
      <c r="AL223" s="902">
        <v>22910</v>
      </c>
      <c r="AM223" s="896">
        <v>0.1</v>
      </c>
      <c r="AN223" s="889">
        <v>1.77</v>
      </c>
      <c r="AO223" s="762">
        <f t="shared" si="59"/>
        <v>-3.5708372286676973</v>
      </c>
      <c r="AP223" s="763">
        <f t="shared" si="60"/>
        <v>9.0916100287162696</v>
      </c>
      <c r="AQ223" s="912">
        <f t="shared" si="61"/>
        <v>-1.3287529097553263</v>
      </c>
      <c r="AR223" s="669">
        <f>INDEX(Historical!$C$7:$C$1381,MATCH(B223,Historical!$B$7:$B$1403,0))*IF(AH223="n/a",1.03,IF(AH223&lt;0,1.01,IF(AH223&gt;10,1.1,(1+AH223/100))))</f>
        <v>1.663975</v>
      </c>
      <c r="AS223" s="910">
        <f t="shared" si="62"/>
        <v>1.663975</v>
      </c>
      <c r="AT223" s="910">
        <f t="shared" si="66"/>
        <v>1.6722948749999997</v>
      </c>
      <c r="AU223" s="910">
        <f t="shared" si="66"/>
        <v>1.6806563493749995</v>
      </c>
      <c r="AV223" s="910">
        <f t="shared" si="66"/>
        <v>1.6890596311218744</v>
      </c>
      <c r="AW223" s="669">
        <f t="shared" si="63"/>
        <v>8.3699608554968741</v>
      </c>
      <c r="AX223" s="770">
        <f t="shared" si="64"/>
        <v>27.890572660769326</v>
      </c>
      <c r="AY223" s="959">
        <v>0.56000000000000005</v>
      </c>
      <c r="AZ223" s="896">
        <v>5.1100000000000003</v>
      </c>
      <c r="BA223" s="896">
        <v>-18.52</v>
      </c>
      <c r="BB223" s="896">
        <v>-15.939999999999998</v>
      </c>
      <c r="BC223" s="896">
        <v>-7.46</v>
      </c>
      <c r="BE223" s="641">
        <v>2002</v>
      </c>
      <c r="BF223" s="922">
        <f t="shared" si="65"/>
        <v>1</v>
      </c>
      <c r="BG223" s="906">
        <v>3.9</v>
      </c>
    </row>
    <row r="224" spans="1:60" ht="11.25" customHeight="1" x14ac:dyDescent="0.2">
      <c r="A224" s="895" t="s">
        <v>729</v>
      </c>
      <c r="B224" s="899" t="s">
        <v>730</v>
      </c>
      <c r="C224" s="957" t="s">
        <v>153</v>
      </c>
      <c r="D224" s="957" t="s">
        <v>4365</v>
      </c>
      <c r="E224" s="754">
        <v>18</v>
      </c>
      <c r="F224" s="1235">
        <v>198</v>
      </c>
      <c r="G224" s="1235" t="s">
        <v>106</v>
      </c>
      <c r="H224" s="1235" t="s">
        <v>106</v>
      </c>
      <c r="I224" s="898">
        <v>50.69</v>
      </c>
      <c r="J224" s="669">
        <f t="shared" si="52"/>
        <v>1.7754981258630893</v>
      </c>
      <c r="K224" s="901">
        <v>0.22500000000000001</v>
      </c>
      <c r="L224" s="911">
        <v>4</v>
      </c>
      <c r="M224" s="660">
        <f t="shared" si="53"/>
        <v>0.9</v>
      </c>
      <c r="N224" s="894" t="s">
        <v>326</v>
      </c>
      <c r="O224" s="756">
        <v>0.21</v>
      </c>
      <c r="P224" s="885">
        <v>43888</v>
      </c>
      <c r="Q224" s="885">
        <v>43907</v>
      </c>
      <c r="R224" s="660">
        <f t="shared" si="54"/>
        <v>7.1428571428571495</v>
      </c>
      <c r="S224" s="721">
        <f>IF(INDEX(Historical!$D$7:$D$1379,MATCH(B224,Historical!$B$7:$B$1403,0))=0,"n/a",(INDEX(Historical!$C$7:$C$1381,MATCH(B224,Historical!$B$7:$B$1403,0))/INDEX(Historical!$D$7:$D$1379,MATCH(B224,Historical!$B$7:$B$1403,0))-1)*100)</f>
        <v>7.8947368421052655</v>
      </c>
      <c r="T224" s="721">
        <f>IF(INDEX(Historical!$F$7:$F$1372,MATCH(B224,Historical!$B$7:$B$1403,0))=0,"n/a",((INDEX(Historical!$C$7:$C$1381,MATCH(B224,Historical!$B$7:$B$1403,0))/INDEX(Historical!$F$7:$F$1372,MATCH(B224,Historical!$B$7:$B$1403,0)))^(1/3)-1)*100)</f>
        <v>12.23507977934435</v>
      </c>
      <c r="U224" s="721">
        <f>IF(INDEX(Historical!$H$7:$H$1372,MATCH(B224,Historical!$B$7:$B$1403,0))=0,"n/a",((INDEX(Historical!$C$7:$C$1381,MATCH(B224,Historical!$B$7:$B$1403,0))/INDEX(Historical!$H$7:$H$1372,MATCH(B224,Historical!$B$7:$B$1403,0)))^(1/5)-1)*100)</f>
        <v>14.31755108178514</v>
      </c>
      <c r="V224" s="721">
        <f>IF(INDEX(Historical!$O$7:$O$1372,MATCH(B224,Historical!$B$7:$B$1403,0))=0,"n/a",((INDEX(Historical!$C$7:$C$1381,MATCH(B224,Historical!$B$7:$B$1403,0))/INDEX(Historical!$O$7:$O$1372,MATCH(B224,Historical!$B$7:$B$1403,0)))^(1/10)-1)*100)</f>
        <v>13.67978541624022</v>
      </c>
      <c r="W224" s="722">
        <f t="shared" si="55"/>
        <v>1.0466210284839546</v>
      </c>
      <c r="X224" s="723" t="str">
        <f t="shared" si="56"/>
        <v>n/a</v>
      </c>
      <c r="Y224" s="900" t="s">
        <v>731</v>
      </c>
      <c r="Z224" s="669">
        <f t="shared" si="57"/>
        <v>49.723756906077348</v>
      </c>
      <c r="AA224" s="910">
        <f t="shared" si="58"/>
        <v>28.005524861878452</v>
      </c>
      <c r="AB224" s="911">
        <v>6</v>
      </c>
      <c r="AC224" s="889">
        <v>1.81</v>
      </c>
      <c r="AD224" s="889">
        <v>3.51</v>
      </c>
      <c r="AE224" s="889">
        <v>1.46</v>
      </c>
      <c r="AF224" s="889">
        <v>1.2</v>
      </c>
      <c r="AG224" s="889">
        <v>4.3</v>
      </c>
      <c r="AH224" s="889">
        <v>0.3</v>
      </c>
      <c r="AI224" s="889">
        <v>8.9700000000000006</v>
      </c>
      <c r="AJ224" s="889">
        <v>-11.799999999999999</v>
      </c>
      <c r="AK224" s="889">
        <v>8</v>
      </c>
      <c r="AL224" s="902">
        <v>6870</v>
      </c>
      <c r="AM224" s="896">
        <v>0.1</v>
      </c>
      <c r="AN224" s="889">
        <v>0.57999999999999996</v>
      </c>
      <c r="AO224" s="762">
        <f t="shared" si="59"/>
        <v>-11.912475654230224</v>
      </c>
      <c r="AP224" s="763">
        <f t="shared" si="60"/>
        <v>16.093049207648228</v>
      </c>
      <c r="AQ224" s="912">
        <f t="shared" si="61"/>
        <v>22.214074174520391</v>
      </c>
      <c r="AR224" s="669">
        <f>INDEX(Historical!$C$7:$C$1381,MATCH(B224,Historical!$B$7:$B$1403,0))*IF(AH224="n/a",1.03,IF(AH224&lt;0,1.01,IF(AH224&gt;10,1.1,(1+AH224/100))))</f>
        <v>0.82245999999999986</v>
      </c>
      <c r="AS224" s="910">
        <f t="shared" si="62"/>
        <v>0.8962346619999999</v>
      </c>
      <c r="AT224" s="910">
        <f t="shared" si="66"/>
        <v>0.96793343495999995</v>
      </c>
      <c r="AU224" s="910">
        <f t="shared" si="66"/>
        <v>1.0453681097567999</v>
      </c>
      <c r="AV224" s="910">
        <f t="shared" si="66"/>
        <v>1.128997558537344</v>
      </c>
      <c r="AW224" s="669">
        <f t="shared" si="63"/>
        <v>4.8609937652541433</v>
      </c>
      <c r="AX224" s="770">
        <f t="shared" si="64"/>
        <v>9.5896503556009929</v>
      </c>
      <c r="AY224" s="959">
        <v>1.46</v>
      </c>
      <c r="AZ224" s="896">
        <v>24.610000000000003</v>
      </c>
      <c r="BA224" s="896">
        <v>-20.62</v>
      </c>
      <c r="BB224" s="896">
        <v>-9.85</v>
      </c>
      <c r="BC224" s="896">
        <v>-1.91</v>
      </c>
      <c r="BE224" s="641">
        <v>2003</v>
      </c>
      <c r="BF224" s="922">
        <f t="shared" si="65"/>
        <v>1</v>
      </c>
      <c r="BG224" s="906">
        <v>2.1999999999999997</v>
      </c>
    </row>
    <row r="225" spans="1:60" ht="11.25" customHeight="1" x14ac:dyDescent="0.2">
      <c r="A225" s="887" t="s">
        <v>1580</v>
      </c>
      <c r="B225" s="899" t="s">
        <v>1581</v>
      </c>
      <c r="C225" s="957" t="s">
        <v>108</v>
      </c>
      <c r="D225" s="957" t="s">
        <v>118</v>
      </c>
      <c r="E225" s="754">
        <v>11</v>
      </c>
      <c r="F225" s="1235">
        <v>330</v>
      </c>
      <c r="G225" s="1235" t="s">
        <v>106</v>
      </c>
      <c r="H225" s="1235" t="s">
        <v>106</v>
      </c>
      <c r="I225" s="898">
        <v>111.34</v>
      </c>
      <c r="J225" s="669">
        <f t="shared" si="52"/>
        <v>1.4370396982216633</v>
      </c>
      <c r="K225" s="901">
        <v>0.4</v>
      </c>
      <c r="L225" s="911">
        <v>4</v>
      </c>
      <c r="M225" s="660">
        <f t="shared" si="53"/>
        <v>1.6</v>
      </c>
      <c r="N225" s="894" t="s">
        <v>593</v>
      </c>
      <c r="O225" s="756">
        <v>0.34</v>
      </c>
      <c r="P225" s="885">
        <v>43882</v>
      </c>
      <c r="Q225" s="885">
        <v>43906</v>
      </c>
      <c r="R225" s="660">
        <f t="shared" si="54"/>
        <v>17.647058823529409</v>
      </c>
      <c r="S225" s="721">
        <f>IF(INDEX(Historical!$D$7:$D$1379,MATCH(B225,Historical!$B$7:$B$1403,0))=0,"n/a",(INDEX(Historical!$C$7:$C$1381,MATCH(B225,Historical!$B$7:$B$1403,0))/INDEX(Historical!$D$7:$D$1379,MATCH(B225,Historical!$B$7:$B$1403,0))-1)*100)</f>
        <v>36.000000000000007</v>
      </c>
      <c r="T225" s="721">
        <f>IF(INDEX(Historical!$F$7:$F$1372,MATCH(B225,Historical!$B$7:$B$1403,0))=0,"n/a",((INDEX(Historical!$C$7:$C$1381,MATCH(B225,Historical!$B$7:$B$1403,0))/INDEX(Historical!$F$7:$F$1372,MATCH(B225,Historical!$B$7:$B$1403,0)))^(1/3)-1)*100)</f>
        <v>24.780567401032737</v>
      </c>
      <c r="U225" s="721">
        <f>IF(INDEX(Historical!$H$7:$H$1372,MATCH(B225,Historical!$B$7:$B$1403,0))=0,"n/a",((INDEX(Historical!$C$7:$C$1381,MATCH(B225,Historical!$B$7:$B$1403,0))/INDEX(Historical!$H$7:$H$1372,MATCH(B225,Historical!$B$7:$B$1403,0)))^(1/5)-1)*100)</f>
        <v>23.157122757056104</v>
      </c>
      <c r="V225" s="721" t="str">
        <f>IF(INDEX(Historical!$O$7:$O$1372,MATCH(B225,Historical!$B$7:$B$1403,0))=0,"n/a",((INDEX(Historical!$C$7:$C$1381,MATCH(B225,Historical!$B$7:$B$1403,0))/INDEX(Historical!$O$7:$O$1372,MATCH(B225,Historical!$B$7:$B$1403,0)))^(1/10)-1)*100)</f>
        <v>n/a</v>
      </c>
      <c r="W225" s="722" t="str">
        <f t="shared" si="55"/>
        <v>n/a</v>
      </c>
      <c r="X225" s="723">
        <f t="shared" si="56"/>
        <v>1.0821085400493506</v>
      </c>
      <c r="Y225" s="900"/>
      <c r="Z225" s="669">
        <f t="shared" si="57"/>
        <v>19.925280199252803</v>
      </c>
      <c r="AA225" s="910">
        <f t="shared" si="58"/>
        <v>13.865504358655045</v>
      </c>
      <c r="AB225" s="911">
        <v>12</v>
      </c>
      <c r="AC225" s="889">
        <v>8.0299999999999994</v>
      </c>
      <c r="AD225" s="889">
        <v>1.21</v>
      </c>
      <c r="AE225" s="889">
        <v>2.41</v>
      </c>
      <c r="AF225" s="889">
        <v>2.91</v>
      </c>
      <c r="AG225" s="889">
        <v>22.400000000000002</v>
      </c>
      <c r="AH225" s="889">
        <v>31.3</v>
      </c>
      <c r="AI225" s="889">
        <v>10.23</v>
      </c>
      <c r="AJ225" s="889">
        <v>21.4</v>
      </c>
      <c r="AK225" s="889">
        <v>11.49</v>
      </c>
      <c r="AL225" s="902">
        <v>4750</v>
      </c>
      <c r="AM225" s="896">
        <v>0.6</v>
      </c>
      <c r="AN225" s="889">
        <v>0.94</v>
      </c>
      <c r="AO225" s="762">
        <f t="shared" si="59"/>
        <v>10.728658096622723</v>
      </c>
      <c r="AP225" s="763">
        <f t="shared" si="60"/>
        <v>24.594162455277768</v>
      </c>
      <c r="AQ225" s="912">
        <f t="shared" si="61"/>
        <v>33.913102310891134</v>
      </c>
      <c r="AR225" s="669">
        <f>INDEX(Historical!$C$7:$C$1381,MATCH(B225,Historical!$B$7:$B$1403,0))*IF(AH225="n/a",1.03,IF(AH225&lt;0,1.01,IF(AH225&gt;10,1.1,(1+AH225/100))))</f>
        <v>1.4960000000000002</v>
      </c>
      <c r="AS225" s="910">
        <f t="shared" si="62"/>
        <v>1.6456000000000004</v>
      </c>
      <c r="AT225" s="910">
        <f t="shared" si="66"/>
        <v>1.8101600000000007</v>
      </c>
      <c r="AU225" s="910">
        <f t="shared" si="66"/>
        <v>1.9911760000000009</v>
      </c>
      <c r="AV225" s="910">
        <f t="shared" si="66"/>
        <v>2.1902936000000013</v>
      </c>
      <c r="AW225" s="669">
        <f t="shared" si="63"/>
        <v>9.1332296000000035</v>
      </c>
      <c r="AX225" s="770">
        <f t="shared" si="64"/>
        <v>8.2030084426082297</v>
      </c>
      <c r="AY225" s="959">
        <v>1.39</v>
      </c>
      <c r="AZ225" s="896">
        <v>2.3800000000000003</v>
      </c>
      <c r="BA225" s="896">
        <v>-19.350000000000001</v>
      </c>
      <c r="BB225" s="896">
        <v>-13.29</v>
      </c>
      <c r="BC225" s="896">
        <v>-10.65</v>
      </c>
      <c r="BE225" s="641">
        <v>2010</v>
      </c>
      <c r="BF225" s="922">
        <f t="shared" si="65"/>
        <v>0</v>
      </c>
      <c r="BG225" s="906">
        <v>2.6</v>
      </c>
      <c r="BH225" s="721"/>
    </row>
    <row r="226" spans="1:60" s="796" customFormat="1" ht="11.25" customHeight="1" x14ac:dyDescent="0.2">
      <c r="A226" s="664" t="s">
        <v>1588</v>
      </c>
      <c r="B226" s="804" t="s">
        <v>1589</v>
      </c>
      <c r="C226" s="957" t="s">
        <v>108</v>
      </c>
      <c r="D226" s="957" t="s">
        <v>118</v>
      </c>
      <c r="E226" s="778">
        <v>12</v>
      </c>
      <c r="F226" s="1235">
        <v>306</v>
      </c>
      <c r="G226" s="1234" t="s">
        <v>106</v>
      </c>
      <c r="H226" s="1234" t="s">
        <v>106</v>
      </c>
      <c r="I226" s="779">
        <v>75.45</v>
      </c>
      <c r="J226" s="780">
        <f t="shared" si="52"/>
        <v>5.8316766070245194</v>
      </c>
      <c r="K226" s="781">
        <v>1.1000000000000001</v>
      </c>
      <c r="L226" s="782">
        <v>4</v>
      </c>
      <c r="M226" s="783">
        <f t="shared" si="53"/>
        <v>4.4000000000000004</v>
      </c>
      <c r="N226" s="784" t="s">
        <v>148</v>
      </c>
      <c r="O226" s="785">
        <v>1</v>
      </c>
      <c r="P226" s="786">
        <v>43875</v>
      </c>
      <c r="Q226" s="786">
        <v>43902</v>
      </c>
      <c r="R226" s="783">
        <f t="shared" si="54"/>
        <v>10.000000000000009</v>
      </c>
      <c r="S226" s="721">
        <f>IF(INDEX(Historical!$D$7:$D$1379,MATCH(B226,Historical!$B$7:$B$1403,0))=0,"n/a",(INDEX(Historical!$C$7:$C$1381,MATCH(B226,Historical!$B$7:$B$1403,0))/INDEX(Historical!$D$7:$D$1379,MATCH(B226,Historical!$B$7:$B$1403,0))-1)*100)</f>
        <v>11.111111111111116</v>
      </c>
      <c r="T226" s="721">
        <f>IF(INDEX(Historical!$F$7:$F$1372,MATCH(B226,Historical!$B$7:$B$1403,0))=0,"n/a",((INDEX(Historical!$C$7:$C$1381,MATCH(B226,Historical!$B$7:$B$1403,0))/INDEX(Historical!$F$7:$F$1372,MATCH(B226,Historical!$B$7:$B$1403,0)))^(1/3)-1)*100)</f>
        <v>12.624788044360603</v>
      </c>
      <c r="U226" s="721">
        <f>IF(INDEX(Historical!$H$7:$H$1372,MATCH(B226,Historical!$B$7:$B$1403,0))=0,"n/a",((INDEX(Historical!$C$7:$C$1381,MATCH(B226,Historical!$B$7:$B$1403,0))/INDEX(Historical!$H$7:$H$1372,MATCH(B226,Historical!$B$7:$B$1403,0)))^(1/5)-1)*100)</f>
        <v>13.010826595403913</v>
      </c>
      <c r="V226" s="721">
        <f>IF(INDEX(Historical!$O$7:$O$1372,MATCH(B226,Historical!$B$7:$B$1403,0))=0,"n/a",((INDEX(Historical!$C$7:$C$1381,MATCH(B226,Historical!$B$7:$B$1403,0))/INDEX(Historical!$O$7:$O$1372,MATCH(B226,Historical!$B$7:$B$1403,0)))^(1/10)-1)*100)</f>
        <v>19.040898208896493</v>
      </c>
      <c r="W226" s="722">
        <f t="shared" si="55"/>
        <v>0.68330949793769991</v>
      </c>
      <c r="X226" s="723">
        <f t="shared" si="56"/>
        <v>0.50429560447301991</v>
      </c>
      <c r="Y226" s="801"/>
      <c r="Z226" s="780">
        <f t="shared" si="57"/>
        <v>43.478260869565219</v>
      </c>
      <c r="AA226" s="788">
        <f t="shared" si="58"/>
        <v>7.4555335968379453</v>
      </c>
      <c r="AB226" s="782">
        <v>12</v>
      </c>
      <c r="AC226" s="789">
        <v>10.119999999999999</v>
      </c>
      <c r="AD226" s="789">
        <v>0.83</v>
      </c>
      <c r="AE226" s="789">
        <v>0.47</v>
      </c>
      <c r="AF226" s="789">
        <v>0.48</v>
      </c>
      <c r="AG226" s="789">
        <v>6.7</v>
      </c>
      <c r="AH226" s="798">
        <v>10.6</v>
      </c>
      <c r="AI226" s="798">
        <v>11.18</v>
      </c>
      <c r="AJ226" s="789">
        <v>25.8</v>
      </c>
      <c r="AK226" s="789">
        <v>9</v>
      </c>
      <c r="AL226" s="790">
        <v>30340</v>
      </c>
      <c r="AM226" s="791">
        <v>0.1</v>
      </c>
      <c r="AN226" s="789">
        <v>0.35</v>
      </c>
      <c r="AO226" s="792">
        <f t="shared" si="59"/>
        <v>11.386969605590487</v>
      </c>
      <c r="AP226" s="793">
        <f t="shared" si="60"/>
        <v>18.842503202428432</v>
      </c>
      <c r="AQ226" s="794">
        <f t="shared" si="61"/>
        <v>-60.118753354589138</v>
      </c>
      <c r="AR226" s="669">
        <f>INDEX(Historical!$C$7:$C$1381,MATCH(B226,Historical!$B$7:$B$1403,0))*IF(AH226="n/a",1.03,IF(AH226&lt;0,1.01,IF(AH226&gt;10,1.1,(1+AH226/100))))</f>
        <v>4.4000000000000004</v>
      </c>
      <c r="AS226" s="788">
        <f t="shared" si="62"/>
        <v>4.8400000000000007</v>
      </c>
      <c r="AT226" s="788">
        <f t="shared" si="66"/>
        <v>5.2756000000000016</v>
      </c>
      <c r="AU226" s="788">
        <f t="shared" si="66"/>
        <v>5.7504040000000023</v>
      </c>
      <c r="AV226" s="788">
        <f t="shared" si="66"/>
        <v>6.2679403600000025</v>
      </c>
      <c r="AW226" s="780">
        <f t="shared" si="63"/>
        <v>26.533944360000007</v>
      </c>
      <c r="AX226" s="795">
        <f t="shared" si="64"/>
        <v>35.167586958250503</v>
      </c>
      <c r="AY226" s="960">
        <v>1.52</v>
      </c>
      <c r="AZ226" s="791">
        <v>-2.34</v>
      </c>
      <c r="BA226" s="791">
        <v>-29.09</v>
      </c>
      <c r="BB226" s="791">
        <v>-19.059999999999999</v>
      </c>
      <c r="BC226" s="791">
        <v>-18.66</v>
      </c>
      <c r="BD226" s="933"/>
      <c r="BE226" s="641">
        <v>2009</v>
      </c>
      <c r="BF226" s="922">
        <f t="shared" si="65"/>
        <v>0</v>
      </c>
      <c r="BG226" s="847">
        <v>0.5</v>
      </c>
      <c r="BH226" s="1245"/>
    </row>
    <row r="227" spans="1:60" ht="11.25" customHeight="1" x14ac:dyDescent="0.2">
      <c r="A227" s="895" t="s">
        <v>748</v>
      </c>
      <c r="B227" s="899" t="s">
        <v>749</v>
      </c>
      <c r="C227" s="957" t="s">
        <v>4207</v>
      </c>
      <c r="D227" s="957" t="s">
        <v>4342</v>
      </c>
      <c r="E227" s="754">
        <v>17</v>
      </c>
      <c r="F227" s="1235">
        <v>201</v>
      </c>
      <c r="G227" s="1235" t="s">
        <v>37</v>
      </c>
      <c r="H227" s="1235" t="s">
        <v>115</v>
      </c>
      <c r="I227" s="898">
        <v>78.3</v>
      </c>
      <c r="J227" s="669">
        <f t="shared" si="52"/>
        <v>3.1673052362707539</v>
      </c>
      <c r="K227" s="901">
        <v>0.62</v>
      </c>
      <c r="L227" s="911">
        <v>4</v>
      </c>
      <c r="M227" s="660">
        <f t="shared" si="53"/>
        <v>2.48</v>
      </c>
      <c r="N227" s="894" t="s">
        <v>326</v>
      </c>
      <c r="O227" s="756">
        <v>0.56999999999999995</v>
      </c>
      <c r="P227" s="890">
        <v>43249</v>
      </c>
      <c r="Q227" s="890">
        <v>43271</v>
      </c>
      <c r="R227" s="660">
        <f t="shared" si="54"/>
        <v>8.771929824561413</v>
      </c>
      <c r="S227" s="721">
        <f>IF(INDEX(Historical!$D$7:$D$1379,MATCH(B227,Historical!$B$7:$B$1403,0))=0,"n/a",(INDEX(Historical!$C$7:$C$1381,MATCH(B227,Historical!$B$7:$B$1403,0))/INDEX(Historical!$D$7:$D$1379,MATCH(B227,Historical!$B$7:$B$1403,0))-1)*100)</f>
        <v>2.0576131687242816</v>
      </c>
      <c r="T227" s="721">
        <f>IF(INDEX(Historical!$F$7:$F$1372,MATCH(B227,Historical!$B$7:$B$1403,0))=0,"n/a",((INDEX(Historical!$C$7:$C$1381,MATCH(B227,Historical!$B$7:$B$1403,0))/INDEX(Historical!$F$7:$F$1372,MATCH(B227,Historical!$B$7:$B$1403,0)))^(1/3)-1)*100)</f>
        <v>6.2087860926127281</v>
      </c>
      <c r="U227" s="721">
        <f>IF(INDEX(Historical!$H$7:$H$1372,MATCH(B227,Historical!$B$7:$B$1403,0))=0,"n/a",((INDEX(Historical!$C$7:$C$1381,MATCH(B227,Historical!$B$7:$B$1403,0))/INDEX(Historical!$H$7:$H$1372,MATCH(B227,Historical!$B$7:$B$1403,0)))^(1/5)-1)*100)</f>
        <v>9.0247654324595139</v>
      </c>
      <c r="V227" s="721">
        <f>IF(INDEX(Historical!$O$7:$O$1372,MATCH(B227,Historical!$B$7:$B$1403,0))=0,"n/a",((INDEX(Historical!$C$7:$C$1381,MATCH(B227,Historical!$B$7:$B$1403,0))/INDEX(Historical!$O$7:$O$1372,MATCH(B227,Historical!$B$7:$B$1403,0)))^(1/10)-1)*100)</f>
        <v>13.982371294066143</v>
      </c>
      <c r="W227" s="722">
        <f t="shared" si="55"/>
        <v>0.64543883456230744</v>
      </c>
      <c r="X227" s="723" t="str">
        <f t="shared" si="56"/>
        <v>n/a</v>
      </c>
      <c r="Y227" s="691" t="s">
        <v>4517</v>
      </c>
      <c r="Z227" s="669">
        <f t="shared" si="57"/>
        <v>70.65527065527067</v>
      </c>
      <c r="AA227" s="910">
        <f t="shared" si="58"/>
        <v>22.307692307692307</v>
      </c>
      <c r="AB227" s="911">
        <v>9</v>
      </c>
      <c r="AC227" s="889">
        <v>3.51</v>
      </c>
      <c r="AD227" s="889">
        <v>0.83</v>
      </c>
      <c r="AE227" s="889">
        <v>4.6500000000000004</v>
      </c>
      <c r="AF227" s="889">
        <v>19.87</v>
      </c>
      <c r="AG227" s="889">
        <v>90.5</v>
      </c>
      <c r="AH227" s="889">
        <v>216.29999999999998</v>
      </c>
      <c r="AI227" s="889">
        <v>45.12</v>
      </c>
      <c r="AJ227" s="889">
        <v>-4</v>
      </c>
      <c r="AK227" s="889">
        <v>26.8</v>
      </c>
      <c r="AL227" s="902">
        <v>92010</v>
      </c>
      <c r="AM227" s="896">
        <v>0.12</v>
      </c>
      <c r="AN227" s="889">
        <v>3.53</v>
      </c>
      <c r="AO227" s="762">
        <f t="shared" si="59"/>
        <v>-10.11562163896204</v>
      </c>
      <c r="AP227" s="763">
        <f t="shared" si="60"/>
        <v>12.192070668730267</v>
      </c>
      <c r="AQ227" s="912">
        <f t="shared" si="61"/>
        <v>343.84874608554367</v>
      </c>
      <c r="AR227" s="669">
        <f>INDEX(Historical!$C$7:$C$1381,MATCH(B227,Historical!$B$7:$B$1403,0))*IF(AH227="n/a",1.03,IF(AH227&lt;0,1.01,IF(AH227&gt;10,1.1,(1+AH227/100))))</f>
        <v>2.7280000000000002</v>
      </c>
      <c r="AS227" s="910">
        <f t="shared" si="62"/>
        <v>3.0008000000000004</v>
      </c>
      <c r="AT227" s="910">
        <f t="shared" ref="AT227:AV246" si="67">IF($AK227="n/a",1.03*AS227,IF($AK227&lt;0,1.01*AS227,IF($AK227&gt;10,1.1*AS227,(1+$AK227/100)*AS227)))</f>
        <v>3.3008800000000007</v>
      </c>
      <c r="AU227" s="910">
        <f t="shared" si="67"/>
        <v>3.6309680000000011</v>
      </c>
      <c r="AV227" s="910">
        <f t="shared" si="67"/>
        <v>3.9940648000000016</v>
      </c>
      <c r="AW227" s="669">
        <f t="shared" si="63"/>
        <v>16.654712800000002</v>
      </c>
      <c r="AX227" s="770">
        <f t="shared" si="64"/>
        <v>21.270386717752238</v>
      </c>
      <c r="AY227" s="959">
        <v>1.52</v>
      </c>
      <c r="AZ227" s="896">
        <v>48.55</v>
      </c>
      <c r="BA227" s="896">
        <v>-18.579999999999998</v>
      </c>
      <c r="BB227" s="896">
        <v>-11.57</v>
      </c>
      <c r="BC227" s="896">
        <v>-2.15</v>
      </c>
      <c r="BE227" s="641">
        <v>2003</v>
      </c>
      <c r="BF227" s="922">
        <f t="shared" si="65"/>
        <v>1</v>
      </c>
      <c r="BG227" s="906">
        <v>12.6</v>
      </c>
    </row>
    <row r="228" spans="1:60" ht="11.25" customHeight="1" x14ac:dyDescent="0.2">
      <c r="A228" s="895" t="s">
        <v>744</v>
      </c>
      <c r="B228" s="899" t="s">
        <v>745</v>
      </c>
      <c r="C228" s="957" t="s">
        <v>108</v>
      </c>
      <c r="D228" s="957" t="s">
        <v>4347</v>
      </c>
      <c r="E228" s="754">
        <v>12</v>
      </c>
      <c r="F228" s="1235">
        <v>296</v>
      </c>
      <c r="G228" s="1235" t="s">
        <v>106</v>
      </c>
      <c r="H228" s="1235" t="s">
        <v>106</v>
      </c>
      <c r="I228" s="898">
        <v>14.9</v>
      </c>
      <c r="J228" s="669">
        <f t="shared" si="52"/>
        <v>2.4161073825503356</v>
      </c>
      <c r="K228" s="901">
        <v>0.09</v>
      </c>
      <c r="L228" s="911">
        <v>4</v>
      </c>
      <c r="M228" s="660">
        <f t="shared" si="53"/>
        <v>0.36</v>
      </c>
      <c r="N228" s="894" t="s">
        <v>565</v>
      </c>
      <c r="O228" s="756">
        <v>7.0000000000000007E-2</v>
      </c>
      <c r="P228" s="636">
        <v>43573</v>
      </c>
      <c r="Q228" s="636">
        <v>43591</v>
      </c>
      <c r="R228" s="660">
        <f t="shared" si="54"/>
        <v>28.571428571428552</v>
      </c>
      <c r="S228" s="721">
        <f>IF(INDEX(Historical!$D$7:$D$1379,MATCH(B228,Historical!$B$7:$B$1403,0))=0,"n/a",(INDEX(Historical!$C$7:$C$1381,MATCH(B228,Historical!$B$7:$B$1403,0))/INDEX(Historical!$D$7:$D$1379,MATCH(B228,Historical!$B$7:$B$1403,0))-1)*100)</f>
        <v>30.76923076923077</v>
      </c>
      <c r="T228" s="721">
        <f>IF(INDEX(Historical!$F$7:$F$1372,MATCH(B228,Historical!$B$7:$B$1403,0))=0,"n/a",((INDEX(Historical!$C$7:$C$1381,MATCH(B228,Historical!$B$7:$B$1403,0))/INDEX(Historical!$F$7:$F$1372,MATCH(B228,Historical!$B$7:$B$1403,0)))^(1/3)-1)*100)</f>
        <v>29.240745046618464</v>
      </c>
      <c r="U228" s="721">
        <f>IF(INDEX(Historical!$H$7:$H$1372,MATCH(B228,Historical!$B$7:$B$1403,0))=0,"n/a",((INDEX(Historical!$C$7:$C$1381,MATCH(B228,Historical!$B$7:$B$1403,0))/INDEX(Historical!$H$7:$H$1372,MATCH(B228,Historical!$B$7:$B$1403,0)))^(1/5)-1)*100)</f>
        <v>24.209900915409776</v>
      </c>
      <c r="V228" s="721">
        <f>IF(INDEX(Historical!$O$7:$O$1372,MATCH(B228,Historical!$B$7:$B$1403,0))=0,"n/a",((INDEX(Historical!$C$7:$C$1381,MATCH(B228,Historical!$B$7:$B$1403,0))/INDEX(Historical!$O$7:$O$1372,MATCH(B228,Historical!$B$7:$B$1403,0)))^(1/10)-1)*100)</f>
        <v>21.129769632470129</v>
      </c>
      <c r="W228" s="722">
        <f t="shared" si="55"/>
        <v>1.1457721185093475</v>
      </c>
      <c r="X228" s="723" t="str">
        <f t="shared" si="56"/>
        <v>n/a</v>
      </c>
      <c r="Y228" s="900"/>
      <c r="Z228" s="669" t="str">
        <f t="shared" si="57"/>
        <v>n/a</v>
      </c>
      <c r="AA228" s="910" t="str">
        <f t="shared" si="58"/>
        <v>n/a</v>
      </c>
      <c r="AB228" s="911">
        <v>12</v>
      </c>
      <c r="AC228" s="889" t="s">
        <v>136</v>
      </c>
      <c r="AD228" s="889" t="s">
        <v>136</v>
      </c>
      <c r="AE228" s="889" t="s">
        <v>136</v>
      </c>
      <c r="AF228" s="889" t="s">
        <v>136</v>
      </c>
      <c r="AG228" s="889" t="s">
        <v>136</v>
      </c>
      <c r="AH228" s="889" t="s">
        <v>136</v>
      </c>
      <c r="AI228" s="889" t="s">
        <v>136</v>
      </c>
      <c r="AJ228" s="889" t="s">
        <v>136</v>
      </c>
      <c r="AK228" s="889" t="s">
        <v>136</v>
      </c>
      <c r="AL228" s="902" t="s">
        <v>136</v>
      </c>
      <c r="AM228" s="896" t="s">
        <v>136</v>
      </c>
      <c r="AN228" s="889" t="s">
        <v>136</v>
      </c>
      <c r="AO228" s="762" t="str">
        <f t="shared" si="59"/>
        <v>n/a</v>
      </c>
      <c r="AP228" s="763">
        <f t="shared" si="60"/>
        <v>26.626008297960112</v>
      </c>
      <c r="AQ228" s="912" t="str">
        <f t="shared" si="61"/>
        <v>n/a</v>
      </c>
      <c r="AR228" s="669">
        <f>INDEX(Historical!$C$7:$C$1381,MATCH(B228,Historical!$B$7:$B$1403,0))*IF(AH228="n/a",1.03,IF(AH228&lt;0,1.01,IF(AH228&gt;10,1.1,(1+AH228/100))))</f>
        <v>0.35020000000000001</v>
      </c>
      <c r="AS228" s="910">
        <f t="shared" si="62"/>
        <v>0.36070600000000003</v>
      </c>
      <c r="AT228" s="910">
        <f t="shared" si="67"/>
        <v>0.37152718000000001</v>
      </c>
      <c r="AU228" s="910">
        <f t="shared" si="67"/>
        <v>0.38267299540000005</v>
      </c>
      <c r="AV228" s="910">
        <f t="shared" si="67"/>
        <v>0.39415318526200005</v>
      </c>
      <c r="AW228" s="669">
        <f t="shared" si="63"/>
        <v>1.859259360662</v>
      </c>
      <c r="AX228" s="770">
        <f t="shared" si="64"/>
        <v>12.478250742697988</v>
      </c>
      <c r="AY228" s="959" t="s">
        <v>136</v>
      </c>
      <c r="AZ228" s="896" t="s">
        <v>136</v>
      </c>
      <c r="BA228" s="896" t="s">
        <v>136</v>
      </c>
      <c r="BB228" s="896" t="s">
        <v>136</v>
      </c>
      <c r="BC228" s="896" t="s">
        <v>136</v>
      </c>
      <c r="BD228" s="932" t="s">
        <v>4281</v>
      </c>
      <c r="BE228" s="641">
        <v>2008</v>
      </c>
      <c r="BF228" s="922">
        <f t="shared" si="65"/>
        <v>1</v>
      </c>
      <c r="BG228" s="906" t="s">
        <v>136</v>
      </c>
      <c r="BH228" s="554"/>
    </row>
    <row r="229" spans="1:60" ht="11.25" customHeight="1" x14ac:dyDescent="0.2">
      <c r="A229" s="895" t="s">
        <v>779</v>
      </c>
      <c r="B229" s="899" t="s">
        <v>780</v>
      </c>
      <c r="C229" s="957" t="s">
        <v>112</v>
      </c>
      <c r="D229" s="957" t="s">
        <v>4373</v>
      </c>
      <c r="E229" s="754">
        <v>15</v>
      </c>
      <c r="F229" s="1235">
        <v>263</v>
      </c>
      <c r="G229" s="1235" t="s">
        <v>115</v>
      </c>
      <c r="H229" s="1235" t="s">
        <v>115</v>
      </c>
      <c r="I229" s="898">
        <v>38.04</v>
      </c>
      <c r="J229" s="669">
        <f t="shared" si="52"/>
        <v>5.888538380651946</v>
      </c>
      <c r="K229" s="901">
        <v>0.56000000000000005</v>
      </c>
      <c r="L229" s="911">
        <v>4</v>
      </c>
      <c r="M229" s="660">
        <f t="shared" si="53"/>
        <v>2.2400000000000002</v>
      </c>
      <c r="N229" s="894" t="s">
        <v>593</v>
      </c>
      <c r="O229" s="756">
        <v>0.54</v>
      </c>
      <c r="P229" s="885">
        <v>43693</v>
      </c>
      <c r="Q229" s="885">
        <v>43728</v>
      </c>
      <c r="R229" s="660">
        <f t="shared" si="54"/>
        <v>3.7037037037037068</v>
      </c>
      <c r="S229" s="721">
        <f>IF(INDEX(Historical!$D$7:$D$1379,MATCH(B229,Historical!$B$7:$B$1403,0))=0,"n/a",(INDEX(Historical!$C$7:$C$1381,MATCH(B229,Historical!$B$7:$B$1403,0))/INDEX(Historical!$D$7:$D$1379,MATCH(B229,Historical!$B$7:$B$1403,0))-1)*100)</f>
        <v>3.7735849056603765</v>
      </c>
      <c r="T229" s="721">
        <f>IF(INDEX(Historical!$F$7:$F$1372,MATCH(B229,Historical!$B$7:$B$1403,0))=0,"n/a",((INDEX(Historical!$C$7:$C$1381,MATCH(B229,Historical!$B$7:$B$1403,0))/INDEX(Historical!$F$7:$F$1372,MATCH(B229,Historical!$B$7:$B$1403,0)))^(1/3)-1)*100)</f>
        <v>8.9744250818549531</v>
      </c>
      <c r="U229" s="721">
        <f>IF(INDEX(Historical!$H$7:$H$1372,MATCH(B229,Historical!$B$7:$B$1403,0))=0,"n/a",((INDEX(Historical!$C$7:$C$1381,MATCH(B229,Historical!$B$7:$B$1403,0))/INDEX(Historical!$H$7:$H$1372,MATCH(B229,Historical!$B$7:$B$1403,0)))^(1/5)-1)*100)</f>
        <v>9.1507859638582101</v>
      </c>
      <c r="V229" s="721">
        <f>IF(INDEX(Historical!$O$7:$O$1372,MATCH(B229,Historical!$B$7:$B$1403,0))=0,"n/a",((INDEX(Historical!$C$7:$C$1381,MATCH(B229,Historical!$B$7:$B$1403,0))/INDEX(Historical!$O$7:$O$1372,MATCH(B229,Historical!$B$7:$B$1403,0)))^(1/10)-1)*100)</f>
        <v>8.6463510264826802</v>
      </c>
      <c r="W229" s="722">
        <f t="shared" si="55"/>
        <v>1.0583407885974685</v>
      </c>
      <c r="X229" s="723">
        <f t="shared" si="56"/>
        <v>3.2681378442350746</v>
      </c>
      <c r="Y229" s="899"/>
      <c r="Z229" s="669">
        <f t="shared" si="57"/>
        <v>97.391304347826107</v>
      </c>
      <c r="AA229" s="910">
        <f t="shared" si="58"/>
        <v>16.53913043478261</v>
      </c>
      <c r="AB229" s="911">
        <v>12</v>
      </c>
      <c r="AC229" s="889">
        <v>2.2999999999999998</v>
      </c>
      <c r="AD229" s="889" t="s">
        <v>136</v>
      </c>
      <c r="AE229" s="889">
        <v>0.23</v>
      </c>
      <c r="AF229" s="889">
        <v>0.8</v>
      </c>
      <c r="AG229" s="889">
        <v>10.8</v>
      </c>
      <c r="AH229" s="889">
        <v>30</v>
      </c>
      <c r="AI229" s="889">
        <v>196.06</v>
      </c>
      <c r="AJ229" s="889">
        <v>2.8000000000000003</v>
      </c>
      <c r="AK229" s="889" t="s">
        <v>136</v>
      </c>
      <c r="AL229" s="902">
        <v>2040</v>
      </c>
      <c r="AM229" s="896">
        <v>0.8</v>
      </c>
      <c r="AN229" s="889">
        <v>3.13</v>
      </c>
      <c r="AO229" s="762">
        <f t="shared" si="59"/>
        <v>-1.4998060902724539</v>
      </c>
      <c r="AP229" s="763">
        <f t="shared" si="60"/>
        <v>15.039324344510156</v>
      </c>
      <c r="AQ229" s="912">
        <f t="shared" si="61"/>
        <v>-23.315062038592426</v>
      </c>
      <c r="AR229" s="669">
        <f>INDEX(Historical!$C$7:$C$1381,MATCH(B229,Historical!$B$7:$B$1403,0))*IF(AH229="n/a",1.03,IF(AH229&lt;0,1.01,IF(AH229&gt;10,1.1,(1+AH229/100))))</f>
        <v>2.4200000000000004</v>
      </c>
      <c r="AS229" s="910">
        <f t="shared" si="62"/>
        <v>2.6620000000000008</v>
      </c>
      <c r="AT229" s="910">
        <f t="shared" si="67"/>
        <v>2.7418600000000009</v>
      </c>
      <c r="AU229" s="910">
        <f t="shared" si="67"/>
        <v>2.8241158000000008</v>
      </c>
      <c r="AV229" s="910">
        <f t="shared" si="67"/>
        <v>2.9088392740000009</v>
      </c>
      <c r="AW229" s="669">
        <f t="shared" si="63"/>
        <v>13.556815074000003</v>
      </c>
      <c r="AX229" s="770">
        <f t="shared" si="64"/>
        <v>35.638315126182974</v>
      </c>
      <c r="AY229" s="959">
        <v>1.69</v>
      </c>
      <c r="AZ229" s="896">
        <v>7.580000000000001</v>
      </c>
      <c r="BA229" s="896">
        <v>-43.769999999999996</v>
      </c>
      <c r="BB229" s="896">
        <v>-23.810000000000002</v>
      </c>
      <c r="BC229" s="896">
        <v>-26.950000000000003</v>
      </c>
      <c r="BE229" s="641">
        <v>2005</v>
      </c>
      <c r="BF229" s="922">
        <f t="shared" si="65"/>
        <v>1</v>
      </c>
      <c r="BG229" s="906">
        <v>1.9</v>
      </c>
    </row>
    <row r="230" spans="1:60" ht="11.25" customHeight="1" x14ac:dyDescent="0.2">
      <c r="A230" s="895" t="s">
        <v>767</v>
      </c>
      <c r="B230" s="899" t="s">
        <v>768</v>
      </c>
      <c r="C230" s="957" t="s">
        <v>112</v>
      </c>
      <c r="D230" s="957" t="s">
        <v>4338</v>
      </c>
      <c r="E230" s="754">
        <v>19</v>
      </c>
      <c r="F230" s="1235">
        <v>176</v>
      </c>
      <c r="G230" s="1235" t="s">
        <v>106</v>
      </c>
      <c r="H230" s="1235" t="s">
        <v>106</v>
      </c>
      <c r="I230" s="898">
        <v>39.700000000000003</v>
      </c>
      <c r="J230" s="669">
        <f t="shared" si="52"/>
        <v>2.0151133501259446</v>
      </c>
      <c r="K230" s="901">
        <v>0.2</v>
      </c>
      <c r="L230" s="911">
        <v>4</v>
      </c>
      <c r="M230" s="660">
        <f t="shared" si="53"/>
        <v>0.8</v>
      </c>
      <c r="N230" s="894" t="s">
        <v>596</v>
      </c>
      <c r="O230" s="756">
        <v>0.18</v>
      </c>
      <c r="P230" s="885">
        <v>43704</v>
      </c>
      <c r="Q230" s="885">
        <v>43726</v>
      </c>
      <c r="R230" s="660">
        <f t="shared" si="54"/>
        <v>11.111111111111121</v>
      </c>
      <c r="S230" s="721">
        <f>IF(INDEX(Historical!$D$7:$D$1379,MATCH(B230,Historical!$B$7:$B$1403,0))=0,"n/a",(INDEX(Historical!$C$7:$C$1381,MATCH(B230,Historical!$B$7:$B$1403,0))/INDEX(Historical!$D$7:$D$1379,MATCH(B230,Historical!$B$7:$B$1403,0))-1)*100)</f>
        <v>8.5714285714285854</v>
      </c>
      <c r="T230" s="721">
        <f>IF(INDEX(Historical!$F$7:$F$1372,MATCH(B230,Historical!$B$7:$B$1403,0))=0,"n/a",((INDEX(Historical!$C$7:$C$1381,MATCH(B230,Historical!$B$7:$B$1403,0))/INDEX(Historical!$F$7:$F$1372,MATCH(B230,Historical!$B$7:$B$1403,0)))^(1/3)-1)*100)</f>
        <v>4.8149469628073316</v>
      </c>
      <c r="U230" s="721">
        <f>IF(INDEX(Historical!$H$7:$H$1372,MATCH(B230,Historical!$B$7:$B$1403,0))=0,"n/a",((INDEX(Historical!$C$7:$C$1381,MATCH(B230,Historical!$B$7:$B$1403,0))/INDEX(Historical!$H$7:$H$1372,MATCH(B230,Historical!$B$7:$B$1403,0)))^(1/5)-1)*100)</f>
        <v>7.0739850656267755</v>
      </c>
      <c r="V230" s="721">
        <f>IF(INDEX(Historical!$O$7:$O$1372,MATCH(B230,Historical!$B$7:$B$1403,0))=0,"n/a",((INDEX(Historical!$C$7:$C$1381,MATCH(B230,Historical!$B$7:$B$1403,0))/INDEX(Historical!$O$7:$O$1372,MATCH(B230,Historical!$B$7:$B$1403,0)))^(1/10)-1)*100)</f>
        <v>7.1773462536293131</v>
      </c>
      <c r="W230" s="722">
        <f t="shared" si="55"/>
        <v>0.98559896870653663</v>
      </c>
      <c r="X230" s="723">
        <f t="shared" si="56"/>
        <v>1.4436704215564846</v>
      </c>
      <c r="Y230" s="673" t="s">
        <v>4222</v>
      </c>
      <c r="Z230" s="669">
        <f t="shared" si="57"/>
        <v>66.11570247933885</v>
      </c>
      <c r="AA230" s="910">
        <f t="shared" si="58"/>
        <v>32.809917355371901</v>
      </c>
      <c r="AB230" s="911">
        <v>12</v>
      </c>
      <c r="AC230" s="889">
        <v>1.21</v>
      </c>
      <c r="AD230" s="889">
        <v>0.66</v>
      </c>
      <c r="AE230" s="889">
        <v>3.21</v>
      </c>
      <c r="AF230" s="889">
        <v>5.12</v>
      </c>
      <c r="AG230" s="889">
        <v>16</v>
      </c>
      <c r="AH230" s="889">
        <v>60</v>
      </c>
      <c r="AI230" s="889">
        <v>16.73</v>
      </c>
      <c r="AJ230" s="889">
        <v>4.9000000000000004</v>
      </c>
      <c r="AK230" s="889">
        <v>50</v>
      </c>
      <c r="AL230" s="902">
        <v>4310</v>
      </c>
      <c r="AM230" s="896">
        <v>14.299999999999999</v>
      </c>
      <c r="AN230" s="889">
        <v>0.85</v>
      </c>
      <c r="AO230" s="762">
        <f t="shared" si="59"/>
        <v>-23.720818939619182</v>
      </c>
      <c r="AP230" s="763">
        <f t="shared" si="60"/>
        <v>9.0890984157527193</v>
      </c>
      <c r="AQ230" s="912">
        <f t="shared" si="61"/>
        <v>173.24126649416479</v>
      </c>
      <c r="AR230" s="669">
        <f>INDEX(Historical!$C$7:$C$1381,MATCH(B230,Historical!$B$7:$B$1403,0))*IF(AH230="n/a",1.03,IF(AH230&lt;0,1.01,IF(AH230&gt;10,1.1,(1+AH230/100))))</f>
        <v>0.83600000000000008</v>
      </c>
      <c r="AS230" s="910">
        <f t="shared" si="62"/>
        <v>0.9196000000000002</v>
      </c>
      <c r="AT230" s="910">
        <f t="shared" si="67"/>
        <v>1.0115600000000002</v>
      </c>
      <c r="AU230" s="910">
        <f t="shared" si="67"/>
        <v>1.1127160000000003</v>
      </c>
      <c r="AV230" s="910">
        <f t="shared" si="67"/>
        <v>1.2239876000000003</v>
      </c>
      <c r="AW230" s="669">
        <f t="shared" si="63"/>
        <v>5.1038636000000013</v>
      </c>
      <c r="AX230" s="770">
        <f t="shared" si="64"/>
        <v>12.856079596977333</v>
      </c>
      <c r="AY230" s="959">
        <v>0.66</v>
      </c>
      <c r="AZ230" s="896">
        <v>24.69</v>
      </c>
      <c r="BA230" s="896">
        <v>-12.09</v>
      </c>
      <c r="BB230" s="896">
        <v>-7.9600000000000009</v>
      </c>
      <c r="BC230" s="896">
        <v>1.1400000000000001</v>
      </c>
      <c r="BE230" s="641">
        <v>2001</v>
      </c>
      <c r="BF230" s="922">
        <f t="shared" si="65"/>
        <v>2</v>
      </c>
      <c r="BG230" s="906">
        <v>5.8999999999999995</v>
      </c>
    </row>
    <row r="231" spans="1:60" ht="11.25" customHeight="1" x14ac:dyDescent="0.2">
      <c r="A231" s="895" t="s">
        <v>755</v>
      </c>
      <c r="B231" s="899" t="s">
        <v>756</v>
      </c>
      <c r="C231" s="957" t="s">
        <v>112</v>
      </c>
      <c r="D231" s="957" t="s">
        <v>4379</v>
      </c>
      <c r="E231" s="754">
        <v>15</v>
      </c>
      <c r="F231" s="1235">
        <v>259</v>
      </c>
      <c r="G231" s="1235" t="s">
        <v>106</v>
      </c>
      <c r="H231" s="1235" t="s">
        <v>106</v>
      </c>
      <c r="I231" s="898">
        <v>77.64</v>
      </c>
      <c r="J231" s="669">
        <f t="shared" si="52"/>
        <v>1.545595054095827</v>
      </c>
      <c r="K231" s="901">
        <v>0.3</v>
      </c>
      <c r="L231" s="911">
        <v>4</v>
      </c>
      <c r="M231" s="660">
        <f t="shared" si="53"/>
        <v>1.2</v>
      </c>
      <c r="N231" s="894" t="s">
        <v>240</v>
      </c>
      <c r="O231" s="756">
        <v>0.28000000000000003</v>
      </c>
      <c r="P231" s="885">
        <v>43643</v>
      </c>
      <c r="Q231" s="885">
        <v>43658</v>
      </c>
      <c r="R231" s="660">
        <f t="shared" si="54"/>
        <v>7.1428571428571281</v>
      </c>
      <c r="S231" s="721">
        <f>IF(INDEX(Historical!$D$7:$D$1379,MATCH(B231,Historical!$B$7:$B$1403,0))=0,"n/a",(INDEX(Historical!$C$7:$C$1381,MATCH(B231,Historical!$B$7:$B$1403,0))/INDEX(Historical!$D$7:$D$1379,MATCH(B231,Historical!$B$7:$B$1403,0))-1)*100)</f>
        <v>7.4074074074073959</v>
      </c>
      <c r="T231" s="721">
        <f>IF(INDEX(Historical!$F$7:$F$1372,MATCH(B231,Historical!$B$7:$B$1403,0))=0,"n/a",((INDEX(Historical!$C$7:$C$1381,MATCH(B231,Historical!$B$7:$B$1403,0))/INDEX(Historical!$F$7:$F$1372,MATCH(B231,Historical!$B$7:$B$1403,0)))^(1/3)-1)*100)</f>
        <v>7.2613795918652579</v>
      </c>
      <c r="U231" s="721">
        <f>IF(INDEX(Historical!$H$7:$H$1372,MATCH(B231,Historical!$B$7:$B$1403,0))=0,"n/a",((INDEX(Historical!$C$7:$C$1381,MATCH(B231,Historical!$B$7:$B$1403,0))/INDEX(Historical!$H$7:$H$1372,MATCH(B231,Historical!$B$7:$B$1403,0)))^(1/5)-1)*100)</f>
        <v>6.6683901275273794</v>
      </c>
      <c r="V231" s="721">
        <f>IF(INDEX(Historical!$O$7:$O$1372,MATCH(B231,Historical!$B$7:$B$1403,0))=0,"n/a",((INDEX(Historical!$C$7:$C$1381,MATCH(B231,Historical!$B$7:$B$1403,0))/INDEX(Historical!$O$7:$O$1372,MATCH(B231,Historical!$B$7:$B$1403,0)))^(1/10)-1)*100)</f>
        <v>6.1274676611179135</v>
      </c>
      <c r="W231" s="722">
        <f t="shared" si="55"/>
        <v>1.0882783061984824</v>
      </c>
      <c r="X231" s="723">
        <f t="shared" si="56"/>
        <v>0.5377733973812403</v>
      </c>
      <c r="Y231" s="899"/>
      <c r="Z231" s="669">
        <f t="shared" si="57"/>
        <v>21.314387211367674</v>
      </c>
      <c r="AA231" s="910">
        <f t="shared" si="58"/>
        <v>13.790408525754884</v>
      </c>
      <c r="AB231" s="911">
        <v>12</v>
      </c>
      <c r="AC231" s="889">
        <v>5.63</v>
      </c>
      <c r="AD231" s="889">
        <v>2.0099999999999998</v>
      </c>
      <c r="AE231" s="889">
        <v>0.98</v>
      </c>
      <c r="AF231" s="889">
        <v>1.4</v>
      </c>
      <c r="AG231" s="889">
        <v>11</v>
      </c>
      <c r="AH231" s="889">
        <v>0.5</v>
      </c>
      <c r="AI231" s="889">
        <v>11.219999999999999</v>
      </c>
      <c r="AJ231" s="889">
        <v>12.4</v>
      </c>
      <c r="AK231" s="889">
        <v>6.8500000000000005</v>
      </c>
      <c r="AL231" s="902">
        <v>3170</v>
      </c>
      <c r="AM231" s="896">
        <v>0.2</v>
      </c>
      <c r="AN231" s="889">
        <v>0.52</v>
      </c>
      <c r="AO231" s="762">
        <f t="shared" si="59"/>
        <v>-5.576423344131678</v>
      </c>
      <c r="AP231" s="763">
        <f t="shared" si="60"/>
        <v>8.2139851816232063</v>
      </c>
      <c r="AQ231" s="912">
        <f t="shared" si="61"/>
        <v>-7.3679394688454414</v>
      </c>
      <c r="AR231" s="669">
        <f>INDEX(Historical!$C$7:$C$1381,MATCH(B231,Historical!$B$7:$B$1403,0))*IF(AH231="n/a",1.03,IF(AH231&lt;0,1.01,IF(AH231&gt;10,1.1,(1+AH231/100))))</f>
        <v>1.1657999999999997</v>
      </c>
      <c r="AS231" s="910">
        <f t="shared" si="62"/>
        <v>1.2823799999999999</v>
      </c>
      <c r="AT231" s="910">
        <f t="shared" si="67"/>
        <v>1.3702230299999998</v>
      </c>
      <c r="AU231" s="910">
        <f t="shared" si="67"/>
        <v>1.4640833075549997</v>
      </c>
      <c r="AV231" s="910">
        <f t="shared" si="67"/>
        <v>1.5643730141225172</v>
      </c>
      <c r="AW231" s="669">
        <f t="shared" si="63"/>
        <v>6.8468593516775167</v>
      </c>
      <c r="AX231" s="770">
        <f t="shared" si="64"/>
        <v>8.8187266250354419</v>
      </c>
      <c r="AY231" s="959">
        <v>1.63</v>
      </c>
      <c r="AZ231" s="896">
        <v>14.610000000000001</v>
      </c>
      <c r="BA231" s="896">
        <v>-13.91</v>
      </c>
      <c r="BB231" s="896">
        <v>-9.0399999999999991</v>
      </c>
      <c r="BC231" s="896">
        <v>-1.68</v>
      </c>
      <c r="BE231" s="641">
        <v>2005</v>
      </c>
      <c r="BF231" s="922">
        <f t="shared" si="65"/>
        <v>1</v>
      </c>
      <c r="BG231" s="906">
        <v>5.6000000000000005</v>
      </c>
    </row>
    <row r="232" spans="1:60" ht="11.25" customHeight="1" x14ac:dyDescent="0.2">
      <c r="A232" s="887" t="s">
        <v>760</v>
      </c>
      <c r="B232" s="899" t="s">
        <v>761</v>
      </c>
      <c r="C232" s="957" t="s">
        <v>108</v>
      </c>
      <c r="D232" s="957" t="s">
        <v>4355</v>
      </c>
      <c r="E232" s="754">
        <v>22</v>
      </c>
      <c r="F232" s="1235">
        <v>161</v>
      </c>
      <c r="G232" s="1235" t="s">
        <v>37</v>
      </c>
      <c r="H232" s="1235" t="s">
        <v>115</v>
      </c>
      <c r="I232" s="898">
        <v>35.74</v>
      </c>
      <c r="J232" s="669">
        <f t="shared" si="52"/>
        <v>3.2008953553441515</v>
      </c>
      <c r="K232" s="908">
        <v>0.28599999999999998</v>
      </c>
      <c r="L232" s="911">
        <v>4</v>
      </c>
      <c r="M232" s="660">
        <f t="shared" si="53"/>
        <v>1.1439999999999999</v>
      </c>
      <c r="N232" s="894" t="s">
        <v>458</v>
      </c>
      <c r="O232" s="757">
        <v>0.26400000000000001</v>
      </c>
      <c r="P232" s="885">
        <v>43909</v>
      </c>
      <c r="Q232" s="885">
        <v>43937</v>
      </c>
      <c r="R232" s="660">
        <f t="shared" si="54"/>
        <v>8.3333333333333197</v>
      </c>
      <c r="S232" s="721">
        <f>IF(INDEX(Historical!$D$7:$D$1379,MATCH(B232,Historical!$B$7:$B$1403,0))=0,"n/a",(INDEX(Historical!$C$7:$C$1381,MATCH(B232,Historical!$B$7:$B$1403,0))/INDEX(Historical!$D$7:$D$1379,MATCH(B232,Historical!$B$7:$B$1403,0))-1)*100)</f>
        <v>9.3023255813953654</v>
      </c>
      <c r="T232" s="721">
        <f>IF(INDEX(Historical!$F$7:$F$1372,MATCH(B232,Historical!$B$7:$B$1403,0))=0,"n/a",((INDEX(Historical!$C$7:$C$1381,MATCH(B232,Historical!$B$7:$B$1403,0))/INDEX(Historical!$F$7:$F$1372,MATCH(B232,Historical!$B$7:$B$1403,0)))^(1/3)-1)*100)</f>
        <v>8.3008947425307955</v>
      </c>
      <c r="U232" s="721">
        <f>IF(INDEX(Historical!$H$7:$H$1372,MATCH(B232,Historical!$B$7:$B$1403,0))=0,"n/a",((INDEX(Historical!$C$7:$C$1381,MATCH(B232,Historical!$B$7:$B$1403,0))/INDEX(Historical!$H$7:$H$1372,MATCH(B232,Historical!$B$7:$B$1403,0)))^(1/5)-1)*100)</f>
        <v>7.3289260123837519</v>
      </c>
      <c r="V232" s="721">
        <f>IF(INDEX(Historical!$O$7:$O$1372,MATCH(B232,Historical!$B$7:$B$1403,0))=0,"n/a",((INDEX(Historical!$C$7:$C$1381,MATCH(B232,Historical!$B$7:$B$1403,0))/INDEX(Historical!$O$7:$O$1372,MATCH(B232,Historical!$B$7:$B$1403,0)))^(1/10)-1)*100)</f>
        <v>7.1773462536293131</v>
      </c>
      <c r="W232" s="722">
        <f t="shared" si="55"/>
        <v>1.0211191927208181</v>
      </c>
      <c r="X232" s="723">
        <f t="shared" si="56"/>
        <v>0.31186919201632984</v>
      </c>
      <c r="Y232" s="688"/>
      <c r="Z232" s="669">
        <f t="shared" si="57"/>
        <v>26.359447004608295</v>
      </c>
      <c r="AA232" s="910">
        <f t="shared" si="58"/>
        <v>8.2350230414746548</v>
      </c>
      <c r="AB232" s="911">
        <v>12</v>
      </c>
      <c r="AC232" s="889">
        <v>4.34</v>
      </c>
      <c r="AD232" s="889">
        <v>0.82</v>
      </c>
      <c r="AE232" s="889">
        <v>2.67</v>
      </c>
      <c r="AF232" s="889">
        <v>1.01</v>
      </c>
      <c r="AG232" s="889">
        <v>13.100000000000001</v>
      </c>
      <c r="AH232" s="889">
        <v>41</v>
      </c>
      <c r="AI232" s="889">
        <v>1.34</v>
      </c>
      <c r="AJ232" s="889">
        <v>23.5</v>
      </c>
      <c r="AK232" s="889">
        <v>10</v>
      </c>
      <c r="AL232" s="902">
        <v>749.83</v>
      </c>
      <c r="AM232" s="896">
        <v>1.2</v>
      </c>
      <c r="AN232" s="889">
        <v>0.06</v>
      </c>
      <c r="AO232" s="762">
        <f t="shared" si="59"/>
        <v>2.2947983262532485</v>
      </c>
      <c r="AP232" s="763">
        <f t="shared" si="60"/>
        <v>10.529821367727903</v>
      </c>
      <c r="AQ232" s="912">
        <f t="shared" si="61"/>
        <v>-39.200243889782286</v>
      </c>
      <c r="AR232" s="669">
        <f>INDEX(Historical!$C$7:$C$1381,MATCH(B232,Historical!$B$7:$B$1403,0))*IF(AH232="n/a",1.03,IF(AH232&lt;0,1.01,IF(AH232&gt;10,1.1,(1+AH232/100))))</f>
        <v>1.1374000000000002</v>
      </c>
      <c r="AS232" s="910">
        <f t="shared" si="62"/>
        <v>1.1526411600000004</v>
      </c>
      <c r="AT232" s="910">
        <f t="shared" si="67"/>
        <v>1.2679052760000005</v>
      </c>
      <c r="AU232" s="910">
        <f t="shared" si="67"/>
        <v>1.3946958036000006</v>
      </c>
      <c r="AV232" s="910">
        <f t="shared" si="67"/>
        <v>1.5341653839600007</v>
      </c>
      <c r="AW232" s="669">
        <f t="shared" si="63"/>
        <v>6.4868076235600016</v>
      </c>
      <c r="AX232" s="770">
        <f t="shared" si="64"/>
        <v>18.149993350755459</v>
      </c>
      <c r="AY232" s="959">
        <v>0.68</v>
      </c>
      <c r="AZ232" s="896">
        <v>-2.2200000000000002</v>
      </c>
      <c r="BA232" s="896">
        <v>-32.15</v>
      </c>
      <c r="BB232" s="896">
        <v>-19.23</v>
      </c>
      <c r="BC232" s="896">
        <v>-21.16</v>
      </c>
      <c r="BE232" s="641">
        <v>1999</v>
      </c>
      <c r="BF232" s="922">
        <f t="shared" si="65"/>
        <v>2</v>
      </c>
      <c r="BG232" s="906">
        <v>1.7000000000000002</v>
      </c>
      <c r="BH232" s="887"/>
    </row>
    <row r="233" spans="1:60" ht="11.25" customHeight="1" x14ac:dyDescent="0.2">
      <c r="A233" s="887" t="s">
        <v>1609</v>
      </c>
      <c r="B233" s="899" t="s">
        <v>1610</v>
      </c>
      <c r="C233" s="957" t="s">
        <v>112</v>
      </c>
      <c r="D233" s="957" t="s">
        <v>4378</v>
      </c>
      <c r="E233" s="754">
        <v>10</v>
      </c>
      <c r="F233" s="1235">
        <v>371</v>
      </c>
      <c r="G233" s="1235" t="s">
        <v>106</v>
      </c>
      <c r="H233" s="1235" t="s">
        <v>106</v>
      </c>
      <c r="I233" s="898">
        <v>12.53</v>
      </c>
      <c r="J233" s="669">
        <f t="shared" si="52"/>
        <v>4.4692737430167604</v>
      </c>
      <c r="K233" s="901">
        <v>0.14000000000000001</v>
      </c>
      <c r="L233" s="911">
        <v>4</v>
      </c>
      <c r="M233" s="660">
        <f t="shared" si="53"/>
        <v>0.56000000000000005</v>
      </c>
      <c r="N233" s="894" t="s">
        <v>709</v>
      </c>
      <c r="O233" s="756">
        <v>0.13</v>
      </c>
      <c r="P233" s="885">
        <v>43698</v>
      </c>
      <c r="Q233" s="885">
        <v>43727</v>
      </c>
      <c r="R233" s="660">
        <f t="shared" si="54"/>
        <v>7.6923076923076987</v>
      </c>
      <c r="S233" s="721">
        <f>IF(INDEX(Historical!$D$7:$D$1379,MATCH(B233,Historical!$B$7:$B$1403,0))=0,"n/a",(INDEX(Historical!$C$7:$C$1381,MATCH(B233,Historical!$B$7:$B$1403,0))/INDEX(Historical!$D$7:$D$1379,MATCH(B233,Historical!$B$7:$B$1403,0))-1)*100)</f>
        <v>8.0000000000000071</v>
      </c>
      <c r="T233" s="721">
        <f>IF(INDEX(Historical!$F$7:$F$1372,MATCH(B233,Historical!$B$7:$B$1403,0))=0,"n/a",((INDEX(Historical!$C$7:$C$1381,MATCH(B233,Historical!$B$7:$B$1403,0))/INDEX(Historical!$F$7:$F$1372,MATCH(B233,Historical!$B$7:$B$1403,0)))^(1/3)-1)*100)</f>
        <v>8.7380373002892142</v>
      </c>
      <c r="U233" s="721">
        <f>IF(INDEX(Historical!$H$7:$H$1372,MATCH(B233,Historical!$B$7:$B$1403,0))=0,"n/a",((INDEX(Historical!$C$7:$C$1381,MATCH(B233,Historical!$B$7:$B$1403,0))/INDEX(Historical!$H$7:$H$1372,MATCH(B233,Historical!$B$7:$B$1403,0)))^(1/5)-1)*100)</f>
        <v>12.474611314209483</v>
      </c>
      <c r="V233" s="721" t="str">
        <f>IF(INDEX(Historical!$O$7:$O$1372,MATCH(B233,Historical!$B$7:$B$1403,0))=0,"n/a",((INDEX(Historical!$C$7:$C$1381,MATCH(B233,Historical!$B$7:$B$1403,0))/INDEX(Historical!$O$7:$O$1372,MATCH(B233,Historical!$B$7:$B$1403,0)))^(1/10)-1)*100)</f>
        <v>n/a</v>
      </c>
      <c r="W233" s="722" t="str">
        <f t="shared" si="55"/>
        <v>n/a</v>
      </c>
      <c r="X233" s="723">
        <f t="shared" si="56"/>
        <v>0.88472420668152374</v>
      </c>
      <c r="Y233" s="682"/>
      <c r="Z233" s="669">
        <f t="shared" si="57"/>
        <v>55.445544554455452</v>
      </c>
      <c r="AA233" s="910">
        <f t="shared" si="58"/>
        <v>12.405940594059405</v>
      </c>
      <c r="AB233" s="911">
        <v>5</v>
      </c>
      <c r="AC233" s="889">
        <v>1.01</v>
      </c>
      <c r="AD233" s="889">
        <v>1.55</v>
      </c>
      <c r="AE233" s="889">
        <v>0.56999999999999995</v>
      </c>
      <c r="AF233" s="889">
        <v>1.33</v>
      </c>
      <c r="AG233" s="889">
        <v>11.200000000000001</v>
      </c>
      <c r="AH233" s="889">
        <v>69.199999999999989</v>
      </c>
      <c r="AI233" s="889">
        <v>4.66</v>
      </c>
      <c r="AJ233" s="889">
        <v>14.099999999999998</v>
      </c>
      <c r="AK233" s="889">
        <v>8</v>
      </c>
      <c r="AL233" s="902">
        <v>407.73</v>
      </c>
      <c r="AM233" s="896">
        <v>0.5</v>
      </c>
      <c r="AN233" s="889">
        <v>0.18</v>
      </c>
      <c r="AO233" s="762">
        <f t="shared" si="59"/>
        <v>4.5379444631668377</v>
      </c>
      <c r="AP233" s="763">
        <f t="shared" si="60"/>
        <v>16.943885057226243</v>
      </c>
      <c r="AQ233" s="912">
        <f t="shared" si="61"/>
        <v>-14.365373072962528</v>
      </c>
      <c r="AR233" s="669">
        <f>INDEX(Historical!$C$7:$C$1381,MATCH(B233,Historical!$B$7:$B$1403,0))*IF(AH233="n/a",1.03,IF(AH233&lt;0,1.01,IF(AH233&gt;10,1.1,(1+AH233/100))))</f>
        <v>0.59400000000000008</v>
      </c>
      <c r="AS233" s="910">
        <f t="shared" si="62"/>
        <v>0.62168040000000002</v>
      </c>
      <c r="AT233" s="910">
        <f t="shared" si="67"/>
        <v>0.67141483200000007</v>
      </c>
      <c r="AU233" s="910">
        <f t="shared" si="67"/>
        <v>0.72512801856000009</v>
      </c>
      <c r="AV233" s="910">
        <f t="shared" si="67"/>
        <v>0.78313826004480014</v>
      </c>
      <c r="AW233" s="669">
        <f t="shared" si="63"/>
        <v>3.3953615106048001</v>
      </c>
      <c r="AX233" s="770">
        <f t="shared" si="64"/>
        <v>27.097857227492423</v>
      </c>
      <c r="AY233" s="959">
        <v>1.1299999999999999</v>
      </c>
      <c r="AZ233" s="896">
        <v>1.55</v>
      </c>
      <c r="BA233" s="896">
        <v>-30.12</v>
      </c>
      <c r="BB233" s="896">
        <v>-19.46</v>
      </c>
      <c r="BC233" s="896">
        <v>-20.89</v>
      </c>
      <c r="BE233" s="641">
        <v>2010</v>
      </c>
      <c r="BF233" s="922">
        <f t="shared" si="65"/>
        <v>0</v>
      </c>
      <c r="BG233" s="906">
        <v>7.0000000000000009</v>
      </c>
      <c r="BH233" s="721"/>
    </row>
    <row r="234" spans="1:60" ht="11.25" customHeight="1" x14ac:dyDescent="0.2">
      <c r="A234" s="887" t="s">
        <v>1603</v>
      </c>
      <c r="B234" s="899" t="s">
        <v>1604</v>
      </c>
      <c r="C234" s="957" t="s">
        <v>108</v>
      </c>
      <c r="D234" s="957" t="s">
        <v>118</v>
      </c>
      <c r="E234" s="754">
        <v>11</v>
      </c>
      <c r="F234" s="1235">
        <v>312</v>
      </c>
      <c r="G234" s="1235" t="s">
        <v>106</v>
      </c>
      <c r="H234" s="1235" t="s">
        <v>106</v>
      </c>
      <c r="I234" s="898">
        <v>122.03</v>
      </c>
      <c r="J234" s="669">
        <f t="shared" si="52"/>
        <v>2.2945177415389657</v>
      </c>
      <c r="K234" s="901">
        <v>0.7</v>
      </c>
      <c r="L234" s="911">
        <v>4</v>
      </c>
      <c r="M234" s="660">
        <f t="shared" si="53"/>
        <v>2.8</v>
      </c>
      <c r="N234" s="894" t="s">
        <v>800</v>
      </c>
      <c r="O234" s="756">
        <v>0.6</v>
      </c>
      <c r="P234" s="885">
        <v>43684</v>
      </c>
      <c r="Q234" s="885">
        <v>43706</v>
      </c>
      <c r="R234" s="660">
        <f t="shared" si="54"/>
        <v>16.666666666666664</v>
      </c>
      <c r="S234" s="721">
        <f>IF(INDEX(Historical!$D$7:$D$1379,MATCH(B234,Historical!$B$7:$B$1403,0))=0,"n/a",(INDEX(Historical!$C$7:$C$1381,MATCH(B234,Historical!$B$7:$B$1403,0))/INDEX(Historical!$D$7:$D$1379,MATCH(B234,Historical!$B$7:$B$1403,0))-1)*100)</f>
        <v>18.181818181818166</v>
      </c>
      <c r="T234" s="721">
        <f>IF(INDEX(Historical!$F$7:$F$1372,MATCH(B234,Historical!$B$7:$B$1403,0))=0,"n/a",((INDEX(Historical!$C$7:$C$1381,MATCH(B234,Historical!$B$7:$B$1403,0))/INDEX(Historical!$F$7:$F$1372,MATCH(B234,Historical!$B$7:$B$1403,0)))^(1/3)-1)*100)</f>
        <v>18.563110149668759</v>
      </c>
      <c r="U234" s="721">
        <f>IF(INDEX(Historical!$H$7:$H$1372,MATCH(B234,Historical!$B$7:$B$1403,0))=0,"n/a",((INDEX(Historical!$C$7:$C$1381,MATCH(B234,Historical!$B$7:$B$1403,0))/INDEX(Historical!$H$7:$H$1372,MATCH(B234,Historical!$B$7:$B$1403,0)))^(1/5)-1)*100)</f>
        <v>15.590079005182321</v>
      </c>
      <c r="V234" s="721">
        <f>IF(INDEX(Historical!$O$7:$O$1372,MATCH(B234,Historical!$B$7:$B$1403,0))=0,"n/a",((INDEX(Historical!$C$7:$C$1381,MATCH(B234,Historical!$B$7:$B$1403,0))/INDEX(Historical!$O$7:$O$1372,MATCH(B234,Historical!$B$7:$B$1403,0)))^(1/10)-1)*100)</f>
        <v>21.861658577517183</v>
      </c>
      <c r="W234" s="722">
        <f t="shared" si="55"/>
        <v>0.71312425587029171</v>
      </c>
      <c r="X234" s="723">
        <f t="shared" si="56"/>
        <v>1.332485385058318</v>
      </c>
      <c r="Y234" s="900"/>
      <c r="Z234" s="669">
        <f t="shared" si="57"/>
        <v>20.542920029347027</v>
      </c>
      <c r="AA234" s="910">
        <f t="shared" si="58"/>
        <v>8.9530447542186344</v>
      </c>
      <c r="AB234" s="911">
        <v>12</v>
      </c>
      <c r="AC234" s="889">
        <v>13.63</v>
      </c>
      <c r="AD234" s="889">
        <v>1.1499999999999999</v>
      </c>
      <c r="AE234" s="889">
        <v>0.54</v>
      </c>
      <c r="AF234" s="889">
        <v>0.66</v>
      </c>
      <c r="AG234" s="889">
        <v>7.8</v>
      </c>
      <c r="AH234" s="889">
        <v>-16.3</v>
      </c>
      <c r="AI234" s="889">
        <v>7.41</v>
      </c>
      <c r="AJ234" s="889">
        <v>11.700000000000001</v>
      </c>
      <c r="AK234" s="889">
        <v>7.76</v>
      </c>
      <c r="AL234" s="902">
        <v>7720</v>
      </c>
      <c r="AM234" s="896">
        <v>0.3</v>
      </c>
      <c r="AN234" s="889">
        <v>0.35</v>
      </c>
      <c r="AO234" s="762">
        <f t="shared" si="59"/>
        <v>8.9315519925026514</v>
      </c>
      <c r="AP234" s="763">
        <f t="shared" si="60"/>
        <v>17.884596746721286</v>
      </c>
      <c r="AQ234" s="912">
        <f t="shared" si="61"/>
        <v>-48.7532785318176</v>
      </c>
      <c r="AR234" s="669">
        <f>INDEX(Historical!$C$7:$C$1381,MATCH(B234,Historical!$B$7:$B$1403,0))*IF(AH234="n/a",1.03,IF(AH234&lt;0,1.01,IF(AH234&gt;10,1.1,(1+AH234/100))))</f>
        <v>2.6260000000000003</v>
      </c>
      <c r="AS234" s="910">
        <f t="shared" si="62"/>
        <v>2.8205866000000004</v>
      </c>
      <c r="AT234" s="910">
        <f t="shared" si="67"/>
        <v>3.0394641201599999</v>
      </c>
      <c r="AU234" s="910">
        <f t="shared" si="67"/>
        <v>3.2753265358844157</v>
      </c>
      <c r="AV234" s="910">
        <f t="shared" si="67"/>
        <v>3.5294918750690458</v>
      </c>
      <c r="AW234" s="669">
        <f t="shared" si="63"/>
        <v>15.290869131113464</v>
      </c>
      <c r="AX234" s="770">
        <f t="shared" si="64"/>
        <v>12.530418037460841</v>
      </c>
      <c r="AY234" s="959">
        <v>0.62</v>
      </c>
      <c r="AZ234" s="896">
        <v>-5.0599999999999996</v>
      </c>
      <c r="BA234" s="896">
        <v>-27.900000000000002</v>
      </c>
      <c r="BB234" s="896">
        <v>-21.43</v>
      </c>
      <c r="BC234" s="896">
        <v>-21.84</v>
      </c>
      <c r="BE234" s="641">
        <v>2009</v>
      </c>
      <c r="BF234" s="922">
        <f t="shared" si="65"/>
        <v>0</v>
      </c>
      <c r="BG234" s="906">
        <v>1.0999999999999999</v>
      </c>
      <c r="BH234" s="887"/>
    </row>
    <row r="235" spans="1:60" ht="11.25" customHeight="1" x14ac:dyDescent="0.2">
      <c r="A235" s="895" t="s">
        <v>765</v>
      </c>
      <c r="B235" s="899" t="s">
        <v>766</v>
      </c>
      <c r="C235" s="957" t="s">
        <v>131</v>
      </c>
      <c r="D235" s="957" t="s">
        <v>4356</v>
      </c>
      <c r="E235" s="754">
        <v>16</v>
      </c>
      <c r="F235" s="1235">
        <v>242</v>
      </c>
      <c r="G235" s="1235" t="s">
        <v>37</v>
      </c>
      <c r="H235" s="1235" t="s">
        <v>37</v>
      </c>
      <c r="I235" s="898">
        <v>27.45</v>
      </c>
      <c r="J235" s="669">
        <f t="shared" si="52"/>
        <v>2.5500910746812386</v>
      </c>
      <c r="K235" s="901">
        <v>0.17499999999999999</v>
      </c>
      <c r="L235" s="911">
        <v>4</v>
      </c>
      <c r="M235" s="660">
        <f t="shared" si="53"/>
        <v>0.7</v>
      </c>
      <c r="N235" s="894" t="s">
        <v>139</v>
      </c>
      <c r="O235" s="756">
        <v>0.16500000000000001</v>
      </c>
      <c r="P235" s="1196">
        <v>43843</v>
      </c>
      <c r="Q235" s="1196">
        <v>43769</v>
      </c>
      <c r="R235" s="660">
        <f t="shared" si="54"/>
        <v>6.060606060606049</v>
      </c>
      <c r="S235" s="721">
        <f>IF(INDEX(Historical!$D$7:$D$1379,MATCH(B235,Historical!$B$7:$B$1403,0))=0,"n/a",(INDEX(Historical!$C$7:$C$1381,MATCH(B235,Historical!$B$7:$B$1403,0))/INDEX(Historical!$D$7:$D$1379,MATCH(B235,Historical!$B$7:$B$1403,0))-1)*100)</f>
        <v>6.4516129032258229</v>
      </c>
      <c r="T235" s="721">
        <f>IF(INDEX(Historical!$F$7:$F$1372,MATCH(B235,Historical!$B$7:$B$1403,0))=0,"n/a",((INDEX(Historical!$C$7:$C$1381,MATCH(B235,Historical!$B$7:$B$1403,0))/INDEX(Historical!$F$7:$F$1372,MATCH(B235,Historical!$B$7:$B$1403,0)))^(1/3)-1)*100)</f>
        <v>6.917810999860885</v>
      </c>
      <c r="U235" s="721">
        <f>IF(INDEX(Historical!$H$7:$H$1372,MATCH(B235,Historical!$B$7:$B$1403,0))=0,"n/a",((INDEX(Historical!$C$7:$C$1381,MATCH(B235,Historical!$B$7:$B$1403,0))/INDEX(Historical!$H$7:$H$1372,MATCH(B235,Historical!$B$7:$B$1403,0)))^(1/5)-1)*100)</f>
        <v>5.9938567638061713</v>
      </c>
      <c r="V235" s="721">
        <f>IF(INDEX(Historical!$O$7:$O$1372,MATCH(B235,Historical!$B$7:$B$1403,0))=0,"n/a",((INDEX(Historical!$C$7:$C$1381,MATCH(B235,Historical!$B$7:$B$1403,0))/INDEX(Historical!$O$7:$O$1372,MATCH(B235,Historical!$B$7:$B$1403,0)))^(1/10)-1)*100)</f>
        <v>4.4589177642213595</v>
      </c>
      <c r="W235" s="722">
        <f t="shared" si="55"/>
        <v>1.3442402575578452</v>
      </c>
      <c r="X235" s="723">
        <f t="shared" si="56"/>
        <v>0.59345116473328419</v>
      </c>
      <c r="Y235" s="685"/>
      <c r="Z235" s="669">
        <f t="shared" si="57"/>
        <v>55.11811023622046</v>
      </c>
      <c r="AA235" s="910">
        <f t="shared" si="58"/>
        <v>21.614173228346456</v>
      </c>
      <c r="AB235" s="911">
        <v>9</v>
      </c>
      <c r="AC235" s="889">
        <v>1.27</v>
      </c>
      <c r="AD235" s="889" t="s">
        <v>136</v>
      </c>
      <c r="AE235" s="889">
        <v>3.26</v>
      </c>
      <c r="AF235" s="889">
        <v>2.57</v>
      </c>
      <c r="AG235" s="889">
        <v>12.1</v>
      </c>
      <c r="AH235" s="889">
        <v>13.5</v>
      </c>
      <c r="AI235" s="889">
        <v>5.65</v>
      </c>
      <c r="AJ235" s="889">
        <v>10.100000000000001</v>
      </c>
      <c r="AK235" s="889" t="s">
        <v>136</v>
      </c>
      <c r="AL235" s="902">
        <v>217.4</v>
      </c>
      <c r="AM235" s="896">
        <v>5.4</v>
      </c>
      <c r="AN235" s="889">
        <v>1.32</v>
      </c>
      <c r="AO235" s="762">
        <f t="shared" si="59"/>
        <v>-13.070225389859045</v>
      </c>
      <c r="AP235" s="763">
        <f t="shared" si="60"/>
        <v>8.5439478384874104</v>
      </c>
      <c r="AQ235" s="912">
        <f t="shared" si="61"/>
        <v>57.124756090114424</v>
      </c>
      <c r="AR235" s="669">
        <f>INDEX(Historical!$C$7:$C$1381,MATCH(B235,Historical!$B$7:$B$1403,0))*IF(AH235="n/a",1.03,IF(AH235&lt;0,1.01,IF(AH235&gt;10,1.1,(1+AH235/100))))</f>
        <v>0.72600000000000009</v>
      </c>
      <c r="AS235" s="910">
        <f t="shared" si="62"/>
        <v>0.76701900000000012</v>
      </c>
      <c r="AT235" s="910">
        <f t="shared" si="67"/>
        <v>0.79002957000000018</v>
      </c>
      <c r="AU235" s="910">
        <f t="shared" si="67"/>
        <v>0.81373045710000025</v>
      </c>
      <c r="AV235" s="910">
        <f t="shared" si="67"/>
        <v>0.83814237081300025</v>
      </c>
      <c r="AW235" s="669">
        <f t="shared" si="63"/>
        <v>3.9349213979130009</v>
      </c>
      <c r="AX235" s="770">
        <f t="shared" si="64"/>
        <v>14.334868480557381</v>
      </c>
      <c r="AY235" s="959">
        <v>-0.19</v>
      </c>
      <c r="AZ235" s="896">
        <v>10.02</v>
      </c>
      <c r="BA235" s="896">
        <v>-11.450000000000001</v>
      </c>
      <c r="BB235" s="896">
        <v>0.98</v>
      </c>
      <c r="BC235" s="896">
        <v>-2.4299999999999997</v>
      </c>
      <c r="BE235" s="641">
        <v>2004</v>
      </c>
      <c r="BF235" s="922">
        <f t="shared" si="65"/>
        <v>1</v>
      </c>
      <c r="BG235" s="906">
        <v>4.1000000000000005</v>
      </c>
    </row>
    <row r="236" spans="1:60" s="796" customFormat="1" ht="11.25" customHeight="1" x14ac:dyDescent="0.2">
      <c r="A236" s="777" t="s">
        <v>777</v>
      </c>
      <c r="B236" s="804" t="s">
        <v>778</v>
      </c>
      <c r="C236" s="957" t="s">
        <v>123</v>
      </c>
      <c r="D236" s="957" t="s">
        <v>4372</v>
      </c>
      <c r="E236" s="778">
        <v>19</v>
      </c>
      <c r="F236" s="1235">
        <v>177</v>
      </c>
      <c r="G236" s="1234" t="s">
        <v>106</v>
      </c>
      <c r="H236" s="1234" t="s">
        <v>106</v>
      </c>
      <c r="I236" s="779">
        <v>96.47</v>
      </c>
      <c r="J236" s="780">
        <f t="shared" si="52"/>
        <v>1.160982688918835</v>
      </c>
      <c r="K236" s="781">
        <v>0.28000000000000003</v>
      </c>
      <c r="L236" s="782">
        <v>4</v>
      </c>
      <c r="M236" s="783">
        <f t="shared" si="53"/>
        <v>1.1200000000000001</v>
      </c>
      <c r="N236" s="784" t="s">
        <v>425</v>
      </c>
      <c r="O236" s="785">
        <v>0.26500000000000001</v>
      </c>
      <c r="P236" s="786">
        <v>43831</v>
      </c>
      <c r="Q236" s="786">
        <v>43846</v>
      </c>
      <c r="R236" s="783">
        <f t="shared" si="54"/>
        <v>5.660377358490571</v>
      </c>
      <c r="S236" s="721">
        <f>IF(INDEX(Historical!$D$7:$D$1379,MATCH(B236,Historical!$B$7:$B$1403,0))=0,"n/a",(INDEX(Historical!$C$7:$C$1381,MATCH(B236,Historical!$B$7:$B$1403,0))/INDEX(Historical!$D$7:$D$1379,MATCH(B236,Historical!$B$7:$B$1403,0))-1)*100)</f>
        <v>6.0000000000000053</v>
      </c>
      <c r="T236" s="721">
        <f>IF(INDEX(Historical!$F$7:$F$1372,MATCH(B236,Historical!$B$7:$B$1403,0))=0,"n/a",((INDEX(Historical!$C$7:$C$1381,MATCH(B236,Historical!$B$7:$B$1403,0))/INDEX(Historical!$F$7:$F$1372,MATCH(B236,Historical!$B$7:$B$1403,0)))^(1/3)-1)*100)</f>
        <v>4.8349307472692393</v>
      </c>
      <c r="U236" s="721">
        <f>IF(INDEX(Historical!$H$7:$H$1372,MATCH(B236,Historical!$B$7:$B$1403,0))=0,"n/a",((INDEX(Historical!$C$7:$C$1381,MATCH(B236,Historical!$B$7:$B$1403,0))/INDEX(Historical!$H$7:$H$1372,MATCH(B236,Historical!$B$7:$B$1403,0)))^(1/5)-1)*100)</f>
        <v>4.762370263962179</v>
      </c>
      <c r="V236" s="721">
        <f>IF(INDEX(Historical!$O$7:$O$1372,MATCH(B236,Historical!$B$7:$B$1403,0))=0,"n/a",((INDEX(Historical!$C$7:$C$1381,MATCH(B236,Historical!$B$7:$B$1403,0))/INDEX(Historical!$O$7:$O$1372,MATCH(B236,Historical!$B$7:$B$1403,0)))^(1/10)-1)*100)</f>
        <v>12.723791686028797</v>
      </c>
      <c r="W236" s="722">
        <f t="shared" si="55"/>
        <v>0.37428860684597981</v>
      </c>
      <c r="X236" s="723">
        <f t="shared" si="56"/>
        <v>0.57377954987496127</v>
      </c>
      <c r="Y236" s="787"/>
      <c r="Z236" s="780">
        <f t="shared" si="57"/>
        <v>43.921568627450988</v>
      </c>
      <c r="AA236" s="788">
        <f t="shared" si="58"/>
        <v>37.831372549019612</v>
      </c>
      <c r="AB236" s="782">
        <v>6</v>
      </c>
      <c r="AC236" s="789">
        <v>2.5499999999999998</v>
      </c>
      <c r="AD236" s="789">
        <v>1.83</v>
      </c>
      <c r="AE236" s="789">
        <v>13.5</v>
      </c>
      <c r="AF236" s="789">
        <v>2.85</v>
      </c>
      <c r="AG236" s="789">
        <v>7.7</v>
      </c>
      <c r="AH236" s="798">
        <v>213.39999999999998</v>
      </c>
      <c r="AI236" s="798">
        <v>2.04</v>
      </c>
      <c r="AJ236" s="789">
        <v>8.3000000000000007</v>
      </c>
      <c r="AK236" s="789">
        <v>20.7</v>
      </c>
      <c r="AL236" s="790">
        <v>6320</v>
      </c>
      <c r="AM236" s="791">
        <v>0.2</v>
      </c>
      <c r="AN236" s="789">
        <v>0.06</v>
      </c>
      <c r="AO236" s="792">
        <f t="shared" si="59"/>
        <v>-31.908019596138598</v>
      </c>
      <c r="AP236" s="793">
        <f t="shared" si="60"/>
        <v>5.9233529528810145</v>
      </c>
      <c r="AQ236" s="794">
        <f t="shared" si="61"/>
        <v>118.90577553388466</v>
      </c>
      <c r="AR236" s="669">
        <f>INDEX(Historical!$C$7:$C$1381,MATCH(B236,Historical!$B$7:$B$1403,0))*IF(AH236="n/a",1.03,IF(AH236&lt;0,1.01,IF(AH236&gt;10,1.1,(1+AH236/100))))</f>
        <v>1.1660000000000001</v>
      </c>
      <c r="AS236" s="788">
        <f t="shared" si="62"/>
        <v>1.1897864</v>
      </c>
      <c r="AT236" s="788">
        <f t="shared" si="67"/>
        <v>1.3087650400000002</v>
      </c>
      <c r="AU236" s="788">
        <f t="shared" si="67"/>
        <v>1.4396415440000003</v>
      </c>
      <c r="AV236" s="788">
        <f t="shared" si="67"/>
        <v>1.5836056984000004</v>
      </c>
      <c r="AW236" s="780">
        <f t="shared" si="63"/>
        <v>6.6877986824000013</v>
      </c>
      <c r="AX236" s="795">
        <f t="shared" si="64"/>
        <v>6.9325165153933872</v>
      </c>
      <c r="AY236" s="960">
        <v>0.14000000000000001</v>
      </c>
      <c r="AZ236" s="791">
        <v>19.62</v>
      </c>
      <c r="BA236" s="791">
        <v>-30.490000000000002</v>
      </c>
      <c r="BB236" s="791">
        <v>-14.44</v>
      </c>
      <c r="BC236" s="791">
        <v>-15.120000000000001</v>
      </c>
      <c r="BD236" s="933"/>
      <c r="BE236" s="641">
        <v>2002</v>
      </c>
      <c r="BF236" s="922">
        <f t="shared" si="65"/>
        <v>1</v>
      </c>
      <c r="BG236" s="847">
        <v>6.5</v>
      </c>
      <c r="BH236" s="1245"/>
    </row>
    <row r="237" spans="1:60" ht="11.25" customHeight="1" x14ac:dyDescent="0.2">
      <c r="A237" s="895" t="s">
        <v>769</v>
      </c>
      <c r="B237" s="899" t="s">
        <v>770</v>
      </c>
      <c r="C237" s="957" t="s">
        <v>112</v>
      </c>
      <c r="D237" s="957" t="s">
        <v>4378</v>
      </c>
      <c r="E237" s="754">
        <v>17</v>
      </c>
      <c r="F237" s="1235">
        <v>224</v>
      </c>
      <c r="G237" s="1235" t="s">
        <v>106</v>
      </c>
      <c r="H237" s="1235" t="s">
        <v>106</v>
      </c>
      <c r="I237" s="898">
        <v>50.41</v>
      </c>
      <c r="J237" s="669">
        <f t="shared" si="52"/>
        <v>2.6978774052767314</v>
      </c>
      <c r="K237" s="901">
        <v>0.34</v>
      </c>
      <c r="L237" s="911">
        <v>4</v>
      </c>
      <c r="M237" s="660">
        <f t="shared" si="53"/>
        <v>1.36</v>
      </c>
      <c r="N237" s="894" t="s">
        <v>148</v>
      </c>
      <c r="O237" s="756">
        <v>0.31</v>
      </c>
      <c r="P237" s="885">
        <v>43885</v>
      </c>
      <c r="Q237" s="885">
        <v>43906</v>
      </c>
      <c r="R237" s="660">
        <f t="shared" si="54"/>
        <v>9.6774193548387171</v>
      </c>
      <c r="S237" s="721">
        <f>IF(INDEX(Historical!$D$7:$D$1379,MATCH(B237,Historical!$B$7:$B$1403,0))=0,"n/a",(INDEX(Historical!$C$7:$C$1381,MATCH(B237,Historical!$B$7:$B$1403,0))/INDEX(Historical!$D$7:$D$1379,MATCH(B237,Historical!$B$7:$B$1403,0))-1)*100)</f>
        <v>10.714285714285698</v>
      </c>
      <c r="T237" s="721">
        <f>IF(INDEX(Historical!$F$7:$F$1372,MATCH(B237,Historical!$B$7:$B$1403,0))=0,"n/a",((INDEX(Historical!$C$7:$C$1381,MATCH(B237,Historical!$B$7:$B$1403,0))/INDEX(Historical!$F$7:$F$1372,MATCH(B237,Historical!$B$7:$B$1403,0)))^(1/3)-1)*100)</f>
        <v>12.110512440831279</v>
      </c>
      <c r="U237" s="721">
        <f>IF(INDEX(Historical!$H$7:$H$1372,MATCH(B237,Historical!$B$7:$B$1403,0))=0,"n/a",((INDEX(Historical!$C$7:$C$1381,MATCH(B237,Historical!$B$7:$B$1403,0))/INDEX(Historical!$H$7:$H$1372,MATCH(B237,Historical!$B$7:$B$1403,0)))^(1/5)-1)*100)</f>
        <v>11.485359272536089</v>
      </c>
      <c r="V237" s="721">
        <f>IF(INDEX(Historical!$O$7:$O$1372,MATCH(B237,Historical!$B$7:$B$1403,0))=0,"n/a",((INDEX(Historical!$C$7:$C$1381,MATCH(B237,Historical!$B$7:$B$1403,0))/INDEX(Historical!$O$7:$O$1372,MATCH(B237,Historical!$B$7:$B$1403,0)))^(1/10)-1)*100)</f>
        <v>9.9557752157197967</v>
      </c>
      <c r="W237" s="722">
        <f t="shared" si="55"/>
        <v>1.153637865828985</v>
      </c>
      <c r="X237" s="723">
        <f t="shared" si="56"/>
        <v>0.99011717866690407</v>
      </c>
      <c r="Y237" s="899"/>
      <c r="Z237" s="669">
        <f t="shared" si="57"/>
        <v>34.871794871794876</v>
      </c>
      <c r="AA237" s="910">
        <f t="shared" si="58"/>
        <v>12.925641025641026</v>
      </c>
      <c r="AB237" s="911">
        <v>12</v>
      </c>
      <c r="AC237" s="889">
        <v>3.9</v>
      </c>
      <c r="AD237" s="889">
        <v>2.19</v>
      </c>
      <c r="AE237" s="889">
        <v>0.96</v>
      </c>
      <c r="AF237" s="889">
        <v>5.03</v>
      </c>
      <c r="AG237" s="889">
        <v>40.9</v>
      </c>
      <c r="AH237" s="889">
        <v>8.1</v>
      </c>
      <c r="AI237" s="889">
        <v>5.76</v>
      </c>
      <c r="AJ237" s="889">
        <v>11.600000000000001</v>
      </c>
      <c r="AK237" s="889">
        <v>5.8999999999999995</v>
      </c>
      <c r="AL237" s="902">
        <v>5810</v>
      </c>
      <c r="AM237" s="896">
        <v>2.8000000000000003</v>
      </c>
      <c r="AN237" s="889">
        <v>0</v>
      </c>
      <c r="AO237" s="762">
        <f t="shared" si="59"/>
        <v>1.2575956521717941</v>
      </c>
      <c r="AP237" s="763">
        <f t="shared" si="60"/>
        <v>14.18323667781282</v>
      </c>
      <c r="AQ237" s="912">
        <f t="shared" si="61"/>
        <v>69.988201367002546</v>
      </c>
      <c r="AR237" s="669">
        <f>INDEX(Historical!$C$7:$C$1381,MATCH(B237,Historical!$B$7:$B$1403,0))*IF(AH237="n/a",1.03,IF(AH237&lt;0,1.01,IF(AH237&gt;10,1.1,(1+AH237/100))))</f>
        <v>1.3404399999999999</v>
      </c>
      <c r="AS237" s="910">
        <f t="shared" si="62"/>
        <v>1.417649344</v>
      </c>
      <c r="AT237" s="910">
        <f t="shared" si="67"/>
        <v>1.5012906552959999</v>
      </c>
      <c r="AU237" s="910">
        <f t="shared" si="67"/>
        <v>1.5898668039584638</v>
      </c>
      <c r="AV237" s="910">
        <f t="shared" si="67"/>
        <v>1.6836689453920131</v>
      </c>
      <c r="AW237" s="669">
        <f t="shared" si="63"/>
        <v>7.5329157486464773</v>
      </c>
      <c r="AX237" s="770">
        <f t="shared" si="64"/>
        <v>14.943296466269546</v>
      </c>
      <c r="AY237" s="959">
        <v>1.36</v>
      </c>
      <c r="AZ237" s="896">
        <v>0.32</v>
      </c>
      <c r="BA237" s="896">
        <v>-27.029999999999998</v>
      </c>
      <c r="BB237" s="896">
        <v>-17.169999999999998</v>
      </c>
      <c r="BC237" s="896">
        <v>-12.520000000000001</v>
      </c>
      <c r="BE237" s="641">
        <v>2004</v>
      </c>
      <c r="BF237" s="922">
        <f t="shared" si="65"/>
        <v>1</v>
      </c>
      <c r="BG237" s="906">
        <v>20</v>
      </c>
      <c r="BH237" s="721"/>
    </row>
    <row r="238" spans="1:60" ht="11.25" customHeight="1" x14ac:dyDescent="0.2">
      <c r="A238" s="887" t="s">
        <v>757</v>
      </c>
      <c r="B238" s="899" t="s">
        <v>758</v>
      </c>
      <c r="C238" s="957" t="s">
        <v>108</v>
      </c>
      <c r="D238" s="957" t="s">
        <v>118</v>
      </c>
      <c r="E238" s="754">
        <v>24</v>
      </c>
      <c r="F238" s="1235">
        <v>141</v>
      </c>
      <c r="G238" s="1235" t="s">
        <v>106</v>
      </c>
      <c r="H238" s="1235" t="s">
        <v>106</v>
      </c>
      <c r="I238" s="889">
        <v>170.4</v>
      </c>
      <c r="J238" s="669">
        <f t="shared" si="52"/>
        <v>0.79812206572769961</v>
      </c>
      <c r="K238" s="908">
        <v>0.34</v>
      </c>
      <c r="L238" s="911">
        <v>4</v>
      </c>
      <c r="M238" s="660">
        <f t="shared" si="53"/>
        <v>1.36</v>
      </c>
      <c r="N238" s="894" t="s">
        <v>151</v>
      </c>
      <c r="O238" s="757">
        <v>0.33</v>
      </c>
      <c r="P238" s="636">
        <v>43538</v>
      </c>
      <c r="Q238" s="636">
        <v>43553</v>
      </c>
      <c r="R238" s="660">
        <f t="shared" si="54"/>
        <v>3.0303030303030329</v>
      </c>
      <c r="S238" s="721">
        <f>IF(INDEX(Historical!$D$7:$D$1379,MATCH(B238,Historical!$B$7:$B$1403,0))=0,"n/a",(INDEX(Historical!$C$7:$C$1381,MATCH(B238,Historical!$B$7:$B$1403,0))/INDEX(Historical!$D$7:$D$1379,MATCH(B238,Historical!$B$7:$B$1403,0))-1)*100)</f>
        <v>3.0303030303030276</v>
      </c>
      <c r="T238" s="721">
        <f>IF(INDEX(Historical!$F$7:$F$1372,MATCH(B238,Historical!$B$7:$B$1403,0))=0,"n/a",((INDEX(Historical!$C$7:$C$1381,MATCH(B238,Historical!$B$7:$B$1403,0))/INDEX(Historical!$F$7:$F$1372,MATCH(B238,Historical!$B$7:$B$1403,0)))^(1/3)-1)*100)</f>
        <v>3.1270055989971013</v>
      </c>
      <c r="U238" s="721">
        <f>IF(INDEX(Historical!$H$7:$H$1372,MATCH(B238,Historical!$B$7:$B$1403,0))=0,"n/a",((INDEX(Historical!$C$7:$C$1381,MATCH(B238,Historical!$B$7:$B$1403,0))/INDEX(Historical!$H$7:$H$1372,MATCH(B238,Historical!$B$7:$B$1403,0)))^(1/5)-1)*100)</f>
        <v>3.2324379535307868</v>
      </c>
      <c r="V238" s="721">
        <f>IF(INDEX(Historical!$O$7:$O$1372,MATCH(B238,Historical!$B$7:$B$1403,0))=0,"n/a",((INDEX(Historical!$C$7:$C$1381,MATCH(B238,Historical!$B$7:$B$1403,0))/INDEX(Historical!$O$7:$O$1372,MATCH(B238,Historical!$B$7:$B$1403,0)))^(1/10)-1)*100)</f>
        <v>3.5444361566979943</v>
      </c>
      <c r="W238" s="722">
        <f t="shared" si="55"/>
        <v>0.91197522275084064</v>
      </c>
      <c r="X238" s="723">
        <f t="shared" si="56"/>
        <v>0.60989395349637487</v>
      </c>
      <c r="Y238" s="900" t="s">
        <v>759</v>
      </c>
      <c r="Z238" s="669">
        <f t="shared" si="57"/>
        <v>8.3743842364532028</v>
      </c>
      <c r="AA238" s="910">
        <f t="shared" si="58"/>
        <v>10.492610837438425</v>
      </c>
      <c r="AB238" s="911">
        <v>12</v>
      </c>
      <c r="AC238" s="889">
        <v>16.239999999999998</v>
      </c>
      <c r="AD238" s="889">
        <v>0.41</v>
      </c>
      <c r="AE238" s="889">
        <v>1.78</v>
      </c>
      <c r="AF238" s="889">
        <v>1.39</v>
      </c>
      <c r="AG238" s="889">
        <v>13.5</v>
      </c>
      <c r="AH238" s="891">
        <v>231.9</v>
      </c>
      <c r="AI238" s="891">
        <v>7.3800000000000008</v>
      </c>
      <c r="AJ238" s="889">
        <v>5.3</v>
      </c>
      <c r="AK238" s="889">
        <v>25.45</v>
      </c>
      <c r="AL238" s="902">
        <v>7470</v>
      </c>
      <c r="AM238" s="896">
        <v>1.0999999999999999</v>
      </c>
      <c r="AN238" s="889">
        <v>0.26</v>
      </c>
      <c r="AO238" s="762">
        <f t="shared" si="59"/>
        <v>-6.4620508181799385</v>
      </c>
      <c r="AP238" s="763">
        <f t="shared" si="60"/>
        <v>4.0305600192584867</v>
      </c>
      <c r="AQ238" s="912">
        <f t="shared" si="61"/>
        <v>-19.488498919472775</v>
      </c>
      <c r="AR238" s="669">
        <f>INDEX(Historical!$C$7:$C$1381,MATCH(B238,Historical!$B$7:$B$1403,0))*IF(AH238="n/a",1.03,IF(AH238&lt;0,1.01,IF(AH238&gt;10,1.1,(1+AH238/100))))</f>
        <v>1.4960000000000002</v>
      </c>
      <c r="AS238" s="910">
        <f t="shared" si="62"/>
        <v>1.6064048000000004</v>
      </c>
      <c r="AT238" s="910">
        <f t="shared" si="67"/>
        <v>1.7670452800000005</v>
      </c>
      <c r="AU238" s="910">
        <f t="shared" si="67"/>
        <v>1.9437498080000006</v>
      </c>
      <c r="AV238" s="910">
        <f t="shared" si="67"/>
        <v>2.1381247888000008</v>
      </c>
      <c r="AW238" s="669">
        <f t="shared" si="63"/>
        <v>8.9513246768000023</v>
      </c>
      <c r="AX238" s="770">
        <f t="shared" si="64"/>
        <v>5.2531248103286394</v>
      </c>
      <c r="AY238" s="959">
        <v>0.28999999999999998</v>
      </c>
      <c r="AZ238" s="896">
        <v>20.849999999999998</v>
      </c>
      <c r="BA238" s="896">
        <v>-15.93</v>
      </c>
      <c r="BB238" s="896">
        <v>-12.07</v>
      </c>
      <c r="BC238" s="896">
        <v>-8.77</v>
      </c>
      <c r="BE238" s="641">
        <v>1996</v>
      </c>
      <c r="BF238" s="922">
        <f t="shared" si="65"/>
        <v>2</v>
      </c>
      <c r="BG238" s="906">
        <v>2.7</v>
      </c>
    </row>
    <row r="239" spans="1:60" ht="11.25" customHeight="1" x14ac:dyDescent="0.2">
      <c r="A239" s="887" t="s">
        <v>1611</v>
      </c>
      <c r="B239" s="899" t="s">
        <v>1612</v>
      </c>
      <c r="C239" s="957" t="s">
        <v>4335</v>
      </c>
      <c r="D239" s="957" t="s">
        <v>4336</v>
      </c>
      <c r="E239" s="754">
        <v>11</v>
      </c>
      <c r="F239" s="1235">
        <v>338</v>
      </c>
      <c r="G239" s="1235" t="s">
        <v>106</v>
      </c>
      <c r="H239" s="1235" t="s">
        <v>106</v>
      </c>
      <c r="I239" s="898">
        <v>15</v>
      </c>
      <c r="J239" s="669">
        <f t="shared" si="52"/>
        <v>5.3333333333333339</v>
      </c>
      <c r="K239" s="901">
        <v>0.2</v>
      </c>
      <c r="L239" s="911">
        <v>4</v>
      </c>
      <c r="M239" s="660">
        <f t="shared" si="53"/>
        <v>0.8</v>
      </c>
      <c r="N239" s="894" t="s">
        <v>151</v>
      </c>
      <c r="O239" s="756">
        <v>0.19700000000000001</v>
      </c>
      <c r="P239" s="885">
        <v>43903</v>
      </c>
      <c r="Q239" s="885">
        <v>43920</v>
      </c>
      <c r="R239" s="660">
        <f t="shared" si="54"/>
        <v>1.5228426395939099</v>
      </c>
      <c r="S239" s="721">
        <f>IF(INDEX(Historical!$D$7:$D$1379,MATCH(B239,Historical!$B$7:$B$1403,0))=0,"n/a",(INDEX(Historical!$C$7:$C$1381,MATCH(B239,Historical!$B$7:$B$1403,0))/INDEX(Historical!$D$7:$D$1379,MATCH(B239,Historical!$B$7:$B$1403,0))-1)*100)</f>
        <v>1.025641025641022</v>
      </c>
      <c r="T239" s="721">
        <f>IF(INDEX(Historical!$F$7:$F$1372,MATCH(B239,Historical!$B$7:$B$1403,0))=0,"n/a",((INDEX(Historical!$C$7:$C$1381,MATCH(B239,Historical!$B$7:$B$1403,0))/INDEX(Historical!$F$7:$F$1372,MATCH(B239,Historical!$B$7:$B$1403,0)))^(1/3)-1)*100)</f>
        <v>3.0539336241961923</v>
      </c>
      <c r="U239" s="721">
        <f>IF(INDEX(Historical!$H$7:$H$1372,MATCH(B239,Historical!$B$7:$B$1403,0))=0,"n/a",((INDEX(Historical!$C$7:$C$1381,MATCH(B239,Historical!$B$7:$B$1403,0))/INDEX(Historical!$H$7:$H$1372,MATCH(B239,Historical!$B$7:$B$1403,0)))^(1/5)-1)*100)</f>
        <v>4.248364122878967</v>
      </c>
      <c r="V239" s="721" t="str">
        <f>IF(INDEX(Historical!$O$7:$O$1372,MATCH(B239,Historical!$B$7:$B$1403,0))=0,"n/a",((INDEX(Historical!$C$7:$C$1381,MATCH(B239,Historical!$B$7:$B$1403,0))/INDEX(Historical!$O$7:$O$1372,MATCH(B239,Historical!$B$7:$B$1403,0)))^(1/10)-1)*100)</f>
        <v>n/a</v>
      </c>
      <c r="W239" s="722" t="str">
        <f t="shared" si="55"/>
        <v>n/a</v>
      </c>
      <c r="X239" s="723">
        <f t="shared" si="56"/>
        <v>0.39336704841471914</v>
      </c>
      <c r="Y239" s="679"/>
      <c r="Z239" s="669">
        <f t="shared" si="57"/>
        <v>205.12820512820517</v>
      </c>
      <c r="AA239" s="910">
        <f t="shared" si="58"/>
        <v>38.46153846153846</v>
      </c>
      <c r="AB239" s="911">
        <v>12</v>
      </c>
      <c r="AC239" s="889">
        <v>0.39</v>
      </c>
      <c r="AD239" s="889">
        <v>4.87</v>
      </c>
      <c r="AE239" s="889">
        <v>5.86</v>
      </c>
      <c r="AF239" s="889">
        <v>1.47</v>
      </c>
      <c r="AG239" s="889">
        <v>4.1000000000000005</v>
      </c>
      <c r="AH239" s="889">
        <v>13.200000000000001</v>
      </c>
      <c r="AI239" s="889">
        <v>9.32</v>
      </c>
      <c r="AJ239" s="889">
        <v>10.8</v>
      </c>
      <c r="AK239" s="889">
        <v>8</v>
      </c>
      <c r="AL239" s="902">
        <v>1730</v>
      </c>
      <c r="AM239" s="896">
        <v>0.6</v>
      </c>
      <c r="AN239" s="889">
        <v>1.2</v>
      </c>
      <c r="AO239" s="762">
        <f t="shared" si="59"/>
        <v>-28.87984100532616</v>
      </c>
      <c r="AP239" s="763">
        <f t="shared" si="60"/>
        <v>9.5816974562123001</v>
      </c>
      <c r="AQ239" s="912">
        <f t="shared" si="61"/>
        <v>58.518784780243394</v>
      </c>
      <c r="AR239" s="669">
        <f>INDEX(Historical!$C$7:$C$1381,MATCH(B239,Historical!$B$7:$B$1403,0))*IF(AH239="n/a",1.03,IF(AH239&lt;0,1.01,IF(AH239&gt;10,1.1,(1+AH239/100))))</f>
        <v>0.86680000000000013</v>
      </c>
      <c r="AS239" s="910">
        <f t="shared" si="62"/>
        <v>0.94758576000000005</v>
      </c>
      <c r="AT239" s="910">
        <f t="shared" si="67"/>
        <v>1.0233926208000002</v>
      </c>
      <c r="AU239" s="910">
        <f t="shared" si="67"/>
        <v>1.1052640304640002</v>
      </c>
      <c r="AV239" s="910">
        <f t="shared" si="67"/>
        <v>1.1936851529011203</v>
      </c>
      <c r="AW239" s="669">
        <f t="shared" si="63"/>
        <v>5.1367275641651213</v>
      </c>
      <c r="AX239" s="770">
        <f t="shared" si="64"/>
        <v>34.244850427767474</v>
      </c>
      <c r="AY239" s="959">
        <v>0.78</v>
      </c>
      <c r="AZ239" s="896">
        <v>-1.9300000000000002</v>
      </c>
      <c r="BA239" s="896">
        <v>-21.790000000000003</v>
      </c>
      <c r="BB239" s="896">
        <v>-11.87</v>
      </c>
      <c r="BC239" s="896">
        <v>-15.079999999999998</v>
      </c>
      <c r="BE239" s="641">
        <v>2010</v>
      </c>
      <c r="BF239" s="922">
        <f t="shared" si="65"/>
        <v>0</v>
      </c>
      <c r="BG239" s="906">
        <v>1.6</v>
      </c>
    </row>
    <row r="240" spans="1:60" ht="11.25" customHeight="1" x14ac:dyDescent="0.2">
      <c r="A240" s="887" t="s">
        <v>1613</v>
      </c>
      <c r="B240" s="899" t="s">
        <v>1614</v>
      </c>
      <c r="C240" s="957" t="s">
        <v>112</v>
      </c>
      <c r="D240" s="957" t="s">
        <v>4379</v>
      </c>
      <c r="E240" s="754">
        <v>10</v>
      </c>
      <c r="F240" s="1235">
        <v>381</v>
      </c>
      <c r="G240" s="1235" t="s">
        <v>37</v>
      </c>
      <c r="H240" s="1235" t="s">
        <v>115</v>
      </c>
      <c r="I240" s="898">
        <v>183.5</v>
      </c>
      <c r="J240" s="669">
        <f t="shared" si="52"/>
        <v>2.223433242506812</v>
      </c>
      <c r="K240" s="901">
        <v>1.02</v>
      </c>
      <c r="L240" s="911">
        <v>4</v>
      </c>
      <c r="M240" s="660">
        <f t="shared" si="53"/>
        <v>4.08</v>
      </c>
      <c r="N240" s="894" t="s">
        <v>142</v>
      </c>
      <c r="O240" s="756">
        <v>0.97</v>
      </c>
      <c r="P240" s="885">
        <v>43777</v>
      </c>
      <c r="Q240" s="885">
        <v>43809</v>
      </c>
      <c r="R240" s="660">
        <f t="shared" si="54"/>
        <v>5.1546391752577367</v>
      </c>
      <c r="S240" s="721">
        <f>IF(INDEX(Historical!$D$7:$D$1379,MATCH(B240,Historical!$B$7:$B$1403,0))=0,"n/a",(INDEX(Historical!$C$7:$C$1381,MATCH(B240,Historical!$B$7:$B$1403,0))/INDEX(Historical!$D$7:$D$1379,MATCH(B240,Historical!$B$7:$B$1403,0))-1)*100)</f>
        <v>7.8189300411522611</v>
      </c>
      <c r="T240" s="721">
        <f>IF(INDEX(Historical!$F$7:$F$1372,MATCH(B240,Historical!$B$7:$B$1403,0))=0,"n/a",((INDEX(Historical!$C$7:$C$1381,MATCH(B240,Historical!$B$7:$B$1403,0))/INDEX(Historical!$F$7:$F$1372,MATCH(B240,Historical!$B$7:$B$1403,0)))^(1/3)-1)*100)</f>
        <v>10.220272802189868</v>
      </c>
      <c r="U240" s="721">
        <f>IF(INDEX(Historical!$H$7:$H$1372,MATCH(B240,Historical!$B$7:$B$1403,0))=0,"n/a",((INDEX(Historical!$C$7:$C$1381,MATCH(B240,Historical!$B$7:$B$1403,0))/INDEX(Historical!$H$7:$H$1372,MATCH(B240,Historical!$B$7:$B$1403,0)))^(1/5)-1)*100)</f>
        <v>10.458446225625305</v>
      </c>
      <c r="V240" s="721">
        <f>IF(INDEX(Historical!$O$7:$O$1372,MATCH(B240,Historical!$B$7:$B$1403,0))=0,"n/a",((INDEX(Historical!$C$7:$C$1381,MATCH(B240,Historical!$B$7:$B$1403,0))/INDEX(Historical!$O$7:$O$1372,MATCH(B240,Historical!$B$7:$B$1403,0)))^(1/10)-1)*100)</f>
        <v>12.977889120297315</v>
      </c>
      <c r="W240" s="722">
        <f t="shared" si="55"/>
        <v>0.80586651100820239</v>
      </c>
      <c r="X240" s="723" t="str">
        <f t="shared" si="56"/>
        <v>n/a</v>
      </c>
      <c r="Y240" s="688"/>
      <c r="Z240" s="669">
        <f t="shared" si="57"/>
        <v>52.173913043478258</v>
      </c>
      <c r="AA240" s="910">
        <f t="shared" si="58"/>
        <v>23.465473145780049</v>
      </c>
      <c r="AB240" s="911">
        <v>9</v>
      </c>
      <c r="AC240" s="889">
        <v>7.82</v>
      </c>
      <c r="AD240" s="889">
        <v>3.65</v>
      </c>
      <c r="AE240" s="889">
        <v>3.15</v>
      </c>
      <c r="AF240" s="889">
        <v>29.6</v>
      </c>
      <c r="AG240" s="889">
        <v>102.4</v>
      </c>
      <c r="AH240" s="889">
        <v>-31.1</v>
      </c>
      <c r="AI240" s="889">
        <v>6.1899999999999995</v>
      </c>
      <c r="AJ240" s="889">
        <v>-0.3</v>
      </c>
      <c r="AK240" s="889">
        <v>6.4399999999999995</v>
      </c>
      <c r="AL240" s="902">
        <v>21230</v>
      </c>
      <c r="AM240" s="897">
        <v>0.2</v>
      </c>
      <c r="AN240" s="889">
        <v>3.18</v>
      </c>
      <c r="AO240" s="762">
        <f t="shared" si="59"/>
        <v>-10.783593677647932</v>
      </c>
      <c r="AP240" s="763">
        <f t="shared" si="60"/>
        <v>12.681879468132117</v>
      </c>
      <c r="AQ240" s="912">
        <f t="shared" si="61"/>
        <v>455.6089772553234</v>
      </c>
      <c r="AR240" s="669">
        <f>INDEX(Historical!$C$7:$C$1381,MATCH(B240,Historical!$B$7:$B$1403,0))*IF(AH240="n/a",1.03,IF(AH240&lt;0,1.01,IF(AH240&gt;10,1.1,(1+AH240/100))))</f>
        <v>3.9693000000000001</v>
      </c>
      <c r="AS240" s="910">
        <f t="shared" si="62"/>
        <v>4.2149996700000001</v>
      </c>
      <c r="AT240" s="910">
        <f t="shared" si="67"/>
        <v>4.486445648748</v>
      </c>
      <c r="AU240" s="910">
        <f t="shared" si="67"/>
        <v>4.7753727485273716</v>
      </c>
      <c r="AV240" s="910">
        <f t="shared" si="67"/>
        <v>5.0829067535325345</v>
      </c>
      <c r="AW240" s="669">
        <f t="shared" si="63"/>
        <v>22.529024820807905</v>
      </c>
      <c r="AX240" s="770">
        <f t="shared" si="64"/>
        <v>12.27739772251112</v>
      </c>
      <c r="AY240" s="959">
        <v>1.47</v>
      </c>
      <c r="AZ240" s="896">
        <v>27.51</v>
      </c>
      <c r="BA240" s="896">
        <v>-12.45</v>
      </c>
      <c r="BB240" s="896">
        <v>-9.08</v>
      </c>
      <c r="BC240" s="896">
        <v>4.71</v>
      </c>
      <c r="BE240" s="641">
        <v>2010</v>
      </c>
      <c r="BF240" s="922">
        <f t="shared" si="65"/>
        <v>0</v>
      </c>
      <c r="BG240" s="906">
        <v>14.399999999999999</v>
      </c>
    </row>
    <row r="241" spans="1:60" ht="11.25" customHeight="1" x14ac:dyDescent="0.2">
      <c r="A241" s="895" t="s">
        <v>771</v>
      </c>
      <c r="B241" s="899" t="s">
        <v>772</v>
      </c>
      <c r="C241" s="957" t="s">
        <v>112</v>
      </c>
      <c r="D241" s="957" t="s">
        <v>4338</v>
      </c>
      <c r="E241" s="754">
        <v>18</v>
      </c>
      <c r="F241" s="1235">
        <v>196</v>
      </c>
      <c r="G241" s="1235" t="s">
        <v>37</v>
      </c>
      <c r="H241" s="1235" t="s">
        <v>106</v>
      </c>
      <c r="I241" s="898">
        <v>37.44</v>
      </c>
      <c r="J241" s="669">
        <f t="shared" si="52"/>
        <v>1.2820512820512819</v>
      </c>
      <c r="K241" s="909">
        <v>0.12</v>
      </c>
      <c r="L241" s="911">
        <v>4</v>
      </c>
      <c r="M241" s="660">
        <f t="shared" si="53"/>
        <v>0.48</v>
      </c>
      <c r="N241" s="894" t="s">
        <v>227</v>
      </c>
      <c r="O241" s="760">
        <v>0.105</v>
      </c>
      <c r="P241" s="885">
        <v>43868</v>
      </c>
      <c r="Q241" s="885">
        <v>43900</v>
      </c>
      <c r="R241" s="660">
        <f t="shared" si="54"/>
        <v>14.285714285714285</v>
      </c>
      <c r="S241" s="721">
        <f>IF(INDEX(Historical!$D$7:$D$1379,MATCH(B241,Historical!$B$7:$B$1403,0))=0,"n/a",(INDEX(Historical!$C$7:$C$1381,MATCH(B241,Historical!$B$7:$B$1403,0))/INDEX(Historical!$D$7:$D$1379,MATCH(B241,Historical!$B$7:$B$1403,0))-1)*100)</f>
        <v>12.5</v>
      </c>
      <c r="T241" s="721">
        <f>IF(INDEX(Historical!$F$7:$F$1372,MATCH(B241,Historical!$B$7:$B$1403,0))=0,"n/a",((INDEX(Historical!$C$7:$C$1381,MATCH(B241,Historical!$B$7:$B$1403,0))/INDEX(Historical!$F$7:$F$1372,MATCH(B241,Historical!$B$7:$B$1403,0)))^(1/3)-1)*100)</f>
        <v>16.348338572528085</v>
      </c>
      <c r="U241" s="721">
        <f>IF(INDEX(Historical!$H$7:$H$1372,MATCH(B241,Historical!$B$7:$B$1403,0))=0,"n/a",((INDEX(Historical!$C$7:$C$1381,MATCH(B241,Historical!$B$7:$B$1403,0))/INDEX(Historical!$H$7:$H$1372,MATCH(B241,Historical!$B$7:$B$1403,0)))^(1/5)-1)*100)</f>
        <v>17.607902252467355</v>
      </c>
      <c r="V241" s="721">
        <f>IF(INDEX(Historical!$O$7:$O$1372,MATCH(B241,Historical!$B$7:$B$1403,0))=0,"n/a",((INDEX(Historical!$C$7:$C$1381,MATCH(B241,Historical!$B$7:$B$1403,0))/INDEX(Historical!$O$7:$O$1372,MATCH(B241,Historical!$B$7:$B$1403,0)))^(1/10)-1)*100)</f>
        <v>17.607062229023263</v>
      </c>
      <c r="W241" s="722">
        <f t="shared" si="55"/>
        <v>1.0000477094607361</v>
      </c>
      <c r="X241" s="723">
        <f t="shared" si="56"/>
        <v>1.2852483395961571</v>
      </c>
      <c r="Y241" s="964" t="s">
        <v>4406</v>
      </c>
      <c r="Z241" s="669">
        <f t="shared" si="57"/>
        <v>77.41935483870968</v>
      </c>
      <c r="AA241" s="910">
        <f t="shared" si="58"/>
        <v>60.387096774193544</v>
      </c>
      <c r="AB241" s="911">
        <v>12</v>
      </c>
      <c r="AC241" s="889">
        <v>0.62</v>
      </c>
      <c r="AD241" s="889">
        <v>7.35</v>
      </c>
      <c r="AE241" s="889">
        <v>6.01</v>
      </c>
      <c r="AF241" s="889">
        <v>15.22</v>
      </c>
      <c r="AG241" s="889">
        <v>30.2</v>
      </c>
      <c r="AH241" s="889">
        <v>22.400000000000002</v>
      </c>
      <c r="AI241" s="889">
        <v>10.71</v>
      </c>
      <c r="AJ241" s="889">
        <v>13.700000000000001</v>
      </c>
      <c r="AK241" s="889">
        <v>8.2000000000000011</v>
      </c>
      <c r="AL241" s="902">
        <v>12120</v>
      </c>
      <c r="AM241" s="896">
        <v>1.5</v>
      </c>
      <c r="AN241" s="889">
        <v>0.4</v>
      </c>
      <c r="AO241" s="762">
        <f t="shared" si="59"/>
        <v>-41.497143239674912</v>
      </c>
      <c r="AP241" s="763">
        <f t="shared" si="60"/>
        <v>18.889953534518636</v>
      </c>
      <c r="AQ241" s="912">
        <f t="shared" si="61"/>
        <v>539.12843880578691</v>
      </c>
      <c r="AR241" s="669">
        <f>INDEX(Historical!$C$7:$C$1381,MATCH(B241,Historical!$B$7:$B$1403,0))*IF(AH241="n/a",1.03,IF(AH241&lt;0,1.01,IF(AH241&gt;10,1.1,(1+AH241/100))))</f>
        <v>0.46200000000000002</v>
      </c>
      <c r="AS241" s="910">
        <f t="shared" si="62"/>
        <v>0.5082000000000001</v>
      </c>
      <c r="AT241" s="910">
        <f t="shared" si="67"/>
        <v>0.54987240000000015</v>
      </c>
      <c r="AU241" s="910">
        <f t="shared" si="67"/>
        <v>0.5949619368000002</v>
      </c>
      <c r="AV241" s="910">
        <f t="shared" si="67"/>
        <v>0.64374881561760022</v>
      </c>
      <c r="AW241" s="669">
        <f t="shared" si="63"/>
        <v>2.7587831524176005</v>
      </c>
      <c r="AX241" s="770">
        <f t="shared" si="64"/>
        <v>7.3685447447051295</v>
      </c>
      <c r="AY241" s="959">
        <v>0.28000000000000003</v>
      </c>
      <c r="AZ241" s="896">
        <v>19.54</v>
      </c>
      <c r="BA241" s="896">
        <v>-14.62</v>
      </c>
      <c r="BB241" s="896">
        <v>3.26</v>
      </c>
      <c r="BC241" s="896">
        <v>4.68</v>
      </c>
      <c r="BE241" s="641">
        <v>2003</v>
      </c>
      <c r="BF241" s="922">
        <f t="shared" si="65"/>
        <v>1</v>
      </c>
      <c r="BG241" s="906">
        <v>15.4</v>
      </c>
    </row>
    <row r="242" spans="1:60" ht="11.25" customHeight="1" x14ac:dyDescent="0.2">
      <c r="A242" s="895" t="s">
        <v>762</v>
      </c>
      <c r="B242" s="899" t="s">
        <v>763</v>
      </c>
      <c r="C242" s="957" t="s">
        <v>112</v>
      </c>
      <c r="D242" s="957" t="s">
        <v>4338</v>
      </c>
      <c r="E242" s="754">
        <v>17</v>
      </c>
      <c r="F242" s="1235">
        <v>213</v>
      </c>
      <c r="G242" s="1235" t="s">
        <v>106</v>
      </c>
      <c r="H242" s="1235" t="s">
        <v>106</v>
      </c>
      <c r="I242" s="898">
        <v>90.26</v>
      </c>
      <c r="J242" s="669">
        <f t="shared" si="52"/>
        <v>1.794814978949701</v>
      </c>
      <c r="K242" s="901">
        <v>0.40500000000000003</v>
      </c>
      <c r="L242" s="911">
        <v>4</v>
      </c>
      <c r="M242" s="660">
        <f t="shared" si="53"/>
        <v>1.62</v>
      </c>
      <c r="N242" s="894" t="s">
        <v>219</v>
      </c>
      <c r="O242" s="756">
        <v>0.375</v>
      </c>
      <c r="P242" s="885">
        <v>43738</v>
      </c>
      <c r="Q242" s="885">
        <v>43753</v>
      </c>
      <c r="R242" s="660">
        <f t="shared" si="54"/>
        <v>8.0000000000000071</v>
      </c>
      <c r="S242" s="721">
        <f>IF(INDEX(Historical!$D$7:$D$1379,MATCH(B242,Historical!$B$7:$B$1403,0))=0,"n/a",(INDEX(Historical!$C$7:$C$1381,MATCH(B242,Historical!$B$7:$B$1403,0))/INDEX(Historical!$D$7:$D$1379,MATCH(B242,Historical!$B$7:$B$1403,0))-1)*100)</f>
        <v>8.5106382978723527</v>
      </c>
      <c r="T242" s="721">
        <f>IF(INDEX(Historical!$F$7:$F$1372,MATCH(B242,Historical!$B$7:$B$1403,0))=0,"n/a",((INDEX(Historical!$C$7:$C$1381,MATCH(B242,Historical!$B$7:$B$1403,0))/INDEX(Historical!$F$7:$F$1372,MATCH(B242,Historical!$B$7:$B$1403,0)))^(1/3)-1)*100)</f>
        <v>7.8393347418176162</v>
      </c>
      <c r="U242" s="721">
        <f>IF(INDEX(Historical!$H$7:$H$1372,MATCH(B242,Historical!$B$7:$B$1403,0))=0,"n/a",((INDEX(Historical!$C$7:$C$1381,MATCH(B242,Historical!$B$7:$B$1403,0))/INDEX(Historical!$H$7:$H$1372,MATCH(B242,Historical!$B$7:$B$1403,0)))^(1/5)-1)*100)</f>
        <v>7.6160662792411182</v>
      </c>
      <c r="V242" s="721">
        <f>IF(INDEX(Historical!$O$7:$O$1372,MATCH(B242,Historical!$B$7:$B$1403,0))=0,"n/a",((INDEX(Historical!$C$7:$C$1381,MATCH(B242,Historical!$B$7:$B$1403,0))/INDEX(Historical!$O$7:$O$1372,MATCH(B242,Historical!$B$7:$B$1403,0)))^(1/10)-1)*100)</f>
        <v>7.2476497804153217</v>
      </c>
      <c r="W242" s="722">
        <f t="shared" si="55"/>
        <v>1.0508325470997972</v>
      </c>
      <c r="X242" s="723">
        <f t="shared" si="56"/>
        <v>0.45065480942255132</v>
      </c>
      <c r="Y242" s="899"/>
      <c r="Z242" s="669">
        <f t="shared" si="57"/>
        <v>48.648648648648653</v>
      </c>
      <c r="AA242" s="910">
        <f t="shared" si="58"/>
        <v>27.105105105105107</v>
      </c>
      <c r="AB242" s="911">
        <v>12</v>
      </c>
      <c r="AC242" s="889">
        <v>3.33</v>
      </c>
      <c r="AD242" s="889">
        <v>3.56</v>
      </c>
      <c r="AE242" s="889">
        <v>2.79</v>
      </c>
      <c r="AF242" s="889">
        <v>3.56</v>
      </c>
      <c r="AG242" s="889">
        <v>13.4</v>
      </c>
      <c r="AH242" s="889">
        <v>5.5</v>
      </c>
      <c r="AI242" s="889">
        <v>9.41</v>
      </c>
      <c r="AJ242" s="889">
        <v>16.900000000000002</v>
      </c>
      <c r="AK242" s="889">
        <v>7.61</v>
      </c>
      <c r="AL242" s="902">
        <v>28710</v>
      </c>
      <c r="AM242" s="896">
        <v>0.1</v>
      </c>
      <c r="AN242" s="889">
        <v>1.07</v>
      </c>
      <c r="AO242" s="762">
        <f t="shared" si="59"/>
        <v>-17.694223846914287</v>
      </c>
      <c r="AP242" s="763">
        <f t="shared" si="60"/>
        <v>9.4108812581908197</v>
      </c>
      <c r="AQ242" s="912">
        <f t="shared" si="61"/>
        <v>107.09007613346979</v>
      </c>
      <c r="AR242" s="669">
        <f>INDEX(Historical!$C$7:$C$1381,MATCH(B242,Historical!$B$7:$B$1403,0))*IF(AH242="n/a",1.03,IF(AH242&lt;0,1.01,IF(AH242&gt;10,1.1,(1+AH242/100))))</f>
        <v>1.61415</v>
      </c>
      <c r="AS242" s="910">
        <f t="shared" si="62"/>
        <v>1.7660415150000002</v>
      </c>
      <c r="AT242" s="910">
        <f t="shared" si="67"/>
        <v>1.9004372742915003</v>
      </c>
      <c r="AU242" s="910">
        <f t="shared" si="67"/>
        <v>2.0450605508650836</v>
      </c>
      <c r="AV242" s="910">
        <f t="shared" si="67"/>
        <v>2.2006896587859166</v>
      </c>
      <c r="AW242" s="669">
        <f t="shared" si="63"/>
        <v>9.5263789989424996</v>
      </c>
      <c r="AX242" s="770">
        <f t="shared" si="64"/>
        <v>10.554375137317194</v>
      </c>
      <c r="AY242" s="959">
        <v>0.49</v>
      </c>
      <c r="AZ242" s="896">
        <v>18.559999999999999</v>
      </c>
      <c r="BA242" s="896">
        <v>-10.549999999999999</v>
      </c>
      <c r="BB242" s="896">
        <v>-3.81</v>
      </c>
      <c r="BC242" s="896">
        <v>1.66</v>
      </c>
      <c r="BE242" s="641">
        <v>2003</v>
      </c>
      <c r="BF242" s="922">
        <f t="shared" si="65"/>
        <v>1</v>
      </c>
      <c r="BG242" s="906">
        <v>4.8</v>
      </c>
      <c r="BH242" s="721"/>
    </row>
    <row r="243" spans="1:60" ht="11.25" customHeight="1" x14ac:dyDescent="0.2">
      <c r="A243" s="895" t="s">
        <v>750</v>
      </c>
      <c r="B243" s="899" t="s">
        <v>751</v>
      </c>
      <c r="C243" s="957" t="s">
        <v>112</v>
      </c>
      <c r="D243" s="957" t="s">
        <v>4361</v>
      </c>
      <c r="E243" s="754">
        <v>15</v>
      </c>
      <c r="F243" s="1235">
        <v>255</v>
      </c>
      <c r="G243" s="1235" t="s">
        <v>37</v>
      </c>
      <c r="H243" s="1235" t="s">
        <v>37</v>
      </c>
      <c r="I243" s="898">
        <v>188.56</v>
      </c>
      <c r="J243" s="669">
        <f t="shared" si="52"/>
        <v>1.9993635977938056</v>
      </c>
      <c r="K243" s="901">
        <v>0.9425</v>
      </c>
      <c r="L243" s="911">
        <v>4</v>
      </c>
      <c r="M243" s="660">
        <f t="shared" si="53"/>
        <v>3.77</v>
      </c>
      <c r="N243" s="894" t="s">
        <v>693</v>
      </c>
      <c r="O243" s="756">
        <v>0.86750000000000005</v>
      </c>
      <c r="P243" s="636">
        <v>43564</v>
      </c>
      <c r="Q243" s="636">
        <v>43594</v>
      </c>
      <c r="R243" s="660">
        <f t="shared" si="54"/>
        <v>8.64553314121037</v>
      </c>
      <c r="S243" s="721">
        <f>IF(INDEX(Historical!$D$7:$D$1379,MATCH(B243,Historical!$B$7:$B$1403,0))=0,"n/a",(INDEX(Historical!$C$7:$C$1381,MATCH(B243,Historical!$B$7:$B$1403,0))/INDEX(Historical!$D$7:$D$1379,MATCH(B243,Historical!$B$7:$B$1403,0))-1)*100)</f>
        <v>8.6764705882352864</v>
      </c>
      <c r="T243" s="721">
        <f>IF(INDEX(Historical!$F$7:$F$1372,MATCH(B243,Historical!$B$7:$B$1403,0))=0,"n/a",((INDEX(Historical!$C$7:$C$1381,MATCH(B243,Historical!$B$7:$B$1403,0))/INDEX(Historical!$F$7:$F$1372,MATCH(B243,Historical!$B$7:$B$1403,0)))^(1/3)-1)*100)</f>
        <v>8.8187347633714719</v>
      </c>
      <c r="U243" s="721">
        <f>IF(INDEX(Historical!$H$7:$H$1372,MATCH(B243,Historical!$B$7:$B$1403,0))=0,"n/a",((INDEX(Historical!$C$7:$C$1381,MATCH(B243,Historical!$B$7:$B$1403,0))/INDEX(Historical!$H$7:$H$1372,MATCH(B243,Historical!$B$7:$B$1403,0)))^(1/5)-1)*100)</f>
        <v>9.3343580935910886</v>
      </c>
      <c r="V243" s="721">
        <f>IF(INDEX(Historical!$O$7:$O$1372,MATCH(B243,Historical!$B$7:$B$1403,0))=0,"n/a",((INDEX(Historical!$C$7:$C$1381,MATCH(B243,Historical!$B$7:$B$1403,0))/INDEX(Historical!$O$7:$O$1372,MATCH(B243,Historical!$B$7:$B$1403,0)))^(1/10)-1)*100)</f>
        <v>11.810581783377305</v>
      </c>
      <c r="W243" s="722">
        <f t="shared" si="55"/>
        <v>0.79033855103807371</v>
      </c>
      <c r="X243" s="723">
        <f t="shared" si="56"/>
        <v>0.82604938881337064</v>
      </c>
      <c r="Y243" s="899"/>
      <c r="Z243" s="669">
        <f t="shared" si="57"/>
        <v>31.601005867560772</v>
      </c>
      <c r="AA243" s="910">
        <f t="shared" si="58"/>
        <v>15.805532271584243</v>
      </c>
      <c r="AB243" s="911">
        <v>12</v>
      </c>
      <c r="AC243" s="889">
        <v>11.93</v>
      </c>
      <c r="AD243" s="889">
        <v>1.22</v>
      </c>
      <c r="AE243" s="889">
        <v>1.81</v>
      </c>
      <c r="AF243" s="889">
        <v>4.3099999999999996</v>
      </c>
      <c r="AG243" s="889">
        <v>27.200000000000003</v>
      </c>
      <c r="AH243" s="889">
        <v>17.599999999999998</v>
      </c>
      <c r="AI243" s="889">
        <v>11.21</v>
      </c>
      <c r="AJ243" s="889">
        <v>11.3</v>
      </c>
      <c r="AK243" s="889">
        <v>12.91</v>
      </c>
      <c r="AL243" s="902">
        <v>52680</v>
      </c>
      <c r="AM243" s="896">
        <v>0.2</v>
      </c>
      <c r="AN243" s="889">
        <v>0.39</v>
      </c>
      <c r="AO243" s="762">
        <f t="shared" si="59"/>
        <v>-4.4718105801993477</v>
      </c>
      <c r="AP243" s="763">
        <f t="shared" si="60"/>
        <v>11.333721691384895</v>
      </c>
      <c r="AQ243" s="912">
        <f t="shared" si="61"/>
        <v>74.001078017769231</v>
      </c>
      <c r="AR243" s="669">
        <f>INDEX(Historical!$C$7:$C$1381,MATCH(B243,Historical!$B$7:$B$1403,0))*IF(AH243="n/a",1.03,IF(AH243&lt;0,1.01,IF(AH243&gt;10,1.1,(1+AH243/100))))</f>
        <v>4.0644999999999998</v>
      </c>
      <c r="AS243" s="910">
        <f t="shared" si="62"/>
        <v>4.4709500000000002</v>
      </c>
      <c r="AT243" s="910">
        <f t="shared" si="67"/>
        <v>4.9180450000000002</v>
      </c>
      <c r="AU243" s="910">
        <f t="shared" si="67"/>
        <v>5.4098495000000009</v>
      </c>
      <c r="AV243" s="910">
        <f t="shared" si="67"/>
        <v>5.9508344500000012</v>
      </c>
      <c r="AW243" s="669">
        <f t="shared" si="63"/>
        <v>24.814178950000002</v>
      </c>
      <c r="AX243" s="770">
        <f t="shared" si="64"/>
        <v>13.159831857233772</v>
      </c>
      <c r="AY243" s="959">
        <v>0.8</v>
      </c>
      <c r="AZ243" s="896">
        <v>11.15</v>
      </c>
      <c r="BA243" s="896">
        <v>-19.239999999999998</v>
      </c>
      <c r="BB243" s="896">
        <v>-15.57</v>
      </c>
      <c r="BC243" s="896">
        <v>-5.88</v>
      </c>
      <c r="BE243" s="641">
        <v>2005</v>
      </c>
      <c r="BF243" s="922">
        <f t="shared" si="65"/>
        <v>1</v>
      </c>
      <c r="BG243" s="906">
        <v>10.199999999999999</v>
      </c>
    </row>
    <row r="244" spans="1:60" ht="11.25" customHeight="1" x14ac:dyDescent="0.2">
      <c r="A244" s="887" t="s">
        <v>1688</v>
      </c>
      <c r="B244" s="899" t="s">
        <v>1689</v>
      </c>
      <c r="C244" s="957" t="s">
        <v>246</v>
      </c>
      <c r="D244" s="957" t="s">
        <v>4369</v>
      </c>
      <c r="E244" s="754">
        <v>10</v>
      </c>
      <c r="F244" s="1235">
        <v>377</v>
      </c>
      <c r="G244" s="1235" t="s">
        <v>115</v>
      </c>
      <c r="H244" s="1235" t="s">
        <v>115</v>
      </c>
      <c r="I244" s="898">
        <v>78.430000000000007</v>
      </c>
      <c r="J244" s="669">
        <f t="shared" si="52"/>
        <v>2.0910365931403798</v>
      </c>
      <c r="K244" s="901">
        <v>0.41</v>
      </c>
      <c r="L244" s="911">
        <v>4</v>
      </c>
      <c r="M244" s="660">
        <f t="shared" si="53"/>
        <v>1.64</v>
      </c>
      <c r="N244" s="894" t="s">
        <v>119</v>
      </c>
      <c r="O244" s="756">
        <v>0.36</v>
      </c>
      <c r="P244" s="885">
        <v>43781</v>
      </c>
      <c r="Q244" s="885">
        <v>43798</v>
      </c>
      <c r="R244" s="660">
        <f t="shared" si="54"/>
        <v>13.888888888888888</v>
      </c>
      <c r="S244" s="721">
        <f>IF(INDEX(Historical!$D$7:$D$1379,MATCH(B244,Historical!$B$7:$B$1403,0))=0,"n/a",(INDEX(Historical!$C$7:$C$1381,MATCH(B244,Historical!$B$7:$B$1403,0))/INDEX(Historical!$D$7:$D$1379,MATCH(B244,Historical!$B$7:$B$1403,0))-1)*100)</f>
        <v>12.878787878787868</v>
      </c>
      <c r="T244" s="721">
        <f>IF(INDEX(Historical!$F$7:$F$1372,MATCH(B244,Historical!$B$7:$B$1403,0))=0,"n/a",((INDEX(Historical!$C$7:$C$1381,MATCH(B244,Historical!$B$7:$B$1403,0))/INDEX(Historical!$F$7:$F$1372,MATCH(B244,Historical!$B$7:$B$1403,0)))^(1/3)-1)*100)</f>
        <v>20.574586410546303</v>
      </c>
      <c r="U244" s="721">
        <f>IF(INDEX(Historical!$H$7:$H$1372,MATCH(B244,Historical!$B$7:$B$1403,0))=0,"n/a",((INDEX(Historical!$C$7:$C$1381,MATCH(B244,Historical!$B$7:$B$1403,0))/INDEX(Historical!$H$7:$H$1372,MATCH(B244,Historical!$B$7:$B$1403,0)))^(1/5)-1)*100)</f>
        <v>22.057568956939953</v>
      </c>
      <c r="V244" s="721" t="str">
        <f>IF(INDEX(Historical!$O$7:$O$1372,MATCH(B244,Historical!$B$7:$B$1403,0))=0,"n/a",((INDEX(Historical!$C$7:$C$1381,MATCH(B244,Historical!$B$7:$B$1403,0))/INDEX(Historical!$O$7:$O$1372,MATCH(B244,Historical!$B$7:$B$1403,0)))^(1/10)-1)*100)</f>
        <v>n/a</v>
      </c>
      <c r="W244" s="722" t="str">
        <f t="shared" si="55"/>
        <v>n/a</v>
      </c>
      <c r="X244" s="723">
        <f t="shared" si="56"/>
        <v>1.328769214273491</v>
      </c>
      <c r="Y244" s="682"/>
      <c r="Z244" s="669">
        <f t="shared" si="57"/>
        <v>53.594771241830067</v>
      </c>
      <c r="AA244" s="910">
        <f t="shared" si="58"/>
        <v>25.630718954248369</v>
      </c>
      <c r="AB244" s="911">
        <v>9</v>
      </c>
      <c r="AC244" s="889">
        <v>3.06</v>
      </c>
      <c r="AD244" s="889">
        <v>2.42</v>
      </c>
      <c r="AE244" s="889">
        <v>3.46</v>
      </c>
      <c r="AF244" s="889" t="s">
        <v>136</v>
      </c>
      <c r="AG244" s="889">
        <v>-66.7</v>
      </c>
      <c r="AH244" s="889">
        <v>-13</v>
      </c>
      <c r="AI244" s="889">
        <v>14.34</v>
      </c>
      <c r="AJ244" s="889">
        <v>16.600000000000001</v>
      </c>
      <c r="AK244" s="889">
        <v>10.58</v>
      </c>
      <c r="AL244" s="902">
        <v>93360</v>
      </c>
      <c r="AM244" s="896">
        <v>0.1</v>
      </c>
      <c r="AN244" s="889" t="s">
        <v>136</v>
      </c>
      <c r="AO244" s="762">
        <f t="shared" si="59"/>
        <v>-1.4821134041680359</v>
      </c>
      <c r="AP244" s="763">
        <f t="shared" si="60"/>
        <v>24.148605550080333</v>
      </c>
      <c r="AQ244" s="912" t="str">
        <f t="shared" si="61"/>
        <v>n/a</v>
      </c>
      <c r="AR244" s="669">
        <f>INDEX(Historical!$C$7:$C$1381,MATCH(B244,Historical!$B$7:$B$1403,0))*IF(AH244="n/a",1.03,IF(AH244&lt;0,1.01,IF(AH244&gt;10,1.1,(1+AH244/100))))</f>
        <v>1.5048999999999999</v>
      </c>
      <c r="AS244" s="910">
        <f t="shared" si="62"/>
        <v>1.6553900000000001</v>
      </c>
      <c r="AT244" s="910">
        <f t="shared" si="67"/>
        <v>1.8209290000000002</v>
      </c>
      <c r="AU244" s="910">
        <f t="shared" si="67"/>
        <v>2.0030219000000002</v>
      </c>
      <c r="AV244" s="910">
        <f t="shared" si="67"/>
        <v>2.2033240900000006</v>
      </c>
      <c r="AW244" s="669">
        <f t="shared" si="63"/>
        <v>9.187564990000002</v>
      </c>
      <c r="AX244" s="770">
        <f t="shared" si="64"/>
        <v>11.71435036338136</v>
      </c>
      <c r="AY244" s="959">
        <v>0.54</v>
      </c>
      <c r="AZ244" s="896">
        <v>13.62</v>
      </c>
      <c r="BA244" s="896">
        <v>-21.349999999999998</v>
      </c>
      <c r="BB244" s="896">
        <v>-11.23</v>
      </c>
      <c r="BC244" s="896">
        <v>-10.31</v>
      </c>
      <c r="BD244" s="663"/>
      <c r="BE244" s="641">
        <v>2010</v>
      </c>
      <c r="BF244" s="922">
        <f t="shared" si="65"/>
        <v>0</v>
      </c>
      <c r="BG244" s="906">
        <v>17.399999999999999</v>
      </c>
    </row>
    <row r="245" spans="1:60" s="796" customFormat="1" ht="11.25" customHeight="1" x14ac:dyDescent="0.2">
      <c r="A245" s="664" t="s">
        <v>789</v>
      </c>
      <c r="B245" s="804" t="s">
        <v>790</v>
      </c>
      <c r="C245" s="957" t="s">
        <v>131</v>
      </c>
      <c r="D245" s="957" t="s">
        <v>4356</v>
      </c>
      <c r="E245" s="778">
        <v>21</v>
      </c>
      <c r="F245" s="1235">
        <v>164</v>
      </c>
      <c r="G245" s="1234" t="s">
        <v>37</v>
      </c>
      <c r="H245" s="1234" t="s">
        <v>37</v>
      </c>
      <c r="I245" s="779">
        <v>27.05</v>
      </c>
      <c r="J245" s="780">
        <f t="shared" si="52"/>
        <v>4.3622920517560075</v>
      </c>
      <c r="K245" s="802">
        <v>0.29499999999999998</v>
      </c>
      <c r="L245" s="782">
        <v>4</v>
      </c>
      <c r="M245" s="783">
        <f t="shared" si="53"/>
        <v>1.18</v>
      </c>
      <c r="N245" s="784" t="s">
        <v>195</v>
      </c>
      <c r="O245" s="803">
        <v>0.28749999999999998</v>
      </c>
      <c r="P245" s="786">
        <v>43807</v>
      </c>
      <c r="Q245" s="786">
        <v>43739</v>
      </c>
      <c r="R245" s="783">
        <f t="shared" si="54"/>
        <v>2.6086956521739157</v>
      </c>
      <c r="S245" s="721">
        <f>IF(INDEX(Historical!$D$7:$D$1379,MATCH(B245,Historical!$B$7:$B$1403,0))=0,"n/a",(INDEX(Historical!$C$7:$C$1381,MATCH(B245,Historical!$B$7:$B$1403,0))/INDEX(Historical!$D$7:$D$1379,MATCH(B245,Historical!$B$7:$B$1403,0))-1)*100)</f>
        <v>2.6607538802660757</v>
      </c>
      <c r="T245" s="721">
        <f>IF(INDEX(Historical!$F$7:$F$1372,MATCH(B245,Historical!$B$7:$B$1403,0))=0,"n/a",((INDEX(Historical!$C$7:$C$1381,MATCH(B245,Historical!$B$7:$B$1403,0))/INDEX(Historical!$F$7:$F$1372,MATCH(B245,Historical!$B$7:$B$1403,0)))^(1/3)-1)*100)</f>
        <v>2.8554105919373907</v>
      </c>
      <c r="U245" s="721">
        <f>IF(INDEX(Historical!$H$7:$H$1372,MATCH(B245,Historical!$B$7:$B$1403,0))=0,"n/a",((INDEX(Historical!$C$7:$C$1381,MATCH(B245,Historical!$B$7:$B$1403,0))/INDEX(Historical!$H$7:$H$1372,MATCH(B245,Historical!$B$7:$B$1403,0)))^(1/5)-1)*100)</f>
        <v>4.1400635198653335</v>
      </c>
      <c r="V245" s="721">
        <f>IF(INDEX(Historical!$O$7:$O$1372,MATCH(B245,Historical!$B$7:$B$1403,0))=0,"n/a",((INDEX(Historical!$C$7:$C$1381,MATCH(B245,Historical!$B$7:$B$1403,0))/INDEX(Historical!$O$7:$O$1372,MATCH(B245,Historical!$B$7:$B$1403,0)))^(1/10)-1)*100)</f>
        <v>6.8809741345420949</v>
      </c>
      <c r="W245" s="722">
        <f t="shared" si="55"/>
        <v>0.60166822878790549</v>
      </c>
      <c r="X245" s="723" t="str">
        <f t="shared" si="56"/>
        <v>n/a</v>
      </c>
      <c r="Y245" s="801"/>
      <c r="Z245" s="780">
        <f t="shared" si="57"/>
        <v>125.53191489361701</v>
      </c>
      <c r="AA245" s="788">
        <f t="shared" si="58"/>
        <v>28.776595744680854</v>
      </c>
      <c r="AB245" s="782">
        <v>12</v>
      </c>
      <c r="AC245" s="789">
        <v>0.94</v>
      </c>
      <c r="AD245" s="789">
        <v>6.28</v>
      </c>
      <c r="AE245" s="789">
        <v>1.42</v>
      </c>
      <c r="AF245" s="789">
        <v>1.76</v>
      </c>
      <c r="AG245" s="789">
        <v>5.8999999999999995</v>
      </c>
      <c r="AH245" s="798">
        <v>199.70000000000002</v>
      </c>
      <c r="AI245" s="798">
        <v>39.950000000000003</v>
      </c>
      <c r="AJ245" s="789">
        <v>-30.3</v>
      </c>
      <c r="AK245" s="789">
        <v>4.5999999999999996</v>
      </c>
      <c r="AL245" s="790">
        <v>2500</v>
      </c>
      <c r="AM245" s="791">
        <v>0.6</v>
      </c>
      <c r="AN245" s="789">
        <v>2.2400000000000002</v>
      </c>
      <c r="AO245" s="792">
        <f t="shared" si="59"/>
        <v>-20.274240173059514</v>
      </c>
      <c r="AP245" s="793">
        <f t="shared" si="60"/>
        <v>8.5023555716213401</v>
      </c>
      <c r="AQ245" s="794">
        <f t="shared" si="61"/>
        <v>50.032305425847554</v>
      </c>
      <c r="AR245" s="669">
        <f>INDEX(Historical!$C$7:$C$1381,MATCH(B245,Historical!$B$7:$B$1403,0))*IF(AH245="n/a",1.03,IF(AH245&lt;0,1.01,IF(AH245&gt;10,1.1,(1+AH245/100))))</f>
        <v>1.27325</v>
      </c>
      <c r="AS245" s="788">
        <f t="shared" si="62"/>
        <v>1.4005750000000001</v>
      </c>
      <c r="AT245" s="788">
        <f t="shared" si="67"/>
        <v>1.4650014500000001</v>
      </c>
      <c r="AU245" s="788">
        <f t="shared" si="67"/>
        <v>1.5323915167000002</v>
      </c>
      <c r="AV245" s="788">
        <f t="shared" si="67"/>
        <v>1.6028815264682001</v>
      </c>
      <c r="AW245" s="780">
        <f t="shared" si="63"/>
        <v>7.274099493168201</v>
      </c>
      <c r="AX245" s="795">
        <f t="shared" si="64"/>
        <v>26.891310510788173</v>
      </c>
      <c r="AY245" s="960">
        <v>0.77</v>
      </c>
      <c r="AZ245" s="791">
        <v>-5.35</v>
      </c>
      <c r="BA245" s="791">
        <v>-21.55</v>
      </c>
      <c r="BB245" s="791">
        <v>-15.27</v>
      </c>
      <c r="BC245" s="791">
        <v>-15.870000000000001</v>
      </c>
      <c r="BD245" s="933"/>
      <c r="BE245" s="641">
        <v>2000</v>
      </c>
      <c r="BF245" s="922">
        <f t="shared" si="65"/>
        <v>2</v>
      </c>
      <c r="BG245" s="847">
        <v>1.4000000000000001</v>
      </c>
    </row>
    <row r="246" spans="1:60" ht="11.25" customHeight="1" x14ac:dyDescent="0.2">
      <c r="A246" s="887" t="s">
        <v>638</v>
      </c>
      <c r="B246" s="899" t="s">
        <v>639</v>
      </c>
      <c r="C246" s="957" t="s">
        <v>128</v>
      </c>
      <c r="D246" s="957" t="s">
        <v>4343</v>
      </c>
      <c r="E246" s="754">
        <v>22</v>
      </c>
      <c r="F246" s="1235">
        <v>154</v>
      </c>
      <c r="G246" s="1235" t="s">
        <v>37</v>
      </c>
      <c r="H246" s="1235" t="s">
        <v>115</v>
      </c>
      <c r="I246" s="898">
        <v>102.99</v>
      </c>
      <c r="J246" s="669">
        <f t="shared" si="52"/>
        <v>3.417807554131469</v>
      </c>
      <c r="K246" s="908">
        <v>0.88</v>
      </c>
      <c r="L246" s="911">
        <v>4</v>
      </c>
      <c r="M246" s="660">
        <f t="shared" si="53"/>
        <v>3.52</v>
      </c>
      <c r="N246" s="894" t="s">
        <v>119</v>
      </c>
      <c r="O246" s="757">
        <v>0.85</v>
      </c>
      <c r="P246" s="885">
        <v>43692</v>
      </c>
      <c r="Q246" s="885">
        <v>43711</v>
      </c>
      <c r="R246" s="660">
        <f t="shared" si="54"/>
        <v>3.5294117647058858</v>
      </c>
      <c r="S246" s="721">
        <f>IF(INDEX(Historical!$D$7:$D$1379,MATCH(B246,Historical!$B$7:$B$1403,0))=0,"n/a",(INDEX(Historical!$C$7:$C$1381,MATCH(B246,Historical!$B$7:$B$1403,0))/INDEX(Historical!$D$7:$D$1379,MATCH(B246,Historical!$B$7:$B$1403,0))-1)*100)</f>
        <v>6.1349693251533832</v>
      </c>
      <c r="T246" s="721">
        <f>IF(INDEX(Historical!$F$7:$F$1372,MATCH(B246,Historical!$B$7:$B$1403,0))=0,"n/a",((INDEX(Historical!$C$7:$C$1381,MATCH(B246,Historical!$B$7:$B$1403,0))/INDEX(Historical!$F$7:$F$1372,MATCH(B246,Historical!$B$7:$B$1403,0)))^(1/3)-1)*100)</f>
        <v>6.8036068849623987</v>
      </c>
      <c r="U246" s="721">
        <f>IF(INDEX(Historical!$H$7:$H$1372,MATCH(B246,Historical!$B$7:$B$1403,0))=0,"n/a",((INDEX(Historical!$C$7:$C$1381,MATCH(B246,Historical!$B$7:$B$1403,0))/INDEX(Historical!$H$7:$H$1372,MATCH(B246,Historical!$B$7:$B$1403,0)))^(1/5)-1)*100)</f>
        <v>7.2351724398169504</v>
      </c>
      <c r="V246" s="721">
        <f>IF(INDEX(Historical!$O$7:$O$1372,MATCH(B246,Historical!$B$7:$B$1403,0))=0,"n/a",((INDEX(Historical!$C$7:$C$1381,MATCH(B246,Historical!$B$7:$B$1403,0))/INDEX(Historical!$O$7:$O$1372,MATCH(B246,Historical!$B$7:$B$1403,0)))^(1/10)-1)*100)</f>
        <v>9.7073066615187784</v>
      </c>
      <c r="W246" s="722">
        <f t="shared" si="55"/>
        <v>0.74533263366431601</v>
      </c>
      <c r="X246" s="723" t="str">
        <f t="shared" si="56"/>
        <v>n/a</v>
      </c>
      <c r="Y246" s="900"/>
      <c r="Z246" s="669">
        <f t="shared" si="57"/>
        <v>71.690427698574339</v>
      </c>
      <c r="AA246" s="910">
        <f t="shared" si="58"/>
        <v>20.975560081466394</v>
      </c>
      <c r="AB246" s="911">
        <v>4</v>
      </c>
      <c r="AC246" s="889">
        <v>4.91</v>
      </c>
      <c r="AD246" s="889">
        <v>18.239999999999998</v>
      </c>
      <c r="AE246" s="889">
        <v>1.53</v>
      </c>
      <c r="AF246" s="889">
        <v>1.44</v>
      </c>
      <c r="AG246" s="889">
        <v>6.9</v>
      </c>
      <c r="AH246" s="889">
        <v>-9.7000000000000011</v>
      </c>
      <c r="AI246" s="889">
        <v>1.25</v>
      </c>
      <c r="AJ246" s="889">
        <v>-3.5000000000000004</v>
      </c>
      <c r="AK246" s="889">
        <v>1.1499999999999999</v>
      </c>
      <c r="AL246" s="902">
        <v>11710</v>
      </c>
      <c r="AM246" s="896">
        <v>1.4000000000000001</v>
      </c>
      <c r="AN246" s="889">
        <v>0.71</v>
      </c>
      <c r="AO246" s="762">
        <f t="shared" si="59"/>
        <v>-10.322580087517975</v>
      </c>
      <c r="AP246" s="763">
        <f t="shared" si="60"/>
        <v>10.652979993948419</v>
      </c>
      <c r="AQ246" s="912">
        <f t="shared" si="61"/>
        <v>15.863533746120883</v>
      </c>
      <c r="AR246" s="669">
        <f>INDEX(Historical!$C$7:$C$1381,MATCH(B246,Historical!$B$7:$B$1403,0))*IF(AH246="n/a",1.03,IF(AH246&lt;0,1.01,IF(AH246&gt;10,1.1,(1+AH246/100))))</f>
        <v>3.4946000000000002</v>
      </c>
      <c r="AS246" s="910">
        <f t="shared" si="62"/>
        <v>3.5382825000000002</v>
      </c>
      <c r="AT246" s="910">
        <f t="shared" si="67"/>
        <v>3.5789727487500005</v>
      </c>
      <c r="AU246" s="910">
        <f t="shared" si="67"/>
        <v>3.6201309353606259</v>
      </c>
      <c r="AV246" s="910">
        <f t="shared" si="67"/>
        <v>3.6617624411172733</v>
      </c>
      <c r="AW246" s="669">
        <f t="shared" si="63"/>
        <v>17.8937486252279</v>
      </c>
      <c r="AX246" s="770">
        <f t="shared" si="64"/>
        <v>17.374258301998154</v>
      </c>
      <c r="AY246" s="959">
        <v>0.38</v>
      </c>
      <c r="AZ246" s="896">
        <v>1.92</v>
      </c>
      <c r="BA246" s="896">
        <v>-19.809999999999999</v>
      </c>
      <c r="BB246" s="896">
        <v>-2.77</v>
      </c>
      <c r="BC246" s="896">
        <v>-6.93</v>
      </c>
      <c r="BE246" s="641">
        <v>1998</v>
      </c>
      <c r="BF246" s="922">
        <f t="shared" si="65"/>
        <v>2</v>
      </c>
      <c r="BG246" s="906">
        <v>3.3000000000000003</v>
      </c>
    </row>
    <row r="247" spans="1:60" ht="11.25" customHeight="1" x14ac:dyDescent="0.2">
      <c r="A247" s="895" t="s">
        <v>787</v>
      </c>
      <c r="B247" s="899" t="s">
        <v>788</v>
      </c>
      <c r="C247" s="957" t="s">
        <v>123</v>
      </c>
      <c r="D247" s="957" t="s">
        <v>4358</v>
      </c>
      <c r="E247" s="754">
        <v>16</v>
      </c>
      <c r="F247" s="1235">
        <v>231</v>
      </c>
      <c r="G247" s="1235" t="s">
        <v>106</v>
      </c>
      <c r="H247" s="1235" t="s">
        <v>106</v>
      </c>
      <c r="I247" s="898">
        <v>28.63</v>
      </c>
      <c r="J247" s="669">
        <f t="shared" si="52"/>
        <v>1.53684945860985</v>
      </c>
      <c r="K247" s="901">
        <v>0.11</v>
      </c>
      <c r="L247" s="911">
        <v>4</v>
      </c>
      <c r="M247" s="660">
        <f t="shared" si="53"/>
        <v>0.44</v>
      </c>
      <c r="N247" s="894" t="s">
        <v>319</v>
      </c>
      <c r="O247" s="756">
        <v>0.1</v>
      </c>
      <c r="P247" s="636">
        <v>43539</v>
      </c>
      <c r="Q247" s="636">
        <v>43553</v>
      </c>
      <c r="R247" s="660">
        <f t="shared" si="54"/>
        <v>9.9999999999999947</v>
      </c>
      <c r="S247" s="721">
        <f>IF(INDEX(Historical!$D$7:$D$1379,MATCH(B247,Historical!$B$7:$B$1403,0))=0,"n/a",(INDEX(Historical!$C$7:$C$1381,MATCH(B247,Historical!$B$7:$B$1403,0))/INDEX(Historical!$D$7:$D$1379,MATCH(B247,Historical!$B$7:$B$1403,0))-1)*100)</f>
        <v>9.9999999999999858</v>
      </c>
      <c r="T247" s="721">
        <f>IF(INDEX(Historical!$F$7:$F$1372,MATCH(B247,Historical!$B$7:$B$1403,0))=0,"n/a",((INDEX(Historical!$C$7:$C$1381,MATCH(B247,Historical!$B$7:$B$1403,0))/INDEX(Historical!$F$7:$F$1372,MATCH(B247,Historical!$B$7:$B$1403,0)))^(1/3)-1)*100)</f>
        <v>8.9744250818549531</v>
      </c>
      <c r="U247" s="721">
        <f>IF(INDEX(Historical!$H$7:$H$1372,MATCH(B247,Historical!$B$7:$B$1403,0))=0,"n/a",((INDEX(Historical!$C$7:$C$1381,MATCH(B247,Historical!$B$7:$B$1403,0))/INDEX(Historical!$H$7:$H$1372,MATCH(B247,Historical!$B$7:$B$1403,0)))^(1/5)-1)*100)</f>
        <v>7.9608473046602901</v>
      </c>
      <c r="V247" s="721">
        <f>IF(INDEX(Historical!$O$7:$O$1372,MATCH(B247,Historical!$B$7:$B$1403,0))=0,"n/a",((INDEX(Historical!$C$7:$C$1381,MATCH(B247,Historical!$B$7:$B$1403,0))/INDEX(Historical!$O$7:$O$1372,MATCH(B247,Historical!$B$7:$B$1403,0)))^(1/10)-1)*100)</f>
        <v>8.7601774637283913</v>
      </c>
      <c r="W247" s="722">
        <f t="shared" si="55"/>
        <v>0.90875411344373602</v>
      </c>
      <c r="X247" s="723">
        <f t="shared" si="56"/>
        <v>1.1372639006657557</v>
      </c>
      <c r="Y247" s="679"/>
      <c r="Z247" s="669">
        <f t="shared" si="57"/>
        <v>25.287356321839084</v>
      </c>
      <c r="AA247" s="910">
        <f t="shared" si="58"/>
        <v>16.454022988505745</v>
      </c>
      <c r="AB247" s="911">
        <v>12</v>
      </c>
      <c r="AC247" s="889">
        <v>1.74</v>
      </c>
      <c r="AD247" s="889">
        <v>2.89</v>
      </c>
      <c r="AE247" s="889">
        <v>0.7</v>
      </c>
      <c r="AF247" s="889">
        <v>3.28</v>
      </c>
      <c r="AG247" s="889">
        <v>21.8</v>
      </c>
      <c r="AH247" s="889">
        <v>41.4</v>
      </c>
      <c r="AI247" s="889">
        <v>5.3100000000000005</v>
      </c>
      <c r="AJ247" s="889">
        <v>7.0000000000000009</v>
      </c>
      <c r="AK247" s="889">
        <v>5.71</v>
      </c>
      <c r="AL247" s="902">
        <v>3160</v>
      </c>
      <c r="AM247" s="896">
        <v>0.2</v>
      </c>
      <c r="AN247" s="889">
        <v>2.74</v>
      </c>
      <c r="AO247" s="762">
        <f t="shared" si="59"/>
        <v>-6.9563262252356051</v>
      </c>
      <c r="AP247" s="763">
        <f t="shared" si="60"/>
        <v>9.4976967632701399</v>
      </c>
      <c r="AQ247" s="912">
        <f t="shared" si="61"/>
        <v>54.875140250746426</v>
      </c>
      <c r="AR247" s="669">
        <f>INDEX(Historical!$C$7:$C$1381,MATCH(B247,Historical!$B$7:$B$1403,0))*IF(AH247="n/a",1.03,IF(AH247&lt;0,1.01,IF(AH247&gt;10,1.1,(1+AH247/100))))</f>
        <v>0.48400000000000004</v>
      </c>
      <c r="AS247" s="910">
        <f t="shared" si="62"/>
        <v>0.50970040000000005</v>
      </c>
      <c r="AT247" s="910">
        <f t="shared" ref="AT247:AV266" si="68">IF($AK247="n/a",1.03*AS247,IF($AK247&lt;0,1.01*AS247,IF($AK247&gt;10,1.1*AS247,(1+$AK247/100)*AS247)))</f>
        <v>0.53880429283999998</v>
      </c>
      <c r="AU247" s="910">
        <f t="shared" si="68"/>
        <v>0.56957001796116391</v>
      </c>
      <c r="AV247" s="910">
        <f t="shared" si="68"/>
        <v>0.60209246598674637</v>
      </c>
      <c r="AW247" s="669">
        <f t="shared" si="63"/>
        <v>2.7041671767879101</v>
      </c>
      <c r="AX247" s="770">
        <f t="shared" si="64"/>
        <v>9.4452224128114217</v>
      </c>
      <c r="AY247" s="959">
        <v>0.71</v>
      </c>
      <c r="AZ247" s="896">
        <v>4.83</v>
      </c>
      <c r="BA247" s="896">
        <v>-12.709999999999999</v>
      </c>
      <c r="BB247" s="896">
        <v>-8.2000000000000011</v>
      </c>
      <c r="BC247" s="896">
        <v>-5.94</v>
      </c>
      <c r="BE247" s="641">
        <v>2004</v>
      </c>
      <c r="BF247" s="922">
        <f t="shared" si="65"/>
        <v>1</v>
      </c>
      <c r="BG247" s="906">
        <v>4.1000000000000005</v>
      </c>
    </row>
    <row r="248" spans="1:60" ht="11.25" customHeight="1" x14ac:dyDescent="0.2">
      <c r="A248" s="895" t="s">
        <v>1633</v>
      </c>
      <c r="B248" s="899" t="s">
        <v>1634</v>
      </c>
      <c r="C248" s="957" t="s">
        <v>123</v>
      </c>
      <c r="D248" s="957" t="s">
        <v>4188</v>
      </c>
      <c r="E248" s="754">
        <v>10</v>
      </c>
      <c r="F248" s="1235">
        <v>364</v>
      </c>
      <c r="G248" s="1235" t="s">
        <v>106</v>
      </c>
      <c r="H248" s="1235" t="s">
        <v>106</v>
      </c>
      <c r="I248" s="898">
        <v>105.99</v>
      </c>
      <c r="J248" s="669">
        <f t="shared" si="52"/>
        <v>2.1888857439381075</v>
      </c>
      <c r="K248" s="901">
        <v>0.57999999999999996</v>
      </c>
      <c r="L248" s="911">
        <v>4</v>
      </c>
      <c r="M248" s="660">
        <f t="shared" si="53"/>
        <v>2.3199999999999998</v>
      </c>
      <c r="N248" s="894" t="s">
        <v>249</v>
      </c>
      <c r="O248" s="756">
        <v>0.55000000000000004</v>
      </c>
      <c r="P248" s="885">
        <v>43703</v>
      </c>
      <c r="Q248" s="885">
        <v>43718</v>
      </c>
      <c r="R248" s="660">
        <f t="shared" si="54"/>
        <v>5.454545454545439</v>
      </c>
      <c r="S248" s="721">
        <f>IF(INDEX(Historical!$D$7:$D$1379,MATCH(B248,Historical!$B$7:$B$1403,0))=0,"n/a",(INDEX(Historical!$C$7:$C$1381,MATCH(B248,Historical!$B$7:$B$1403,0))/INDEX(Historical!$D$7:$D$1379,MATCH(B248,Historical!$B$7:$B$1403,0))-1)*100)</f>
        <v>4.6296296296296058</v>
      </c>
      <c r="T248" s="721">
        <f>IF(INDEX(Historical!$F$7:$F$1372,MATCH(B248,Historical!$B$7:$B$1403,0))=0,"n/a",((INDEX(Historical!$C$7:$C$1381,MATCH(B248,Historical!$B$7:$B$1403,0))/INDEX(Historical!$F$7:$F$1372,MATCH(B248,Historical!$B$7:$B$1403,0)))^(1/3)-1)*100)</f>
        <v>5.2209543239575495</v>
      </c>
      <c r="U248" s="721">
        <f>IF(INDEX(Historical!$H$7:$H$1372,MATCH(B248,Historical!$B$7:$B$1403,0))=0,"n/a",((INDEX(Historical!$C$7:$C$1381,MATCH(B248,Historical!$B$7:$B$1403,0))/INDEX(Historical!$H$7:$H$1372,MATCH(B248,Historical!$B$7:$B$1403,0)))^(1/5)-1)*100)</f>
        <v>4.9498969174062823</v>
      </c>
      <c r="V248" s="721">
        <f>IF(INDEX(Historical!$O$7:$O$1372,MATCH(B248,Historical!$B$7:$B$1403,0))=0,"n/a",((INDEX(Historical!$C$7:$C$1381,MATCH(B248,Historical!$B$7:$B$1403,0))/INDEX(Historical!$O$7:$O$1372,MATCH(B248,Historical!$B$7:$B$1403,0)))^(1/10)-1)*100)</f>
        <v>16.282361633785158</v>
      </c>
      <c r="W248" s="722">
        <f t="shared" si="55"/>
        <v>0.30400362236983314</v>
      </c>
      <c r="X248" s="723">
        <f t="shared" si="56"/>
        <v>0.18131490539949752</v>
      </c>
      <c r="Y248" s="682"/>
      <c r="Z248" s="669">
        <f t="shared" si="57"/>
        <v>28.999999999999996</v>
      </c>
      <c r="AA248" s="910">
        <f t="shared" si="58"/>
        <v>13.248749999999999</v>
      </c>
      <c r="AB248" s="911">
        <v>9</v>
      </c>
      <c r="AC248" s="889">
        <v>8</v>
      </c>
      <c r="AD248" s="889">
        <v>1.34</v>
      </c>
      <c r="AE248" s="889">
        <v>1.85</v>
      </c>
      <c r="AF248" s="889">
        <v>9.4700000000000006</v>
      </c>
      <c r="AG248" s="889">
        <v>67.900000000000006</v>
      </c>
      <c r="AH248" s="889">
        <v>415.59999999999997</v>
      </c>
      <c r="AI248" s="889">
        <v>11.19</v>
      </c>
      <c r="AJ248" s="889">
        <v>27.3</v>
      </c>
      <c r="AK248" s="889">
        <v>9.9</v>
      </c>
      <c r="AL248" s="902">
        <v>5970</v>
      </c>
      <c r="AM248" s="897">
        <v>0.6</v>
      </c>
      <c r="AN248" s="889">
        <v>3.3</v>
      </c>
      <c r="AO248" s="762">
        <f t="shared" si="59"/>
        <v>-6.1099673386556095</v>
      </c>
      <c r="AP248" s="763">
        <f t="shared" si="60"/>
        <v>7.1387826613443899</v>
      </c>
      <c r="AQ248" s="912">
        <f t="shared" si="61"/>
        <v>136.14088309029984</v>
      </c>
      <c r="AR248" s="669">
        <f>INDEX(Historical!$C$7:$C$1381,MATCH(B248,Historical!$B$7:$B$1403,0))*IF(AH248="n/a",1.03,IF(AH248&lt;0,1.01,IF(AH248&gt;10,1.1,(1+AH248/100))))</f>
        <v>2.4859999999999998</v>
      </c>
      <c r="AS248" s="910">
        <f t="shared" si="62"/>
        <v>2.7345999999999999</v>
      </c>
      <c r="AT248" s="910">
        <f t="shared" si="68"/>
        <v>3.0053253999999998</v>
      </c>
      <c r="AU248" s="910">
        <f t="shared" si="68"/>
        <v>3.3028526145999999</v>
      </c>
      <c r="AV248" s="910">
        <f t="shared" si="68"/>
        <v>3.6298350234453998</v>
      </c>
      <c r="AW248" s="669">
        <f t="shared" si="63"/>
        <v>15.158613038045401</v>
      </c>
      <c r="AX248" s="770">
        <f t="shared" si="64"/>
        <v>14.301927576229268</v>
      </c>
      <c r="AY248" s="959">
        <v>0.78</v>
      </c>
      <c r="AZ248" s="896">
        <v>39.629999999999995</v>
      </c>
      <c r="BA248" s="896">
        <v>-15.39</v>
      </c>
      <c r="BB248" s="896">
        <v>-5.84</v>
      </c>
      <c r="BC248" s="896">
        <v>2.0099999999999998</v>
      </c>
      <c r="BE248" s="641">
        <v>2010</v>
      </c>
      <c r="BF248" s="922">
        <f t="shared" si="65"/>
        <v>0</v>
      </c>
      <c r="BG248" s="906">
        <v>13.5</v>
      </c>
      <c r="BH248" s="721"/>
    </row>
    <row r="249" spans="1:60" ht="11.25" customHeight="1" x14ac:dyDescent="0.2">
      <c r="A249" s="887" t="s">
        <v>1682</v>
      </c>
      <c r="B249" s="899" t="s">
        <v>1683</v>
      </c>
      <c r="C249" s="957" t="s">
        <v>246</v>
      </c>
      <c r="D249" s="957" t="s">
        <v>4350</v>
      </c>
      <c r="E249" s="754">
        <v>11</v>
      </c>
      <c r="F249" s="1235">
        <v>325</v>
      </c>
      <c r="G249" s="1235" t="s">
        <v>106</v>
      </c>
      <c r="H249" s="1235" t="s">
        <v>106</v>
      </c>
      <c r="I249" s="898">
        <v>44</v>
      </c>
      <c r="J249" s="669">
        <f t="shared" si="52"/>
        <v>2.2727272727272729</v>
      </c>
      <c r="K249" s="901">
        <v>0.25</v>
      </c>
      <c r="L249" s="911">
        <v>4</v>
      </c>
      <c r="M249" s="660">
        <f t="shared" si="53"/>
        <v>1</v>
      </c>
      <c r="N249" s="894" t="s">
        <v>119</v>
      </c>
      <c r="O249" s="756">
        <v>0.23</v>
      </c>
      <c r="P249" s="885">
        <v>43874</v>
      </c>
      <c r="Q249" s="885">
        <v>43892</v>
      </c>
      <c r="R249" s="660">
        <f t="shared" si="54"/>
        <v>8.6956521739130395</v>
      </c>
      <c r="S249" s="721">
        <f>IF(INDEX(Historical!$D$7:$D$1379,MATCH(B249,Historical!$B$7:$B$1403,0))=0,"n/a",(INDEX(Historical!$C$7:$C$1381,MATCH(B249,Historical!$B$7:$B$1403,0))/INDEX(Historical!$D$7:$D$1379,MATCH(B249,Historical!$B$7:$B$1403,0))-1)*100)</f>
        <v>9.5238095238095344</v>
      </c>
      <c r="T249" s="721">
        <f>IF(INDEX(Historical!$F$7:$F$1372,MATCH(B249,Historical!$B$7:$B$1403,0))=0,"n/a",((INDEX(Historical!$C$7:$C$1381,MATCH(B249,Historical!$B$7:$B$1403,0))/INDEX(Historical!$F$7:$F$1372,MATCH(B249,Historical!$B$7:$B$1403,0)))^(1/3)-1)*100)</f>
        <v>10.601148866139919</v>
      </c>
      <c r="U249" s="721">
        <f>IF(INDEX(Historical!$H$7:$H$1372,MATCH(B249,Historical!$B$7:$B$1403,0))=0,"n/a",((INDEX(Historical!$C$7:$C$1381,MATCH(B249,Historical!$B$7:$B$1403,0))/INDEX(Historical!$H$7:$H$1372,MATCH(B249,Historical!$B$7:$B$1403,0)))^(1/5)-1)*100)</f>
        <v>12.087426179583293</v>
      </c>
      <c r="V249" s="721" t="str">
        <f>IF(INDEX(Historical!$O$7:$O$1372,MATCH(B249,Historical!$B$7:$B$1403,0))=0,"n/a",((INDEX(Historical!$C$7:$C$1381,MATCH(B249,Historical!$B$7:$B$1403,0))/INDEX(Historical!$O$7:$O$1372,MATCH(B249,Historical!$B$7:$B$1403,0)))^(1/10)-1)*100)</f>
        <v>n/a</v>
      </c>
      <c r="W249" s="722" t="str">
        <f t="shared" si="55"/>
        <v>n/a</v>
      </c>
      <c r="X249" s="723">
        <f t="shared" si="56"/>
        <v>2.0487163016242871</v>
      </c>
      <c r="Y249" s="679"/>
      <c r="Z249" s="669">
        <f t="shared" si="57"/>
        <v>33.003300330032999</v>
      </c>
      <c r="AA249" s="910">
        <f t="shared" si="58"/>
        <v>14.521452145214523</v>
      </c>
      <c r="AB249" s="911">
        <v>12</v>
      </c>
      <c r="AC249" s="889">
        <v>3.03</v>
      </c>
      <c r="AD249" s="889">
        <v>2.08</v>
      </c>
      <c r="AE249" s="889">
        <v>0.88</v>
      </c>
      <c r="AF249" s="889">
        <v>1.96</v>
      </c>
      <c r="AG249" s="889">
        <v>11.799999999999999</v>
      </c>
      <c r="AH249" s="889">
        <v>22.1</v>
      </c>
      <c r="AI249" s="889">
        <v>9.43</v>
      </c>
      <c r="AJ249" s="889">
        <v>5.8999999999999995</v>
      </c>
      <c r="AK249" s="889">
        <v>7.0000000000000009</v>
      </c>
      <c r="AL249" s="902">
        <v>1010</v>
      </c>
      <c r="AM249" s="896">
        <v>8</v>
      </c>
      <c r="AN249" s="889">
        <v>0.11</v>
      </c>
      <c r="AO249" s="762">
        <f t="shared" si="59"/>
        <v>-0.16129869290395682</v>
      </c>
      <c r="AP249" s="763">
        <f t="shared" si="60"/>
        <v>14.360153452310566</v>
      </c>
      <c r="AQ249" s="912">
        <f t="shared" si="61"/>
        <v>12.471322181099342</v>
      </c>
      <c r="AR249" s="669">
        <f>INDEX(Historical!$C$7:$C$1381,MATCH(B249,Historical!$B$7:$B$1403,0))*IF(AH249="n/a",1.03,IF(AH249&lt;0,1.01,IF(AH249&gt;10,1.1,(1+AH249/100))))</f>
        <v>1.0120000000000002</v>
      </c>
      <c r="AS249" s="910">
        <f t="shared" si="62"/>
        <v>1.1074316000000004</v>
      </c>
      <c r="AT249" s="910">
        <f t="shared" si="68"/>
        <v>1.1849518120000004</v>
      </c>
      <c r="AU249" s="910">
        <f t="shared" si="68"/>
        <v>1.2678984388400005</v>
      </c>
      <c r="AV249" s="910">
        <f t="shared" si="68"/>
        <v>1.3566513295588007</v>
      </c>
      <c r="AW249" s="669">
        <f t="shared" si="63"/>
        <v>5.9289331803988023</v>
      </c>
      <c r="AX249" s="770">
        <f t="shared" si="64"/>
        <v>13.474848137270005</v>
      </c>
      <c r="AY249" s="959">
        <v>0.97</v>
      </c>
      <c r="AZ249" s="896">
        <v>4.6899999999999995</v>
      </c>
      <c r="BA249" s="896">
        <v>-21.22</v>
      </c>
      <c r="BB249" s="896">
        <v>-14.6</v>
      </c>
      <c r="BC249" s="896">
        <v>-9.02</v>
      </c>
      <c r="BE249" s="641">
        <v>2010</v>
      </c>
      <c r="BF249" s="922">
        <f t="shared" si="65"/>
        <v>0</v>
      </c>
      <c r="BG249" s="906">
        <v>6.2</v>
      </c>
    </row>
    <row r="250" spans="1:60" ht="11.25" customHeight="1" x14ac:dyDescent="0.2">
      <c r="A250" s="887" t="s">
        <v>1659</v>
      </c>
      <c r="B250" s="899" t="s">
        <v>1660</v>
      </c>
      <c r="C250" s="957" t="s">
        <v>112</v>
      </c>
      <c r="D250" s="957" t="s">
        <v>212</v>
      </c>
      <c r="E250" s="754">
        <v>10</v>
      </c>
      <c r="F250" s="1235">
        <v>379</v>
      </c>
      <c r="G250" s="1235" t="s">
        <v>37</v>
      </c>
      <c r="H250" s="1235" t="s">
        <v>37</v>
      </c>
      <c r="I250" s="898">
        <v>144.75</v>
      </c>
      <c r="J250" s="669">
        <f t="shared" si="52"/>
        <v>2.9844559585492232</v>
      </c>
      <c r="K250" s="901">
        <v>1.08</v>
      </c>
      <c r="L250" s="911">
        <v>4</v>
      </c>
      <c r="M250" s="660">
        <f t="shared" si="53"/>
        <v>4.32</v>
      </c>
      <c r="N250" s="894" t="s">
        <v>249</v>
      </c>
      <c r="O250" s="756">
        <v>0.95</v>
      </c>
      <c r="P250" s="885">
        <v>43787</v>
      </c>
      <c r="Q250" s="885">
        <v>43808</v>
      </c>
      <c r="R250" s="660">
        <f t="shared" si="54"/>
        <v>13.684210526315802</v>
      </c>
      <c r="S250" s="721">
        <f>IF(INDEX(Historical!$D$7:$D$1379,MATCH(B250,Historical!$B$7:$B$1403,0))=0,"n/a",(INDEX(Historical!$C$7:$C$1381,MATCH(B250,Historical!$B$7:$B$1403,0))/INDEX(Historical!$D$7:$D$1379,MATCH(B250,Historical!$B$7:$B$1403,0))-1)*100)</f>
        <v>15.249266862170096</v>
      </c>
      <c r="T250" s="721">
        <f>IF(INDEX(Historical!$F$7:$F$1372,MATCH(B250,Historical!$B$7:$B$1403,0))=0,"n/a",((INDEX(Historical!$C$7:$C$1381,MATCH(B250,Historical!$B$7:$B$1403,0))/INDEX(Historical!$F$7:$F$1372,MATCH(B250,Historical!$B$7:$B$1403,0)))^(1/3)-1)*100)</f>
        <v>15.660822909361549</v>
      </c>
      <c r="U250" s="721">
        <f>IF(INDEX(Historical!$H$7:$H$1372,MATCH(B250,Historical!$B$7:$B$1403,0))=0,"n/a",((INDEX(Historical!$C$7:$C$1381,MATCH(B250,Historical!$B$7:$B$1403,0))/INDEX(Historical!$H$7:$H$1372,MATCH(B250,Historical!$B$7:$B$1403,0)))^(1/5)-1)*100)</f>
        <v>16.263706552639732</v>
      </c>
      <c r="V250" s="721">
        <f>IF(INDEX(Historical!$O$7:$O$1372,MATCH(B250,Historical!$B$7:$B$1403,0))=0,"n/a",((INDEX(Historical!$C$7:$C$1381,MATCH(B250,Historical!$B$7:$B$1403,0))/INDEX(Historical!$O$7:$O$1372,MATCH(B250,Historical!$B$7:$B$1403,0)))^(1/10)-1)*100)</f>
        <v>12.595525048655865</v>
      </c>
      <c r="W250" s="722">
        <f t="shared" si="55"/>
        <v>1.2912289475677965</v>
      </c>
      <c r="X250" s="723">
        <f t="shared" si="56"/>
        <v>1.3900603891145069</v>
      </c>
      <c r="Y250" s="899"/>
      <c r="Z250" s="669">
        <f t="shared" si="57"/>
        <v>34.810636583400481</v>
      </c>
      <c r="AA250" s="910">
        <f t="shared" si="58"/>
        <v>11.663980660757453</v>
      </c>
      <c r="AB250" s="911">
        <v>12</v>
      </c>
      <c r="AC250" s="889">
        <v>12.41</v>
      </c>
      <c r="AD250" s="889">
        <v>1.75</v>
      </c>
      <c r="AE250" s="889">
        <v>1.94</v>
      </c>
      <c r="AF250" s="889">
        <v>2.33</v>
      </c>
      <c r="AG250" s="889">
        <v>21</v>
      </c>
      <c r="AH250" s="889">
        <v>4</v>
      </c>
      <c r="AI250" s="889">
        <v>4.67</v>
      </c>
      <c r="AJ250" s="889">
        <v>11.700000000000001</v>
      </c>
      <c r="AK250" s="889">
        <v>6.65</v>
      </c>
      <c r="AL250" s="902">
        <v>7910</v>
      </c>
      <c r="AM250" s="896">
        <v>1.3</v>
      </c>
      <c r="AN250" s="889">
        <v>0.34</v>
      </c>
      <c r="AO250" s="762">
        <f t="shared" si="59"/>
        <v>7.5841818504315022</v>
      </c>
      <c r="AP250" s="763">
        <f t="shared" si="60"/>
        <v>19.248162511188955</v>
      </c>
      <c r="AQ250" s="912">
        <f t="shared" si="61"/>
        <v>9.9031390504381367</v>
      </c>
      <c r="AR250" s="669">
        <f>INDEX(Historical!$C$7:$C$1381,MATCH(B250,Historical!$B$7:$B$1403,0))*IF(AH250="n/a",1.03,IF(AH250&lt;0,1.01,IF(AH250&gt;10,1.1,(1+AH250/100))))</f>
        <v>4.0872000000000002</v>
      </c>
      <c r="AS250" s="910">
        <f t="shared" si="62"/>
        <v>4.2780722400000002</v>
      </c>
      <c r="AT250" s="910">
        <f t="shared" si="68"/>
        <v>4.5625640439600001</v>
      </c>
      <c r="AU250" s="910">
        <f t="shared" si="68"/>
        <v>4.8659745528833405</v>
      </c>
      <c r="AV250" s="910">
        <f t="shared" si="68"/>
        <v>5.1895618606500822</v>
      </c>
      <c r="AW250" s="669">
        <f t="shared" si="63"/>
        <v>22.983372697493422</v>
      </c>
      <c r="AX250" s="770">
        <f t="shared" si="64"/>
        <v>15.877977683933281</v>
      </c>
      <c r="AY250" s="959">
        <v>1.19</v>
      </c>
      <c r="AZ250" s="896">
        <v>1.1400000000000001</v>
      </c>
      <c r="BA250" s="896">
        <v>-16.809999999999999</v>
      </c>
      <c r="BB250" s="896">
        <v>-11.64</v>
      </c>
      <c r="BC250" s="896">
        <v>-9.31</v>
      </c>
      <c r="BE250" s="641">
        <v>2011</v>
      </c>
      <c r="BF250" s="922">
        <f t="shared" si="65"/>
        <v>0</v>
      </c>
      <c r="BG250" s="906">
        <v>12.4</v>
      </c>
    </row>
    <row r="251" spans="1:60" ht="11.25" customHeight="1" x14ac:dyDescent="0.2">
      <c r="A251" s="887" t="s">
        <v>791</v>
      </c>
      <c r="B251" s="899" t="s">
        <v>792</v>
      </c>
      <c r="C251" s="957" t="s">
        <v>131</v>
      </c>
      <c r="D251" s="957" t="s">
        <v>4345</v>
      </c>
      <c r="E251" s="754">
        <v>19</v>
      </c>
      <c r="F251" s="1235">
        <v>175</v>
      </c>
      <c r="G251" s="1235" t="s">
        <v>37</v>
      </c>
      <c r="H251" s="1235" t="s">
        <v>115</v>
      </c>
      <c r="I251" s="898">
        <v>60.36</v>
      </c>
      <c r="J251" s="669">
        <f t="shared" si="52"/>
        <v>4.1086812458581843</v>
      </c>
      <c r="K251" s="901">
        <v>0.62</v>
      </c>
      <c r="L251" s="911">
        <v>4</v>
      </c>
      <c r="M251" s="660">
        <f t="shared" si="53"/>
        <v>2.48</v>
      </c>
      <c r="N251" s="894" t="s">
        <v>793</v>
      </c>
      <c r="O251" s="756">
        <v>0.6</v>
      </c>
      <c r="P251" s="885">
        <v>43602</v>
      </c>
      <c r="Q251" s="885">
        <v>43622</v>
      </c>
      <c r="R251" s="660">
        <f t="shared" si="54"/>
        <v>3.3333333333333366</v>
      </c>
      <c r="S251" s="721">
        <f>IF(INDEX(Historical!$D$7:$D$1379,MATCH(B251,Historical!$B$7:$B$1403,0))=0,"n/a",(INDEX(Historical!$C$7:$C$1381,MATCH(B251,Historical!$B$7:$B$1403,0))/INDEX(Historical!$D$7:$D$1379,MATCH(B251,Historical!$B$7:$B$1403,0))-1)*100)</f>
        <v>3.3613445378151363</v>
      </c>
      <c r="T251" s="721">
        <f>IF(INDEX(Historical!$F$7:$F$1372,MATCH(B251,Historical!$B$7:$B$1403,0))=0,"n/a",((INDEX(Historical!$C$7:$C$1381,MATCH(B251,Historical!$B$7:$B$1403,0))/INDEX(Historical!$F$7:$F$1372,MATCH(B251,Historical!$B$7:$B$1403,0)))^(1/3)-1)*100)</f>
        <v>3.4422072990857977</v>
      </c>
      <c r="U251" s="721">
        <f>IF(INDEX(Historical!$H$7:$H$1372,MATCH(B251,Historical!$B$7:$B$1403,0))=0,"n/a",((INDEX(Historical!$C$7:$C$1381,MATCH(B251,Historical!$B$7:$B$1403,0))/INDEX(Historical!$H$7:$H$1372,MATCH(B251,Historical!$B$7:$B$1403,0)))^(1/5)-1)*100)</f>
        <v>3.3879726832663826</v>
      </c>
      <c r="V251" s="721">
        <f>IF(INDEX(Historical!$O$7:$O$1372,MATCH(B251,Historical!$B$7:$B$1403,0))=0,"n/a",((INDEX(Historical!$C$7:$C$1381,MATCH(B251,Historical!$B$7:$B$1403,0))/INDEX(Historical!$O$7:$O$1372,MATCH(B251,Historical!$B$7:$B$1403,0)))^(1/10)-1)*100)</f>
        <v>3.568142299544097</v>
      </c>
      <c r="W251" s="722">
        <f t="shared" si="55"/>
        <v>0.94950604512024794</v>
      </c>
      <c r="X251" s="723">
        <f t="shared" si="56"/>
        <v>0.2171777361068194</v>
      </c>
      <c r="Y251" s="899"/>
      <c r="Z251" s="669">
        <f t="shared" si="57"/>
        <v>54.988913525498894</v>
      </c>
      <c r="AA251" s="910">
        <f t="shared" si="58"/>
        <v>13.38359201773836</v>
      </c>
      <c r="AB251" s="911">
        <v>12</v>
      </c>
      <c r="AC251" s="889">
        <v>4.51</v>
      </c>
      <c r="AD251" s="889">
        <v>6.38</v>
      </c>
      <c r="AE251" s="889">
        <v>2.99</v>
      </c>
      <c r="AF251" s="889">
        <v>2.3199999999999998</v>
      </c>
      <c r="AG251" s="889">
        <v>17.5</v>
      </c>
      <c r="AH251" s="889">
        <v>109.89999999999999</v>
      </c>
      <c r="AI251" s="889">
        <v>4</v>
      </c>
      <c r="AJ251" s="889">
        <v>15.6</v>
      </c>
      <c r="AK251" s="889">
        <v>2.1</v>
      </c>
      <c r="AL251" s="902">
        <v>64050</v>
      </c>
      <c r="AM251" s="896">
        <v>0.1</v>
      </c>
      <c r="AN251" s="889">
        <v>1.7</v>
      </c>
      <c r="AO251" s="762">
        <f t="shared" si="59"/>
        <v>-5.8869380886137934</v>
      </c>
      <c r="AP251" s="763">
        <f t="shared" si="60"/>
        <v>7.4966539291245669</v>
      </c>
      <c r="AQ251" s="912">
        <f t="shared" si="61"/>
        <v>17.473275412188947</v>
      </c>
      <c r="AR251" s="669">
        <f>INDEX(Historical!$C$7:$C$1381,MATCH(B251,Historical!$B$7:$B$1403,0))*IF(AH251="n/a",1.03,IF(AH251&lt;0,1.01,IF(AH251&gt;10,1.1,(1+AH251/100))))</f>
        <v>2.706</v>
      </c>
      <c r="AS251" s="910">
        <f t="shared" si="62"/>
        <v>2.8142399999999999</v>
      </c>
      <c r="AT251" s="910">
        <f t="shared" si="68"/>
        <v>2.8733390399999994</v>
      </c>
      <c r="AU251" s="910">
        <f t="shared" si="68"/>
        <v>2.9336791598399992</v>
      </c>
      <c r="AV251" s="910">
        <f t="shared" si="68"/>
        <v>2.9952864221966387</v>
      </c>
      <c r="AW251" s="669">
        <f t="shared" si="63"/>
        <v>14.322544622036636</v>
      </c>
      <c r="AX251" s="770">
        <f t="shared" si="64"/>
        <v>23.728536484487471</v>
      </c>
      <c r="AY251" s="959">
        <v>0.23</v>
      </c>
      <c r="AZ251" s="896">
        <v>22.830000000000002</v>
      </c>
      <c r="BA251" s="896">
        <v>-15.110000000000001</v>
      </c>
      <c r="BB251" s="896">
        <v>-9.16</v>
      </c>
      <c r="BC251" s="896">
        <v>-0.27</v>
      </c>
      <c r="BE251" s="641">
        <v>2001</v>
      </c>
      <c r="BF251" s="922">
        <f t="shared" si="65"/>
        <v>2</v>
      </c>
      <c r="BG251" s="906">
        <v>4.1000000000000005</v>
      </c>
    </row>
    <row r="252" spans="1:60" ht="11.25" customHeight="1" x14ac:dyDescent="0.2">
      <c r="A252" s="887" t="s">
        <v>1651</v>
      </c>
      <c r="B252" s="899" t="s">
        <v>1652</v>
      </c>
      <c r="C252" s="957" t="s">
        <v>4335</v>
      </c>
      <c r="D252" s="957" t="s">
        <v>4336</v>
      </c>
      <c r="E252" s="754">
        <v>10</v>
      </c>
      <c r="F252" s="1235">
        <v>362</v>
      </c>
      <c r="G252" s="1235" t="s">
        <v>37</v>
      </c>
      <c r="H252" s="1235" t="s">
        <v>115</v>
      </c>
      <c r="I252" s="898">
        <v>123.08</v>
      </c>
      <c r="J252" s="669">
        <f t="shared" si="52"/>
        <v>6.8248293792655197</v>
      </c>
      <c r="K252" s="901">
        <v>2.1</v>
      </c>
      <c r="L252" s="911">
        <v>4</v>
      </c>
      <c r="M252" s="660">
        <f t="shared" si="53"/>
        <v>8.4</v>
      </c>
      <c r="N252" s="894" t="s">
        <v>515</v>
      </c>
      <c r="O252" s="756">
        <v>2.0499999999999998</v>
      </c>
      <c r="P252" s="885">
        <v>43692</v>
      </c>
      <c r="Q252" s="885">
        <v>43707</v>
      </c>
      <c r="R252" s="660">
        <f t="shared" si="54"/>
        <v>2.4390243902439157</v>
      </c>
      <c r="S252" s="721">
        <f>IF(INDEX(Historical!$D$7:$D$1379,MATCH(B252,Historical!$B$7:$B$1403,0))=0,"n/a",(INDEX(Historical!$C$7:$C$1381,MATCH(B252,Historical!$B$7:$B$1403,0))/INDEX(Historical!$D$7:$D$1379,MATCH(B252,Historical!$B$7:$B$1403,0))-1)*100)</f>
        <v>5.0632911392405111</v>
      </c>
      <c r="T252" s="721">
        <f>IF(INDEX(Historical!$F$7:$F$1372,MATCH(B252,Historical!$B$7:$B$1403,0))=0,"n/a",((INDEX(Historical!$C$7:$C$1381,MATCH(B252,Historical!$B$7:$B$1403,0))/INDEX(Historical!$F$7:$F$1372,MATCH(B252,Historical!$B$7:$B$1403,0)))^(1/3)-1)*100)</f>
        <v>8.4896342939231761</v>
      </c>
      <c r="U252" s="721">
        <f>IF(INDEX(Historical!$H$7:$H$1372,MATCH(B252,Historical!$B$7:$B$1403,0))=0,"n/a",((INDEX(Historical!$C$7:$C$1381,MATCH(B252,Historical!$B$7:$B$1403,0))/INDEX(Historical!$H$7:$H$1372,MATCH(B252,Historical!$B$7:$B$1403,0)))^(1/5)-1)*100)</f>
        <v>10.672889774574656</v>
      </c>
      <c r="V252" s="721">
        <f>IF(INDEX(Historical!$O$7:$O$1372,MATCH(B252,Historical!$B$7:$B$1403,0))=0,"n/a",((INDEX(Historical!$C$7:$C$1381,MATCH(B252,Historical!$B$7:$B$1403,0))/INDEX(Historical!$O$7:$O$1372,MATCH(B252,Historical!$B$7:$B$1403,0)))^(1/10)-1)*100)</f>
        <v>16.123766341858502</v>
      </c>
      <c r="W252" s="722">
        <f t="shared" si="55"/>
        <v>0.66193527915788741</v>
      </c>
      <c r="X252" s="723">
        <f t="shared" si="56"/>
        <v>0.6429451671430515</v>
      </c>
      <c r="Y252" s="900"/>
      <c r="Z252" s="669">
        <f t="shared" si="57"/>
        <v>127.65957446808511</v>
      </c>
      <c r="AA252" s="910">
        <f t="shared" si="58"/>
        <v>18.705167173252278</v>
      </c>
      <c r="AB252" s="911">
        <v>12</v>
      </c>
      <c r="AC252" s="889">
        <v>6.58</v>
      </c>
      <c r="AD252" s="889">
        <v>2.1800000000000002</v>
      </c>
      <c r="AE252" s="889">
        <v>6.77</v>
      </c>
      <c r="AF252" s="889">
        <v>14.38</v>
      </c>
      <c r="AG252" s="889">
        <v>77.5</v>
      </c>
      <c r="AH252" s="889">
        <v>26.1</v>
      </c>
      <c r="AI252" s="889">
        <v>5.9799999999999995</v>
      </c>
      <c r="AJ252" s="889">
        <v>16.600000000000001</v>
      </c>
      <c r="AK252" s="889">
        <v>8.6</v>
      </c>
      <c r="AL252" s="902">
        <v>38960</v>
      </c>
      <c r="AM252" s="896">
        <v>0.44999999999999996</v>
      </c>
      <c r="AN252" s="889">
        <v>10.130000000000001</v>
      </c>
      <c r="AO252" s="762">
        <f t="shared" si="59"/>
        <v>-1.2074480194121016</v>
      </c>
      <c r="AP252" s="763">
        <f t="shared" si="60"/>
        <v>17.497719153840176</v>
      </c>
      <c r="AQ252" s="912">
        <f t="shared" si="61"/>
        <v>245.75540741420582</v>
      </c>
      <c r="AR252" s="669">
        <f>INDEX(Historical!$C$7:$C$1381,MATCH(B252,Historical!$B$7:$B$1403,0))*IF(AH252="n/a",1.03,IF(AH252&lt;0,1.01,IF(AH252&gt;10,1.1,(1+AH252/100))))</f>
        <v>9.1300000000000008</v>
      </c>
      <c r="AS252" s="910">
        <f t="shared" si="62"/>
        <v>9.6759740000000019</v>
      </c>
      <c r="AT252" s="910">
        <f t="shared" si="68"/>
        <v>10.508107764000004</v>
      </c>
      <c r="AU252" s="910">
        <f t="shared" si="68"/>
        <v>11.411805031704004</v>
      </c>
      <c r="AV252" s="910">
        <f t="shared" si="68"/>
        <v>12.39322026443055</v>
      </c>
      <c r="AW252" s="669">
        <f t="shared" si="63"/>
        <v>53.119107060134567</v>
      </c>
      <c r="AX252" s="770">
        <f t="shared" si="64"/>
        <v>43.158195531471051</v>
      </c>
      <c r="AY252" s="959">
        <v>0.66</v>
      </c>
      <c r="AZ252" s="896">
        <v>-1.55</v>
      </c>
      <c r="BA252" s="896">
        <v>-33.97</v>
      </c>
      <c r="BB252" s="896">
        <v>-13.62</v>
      </c>
      <c r="BC252" s="896">
        <v>-19.400000000000002</v>
      </c>
      <c r="BE252" s="641">
        <v>2010</v>
      </c>
      <c r="BF252" s="922">
        <f t="shared" si="65"/>
        <v>0</v>
      </c>
      <c r="BG252" s="906">
        <v>7.3</v>
      </c>
    </row>
    <row r="253" spans="1:60" s="796" customFormat="1" ht="11.25" customHeight="1" x14ac:dyDescent="0.2">
      <c r="A253" s="777" t="s">
        <v>801</v>
      </c>
      <c r="B253" s="804" t="s">
        <v>802</v>
      </c>
      <c r="C253" s="957" t="s">
        <v>131</v>
      </c>
      <c r="D253" s="957" t="s">
        <v>4356</v>
      </c>
      <c r="E253" s="778">
        <v>17</v>
      </c>
      <c r="F253" s="1235">
        <v>217</v>
      </c>
      <c r="G253" s="1234" t="s">
        <v>37</v>
      </c>
      <c r="H253" s="1234" t="s">
        <v>37</v>
      </c>
      <c r="I253" s="779">
        <v>75.05</v>
      </c>
      <c r="J253" s="780">
        <f t="shared" si="52"/>
        <v>3.3177881412391743</v>
      </c>
      <c r="K253" s="781">
        <v>0.62250000000000005</v>
      </c>
      <c r="L253" s="782">
        <v>4</v>
      </c>
      <c r="M253" s="783">
        <f t="shared" si="53"/>
        <v>2.4900000000000002</v>
      </c>
      <c r="N253" s="784" t="s">
        <v>189</v>
      </c>
      <c r="O253" s="785">
        <v>0.59250000000000003</v>
      </c>
      <c r="P253" s="786">
        <v>43808</v>
      </c>
      <c r="Q253" s="786">
        <v>43832</v>
      </c>
      <c r="R253" s="783">
        <f t="shared" si="54"/>
        <v>5.0632911392405102</v>
      </c>
      <c r="S253" s="721">
        <f>IF(INDEX(Historical!$D$7:$D$1379,MATCH(B253,Historical!$B$7:$B$1403,0))=0,"n/a",(INDEX(Historical!$C$7:$C$1381,MATCH(B253,Historical!$B$7:$B$1403,0))/INDEX(Historical!$D$7:$D$1379,MATCH(B253,Historical!$B$7:$B$1403,0))-1)*100)</f>
        <v>5.3333333333333455</v>
      </c>
      <c r="T253" s="721">
        <f>IF(INDEX(Historical!$F$7:$F$1372,MATCH(B253,Historical!$B$7:$B$1403,0))=0,"n/a",((INDEX(Historical!$C$7:$C$1381,MATCH(B253,Historical!$B$7:$B$1403,0))/INDEX(Historical!$F$7:$F$1372,MATCH(B253,Historical!$B$7:$B$1403,0)))^(1/3)-1)*100)</f>
        <v>6.5362546664217813</v>
      </c>
      <c r="U253" s="721">
        <f>IF(INDEX(Historical!$H$7:$H$1372,MATCH(B253,Historical!$B$7:$B$1403,0))=0,"n/a",((INDEX(Historical!$C$7:$C$1381,MATCH(B253,Historical!$B$7:$B$1403,0))/INDEX(Historical!$H$7:$H$1372,MATCH(B253,Historical!$B$7:$B$1403,0)))^(1/5)-1)*100)</f>
        <v>6.1321923960891089</v>
      </c>
      <c r="V253" s="721">
        <f>IF(INDEX(Historical!$O$7:$O$1372,MATCH(B253,Historical!$B$7:$B$1403,0))=0,"n/a",((INDEX(Historical!$C$7:$C$1381,MATCH(B253,Historical!$B$7:$B$1403,0))/INDEX(Historical!$O$7:$O$1372,MATCH(B253,Historical!$B$7:$B$1403,0)))^(1/10)-1)*100)</f>
        <v>4.4053521417678487</v>
      </c>
      <c r="W253" s="722">
        <f t="shared" si="55"/>
        <v>1.3919868829437745</v>
      </c>
      <c r="X253" s="723">
        <f t="shared" si="56"/>
        <v>0.73002290429632244</v>
      </c>
      <c r="Y253" s="1155"/>
      <c r="Z253" s="780">
        <f t="shared" si="57"/>
        <v>72.38372093023257</v>
      </c>
      <c r="AA253" s="788">
        <f t="shared" si="58"/>
        <v>21.816860465116278</v>
      </c>
      <c r="AB253" s="782">
        <v>9</v>
      </c>
      <c r="AC253" s="789">
        <v>3.44</v>
      </c>
      <c r="AD253" s="789">
        <v>4.6900000000000004</v>
      </c>
      <c r="AE253" s="789">
        <v>2</v>
      </c>
      <c r="AF253" s="789">
        <v>1.63</v>
      </c>
      <c r="AG253" s="789">
        <v>7.3999999999999995</v>
      </c>
      <c r="AH253" s="789">
        <v>13</v>
      </c>
      <c r="AI253" s="789">
        <v>5.08</v>
      </c>
      <c r="AJ253" s="789">
        <v>8.4</v>
      </c>
      <c r="AK253" s="789">
        <v>4.6500000000000004</v>
      </c>
      <c r="AL253" s="790">
        <v>3840</v>
      </c>
      <c r="AM253" s="791">
        <v>0.8</v>
      </c>
      <c r="AN253" s="789">
        <v>1.3</v>
      </c>
      <c r="AO253" s="792">
        <f t="shared" si="59"/>
        <v>-12.366879927787995</v>
      </c>
      <c r="AP253" s="793">
        <f t="shared" si="60"/>
        <v>9.4499805373282832</v>
      </c>
      <c r="AQ253" s="794">
        <f t="shared" si="61"/>
        <v>25.718349333631974</v>
      </c>
      <c r="AR253" s="669">
        <f>INDEX(Historical!$C$7:$C$1381,MATCH(B253,Historical!$B$7:$B$1403,0))*IF(AH253="n/a",1.03,IF(AH253&lt;0,1.01,IF(AH253&gt;10,1.1,(1+AH253/100))))</f>
        <v>2.6070000000000002</v>
      </c>
      <c r="AS253" s="788">
        <f t="shared" si="62"/>
        <v>2.7394356000000002</v>
      </c>
      <c r="AT253" s="788">
        <f t="shared" si="68"/>
        <v>2.8668193554000001</v>
      </c>
      <c r="AU253" s="788">
        <f t="shared" si="68"/>
        <v>3.0001264554261002</v>
      </c>
      <c r="AV253" s="788">
        <f t="shared" si="68"/>
        <v>3.1396323356034137</v>
      </c>
      <c r="AW253" s="780">
        <f t="shared" si="63"/>
        <v>14.353013746429514</v>
      </c>
      <c r="AX253" s="795">
        <f t="shared" si="64"/>
        <v>19.124601927287831</v>
      </c>
      <c r="AY253" s="960">
        <v>0.21</v>
      </c>
      <c r="AZ253" s="791">
        <v>0.96</v>
      </c>
      <c r="BA253" s="791">
        <v>-14.719999999999999</v>
      </c>
      <c r="BB253" s="791">
        <v>-10.71</v>
      </c>
      <c r="BC253" s="791">
        <v>-10.220000000000001</v>
      </c>
      <c r="BD253" s="933"/>
      <c r="BE253" s="641">
        <v>2004</v>
      </c>
      <c r="BF253" s="922">
        <f t="shared" si="65"/>
        <v>1</v>
      </c>
      <c r="BG253" s="847">
        <v>2.2999999999999998</v>
      </c>
    </row>
    <row r="254" spans="1:60" ht="11.25" customHeight="1" x14ac:dyDescent="0.2">
      <c r="A254" s="895" t="s">
        <v>781</v>
      </c>
      <c r="B254" s="899" t="s">
        <v>782</v>
      </c>
      <c r="C254" s="957" t="s">
        <v>131</v>
      </c>
      <c r="D254" s="957" t="s">
        <v>4344</v>
      </c>
      <c r="E254" s="754">
        <v>17</v>
      </c>
      <c r="F254" s="1235">
        <v>228</v>
      </c>
      <c r="G254" s="1235" t="s">
        <v>37</v>
      </c>
      <c r="H254" s="1235" t="s">
        <v>37</v>
      </c>
      <c r="I254" s="898">
        <v>139.78</v>
      </c>
      <c r="J254" s="669">
        <f t="shared" si="52"/>
        <v>2.9904135069394764</v>
      </c>
      <c r="K254" s="901">
        <v>1.0449999999999999</v>
      </c>
      <c r="L254" s="911">
        <v>4</v>
      </c>
      <c r="M254" s="660">
        <f t="shared" si="53"/>
        <v>4.18</v>
      </c>
      <c r="N254" s="894" t="s">
        <v>491</v>
      </c>
      <c r="O254" s="756">
        <v>0.96750000000000003</v>
      </c>
      <c r="P254" s="885">
        <v>43909</v>
      </c>
      <c r="Q254" s="885">
        <v>43936</v>
      </c>
      <c r="R254" s="660">
        <f t="shared" si="54"/>
        <v>8.010335917312652</v>
      </c>
      <c r="S254" s="721">
        <f>IF(INDEX(Historical!$D$7:$D$1379,MATCH(B254,Historical!$B$7:$B$1403,0))=0,"n/a",(INDEX(Historical!$C$7:$C$1381,MATCH(B254,Historical!$B$7:$B$1403,0))/INDEX(Historical!$D$7:$D$1379,MATCH(B254,Historical!$B$7:$B$1403,0))-1)*100)</f>
        <v>8.2679971489665114</v>
      </c>
      <c r="T254" s="721">
        <f>IF(INDEX(Historical!$F$7:$F$1372,MATCH(B254,Historical!$B$7:$B$1403,0))=0,"n/a",((INDEX(Historical!$C$7:$C$1381,MATCH(B254,Historical!$B$7:$B$1403,0))/INDEX(Historical!$F$7:$F$1372,MATCH(B254,Historical!$B$7:$B$1403,0)))^(1/3)-1)*100)</f>
        <v>8.5986337663978887</v>
      </c>
      <c r="U254" s="721">
        <f>IF(INDEX(Historical!$H$7:$H$1372,MATCH(B254,Historical!$B$7:$B$1403,0))=0,"n/a",((INDEX(Historical!$C$7:$C$1381,MATCH(B254,Historical!$B$7:$B$1403,0))/INDEX(Historical!$H$7:$H$1372,MATCH(B254,Historical!$B$7:$B$1403,0)))^(1/5)-1)*100)</f>
        <v>7.7882584537545485</v>
      </c>
      <c r="V254" s="721">
        <f>IF(INDEX(Historical!$O$7:$O$1372,MATCH(B254,Historical!$B$7:$B$1403,0))=0,"n/a",((INDEX(Historical!$C$7:$C$1381,MATCH(B254,Historical!$B$7:$B$1403,0))/INDEX(Historical!$O$7:$O$1372,MATCH(B254,Historical!$B$7:$B$1403,0)))^(1/10)-1)*100)</f>
        <v>9.5886102515285732</v>
      </c>
      <c r="W254" s="722">
        <f t="shared" si="55"/>
        <v>0.81224059060206133</v>
      </c>
      <c r="X254" s="723" t="str">
        <f t="shared" si="56"/>
        <v>n/a</v>
      </c>
      <c r="Y254" s="899"/>
      <c r="Z254" s="669">
        <f t="shared" si="57"/>
        <v>54.00516795865633</v>
      </c>
      <c r="AA254" s="910">
        <f t="shared" si="58"/>
        <v>18.059431524547804</v>
      </c>
      <c r="AB254" s="911">
        <v>12</v>
      </c>
      <c r="AC254" s="889">
        <v>7.74</v>
      </c>
      <c r="AD254" s="889">
        <v>1.52</v>
      </c>
      <c r="AE254" s="889">
        <v>3.59</v>
      </c>
      <c r="AF254" s="889">
        <v>2.37</v>
      </c>
      <c r="AG254" s="889">
        <v>16.100000000000001</v>
      </c>
      <c r="AH254" s="889">
        <v>-23.3</v>
      </c>
      <c r="AI254" s="889">
        <v>14.89</v>
      </c>
      <c r="AJ254" s="889">
        <v>-3.1</v>
      </c>
      <c r="AK254" s="889">
        <v>11.899999999999999</v>
      </c>
      <c r="AL254" s="902">
        <v>39770</v>
      </c>
      <c r="AM254" s="896">
        <v>0.1</v>
      </c>
      <c r="AN254" s="889">
        <v>1.6</v>
      </c>
      <c r="AO254" s="762">
        <f t="shared" si="59"/>
        <v>-7.2807595638537794</v>
      </c>
      <c r="AP254" s="763">
        <f t="shared" si="60"/>
        <v>10.778671960694025</v>
      </c>
      <c r="AQ254" s="912">
        <f t="shared" si="61"/>
        <v>37.922446345245135</v>
      </c>
      <c r="AR254" s="669">
        <f>INDEX(Historical!$C$7:$C$1381,MATCH(B254,Historical!$B$7:$B$1403,0))*IF(AH254="n/a",1.03,IF(AH254&lt;0,1.01,IF(AH254&gt;10,1.1,(1+AH254/100))))</f>
        <v>3.8354749999999997</v>
      </c>
      <c r="AS254" s="910">
        <f t="shared" si="62"/>
        <v>4.2190225000000003</v>
      </c>
      <c r="AT254" s="910">
        <f t="shared" si="68"/>
        <v>4.6409247500000008</v>
      </c>
      <c r="AU254" s="910">
        <f t="shared" si="68"/>
        <v>5.105017225000001</v>
      </c>
      <c r="AV254" s="910">
        <f t="shared" si="68"/>
        <v>5.6155189475000018</v>
      </c>
      <c r="AW254" s="669">
        <f t="shared" si="63"/>
        <v>23.415958422500005</v>
      </c>
      <c r="AX254" s="770">
        <f t="shared" si="64"/>
        <v>16.752009173343829</v>
      </c>
      <c r="AY254" s="959">
        <v>0.45</v>
      </c>
      <c r="AZ254" s="896">
        <v>17.2</v>
      </c>
      <c r="BA254" s="896">
        <v>-13.65</v>
      </c>
      <c r="BB254" s="896">
        <v>-9.6199999999999992</v>
      </c>
      <c r="BC254" s="896">
        <v>-3.17</v>
      </c>
      <c r="BE254" s="641">
        <v>2004</v>
      </c>
      <c r="BF254" s="922">
        <f t="shared" si="65"/>
        <v>1</v>
      </c>
      <c r="BG254" s="906">
        <v>4</v>
      </c>
      <c r="BH254" s="887"/>
    </row>
    <row r="255" spans="1:60" ht="11.25" customHeight="1" x14ac:dyDescent="0.2">
      <c r="A255" s="887" t="s">
        <v>1680</v>
      </c>
      <c r="B255" s="899" t="s">
        <v>1681</v>
      </c>
      <c r="C255" s="957" t="s">
        <v>4335</v>
      </c>
      <c r="D255" s="957" t="s">
        <v>4336</v>
      </c>
      <c r="E255" s="754">
        <v>10</v>
      </c>
      <c r="F255" s="1235">
        <v>429</v>
      </c>
      <c r="G255" s="1235" t="s">
        <v>106</v>
      </c>
      <c r="H255" s="1235" t="s">
        <v>106</v>
      </c>
      <c r="I255" s="898">
        <v>27.98</v>
      </c>
      <c r="J255" s="669">
        <f t="shared" si="52"/>
        <v>5.1465332380271622</v>
      </c>
      <c r="K255" s="901">
        <v>0.12</v>
      </c>
      <c r="L255" s="911">
        <v>12</v>
      </c>
      <c r="M255" s="660">
        <f t="shared" si="53"/>
        <v>1.44</v>
      </c>
      <c r="N255" s="894" t="s">
        <v>1054</v>
      </c>
      <c r="O255" s="756">
        <v>0.119167</v>
      </c>
      <c r="P255" s="885">
        <v>43888</v>
      </c>
      <c r="Q255" s="885">
        <v>43935</v>
      </c>
      <c r="R255" s="660">
        <f t="shared" si="54"/>
        <v>0.69901902372301095</v>
      </c>
      <c r="S255" s="721">
        <f>IF(INDEX(Historical!$D$7:$D$1379,MATCH(B255,Historical!$B$7:$B$1403,0))=0,"n/a",(INDEX(Historical!$C$7:$C$1381,MATCH(B255,Historical!$B$7:$B$1403,0))/INDEX(Historical!$D$7:$D$1379,MATCH(B255,Historical!$B$7:$B$1403,0))-1)*100)</f>
        <v>0.66901408450703581</v>
      </c>
      <c r="T255" s="721">
        <f>IF(INDEX(Historical!$F$7:$F$1372,MATCH(B255,Historical!$B$7:$B$1403,0))=0,"n/a",((INDEX(Historical!$C$7:$C$1381,MATCH(B255,Historical!$B$7:$B$1403,0))/INDEX(Historical!$F$7:$F$1372,MATCH(B255,Historical!$B$7:$B$1403,0)))^(1/3)-1)*100)</f>
        <v>0.91905129840876842</v>
      </c>
      <c r="U255" s="721">
        <f>IF(INDEX(Historical!$H$7:$H$1372,MATCH(B255,Historical!$B$7:$B$1403,0))=0,"n/a",((INDEX(Historical!$C$7:$C$1381,MATCH(B255,Historical!$B$7:$B$1403,0))/INDEX(Historical!$H$7:$H$1372,MATCH(B255,Historical!$B$7:$B$1403,0)))^(1/5)-1)*100)</f>
        <v>2.2338786990910187</v>
      </c>
      <c r="V255" s="721" t="str">
        <f>IF(INDEX(Historical!$O$7:$O$1372,MATCH(B255,Historical!$B$7:$B$1403,0))=0,"n/a",((INDEX(Historical!$C$7:$C$1381,MATCH(B255,Historical!$B$7:$B$1403,0))/INDEX(Historical!$O$7:$O$1372,MATCH(B255,Historical!$B$7:$B$1403,0)))^(1/10)-1)*100)</f>
        <v>n/a</v>
      </c>
      <c r="W255" s="722" t="str">
        <f t="shared" si="55"/>
        <v>n/a</v>
      </c>
      <c r="X255" s="723">
        <f t="shared" si="56"/>
        <v>8.3665868879813421E-2</v>
      </c>
      <c r="Y255" s="900"/>
      <c r="Z255" s="669">
        <f t="shared" si="57"/>
        <v>423.5294117647058</v>
      </c>
      <c r="AA255" s="910">
        <f t="shared" si="58"/>
        <v>82.294117647058812</v>
      </c>
      <c r="AB255" s="911">
        <v>12</v>
      </c>
      <c r="AC255" s="889">
        <v>0.34</v>
      </c>
      <c r="AD255" s="889">
        <v>11.65</v>
      </c>
      <c r="AE255" s="889">
        <v>10.220000000000001</v>
      </c>
      <c r="AF255" s="889">
        <v>1.68</v>
      </c>
      <c r="AG255" s="889">
        <v>2.2999999999999998</v>
      </c>
      <c r="AH255" s="891">
        <v>-56.100000000000009</v>
      </c>
      <c r="AI255" s="891">
        <v>24.41</v>
      </c>
      <c r="AJ255" s="889">
        <v>26.700000000000003</v>
      </c>
      <c r="AK255" s="889">
        <v>7.0000000000000009</v>
      </c>
      <c r="AL255" s="902">
        <v>4150</v>
      </c>
      <c r="AM255" s="896">
        <v>0.2</v>
      </c>
      <c r="AN255" s="889">
        <v>0.74</v>
      </c>
      <c r="AO255" s="762">
        <f t="shared" si="59"/>
        <v>-74.913705709940629</v>
      </c>
      <c r="AP255" s="763">
        <f t="shared" si="60"/>
        <v>7.3804119371181809</v>
      </c>
      <c r="AQ255" s="912">
        <f t="shared" si="61"/>
        <v>147.88359064247055</v>
      </c>
      <c r="AR255" s="669">
        <f>INDEX(Historical!$C$7:$C$1381,MATCH(B255,Historical!$B$7:$B$1403,0))*IF(AH255="n/a",1.03,IF(AH255&lt;0,1.01,IF(AH255&gt;10,1.1,(1+AH255/100))))</f>
        <v>1.4437949999999999</v>
      </c>
      <c r="AS255" s="910">
        <f t="shared" si="62"/>
        <v>1.5881745</v>
      </c>
      <c r="AT255" s="910">
        <f t="shared" si="68"/>
        <v>1.6993467150000001</v>
      </c>
      <c r="AU255" s="910">
        <f t="shared" si="68"/>
        <v>1.8183009850500003</v>
      </c>
      <c r="AV255" s="910">
        <f t="shared" si="68"/>
        <v>1.9455820540035005</v>
      </c>
      <c r="AW255" s="669">
        <f t="shared" si="63"/>
        <v>8.4951992540535013</v>
      </c>
      <c r="AX255" s="770">
        <f t="shared" si="64"/>
        <v>30.3616842532291</v>
      </c>
      <c r="AY255" s="959">
        <v>0.96</v>
      </c>
      <c r="AZ255" s="896">
        <v>3.09</v>
      </c>
      <c r="BA255" s="896">
        <v>-16.43</v>
      </c>
      <c r="BB255" s="896">
        <v>-12.43</v>
      </c>
      <c r="BC255" s="896">
        <v>-8.4599999999999991</v>
      </c>
      <c r="BE255" s="641">
        <v>2011</v>
      </c>
      <c r="BF255" s="922">
        <f t="shared" si="65"/>
        <v>0</v>
      </c>
      <c r="BG255" s="906">
        <v>1.2</v>
      </c>
    </row>
    <row r="256" spans="1:60" ht="11.25" customHeight="1" x14ac:dyDescent="0.2">
      <c r="A256" s="895" t="s">
        <v>803</v>
      </c>
      <c r="B256" s="899" t="s">
        <v>804</v>
      </c>
      <c r="C256" s="957" t="s">
        <v>153</v>
      </c>
      <c r="D256" s="957" t="s">
        <v>4340</v>
      </c>
      <c r="E256" s="754">
        <v>15</v>
      </c>
      <c r="F256" s="1235">
        <v>264</v>
      </c>
      <c r="G256" s="1235" t="s">
        <v>106</v>
      </c>
      <c r="H256" s="1235" t="s">
        <v>106</v>
      </c>
      <c r="I256" s="898">
        <v>158.62</v>
      </c>
      <c r="J256" s="669">
        <f t="shared" si="52"/>
        <v>0.93304753498928261</v>
      </c>
      <c r="K256" s="901">
        <v>0.37</v>
      </c>
      <c r="L256" s="911">
        <v>4</v>
      </c>
      <c r="M256" s="660">
        <f t="shared" si="53"/>
        <v>1.48</v>
      </c>
      <c r="N256" s="894" t="s">
        <v>288</v>
      </c>
      <c r="O256" s="756">
        <v>0.34</v>
      </c>
      <c r="P256" s="885">
        <v>43717</v>
      </c>
      <c r="Q256" s="885">
        <v>43734</v>
      </c>
      <c r="R256" s="660">
        <f t="shared" si="54"/>
        <v>8.8235294117646959</v>
      </c>
      <c r="S256" s="721">
        <f>IF(INDEX(Historical!$D$7:$D$1379,MATCH(B256,Historical!$B$7:$B$1403,0))=0,"n/a",(INDEX(Historical!$C$7:$C$1381,MATCH(B256,Historical!$B$7:$B$1403,0))/INDEX(Historical!$D$7:$D$1379,MATCH(B256,Historical!$B$7:$B$1403,0))-1)*100)</f>
        <v>9.2307692307692193</v>
      </c>
      <c r="T256" s="721">
        <f>IF(INDEX(Historical!$F$7:$F$1372,MATCH(B256,Historical!$B$7:$B$1403,0))=0,"n/a",((INDEX(Historical!$C$7:$C$1381,MATCH(B256,Historical!$B$7:$B$1403,0))/INDEX(Historical!$F$7:$F$1372,MATCH(B256,Historical!$B$7:$B$1403,0)))^(1/3)-1)*100)</f>
        <v>10.237027222161377</v>
      </c>
      <c r="U256" s="721">
        <f>IF(INDEX(Historical!$H$7:$H$1372,MATCH(B256,Historical!$B$7:$B$1403,0))=0,"n/a",((INDEX(Historical!$C$7:$C$1381,MATCH(B256,Historical!$B$7:$B$1403,0))/INDEX(Historical!$H$7:$H$1372,MATCH(B256,Historical!$B$7:$B$1403,0)))^(1/5)-1)*100)</f>
        <v>10.04267384562354</v>
      </c>
      <c r="V256" s="721">
        <f>IF(INDEX(Historical!$O$7:$O$1372,MATCH(B256,Historical!$B$7:$B$1403,0))=0,"n/a",((INDEX(Historical!$C$7:$C$1381,MATCH(B256,Historical!$B$7:$B$1403,0))/INDEX(Historical!$O$7:$O$1372,MATCH(B256,Historical!$B$7:$B$1403,0)))^(1/10)-1)*100)</f>
        <v>13.227116833118234</v>
      </c>
      <c r="W256" s="722">
        <f t="shared" si="55"/>
        <v>0.75924889545683583</v>
      </c>
      <c r="X256" s="723">
        <f t="shared" si="56"/>
        <v>0.96564171592534032</v>
      </c>
      <c r="Y256" s="899" t="s">
        <v>731</v>
      </c>
      <c r="Z256" s="669">
        <f t="shared" si="57"/>
        <v>32.244008714596951</v>
      </c>
      <c r="AA256" s="910">
        <f t="shared" si="58"/>
        <v>34.557734204793029</v>
      </c>
      <c r="AB256" s="911">
        <v>3</v>
      </c>
      <c r="AC256" s="889">
        <v>4.59</v>
      </c>
      <c r="AD256" s="889">
        <v>3.45</v>
      </c>
      <c r="AE256" s="889">
        <v>4.53</v>
      </c>
      <c r="AF256" s="889">
        <v>3.98</v>
      </c>
      <c r="AG256" s="889">
        <v>12.1</v>
      </c>
      <c r="AH256" s="889">
        <v>12.1</v>
      </c>
      <c r="AI256" s="889">
        <v>10.199999999999999</v>
      </c>
      <c r="AJ256" s="889">
        <v>10.4</v>
      </c>
      <c r="AK256" s="889">
        <v>10</v>
      </c>
      <c r="AL256" s="902">
        <v>13480</v>
      </c>
      <c r="AM256" s="896">
        <v>0.3</v>
      </c>
      <c r="AN256" s="889">
        <v>0.34</v>
      </c>
      <c r="AO256" s="762">
        <f t="shared" si="59"/>
        <v>-23.582012824180204</v>
      </c>
      <c r="AP256" s="763">
        <f t="shared" si="60"/>
        <v>10.975721380612823</v>
      </c>
      <c r="AQ256" s="912">
        <f t="shared" si="61"/>
        <v>147.24237513022297</v>
      </c>
      <c r="AR256" s="669">
        <f>INDEX(Historical!$C$7:$C$1381,MATCH(B256,Historical!$B$7:$B$1403,0))*IF(AH256="n/a",1.03,IF(AH256&lt;0,1.01,IF(AH256&gt;10,1.1,(1+AH256/100))))</f>
        <v>1.5620000000000001</v>
      </c>
      <c r="AS256" s="910">
        <f t="shared" si="62"/>
        <v>1.7182000000000002</v>
      </c>
      <c r="AT256" s="910">
        <f t="shared" si="68"/>
        <v>1.8900200000000003</v>
      </c>
      <c r="AU256" s="910">
        <f t="shared" si="68"/>
        <v>2.0790220000000006</v>
      </c>
      <c r="AV256" s="910">
        <f t="shared" si="68"/>
        <v>2.286924200000001</v>
      </c>
      <c r="AW256" s="669">
        <f t="shared" si="63"/>
        <v>9.536166200000002</v>
      </c>
      <c r="AX256" s="770">
        <f t="shared" si="64"/>
        <v>6.0119570041608883</v>
      </c>
      <c r="AY256" s="959">
        <v>0.98</v>
      </c>
      <c r="AZ256" s="896">
        <v>34.22</v>
      </c>
      <c r="BA256" s="896">
        <v>-6.13</v>
      </c>
      <c r="BB256" s="896">
        <v>2.11</v>
      </c>
      <c r="BC256" s="896">
        <v>7.06</v>
      </c>
      <c r="BE256" s="641">
        <v>2005</v>
      </c>
      <c r="BF256" s="922">
        <f t="shared" si="65"/>
        <v>1</v>
      </c>
      <c r="BG256" s="906">
        <v>7.5</v>
      </c>
    </row>
    <row r="257" spans="1:60" ht="11.25" customHeight="1" x14ac:dyDescent="0.2">
      <c r="A257" s="895" t="s">
        <v>796</v>
      </c>
      <c r="B257" s="899" t="s">
        <v>797</v>
      </c>
      <c r="C257" s="957" t="s">
        <v>131</v>
      </c>
      <c r="D257" s="957" t="s">
        <v>4356</v>
      </c>
      <c r="E257" s="754">
        <v>13</v>
      </c>
      <c r="F257" s="1235">
        <v>284</v>
      </c>
      <c r="G257" s="1235" t="s">
        <v>37</v>
      </c>
      <c r="H257" s="1235" t="s">
        <v>37</v>
      </c>
      <c r="I257" s="898">
        <v>64.680000000000007</v>
      </c>
      <c r="J257" s="669">
        <f t="shared" si="52"/>
        <v>3.3704390847247989</v>
      </c>
      <c r="K257" s="901">
        <v>0.54500000000000004</v>
      </c>
      <c r="L257" s="911">
        <v>4</v>
      </c>
      <c r="M257" s="660">
        <f t="shared" si="53"/>
        <v>2.1800000000000002</v>
      </c>
      <c r="N257" s="894" t="s">
        <v>119</v>
      </c>
      <c r="O257" s="756">
        <v>0.52</v>
      </c>
      <c r="P257" s="885">
        <v>43599</v>
      </c>
      <c r="Q257" s="885">
        <v>43619</v>
      </c>
      <c r="R257" s="660">
        <f t="shared" si="54"/>
        <v>4.8076923076923119</v>
      </c>
      <c r="S257" s="721">
        <f>IF(INDEX(Historical!$D$7:$D$1379,MATCH(B257,Historical!$B$7:$B$1403,0))=0,"n/a",(INDEX(Historical!$C$7:$C$1381,MATCH(B257,Historical!$B$7:$B$1403,0))/INDEX(Historical!$D$7:$D$1379,MATCH(B257,Historical!$B$7:$B$1403,0))-1)*100)</f>
        <v>4.8661800486617723</v>
      </c>
      <c r="T257" s="721">
        <f>IF(INDEX(Historical!$F$7:$F$1372,MATCH(B257,Historical!$B$7:$B$1403,0))=0,"n/a",((INDEX(Historical!$C$7:$C$1381,MATCH(B257,Historical!$B$7:$B$1403,0))/INDEX(Historical!$F$7:$F$1372,MATCH(B257,Historical!$B$7:$B$1403,0)))^(1/3)-1)*100)</f>
        <v>7.0837039129185264</v>
      </c>
      <c r="U257" s="721">
        <f>IF(INDEX(Historical!$H$7:$H$1372,MATCH(B257,Historical!$B$7:$B$1403,0))=0,"n/a",((INDEX(Historical!$C$7:$C$1381,MATCH(B257,Historical!$B$7:$B$1403,0))/INDEX(Historical!$H$7:$H$1372,MATCH(B257,Historical!$B$7:$B$1403,0)))^(1/5)-1)*100)</f>
        <v>8.6241727552928804</v>
      </c>
      <c r="V257" s="721">
        <f>IF(INDEX(Historical!$O$7:$O$1372,MATCH(B257,Historical!$B$7:$B$1403,0))=0,"n/a",((INDEX(Historical!$C$7:$C$1381,MATCH(B257,Historical!$B$7:$B$1403,0))/INDEX(Historical!$O$7:$O$1372,MATCH(B257,Historical!$B$7:$B$1403,0)))^(1/10)-1)*100)</f>
        <v>8.6794920199201329</v>
      </c>
      <c r="W257" s="722">
        <f t="shared" si="55"/>
        <v>0.99362643983077692</v>
      </c>
      <c r="X257" s="723">
        <f t="shared" si="56"/>
        <v>4.7912070862738227</v>
      </c>
      <c r="Y257" s="682"/>
      <c r="Z257" s="669">
        <f t="shared" si="57"/>
        <v>59.890109890109891</v>
      </c>
      <c r="AA257" s="910">
        <f t="shared" si="58"/>
        <v>17.76923076923077</v>
      </c>
      <c r="AB257" s="911">
        <v>12</v>
      </c>
      <c r="AC257" s="889">
        <v>3.64</v>
      </c>
      <c r="AD257" s="889">
        <v>2.17</v>
      </c>
      <c r="AE257" s="889">
        <v>1.1499999999999999</v>
      </c>
      <c r="AF257" s="889">
        <v>1.46</v>
      </c>
      <c r="AG257" s="889">
        <v>8.1</v>
      </c>
      <c r="AH257" s="889">
        <v>-10.199999999999999</v>
      </c>
      <c r="AI257" s="889">
        <v>6.61</v>
      </c>
      <c r="AJ257" s="889">
        <v>1.7999999999999998</v>
      </c>
      <c r="AK257" s="889">
        <v>8.2000000000000011</v>
      </c>
      <c r="AL257" s="902">
        <v>3530</v>
      </c>
      <c r="AM257" s="896">
        <v>0.70000000000000007</v>
      </c>
      <c r="AN257" s="889">
        <v>1.04</v>
      </c>
      <c r="AO257" s="762">
        <f t="shared" si="59"/>
        <v>-5.7746189292130907</v>
      </c>
      <c r="AP257" s="763">
        <f t="shared" si="60"/>
        <v>11.994611840017679</v>
      </c>
      <c r="AQ257" s="912">
        <f t="shared" si="61"/>
        <v>7.37903152038768</v>
      </c>
      <c r="AR257" s="669">
        <f>INDEX(Historical!$C$7:$C$1381,MATCH(B257,Historical!$B$7:$B$1403,0))*IF(AH257="n/a",1.03,IF(AH257&lt;0,1.01,IF(AH257&gt;10,1.1,(1+AH257/100))))</f>
        <v>2.1765499999999998</v>
      </c>
      <c r="AS257" s="910">
        <f t="shared" si="62"/>
        <v>2.3204199549999998</v>
      </c>
      <c r="AT257" s="910">
        <f t="shared" si="68"/>
        <v>2.5106943913099999</v>
      </c>
      <c r="AU257" s="910">
        <f t="shared" si="68"/>
        <v>2.7165713313974202</v>
      </c>
      <c r="AV257" s="910">
        <f t="shared" si="68"/>
        <v>2.9393301805720089</v>
      </c>
      <c r="AW257" s="669">
        <f t="shared" si="63"/>
        <v>12.663565858279428</v>
      </c>
      <c r="AX257" s="770">
        <f t="shared" si="64"/>
        <v>19.578796936115378</v>
      </c>
      <c r="AY257" s="959">
        <v>0.26</v>
      </c>
      <c r="AZ257" s="896">
        <v>-5.91</v>
      </c>
      <c r="BA257" s="896">
        <v>-30.409999999999997</v>
      </c>
      <c r="BB257" s="896">
        <v>-15.620000000000001</v>
      </c>
      <c r="BC257" s="896">
        <v>-23.14</v>
      </c>
      <c r="BE257" s="641">
        <v>2007</v>
      </c>
      <c r="BF257" s="922">
        <f t="shared" si="65"/>
        <v>1</v>
      </c>
      <c r="BG257" s="906">
        <v>2.5</v>
      </c>
      <c r="BH257" s="721"/>
    </row>
    <row r="258" spans="1:60" ht="11.25" customHeight="1" x14ac:dyDescent="0.2">
      <c r="A258" s="895" t="s">
        <v>783</v>
      </c>
      <c r="B258" s="899" t="s">
        <v>784</v>
      </c>
      <c r="C258" s="957" t="s">
        <v>123</v>
      </c>
      <c r="D258" s="957" t="s">
        <v>4188</v>
      </c>
      <c r="E258" s="754">
        <v>14</v>
      </c>
      <c r="F258" s="1235">
        <v>282</v>
      </c>
      <c r="G258" s="1235" t="s">
        <v>37</v>
      </c>
      <c r="H258" s="1235" t="s">
        <v>37</v>
      </c>
      <c r="I258" s="898">
        <v>49.18</v>
      </c>
      <c r="J258" s="669">
        <f t="shared" si="52"/>
        <v>3.1720211468076456</v>
      </c>
      <c r="K258" s="901">
        <v>0.39</v>
      </c>
      <c r="L258" s="911">
        <v>4</v>
      </c>
      <c r="M258" s="660">
        <f t="shared" si="53"/>
        <v>1.56</v>
      </c>
      <c r="N258" s="894" t="s">
        <v>119</v>
      </c>
      <c r="O258" s="756">
        <v>0.36</v>
      </c>
      <c r="P258" s="885">
        <v>43770</v>
      </c>
      <c r="Q258" s="885">
        <v>43801</v>
      </c>
      <c r="R258" s="660">
        <f t="shared" si="54"/>
        <v>8.333333333333341</v>
      </c>
      <c r="S258" s="721">
        <f>IF(INDEX(Historical!$D$7:$D$1379,MATCH(B258,Historical!$B$7:$B$1403,0))=0,"n/a",(INDEX(Historical!$C$7:$C$1381,MATCH(B258,Historical!$B$7:$B$1403,0))/INDEX(Historical!$D$7:$D$1379,MATCH(B258,Historical!$B$7:$B$1403,0))-1)*100)</f>
        <v>8.8888888888888786</v>
      </c>
      <c r="T258" s="721">
        <f>IF(INDEX(Historical!$F$7:$F$1372,MATCH(B258,Historical!$B$7:$B$1403,0))=0,"n/a",((INDEX(Historical!$C$7:$C$1381,MATCH(B258,Historical!$B$7:$B$1403,0))/INDEX(Historical!$F$7:$F$1372,MATCH(B258,Historical!$B$7:$B$1403,0)))^(1/3)-1)*100)</f>
        <v>9.8157887721507677</v>
      </c>
      <c r="U258" s="721">
        <f>IF(INDEX(Historical!$H$7:$H$1372,MATCH(B258,Historical!$B$7:$B$1403,0))=0,"n/a",((INDEX(Historical!$C$7:$C$1381,MATCH(B258,Historical!$B$7:$B$1403,0))/INDEX(Historical!$H$7:$H$1372,MATCH(B258,Historical!$B$7:$B$1403,0)))^(1/5)-1)*100)</f>
        <v>8.4471771197698544</v>
      </c>
      <c r="V258" s="721">
        <f>IF(INDEX(Historical!$O$7:$O$1372,MATCH(B258,Historical!$B$7:$B$1403,0))=0,"n/a",((INDEX(Historical!$C$7:$C$1381,MATCH(B258,Historical!$B$7:$B$1403,0))/INDEX(Historical!$O$7:$O$1372,MATCH(B258,Historical!$B$7:$B$1403,0)))^(1/10)-1)*100)</f>
        <v>6.8194590355898921</v>
      </c>
      <c r="W258" s="722">
        <f t="shared" si="55"/>
        <v>1.2386872735337375</v>
      </c>
      <c r="X258" s="723">
        <f t="shared" si="56"/>
        <v>0.98222989764765756</v>
      </c>
      <c r="Y258" s="899"/>
      <c r="Z258" s="669">
        <f t="shared" si="57"/>
        <v>80.412371134020617</v>
      </c>
      <c r="AA258" s="910">
        <f t="shared" si="58"/>
        <v>25.350515463917528</v>
      </c>
      <c r="AB258" s="911">
        <v>12</v>
      </c>
      <c r="AC258" s="889">
        <v>1.94</v>
      </c>
      <c r="AD258" s="889">
        <v>6.67</v>
      </c>
      <c r="AE258" s="889">
        <v>1.57</v>
      </c>
      <c r="AF258" s="889">
        <v>2.3199999999999998</v>
      </c>
      <c r="AG258" s="889">
        <v>16.7</v>
      </c>
      <c r="AH258" s="889">
        <v>40.9</v>
      </c>
      <c r="AI258" s="889">
        <v>13.639999999999999</v>
      </c>
      <c r="AJ258" s="889">
        <v>8.6</v>
      </c>
      <c r="AK258" s="889">
        <v>3.8</v>
      </c>
      <c r="AL258" s="902">
        <v>2080</v>
      </c>
      <c r="AM258" s="896">
        <v>0.6</v>
      </c>
      <c r="AN258" s="889">
        <v>0.71</v>
      </c>
      <c r="AO258" s="762">
        <f t="shared" si="59"/>
        <v>-13.731317197340028</v>
      </c>
      <c r="AP258" s="763">
        <f t="shared" si="60"/>
        <v>11.6191982665775</v>
      </c>
      <c r="AQ258" s="912">
        <f t="shared" si="61"/>
        <v>61.676213981028781</v>
      </c>
      <c r="AR258" s="669">
        <f>INDEX(Historical!$C$7:$C$1381,MATCH(B258,Historical!$B$7:$B$1403,0))*IF(AH258="n/a",1.03,IF(AH258&lt;0,1.01,IF(AH258&gt;10,1.1,(1+AH258/100))))</f>
        <v>1.617</v>
      </c>
      <c r="AS258" s="910">
        <f t="shared" si="62"/>
        <v>1.7787000000000002</v>
      </c>
      <c r="AT258" s="910">
        <f t="shared" si="68"/>
        <v>1.8462906000000003</v>
      </c>
      <c r="AU258" s="910">
        <f t="shared" si="68"/>
        <v>1.9164496428000004</v>
      </c>
      <c r="AV258" s="910">
        <f t="shared" si="68"/>
        <v>1.9892747292264006</v>
      </c>
      <c r="AW258" s="669">
        <f t="shared" si="63"/>
        <v>9.1477149720264013</v>
      </c>
      <c r="AX258" s="770">
        <f t="shared" si="64"/>
        <v>18.600477779638879</v>
      </c>
      <c r="AY258" s="959">
        <v>0.94</v>
      </c>
      <c r="AZ258" s="896">
        <v>-2.36</v>
      </c>
      <c r="BA258" s="896">
        <v>-34.61</v>
      </c>
      <c r="BB258" s="896">
        <v>-20.440000000000001</v>
      </c>
      <c r="BC258" s="896">
        <v>-25.430000000000003</v>
      </c>
      <c r="BD258" s="663"/>
      <c r="BE258" s="641">
        <v>2007</v>
      </c>
      <c r="BF258" s="922">
        <f t="shared" si="65"/>
        <v>1</v>
      </c>
      <c r="BG258" s="906">
        <v>8.1</v>
      </c>
      <c r="BH258" s="721"/>
    </row>
    <row r="259" spans="1:60" ht="11.25" customHeight="1" x14ac:dyDescent="0.2">
      <c r="A259" s="887" t="s">
        <v>1696</v>
      </c>
      <c r="B259" s="899" t="s">
        <v>1697</v>
      </c>
      <c r="C259" s="957" t="s">
        <v>108</v>
      </c>
      <c r="D259" s="957" t="s">
        <v>4355</v>
      </c>
      <c r="E259" s="754">
        <v>10</v>
      </c>
      <c r="F259" s="1235">
        <v>386</v>
      </c>
      <c r="G259" s="1235" t="s">
        <v>37</v>
      </c>
      <c r="H259" s="1235" t="s">
        <v>37</v>
      </c>
      <c r="I259" s="898">
        <v>34.94</v>
      </c>
      <c r="J259" s="669">
        <f t="shared" si="52"/>
        <v>3.0910131654264461</v>
      </c>
      <c r="K259" s="901">
        <v>0.27</v>
      </c>
      <c r="L259" s="911">
        <v>4</v>
      </c>
      <c r="M259" s="660">
        <f t="shared" si="53"/>
        <v>1.08</v>
      </c>
      <c r="N259" s="894" t="s">
        <v>163</v>
      </c>
      <c r="O259" s="756">
        <v>0.26</v>
      </c>
      <c r="P259" s="885">
        <v>43811</v>
      </c>
      <c r="Q259" s="885">
        <v>43829</v>
      </c>
      <c r="R259" s="660">
        <f t="shared" si="54"/>
        <v>3.8461538461538494</v>
      </c>
      <c r="S259" s="721">
        <f>IF(INDEX(Historical!$D$7:$D$1379,MATCH(B259,Historical!$B$7:$B$1403,0))=0,"n/a",(INDEX(Historical!$C$7:$C$1381,MATCH(B259,Historical!$B$7:$B$1403,0))/INDEX(Historical!$D$7:$D$1379,MATCH(B259,Historical!$B$7:$B$1403,0))-1)*100)</f>
        <v>8.3333333333333481</v>
      </c>
      <c r="T259" s="721">
        <f>IF(INDEX(Historical!$F$7:$F$1372,MATCH(B259,Historical!$B$7:$B$1403,0))=0,"n/a",((INDEX(Historical!$C$7:$C$1381,MATCH(B259,Historical!$B$7:$B$1403,0))/INDEX(Historical!$F$7:$F$1372,MATCH(B259,Historical!$B$7:$B$1403,0)))^(1/3)-1)*100)</f>
        <v>13.215349270944788</v>
      </c>
      <c r="U259" s="721">
        <f>IF(INDEX(Historical!$H$7:$H$1372,MATCH(B259,Historical!$B$7:$B$1403,0))=0,"n/a",((INDEX(Historical!$C$7:$C$1381,MATCH(B259,Historical!$B$7:$B$1403,0))/INDEX(Historical!$H$7:$H$1372,MATCH(B259,Historical!$B$7:$B$1403,0)))^(1/5)-1)*100)</f>
        <v>12.131694529164561</v>
      </c>
      <c r="V259" s="721">
        <f>IF(INDEX(Historical!$O$7:$O$1372,MATCH(B259,Historical!$B$7:$B$1403,0))=0,"n/a",((INDEX(Historical!$C$7:$C$1381,MATCH(B259,Historical!$B$7:$B$1403,0))/INDEX(Historical!$O$7:$O$1372,MATCH(B259,Historical!$B$7:$B$1403,0)))^(1/10)-1)*100)</f>
        <v>8.6579653683789726</v>
      </c>
      <c r="W259" s="722">
        <f t="shared" si="55"/>
        <v>1.4012177241401893</v>
      </c>
      <c r="X259" s="723">
        <f t="shared" si="56"/>
        <v>0.872783779076587</v>
      </c>
      <c r="Y259" s="900"/>
      <c r="Z259" s="669">
        <f t="shared" si="57"/>
        <v>37.370242214532873</v>
      </c>
      <c r="AA259" s="910">
        <f t="shared" si="58"/>
        <v>12.089965397923875</v>
      </c>
      <c r="AB259" s="911">
        <v>12</v>
      </c>
      <c r="AC259" s="889">
        <v>2.89</v>
      </c>
      <c r="AD259" s="889">
        <v>1.21</v>
      </c>
      <c r="AE259" s="889">
        <v>5.38</v>
      </c>
      <c r="AF259" s="889">
        <v>1.99</v>
      </c>
      <c r="AG259" s="889">
        <v>15.9</v>
      </c>
      <c r="AH259" s="889">
        <v>26.6</v>
      </c>
      <c r="AI259" s="889">
        <v>3.42</v>
      </c>
      <c r="AJ259" s="889">
        <v>13.900000000000002</v>
      </c>
      <c r="AK259" s="889">
        <v>10</v>
      </c>
      <c r="AL259" s="902">
        <v>795.23</v>
      </c>
      <c r="AM259" s="896">
        <v>3</v>
      </c>
      <c r="AN259" s="889">
        <v>0</v>
      </c>
      <c r="AO259" s="762">
        <f t="shared" si="59"/>
        <v>3.1327422966671321</v>
      </c>
      <c r="AP259" s="763">
        <f t="shared" si="60"/>
        <v>15.222707694591007</v>
      </c>
      <c r="AQ259" s="912">
        <f t="shared" si="61"/>
        <v>3.4064926864814327</v>
      </c>
      <c r="AR259" s="669">
        <f>INDEX(Historical!$C$7:$C$1381,MATCH(B259,Historical!$B$7:$B$1403,0))*IF(AH259="n/a",1.03,IF(AH259&lt;0,1.01,IF(AH259&gt;10,1.1,(1+AH259/100))))</f>
        <v>1.1440000000000001</v>
      </c>
      <c r="AS259" s="910">
        <f t="shared" si="62"/>
        <v>1.1831248000000001</v>
      </c>
      <c r="AT259" s="910">
        <f t="shared" si="68"/>
        <v>1.3014372800000003</v>
      </c>
      <c r="AU259" s="910">
        <f t="shared" si="68"/>
        <v>1.4315810080000004</v>
      </c>
      <c r="AV259" s="910">
        <f t="shared" si="68"/>
        <v>1.5747391088000007</v>
      </c>
      <c r="AW259" s="669">
        <f t="shared" si="63"/>
        <v>6.6348821968000014</v>
      </c>
      <c r="AX259" s="770">
        <f t="shared" si="64"/>
        <v>18.989359464224389</v>
      </c>
      <c r="AY259" s="959">
        <v>0.46</v>
      </c>
      <c r="AZ259" s="896">
        <v>9.19</v>
      </c>
      <c r="BA259" s="896">
        <v>-17.98</v>
      </c>
      <c r="BB259" s="896">
        <v>-12.97</v>
      </c>
      <c r="BC259" s="896">
        <v>-7.6300000000000008</v>
      </c>
      <c r="BE259" s="641">
        <v>2010</v>
      </c>
      <c r="BF259" s="922">
        <f t="shared" si="65"/>
        <v>0</v>
      </c>
      <c r="BG259" s="906">
        <v>1.7999999999999998</v>
      </c>
    </row>
    <row r="260" spans="1:60" ht="11.25" customHeight="1" x14ac:dyDescent="0.2">
      <c r="A260" s="895" t="s">
        <v>1715</v>
      </c>
      <c r="B260" s="899" t="s">
        <v>1716</v>
      </c>
      <c r="C260" s="957" t="s">
        <v>108</v>
      </c>
      <c r="D260" s="957" t="s">
        <v>4347</v>
      </c>
      <c r="E260" s="754">
        <v>10</v>
      </c>
      <c r="F260" s="1235">
        <v>375</v>
      </c>
      <c r="G260" s="1235" t="s">
        <v>106</v>
      </c>
      <c r="H260" s="1235" t="s">
        <v>106</v>
      </c>
      <c r="I260" s="898">
        <v>25.42</v>
      </c>
      <c r="J260" s="669">
        <f t="shared" si="52"/>
        <v>3.6191974822974036</v>
      </c>
      <c r="K260" s="901">
        <v>0.23</v>
      </c>
      <c r="L260" s="911">
        <v>4</v>
      </c>
      <c r="M260" s="660">
        <f t="shared" si="53"/>
        <v>0.92</v>
      </c>
      <c r="N260" s="894" t="s">
        <v>434</v>
      </c>
      <c r="O260" s="756">
        <v>0.22</v>
      </c>
      <c r="P260" s="885">
        <v>43775</v>
      </c>
      <c r="Q260" s="885">
        <v>43790</v>
      </c>
      <c r="R260" s="660">
        <f t="shared" si="54"/>
        <v>4.5454545454545494</v>
      </c>
      <c r="S260" s="721">
        <f>IF(INDEX(Historical!$D$7:$D$1379,MATCH(B260,Historical!$B$7:$B$1403,0))=0,"n/a",(INDEX(Historical!$C$7:$C$1381,MATCH(B260,Historical!$B$7:$B$1403,0))/INDEX(Historical!$D$7:$D$1379,MATCH(B260,Historical!$B$7:$B$1403,0))-1)*100)</f>
        <v>5.9523809523809534</v>
      </c>
      <c r="T260" s="721">
        <f>IF(INDEX(Historical!$F$7:$F$1372,MATCH(B260,Historical!$B$7:$B$1403,0))=0,"n/a",((INDEX(Historical!$C$7:$C$1381,MATCH(B260,Historical!$B$7:$B$1403,0))/INDEX(Historical!$F$7:$F$1372,MATCH(B260,Historical!$B$7:$B$1403,0)))^(1/3)-1)*100)</f>
        <v>7.3212782606484783</v>
      </c>
      <c r="U260" s="721">
        <f>IF(INDEX(Historical!$H$7:$H$1372,MATCH(B260,Historical!$B$7:$B$1403,0))=0,"n/a",((INDEX(Historical!$C$7:$C$1381,MATCH(B260,Historical!$B$7:$B$1403,0))/INDEX(Historical!$H$7:$H$1372,MATCH(B260,Historical!$B$7:$B$1403,0)))^(1/5)-1)*100)</f>
        <v>8.2051051130405117</v>
      </c>
      <c r="V260" s="721" t="str">
        <f>IF(INDEX(Historical!$O$7:$O$1372,MATCH(B260,Historical!$B$7:$B$1403,0))=0,"n/a",((INDEX(Historical!$C$7:$C$1381,MATCH(B260,Historical!$B$7:$B$1403,0))/INDEX(Historical!$O$7:$O$1372,MATCH(B260,Historical!$B$7:$B$1403,0)))^(1/10)-1)*100)</f>
        <v>n/a</v>
      </c>
      <c r="W260" s="722" t="str">
        <f t="shared" si="55"/>
        <v>n/a</v>
      </c>
      <c r="X260" s="723">
        <f t="shared" si="56"/>
        <v>1.2623238635446941</v>
      </c>
      <c r="Y260" s="683"/>
      <c r="Z260" s="669">
        <f t="shared" si="57"/>
        <v>41.071428571428569</v>
      </c>
      <c r="AA260" s="910">
        <f t="shared" si="58"/>
        <v>11.348214285714285</v>
      </c>
      <c r="AB260" s="911">
        <v>12</v>
      </c>
      <c r="AC260" s="889">
        <v>2.2400000000000002</v>
      </c>
      <c r="AD260" s="889">
        <v>2.84</v>
      </c>
      <c r="AE260" s="889">
        <v>3.33</v>
      </c>
      <c r="AF260" s="889">
        <v>0.95</v>
      </c>
      <c r="AG260" s="889">
        <v>8.6999999999999993</v>
      </c>
      <c r="AH260" s="889">
        <v>14.099999999999998</v>
      </c>
      <c r="AI260" s="889">
        <v>6.93</v>
      </c>
      <c r="AJ260" s="889">
        <v>6.5</v>
      </c>
      <c r="AK260" s="889">
        <v>4</v>
      </c>
      <c r="AL260" s="902">
        <v>248.61</v>
      </c>
      <c r="AM260" s="896">
        <v>2.4</v>
      </c>
      <c r="AN260" s="889">
        <v>0</v>
      </c>
      <c r="AO260" s="762">
        <f t="shared" si="59"/>
        <v>0.47608830962363058</v>
      </c>
      <c r="AP260" s="763">
        <f t="shared" si="60"/>
        <v>11.824302595337915</v>
      </c>
      <c r="AQ260" s="912">
        <f t="shared" si="61"/>
        <v>-30.779567655436779</v>
      </c>
      <c r="AR260" s="669">
        <f>INDEX(Historical!$C$7:$C$1381,MATCH(B260,Historical!$B$7:$B$1403,0))*IF(AH260="n/a",1.03,IF(AH260&lt;0,1.01,IF(AH260&gt;10,1.1,(1+AH260/100))))</f>
        <v>0.97900000000000009</v>
      </c>
      <c r="AS260" s="910">
        <f t="shared" si="62"/>
        <v>1.0468447000000001</v>
      </c>
      <c r="AT260" s="910">
        <f t="shared" si="68"/>
        <v>1.088718488</v>
      </c>
      <c r="AU260" s="910">
        <f t="shared" si="68"/>
        <v>1.1322672275200001</v>
      </c>
      <c r="AV260" s="910">
        <f t="shared" si="68"/>
        <v>1.1775579166208001</v>
      </c>
      <c r="AW260" s="669">
        <f t="shared" si="63"/>
        <v>5.4243883321408006</v>
      </c>
      <c r="AX260" s="770">
        <f t="shared" si="64"/>
        <v>21.339057168138474</v>
      </c>
      <c r="AY260" s="959">
        <v>0.65</v>
      </c>
      <c r="AZ260" s="896">
        <v>-0.92999999999999994</v>
      </c>
      <c r="BA260" s="896">
        <v>-21.66</v>
      </c>
      <c r="BB260" s="896">
        <v>-16.11</v>
      </c>
      <c r="BC260" s="896">
        <v>-12.08</v>
      </c>
      <c r="BE260" s="641">
        <v>2010</v>
      </c>
      <c r="BF260" s="922">
        <f t="shared" si="65"/>
        <v>0</v>
      </c>
      <c r="BG260" s="906">
        <v>1</v>
      </c>
      <c r="BH260" s="887"/>
    </row>
    <row r="261" spans="1:60" ht="11.25" customHeight="1" x14ac:dyDescent="0.2">
      <c r="A261" s="895" t="s">
        <v>1704</v>
      </c>
      <c r="B261" s="899" t="s">
        <v>1705</v>
      </c>
      <c r="C261" s="957" t="s">
        <v>4335</v>
      </c>
      <c r="D261" s="957" t="s">
        <v>4336</v>
      </c>
      <c r="E261" s="754">
        <v>10</v>
      </c>
      <c r="F261" s="1235">
        <v>346</v>
      </c>
      <c r="G261" s="1235" t="s">
        <v>37</v>
      </c>
      <c r="H261" s="1235" t="s">
        <v>115</v>
      </c>
      <c r="I261" s="898">
        <v>52.06</v>
      </c>
      <c r="J261" s="669">
        <f t="shared" si="52"/>
        <v>5.1863234729158663</v>
      </c>
      <c r="K261" s="901">
        <v>0.67500000000000004</v>
      </c>
      <c r="L261" s="911">
        <v>4</v>
      </c>
      <c r="M261" s="660">
        <f t="shared" si="53"/>
        <v>2.7</v>
      </c>
      <c r="N261" s="894" t="s">
        <v>319</v>
      </c>
      <c r="O261" s="756">
        <v>0.65500000000000003</v>
      </c>
      <c r="P261" s="636">
        <v>43538</v>
      </c>
      <c r="Q261" s="636">
        <v>43553</v>
      </c>
      <c r="R261" s="660">
        <f t="shared" si="54"/>
        <v>3.0534351145038197</v>
      </c>
      <c r="S261" s="721">
        <f>IF(INDEX(Historical!$D$7:$D$1379,MATCH(B261,Historical!$B$7:$B$1403,0))=0,"n/a",(INDEX(Historical!$C$7:$C$1381,MATCH(B261,Historical!$B$7:$B$1403,0))/INDEX(Historical!$D$7:$D$1379,MATCH(B261,Historical!$B$7:$B$1403,0))-1)*100)</f>
        <v>3.0534351145038219</v>
      </c>
      <c r="T261" s="721">
        <f>IF(INDEX(Historical!$F$7:$F$1372,MATCH(B261,Historical!$B$7:$B$1403,0))=0,"n/a",((INDEX(Historical!$C$7:$C$1381,MATCH(B261,Historical!$B$7:$B$1403,0))/INDEX(Historical!$F$7:$F$1372,MATCH(B261,Historical!$B$7:$B$1403,0)))^(1/3)-1)*100)</f>
        <v>4.2947071620887067</v>
      </c>
      <c r="U261" s="721">
        <f>IF(INDEX(Historical!$H$7:$H$1372,MATCH(B261,Historical!$B$7:$B$1403,0))=0,"n/a",((INDEX(Historical!$C$7:$C$1381,MATCH(B261,Historical!$B$7:$B$1403,0))/INDEX(Historical!$H$7:$H$1372,MATCH(B261,Historical!$B$7:$B$1403,0)))^(1/5)-1)*100)</f>
        <v>4.5639552591273169</v>
      </c>
      <c r="V261" s="721">
        <f>IF(INDEX(Historical!$O$7:$O$1372,MATCH(B261,Historical!$B$7:$B$1403,0))=0,"n/a",((INDEX(Historical!$C$7:$C$1381,MATCH(B261,Historical!$B$7:$B$1403,0))/INDEX(Historical!$O$7:$O$1372,MATCH(B261,Historical!$B$7:$B$1403,0)))^(1/10)-1)*100)</f>
        <v>4.9845926844660049</v>
      </c>
      <c r="W261" s="722">
        <f t="shared" si="55"/>
        <v>0.91561247789622546</v>
      </c>
      <c r="X261" s="723" t="str">
        <f t="shared" si="56"/>
        <v>n/a</v>
      </c>
      <c r="Y261" s="678"/>
      <c r="Z261" s="669">
        <f t="shared" si="57"/>
        <v>80.357142857142861</v>
      </c>
      <c r="AA261" s="910">
        <f t="shared" si="58"/>
        <v>15.49404761904762</v>
      </c>
      <c r="AB261" s="911">
        <v>12</v>
      </c>
      <c r="AC261" s="889">
        <v>3.36</v>
      </c>
      <c r="AD261" s="889">
        <v>2.66</v>
      </c>
      <c r="AE261" s="889">
        <v>4.82</v>
      </c>
      <c r="AF261" s="891">
        <v>55.98</v>
      </c>
      <c r="AG261" s="891">
        <v>-69.8</v>
      </c>
      <c r="AH261" s="889">
        <v>3.8</v>
      </c>
      <c r="AI261" s="889">
        <v>3.8</v>
      </c>
      <c r="AJ261" s="889">
        <v>-11.1</v>
      </c>
      <c r="AK261" s="889">
        <v>5.84</v>
      </c>
      <c r="AL261" s="902">
        <v>3190</v>
      </c>
      <c r="AM261" s="896">
        <v>0.2</v>
      </c>
      <c r="AN261" s="892">
        <v>63.87</v>
      </c>
      <c r="AO261" s="762">
        <f t="shared" si="59"/>
        <v>-5.7437688870044372</v>
      </c>
      <c r="AP261" s="763">
        <f t="shared" si="60"/>
        <v>9.7502787320431832</v>
      </c>
      <c r="AQ261" s="912">
        <f t="shared" si="61"/>
        <v>520.8799439198408</v>
      </c>
      <c r="AR261" s="669">
        <f>INDEX(Historical!$C$7:$C$1381,MATCH(B261,Historical!$B$7:$B$1403,0))*IF(AH261="n/a",1.03,IF(AH261&lt;0,1.01,IF(AH261&gt;10,1.1,(1+AH261/100))))</f>
        <v>2.8026000000000004</v>
      </c>
      <c r="AS261" s="910">
        <f t="shared" si="62"/>
        <v>2.9090988000000007</v>
      </c>
      <c r="AT261" s="910">
        <f t="shared" si="68"/>
        <v>3.0789901699200009</v>
      </c>
      <c r="AU261" s="910">
        <f t="shared" si="68"/>
        <v>3.258803195843329</v>
      </c>
      <c r="AV261" s="910">
        <f t="shared" si="68"/>
        <v>3.4491173024805795</v>
      </c>
      <c r="AW261" s="669">
        <f t="shared" si="63"/>
        <v>15.49860946824391</v>
      </c>
      <c r="AX261" s="770">
        <f t="shared" si="64"/>
        <v>29.770667438040547</v>
      </c>
      <c r="AY261" s="959">
        <v>1.37</v>
      </c>
      <c r="AZ261" s="896">
        <v>98.4</v>
      </c>
      <c r="BA261" s="896">
        <v>-4.4799999999999995</v>
      </c>
      <c r="BB261" s="896">
        <v>42.39</v>
      </c>
      <c r="BC261" s="896">
        <v>33.910000000000004</v>
      </c>
      <c r="BE261" s="641">
        <v>2010</v>
      </c>
      <c r="BF261" s="922">
        <f t="shared" si="65"/>
        <v>0</v>
      </c>
      <c r="BG261" s="906">
        <v>1</v>
      </c>
    </row>
    <row r="262" spans="1:60" ht="11.25" customHeight="1" x14ac:dyDescent="0.2">
      <c r="A262" s="895" t="s">
        <v>604</v>
      </c>
      <c r="B262" s="899" t="s">
        <v>605</v>
      </c>
      <c r="C262" s="957" t="s">
        <v>108</v>
      </c>
      <c r="D262" s="957" t="s">
        <v>118</v>
      </c>
      <c r="E262" s="754">
        <v>15</v>
      </c>
      <c r="F262" s="1235">
        <v>270</v>
      </c>
      <c r="G262" s="1235" t="s">
        <v>106</v>
      </c>
      <c r="H262" s="1235" t="s">
        <v>106</v>
      </c>
      <c r="I262" s="898">
        <v>118.54</v>
      </c>
      <c r="J262" s="669">
        <f t="shared" si="52"/>
        <v>2.1933524548675551</v>
      </c>
      <c r="K262" s="901">
        <v>0.65</v>
      </c>
      <c r="L262" s="911">
        <v>4</v>
      </c>
      <c r="M262" s="660">
        <f t="shared" si="53"/>
        <v>2.6</v>
      </c>
      <c r="N262" s="894" t="s">
        <v>151</v>
      </c>
      <c r="O262" s="756">
        <v>0.6</v>
      </c>
      <c r="P262" s="885">
        <v>43811</v>
      </c>
      <c r="Q262" s="885">
        <v>43825</v>
      </c>
      <c r="R262" s="660">
        <f t="shared" si="54"/>
        <v>8.333333333333341</v>
      </c>
      <c r="S262" s="721">
        <f>IF(INDEX(Historical!$D$7:$D$1379,MATCH(B262,Historical!$B$7:$B$1403,0))=0,"n/a",(INDEX(Historical!$C$7:$C$1381,MATCH(B262,Historical!$B$7:$B$1403,0))/INDEX(Historical!$D$7:$D$1379,MATCH(B262,Historical!$B$7:$B$1403,0))-1)*100)</f>
        <v>10.360360360360366</v>
      </c>
      <c r="T262" s="721">
        <f>IF(INDEX(Historical!$F$7:$F$1372,MATCH(B262,Historical!$B$7:$B$1403,0))=0,"n/a",((INDEX(Historical!$C$7:$C$1381,MATCH(B262,Historical!$B$7:$B$1403,0))/INDEX(Historical!$F$7:$F$1372,MATCH(B262,Historical!$B$7:$B$1403,0)))^(1/3)-1)*100)</f>
        <v>9.2285273387607383</v>
      </c>
      <c r="U262" s="721">
        <f>IF(INDEX(Historical!$H$7:$H$1372,MATCH(B262,Historical!$B$7:$B$1403,0))=0,"n/a",((INDEX(Historical!$C$7:$C$1381,MATCH(B262,Historical!$B$7:$B$1403,0))/INDEX(Historical!$H$7:$H$1372,MATCH(B262,Historical!$B$7:$B$1403,0)))^(1/5)-1)*100)</f>
        <v>10.018190898855295</v>
      </c>
      <c r="V262" s="721">
        <f>IF(INDEX(Historical!$O$7:$O$1372,MATCH(B262,Historical!$B$7:$B$1403,0))=0,"n/a",((INDEX(Historical!$C$7:$C$1381,MATCH(B262,Historical!$B$7:$B$1403,0))/INDEX(Historical!$O$7:$O$1372,MATCH(B262,Historical!$B$7:$B$1403,0)))^(1/10)-1)*100)</f>
        <v>12.566841929221884</v>
      </c>
      <c r="W262" s="722">
        <f t="shared" si="55"/>
        <v>0.79719240166137773</v>
      </c>
      <c r="X262" s="723">
        <f t="shared" si="56"/>
        <v>33.393969662850985</v>
      </c>
      <c r="Y262" s="900"/>
      <c r="Z262" s="669">
        <f t="shared" si="57"/>
        <v>24.809160305343511</v>
      </c>
      <c r="AA262" s="910">
        <f t="shared" si="58"/>
        <v>11.311068702290077</v>
      </c>
      <c r="AB262" s="911">
        <v>12</v>
      </c>
      <c r="AC262" s="889">
        <v>10.48</v>
      </c>
      <c r="AD262" s="889" t="s">
        <v>136</v>
      </c>
      <c r="AE262" s="889">
        <v>0.96</v>
      </c>
      <c r="AF262" s="889">
        <v>1.52</v>
      </c>
      <c r="AG262" s="889">
        <v>14.099999999999998</v>
      </c>
      <c r="AH262" s="889">
        <v>5.8999999999999995</v>
      </c>
      <c r="AI262" s="889">
        <v>7.95</v>
      </c>
      <c r="AJ262" s="891">
        <v>0.3</v>
      </c>
      <c r="AK262" s="891">
        <v>-1.0999999999999999</v>
      </c>
      <c r="AL262" s="902">
        <v>4690</v>
      </c>
      <c r="AM262" s="896">
        <v>0.5</v>
      </c>
      <c r="AN262" s="889">
        <v>0.22</v>
      </c>
      <c r="AO262" s="762">
        <f t="shared" si="59"/>
        <v>0.90047465143277172</v>
      </c>
      <c r="AP262" s="763">
        <f t="shared" si="60"/>
        <v>12.211543353722849</v>
      </c>
      <c r="AQ262" s="912">
        <f t="shared" si="61"/>
        <v>-12.585725987670472</v>
      </c>
      <c r="AR262" s="669">
        <f>INDEX(Historical!$C$7:$C$1381,MATCH(B262,Historical!$B$7:$B$1403,0))*IF(AH262="n/a",1.03,IF(AH262&lt;0,1.01,IF(AH262&gt;10,1.1,(1+AH262/100))))</f>
        <v>2.5945499999999999</v>
      </c>
      <c r="AS262" s="910">
        <f t="shared" si="62"/>
        <v>2.8008167249999998</v>
      </c>
      <c r="AT262" s="910">
        <f t="shared" si="68"/>
        <v>2.8288248922499997</v>
      </c>
      <c r="AU262" s="910">
        <f t="shared" si="68"/>
        <v>2.8571131411724995</v>
      </c>
      <c r="AV262" s="910">
        <f t="shared" si="68"/>
        <v>2.8856842725842244</v>
      </c>
      <c r="AW262" s="669">
        <f t="shared" si="63"/>
        <v>13.966989031006724</v>
      </c>
      <c r="AX262" s="770">
        <f t="shared" si="64"/>
        <v>11.782511414718005</v>
      </c>
      <c r="AY262" s="959">
        <v>0.52</v>
      </c>
      <c r="AZ262" s="896">
        <v>6.74</v>
      </c>
      <c r="BA262" s="896">
        <v>-18.079999999999998</v>
      </c>
      <c r="BB262" s="896">
        <v>-13.52</v>
      </c>
      <c r="BC262" s="896">
        <v>-9.2299999999999986</v>
      </c>
      <c r="BE262" s="641">
        <v>2006</v>
      </c>
      <c r="BF262" s="922">
        <f t="shared" si="65"/>
        <v>1</v>
      </c>
      <c r="BG262" s="906">
        <v>3.4000000000000004</v>
      </c>
      <c r="BH262" s="887"/>
    </row>
    <row r="263" spans="1:60" ht="11.25" customHeight="1" x14ac:dyDescent="0.2">
      <c r="A263" s="887" t="s">
        <v>1719</v>
      </c>
      <c r="B263" s="899" t="s">
        <v>1720</v>
      </c>
      <c r="C263" s="957" t="s">
        <v>246</v>
      </c>
      <c r="D263" s="957" t="s">
        <v>4383</v>
      </c>
      <c r="E263" s="754">
        <v>10</v>
      </c>
      <c r="F263" s="1235">
        <v>373</v>
      </c>
      <c r="G263" s="1235" t="s">
        <v>106</v>
      </c>
      <c r="H263" s="1235" t="s">
        <v>106</v>
      </c>
      <c r="I263" s="898">
        <v>75.41</v>
      </c>
      <c r="J263" s="669">
        <f t="shared" ref="J263:J300" si="69">(M263/I263)*100</f>
        <v>2.1217345179684393</v>
      </c>
      <c r="K263" s="901">
        <v>0.4</v>
      </c>
      <c r="L263" s="911">
        <v>4</v>
      </c>
      <c r="M263" s="660">
        <f t="shared" ref="M263:M300" si="70">K263*L263</f>
        <v>1.6</v>
      </c>
      <c r="N263" s="894" t="s">
        <v>565</v>
      </c>
      <c r="O263" s="756">
        <v>0.39</v>
      </c>
      <c r="P263" s="885">
        <v>43762</v>
      </c>
      <c r="Q263" s="885">
        <v>43777</v>
      </c>
      <c r="R263" s="660">
        <f t="shared" ref="R263:R300" si="71">(K263-O263)/O263*100</f>
        <v>2.5641025641025665</v>
      </c>
      <c r="S263" s="721">
        <f>IF(INDEX(Historical!$D$7:$D$1379,MATCH(B263,Historical!$B$7:$B$1403,0))=0,"n/a",(INDEX(Historical!$C$7:$C$1381,MATCH(B263,Historical!$B$7:$B$1403,0))/INDEX(Historical!$D$7:$D$1379,MATCH(B263,Historical!$B$7:$B$1403,0))-1)*100)</f>
        <v>4.6666666666666634</v>
      </c>
      <c r="T263" s="721">
        <f>IF(INDEX(Historical!$F$7:$F$1372,MATCH(B263,Historical!$B$7:$B$1403,0))=0,"n/a",((INDEX(Historical!$C$7:$C$1381,MATCH(B263,Historical!$B$7:$B$1403,0))/INDEX(Historical!$F$7:$F$1372,MATCH(B263,Historical!$B$7:$B$1403,0)))^(1/3)-1)*100)</f>
        <v>7.6076224092933575</v>
      </c>
      <c r="U263" s="721">
        <f>IF(INDEX(Historical!$H$7:$H$1372,MATCH(B263,Historical!$B$7:$B$1403,0))=0,"n/a",((INDEX(Historical!$C$7:$C$1381,MATCH(B263,Historical!$B$7:$B$1403,0))/INDEX(Historical!$H$7:$H$1372,MATCH(B263,Historical!$B$7:$B$1403,0)))^(1/5)-1)*100)</f>
        <v>10.338146405071269</v>
      </c>
      <c r="V263" s="721">
        <f>IF(INDEX(Historical!$O$7:$O$1372,MATCH(B263,Historical!$B$7:$B$1403,0))=0,"n/a",((INDEX(Historical!$C$7:$C$1381,MATCH(B263,Historical!$B$7:$B$1403,0))/INDEX(Historical!$O$7:$O$1372,MATCH(B263,Historical!$B$7:$B$1403,0)))^(1/10)-1)*100)</f>
        <v>18.815790588259706</v>
      </c>
      <c r="W263" s="722">
        <f t="shared" ref="W263:W300" si="72">IF(OR(U263&lt;=0,U263="n/a",V263&lt;=0,V263="n/a"),"n/a",U263/V263)</f>
        <v>0.54943991625426869</v>
      </c>
      <c r="X263" s="723" t="str">
        <f t="shared" ref="X263:X300" si="73">IF(OR(AJ263&lt;=0,AJ263="n/a",U263&lt;=0,U263="n/a"),"n/a",U263/AJ263)</f>
        <v>n/a</v>
      </c>
      <c r="Y263" s="679"/>
      <c r="Z263" s="669">
        <f t="shared" ref="Z263:Z300" si="74">IF(OR(AC263&lt;0.01,AC263="n/a"),"n/a",M263/AC263*100)</f>
        <v>51.948051948051955</v>
      </c>
      <c r="AA263" s="910">
        <f t="shared" ref="AA263:AA300" si="75">IF(OR(AC263&lt;0.01,AC263="n/a"),"n/a",I263/AC263)</f>
        <v>24.483766233766232</v>
      </c>
      <c r="AB263" s="911">
        <v>7</v>
      </c>
      <c r="AC263" s="889">
        <v>3.08</v>
      </c>
      <c r="AD263" s="889">
        <v>4.01</v>
      </c>
      <c r="AE263" s="889">
        <v>0.52</v>
      </c>
      <c r="AF263" s="889">
        <v>1.97</v>
      </c>
      <c r="AG263" s="889">
        <v>8.4</v>
      </c>
      <c r="AH263" s="889">
        <v>-71.399999999999991</v>
      </c>
      <c r="AI263" s="889">
        <v>14.35</v>
      </c>
      <c r="AJ263" s="889">
        <v>-5.6000000000000005</v>
      </c>
      <c r="AK263" s="889">
        <v>6.1</v>
      </c>
      <c r="AL263" s="902">
        <v>4260</v>
      </c>
      <c r="AM263" s="896">
        <v>0.89999999999999991</v>
      </c>
      <c r="AN263" s="889">
        <v>0.87</v>
      </c>
      <c r="AO263" s="762">
        <f t="shared" ref="AO263:AO300" si="76">IF(U263="n/a","n/a",IF(AA263&lt;0,"n/a",IF(AA263="n/a","n/a",J263+U263-AA263)))</f>
        <v>-12.023885310726524</v>
      </c>
      <c r="AP263" s="763">
        <f t="shared" ref="AP263:AP300" si="77">IF(U263="n/a","n/a",J263+U263)</f>
        <v>12.459880923039709</v>
      </c>
      <c r="AQ263" s="912">
        <f t="shared" ref="AQ263:AQ300" si="78">IF(OR(AC263&lt;0.01,AF263="n/a"),"n/a",(I263/SQRT(22.5*AC263*(I263/AF263))-1)*100)</f>
        <v>46.413447288483532</v>
      </c>
      <c r="AR263" s="669">
        <f>INDEX(Historical!$C$7:$C$1381,MATCH(B263,Historical!$B$7:$B$1403,0))*IF(AH263="n/a",1.03,IF(AH263&lt;0,1.01,IF(AH263&gt;10,1.1,(1+AH263/100))))</f>
        <v>1.5857000000000001</v>
      </c>
      <c r="AS263" s="910">
        <f t="shared" ref="AS263:AS300" si="79">IF($AI263="n/a",1.03*AR263,IF($AI263&lt;0,1.01*AR263,IF($AI263&gt;10,1.1*AR263,(1+$AI263/100)*AR263)))</f>
        <v>1.7442700000000002</v>
      </c>
      <c r="AT263" s="910">
        <f t="shared" si="68"/>
        <v>1.8506704700000001</v>
      </c>
      <c r="AU263" s="910">
        <f t="shared" si="68"/>
        <v>1.96356136867</v>
      </c>
      <c r="AV263" s="910">
        <f t="shared" si="68"/>
        <v>2.0833386121588697</v>
      </c>
      <c r="AW263" s="669">
        <f t="shared" ref="AW263:AW300" si="80">SUM(AR263:AV263)</f>
        <v>9.2275404508288688</v>
      </c>
      <c r="AX263" s="770">
        <f t="shared" ref="AX263:AX300" si="81">AW263/I263*100</f>
        <v>12.236494431546042</v>
      </c>
      <c r="AY263" s="959">
        <v>2</v>
      </c>
      <c r="AZ263" s="896">
        <v>79.33</v>
      </c>
      <c r="BA263" s="896">
        <v>-15.7</v>
      </c>
      <c r="BB263" s="896">
        <v>-4.1300000000000008</v>
      </c>
      <c r="BC263" s="896">
        <v>21.01</v>
      </c>
      <c r="BE263" s="641">
        <v>2011</v>
      </c>
      <c r="BF263" s="922">
        <f t="shared" ref="BF263:BF300" si="82">IF(BE263&gt;2008,0,IF(BE263&gt;2001,1,IF(BE263&gt;1990,2,IF(BE263&gt;1980,3,IF(BE263&gt;1973,4,IF(BE263&gt;1970,5,IF(BE263&gt;1960,6,IF(BE263&gt;1958,7,IF(BE263&gt;1953,8,9)))))))))</f>
        <v>0</v>
      </c>
      <c r="BG263" s="906">
        <v>3.4000000000000004</v>
      </c>
    </row>
    <row r="264" spans="1:60" ht="11.25" customHeight="1" x14ac:dyDescent="0.2">
      <c r="A264" s="895" t="s">
        <v>816</v>
      </c>
      <c r="B264" s="899" t="s">
        <v>817</v>
      </c>
      <c r="C264" s="957" t="s">
        <v>108</v>
      </c>
      <c r="D264" s="957" t="s">
        <v>4355</v>
      </c>
      <c r="E264" s="754">
        <v>18</v>
      </c>
      <c r="F264" s="1235">
        <v>183</v>
      </c>
      <c r="G264" s="1235" t="s">
        <v>106</v>
      </c>
      <c r="H264" s="1235" t="s">
        <v>106</v>
      </c>
      <c r="I264" s="898">
        <v>49</v>
      </c>
      <c r="J264" s="669">
        <f t="shared" si="69"/>
        <v>2.8571428571428572</v>
      </c>
      <c r="K264" s="901">
        <v>0.7</v>
      </c>
      <c r="L264" s="911">
        <v>2</v>
      </c>
      <c r="M264" s="660">
        <f t="shared" si="70"/>
        <v>1.4</v>
      </c>
      <c r="N264" s="894" t="s">
        <v>818</v>
      </c>
      <c r="O264" s="756">
        <v>0.65</v>
      </c>
      <c r="P264" s="885">
        <v>43629</v>
      </c>
      <c r="Q264" s="885">
        <v>43648</v>
      </c>
      <c r="R264" s="660">
        <f t="shared" si="71"/>
        <v>7.6923076923076819</v>
      </c>
      <c r="S264" s="721">
        <f>IF(INDEX(Historical!$D$7:$D$1379,MATCH(B264,Historical!$B$7:$B$1403,0))=0,"n/a",(INDEX(Historical!$C$7:$C$1381,MATCH(B264,Historical!$B$7:$B$1403,0))/INDEX(Historical!$D$7:$D$1379,MATCH(B264,Historical!$B$7:$B$1403,0))-1)*100)</f>
        <v>7.6923076923076872</v>
      </c>
      <c r="T264" s="721">
        <f>IF(INDEX(Historical!$F$7:$F$1372,MATCH(B264,Historical!$B$7:$B$1403,0))=0,"n/a",((INDEX(Historical!$C$7:$C$1381,MATCH(B264,Historical!$B$7:$B$1403,0))/INDEX(Historical!$F$7:$F$1372,MATCH(B264,Historical!$B$7:$B$1403,0)))^(1/3)-1)*100)</f>
        <v>18.096321418390836</v>
      </c>
      <c r="U264" s="721">
        <f>IF(INDEX(Historical!$H$7:$H$1372,MATCH(B264,Historical!$B$7:$B$1403,0))=0,"n/a",((INDEX(Historical!$C$7:$C$1381,MATCH(B264,Historical!$B$7:$B$1403,0))/INDEX(Historical!$H$7:$H$1372,MATCH(B264,Historical!$B$7:$B$1403,0)))^(1/5)-1)*100)</f>
        <v>16.585069464845926</v>
      </c>
      <c r="V264" s="721">
        <f>IF(INDEX(Historical!$O$7:$O$1372,MATCH(B264,Historical!$B$7:$B$1403,0))=0,"n/a",((INDEX(Historical!$C$7:$C$1381,MATCH(B264,Historical!$B$7:$B$1403,0))/INDEX(Historical!$O$7:$O$1372,MATCH(B264,Historical!$B$7:$B$1403,0)))^(1/10)-1)*100)</f>
        <v>17.673733882009145</v>
      </c>
      <c r="W264" s="722">
        <f t="shared" si="72"/>
        <v>0.9384021268832492</v>
      </c>
      <c r="X264" s="723" t="str">
        <f t="shared" si="73"/>
        <v>n/a</v>
      </c>
      <c r="Y264" s="899"/>
      <c r="Z264" s="669" t="str">
        <f t="shared" si="74"/>
        <v>n/a</v>
      </c>
      <c r="AA264" s="910" t="str">
        <f t="shared" si="75"/>
        <v>n/a</v>
      </c>
      <c r="AB264" s="911">
        <v>12</v>
      </c>
      <c r="AC264" s="889" t="s">
        <v>136</v>
      </c>
      <c r="AD264" s="889" t="s">
        <v>136</v>
      </c>
      <c r="AE264" s="889" t="s">
        <v>136</v>
      </c>
      <c r="AF264" s="889" t="s">
        <v>136</v>
      </c>
      <c r="AG264" s="889" t="s">
        <v>136</v>
      </c>
      <c r="AH264" s="889" t="s">
        <v>136</v>
      </c>
      <c r="AI264" s="889" t="s">
        <v>136</v>
      </c>
      <c r="AJ264" s="889" t="s">
        <v>136</v>
      </c>
      <c r="AK264" s="889" t="s">
        <v>136</v>
      </c>
      <c r="AL264" s="902" t="s">
        <v>136</v>
      </c>
      <c r="AM264" s="896" t="s">
        <v>136</v>
      </c>
      <c r="AN264" s="889" t="s">
        <v>136</v>
      </c>
      <c r="AO264" s="762" t="str">
        <f t="shared" si="76"/>
        <v>n/a</v>
      </c>
      <c r="AP264" s="763">
        <f t="shared" si="77"/>
        <v>19.442212321988784</v>
      </c>
      <c r="AQ264" s="912" t="str">
        <f t="shared" si="78"/>
        <v>n/a</v>
      </c>
      <c r="AR264" s="669">
        <f>INDEX(Historical!$C$7:$C$1381,MATCH(B264,Historical!$B$7:$B$1403,0))*IF(AH264="n/a",1.03,IF(AH264&lt;0,1.01,IF(AH264&gt;10,1.1,(1+AH264/100))))</f>
        <v>1.4419999999999999</v>
      </c>
      <c r="AS264" s="910">
        <f t="shared" si="79"/>
        <v>1.48526</v>
      </c>
      <c r="AT264" s="910">
        <f t="shared" si="68"/>
        <v>1.5298178</v>
      </c>
      <c r="AU264" s="910">
        <f t="shared" si="68"/>
        <v>1.5757123340000001</v>
      </c>
      <c r="AV264" s="910">
        <f t="shared" si="68"/>
        <v>1.6229837040200001</v>
      </c>
      <c r="AW264" s="669">
        <f t="shared" si="80"/>
        <v>7.6557738380200009</v>
      </c>
      <c r="AX264" s="770">
        <f t="shared" si="81"/>
        <v>15.624028240857143</v>
      </c>
      <c r="AY264" s="959" t="s">
        <v>136</v>
      </c>
      <c r="AZ264" s="896" t="s">
        <v>136</v>
      </c>
      <c r="BA264" s="896" t="s">
        <v>136</v>
      </c>
      <c r="BB264" s="896" t="s">
        <v>136</v>
      </c>
      <c r="BC264" s="896" t="s">
        <v>136</v>
      </c>
      <c r="BD264" s="932" t="s">
        <v>4281</v>
      </c>
      <c r="BE264" s="641">
        <v>2002</v>
      </c>
      <c r="BF264" s="922">
        <f t="shared" si="82"/>
        <v>1</v>
      </c>
      <c r="BG264" s="906" t="s">
        <v>136</v>
      </c>
    </row>
    <row r="265" spans="1:60" ht="11.25" customHeight="1" x14ac:dyDescent="0.2">
      <c r="A265" s="895" t="s">
        <v>822</v>
      </c>
      <c r="B265" s="899" t="s">
        <v>823</v>
      </c>
      <c r="C265" s="957" t="s">
        <v>246</v>
      </c>
      <c r="D265" s="957" t="s">
        <v>4333</v>
      </c>
      <c r="E265" s="754">
        <v>17</v>
      </c>
      <c r="F265" s="1235">
        <v>207</v>
      </c>
      <c r="G265" s="1235" t="s">
        <v>37</v>
      </c>
      <c r="H265" s="1235" t="s">
        <v>115</v>
      </c>
      <c r="I265" s="898">
        <v>133.59</v>
      </c>
      <c r="J265" s="669">
        <f t="shared" si="69"/>
        <v>1.7366569353993562</v>
      </c>
      <c r="K265" s="901">
        <v>0.57999999999999996</v>
      </c>
      <c r="L265" s="911">
        <v>4</v>
      </c>
      <c r="M265" s="660">
        <f t="shared" si="70"/>
        <v>2.3199999999999998</v>
      </c>
      <c r="N265" s="894" t="s">
        <v>127</v>
      </c>
      <c r="O265" s="756">
        <v>0.55000000000000004</v>
      </c>
      <c r="P265" s="885">
        <v>43635</v>
      </c>
      <c r="Q265" s="885">
        <v>43656</v>
      </c>
      <c r="R265" s="660">
        <f t="shared" si="71"/>
        <v>5.454545454545439</v>
      </c>
      <c r="S265" s="721">
        <f>IF(INDEX(Historical!$D$7:$D$1379,MATCH(B265,Historical!$B$7:$B$1403,0))=0,"n/a",(INDEX(Historical!$C$7:$C$1381,MATCH(B265,Historical!$B$7:$B$1403,0))/INDEX(Historical!$D$7:$D$1379,MATCH(B265,Historical!$B$7:$B$1403,0))-1)*100)</f>
        <v>7.6190476190476142</v>
      </c>
      <c r="T265" s="721">
        <f>IF(INDEX(Historical!$F$7:$F$1372,MATCH(B265,Historical!$B$7:$B$1403,0))=0,"n/a",((INDEX(Historical!$C$7:$C$1381,MATCH(B265,Historical!$B$7:$B$1403,0))/INDEX(Historical!$F$7:$F$1372,MATCH(B265,Historical!$B$7:$B$1403,0)))^(1/3)-1)*100)</f>
        <v>9.9562295470633231</v>
      </c>
      <c r="U265" s="721">
        <f>IF(INDEX(Historical!$H$7:$H$1372,MATCH(B265,Historical!$B$7:$B$1403,0))=0,"n/a",((INDEX(Historical!$C$7:$C$1381,MATCH(B265,Historical!$B$7:$B$1403,0))/INDEX(Historical!$H$7:$H$1372,MATCH(B265,Historical!$B$7:$B$1403,0)))^(1/5)-1)*100)</f>
        <v>9.4332228153428908</v>
      </c>
      <c r="V265" s="721">
        <f>IF(INDEX(Historical!$O$7:$O$1372,MATCH(B265,Historical!$B$7:$B$1403,0))=0,"n/a",((INDEX(Historical!$C$7:$C$1381,MATCH(B265,Historical!$B$7:$B$1403,0))/INDEX(Historical!$O$7:$O$1372,MATCH(B265,Historical!$B$7:$B$1403,0)))^(1/10)-1)*100)</f>
        <v>12.761268461491238</v>
      </c>
      <c r="W265" s="722">
        <f t="shared" si="72"/>
        <v>0.73920730088931597</v>
      </c>
      <c r="X265" s="723">
        <f t="shared" si="73"/>
        <v>0.35198592594563022</v>
      </c>
      <c r="Y265" s="899"/>
      <c r="Z265" s="669">
        <f t="shared" si="74"/>
        <v>52.84738041002278</v>
      </c>
      <c r="AA265" s="910">
        <f t="shared" si="75"/>
        <v>30.430523917995448</v>
      </c>
      <c r="AB265" s="911">
        <v>1</v>
      </c>
      <c r="AC265" s="889">
        <v>4.3899999999999997</v>
      </c>
      <c r="AD265" s="889">
        <v>4.13</v>
      </c>
      <c r="AE265" s="889">
        <v>3.69</v>
      </c>
      <c r="AF265" s="889">
        <v>5.13</v>
      </c>
      <c r="AG265" s="889">
        <v>17.299999999999997</v>
      </c>
      <c r="AH265" s="889">
        <v>11.899999999999999</v>
      </c>
      <c r="AI265" s="889">
        <v>5.5</v>
      </c>
      <c r="AJ265" s="889">
        <v>26.8</v>
      </c>
      <c r="AK265" s="889">
        <v>7.37</v>
      </c>
      <c r="AL265" s="902">
        <v>16180</v>
      </c>
      <c r="AM265" s="896">
        <v>0.4</v>
      </c>
      <c r="AN265" s="889">
        <v>0.31</v>
      </c>
      <c r="AO265" s="762">
        <f t="shared" si="76"/>
        <v>-19.260644167253201</v>
      </c>
      <c r="AP265" s="763">
        <f t="shared" si="77"/>
        <v>11.169879750742247</v>
      </c>
      <c r="AQ265" s="912">
        <f t="shared" si="78"/>
        <v>163.40386203134841</v>
      </c>
      <c r="AR265" s="669">
        <f>INDEX(Historical!$C$7:$C$1381,MATCH(B265,Historical!$B$7:$B$1403,0))*IF(AH265="n/a",1.03,IF(AH265&lt;0,1.01,IF(AH265&gt;10,1.1,(1+AH265/100))))</f>
        <v>2.4859999999999998</v>
      </c>
      <c r="AS265" s="910">
        <f t="shared" si="79"/>
        <v>2.6227299999999998</v>
      </c>
      <c r="AT265" s="910">
        <f t="shared" si="68"/>
        <v>2.816025201</v>
      </c>
      <c r="AU265" s="910">
        <f t="shared" si="68"/>
        <v>3.0235662583137004</v>
      </c>
      <c r="AV265" s="910">
        <f t="shared" si="68"/>
        <v>3.2464030915514206</v>
      </c>
      <c r="AW265" s="669">
        <f t="shared" si="80"/>
        <v>14.194724550865121</v>
      </c>
      <c r="AX265" s="770">
        <f t="shared" si="81"/>
        <v>10.625589154027338</v>
      </c>
      <c r="AY265" s="959">
        <v>1.57</v>
      </c>
      <c r="AZ265" s="896">
        <v>69.959999999999994</v>
      </c>
      <c r="BA265" s="896">
        <v>-0.62</v>
      </c>
      <c r="BB265" s="896">
        <v>-0.26</v>
      </c>
      <c r="BC265" s="896">
        <v>23.45</v>
      </c>
      <c r="BE265" s="641">
        <v>2003</v>
      </c>
      <c r="BF265" s="922">
        <f t="shared" si="82"/>
        <v>1</v>
      </c>
      <c r="BG265" s="906">
        <v>9</v>
      </c>
    </row>
    <row r="266" spans="1:60" ht="11.25" customHeight="1" x14ac:dyDescent="0.2">
      <c r="A266" s="887" t="s">
        <v>824</v>
      </c>
      <c r="B266" s="899" t="s">
        <v>825</v>
      </c>
      <c r="C266" s="957" t="s">
        <v>246</v>
      </c>
      <c r="D266" s="957" t="s">
        <v>4333</v>
      </c>
      <c r="E266" s="754">
        <v>23</v>
      </c>
      <c r="F266" s="1235">
        <v>148</v>
      </c>
      <c r="G266" s="1235" t="s">
        <v>106</v>
      </c>
      <c r="H266" s="1235" t="s">
        <v>106</v>
      </c>
      <c r="I266" s="898">
        <v>59.8</v>
      </c>
      <c r="J266" s="669">
        <f t="shared" si="69"/>
        <v>1.5384615384615385</v>
      </c>
      <c r="K266" s="908">
        <v>0.23</v>
      </c>
      <c r="L266" s="911">
        <v>4</v>
      </c>
      <c r="M266" s="660">
        <f t="shared" si="70"/>
        <v>0.92</v>
      </c>
      <c r="N266" s="894" t="s">
        <v>428</v>
      </c>
      <c r="O266" s="962">
        <v>0.19500000000000001</v>
      </c>
      <c r="P266" s="885">
        <v>43600</v>
      </c>
      <c r="Q266" s="885">
        <v>43622</v>
      </c>
      <c r="R266" s="660">
        <f t="shared" si="71"/>
        <v>17.948717948717949</v>
      </c>
      <c r="S266" s="721">
        <f>IF(INDEX(Historical!$D$7:$D$1379,MATCH(B266,Historical!$B$7:$B$1403,0))=0,"n/a",(INDEX(Historical!$C$7:$C$1381,MATCH(B266,Historical!$B$7:$B$1403,0))/INDEX(Historical!$D$7:$D$1379,MATCH(B266,Historical!$B$7:$B$1403,0))-1)*100)</f>
        <v>19.392917369308616</v>
      </c>
      <c r="T266" s="721">
        <f>IF(INDEX(Historical!$F$7:$F$1372,MATCH(B266,Historical!$B$7:$B$1403,0))=0,"n/a",((INDEX(Historical!$C$7:$C$1381,MATCH(B266,Historical!$B$7:$B$1403,0))/INDEX(Historical!$F$7:$F$1372,MATCH(B266,Historical!$B$7:$B$1403,0)))^(1/3)-1)*100)</f>
        <v>21.370374105343593</v>
      </c>
      <c r="U266" s="721">
        <f>IF(INDEX(Historical!$H$7:$H$1372,MATCH(B266,Historical!$B$7:$B$1403,0))=0,"n/a",((INDEX(Historical!$C$7:$C$1381,MATCH(B266,Historical!$B$7:$B$1403,0))/INDEX(Historical!$H$7:$H$1372,MATCH(B266,Historical!$B$7:$B$1403,0)))^(1/5)-1)*100)</f>
        <v>21.44501496559441</v>
      </c>
      <c r="V266" s="721">
        <f>IF(INDEX(Historical!$O$7:$O$1372,MATCH(B266,Historical!$B$7:$B$1403,0))=0,"n/a",((INDEX(Historical!$C$7:$C$1381,MATCH(B266,Historical!$B$7:$B$1403,0))/INDEX(Historical!$O$7:$O$1372,MATCH(B266,Historical!$B$7:$B$1403,0)))^(1/10)-1)*100)</f>
        <v>22.374390118758857</v>
      </c>
      <c r="W266" s="722">
        <f t="shared" si="72"/>
        <v>0.95846254810828335</v>
      </c>
      <c r="X266" s="723">
        <f t="shared" si="73"/>
        <v>2.0231146193956993</v>
      </c>
      <c r="Y266" s="692" t="s">
        <v>3983</v>
      </c>
      <c r="Z266" s="669">
        <f t="shared" si="74"/>
        <v>36.220472440944881</v>
      </c>
      <c r="AA266" s="910">
        <f t="shared" si="75"/>
        <v>23.54330708661417</v>
      </c>
      <c r="AB266" s="911">
        <v>1</v>
      </c>
      <c r="AC266" s="889">
        <v>2.54</v>
      </c>
      <c r="AD266" s="889">
        <v>2.74</v>
      </c>
      <c r="AE266" s="889">
        <v>1.79</v>
      </c>
      <c r="AF266" s="889">
        <v>13.03</v>
      </c>
      <c r="AG266" s="889">
        <v>59.5</v>
      </c>
      <c r="AH266" s="889">
        <v>24.6</v>
      </c>
      <c r="AI266" s="889">
        <v>9.01</v>
      </c>
      <c r="AJ266" s="889">
        <v>10.6</v>
      </c>
      <c r="AK266" s="889">
        <v>8.6</v>
      </c>
      <c r="AL266" s="902">
        <v>72590</v>
      </c>
      <c r="AM266" s="896">
        <v>0.1</v>
      </c>
      <c r="AN266" s="889">
        <v>0.4</v>
      </c>
      <c r="AO266" s="762">
        <f t="shared" si="76"/>
        <v>-0.55983058255822016</v>
      </c>
      <c r="AP266" s="763">
        <f t="shared" si="77"/>
        <v>22.98347650405595</v>
      </c>
      <c r="AQ266" s="912">
        <f t="shared" si="78"/>
        <v>269.24505042260523</v>
      </c>
      <c r="AR266" s="669">
        <f>INDEX(Historical!$C$7:$C$1381,MATCH(B266,Historical!$B$7:$B$1403,0))*IF(AH266="n/a",1.03,IF(AH266&lt;0,1.01,IF(AH266&gt;10,1.1,(1+AH266/100))))</f>
        <v>0.97350000000000014</v>
      </c>
      <c r="AS266" s="910">
        <f t="shared" si="79"/>
        <v>1.0612123500000001</v>
      </c>
      <c r="AT266" s="910">
        <f t="shared" si="68"/>
        <v>1.1524766121000003</v>
      </c>
      <c r="AU266" s="910">
        <f t="shared" si="68"/>
        <v>1.2515896007406004</v>
      </c>
      <c r="AV266" s="910">
        <f t="shared" si="68"/>
        <v>1.3592263064042922</v>
      </c>
      <c r="AW266" s="669">
        <f t="shared" si="80"/>
        <v>5.7980048692448936</v>
      </c>
      <c r="AX266" s="770">
        <f t="shared" si="81"/>
        <v>9.6956603164630319</v>
      </c>
      <c r="AY266" s="959">
        <v>0.7</v>
      </c>
      <c r="AZ266" s="896">
        <v>21.92</v>
      </c>
      <c r="BA266" s="896">
        <v>-7.93</v>
      </c>
      <c r="BB266" s="896">
        <v>-3.06</v>
      </c>
      <c r="BC266" s="896">
        <v>4.8099999999999996</v>
      </c>
      <c r="BE266" s="641">
        <v>1997</v>
      </c>
      <c r="BF266" s="922">
        <f t="shared" si="82"/>
        <v>2</v>
      </c>
      <c r="BG266" s="906">
        <v>14.899999999999999</v>
      </c>
    </row>
    <row r="267" spans="1:60" ht="11.25" customHeight="1" x14ac:dyDescent="0.2">
      <c r="A267" s="895" t="s">
        <v>813</v>
      </c>
      <c r="B267" s="899" t="s">
        <v>814</v>
      </c>
      <c r="C267" s="957" t="s">
        <v>178</v>
      </c>
      <c r="D267" s="957" t="s">
        <v>4353</v>
      </c>
      <c r="E267" s="754">
        <v>15</v>
      </c>
      <c r="F267" s="1235">
        <v>253</v>
      </c>
      <c r="G267" s="1235" t="s">
        <v>106</v>
      </c>
      <c r="H267" s="1235" t="s">
        <v>106</v>
      </c>
      <c r="I267" s="898">
        <v>695.8</v>
      </c>
      <c r="J267" s="669">
        <f t="shared" si="69"/>
        <v>1.4371945961483186</v>
      </c>
      <c r="K267" s="901">
        <v>10</v>
      </c>
      <c r="L267" s="911">
        <v>1</v>
      </c>
      <c r="M267" s="660">
        <f t="shared" si="70"/>
        <v>10</v>
      </c>
      <c r="N267" s="894" t="s">
        <v>815</v>
      </c>
      <c r="O267" s="756">
        <v>1.75</v>
      </c>
      <c r="P267" s="885">
        <v>43896</v>
      </c>
      <c r="Q267" s="885">
        <v>43539</v>
      </c>
      <c r="R267" s="660">
        <f t="shared" si="71"/>
        <v>471.42857142857144</v>
      </c>
      <c r="S267" s="721">
        <f>IF(INDEX(Historical!$D$7:$D$1379,MATCH(B267,Historical!$B$7:$B$1403,0))=0,"n/a",(INDEX(Historical!$C$7:$C$1381,MATCH(B267,Historical!$B$7:$B$1403,0))/INDEX(Historical!$D$7:$D$1379,MATCH(B267,Historical!$B$7:$B$1403,0))-1)*100)</f>
        <v>66.666666666666657</v>
      </c>
      <c r="T267" s="721">
        <f>IF(INDEX(Historical!$F$7:$F$1372,MATCH(B267,Historical!$B$7:$B$1403,0))=0,"n/a",((INDEX(Historical!$C$7:$C$1381,MATCH(B267,Historical!$B$7:$B$1403,0))/INDEX(Historical!$F$7:$F$1372,MATCH(B267,Historical!$B$7:$B$1403,0)))^(1/3)-1)*100)</f>
        <v>78.056890563356092</v>
      </c>
      <c r="U267" s="721">
        <f>IF(INDEX(Historical!$H$7:$H$1372,MATCH(B267,Historical!$B$7:$B$1403,0))=0,"n/a",((INDEX(Historical!$C$7:$C$1381,MATCH(B267,Historical!$B$7:$B$1403,0))/INDEX(Historical!$H$7:$H$1372,MATCH(B267,Historical!$B$7:$B$1403,0)))^(1/5)-1)*100)</f>
        <v>45.323168042346374</v>
      </c>
      <c r="V267" s="721">
        <f>IF(INDEX(Historical!$O$7:$O$1372,MATCH(B267,Historical!$B$7:$B$1403,0))=0,"n/a",((INDEX(Historical!$C$7:$C$1381,MATCH(B267,Historical!$B$7:$B$1403,0))/INDEX(Historical!$O$7:$O$1372,MATCH(B267,Historical!$B$7:$B$1403,0)))^(1/10)-1)*100)</f>
        <v>24.861470338816073</v>
      </c>
      <c r="W267" s="722">
        <f t="shared" si="72"/>
        <v>1.8230284623023107</v>
      </c>
      <c r="X267" s="723">
        <f t="shared" si="73"/>
        <v>0.84716201948310976</v>
      </c>
      <c r="Y267" s="900"/>
      <c r="Z267" s="669">
        <f t="shared" si="74"/>
        <v>24.172105390379503</v>
      </c>
      <c r="AA267" s="910">
        <f t="shared" si="75"/>
        <v>16.818950930626059</v>
      </c>
      <c r="AB267" s="911">
        <v>12</v>
      </c>
      <c r="AC267" s="889">
        <v>41.37</v>
      </c>
      <c r="AD267" s="889" t="s">
        <v>136</v>
      </c>
      <c r="AE267" s="889">
        <v>11.23</v>
      </c>
      <c r="AF267" s="889">
        <v>12.17</v>
      </c>
      <c r="AG267" s="891">
        <v>86.3</v>
      </c>
      <c r="AH267" s="889">
        <v>117.8</v>
      </c>
      <c r="AI267" s="889">
        <v>18.96</v>
      </c>
      <c r="AJ267" s="889">
        <v>53.5</v>
      </c>
      <c r="AK267" s="889" t="s">
        <v>136</v>
      </c>
      <c r="AL267" s="902">
        <v>5510</v>
      </c>
      <c r="AM267" s="896">
        <v>4.1000000000000005</v>
      </c>
      <c r="AN267" s="889">
        <v>0</v>
      </c>
      <c r="AO267" s="762">
        <f t="shared" si="76"/>
        <v>29.941411707868632</v>
      </c>
      <c r="AP267" s="763">
        <f t="shared" si="77"/>
        <v>46.760362638494691</v>
      </c>
      <c r="AQ267" s="912">
        <f t="shared" si="78"/>
        <v>201.61537893719995</v>
      </c>
      <c r="AR267" s="669">
        <f>INDEX(Historical!$C$7:$C$1381,MATCH(B267,Historical!$B$7:$B$1403,0))*IF(AH267="n/a",1.03,IF(AH267&lt;0,1.01,IF(AH267&gt;10,1.1,(1+AH267/100))))</f>
        <v>1.9250000000000003</v>
      </c>
      <c r="AS267" s="910">
        <f t="shared" si="79"/>
        <v>2.1175000000000006</v>
      </c>
      <c r="AT267" s="910">
        <f t="shared" ref="AT267:AV286" si="83">IF($AK267="n/a",1.03*AS267,IF($AK267&lt;0,1.01*AS267,IF($AK267&gt;10,1.1*AS267,(1+$AK267/100)*AS267)))</f>
        <v>2.1810250000000009</v>
      </c>
      <c r="AU267" s="910">
        <f t="shared" si="83"/>
        <v>2.2464557500000009</v>
      </c>
      <c r="AV267" s="910">
        <f t="shared" si="83"/>
        <v>2.313849422500001</v>
      </c>
      <c r="AW267" s="669">
        <f t="shared" si="80"/>
        <v>10.783830172500002</v>
      </c>
      <c r="AX267" s="770">
        <f t="shared" si="81"/>
        <v>1.5498462449698194</v>
      </c>
      <c r="AY267" s="959">
        <v>1.25</v>
      </c>
      <c r="AZ267" s="896">
        <v>23.13</v>
      </c>
      <c r="BA267" s="896">
        <v>-24.01</v>
      </c>
      <c r="BB267" s="896">
        <v>-9.59</v>
      </c>
      <c r="BC267" s="896">
        <v>-2.65</v>
      </c>
      <c r="BE267" s="641">
        <v>2004</v>
      </c>
      <c r="BF267" s="922">
        <f t="shared" si="82"/>
        <v>1</v>
      </c>
      <c r="BG267" s="906">
        <v>72.3</v>
      </c>
    </row>
    <row r="268" spans="1:60" ht="11.25" customHeight="1" x14ac:dyDescent="0.2">
      <c r="A268" s="904" t="s">
        <v>1733</v>
      </c>
      <c r="B268" s="899" t="s">
        <v>1734</v>
      </c>
      <c r="C268" s="957" t="s">
        <v>112</v>
      </c>
      <c r="D268" s="957" t="s">
        <v>212</v>
      </c>
      <c r="E268" s="754">
        <v>10</v>
      </c>
      <c r="F268" s="1235">
        <v>399</v>
      </c>
      <c r="G268" s="1235" t="s">
        <v>106</v>
      </c>
      <c r="H268" s="1235" t="s">
        <v>106</v>
      </c>
      <c r="I268" s="898">
        <v>20.350000000000001</v>
      </c>
      <c r="J268" s="669">
        <f t="shared" si="69"/>
        <v>3.7346437346437349</v>
      </c>
      <c r="K268" s="901">
        <v>0.19</v>
      </c>
      <c r="L268" s="911">
        <v>4</v>
      </c>
      <c r="M268" s="660">
        <f t="shared" si="70"/>
        <v>0.76</v>
      </c>
      <c r="N268" s="894" t="s">
        <v>160</v>
      </c>
      <c r="O268" s="756">
        <v>0.17</v>
      </c>
      <c r="P268" s="1196">
        <v>43843</v>
      </c>
      <c r="Q268" s="1196">
        <v>43860</v>
      </c>
      <c r="R268" s="660">
        <f t="shared" si="71"/>
        <v>11.764705882352935</v>
      </c>
      <c r="S268" s="721">
        <f>IF(INDEX(Historical!$D$7:$D$1379,MATCH(B268,Historical!$B$7:$B$1403,0))=0,"n/a",(INDEX(Historical!$C$7:$C$1381,MATCH(B268,Historical!$B$7:$B$1403,0))/INDEX(Historical!$D$7:$D$1379,MATCH(B268,Historical!$B$7:$B$1403,0))-1)*100)</f>
        <v>23.076923076923084</v>
      </c>
      <c r="T268" s="721">
        <f>IF(INDEX(Historical!$F$7:$F$1372,MATCH(B268,Historical!$B$7:$B$1403,0))=0,"n/a",((INDEX(Historical!$C$7:$C$1381,MATCH(B268,Historical!$B$7:$B$1403,0))/INDEX(Historical!$F$7:$F$1372,MATCH(B268,Historical!$B$7:$B$1403,0)))^(1/3)-1)*100)</f>
        <v>13.30326698854094</v>
      </c>
      <c r="U268" s="721">
        <f>IF(INDEX(Historical!$H$7:$H$1372,MATCH(B268,Historical!$B$7:$B$1403,0))=0,"n/a",((INDEX(Historical!$C$7:$C$1381,MATCH(B268,Historical!$B$7:$B$1403,0))/INDEX(Historical!$H$7:$H$1372,MATCH(B268,Historical!$B$7:$B$1403,0)))^(1/5)-1)*100)</f>
        <v>12.829427864416676</v>
      </c>
      <c r="V268" s="721">
        <f>IF(INDEX(Historical!$O$7:$O$1372,MATCH(B268,Historical!$B$7:$B$1403,0))=0,"n/a",((INDEX(Historical!$C$7:$C$1381,MATCH(B268,Historical!$B$7:$B$1403,0))/INDEX(Historical!$O$7:$O$1372,MATCH(B268,Historical!$B$7:$B$1403,0)))^(1/10)-1)*100)</f>
        <v>14.869835499703509</v>
      </c>
      <c r="W268" s="722">
        <f t="shared" si="72"/>
        <v>0.86278209766829517</v>
      </c>
      <c r="X268" s="723" t="str">
        <f t="shared" si="73"/>
        <v>n/a</v>
      </c>
      <c r="Y268" s="691" t="s">
        <v>4412</v>
      </c>
      <c r="Z268" s="669">
        <f t="shared" si="74"/>
        <v>69.724770642201833</v>
      </c>
      <c r="AA268" s="910">
        <f t="shared" si="75"/>
        <v>18.669724770642201</v>
      </c>
      <c r="AB268" s="911">
        <v>12</v>
      </c>
      <c r="AC268" s="889">
        <v>1.0900000000000001</v>
      </c>
      <c r="AD268" s="889">
        <v>1.87</v>
      </c>
      <c r="AE268" s="889">
        <v>0.85</v>
      </c>
      <c r="AF268" s="889">
        <v>1.2</v>
      </c>
      <c r="AG268" s="889">
        <v>6.4</v>
      </c>
      <c r="AH268" s="889">
        <v>64.5</v>
      </c>
      <c r="AI268" s="889">
        <v>-2.4</v>
      </c>
      <c r="AJ268" s="889">
        <v>-23.599999999999998</v>
      </c>
      <c r="AK268" s="889">
        <v>10</v>
      </c>
      <c r="AL268" s="902">
        <v>2550</v>
      </c>
      <c r="AM268" s="896">
        <v>0.3</v>
      </c>
      <c r="AN268" s="889">
        <v>2.4</v>
      </c>
      <c r="AO268" s="762">
        <f t="shared" si="76"/>
        <v>-2.105653171581789</v>
      </c>
      <c r="AP268" s="763">
        <f t="shared" si="77"/>
        <v>16.564071599060412</v>
      </c>
      <c r="AQ268" s="912">
        <f t="shared" si="78"/>
        <v>-0.21429689408152264</v>
      </c>
      <c r="AR268" s="669">
        <f>INDEX(Historical!$C$7:$C$1381,MATCH(B268,Historical!$B$7:$B$1403,0))*IF(AH268="n/a",1.03,IF(AH268&lt;0,1.01,IF(AH268&gt;10,1.1,(1+AH268/100))))</f>
        <v>0.70400000000000007</v>
      </c>
      <c r="AS268" s="910">
        <f t="shared" si="79"/>
        <v>0.71104000000000012</v>
      </c>
      <c r="AT268" s="910">
        <f t="shared" si="83"/>
        <v>0.78214400000000017</v>
      </c>
      <c r="AU268" s="910">
        <f t="shared" si="83"/>
        <v>0.8603584000000003</v>
      </c>
      <c r="AV268" s="910">
        <f t="shared" si="83"/>
        <v>0.94639424000000039</v>
      </c>
      <c r="AW268" s="669">
        <f t="shared" si="80"/>
        <v>4.0039366400000009</v>
      </c>
      <c r="AX268" s="770">
        <f t="shared" si="81"/>
        <v>19.675364324324327</v>
      </c>
      <c r="AY268" s="959">
        <v>2</v>
      </c>
      <c r="AZ268" s="896">
        <v>26.950000000000003</v>
      </c>
      <c r="BA268" s="896">
        <v>-17.41</v>
      </c>
      <c r="BB268" s="896">
        <v>-5.88</v>
      </c>
      <c r="BC268" s="896">
        <v>1.38</v>
      </c>
      <c r="BE268" s="641">
        <v>2012</v>
      </c>
      <c r="BF268" s="922">
        <f t="shared" si="82"/>
        <v>0</v>
      </c>
      <c r="BG268" s="906">
        <v>1.6</v>
      </c>
    </row>
    <row r="269" spans="1:60" ht="11.25" customHeight="1" x14ac:dyDescent="0.2">
      <c r="A269" s="895" t="s">
        <v>830</v>
      </c>
      <c r="B269" s="899" t="s">
        <v>831</v>
      </c>
      <c r="C269" s="957" t="s">
        <v>108</v>
      </c>
      <c r="D269" s="957" t="s">
        <v>118</v>
      </c>
      <c r="E269" s="754">
        <v>15</v>
      </c>
      <c r="F269" s="1235">
        <v>258</v>
      </c>
      <c r="G269" s="1235" t="s">
        <v>115</v>
      </c>
      <c r="H269" s="1235" t="s">
        <v>115</v>
      </c>
      <c r="I269" s="898">
        <v>119.81</v>
      </c>
      <c r="J269" s="669">
        <f t="shared" si="69"/>
        <v>2.7376679742926298</v>
      </c>
      <c r="K269" s="901">
        <v>0.82</v>
      </c>
      <c r="L269" s="911">
        <v>4</v>
      </c>
      <c r="M269" s="660">
        <f t="shared" si="70"/>
        <v>3.28</v>
      </c>
      <c r="N269" s="894" t="s">
        <v>151</v>
      </c>
      <c r="O269" s="756">
        <v>0.77</v>
      </c>
      <c r="P269" s="885">
        <v>43623</v>
      </c>
      <c r="Q269" s="885">
        <v>43644</v>
      </c>
      <c r="R269" s="660">
        <f t="shared" si="71"/>
        <v>6.4935064935064846</v>
      </c>
      <c r="S269" s="721">
        <f>IF(INDEX(Historical!$D$7:$D$1379,MATCH(B269,Historical!$B$7:$B$1403,0))=0,"n/a",(INDEX(Historical!$C$7:$C$1381,MATCH(B269,Historical!$B$7:$B$1403,0))/INDEX(Historical!$D$7:$D$1379,MATCH(B269,Historical!$B$7:$B$1403,0))-1)*100)</f>
        <v>6.6006600660066139</v>
      </c>
      <c r="T269" s="721">
        <f>IF(INDEX(Historical!$F$7:$F$1372,MATCH(B269,Historical!$B$7:$B$1403,0))=0,"n/a",((INDEX(Historical!$C$7:$C$1381,MATCH(B269,Historical!$B$7:$B$1403,0))/INDEX(Historical!$F$7:$F$1372,MATCH(B269,Historical!$B$7:$B$1403,0)))^(1/3)-1)*100)</f>
        <v>7.2260753369314479</v>
      </c>
      <c r="U269" s="721">
        <f>IF(INDEX(Historical!$H$7:$H$1372,MATCH(B269,Historical!$B$7:$B$1403,0))=0,"n/a",((INDEX(Historical!$C$7:$C$1381,MATCH(B269,Historical!$B$7:$B$1403,0))/INDEX(Historical!$H$7:$H$1372,MATCH(B269,Historical!$B$7:$B$1403,0)))^(1/5)-1)*100)</f>
        <v>8.4807833168397906</v>
      </c>
      <c r="V269" s="721">
        <f>IF(INDEX(Historical!$O$7:$O$1372,MATCH(B269,Historical!$B$7:$B$1403,0))=0,"n/a",((INDEX(Historical!$C$7:$C$1381,MATCH(B269,Historical!$B$7:$B$1403,0))/INDEX(Historical!$O$7:$O$1372,MATCH(B269,Historical!$B$7:$B$1403,0)))^(1/10)-1)*100)</f>
        <v>10.136112009742714</v>
      </c>
      <c r="W269" s="722">
        <f t="shared" si="72"/>
        <v>0.83668997626389285</v>
      </c>
      <c r="X269" s="723" t="str">
        <f t="shared" si="73"/>
        <v>n/a</v>
      </c>
      <c r="Y269" s="899"/>
      <c r="Z269" s="669">
        <f t="shared" si="74"/>
        <v>33.031218529707957</v>
      </c>
      <c r="AA269" s="910">
        <f t="shared" si="75"/>
        <v>12.065458207452165</v>
      </c>
      <c r="AB269" s="911">
        <v>12</v>
      </c>
      <c r="AC269" s="889">
        <v>9.93</v>
      </c>
      <c r="AD269" s="889">
        <v>1.81</v>
      </c>
      <c r="AE269" s="889">
        <v>0.97</v>
      </c>
      <c r="AF269" s="889">
        <v>1.19</v>
      </c>
      <c r="AG269" s="889">
        <v>10.299999999999999</v>
      </c>
      <c r="AH269" s="889">
        <v>6.9</v>
      </c>
      <c r="AI269" s="889">
        <v>9.56</v>
      </c>
      <c r="AJ269" s="889">
        <v>-1.5</v>
      </c>
      <c r="AK269" s="889">
        <v>6.660000000000001</v>
      </c>
      <c r="AL269" s="902">
        <v>30760</v>
      </c>
      <c r="AM269" s="896">
        <v>0.3</v>
      </c>
      <c r="AN269" s="889">
        <v>0.25</v>
      </c>
      <c r="AO269" s="762">
        <f t="shared" si="76"/>
        <v>-0.84700691631974401</v>
      </c>
      <c r="AP269" s="763">
        <f t="shared" si="77"/>
        <v>11.218451291132421</v>
      </c>
      <c r="AQ269" s="912">
        <f t="shared" si="78"/>
        <v>-20.117043211491602</v>
      </c>
      <c r="AR269" s="669">
        <f>INDEX(Historical!$C$7:$C$1381,MATCH(B269,Historical!$B$7:$B$1403,0))*IF(AH269="n/a",1.03,IF(AH269&lt;0,1.01,IF(AH269&gt;10,1.1,(1+AH269/100))))</f>
        <v>3.4528699999999999</v>
      </c>
      <c r="AS269" s="910">
        <f t="shared" si="79"/>
        <v>3.7829643719999995</v>
      </c>
      <c r="AT269" s="910">
        <f t="shared" si="83"/>
        <v>4.0349097991751997</v>
      </c>
      <c r="AU269" s="910">
        <f t="shared" si="83"/>
        <v>4.3036347918002678</v>
      </c>
      <c r="AV269" s="910">
        <f t="shared" si="83"/>
        <v>4.5902568689341656</v>
      </c>
      <c r="AW269" s="669">
        <f t="shared" si="80"/>
        <v>20.164635831909631</v>
      </c>
      <c r="AX269" s="770">
        <f t="shared" si="81"/>
        <v>16.830511503137995</v>
      </c>
      <c r="AY269" s="959">
        <v>0.9</v>
      </c>
      <c r="AZ269" s="896">
        <v>-3.4099999999999997</v>
      </c>
      <c r="BA269" s="896">
        <v>-22.75</v>
      </c>
      <c r="BB269" s="896">
        <v>-11.67</v>
      </c>
      <c r="BC269" s="896">
        <v>-15.67</v>
      </c>
      <c r="BE269" s="641">
        <v>2005</v>
      </c>
      <c r="BF269" s="922">
        <f t="shared" si="82"/>
        <v>1</v>
      </c>
      <c r="BG269" s="906">
        <v>2.4</v>
      </c>
      <c r="BH269" s="887"/>
    </row>
    <row r="270" spans="1:60" ht="11.25" customHeight="1" x14ac:dyDescent="0.2">
      <c r="A270" s="887" t="s">
        <v>1727</v>
      </c>
      <c r="B270" s="899" t="s">
        <v>1728</v>
      </c>
      <c r="C270" s="957" t="s">
        <v>246</v>
      </c>
      <c r="D270" s="957" t="s">
        <v>4333</v>
      </c>
      <c r="E270" s="754">
        <v>10</v>
      </c>
      <c r="F270" s="1235">
        <v>354</v>
      </c>
      <c r="G270" s="1235" t="s">
        <v>106</v>
      </c>
      <c r="H270" s="1235" t="s">
        <v>106</v>
      </c>
      <c r="I270" s="898">
        <v>88.51</v>
      </c>
      <c r="J270" s="669">
        <f t="shared" si="69"/>
        <v>1.5817421760253076</v>
      </c>
      <c r="K270" s="901">
        <v>0.35</v>
      </c>
      <c r="L270" s="911">
        <v>4</v>
      </c>
      <c r="M270" s="660">
        <f t="shared" si="70"/>
        <v>1.4</v>
      </c>
      <c r="N270" s="894" t="s">
        <v>793</v>
      </c>
      <c r="O270" s="756">
        <v>0.31</v>
      </c>
      <c r="P270" s="885">
        <v>43609</v>
      </c>
      <c r="Q270" s="885">
        <v>43627</v>
      </c>
      <c r="R270" s="660">
        <f t="shared" si="71"/>
        <v>12.903225806451607</v>
      </c>
      <c r="S270" s="721">
        <f>IF(INDEX(Historical!$D$7:$D$1379,MATCH(B270,Historical!$B$7:$B$1403,0))=0,"n/a",(INDEX(Historical!$C$7:$C$1381,MATCH(B270,Historical!$B$7:$B$1403,0))/INDEX(Historical!$D$7:$D$1379,MATCH(B270,Historical!$B$7:$B$1403,0))-1)*100)</f>
        <v>13.333333333333353</v>
      </c>
      <c r="T270" s="721">
        <f>IF(INDEX(Historical!$F$7:$F$1372,MATCH(B270,Historical!$B$7:$B$1403,0))=0,"n/a",((INDEX(Historical!$C$7:$C$1381,MATCH(B270,Historical!$B$7:$B$1403,0))/INDEX(Historical!$F$7:$F$1372,MATCH(B270,Historical!$B$7:$B$1403,0)))^(1/3)-1)*100)</f>
        <v>13.915728978525355</v>
      </c>
      <c r="U270" s="721">
        <f>IF(INDEX(Historical!$H$7:$H$1372,MATCH(B270,Historical!$B$7:$B$1403,0))=0,"n/a",((INDEX(Historical!$C$7:$C$1381,MATCH(B270,Historical!$B$7:$B$1403,0))/INDEX(Historical!$H$7:$H$1372,MATCH(B270,Historical!$B$7:$B$1403,0)))^(1/5)-1)*100)</f>
        <v>17.392895508213702</v>
      </c>
      <c r="V270" s="721" t="str">
        <f>IF(INDEX(Historical!$O$7:$O$1372,MATCH(B270,Historical!$B$7:$B$1403,0))=0,"n/a",((INDEX(Historical!$C$7:$C$1381,MATCH(B270,Historical!$B$7:$B$1403,0))/INDEX(Historical!$O$7:$O$1372,MATCH(B270,Historical!$B$7:$B$1403,0)))^(1/10)-1)*100)</f>
        <v>n/a</v>
      </c>
      <c r="W270" s="722" t="str">
        <f t="shared" si="72"/>
        <v>n/a</v>
      </c>
      <c r="X270" s="723">
        <f t="shared" si="73"/>
        <v>1.4615878578330843</v>
      </c>
      <c r="Y270" s="899"/>
      <c r="Z270" s="669">
        <f t="shared" si="74"/>
        <v>30.04291845493562</v>
      </c>
      <c r="AA270" s="910">
        <f t="shared" si="75"/>
        <v>18.993562231759658</v>
      </c>
      <c r="AB270" s="911">
        <v>12</v>
      </c>
      <c r="AC270" s="889">
        <v>4.66</v>
      </c>
      <c r="AD270" s="889">
        <v>1.82</v>
      </c>
      <c r="AE270" s="889">
        <v>1.25</v>
      </c>
      <c r="AF270" s="889">
        <v>6.69</v>
      </c>
      <c r="AG270" s="889">
        <v>36.9</v>
      </c>
      <c r="AH270" s="889">
        <v>8</v>
      </c>
      <c r="AI270" s="889">
        <v>10.86</v>
      </c>
      <c r="AJ270" s="889">
        <v>11.899999999999999</v>
      </c>
      <c r="AK270" s="889">
        <v>10.43</v>
      </c>
      <c r="AL270" s="902">
        <v>10480</v>
      </c>
      <c r="AM270" s="896">
        <v>0.2</v>
      </c>
      <c r="AN270" s="889">
        <v>0.27</v>
      </c>
      <c r="AO270" s="762">
        <f t="shared" si="76"/>
        <v>-1.892454752064765E-2</v>
      </c>
      <c r="AP270" s="763">
        <f t="shared" si="77"/>
        <v>18.97463768423901</v>
      </c>
      <c r="AQ270" s="912">
        <f t="shared" si="78"/>
        <v>137.64299211723463</v>
      </c>
      <c r="AR270" s="669">
        <f>INDEX(Historical!$C$7:$C$1381,MATCH(B270,Historical!$B$7:$B$1403,0))*IF(AH270="n/a",1.03,IF(AH270&lt;0,1.01,IF(AH270&gt;10,1.1,(1+AH270/100))))</f>
        <v>1.4688000000000001</v>
      </c>
      <c r="AS270" s="910">
        <f t="shared" si="79"/>
        <v>1.6156800000000002</v>
      </c>
      <c r="AT270" s="910">
        <f t="shared" si="83"/>
        <v>1.7772480000000004</v>
      </c>
      <c r="AU270" s="910">
        <f t="shared" si="83"/>
        <v>1.9549728000000006</v>
      </c>
      <c r="AV270" s="910">
        <f t="shared" si="83"/>
        <v>2.1504700800000007</v>
      </c>
      <c r="AW270" s="669">
        <f t="shared" si="80"/>
        <v>8.9671708800000012</v>
      </c>
      <c r="AX270" s="770">
        <f t="shared" si="81"/>
        <v>10.13125170037284</v>
      </c>
      <c r="AY270" s="959">
        <v>1.03</v>
      </c>
      <c r="AZ270" s="896">
        <v>0.55999999999999994</v>
      </c>
      <c r="BA270" s="896">
        <v>-22.53</v>
      </c>
      <c r="BB270" s="896">
        <v>-5.65</v>
      </c>
      <c r="BC270" s="896">
        <v>-10.65</v>
      </c>
      <c r="BE270" s="641">
        <v>2010</v>
      </c>
      <c r="BF270" s="922">
        <f t="shared" si="82"/>
        <v>0</v>
      </c>
      <c r="BG270" s="906">
        <v>10.5</v>
      </c>
    </row>
    <row r="271" spans="1:60" s="796" customFormat="1" ht="11.25" customHeight="1" x14ac:dyDescent="0.2">
      <c r="A271" s="664" t="s">
        <v>1723</v>
      </c>
      <c r="B271" s="804" t="s">
        <v>1724</v>
      </c>
      <c r="C271" s="957" t="s">
        <v>112</v>
      </c>
      <c r="D271" s="957" t="s">
        <v>212</v>
      </c>
      <c r="E271" s="778">
        <v>11</v>
      </c>
      <c r="F271" s="1235">
        <v>315</v>
      </c>
      <c r="G271" s="1234" t="s">
        <v>37</v>
      </c>
      <c r="H271" s="1234" t="s">
        <v>115</v>
      </c>
      <c r="I271" s="779">
        <v>71.430000000000007</v>
      </c>
      <c r="J271" s="780">
        <f t="shared" si="69"/>
        <v>1.3999720005599887</v>
      </c>
      <c r="K271" s="781">
        <v>0.25</v>
      </c>
      <c r="L271" s="782">
        <v>4</v>
      </c>
      <c r="M271" s="783">
        <f t="shared" si="70"/>
        <v>1</v>
      </c>
      <c r="N271" s="784" t="s">
        <v>127</v>
      </c>
      <c r="O271" s="785">
        <v>0.22500000000000001</v>
      </c>
      <c r="P271" s="786">
        <v>43822</v>
      </c>
      <c r="Q271" s="786">
        <v>43838</v>
      </c>
      <c r="R271" s="783">
        <f t="shared" si="71"/>
        <v>11.111111111111107</v>
      </c>
      <c r="S271" s="721">
        <f>IF(INDEX(Historical!$D$7:$D$1379,MATCH(B271,Historical!$B$7:$B$1403,0))=0,"n/a",(INDEX(Historical!$C$7:$C$1381,MATCH(B271,Historical!$B$7:$B$1403,0))/INDEX(Historical!$D$7:$D$1379,MATCH(B271,Historical!$B$7:$B$1403,0))-1)*100)</f>
        <v>12.5</v>
      </c>
      <c r="T271" s="721">
        <f>IF(INDEX(Historical!$F$7:$F$1372,MATCH(B271,Historical!$B$7:$B$1403,0))=0,"n/a",((INDEX(Historical!$C$7:$C$1381,MATCH(B271,Historical!$B$7:$B$1403,0))/INDEX(Historical!$F$7:$F$1372,MATCH(B271,Historical!$B$7:$B$1403,0)))^(1/3)-1)*100)</f>
        <v>14.471424255333186</v>
      </c>
      <c r="U271" s="721">
        <f>IF(INDEX(Historical!$H$7:$H$1372,MATCH(B271,Historical!$B$7:$B$1403,0))=0,"n/a",((INDEX(Historical!$C$7:$C$1381,MATCH(B271,Historical!$B$7:$B$1403,0))/INDEX(Historical!$H$7:$H$1372,MATCH(B271,Historical!$B$7:$B$1403,0)))^(1/5)-1)*100)</f>
        <v>17.607902252467355</v>
      </c>
      <c r="V271" s="721">
        <f>IF(INDEX(Historical!$O$7:$O$1372,MATCH(B271,Historical!$B$7:$B$1403,0))=0,"n/a",((INDEX(Historical!$C$7:$C$1381,MATCH(B271,Historical!$B$7:$B$1403,0))/INDEX(Historical!$O$7:$O$1372,MATCH(B271,Historical!$B$7:$B$1403,0)))^(1/10)-1)*100)</f>
        <v>19.623119885131544</v>
      </c>
      <c r="W271" s="722">
        <f t="shared" si="72"/>
        <v>0.89730391270803367</v>
      </c>
      <c r="X271" s="723">
        <f t="shared" si="73"/>
        <v>1.6154038763731517</v>
      </c>
      <c r="Y271" s="787"/>
      <c r="Z271" s="780">
        <f t="shared" si="74"/>
        <v>39.525691699604749</v>
      </c>
      <c r="AA271" s="788">
        <f t="shared" si="75"/>
        <v>28.233201581027672</v>
      </c>
      <c r="AB271" s="782">
        <v>10</v>
      </c>
      <c r="AC271" s="789">
        <v>2.5299999999999998</v>
      </c>
      <c r="AD271" s="789">
        <v>1.45</v>
      </c>
      <c r="AE271" s="789">
        <v>2.4500000000000002</v>
      </c>
      <c r="AF271" s="789">
        <v>8.91</v>
      </c>
      <c r="AG271" s="789">
        <v>34.200000000000003</v>
      </c>
      <c r="AH271" s="789">
        <v>-9.9</v>
      </c>
      <c r="AI271" s="789">
        <v>9.81</v>
      </c>
      <c r="AJ271" s="789">
        <v>10.9</v>
      </c>
      <c r="AK271" s="789">
        <v>19.5</v>
      </c>
      <c r="AL271" s="790">
        <v>7700</v>
      </c>
      <c r="AM271" s="791">
        <v>0.3</v>
      </c>
      <c r="AN271" s="789">
        <v>0.82</v>
      </c>
      <c r="AO271" s="792">
        <f t="shared" si="76"/>
        <v>-9.2253273280003292</v>
      </c>
      <c r="AP271" s="793">
        <f t="shared" si="77"/>
        <v>19.007874253027342</v>
      </c>
      <c r="AQ271" s="794">
        <f t="shared" si="78"/>
        <v>234.370271197769</v>
      </c>
      <c r="AR271" s="669">
        <f>INDEX(Historical!$C$7:$C$1381,MATCH(B271,Historical!$B$7:$B$1403,0))*IF(AH271="n/a",1.03,IF(AH271&lt;0,1.01,IF(AH271&gt;10,1.1,(1+AH271/100))))</f>
        <v>0.90900000000000003</v>
      </c>
      <c r="AS271" s="788">
        <f t="shared" si="79"/>
        <v>0.99817290000000014</v>
      </c>
      <c r="AT271" s="788">
        <f t="shared" si="83"/>
        <v>1.0979901900000002</v>
      </c>
      <c r="AU271" s="788">
        <f t="shared" si="83"/>
        <v>1.2077892090000004</v>
      </c>
      <c r="AV271" s="788">
        <f t="shared" si="83"/>
        <v>1.3285681299000005</v>
      </c>
      <c r="AW271" s="780">
        <f t="shared" si="80"/>
        <v>5.541520428900002</v>
      </c>
      <c r="AX271" s="795">
        <f t="shared" si="81"/>
        <v>7.757973440991182</v>
      </c>
      <c r="AY271" s="960">
        <v>0.79</v>
      </c>
      <c r="AZ271" s="791">
        <v>10.879999999999999</v>
      </c>
      <c r="BA271" s="791">
        <v>-15.229999999999999</v>
      </c>
      <c r="BB271" s="791">
        <v>-11.83</v>
      </c>
      <c r="BC271" s="791">
        <v>-4.17</v>
      </c>
      <c r="BD271" s="933"/>
      <c r="BE271" s="641">
        <v>2010</v>
      </c>
      <c r="BF271" s="922">
        <f t="shared" si="82"/>
        <v>0</v>
      </c>
      <c r="BG271" s="847">
        <v>12.6</v>
      </c>
    </row>
    <row r="272" spans="1:60" ht="11.25" customHeight="1" x14ac:dyDescent="0.2">
      <c r="A272" s="895" t="s">
        <v>810</v>
      </c>
      <c r="B272" s="899" t="s">
        <v>811</v>
      </c>
      <c r="C272" s="957" t="s">
        <v>4207</v>
      </c>
      <c r="D272" s="957" t="s">
        <v>4342</v>
      </c>
      <c r="E272" s="754">
        <v>16</v>
      </c>
      <c r="F272" s="1235">
        <v>243</v>
      </c>
      <c r="G272" s="1235" t="s">
        <v>37</v>
      </c>
      <c r="H272" s="1235" t="s">
        <v>115</v>
      </c>
      <c r="I272" s="898">
        <v>114.14</v>
      </c>
      <c r="J272" s="669">
        <f t="shared" si="69"/>
        <v>3.1540213772560013</v>
      </c>
      <c r="K272" s="901">
        <v>0.9</v>
      </c>
      <c r="L272" s="911">
        <v>4</v>
      </c>
      <c r="M272" s="660">
        <f t="shared" si="70"/>
        <v>3.6</v>
      </c>
      <c r="N272" s="894" t="s">
        <v>812</v>
      </c>
      <c r="O272" s="756">
        <v>0.77</v>
      </c>
      <c r="P272" s="885">
        <v>43768</v>
      </c>
      <c r="Q272" s="885">
        <v>43787</v>
      </c>
      <c r="R272" s="660">
        <f t="shared" si="71"/>
        <v>16.883116883116884</v>
      </c>
      <c r="S272" s="721">
        <f>IF(INDEX(Historical!$D$7:$D$1379,MATCH(B272,Historical!$B$7:$B$1403,0))=0,"n/a",(INDEX(Historical!$C$7:$C$1381,MATCH(B272,Historical!$B$7:$B$1403,0))/INDEX(Historical!$D$7:$D$1379,MATCH(B272,Historical!$B$7:$B$1403,0))-1)*100)</f>
        <v>22.05323193916351</v>
      </c>
      <c r="T272" s="721">
        <f>IF(INDEX(Historical!$F$7:$F$1372,MATCH(B272,Historical!$B$7:$B$1403,0))=0,"n/a",((INDEX(Historical!$C$7:$C$1381,MATCH(B272,Historical!$B$7:$B$1403,0))/INDEX(Historical!$F$7:$F$1372,MATCH(B272,Historical!$B$7:$B$1403,0)))^(1/3)-1)*100)</f>
        <v>25.089366987415286</v>
      </c>
      <c r="U272" s="721">
        <f>IF(INDEX(Historical!$H$7:$H$1372,MATCH(B272,Historical!$B$7:$B$1403,0))=0,"n/a",((INDEX(Historical!$C$7:$C$1381,MATCH(B272,Historical!$B$7:$B$1403,0))/INDEX(Historical!$H$7:$H$1372,MATCH(B272,Historical!$B$7:$B$1403,0)))^(1/5)-1)*100)</f>
        <v>20.953006907237672</v>
      </c>
      <c r="V272" s="721">
        <f>IF(INDEX(Historical!$O$7:$O$1372,MATCH(B272,Historical!$B$7:$B$1403,0))=0,"n/a",((INDEX(Historical!$C$7:$C$1381,MATCH(B272,Historical!$B$7:$B$1403,0))/INDEX(Historical!$O$7:$O$1372,MATCH(B272,Historical!$B$7:$B$1403,0)))^(1/10)-1)*100)</f>
        <v>21.710837786073167</v>
      </c>
      <c r="W272" s="722">
        <f t="shared" si="72"/>
        <v>0.96509435120363618</v>
      </c>
      <c r="X272" s="723">
        <f t="shared" si="73"/>
        <v>1.3694775756364492</v>
      </c>
      <c r="Y272" s="900"/>
      <c r="Z272" s="669">
        <f t="shared" si="74"/>
        <v>68.702290076335885</v>
      </c>
      <c r="AA272" s="910">
        <f t="shared" si="75"/>
        <v>21.782442748091601</v>
      </c>
      <c r="AB272" s="911">
        <v>12</v>
      </c>
      <c r="AC272" s="889">
        <v>5.24</v>
      </c>
      <c r="AD272" s="889">
        <v>3.24</v>
      </c>
      <c r="AE272" s="889">
        <v>7.59</v>
      </c>
      <c r="AF272" s="889">
        <v>11.95</v>
      </c>
      <c r="AG272" s="889">
        <v>57.199999999999996</v>
      </c>
      <c r="AH272" s="889">
        <v>-5.6000000000000005</v>
      </c>
      <c r="AI272" s="889">
        <v>13.19</v>
      </c>
      <c r="AJ272" s="889">
        <v>15.299999999999999</v>
      </c>
      <c r="AK272" s="889">
        <v>6.7299999999999995</v>
      </c>
      <c r="AL272" s="902">
        <v>109140</v>
      </c>
      <c r="AM272" s="896">
        <v>0.2</v>
      </c>
      <c r="AN272" s="889">
        <v>0.65</v>
      </c>
      <c r="AO272" s="762">
        <f t="shared" si="76"/>
        <v>2.324585536402072</v>
      </c>
      <c r="AP272" s="763">
        <f t="shared" si="77"/>
        <v>24.107028284493673</v>
      </c>
      <c r="AQ272" s="912">
        <f t="shared" si="78"/>
        <v>240.13081851918528</v>
      </c>
      <c r="AR272" s="669">
        <f>INDEX(Historical!$C$7:$C$1381,MATCH(B272,Historical!$B$7:$B$1403,0))*IF(AH272="n/a",1.03,IF(AH272&lt;0,1.01,IF(AH272&gt;10,1.1,(1+AH272/100))))</f>
        <v>3.2421000000000002</v>
      </c>
      <c r="AS272" s="910">
        <f t="shared" si="79"/>
        <v>3.5663100000000005</v>
      </c>
      <c r="AT272" s="910">
        <f t="shared" si="83"/>
        <v>3.8063226630000004</v>
      </c>
      <c r="AU272" s="910">
        <f t="shared" si="83"/>
        <v>4.0624881782199003</v>
      </c>
      <c r="AV272" s="910">
        <f t="shared" si="83"/>
        <v>4.3358936326140993</v>
      </c>
      <c r="AW272" s="669">
        <f t="shared" si="80"/>
        <v>19.013114473834001</v>
      </c>
      <c r="AX272" s="770">
        <f t="shared" si="81"/>
        <v>16.657713749635537</v>
      </c>
      <c r="AY272" s="959">
        <v>1.22</v>
      </c>
      <c r="AZ272" s="896">
        <v>12.379999999999999</v>
      </c>
      <c r="BA272" s="896">
        <v>-15.89</v>
      </c>
      <c r="BB272" s="896">
        <v>-11.020000000000001</v>
      </c>
      <c r="BC272" s="896">
        <v>-6.419999999999999</v>
      </c>
      <c r="BE272" s="641">
        <v>2004</v>
      </c>
      <c r="BF272" s="922">
        <f t="shared" si="82"/>
        <v>1</v>
      </c>
      <c r="BG272" s="906">
        <v>28.199999999999996</v>
      </c>
    </row>
    <row r="273" spans="1:60" ht="11.25" customHeight="1" x14ac:dyDescent="0.2">
      <c r="A273" s="887" t="s">
        <v>1121</v>
      </c>
      <c r="B273" s="899" t="s">
        <v>1122</v>
      </c>
      <c r="C273" s="957" t="s">
        <v>123</v>
      </c>
      <c r="D273" s="957" t="s">
        <v>4382</v>
      </c>
      <c r="E273" s="754">
        <v>10</v>
      </c>
      <c r="F273" s="1235">
        <v>360</v>
      </c>
      <c r="G273" s="1235" t="s">
        <v>106</v>
      </c>
      <c r="H273" s="1235" t="s">
        <v>106</v>
      </c>
      <c r="I273" s="898">
        <v>28.77</v>
      </c>
      <c r="J273" s="669">
        <f t="shared" si="69"/>
        <v>6.3260340632603409</v>
      </c>
      <c r="K273" s="901">
        <v>0.45500000000000002</v>
      </c>
      <c r="L273" s="911">
        <v>4</v>
      </c>
      <c r="M273" s="660">
        <f t="shared" si="70"/>
        <v>1.82</v>
      </c>
      <c r="N273" s="894" t="s">
        <v>491</v>
      </c>
      <c r="O273" s="756">
        <v>0.435</v>
      </c>
      <c r="P273" s="885">
        <v>43647</v>
      </c>
      <c r="Q273" s="885">
        <v>43662</v>
      </c>
      <c r="R273" s="660">
        <f t="shared" si="71"/>
        <v>4.5977011494252915</v>
      </c>
      <c r="S273" s="721">
        <f>IF(INDEX(Historical!$D$7:$D$1379,MATCH(B273,Historical!$B$7:$B$1403,0))=0,"n/a",(INDEX(Historical!$C$7:$C$1381,MATCH(B273,Historical!$B$7:$B$1403,0))/INDEX(Historical!$D$7:$D$1379,MATCH(B273,Historical!$B$7:$B$1403,0))-1)*100)</f>
        <v>2.2988505747126409</v>
      </c>
      <c r="T273" s="721">
        <f>IF(INDEX(Historical!$F$7:$F$1372,MATCH(B273,Historical!$B$7:$B$1403,0))=0,"n/a",((INDEX(Historical!$C$7:$C$1381,MATCH(B273,Historical!$B$7:$B$1403,0))/INDEX(Historical!$F$7:$F$1372,MATCH(B273,Historical!$B$7:$B$1403,0)))^(1/3)-1)*100)</f>
        <v>2.9779240675495755</v>
      </c>
      <c r="U273" s="721">
        <f>IF(INDEX(Historical!$H$7:$H$1372,MATCH(B273,Historical!$B$7:$B$1403,0))=0,"n/a",((INDEX(Historical!$C$7:$C$1381,MATCH(B273,Historical!$B$7:$B$1403,0))/INDEX(Historical!$H$7:$H$1372,MATCH(B273,Historical!$B$7:$B$1403,0)))^(1/5)-1)*100)</f>
        <v>6.4866905475492898</v>
      </c>
      <c r="V273" s="721" t="str">
        <f>IF(INDEX(Historical!$O$7:$O$1372,MATCH(B273,Historical!$B$7:$B$1403,0))=0,"n/a",((INDEX(Historical!$C$7:$C$1381,MATCH(B273,Historical!$B$7:$B$1403,0))/INDEX(Historical!$O$7:$O$1372,MATCH(B273,Historical!$B$7:$B$1403,0)))^(1/10)-1)*100)</f>
        <v>n/a</v>
      </c>
      <c r="W273" s="722" t="str">
        <f t="shared" si="72"/>
        <v>n/a</v>
      </c>
      <c r="X273" s="723">
        <f t="shared" si="73"/>
        <v>0.24570797528595792</v>
      </c>
      <c r="Y273" s="900" t="s">
        <v>4065</v>
      </c>
      <c r="Z273" s="669">
        <f t="shared" si="74"/>
        <v>142.1875</v>
      </c>
      <c r="AA273" s="910">
        <f t="shared" si="75"/>
        <v>22.4765625</v>
      </c>
      <c r="AB273" s="911">
        <v>12</v>
      </c>
      <c r="AC273" s="889">
        <v>1.28</v>
      </c>
      <c r="AD273" s="889">
        <v>4.49</v>
      </c>
      <c r="AE273" s="889">
        <v>0.31</v>
      </c>
      <c r="AF273" s="889">
        <v>0.73</v>
      </c>
      <c r="AG273" s="889">
        <v>11.1</v>
      </c>
      <c r="AH273" s="891">
        <v>169.2</v>
      </c>
      <c r="AI273" s="891">
        <v>96.13000000000001</v>
      </c>
      <c r="AJ273" s="889">
        <v>26.400000000000002</v>
      </c>
      <c r="AK273" s="889">
        <v>5</v>
      </c>
      <c r="AL273" s="902">
        <v>1640</v>
      </c>
      <c r="AM273" s="896">
        <v>0.15</v>
      </c>
      <c r="AN273" s="889">
        <v>0.39</v>
      </c>
      <c r="AO273" s="762">
        <f t="shared" si="76"/>
        <v>-9.6638378891903685</v>
      </c>
      <c r="AP273" s="763">
        <f t="shared" si="77"/>
        <v>12.812724610809632</v>
      </c>
      <c r="AQ273" s="912">
        <f t="shared" si="78"/>
        <v>-14.604474160917945</v>
      </c>
      <c r="AR273" s="669">
        <f>INDEX(Historical!$C$7:$C$1381,MATCH(B273,Historical!$B$7:$B$1403,0))*IF(AH273="n/a",1.03,IF(AH273&lt;0,1.01,IF(AH273&gt;10,1.1,(1+AH273/100))))</f>
        <v>1.9580000000000002</v>
      </c>
      <c r="AS273" s="910">
        <f t="shared" si="79"/>
        <v>2.1538000000000004</v>
      </c>
      <c r="AT273" s="910">
        <f t="shared" si="83"/>
        <v>2.2614900000000007</v>
      </c>
      <c r="AU273" s="910">
        <f t="shared" si="83"/>
        <v>2.3745645000000009</v>
      </c>
      <c r="AV273" s="910">
        <f t="shared" si="83"/>
        <v>2.4932927250000012</v>
      </c>
      <c r="AW273" s="669">
        <f t="shared" si="80"/>
        <v>11.241147225000004</v>
      </c>
      <c r="AX273" s="770">
        <f t="shared" si="81"/>
        <v>39.072461678832134</v>
      </c>
      <c r="AY273" s="959">
        <v>1.87</v>
      </c>
      <c r="AZ273" s="896">
        <v>1.7000000000000002</v>
      </c>
      <c r="BA273" s="896">
        <v>-44.519999999999996</v>
      </c>
      <c r="BB273" s="896">
        <v>-21.15</v>
      </c>
      <c r="BC273" s="896">
        <v>-24.07</v>
      </c>
      <c r="BE273" s="641">
        <v>2010</v>
      </c>
      <c r="BF273" s="922">
        <f t="shared" si="82"/>
        <v>0</v>
      </c>
      <c r="BG273" s="906">
        <v>5.7</v>
      </c>
    </row>
    <row r="274" spans="1:60" ht="11.25" customHeight="1" x14ac:dyDescent="0.2">
      <c r="A274" s="887" t="s">
        <v>1757</v>
      </c>
      <c r="B274" s="899" t="s">
        <v>1758</v>
      </c>
      <c r="C274" s="957" t="s">
        <v>153</v>
      </c>
      <c r="D274" s="957" t="s">
        <v>4337</v>
      </c>
      <c r="E274" s="754">
        <v>10</v>
      </c>
      <c r="F274" s="1235">
        <v>355</v>
      </c>
      <c r="G274" s="1235" t="s">
        <v>106</v>
      </c>
      <c r="H274" s="1235" t="s">
        <v>106</v>
      </c>
      <c r="I274" s="898">
        <v>254.96</v>
      </c>
      <c r="J274" s="669">
        <f t="shared" si="69"/>
        <v>1.6943834326953247</v>
      </c>
      <c r="K274" s="901">
        <v>1.08</v>
      </c>
      <c r="L274" s="911">
        <v>4</v>
      </c>
      <c r="M274" s="660">
        <f t="shared" si="70"/>
        <v>4.32</v>
      </c>
      <c r="N274" s="894" t="s">
        <v>195</v>
      </c>
      <c r="O274" s="756">
        <v>0.9</v>
      </c>
      <c r="P274" s="885">
        <v>43630</v>
      </c>
      <c r="Q274" s="885">
        <v>43641</v>
      </c>
      <c r="R274" s="660">
        <f t="shared" si="71"/>
        <v>20.000000000000004</v>
      </c>
      <c r="S274" s="721">
        <f>IF(INDEX(Historical!$D$7:$D$1379,MATCH(B274,Historical!$B$7:$B$1403,0))=0,"n/a",(INDEX(Historical!$C$7:$C$1381,MATCH(B274,Historical!$B$7:$B$1403,0))/INDEX(Historical!$D$7:$D$1379,MATCH(B274,Historical!$B$7:$B$1403,0))-1)*100)</f>
        <v>44.34782608695653</v>
      </c>
      <c r="T274" s="721">
        <f>IF(INDEX(Historical!$F$7:$F$1372,MATCH(B274,Historical!$B$7:$B$1403,0))=0,"n/a",((INDEX(Historical!$C$7:$C$1381,MATCH(B274,Historical!$B$7:$B$1403,0))/INDEX(Historical!$F$7:$F$1372,MATCH(B274,Historical!$B$7:$B$1403,0)))^(1/3)-1)*100)</f>
        <v>27.993694864859876</v>
      </c>
      <c r="U274" s="721">
        <f>IF(INDEX(Historical!$H$7:$H$1372,MATCH(B274,Historical!$B$7:$B$1403,0))=0,"n/a",((INDEX(Historical!$C$7:$C$1381,MATCH(B274,Historical!$B$7:$B$1403,0))/INDEX(Historical!$H$7:$H$1372,MATCH(B274,Historical!$B$7:$B$1403,0)))^(1/5)-1)*100)</f>
        <v>28.79844023732392</v>
      </c>
      <c r="V274" s="721">
        <f>IF(INDEX(Historical!$O$7:$O$1372,MATCH(B274,Historical!$B$7:$B$1403,0))=0,"n/a",((INDEX(Historical!$C$7:$C$1381,MATCH(B274,Historical!$B$7:$B$1403,0))/INDEX(Historical!$O$7:$O$1372,MATCH(B274,Historical!$B$7:$B$1403,0)))^(1/10)-1)*100)</f>
        <v>66.728870783446254</v>
      </c>
      <c r="W274" s="722">
        <f t="shared" si="72"/>
        <v>0.43157391844353049</v>
      </c>
      <c r="X274" s="723">
        <f t="shared" si="73"/>
        <v>1.4256653582833623</v>
      </c>
      <c r="Y274" s="899"/>
      <c r="Z274" s="669">
        <f t="shared" si="74"/>
        <v>30.16759776536313</v>
      </c>
      <c r="AA274" s="910">
        <f t="shared" si="75"/>
        <v>17.804469273743017</v>
      </c>
      <c r="AB274" s="911">
        <v>12</v>
      </c>
      <c r="AC274" s="889">
        <v>14.32</v>
      </c>
      <c r="AD274" s="889">
        <v>1.35</v>
      </c>
      <c r="AE274" s="889">
        <v>1</v>
      </c>
      <c r="AF274" s="889">
        <v>4.1900000000000004</v>
      </c>
      <c r="AG274" s="889">
        <v>25.5</v>
      </c>
      <c r="AH274" s="889">
        <v>17.5</v>
      </c>
      <c r="AI274" s="889">
        <v>15</v>
      </c>
      <c r="AJ274" s="889">
        <v>20.200000000000003</v>
      </c>
      <c r="AK274" s="889">
        <v>13.200000000000001</v>
      </c>
      <c r="AL274" s="902">
        <v>242410</v>
      </c>
      <c r="AM274" s="896">
        <v>0.3</v>
      </c>
      <c r="AN274" s="889">
        <v>0.71</v>
      </c>
      <c r="AO274" s="762">
        <f t="shared" si="76"/>
        <v>12.688354396276228</v>
      </c>
      <c r="AP274" s="763">
        <f t="shared" si="77"/>
        <v>30.492823670019245</v>
      </c>
      <c r="AQ274" s="912">
        <f t="shared" si="78"/>
        <v>82.087556786390564</v>
      </c>
      <c r="AR274" s="669">
        <f>INDEX(Historical!$C$7:$C$1381,MATCH(B274,Historical!$B$7:$B$1403,0))*IF(AH274="n/a",1.03,IF(AH274&lt;0,1.01,IF(AH274&gt;10,1.1,(1+AH274/100))))</f>
        <v>5.4780000000000006</v>
      </c>
      <c r="AS274" s="910">
        <f t="shared" si="79"/>
        <v>6.0258000000000012</v>
      </c>
      <c r="AT274" s="910">
        <f t="shared" si="83"/>
        <v>6.6283800000000017</v>
      </c>
      <c r="AU274" s="910">
        <f t="shared" si="83"/>
        <v>7.2912180000000024</v>
      </c>
      <c r="AV274" s="910">
        <f t="shared" si="83"/>
        <v>8.0203398000000039</v>
      </c>
      <c r="AW274" s="669">
        <f t="shared" si="80"/>
        <v>33.443737800000008</v>
      </c>
      <c r="AX274" s="770">
        <f t="shared" si="81"/>
        <v>13.117248901788519</v>
      </c>
      <c r="AY274" s="959">
        <v>0.71</v>
      </c>
      <c r="AZ274" s="896">
        <v>22.54</v>
      </c>
      <c r="BA274" s="896">
        <v>-16.869999999999997</v>
      </c>
      <c r="BB274" s="896">
        <v>-12.280000000000001</v>
      </c>
      <c r="BC274" s="896">
        <v>-1.0999999999999999</v>
      </c>
      <c r="BE274" s="641">
        <v>2010</v>
      </c>
      <c r="BF274" s="922">
        <f t="shared" si="82"/>
        <v>0</v>
      </c>
      <c r="BG274" s="906">
        <v>8.2000000000000011</v>
      </c>
    </row>
    <row r="275" spans="1:60" ht="11.25" customHeight="1" x14ac:dyDescent="0.2">
      <c r="A275" s="887" t="s">
        <v>1761</v>
      </c>
      <c r="B275" s="899" t="s">
        <v>1762</v>
      </c>
      <c r="C275" s="957" t="s">
        <v>108</v>
      </c>
      <c r="D275" s="957" t="s">
        <v>118</v>
      </c>
      <c r="E275" s="754">
        <v>11</v>
      </c>
      <c r="F275" s="1235">
        <v>311</v>
      </c>
      <c r="G275" s="1235" t="s">
        <v>115</v>
      </c>
      <c r="H275" s="1235" t="s">
        <v>115</v>
      </c>
      <c r="I275" s="898">
        <v>23.31</v>
      </c>
      <c r="J275" s="669">
        <f t="shared" si="69"/>
        <v>4.89060489060489</v>
      </c>
      <c r="K275" s="901">
        <v>0.28499999999999998</v>
      </c>
      <c r="L275" s="911">
        <v>4</v>
      </c>
      <c r="M275" s="660">
        <f t="shared" si="70"/>
        <v>1.1399999999999999</v>
      </c>
      <c r="N275" s="894" t="s">
        <v>237</v>
      </c>
      <c r="O275" s="756">
        <v>0.26</v>
      </c>
      <c r="P275" s="885">
        <v>43672</v>
      </c>
      <c r="Q275" s="885">
        <v>43693</v>
      </c>
      <c r="R275" s="660">
        <f t="shared" si="71"/>
        <v>9.6153846153846025</v>
      </c>
      <c r="S275" s="721">
        <f>IF(INDEX(Historical!$D$7:$D$1379,MATCH(B275,Historical!$B$7:$B$1403,0))=0,"n/a",(INDEX(Historical!$C$7:$C$1381,MATCH(B275,Historical!$B$7:$B$1403,0))/INDEX(Historical!$D$7:$D$1379,MATCH(B275,Historical!$B$7:$B$1403,0))-1)*100)</f>
        <v>11.22448979591837</v>
      </c>
      <c r="T275" s="721">
        <f>IF(INDEX(Historical!$F$7:$F$1372,MATCH(B275,Historical!$B$7:$B$1403,0))=0,"n/a",((INDEX(Historical!$C$7:$C$1381,MATCH(B275,Historical!$B$7:$B$1403,0))/INDEX(Historical!$F$7:$F$1372,MATCH(B275,Historical!$B$7:$B$1403,0)))^(1/3)-1)*100)</f>
        <v>12.282461348995731</v>
      </c>
      <c r="U275" s="721">
        <f>IF(INDEX(Historical!$H$7:$H$1372,MATCH(B275,Historical!$B$7:$B$1403,0))=0,"n/a",((INDEX(Historical!$C$7:$C$1381,MATCH(B275,Historical!$B$7:$B$1403,0))/INDEX(Historical!$H$7:$H$1372,MATCH(B275,Historical!$B$7:$B$1403,0)))^(1/5)-1)*100)</f>
        <v>11.945582806602983</v>
      </c>
      <c r="V275" s="721">
        <f>IF(INDEX(Historical!$O$7:$O$1372,MATCH(B275,Historical!$B$7:$B$1403,0))=0,"n/a",((INDEX(Historical!$C$7:$C$1381,MATCH(B275,Historical!$B$7:$B$1403,0))/INDEX(Historical!$O$7:$O$1372,MATCH(B275,Historical!$B$7:$B$1403,0)))^(1/10)-1)*100)</f>
        <v>13.216987371290557</v>
      </c>
      <c r="W275" s="722">
        <f t="shared" si="72"/>
        <v>0.90380526749618673</v>
      </c>
      <c r="X275" s="723">
        <f t="shared" si="73"/>
        <v>0.43756713577300305</v>
      </c>
      <c r="Y275" s="682"/>
      <c r="Z275" s="669">
        <f t="shared" si="74"/>
        <v>21.755725190839691</v>
      </c>
      <c r="AA275" s="910">
        <f t="shared" si="75"/>
        <v>4.4484732824427473</v>
      </c>
      <c r="AB275" s="911">
        <v>12</v>
      </c>
      <c r="AC275" s="889">
        <v>5.24</v>
      </c>
      <c r="AD275" s="889">
        <v>0.83</v>
      </c>
      <c r="AE275" s="889">
        <v>0.4</v>
      </c>
      <c r="AF275" s="889">
        <v>0.48</v>
      </c>
      <c r="AG275" s="889">
        <v>11.5</v>
      </c>
      <c r="AH275" s="889">
        <v>120.39999999999999</v>
      </c>
      <c r="AI275" s="889">
        <v>7.6300000000000008</v>
      </c>
      <c r="AJ275" s="889">
        <v>27.3</v>
      </c>
      <c r="AK275" s="889">
        <v>5.37</v>
      </c>
      <c r="AL275" s="902">
        <v>4760</v>
      </c>
      <c r="AM275" s="896">
        <v>0.54</v>
      </c>
      <c r="AN275" s="889">
        <v>0.33</v>
      </c>
      <c r="AO275" s="762">
        <f t="shared" si="76"/>
        <v>12.387714414765124</v>
      </c>
      <c r="AP275" s="763">
        <f t="shared" si="77"/>
        <v>16.836187697207873</v>
      </c>
      <c r="AQ275" s="912">
        <f t="shared" si="78"/>
        <v>-69.194032500377688</v>
      </c>
      <c r="AR275" s="669">
        <f>INDEX(Historical!$C$7:$C$1381,MATCH(B275,Historical!$B$7:$B$1403,0))*IF(AH275="n/a",1.03,IF(AH275&lt;0,1.01,IF(AH275&gt;10,1.1,(1+AH275/100))))</f>
        <v>1.1990000000000003</v>
      </c>
      <c r="AS275" s="910">
        <f t="shared" si="79"/>
        <v>1.2904837000000005</v>
      </c>
      <c r="AT275" s="910">
        <f t="shared" si="83"/>
        <v>1.3597826746900006</v>
      </c>
      <c r="AU275" s="910">
        <f t="shared" si="83"/>
        <v>1.4328030043208537</v>
      </c>
      <c r="AV275" s="910">
        <f t="shared" si="83"/>
        <v>1.5097445256528836</v>
      </c>
      <c r="AW275" s="669">
        <f t="shared" si="80"/>
        <v>6.7918139046637389</v>
      </c>
      <c r="AX275" s="770">
        <f t="shared" si="81"/>
        <v>29.136910787918229</v>
      </c>
      <c r="AY275" s="959">
        <v>1.59</v>
      </c>
      <c r="AZ275" s="896">
        <v>-1.02</v>
      </c>
      <c r="BA275" s="896">
        <v>-39.119999999999997</v>
      </c>
      <c r="BB275" s="896">
        <v>-18.87</v>
      </c>
      <c r="BC275" s="896">
        <v>-21.98</v>
      </c>
      <c r="BE275" s="641">
        <v>2009</v>
      </c>
      <c r="BF275" s="922">
        <f t="shared" si="82"/>
        <v>0</v>
      </c>
      <c r="BG275" s="906">
        <v>1.7000000000000002</v>
      </c>
      <c r="BH275" s="721"/>
    </row>
    <row r="276" spans="1:60" ht="11.25" customHeight="1" x14ac:dyDescent="0.2">
      <c r="A276" s="895" t="s">
        <v>832</v>
      </c>
      <c r="B276" s="899" t="s">
        <v>833</v>
      </c>
      <c r="C276" s="957" t="s">
        <v>112</v>
      </c>
      <c r="D276" s="957" t="s">
        <v>4373</v>
      </c>
      <c r="E276" s="754">
        <v>13</v>
      </c>
      <c r="F276" s="1235">
        <v>286</v>
      </c>
      <c r="G276" s="1235" t="s">
        <v>37</v>
      </c>
      <c r="H276" s="1235" t="s">
        <v>37</v>
      </c>
      <c r="I276" s="898">
        <v>159.81</v>
      </c>
      <c r="J276" s="669">
        <f t="shared" si="69"/>
        <v>2.4278831111945434</v>
      </c>
      <c r="K276" s="901">
        <v>0.97</v>
      </c>
      <c r="L276" s="911">
        <v>4</v>
      </c>
      <c r="M276" s="660">
        <f t="shared" si="70"/>
        <v>3.88</v>
      </c>
      <c r="N276" s="894" t="s">
        <v>319</v>
      </c>
      <c r="O276" s="756">
        <v>0.88</v>
      </c>
      <c r="P276" s="885">
        <v>43706</v>
      </c>
      <c r="Q276" s="885">
        <v>43738</v>
      </c>
      <c r="R276" s="660">
        <f t="shared" si="71"/>
        <v>10.227272727272723</v>
      </c>
      <c r="S276" s="721">
        <f>IF(INDEX(Historical!$D$7:$D$1379,MATCH(B276,Historical!$B$7:$B$1403,0))=0,"n/a",(INDEX(Historical!$C$7:$C$1381,MATCH(B276,Historical!$B$7:$B$1403,0))/INDEX(Historical!$D$7:$D$1379,MATCH(B276,Historical!$B$7:$B$1403,0))-1)*100)</f>
        <v>20.915032679738577</v>
      </c>
      <c r="T276" s="721">
        <f>IF(INDEX(Historical!$F$7:$F$1372,MATCH(B276,Historical!$B$7:$B$1403,0))=0,"n/a",((INDEX(Historical!$C$7:$C$1381,MATCH(B276,Historical!$B$7:$B$1403,0))/INDEX(Historical!$F$7:$F$1372,MATCH(B276,Historical!$B$7:$B$1403,0)))^(1/3)-1)*100)</f>
        <v>17.946500361351969</v>
      </c>
      <c r="U276" s="721">
        <f>IF(INDEX(Historical!$H$7:$H$1372,MATCH(B276,Historical!$B$7:$B$1403,0))=0,"n/a",((INDEX(Historical!$C$7:$C$1381,MATCH(B276,Historical!$B$7:$B$1403,0))/INDEX(Historical!$H$7:$H$1372,MATCH(B276,Historical!$B$7:$B$1403,0)))^(1/5)-1)*100)</f>
        <v>15.436965941381576</v>
      </c>
      <c r="V276" s="721">
        <f>IF(INDEX(Historical!$O$7:$O$1372,MATCH(B276,Historical!$B$7:$B$1403,0))=0,"n/a",((INDEX(Historical!$C$7:$C$1381,MATCH(B276,Historical!$B$7:$B$1403,0))/INDEX(Historical!$O$7:$O$1372,MATCH(B276,Historical!$B$7:$B$1403,0)))^(1/10)-1)*100)</f>
        <v>21.2218189648836</v>
      </c>
      <c r="W276" s="722">
        <f t="shared" si="72"/>
        <v>0.72741012289877705</v>
      </c>
      <c r="X276" s="723">
        <f t="shared" si="73"/>
        <v>1.9790981976130226</v>
      </c>
      <c r="Y276" s="900"/>
      <c r="Z276" s="669">
        <f t="shared" si="74"/>
        <v>46.245530393325382</v>
      </c>
      <c r="AA276" s="910">
        <f t="shared" si="75"/>
        <v>19.047675804529199</v>
      </c>
      <c r="AB276" s="911">
        <v>12</v>
      </c>
      <c r="AC276" s="889">
        <v>8.39</v>
      </c>
      <c r="AD276" s="889">
        <v>1.77</v>
      </c>
      <c r="AE276" s="889">
        <v>5.13</v>
      </c>
      <c r="AF276" s="889">
        <v>6.1</v>
      </c>
      <c r="AG276" s="889">
        <v>32.9</v>
      </c>
      <c r="AH276" s="889">
        <v>6</v>
      </c>
      <c r="AI276" s="889">
        <v>12.959999999999999</v>
      </c>
      <c r="AJ276" s="889">
        <v>7.8</v>
      </c>
      <c r="AK276" s="889">
        <v>10.780000000000001</v>
      </c>
      <c r="AL276" s="902">
        <v>111330</v>
      </c>
      <c r="AM276" s="896">
        <v>0.1</v>
      </c>
      <c r="AN276" s="889">
        <v>1.39</v>
      </c>
      <c r="AO276" s="762">
        <f t="shared" si="76"/>
        <v>-1.1828267519530797</v>
      </c>
      <c r="AP276" s="763">
        <f t="shared" si="77"/>
        <v>17.864849052576119</v>
      </c>
      <c r="AQ276" s="912">
        <f t="shared" si="78"/>
        <v>127.24516609710621</v>
      </c>
      <c r="AR276" s="669">
        <f>INDEX(Historical!$C$7:$C$1381,MATCH(B276,Historical!$B$7:$B$1403,0))*IF(AH276="n/a",1.03,IF(AH276&lt;0,1.01,IF(AH276&gt;10,1.1,(1+AH276/100))))</f>
        <v>3.9220000000000006</v>
      </c>
      <c r="AS276" s="910">
        <f t="shared" si="79"/>
        <v>4.3142000000000014</v>
      </c>
      <c r="AT276" s="910">
        <f t="shared" si="83"/>
        <v>4.7456200000000015</v>
      </c>
      <c r="AU276" s="910">
        <f t="shared" si="83"/>
        <v>5.2201820000000021</v>
      </c>
      <c r="AV276" s="910">
        <f t="shared" si="83"/>
        <v>5.7422002000000028</v>
      </c>
      <c r="AW276" s="669">
        <f t="shared" si="80"/>
        <v>23.944202200000007</v>
      </c>
      <c r="AX276" s="770">
        <f t="shared" si="81"/>
        <v>14.98291859082661</v>
      </c>
      <c r="AY276" s="959">
        <v>1.0900000000000001</v>
      </c>
      <c r="AZ276" s="896">
        <v>7.19</v>
      </c>
      <c r="BA276" s="896">
        <v>-15.43</v>
      </c>
      <c r="BB276" s="896">
        <v>-11.48</v>
      </c>
      <c r="BC276" s="896">
        <v>-7.03</v>
      </c>
      <c r="BE276" s="641">
        <v>2007</v>
      </c>
      <c r="BF276" s="922">
        <f t="shared" si="82"/>
        <v>1</v>
      </c>
      <c r="BG276" s="906">
        <v>9.6</v>
      </c>
    </row>
    <row r="277" spans="1:60" ht="11.25" customHeight="1" x14ac:dyDescent="0.2">
      <c r="A277" s="887" t="s">
        <v>1755</v>
      </c>
      <c r="B277" s="899" t="s">
        <v>1756</v>
      </c>
      <c r="C277" s="957" t="s">
        <v>112</v>
      </c>
      <c r="D277" s="957" t="s">
        <v>4371</v>
      </c>
      <c r="E277" s="754">
        <v>11</v>
      </c>
      <c r="F277" s="1235">
        <v>326</v>
      </c>
      <c r="G277" s="1235" t="s">
        <v>115</v>
      </c>
      <c r="H277" s="1235" t="s">
        <v>115</v>
      </c>
      <c r="I277" s="898">
        <v>90.49</v>
      </c>
      <c r="J277" s="669">
        <f t="shared" si="69"/>
        <v>4.4645817217372086</v>
      </c>
      <c r="K277" s="901">
        <v>1.01</v>
      </c>
      <c r="L277" s="911">
        <v>4</v>
      </c>
      <c r="M277" s="660">
        <f t="shared" si="70"/>
        <v>4.04</v>
      </c>
      <c r="N277" s="894" t="s">
        <v>428</v>
      </c>
      <c r="O277" s="756">
        <v>0.96</v>
      </c>
      <c r="P277" s="885">
        <v>43885</v>
      </c>
      <c r="Q277" s="885">
        <v>43900</v>
      </c>
      <c r="R277" s="660">
        <f t="shared" si="71"/>
        <v>5.2083333333333384</v>
      </c>
      <c r="S277" s="721">
        <f>IF(INDEX(Historical!$D$7:$D$1379,MATCH(B277,Historical!$B$7:$B$1403,0))=0,"n/a",(INDEX(Historical!$C$7:$C$1381,MATCH(B277,Historical!$B$7:$B$1403,0))/INDEX(Historical!$D$7:$D$1379,MATCH(B277,Historical!$B$7:$B$1403,0))-1)*100)</f>
        <v>5.4945054945054972</v>
      </c>
      <c r="T277" s="721">
        <f>IF(INDEX(Historical!$F$7:$F$1372,MATCH(B277,Historical!$B$7:$B$1403,0))=0,"n/a",((INDEX(Historical!$C$7:$C$1381,MATCH(B277,Historical!$B$7:$B$1403,0))/INDEX(Historical!$F$7:$F$1372,MATCH(B277,Historical!$B$7:$B$1403,0)))^(1/3)-1)*100)</f>
        <v>7.1664579674248552</v>
      </c>
      <c r="U277" s="721">
        <f>IF(INDEX(Historical!$H$7:$H$1372,MATCH(B277,Historical!$B$7:$B$1403,0))=0,"n/a",((INDEX(Historical!$C$7:$C$1381,MATCH(B277,Historical!$B$7:$B$1403,0))/INDEX(Historical!$H$7:$H$1372,MATCH(B277,Historical!$B$7:$B$1403,0)))^(1/5)-1)*100)</f>
        <v>7.4581318351847781</v>
      </c>
      <c r="V277" s="721">
        <f>IF(INDEX(Historical!$O$7:$O$1372,MATCH(B277,Historical!$B$7:$B$1403,0))=0,"n/a",((INDEX(Historical!$C$7:$C$1381,MATCH(B277,Historical!$B$7:$B$1403,0))/INDEX(Historical!$O$7:$O$1372,MATCH(B277,Historical!$B$7:$B$1403,0)))^(1/10)-1)*100)</f>
        <v>7.871289892416522</v>
      </c>
      <c r="W277" s="722">
        <f t="shared" si="72"/>
        <v>0.94751075581274236</v>
      </c>
      <c r="X277" s="723">
        <f t="shared" si="73"/>
        <v>0.80194965969728793</v>
      </c>
      <c r="Y277" s="682"/>
      <c r="Z277" s="669">
        <f t="shared" si="74"/>
        <v>79.060665362035223</v>
      </c>
      <c r="AA277" s="910">
        <f t="shared" si="75"/>
        <v>17.708414872798432</v>
      </c>
      <c r="AB277" s="911">
        <v>12</v>
      </c>
      <c r="AC277" s="889">
        <v>5.1100000000000003</v>
      </c>
      <c r="AD277" s="889">
        <v>2.4500000000000002</v>
      </c>
      <c r="AE277" s="889">
        <v>1.08</v>
      </c>
      <c r="AF277" s="889">
        <v>23.88</v>
      </c>
      <c r="AG277" s="891">
        <v>106.4</v>
      </c>
      <c r="AH277" s="889">
        <v>-7.1999999999999993</v>
      </c>
      <c r="AI277" s="889">
        <v>7.9600000000000009</v>
      </c>
      <c r="AJ277" s="889">
        <v>9.3000000000000007</v>
      </c>
      <c r="AK277" s="889">
        <v>7.22</v>
      </c>
      <c r="AL277" s="902">
        <v>80290</v>
      </c>
      <c r="AM277" s="897" t="s">
        <v>136</v>
      </c>
      <c r="AN277" s="891">
        <v>7.73</v>
      </c>
      <c r="AO277" s="762">
        <f t="shared" si="76"/>
        <v>-5.7857013158764445</v>
      </c>
      <c r="AP277" s="763">
        <f t="shared" si="77"/>
        <v>11.922713556921988</v>
      </c>
      <c r="AQ277" s="912">
        <f t="shared" si="78"/>
        <v>333.52659647358126</v>
      </c>
      <c r="AR277" s="669">
        <f>INDEX(Historical!$C$7:$C$1381,MATCH(B277,Historical!$B$7:$B$1403,0))*IF(AH277="n/a",1.03,IF(AH277&lt;0,1.01,IF(AH277&gt;10,1.1,(1+AH277/100))))</f>
        <v>3.8784000000000001</v>
      </c>
      <c r="AS277" s="910">
        <f t="shared" si="79"/>
        <v>4.1871206400000007</v>
      </c>
      <c r="AT277" s="910">
        <f t="shared" si="83"/>
        <v>4.4894307502080011</v>
      </c>
      <c r="AU277" s="910">
        <f t="shared" si="83"/>
        <v>4.8135676503730194</v>
      </c>
      <c r="AV277" s="910">
        <f t="shared" si="83"/>
        <v>5.1611072347299514</v>
      </c>
      <c r="AW277" s="669">
        <f t="shared" si="80"/>
        <v>22.529626275310971</v>
      </c>
      <c r="AX277" s="770">
        <f t="shared" si="81"/>
        <v>24.897365758991018</v>
      </c>
      <c r="AY277" s="959">
        <v>1.2</v>
      </c>
      <c r="AZ277" s="896">
        <v>0.67</v>
      </c>
      <c r="BA277" s="896">
        <v>-27.79</v>
      </c>
      <c r="BB277" s="896">
        <v>-18.87</v>
      </c>
      <c r="BC277" s="896">
        <v>-19.34</v>
      </c>
      <c r="BE277" s="641">
        <v>2010</v>
      </c>
      <c r="BF277" s="922">
        <f t="shared" si="82"/>
        <v>0</v>
      </c>
      <c r="BG277" s="906">
        <v>8.2000000000000011</v>
      </c>
    </row>
    <row r="278" spans="1:60" ht="11.25" customHeight="1" x14ac:dyDescent="0.2">
      <c r="A278" s="895" t="s">
        <v>838</v>
      </c>
      <c r="B278" s="899" t="s">
        <v>839</v>
      </c>
      <c r="C278" s="957" t="s">
        <v>153</v>
      </c>
      <c r="D278" s="957" t="s">
        <v>4340</v>
      </c>
      <c r="E278" s="754">
        <v>17</v>
      </c>
      <c r="F278" s="1235">
        <v>218</v>
      </c>
      <c r="G278" s="1235" t="s">
        <v>106</v>
      </c>
      <c r="H278" s="1235" t="s">
        <v>106</v>
      </c>
      <c r="I278" s="898">
        <v>87.4</v>
      </c>
      <c r="J278" s="669">
        <f t="shared" si="69"/>
        <v>1.2814645308924486</v>
      </c>
      <c r="K278" s="901">
        <v>0.28000000000000003</v>
      </c>
      <c r="L278" s="911">
        <v>4</v>
      </c>
      <c r="M278" s="660">
        <f t="shared" si="70"/>
        <v>1.1200000000000001</v>
      </c>
      <c r="N278" s="894" t="s">
        <v>189</v>
      </c>
      <c r="O278" s="756">
        <v>0.27500000000000002</v>
      </c>
      <c r="P278" s="885">
        <v>43810</v>
      </c>
      <c r="Q278" s="885">
        <v>43832</v>
      </c>
      <c r="R278" s="660">
        <f t="shared" si="71"/>
        <v>1.8181818181818195</v>
      </c>
      <c r="S278" s="721">
        <f>IF(INDEX(Historical!$D$7:$D$1379,MATCH(B278,Historical!$B$7:$B$1403,0))=0,"n/a",(INDEX(Historical!$C$7:$C$1381,MATCH(B278,Historical!$B$7:$B$1403,0))/INDEX(Historical!$D$7:$D$1379,MATCH(B278,Historical!$B$7:$B$1403,0))-1)*100)</f>
        <v>1.8518518518518601</v>
      </c>
      <c r="T278" s="721">
        <f>IF(INDEX(Historical!$F$7:$F$1372,MATCH(B278,Historical!$B$7:$B$1403,0))=0,"n/a",((INDEX(Historical!$C$7:$C$1381,MATCH(B278,Historical!$B$7:$B$1403,0))/INDEX(Historical!$F$7:$F$1372,MATCH(B278,Historical!$B$7:$B$1403,0)))^(1/3)-1)*100)</f>
        <v>1.724476819110099</v>
      </c>
      <c r="U278" s="721">
        <f>IF(INDEX(Historical!$H$7:$H$1372,MATCH(B278,Historical!$B$7:$B$1403,0))=0,"n/a",((INDEX(Historical!$C$7:$C$1381,MATCH(B278,Historical!$B$7:$B$1403,0))/INDEX(Historical!$H$7:$H$1372,MATCH(B278,Historical!$B$7:$B$1403,0)))^(1/5)-1)*100)</f>
        <v>1.8228678182560243</v>
      </c>
      <c r="V278" s="721">
        <f>IF(INDEX(Historical!$O$7:$O$1372,MATCH(B278,Historical!$B$7:$B$1403,0))=0,"n/a",((INDEX(Historical!$C$7:$C$1381,MATCH(B278,Historical!$B$7:$B$1403,0))/INDEX(Historical!$O$7:$O$1372,MATCH(B278,Historical!$B$7:$B$1403,0)))^(1/10)-1)*100)</f>
        <v>1.7478158368593899</v>
      </c>
      <c r="W278" s="722">
        <f t="shared" si="72"/>
        <v>1.0429404401847586</v>
      </c>
      <c r="X278" s="723">
        <f t="shared" si="73"/>
        <v>0.29401093842839099</v>
      </c>
      <c r="Y278" s="677"/>
      <c r="Z278" s="669">
        <f t="shared" si="74"/>
        <v>30.352303523035236</v>
      </c>
      <c r="AA278" s="910">
        <f t="shared" si="75"/>
        <v>23.685636856368564</v>
      </c>
      <c r="AB278" s="911">
        <v>12</v>
      </c>
      <c r="AC278" s="889">
        <v>3.69</v>
      </c>
      <c r="AD278" s="889" t="s">
        <v>136</v>
      </c>
      <c r="AE278" s="889">
        <v>7.55</v>
      </c>
      <c r="AF278" s="889">
        <v>3.42</v>
      </c>
      <c r="AG278" s="889">
        <v>18.2</v>
      </c>
      <c r="AH278" s="889">
        <v>4.9000000000000004</v>
      </c>
      <c r="AI278" s="889" t="s">
        <v>136</v>
      </c>
      <c r="AJ278" s="889">
        <v>6.2</v>
      </c>
      <c r="AK278" s="889" t="s">
        <v>136</v>
      </c>
      <c r="AL278" s="902">
        <v>322.51</v>
      </c>
      <c r="AM278" s="896">
        <v>0.5</v>
      </c>
      <c r="AN278" s="889">
        <v>0</v>
      </c>
      <c r="AO278" s="762">
        <f t="shared" si="76"/>
        <v>-20.581304507220089</v>
      </c>
      <c r="AP278" s="763">
        <f t="shared" si="77"/>
        <v>3.1043323491484731</v>
      </c>
      <c r="AQ278" s="912">
        <f t="shared" si="78"/>
        <v>89.742372762860256</v>
      </c>
      <c r="AR278" s="669">
        <f>INDEX(Historical!$C$7:$C$1381,MATCH(B278,Historical!$B$7:$B$1403,0))*IF(AH278="n/a",1.03,IF(AH278&lt;0,1.01,IF(AH278&gt;10,1.1,(1+AH278/100))))</f>
        <v>1.1538999999999999</v>
      </c>
      <c r="AS278" s="910">
        <f t="shared" si="79"/>
        <v>1.188517</v>
      </c>
      <c r="AT278" s="910">
        <f t="shared" si="83"/>
        <v>1.22417251</v>
      </c>
      <c r="AU278" s="910">
        <f t="shared" si="83"/>
        <v>1.2608976853</v>
      </c>
      <c r="AV278" s="910">
        <f t="shared" si="83"/>
        <v>1.298724615859</v>
      </c>
      <c r="AW278" s="669">
        <f t="shared" si="80"/>
        <v>6.126211811159</v>
      </c>
      <c r="AX278" s="770">
        <f t="shared" si="81"/>
        <v>7.009395664941648</v>
      </c>
      <c r="AY278" s="959">
        <v>0.78</v>
      </c>
      <c r="AZ278" s="896">
        <v>14.099999999999998</v>
      </c>
      <c r="BA278" s="896">
        <v>-22.15</v>
      </c>
      <c r="BB278" s="896">
        <v>-13</v>
      </c>
      <c r="BC278" s="896">
        <v>-8.06</v>
      </c>
      <c r="BE278" s="641">
        <v>2004</v>
      </c>
      <c r="BF278" s="922">
        <f t="shared" si="82"/>
        <v>1</v>
      </c>
      <c r="BG278" s="906">
        <v>16.3</v>
      </c>
    </row>
    <row r="279" spans="1:60" s="796" customFormat="1" ht="11.25" customHeight="1" x14ac:dyDescent="0.2">
      <c r="A279" s="664" t="s">
        <v>844</v>
      </c>
      <c r="B279" s="804" t="s">
        <v>845</v>
      </c>
      <c r="C279" s="957" t="s">
        <v>4207</v>
      </c>
      <c r="D279" s="957" t="s">
        <v>4341</v>
      </c>
      <c r="E279" s="778">
        <v>12</v>
      </c>
      <c r="F279" s="1235">
        <v>303</v>
      </c>
      <c r="G279" s="1234" t="s">
        <v>106</v>
      </c>
      <c r="H279" s="1234" t="s">
        <v>106</v>
      </c>
      <c r="I279" s="779">
        <v>181.76</v>
      </c>
      <c r="J279" s="780">
        <f t="shared" si="69"/>
        <v>0.66021126760563376</v>
      </c>
      <c r="K279" s="781">
        <v>0.3</v>
      </c>
      <c r="L279" s="782">
        <v>4</v>
      </c>
      <c r="M279" s="783">
        <f t="shared" si="70"/>
        <v>1.2</v>
      </c>
      <c r="N279" s="784" t="s">
        <v>793</v>
      </c>
      <c r="O279" s="785">
        <v>0.25</v>
      </c>
      <c r="P279" s="786">
        <v>43783</v>
      </c>
      <c r="Q279" s="786">
        <v>43802</v>
      </c>
      <c r="R279" s="783">
        <f t="shared" si="71"/>
        <v>19.999999999999996</v>
      </c>
      <c r="S279" s="721">
        <f>IF(INDEX(Historical!$D$7:$D$1379,MATCH(B279,Historical!$B$7:$B$1403,0))=0,"n/a",(INDEX(Historical!$C$7:$C$1381,MATCH(B279,Historical!$B$7:$B$1403,0))/INDEX(Historical!$D$7:$D$1379,MATCH(B279,Historical!$B$7:$B$1403,0))-1)*100)</f>
        <v>19.318181818181813</v>
      </c>
      <c r="T279" s="721">
        <f>IF(INDEX(Historical!$F$7:$F$1372,MATCH(B279,Historical!$B$7:$B$1403,0))=0,"n/a",((INDEX(Historical!$C$7:$C$1381,MATCH(B279,Historical!$B$7:$B$1403,0))/INDEX(Historical!$F$7:$F$1372,MATCH(B279,Historical!$B$7:$B$1403,0)))^(1/3)-1)*100)</f>
        <v>21.52840862513392</v>
      </c>
      <c r="U279" s="721">
        <f>IF(INDEX(Historical!$H$7:$H$1372,MATCH(B279,Historical!$B$7:$B$1403,0))=0,"n/a",((INDEX(Historical!$C$7:$C$1381,MATCH(B279,Historical!$B$7:$B$1403,0))/INDEX(Historical!$H$7:$H$1372,MATCH(B279,Historical!$B$7:$B$1403,0)))^(1/5)-1)*100)</f>
        <v>20.112443398143132</v>
      </c>
      <c r="V279" s="721">
        <f>IF(INDEX(Historical!$O$7:$O$1372,MATCH(B279,Historical!$B$7:$B$1403,0))=0,"n/a",((INDEX(Historical!$C$7:$C$1381,MATCH(B279,Historical!$B$7:$B$1403,0))/INDEX(Historical!$O$7:$O$1372,MATCH(B279,Historical!$B$7:$B$1403,0)))^(1/10)-1)*100)</f>
        <v>25.308248998814943</v>
      </c>
      <c r="W279" s="722">
        <f t="shared" si="72"/>
        <v>0.79469912750917282</v>
      </c>
      <c r="X279" s="723">
        <f t="shared" si="73"/>
        <v>1.0157799696031884</v>
      </c>
      <c r="Y279" s="797"/>
      <c r="Z279" s="780">
        <f t="shared" si="74"/>
        <v>22.813688212927758</v>
      </c>
      <c r="AA279" s="788">
        <f t="shared" si="75"/>
        <v>34.555133079847906</v>
      </c>
      <c r="AB279" s="782">
        <v>9</v>
      </c>
      <c r="AC279" s="789">
        <v>5.26</v>
      </c>
      <c r="AD279" s="789">
        <v>2.3199999999999998</v>
      </c>
      <c r="AE279" s="789">
        <v>16.809999999999999</v>
      </c>
      <c r="AF279" s="789">
        <v>13.15</v>
      </c>
      <c r="AG279" s="789">
        <v>40.699999999999996</v>
      </c>
      <c r="AH279" s="789">
        <v>20</v>
      </c>
      <c r="AI279" s="789">
        <v>17.010000000000002</v>
      </c>
      <c r="AJ279" s="789">
        <v>19.8</v>
      </c>
      <c r="AK279" s="789">
        <v>14.860000000000001</v>
      </c>
      <c r="AL279" s="790">
        <v>395420</v>
      </c>
      <c r="AM279" s="791">
        <v>0.1</v>
      </c>
      <c r="AN279" s="789">
        <v>0.56000000000000005</v>
      </c>
      <c r="AO279" s="792">
        <f t="shared" si="76"/>
        <v>-13.782478414099142</v>
      </c>
      <c r="AP279" s="793">
        <f t="shared" si="77"/>
        <v>20.772654665748764</v>
      </c>
      <c r="AQ279" s="794">
        <f t="shared" si="78"/>
        <v>349.39465456940582</v>
      </c>
      <c r="AR279" s="669">
        <f>INDEX(Historical!$C$7:$C$1381,MATCH(B279,Historical!$B$7:$B$1403,0))*IF(AH279="n/a",1.03,IF(AH279&lt;0,1.01,IF(AH279&gt;10,1.1,(1+AH279/100))))</f>
        <v>1.1550000000000002</v>
      </c>
      <c r="AS279" s="788">
        <f t="shared" si="79"/>
        <v>1.2705000000000004</v>
      </c>
      <c r="AT279" s="788">
        <f t="shared" si="83"/>
        <v>1.3975500000000005</v>
      </c>
      <c r="AU279" s="788">
        <f t="shared" si="83"/>
        <v>1.5373050000000006</v>
      </c>
      <c r="AV279" s="788">
        <f t="shared" si="83"/>
        <v>1.6910355000000008</v>
      </c>
      <c r="AW279" s="780">
        <f t="shared" si="80"/>
        <v>7.0513905000000028</v>
      </c>
      <c r="AX279" s="795">
        <f t="shared" si="81"/>
        <v>3.8795062169894381</v>
      </c>
      <c r="AY279" s="960">
        <v>0.92</v>
      </c>
      <c r="AZ279" s="791">
        <v>25.790000000000003</v>
      </c>
      <c r="BA279" s="791">
        <v>-15.129999999999999</v>
      </c>
      <c r="BB279" s="791">
        <v>-8.06</v>
      </c>
      <c r="BC279" s="791">
        <v>0.24</v>
      </c>
      <c r="BD279" s="933"/>
      <c r="BE279" s="641">
        <v>2008</v>
      </c>
      <c r="BF279" s="922">
        <f t="shared" si="82"/>
        <v>1</v>
      </c>
      <c r="BG279" s="847">
        <v>16.600000000000001</v>
      </c>
    </row>
    <row r="280" spans="1:60" ht="11.25" customHeight="1" x14ac:dyDescent="0.2">
      <c r="A280" s="887" t="s">
        <v>840</v>
      </c>
      <c r="B280" s="899" t="s">
        <v>841</v>
      </c>
      <c r="C280" s="957" t="s">
        <v>128</v>
      </c>
      <c r="D280" s="957" t="s">
        <v>126</v>
      </c>
      <c r="E280" s="754">
        <v>20</v>
      </c>
      <c r="F280" s="1235">
        <v>168</v>
      </c>
      <c r="G280" s="1235" t="s">
        <v>106</v>
      </c>
      <c r="H280" s="1235" t="s">
        <v>106</v>
      </c>
      <c r="I280" s="898">
        <v>11.62</v>
      </c>
      <c r="J280" s="669">
        <f t="shared" si="69"/>
        <v>13.76936316695353</v>
      </c>
      <c r="K280" s="908">
        <v>0.4</v>
      </c>
      <c r="L280" s="911">
        <v>4</v>
      </c>
      <c r="M280" s="660">
        <f t="shared" si="70"/>
        <v>1.6</v>
      </c>
      <c r="N280" s="894" t="s">
        <v>288</v>
      </c>
      <c r="O280" s="1107">
        <v>0.38095238095238093</v>
      </c>
      <c r="P280" s="885">
        <v>43724</v>
      </c>
      <c r="Q280" s="885">
        <v>43735</v>
      </c>
      <c r="R280" s="660">
        <f t="shared" si="71"/>
        <v>5.0000000000000115</v>
      </c>
      <c r="S280" s="721">
        <f>IF(INDEX(Historical!$D$7:$D$1379,MATCH(B280,Historical!$B$7:$B$1403,0))=0,"n/a",(INDEX(Historical!$C$7:$C$1381,MATCH(B280,Historical!$B$7:$B$1403,0))/INDEX(Historical!$D$7:$D$1379,MATCH(B280,Historical!$B$7:$B$1403,0))-1)*100)</f>
        <v>3.8628879037365449</v>
      </c>
      <c r="T280" s="721">
        <f>IF(INDEX(Historical!$F$7:$F$1372,MATCH(B280,Historical!$B$7:$B$1403,0))=0,"n/a",((INDEX(Historical!$C$7:$C$1381,MATCH(B280,Historical!$B$7:$B$1403,0))/INDEX(Historical!$F$7:$F$1372,MATCH(B280,Historical!$B$7:$B$1403,0)))^(1/3)-1)*100)</f>
        <v>4.9785605221189355</v>
      </c>
      <c r="U280" s="721">
        <f>IF(INDEX(Historical!$H$7:$H$1372,MATCH(B280,Historical!$B$7:$B$1403,0))=0,"n/a",((INDEX(Historical!$C$7:$C$1381,MATCH(B280,Historical!$B$7:$B$1403,0))/INDEX(Historical!$H$7:$H$1372,MATCH(B280,Historical!$B$7:$B$1403,0)))^(1/5)-1)*100)</f>
        <v>4.235808934551355</v>
      </c>
      <c r="V280" s="721">
        <f>IF(INDEX(Historical!$O$7:$O$1372,MATCH(B280,Historical!$B$7:$B$1403,0))=0,"n/a",((INDEX(Historical!$C$7:$C$1381,MATCH(B280,Historical!$B$7:$B$1403,0))/INDEX(Historical!$O$7:$O$1372,MATCH(B280,Historical!$B$7:$B$1403,0)))^(1/10)-1)*100)</f>
        <v>4.6172049583747876</v>
      </c>
      <c r="W280" s="722">
        <f t="shared" si="72"/>
        <v>0.91739677418225751</v>
      </c>
      <c r="X280" s="723">
        <f t="shared" si="73"/>
        <v>1.8416560585005892</v>
      </c>
      <c r="Y280" s="678" t="s">
        <v>439</v>
      </c>
      <c r="Z280" s="669">
        <f t="shared" si="74"/>
        <v>231.88405797101456</v>
      </c>
      <c r="AA280" s="910">
        <f t="shared" si="75"/>
        <v>16.840579710144926</v>
      </c>
      <c r="AB280" s="911">
        <v>12</v>
      </c>
      <c r="AC280" s="889">
        <v>0.69</v>
      </c>
      <c r="AD280" s="889">
        <v>1.53</v>
      </c>
      <c r="AE280" s="889">
        <v>0.91</v>
      </c>
      <c r="AF280" s="889" t="s">
        <v>136</v>
      </c>
      <c r="AG280" s="889">
        <v>-17.2</v>
      </c>
      <c r="AH280" s="889">
        <v>-2.7</v>
      </c>
      <c r="AI280" s="889">
        <v>-16.919999999999998</v>
      </c>
      <c r="AJ280" s="889">
        <v>2.2999999999999998</v>
      </c>
      <c r="AK280" s="889">
        <v>11</v>
      </c>
      <c r="AL280" s="902">
        <v>1740</v>
      </c>
      <c r="AM280" s="896">
        <v>3</v>
      </c>
      <c r="AN280" s="889" t="s">
        <v>136</v>
      </c>
      <c r="AO280" s="762">
        <f t="shared" si="76"/>
        <v>1.1645923913599603</v>
      </c>
      <c r="AP280" s="763">
        <f t="shared" si="77"/>
        <v>18.005172101504886</v>
      </c>
      <c r="AQ280" s="912" t="str">
        <f t="shared" si="78"/>
        <v>n/a</v>
      </c>
      <c r="AR280" s="669">
        <f>INDEX(Historical!$C$7:$C$1381,MATCH(B280,Historical!$B$7:$B$1403,0))*IF(AH280="n/a",1.03,IF(AH280&lt;0,1.01,IF(AH280&gt;10,1.1,(1+AH280/100))))</f>
        <v>1.5775190000000001</v>
      </c>
      <c r="AS280" s="910">
        <f t="shared" si="79"/>
        <v>1.5932941900000002</v>
      </c>
      <c r="AT280" s="910">
        <f t="shared" si="83"/>
        <v>1.7526236090000002</v>
      </c>
      <c r="AU280" s="910">
        <f t="shared" si="83"/>
        <v>1.9278859699000004</v>
      </c>
      <c r="AV280" s="910">
        <f t="shared" si="83"/>
        <v>2.1206745668900004</v>
      </c>
      <c r="AW280" s="669">
        <f t="shared" si="80"/>
        <v>8.971997335790002</v>
      </c>
      <c r="AX280" s="770">
        <f t="shared" si="81"/>
        <v>77.211681030895036</v>
      </c>
      <c r="AY280" s="959">
        <v>0.82</v>
      </c>
      <c r="AZ280" s="896">
        <v>41.54</v>
      </c>
      <c r="BA280" s="896">
        <v>-19.420000000000002</v>
      </c>
      <c r="BB280" s="896">
        <v>-11.940000000000001</v>
      </c>
      <c r="BC280" s="896">
        <v>0.92999999999999994</v>
      </c>
      <c r="BE280" s="641">
        <v>1999</v>
      </c>
      <c r="BF280" s="922">
        <f t="shared" si="82"/>
        <v>2</v>
      </c>
      <c r="BG280" s="906">
        <v>6.9</v>
      </c>
    </row>
    <row r="281" spans="1:60" ht="11.25" customHeight="1" x14ac:dyDescent="0.2">
      <c r="A281" s="887" t="s">
        <v>1767</v>
      </c>
      <c r="B281" s="899" t="s">
        <v>1768</v>
      </c>
      <c r="C281" s="957" t="s">
        <v>178</v>
      </c>
      <c r="D281" s="957" t="s">
        <v>4353</v>
      </c>
      <c r="E281" s="754">
        <v>10</v>
      </c>
      <c r="F281" s="1235">
        <v>407</v>
      </c>
      <c r="G281" s="1235" t="s">
        <v>106</v>
      </c>
      <c r="H281" s="1235" t="s">
        <v>106</v>
      </c>
      <c r="I281" s="898">
        <v>66.25</v>
      </c>
      <c r="J281" s="669">
        <f t="shared" si="69"/>
        <v>5.9169811320754722</v>
      </c>
      <c r="K281" s="901">
        <v>0.98</v>
      </c>
      <c r="L281" s="911">
        <v>4</v>
      </c>
      <c r="M281" s="660">
        <f t="shared" si="70"/>
        <v>3.92</v>
      </c>
      <c r="N281" s="894" t="s">
        <v>793</v>
      </c>
      <c r="O281" s="756">
        <v>0.9</v>
      </c>
      <c r="P281" s="885">
        <v>43872</v>
      </c>
      <c r="Q281" s="885">
        <v>43893</v>
      </c>
      <c r="R281" s="660">
        <f t="shared" si="71"/>
        <v>8.888888888888884</v>
      </c>
      <c r="S281" s="721">
        <f>IF(INDEX(Historical!$D$7:$D$1379,MATCH(B281,Historical!$B$7:$B$1403,0))=0,"n/a",(INDEX(Historical!$C$7:$C$1381,MATCH(B281,Historical!$B$7:$B$1403,0))/INDEX(Historical!$D$7:$D$1379,MATCH(B281,Historical!$B$7:$B$1403,0))-1)*100)</f>
        <v>12.5</v>
      </c>
      <c r="T281" s="721">
        <f>IF(INDEX(Historical!$F$7:$F$1372,MATCH(B281,Historical!$B$7:$B$1403,0))=0,"n/a",((INDEX(Historical!$C$7:$C$1381,MATCH(B281,Historical!$B$7:$B$1403,0))/INDEX(Historical!$F$7:$F$1372,MATCH(B281,Historical!$B$7:$B$1403,0)))^(1/3)-1)*100)</f>
        <v>14.471424255333186</v>
      </c>
      <c r="U281" s="721">
        <f>IF(INDEX(Historical!$H$7:$H$1372,MATCH(B281,Historical!$B$7:$B$1403,0))=0,"n/a",((INDEX(Historical!$C$7:$C$1381,MATCH(B281,Historical!$B$7:$B$1403,0))/INDEX(Historical!$H$7:$H$1372,MATCH(B281,Historical!$B$7:$B$1403,0)))^(1/5)-1)*100)</f>
        <v>27.944800171705086</v>
      </c>
      <c r="V281" s="721">
        <f>IF(INDEX(Historical!$O$7:$O$1372,MATCH(B281,Historical!$B$7:$B$1403,0))=0,"n/a",((INDEX(Historical!$C$7:$C$1381,MATCH(B281,Historical!$B$7:$B$1403,0))/INDEX(Historical!$O$7:$O$1372,MATCH(B281,Historical!$B$7:$B$1403,0)))^(1/10)-1)*100)</f>
        <v>20.702798085370077</v>
      </c>
      <c r="W281" s="722">
        <f t="shared" si="72"/>
        <v>1.3498078885990137</v>
      </c>
      <c r="X281" s="723">
        <f t="shared" si="73"/>
        <v>3.5373164774310233</v>
      </c>
      <c r="Y281" s="900"/>
      <c r="Z281" s="669">
        <f t="shared" si="74"/>
        <v>71.663619744058508</v>
      </c>
      <c r="AA281" s="910">
        <f t="shared" si="75"/>
        <v>12.111517367458868</v>
      </c>
      <c r="AB281" s="911">
        <v>12</v>
      </c>
      <c r="AC281" s="889">
        <v>5.47</v>
      </c>
      <c r="AD281" s="889">
        <v>0.98</v>
      </c>
      <c r="AE281" s="889">
        <v>0.25</v>
      </c>
      <c r="AF281" s="889">
        <v>1.29</v>
      </c>
      <c r="AG281" s="889">
        <v>11.899999999999999</v>
      </c>
      <c r="AH281" s="889">
        <v>46.7</v>
      </c>
      <c r="AI281" s="889">
        <v>-5.8999999999999995</v>
      </c>
      <c r="AJ281" s="889">
        <v>7.9</v>
      </c>
      <c r="AK281" s="889">
        <v>12.41</v>
      </c>
      <c r="AL281" s="902">
        <v>27620</v>
      </c>
      <c r="AM281" s="896">
        <v>0.2</v>
      </c>
      <c r="AN281" s="889">
        <v>0.45</v>
      </c>
      <c r="AO281" s="762">
        <f t="shared" si="76"/>
        <v>21.750263936321694</v>
      </c>
      <c r="AP281" s="763">
        <f t="shared" si="77"/>
        <v>33.86178130378056</v>
      </c>
      <c r="AQ281" s="912">
        <f t="shared" si="78"/>
        <v>-16.669713644979279</v>
      </c>
      <c r="AR281" s="669">
        <f>INDEX(Historical!$C$7:$C$1381,MATCH(B281,Historical!$B$7:$B$1403,0))*IF(AH281="n/a",1.03,IF(AH281&lt;0,1.01,IF(AH281&gt;10,1.1,(1+AH281/100))))</f>
        <v>3.9600000000000004</v>
      </c>
      <c r="AS281" s="910">
        <f t="shared" si="79"/>
        <v>3.9996000000000005</v>
      </c>
      <c r="AT281" s="910">
        <f t="shared" si="83"/>
        <v>4.399560000000001</v>
      </c>
      <c r="AU281" s="910">
        <f t="shared" si="83"/>
        <v>4.8395160000000015</v>
      </c>
      <c r="AV281" s="910">
        <f t="shared" si="83"/>
        <v>5.3234676000000016</v>
      </c>
      <c r="AW281" s="669">
        <f t="shared" si="80"/>
        <v>22.522143600000007</v>
      </c>
      <c r="AX281" s="770">
        <f t="shared" si="81"/>
        <v>33.995688452830194</v>
      </c>
      <c r="AY281" s="959">
        <v>1.45</v>
      </c>
      <c r="AZ281" s="896">
        <v>0.75</v>
      </c>
      <c r="BA281" s="896">
        <v>-35.04</v>
      </c>
      <c r="BB281" s="896">
        <v>-24.84</v>
      </c>
      <c r="BC281" s="896">
        <v>-22.86</v>
      </c>
      <c r="BE281" s="641">
        <v>2011</v>
      </c>
      <c r="BF281" s="922">
        <f t="shared" si="82"/>
        <v>0</v>
      </c>
      <c r="BG281" s="906">
        <v>5</v>
      </c>
      <c r="BH281" s="887"/>
    </row>
    <row r="282" spans="1:60" ht="11.25" customHeight="1" x14ac:dyDescent="0.2">
      <c r="A282" s="895" t="s">
        <v>846</v>
      </c>
      <c r="B282" s="899" t="s">
        <v>847</v>
      </c>
      <c r="C282" s="957" t="s">
        <v>112</v>
      </c>
      <c r="D282" s="957" t="s">
        <v>4338</v>
      </c>
      <c r="E282" s="754">
        <v>16</v>
      </c>
      <c r="F282" s="1235">
        <v>237</v>
      </c>
      <c r="G282" s="1235" t="s">
        <v>106</v>
      </c>
      <c r="H282" s="1235" t="s">
        <v>106</v>
      </c>
      <c r="I282" s="898">
        <v>29.45</v>
      </c>
      <c r="J282" s="669">
        <f t="shared" si="69"/>
        <v>1.2224108658743633</v>
      </c>
      <c r="K282" s="901">
        <v>0.09</v>
      </c>
      <c r="L282" s="911">
        <v>4</v>
      </c>
      <c r="M282" s="660">
        <f t="shared" si="70"/>
        <v>0.36</v>
      </c>
      <c r="N282" s="894" t="s">
        <v>537</v>
      </c>
      <c r="O282" s="756">
        <v>0.08</v>
      </c>
      <c r="P282" s="885">
        <v>43662</v>
      </c>
      <c r="Q282" s="885">
        <v>43677</v>
      </c>
      <c r="R282" s="660">
        <f t="shared" si="71"/>
        <v>12.499999999999993</v>
      </c>
      <c r="S282" s="721">
        <f>IF(INDEX(Historical!$D$7:$D$1379,MATCH(B282,Historical!$B$7:$B$1403,0))=0,"n/a",(INDEX(Historical!$C$7:$C$1381,MATCH(B282,Historical!$B$7:$B$1403,0))/INDEX(Historical!$D$7:$D$1379,MATCH(B282,Historical!$B$7:$B$1403,0))-1)*100)</f>
        <v>13.333333333333353</v>
      </c>
      <c r="T282" s="721">
        <f>IF(INDEX(Historical!$F$7:$F$1372,MATCH(B282,Historical!$B$7:$B$1403,0))=0,"n/a",((INDEX(Historical!$C$7:$C$1381,MATCH(B282,Historical!$B$7:$B$1403,0))/INDEX(Historical!$F$7:$F$1372,MATCH(B282,Historical!$B$7:$B$1403,0)))^(1/3)-1)*100)</f>
        <v>13.915728978525355</v>
      </c>
      <c r="U282" s="721">
        <f>IF(INDEX(Historical!$H$7:$H$1372,MATCH(B282,Historical!$B$7:$B$1403,0))=0,"n/a",((INDEX(Historical!$C$7:$C$1381,MATCH(B282,Historical!$B$7:$B$1403,0))/INDEX(Historical!$H$7:$H$1372,MATCH(B282,Historical!$B$7:$B$1403,0)))^(1/5)-1)*100)</f>
        <v>12.34275325950922</v>
      </c>
      <c r="V282" s="721">
        <f>IF(INDEX(Historical!$O$7:$O$1372,MATCH(B282,Historical!$B$7:$B$1403,0))=0,"n/a",((INDEX(Historical!$C$7:$C$1381,MATCH(B282,Historical!$B$7:$B$1403,0))/INDEX(Historical!$O$7:$O$1372,MATCH(B282,Historical!$B$7:$B$1403,0)))^(1/10)-1)*100)</f>
        <v>13.599267543869331</v>
      </c>
      <c r="W282" s="722">
        <f t="shared" si="72"/>
        <v>0.90760426763376978</v>
      </c>
      <c r="X282" s="723">
        <f t="shared" si="73"/>
        <v>1.7888048202187274</v>
      </c>
      <c r="Y282" s="679"/>
      <c r="Z282" s="669">
        <f t="shared" si="74"/>
        <v>11.180124223602483</v>
      </c>
      <c r="AA282" s="910">
        <f t="shared" si="75"/>
        <v>9.1459627329192532</v>
      </c>
      <c r="AB282" s="911">
        <v>12</v>
      </c>
      <c r="AC282" s="889">
        <v>3.22</v>
      </c>
      <c r="AD282" s="889">
        <v>1.1399999999999999</v>
      </c>
      <c r="AE282" s="889">
        <v>0.44</v>
      </c>
      <c r="AF282" s="889">
        <v>0.91</v>
      </c>
      <c r="AG282" s="889">
        <v>10.6</v>
      </c>
      <c r="AH282" s="889">
        <v>19.600000000000001</v>
      </c>
      <c r="AI282" s="889" t="s">
        <v>136</v>
      </c>
      <c r="AJ282" s="889">
        <v>6.9</v>
      </c>
      <c r="AK282" s="889">
        <v>8</v>
      </c>
      <c r="AL282" s="902">
        <v>325.42</v>
      </c>
      <c r="AM282" s="896">
        <v>18.899999999999999</v>
      </c>
      <c r="AN282" s="889">
        <v>0.75</v>
      </c>
      <c r="AO282" s="762">
        <f t="shared" si="76"/>
        <v>4.4192013924643287</v>
      </c>
      <c r="AP282" s="763">
        <f t="shared" si="77"/>
        <v>13.565164125383582</v>
      </c>
      <c r="AQ282" s="912">
        <f t="shared" si="78"/>
        <v>-39.180317195622258</v>
      </c>
      <c r="AR282" s="669">
        <f>INDEX(Historical!$C$7:$C$1381,MATCH(B282,Historical!$B$7:$B$1403,0))*IF(AH282="n/a",1.03,IF(AH282&lt;0,1.01,IF(AH282&gt;10,1.1,(1+AH282/100))))</f>
        <v>0.37400000000000005</v>
      </c>
      <c r="AS282" s="910">
        <f t="shared" si="79"/>
        <v>0.38522000000000006</v>
      </c>
      <c r="AT282" s="910">
        <f t="shared" si="83"/>
        <v>0.41603760000000012</v>
      </c>
      <c r="AU282" s="910">
        <f t="shared" si="83"/>
        <v>0.44932060800000018</v>
      </c>
      <c r="AV282" s="910">
        <f t="shared" si="83"/>
        <v>0.48526625664000023</v>
      </c>
      <c r="AW282" s="669">
        <f t="shared" si="80"/>
        <v>2.1098444646400005</v>
      </c>
      <c r="AX282" s="770">
        <f t="shared" si="81"/>
        <v>7.164157774668932</v>
      </c>
      <c r="AY282" s="959">
        <v>1.38</v>
      </c>
      <c r="AZ282" s="896">
        <v>22.400000000000002</v>
      </c>
      <c r="BA282" s="896">
        <v>-28.42</v>
      </c>
      <c r="BB282" s="896">
        <v>-13.270000000000001</v>
      </c>
      <c r="BC282" s="896">
        <v>-8.9599999999999991</v>
      </c>
      <c r="BE282" s="641">
        <v>2004</v>
      </c>
      <c r="BF282" s="922">
        <f t="shared" si="82"/>
        <v>1</v>
      </c>
      <c r="BG282" s="906">
        <v>4.7</v>
      </c>
    </row>
    <row r="283" spans="1:60" ht="11.25" customHeight="1" x14ac:dyDescent="0.2">
      <c r="A283" s="895" t="s">
        <v>842</v>
      </c>
      <c r="B283" s="899" t="s">
        <v>843</v>
      </c>
      <c r="C283" s="957" t="s">
        <v>4359</v>
      </c>
      <c r="D283" s="957" t="s">
        <v>4368</v>
      </c>
      <c r="E283" s="754">
        <v>15</v>
      </c>
      <c r="F283" s="1235">
        <v>265</v>
      </c>
      <c r="G283" s="1235" t="s">
        <v>115</v>
      </c>
      <c r="H283" s="1235" t="s">
        <v>37</v>
      </c>
      <c r="I283" s="898">
        <v>54.16</v>
      </c>
      <c r="J283" s="669">
        <f t="shared" si="69"/>
        <v>4.5420974889217129</v>
      </c>
      <c r="K283" s="901">
        <v>0.61499999999999999</v>
      </c>
      <c r="L283" s="911">
        <v>4</v>
      </c>
      <c r="M283" s="660">
        <f t="shared" si="70"/>
        <v>2.46</v>
      </c>
      <c r="N283" s="894" t="s">
        <v>139</v>
      </c>
      <c r="O283" s="756">
        <v>0.60250000000000004</v>
      </c>
      <c r="P283" s="885">
        <v>43747</v>
      </c>
      <c r="Q283" s="885">
        <v>43770</v>
      </c>
      <c r="R283" s="660">
        <f t="shared" si="71"/>
        <v>2.0746887966804906</v>
      </c>
      <c r="S283" s="721">
        <f>IF(INDEX(Historical!$D$7:$D$1379,MATCH(B283,Historical!$B$7:$B$1403,0))=0,"n/a",(INDEX(Historical!$C$7:$C$1381,MATCH(B283,Historical!$B$7:$B$1403,0))/INDEX(Historical!$D$7:$D$1379,MATCH(B283,Historical!$B$7:$B$1403,0))-1)*100)</f>
        <v>2.1074815595363505</v>
      </c>
      <c r="T283" s="721">
        <f>IF(INDEX(Historical!$F$7:$F$1372,MATCH(B283,Historical!$B$7:$B$1403,0))=0,"n/a",((INDEX(Historical!$C$7:$C$1381,MATCH(B283,Historical!$B$7:$B$1403,0))/INDEX(Historical!$F$7:$F$1372,MATCH(B283,Historical!$B$7:$B$1403,0)))^(1/3)-1)*100)</f>
        <v>2.1535110200787022</v>
      </c>
      <c r="U283" s="721">
        <f>IF(INDEX(Historical!$H$7:$H$1372,MATCH(B283,Historical!$B$7:$B$1403,0))=0,"n/a",((INDEX(Historical!$C$7:$C$1381,MATCH(B283,Historical!$B$7:$B$1403,0))/INDEX(Historical!$H$7:$H$1372,MATCH(B283,Historical!$B$7:$B$1403,0)))^(1/5)-1)*100)</f>
        <v>2.5108896207587161</v>
      </c>
      <c r="V283" s="721">
        <f>IF(INDEX(Historical!$O$7:$O$1372,MATCH(B283,Historical!$B$7:$B$1403,0))=0,"n/a",((INDEX(Historical!$C$7:$C$1381,MATCH(B283,Historical!$B$7:$B$1403,0))/INDEX(Historical!$O$7:$O$1372,MATCH(B283,Historical!$B$7:$B$1403,0)))^(1/10)-1)*100)</f>
        <v>2.7050946549532107</v>
      </c>
      <c r="W283" s="722">
        <f t="shared" si="72"/>
        <v>0.92820767515883706</v>
      </c>
      <c r="X283" s="723" t="str">
        <f t="shared" si="73"/>
        <v>n/a</v>
      </c>
      <c r="Y283" s="682"/>
      <c r="Z283" s="669">
        <f t="shared" si="74"/>
        <v>52.903225806451601</v>
      </c>
      <c r="AA283" s="910">
        <f t="shared" si="75"/>
        <v>11.647311827956988</v>
      </c>
      <c r="AB283" s="911">
        <v>12</v>
      </c>
      <c r="AC283" s="889">
        <v>4.6500000000000004</v>
      </c>
      <c r="AD283" s="889">
        <v>3.23</v>
      </c>
      <c r="AE283" s="889">
        <v>1.7</v>
      </c>
      <c r="AF283" s="889">
        <v>3.8</v>
      </c>
      <c r="AG283" s="891">
        <v>28.199999999999996</v>
      </c>
      <c r="AH283" s="889">
        <v>15.2</v>
      </c>
      <c r="AI283" s="889">
        <v>3.9699999999999998</v>
      </c>
      <c r="AJ283" s="889">
        <v>-1.2</v>
      </c>
      <c r="AK283" s="889">
        <v>3.5999999999999996</v>
      </c>
      <c r="AL283" s="902">
        <v>224110</v>
      </c>
      <c r="AM283" s="896">
        <v>0.03</v>
      </c>
      <c r="AN283" s="889">
        <v>1.86</v>
      </c>
      <c r="AO283" s="762">
        <f t="shared" si="76"/>
        <v>-4.5943247182765594</v>
      </c>
      <c r="AP283" s="763">
        <f t="shared" si="77"/>
        <v>7.0529871096804291</v>
      </c>
      <c r="AQ283" s="912">
        <f t="shared" si="78"/>
        <v>40.253397576175274</v>
      </c>
      <c r="AR283" s="669">
        <f>INDEX(Historical!$C$7:$C$1381,MATCH(B283,Historical!$B$7:$B$1403,0))*IF(AH283="n/a",1.03,IF(AH283&lt;0,1.01,IF(AH283&gt;10,1.1,(1+AH283/100))))</f>
        <v>2.6647500000000002</v>
      </c>
      <c r="AS283" s="910">
        <f t="shared" si="79"/>
        <v>2.7705405750000005</v>
      </c>
      <c r="AT283" s="910">
        <f t="shared" si="83"/>
        <v>2.8702800357000005</v>
      </c>
      <c r="AU283" s="910">
        <f t="shared" si="83"/>
        <v>2.9736101169852005</v>
      </c>
      <c r="AV283" s="910">
        <f t="shared" si="83"/>
        <v>3.080660081196668</v>
      </c>
      <c r="AW283" s="669">
        <f t="shared" si="80"/>
        <v>14.35984080888187</v>
      </c>
      <c r="AX283" s="770">
        <f t="shared" si="81"/>
        <v>26.513738568836544</v>
      </c>
      <c r="AY283" s="959">
        <v>0.42</v>
      </c>
      <c r="AZ283" s="896">
        <v>-0.18</v>
      </c>
      <c r="BA283" s="896">
        <v>-12.950000000000001</v>
      </c>
      <c r="BB283" s="896">
        <v>-9.1300000000000008</v>
      </c>
      <c r="BC283" s="896">
        <v>-7.82</v>
      </c>
      <c r="BE283" s="641">
        <v>2005</v>
      </c>
      <c r="BF283" s="922">
        <f t="shared" si="82"/>
        <v>1</v>
      </c>
      <c r="BG283" s="906">
        <v>5.7</v>
      </c>
    </row>
    <row r="284" spans="1:60" ht="11.25" customHeight="1" x14ac:dyDescent="0.2">
      <c r="A284" s="887" t="s">
        <v>1776</v>
      </c>
      <c r="B284" s="899" t="s">
        <v>1777</v>
      </c>
      <c r="C284" s="957" t="s">
        <v>108</v>
      </c>
      <c r="D284" s="957" t="s">
        <v>4347</v>
      </c>
      <c r="E284" s="754">
        <v>10</v>
      </c>
      <c r="F284" s="1235">
        <v>402</v>
      </c>
      <c r="G284" s="1235" t="s">
        <v>106</v>
      </c>
      <c r="H284" s="1235" t="s">
        <v>106</v>
      </c>
      <c r="I284" s="898">
        <v>29.99</v>
      </c>
      <c r="J284" s="669">
        <f t="shared" si="69"/>
        <v>2.9343114371457153</v>
      </c>
      <c r="K284" s="901">
        <v>0.22</v>
      </c>
      <c r="L284" s="911">
        <v>4</v>
      </c>
      <c r="M284" s="660">
        <f t="shared" si="70"/>
        <v>0.88</v>
      </c>
      <c r="N284" s="894" t="s">
        <v>434</v>
      </c>
      <c r="O284" s="756">
        <v>0.21</v>
      </c>
      <c r="P284" s="885">
        <v>43867</v>
      </c>
      <c r="Q284" s="885">
        <v>43881</v>
      </c>
      <c r="R284" s="660">
        <f t="shared" si="71"/>
        <v>4.7619047619047663</v>
      </c>
      <c r="S284" s="721">
        <f>IF(INDEX(Historical!$D$7:$D$1379,MATCH(B284,Historical!$B$7:$B$1403,0))=0,"n/a",(INDEX(Historical!$C$7:$C$1381,MATCH(B284,Historical!$B$7:$B$1403,0))/INDEX(Historical!$D$7:$D$1379,MATCH(B284,Historical!$B$7:$B$1403,0))-1)*100)</f>
        <v>17.142857142857149</v>
      </c>
      <c r="T284" s="721">
        <f>IF(INDEX(Historical!$F$7:$F$1372,MATCH(B284,Historical!$B$7:$B$1403,0))=0,"n/a",((INDEX(Historical!$C$7:$C$1381,MATCH(B284,Historical!$B$7:$B$1403,0))/INDEX(Historical!$F$7:$F$1372,MATCH(B284,Historical!$B$7:$B$1403,0)))^(1/3)-1)*100)</f>
        <v>13.555613628301177</v>
      </c>
      <c r="U284" s="721">
        <f>IF(INDEX(Historical!$H$7:$H$1372,MATCH(B284,Historical!$B$7:$B$1403,0))=0,"n/a",((INDEX(Historical!$C$7:$C$1381,MATCH(B284,Historical!$B$7:$B$1403,0))/INDEX(Historical!$H$7:$H$1372,MATCH(B284,Historical!$B$7:$B$1403,0)))^(1/5)-1)*100)</f>
        <v>14.31755108178514</v>
      </c>
      <c r="V284" s="721">
        <f>IF(INDEX(Historical!$O$7:$O$1372,MATCH(B284,Historical!$B$7:$B$1403,0))=0,"n/a",((INDEX(Historical!$C$7:$C$1381,MATCH(B284,Historical!$B$7:$B$1403,0))/INDEX(Historical!$O$7:$O$1372,MATCH(B284,Historical!$B$7:$B$1403,0)))^(1/10)-1)*100)</f>
        <v>15.153829617873171</v>
      </c>
      <c r="W284" s="722">
        <f t="shared" si="72"/>
        <v>0.94481404653634993</v>
      </c>
      <c r="X284" s="723">
        <f t="shared" si="73"/>
        <v>1.3015955528895582</v>
      </c>
      <c r="Y284" s="683"/>
      <c r="Z284" s="669">
        <f t="shared" si="74"/>
        <v>31.428571428571434</v>
      </c>
      <c r="AA284" s="910">
        <f t="shared" si="75"/>
        <v>10.710714285714285</v>
      </c>
      <c r="AB284" s="911">
        <v>9</v>
      </c>
      <c r="AC284" s="889">
        <v>2.8</v>
      </c>
      <c r="AD284" s="889">
        <v>1.53</v>
      </c>
      <c r="AE284" s="889">
        <v>3.51</v>
      </c>
      <c r="AF284" s="889">
        <v>1.1499999999999999</v>
      </c>
      <c r="AG284" s="889">
        <v>11</v>
      </c>
      <c r="AH284" s="889">
        <v>12</v>
      </c>
      <c r="AI284" s="889">
        <v>6.2799999999999994</v>
      </c>
      <c r="AJ284" s="889">
        <v>11</v>
      </c>
      <c r="AK284" s="889">
        <v>7.0000000000000009</v>
      </c>
      <c r="AL284" s="902">
        <v>2360</v>
      </c>
      <c r="AM284" s="896">
        <v>1</v>
      </c>
      <c r="AN284" s="889">
        <v>0</v>
      </c>
      <c r="AO284" s="762">
        <f t="shared" si="76"/>
        <v>6.5411482332165711</v>
      </c>
      <c r="AP284" s="763">
        <f t="shared" si="77"/>
        <v>17.251862518930857</v>
      </c>
      <c r="AQ284" s="912">
        <f t="shared" si="78"/>
        <v>-26.011047585703185</v>
      </c>
      <c r="AR284" s="669">
        <f>INDEX(Historical!$C$7:$C$1381,MATCH(B284,Historical!$B$7:$B$1403,0))*IF(AH284="n/a",1.03,IF(AH284&lt;0,1.01,IF(AH284&gt;10,1.1,(1+AH284/100))))</f>
        <v>0.90200000000000002</v>
      </c>
      <c r="AS284" s="910">
        <f t="shared" si="79"/>
        <v>0.95864559999999999</v>
      </c>
      <c r="AT284" s="910">
        <f t="shared" si="83"/>
        <v>1.025750792</v>
      </c>
      <c r="AU284" s="910">
        <f t="shared" si="83"/>
        <v>1.0975533474400001</v>
      </c>
      <c r="AV284" s="910">
        <f t="shared" si="83"/>
        <v>1.1743820817608002</v>
      </c>
      <c r="AW284" s="669">
        <f t="shared" si="80"/>
        <v>5.1583318212008002</v>
      </c>
      <c r="AX284" s="770">
        <f t="shared" si="81"/>
        <v>17.200172794934314</v>
      </c>
      <c r="AY284" s="959">
        <v>1.07</v>
      </c>
      <c r="AZ284" s="896">
        <v>7.8</v>
      </c>
      <c r="BA284" s="896">
        <v>-21.62</v>
      </c>
      <c r="BB284" s="896">
        <v>-15.329999999999998</v>
      </c>
      <c r="BC284" s="896">
        <v>-15.260000000000002</v>
      </c>
      <c r="BE284" s="641">
        <v>2011</v>
      </c>
      <c r="BF284" s="922">
        <f t="shared" si="82"/>
        <v>0</v>
      </c>
      <c r="BG284" s="906">
        <v>1.4000000000000001</v>
      </c>
    </row>
    <row r="285" spans="1:60" ht="11.25" customHeight="1" x14ac:dyDescent="0.2">
      <c r="A285" s="895" t="s">
        <v>1780</v>
      </c>
      <c r="B285" s="899" t="s">
        <v>1781</v>
      </c>
      <c r="C285" s="957" t="s">
        <v>112</v>
      </c>
      <c r="D285" s="957" t="s">
        <v>4338</v>
      </c>
      <c r="E285" s="754">
        <v>10</v>
      </c>
      <c r="F285" s="1235">
        <v>376</v>
      </c>
      <c r="G285" s="1235" t="s">
        <v>106</v>
      </c>
      <c r="H285" s="1235" t="s">
        <v>106</v>
      </c>
      <c r="I285" s="898">
        <v>96.49</v>
      </c>
      <c r="J285" s="669">
        <f t="shared" si="69"/>
        <v>0.76691885169447616</v>
      </c>
      <c r="K285" s="901">
        <v>0.185</v>
      </c>
      <c r="L285" s="911">
        <v>4</v>
      </c>
      <c r="M285" s="660">
        <f t="shared" si="70"/>
        <v>0.74</v>
      </c>
      <c r="N285" s="894" t="s">
        <v>442</v>
      </c>
      <c r="O285" s="756">
        <v>0.16</v>
      </c>
      <c r="P285" s="885">
        <v>43777</v>
      </c>
      <c r="Q285" s="885">
        <v>43795</v>
      </c>
      <c r="R285" s="660">
        <f t="shared" si="71"/>
        <v>15.624999999999996</v>
      </c>
      <c r="S285" s="721">
        <f>IF(INDEX(Historical!$D$7:$D$1379,MATCH(B285,Historical!$B$7:$B$1403,0))=0,"n/a",(INDEX(Historical!$C$7:$C$1381,MATCH(B285,Historical!$B$7:$B$1403,0))/INDEX(Historical!$D$7:$D$1379,MATCH(B285,Historical!$B$7:$B$1403,0))-1)*100)</f>
        <v>14.655172413793128</v>
      </c>
      <c r="T285" s="721">
        <f>IF(INDEX(Historical!$F$7:$F$1372,MATCH(B285,Historical!$B$7:$B$1403,0))=0,"n/a",((INDEX(Historical!$C$7:$C$1381,MATCH(B285,Historical!$B$7:$B$1403,0))/INDEX(Historical!$F$7:$F$1372,MATCH(B285,Historical!$B$7:$B$1403,0)))^(1/3)-1)*100)</f>
        <v>17.493163193867247</v>
      </c>
      <c r="U285" s="721">
        <f>IF(INDEX(Historical!$H$7:$H$1372,MATCH(B285,Historical!$B$7:$B$1403,0))=0,"n/a",((INDEX(Historical!$C$7:$C$1381,MATCH(B285,Historical!$B$7:$B$1403,0))/INDEX(Historical!$H$7:$H$1372,MATCH(B285,Historical!$B$7:$B$1403,0)))^(1/5)-1)*100)</f>
        <v>15.996225865400127</v>
      </c>
      <c r="V285" s="721" t="str">
        <f>IF(INDEX(Historical!$O$7:$O$1372,MATCH(B285,Historical!$B$7:$B$1403,0))=0,"n/a",((INDEX(Historical!$C$7:$C$1381,MATCH(B285,Historical!$B$7:$B$1403,0))/INDEX(Historical!$O$7:$O$1372,MATCH(B285,Historical!$B$7:$B$1403,0)))^(1/10)-1)*100)</f>
        <v>n/a</v>
      </c>
      <c r="W285" s="722" t="str">
        <f t="shared" si="72"/>
        <v>n/a</v>
      </c>
      <c r="X285" s="723">
        <f t="shared" si="73"/>
        <v>2.0507981878718113</v>
      </c>
      <c r="Y285" s="899"/>
      <c r="Z285" s="669">
        <f t="shared" si="74"/>
        <v>34.579439252336449</v>
      </c>
      <c r="AA285" s="910">
        <f t="shared" si="75"/>
        <v>45.088785046728965</v>
      </c>
      <c r="AB285" s="911">
        <v>12</v>
      </c>
      <c r="AC285" s="889">
        <v>2.14</v>
      </c>
      <c r="AD285" s="889">
        <v>5.31</v>
      </c>
      <c r="AE285" s="889">
        <v>4.72</v>
      </c>
      <c r="AF285" s="889">
        <v>3.75</v>
      </c>
      <c r="AG285" s="889">
        <v>8.4</v>
      </c>
      <c r="AH285" s="891">
        <v>78.100000000000009</v>
      </c>
      <c r="AI285" s="891">
        <v>10.130000000000001</v>
      </c>
      <c r="AJ285" s="889">
        <v>7.8</v>
      </c>
      <c r="AK285" s="889">
        <v>8.48</v>
      </c>
      <c r="AL285" s="902">
        <v>25460</v>
      </c>
      <c r="AM285" s="896">
        <v>1</v>
      </c>
      <c r="AN285" s="889">
        <v>0.6</v>
      </c>
      <c r="AO285" s="762">
        <f t="shared" si="76"/>
        <v>-28.325640329634361</v>
      </c>
      <c r="AP285" s="763">
        <f t="shared" si="77"/>
        <v>16.763144717094605</v>
      </c>
      <c r="AQ285" s="912">
        <f t="shared" si="78"/>
        <v>174.131309918954</v>
      </c>
      <c r="AR285" s="669">
        <f>INDEX(Historical!$C$7:$C$1381,MATCH(B285,Historical!$B$7:$B$1403,0))*IF(AH285="n/a",1.03,IF(AH285&lt;0,1.01,IF(AH285&gt;10,1.1,(1+AH285/100))))</f>
        <v>0.73150000000000015</v>
      </c>
      <c r="AS285" s="910">
        <f t="shared" si="79"/>
        <v>0.8046500000000002</v>
      </c>
      <c r="AT285" s="910">
        <f t="shared" si="83"/>
        <v>0.87288432000000016</v>
      </c>
      <c r="AU285" s="910">
        <f t="shared" si="83"/>
        <v>0.94690491033600011</v>
      </c>
      <c r="AV285" s="910">
        <f t="shared" si="83"/>
        <v>1.0272024467324929</v>
      </c>
      <c r="AW285" s="669">
        <f t="shared" si="80"/>
        <v>4.383141677068493</v>
      </c>
      <c r="AX285" s="770">
        <f t="shared" si="81"/>
        <v>4.5425864618804992</v>
      </c>
      <c r="AY285" s="959">
        <v>0.14000000000000001</v>
      </c>
      <c r="AZ285" s="896">
        <v>15.950000000000001</v>
      </c>
      <c r="BA285" s="896">
        <v>-8.25</v>
      </c>
      <c r="BB285" s="896">
        <v>0.06</v>
      </c>
      <c r="BC285" s="896">
        <v>3.39</v>
      </c>
      <c r="BE285" s="641">
        <v>2011</v>
      </c>
      <c r="BF285" s="922">
        <f t="shared" si="82"/>
        <v>0</v>
      </c>
      <c r="BG285" s="906">
        <v>4.3</v>
      </c>
    </row>
    <row r="286" spans="1:60" ht="11.25" customHeight="1" x14ac:dyDescent="0.2">
      <c r="A286" s="887" t="s">
        <v>1784</v>
      </c>
      <c r="B286" s="899" t="s">
        <v>1785</v>
      </c>
      <c r="C286" s="957" t="s">
        <v>128</v>
      </c>
      <c r="D286" s="957" t="s">
        <v>4370</v>
      </c>
      <c r="E286" s="754">
        <v>11</v>
      </c>
      <c r="F286" s="1235">
        <v>320</v>
      </c>
      <c r="G286" s="1235" t="s">
        <v>106</v>
      </c>
      <c r="H286" s="1235" t="s">
        <v>106</v>
      </c>
      <c r="I286" s="898">
        <v>172.49</v>
      </c>
      <c r="J286" s="669">
        <f t="shared" si="69"/>
        <v>1.5537132587396372</v>
      </c>
      <c r="K286" s="901">
        <v>0.67</v>
      </c>
      <c r="L286" s="911">
        <v>4</v>
      </c>
      <c r="M286" s="660">
        <f t="shared" si="70"/>
        <v>2.68</v>
      </c>
      <c r="N286" s="894" t="s">
        <v>160</v>
      </c>
      <c r="O286" s="756">
        <v>0.61</v>
      </c>
      <c r="P286" s="1196">
        <v>43845</v>
      </c>
      <c r="Q286" s="1196">
        <v>43860</v>
      </c>
      <c r="R286" s="660">
        <f t="shared" si="71"/>
        <v>9.8360655737705009</v>
      </c>
      <c r="S286" s="721">
        <f>IF(INDEX(Historical!$D$7:$D$1379,MATCH(B286,Historical!$B$7:$B$1403,0))=0,"n/a",(INDEX(Historical!$C$7:$C$1381,MATCH(B286,Historical!$B$7:$B$1403,0))/INDEX(Historical!$D$7:$D$1379,MATCH(B286,Historical!$B$7:$B$1403,0))-1)*100)</f>
        <v>12.962962962962955</v>
      </c>
      <c r="T286" s="721">
        <f>IF(INDEX(Historical!$F$7:$F$1372,MATCH(B286,Historical!$B$7:$B$1403,0))=0,"n/a",((INDEX(Historical!$C$7:$C$1381,MATCH(B286,Historical!$B$7:$B$1403,0))/INDEX(Historical!$F$7:$F$1372,MATCH(B286,Historical!$B$7:$B$1403,0)))^(1/3)-1)*100)</f>
        <v>13.247037070130553</v>
      </c>
      <c r="U286" s="721">
        <f>IF(INDEX(Historical!$H$7:$H$1372,MATCH(B286,Historical!$B$7:$B$1403,0))=0,"n/a",((INDEX(Historical!$C$7:$C$1381,MATCH(B286,Historical!$B$7:$B$1403,0))/INDEX(Historical!$H$7:$H$1372,MATCH(B286,Historical!$B$7:$B$1403,0)))^(1/5)-1)*100)</f>
        <v>12.401002212316282</v>
      </c>
      <c r="V286" s="721">
        <f>IF(INDEX(Historical!$O$7:$O$1372,MATCH(B286,Historical!$B$7:$B$1403,0))=0,"n/a",((INDEX(Historical!$C$7:$C$1381,MATCH(B286,Historical!$B$7:$B$1403,0))/INDEX(Historical!$O$7:$O$1372,MATCH(B286,Historical!$B$7:$B$1403,0)))^(1/10)-1)*100)</f>
        <v>9.3299079958053319</v>
      </c>
      <c r="W286" s="722">
        <f t="shared" si="72"/>
        <v>1.3291666132068714</v>
      </c>
      <c r="X286" s="723">
        <f t="shared" si="73"/>
        <v>1.2278220012194336</v>
      </c>
      <c r="Y286" s="679"/>
      <c r="Z286" s="669">
        <f t="shared" si="74"/>
        <v>58.515283842794766</v>
      </c>
      <c r="AA286" s="910">
        <f t="shared" si="75"/>
        <v>37.661572052401745</v>
      </c>
      <c r="AB286" s="911">
        <v>8</v>
      </c>
      <c r="AC286" s="889">
        <v>4.58</v>
      </c>
      <c r="AD286" s="889">
        <v>3.77</v>
      </c>
      <c r="AE286" s="889">
        <v>5.7</v>
      </c>
      <c r="AF286" s="889">
        <v>16.2</v>
      </c>
      <c r="AG286" s="889">
        <v>36.299999999999997</v>
      </c>
      <c r="AH286" s="889">
        <v>12.4</v>
      </c>
      <c r="AI286" s="889">
        <v>11.57</v>
      </c>
      <c r="AJ286" s="889">
        <v>10.100000000000001</v>
      </c>
      <c r="AK286" s="889">
        <v>10</v>
      </c>
      <c r="AL286" s="902">
        <v>2400</v>
      </c>
      <c r="AM286" s="896">
        <v>1.7999999999999998</v>
      </c>
      <c r="AN286" s="889">
        <v>0.62</v>
      </c>
      <c r="AO286" s="762">
        <f t="shared" si="76"/>
        <v>-23.706856581345825</v>
      </c>
      <c r="AP286" s="763">
        <f t="shared" si="77"/>
        <v>13.95471547105592</v>
      </c>
      <c r="AQ286" s="912">
        <f t="shared" si="78"/>
        <v>420.7334431139339</v>
      </c>
      <c r="AR286" s="669">
        <f>INDEX(Historical!$C$7:$C$1381,MATCH(B286,Historical!$B$7:$B$1403,0))*IF(AH286="n/a",1.03,IF(AH286&lt;0,1.01,IF(AH286&gt;10,1.1,(1+AH286/100))))</f>
        <v>2.6840000000000002</v>
      </c>
      <c r="AS286" s="910">
        <f t="shared" si="79"/>
        <v>2.9524000000000004</v>
      </c>
      <c r="AT286" s="910">
        <f t="shared" si="83"/>
        <v>3.2476400000000005</v>
      </c>
      <c r="AU286" s="910">
        <f t="shared" si="83"/>
        <v>3.572404000000001</v>
      </c>
      <c r="AV286" s="910">
        <f t="shared" si="83"/>
        <v>3.9296444000000013</v>
      </c>
      <c r="AW286" s="669">
        <f t="shared" si="80"/>
        <v>16.386088400000002</v>
      </c>
      <c r="AX286" s="770">
        <f t="shared" si="81"/>
        <v>9.499732390283496</v>
      </c>
      <c r="AY286" s="959">
        <v>0.23</v>
      </c>
      <c r="AZ286" s="896">
        <v>12.07</v>
      </c>
      <c r="BA286" s="896">
        <v>-13.530000000000001</v>
      </c>
      <c r="BB286" s="896">
        <v>-9.11</v>
      </c>
      <c r="BC286" s="896">
        <v>-4.79</v>
      </c>
      <c r="BE286" s="641">
        <v>2010</v>
      </c>
      <c r="BF286" s="922">
        <f t="shared" si="82"/>
        <v>0</v>
      </c>
      <c r="BG286" s="906">
        <v>17.5</v>
      </c>
    </row>
    <row r="287" spans="1:60" ht="11.25" customHeight="1" x14ac:dyDescent="0.2">
      <c r="A287" s="895" t="s">
        <v>853</v>
      </c>
      <c r="B287" s="899" t="s">
        <v>854</v>
      </c>
      <c r="C287" s="957" t="s">
        <v>131</v>
      </c>
      <c r="D287" s="957" t="s">
        <v>4344</v>
      </c>
      <c r="E287" s="754">
        <v>17</v>
      </c>
      <c r="F287" s="1235">
        <v>223</v>
      </c>
      <c r="G287" s="1235" t="s">
        <v>37</v>
      </c>
      <c r="H287" s="1235" t="s">
        <v>37</v>
      </c>
      <c r="I287" s="898">
        <v>92.33</v>
      </c>
      <c r="J287" s="669">
        <f t="shared" si="69"/>
        <v>2.7401711253113832</v>
      </c>
      <c r="K287" s="901">
        <v>0.63249999999999995</v>
      </c>
      <c r="L287" s="911">
        <v>4</v>
      </c>
      <c r="M287" s="660">
        <f t="shared" si="70"/>
        <v>2.5299999999999998</v>
      </c>
      <c r="N287" s="894" t="s">
        <v>119</v>
      </c>
      <c r="O287" s="756">
        <v>0.59</v>
      </c>
      <c r="P287" s="885">
        <v>43873</v>
      </c>
      <c r="Q287" s="885">
        <v>43890</v>
      </c>
      <c r="R287" s="660">
        <f t="shared" si="71"/>
        <v>7.2033898305084723</v>
      </c>
      <c r="S287" s="721">
        <f>IF(INDEX(Historical!$D$7:$D$1379,MATCH(B287,Historical!$B$7:$B$1403,0))=0,"n/a",(INDEX(Historical!$C$7:$C$1381,MATCH(B287,Historical!$B$7:$B$1403,0))/INDEX(Historical!$D$7:$D$1379,MATCH(B287,Historical!$B$7:$B$1403,0))-1)*100)</f>
        <v>6.7873303167420795</v>
      </c>
      <c r="T287" s="721">
        <f>IF(INDEX(Historical!$F$7:$F$1372,MATCH(B287,Historical!$B$7:$B$1403,0))=0,"n/a",((INDEX(Historical!$C$7:$C$1381,MATCH(B287,Historical!$B$7:$B$1403,0))/INDEX(Historical!$F$7:$F$1372,MATCH(B287,Historical!$B$7:$B$1403,0)))^(1/3)-1)*100)</f>
        <v>6.0267878161645028</v>
      </c>
      <c r="U287" s="721">
        <f>IF(INDEX(Historical!$H$7:$H$1372,MATCH(B287,Historical!$B$7:$B$1403,0))=0,"n/a",((INDEX(Historical!$C$7:$C$1381,MATCH(B287,Historical!$B$7:$B$1403,0))/INDEX(Historical!$H$7:$H$1372,MATCH(B287,Historical!$B$7:$B$1403,0)))^(1/5)-1)*100)</f>
        <v>8.6319263634774721</v>
      </c>
      <c r="V287" s="721">
        <f>IF(INDEX(Historical!$O$7:$O$1372,MATCH(B287,Historical!$B$7:$B$1403,0))=0,"n/a",((INDEX(Historical!$C$7:$C$1381,MATCH(B287,Historical!$B$7:$B$1403,0))/INDEX(Historical!$O$7:$O$1372,MATCH(B287,Historical!$B$7:$B$1403,0)))^(1/10)-1)*100)</f>
        <v>13.334158149214815</v>
      </c>
      <c r="W287" s="722">
        <f t="shared" si="72"/>
        <v>0.64735443114462876</v>
      </c>
      <c r="X287" s="723">
        <f t="shared" si="73"/>
        <v>1.4630383666910971</v>
      </c>
      <c r="Y287" s="679"/>
      <c r="Z287" s="669">
        <f t="shared" si="74"/>
        <v>70.670391061452506</v>
      </c>
      <c r="AA287" s="910">
        <f t="shared" si="75"/>
        <v>25.790502793296088</v>
      </c>
      <c r="AB287" s="911">
        <v>12</v>
      </c>
      <c r="AC287" s="889">
        <v>3.58</v>
      </c>
      <c r="AD287" s="889">
        <v>4.1399999999999997</v>
      </c>
      <c r="AE287" s="889">
        <v>3.87</v>
      </c>
      <c r="AF287" s="889">
        <v>2.9</v>
      </c>
      <c r="AG287" s="889">
        <v>11</v>
      </c>
      <c r="AH287" s="889">
        <v>6.3</v>
      </c>
      <c r="AI287" s="889">
        <v>6.81</v>
      </c>
      <c r="AJ287" s="889">
        <v>5.8999999999999995</v>
      </c>
      <c r="AK287" s="889">
        <v>6.23</v>
      </c>
      <c r="AL287" s="902">
        <v>29090</v>
      </c>
      <c r="AM287" s="896">
        <v>0.1</v>
      </c>
      <c r="AN287" s="889">
        <v>1.22</v>
      </c>
      <c r="AO287" s="762">
        <f t="shared" si="76"/>
        <v>-14.418405304507234</v>
      </c>
      <c r="AP287" s="763">
        <f t="shared" si="77"/>
        <v>11.372097488788855</v>
      </c>
      <c r="AQ287" s="912">
        <f t="shared" si="78"/>
        <v>82.32139887884027</v>
      </c>
      <c r="AR287" s="669">
        <f>INDEX(Historical!$C$7:$C$1381,MATCH(B287,Historical!$B$7:$B$1403,0))*IF(AH287="n/a",1.03,IF(AH287&lt;0,1.01,IF(AH287&gt;10,1.1,(1+AH287/100))))</f>
        <v>2.5086799999999996</v>
      </c>
      <c r="AS287" s="910">
        <f t="shared" si="79"/>
        <v>2.6795211079999999</v>
      </c>
      <c r="AT287" s="910">
        <f t="shared" ref="AT287:AV300" si="84">IF($AK287="n/a",1.03*AS287,IF($AK287&lt;0,1.01*AS287,IF($AK287&gt;10,1.1*AS287,(1+$AK287/100)*AS287)))</f>
        <v>2.8464552730284001</v>
      </c>
      <c r="AU287" s="910">
        <f t="shared" si="84"/>
        <v>3.0237894365380695</v>
      </c>
      <c r="AV287" s="910">
        <f t="shared" si="84"/>
        <v>3.2121715184343915</v>
      </c>
      <c r="AW287" s="669">
        <f t="shared" si="80"/>
        <v>14.270617336000861</v>
      </c>
      <c r="AX287" s="770">
        <f t="shared" si="81"/>
        <v>15.456100223113681</v>
      </c>
      <c r="AY287" s="959">
        <v>0.09</v>
      </c>
      <c r="AZ287" s="896">
        <v>22.58</v>
      </c>
      <c r="BA287" s="896">
        <v>-10.6</v>
      </c>
      <c r="BB287" s="896">
        <v>-4.37</v>
      </c>
      <c r="BC287" s="896">
        <v>1.78</v>
      </c>
      <c r="BE287" s="641">
        <v>2004</v>
      </c>
      <c r="BF287" s="922">
        <f t="shared" si="82"/>
        <v>1</v>
      </c>
      <c r="BG287" s="906">
        <v>3.2</v>
      </c>
    </row>
    <row r="288" spans="1:60" s="796" customFormat="1" ht="11.25" customHeight="1" x14ac:dyDescent="0.2">
      <c r="A288" s="664" t="s">
        <v>1792</v>
      </c>
      <c r="B288" s="804" t="s">
        <v>1793</v>
      </c>
      <c r="C288" s="957" t="s">
        <v>246</v>
      </c>
      <c r="D288" s="957" t="s">
        <v>4369</v>
      </c>
      <c r="E288" s="778">
        <v>10</v>
      </c>
      <c r="F288" s="1235">
        <v>384</v>
      </c>
      <c r="G288" s="1234" t="s">
        <v>106</v>
      </c>
      <c r="H288" s="1234" t="s">
        <v>106</v>
      </c>
      <c r="I288" s="779">
        <v>18.88</v>
      </c>
      <c r="J288" s="780">
        <f t="shared" si="69"/>
        <v>2.5423728813559325</v>
      </c>
      <c r="K288" s="781">
        <v>0.12</v>
      </c>
      <c r="L288" s="782">
        <v>4</v>
      </c>
      <c r="M288" s="783">
        <f t="shared" si="70"/>
        <v>0.48</v>
      </c>
      <c r="N288" s="784" t="s">
        <v>148</v>
      </c>
      <c r="O288" s="785">
        <v>0.1</v>
      </c>
      <c r="P288" s="786">
        <v>43798</v>
      </c>
      <c r="Q288" s="786">
        <v>43815</v>
      </c>
      <c r="R288" s="783">
        <f t="shared" si="71"/>
        <v>19.999999999999989</v>
      </c>
      <c r="S288" s="721">
        <f>IF(INDEX(Historical!$D$7:$D$1379,MATCH(B288,Historical!$B$7:$B$1403,0))=0,"n/a",(INDEX(Historical!$C$7:$C$1381,MATCH(B288,Historical!$B$7:$B$1403,0))/INDEX(Historical!$D$7:$D$1379,MATCH(B288,Historical!$B$7:$B$1403,0))-1)*100)</f>
        <v>23.529411764705866</v>
      </c>
      <c r="T288" s="721">
        <f>IF(INDEX(Historical!$F$7:$F$1372,MATCH(B288,Historical!$B$7:$B$1403,0))=0,"n/a",((INDEX(Historical!$C$7:$C$1381,MATCH(B288,Historical!$B$7:$B$1403,0))/INDEX(Historical!$F$7:$F$1372,MATCH(B288,Historical!$B$7:$B$1403,0)))^(1/3)-1)*100)</f>
        <v>19.681696117715084</v>
      </c>
      <c r="U288" s="721">
        <f>IF(INDEX(Historical!$H$7:$H$1372,MATCH(B288,Historical!$B$7:$B$1403,0))=0,"n/a",((INDEX(Historical!$C$7:$C$1381,MATCH(B288,Historical!$B$7:$B$1403,0))/INDEX(Historical!$H$7:$H$1372,MATCH(B288,Historical!$B$7:$B$1403,0)))^(1/5)-1)*100)</f>
        <v>15.424788082530828</v>
      </c>
      <c r="V288" s="721">
        <f>IF(INDEX(Historical!$O$7:$O$1372,MATCH(B288,Historical!$B$7:$B$1403,0))=0,"n/a",((INDEX(Historical!$C$7:$C$1381,MATCH(B288,Historical!$B$7:$B$1403,0))/INDEX(Historical!$O$7:$O$1372,MATCH(B288,Historical!$B$7:$B$1403,0)))^(1/10)-1)*100)</f>
        <v>21.481404403906691</v>
      </c>
      <c r="W288" s="722">
        <f t="shared" si="72"/>
        <v>0.71805305614588288</v>
      </c>
      <c r="X288" s="723">
        <f t="shared" si="73"/>
        <v>0.21100941289371858</v>
      </c>
      <c r="Y288" s="787"/>
      <c r="Z288" s="780">
        <f t="shared" si="74"/>
        <v>87.272727272727252</v>
      </c>
      <c r="AA288" s="788">
        <f t="shared" si="75"/>
        <v>34.327272727272721</v>
      </c>
      <c r="AB288" s="782">
        <v>12</v>
      </c>
      <c r="AC288" s="789">
        <v>0.55000000000000004</v>
      </c>
      <c r="AD288" s="789">
        <v>2.86</v>
      </c>
      <c r="AE288" s="789">
        <v>2.5499999999999998</v>
      </c>
      <c r="AF288" s="789">
        <v>6.7</v>
      </c>
      <c r="AG288" s="789">
        <v>20</v>
      </c>
      <c r="AH288" s="789">
        <v>827.3</v>
      </c>
      <c r="AI288" s="789">
        <v>7.870000000000001</v>
      </c>
      <c r="AJ288" s="789">
        <v>73.099999999999994</v>
      </c>
      <c r="AK288" s="789">
        <v>12.06</v>
      </c>
      <c r="AL288" s="790">
        <v>4280</v>
      </c>
      <c r="AM288" s="791">
        <v>6.9</v>
      </c>
      <c r="AN288" s="789">
        <v>4.2699999999999996</v>
      </c>
      <c r="AO288" s="792">
        <f t="shared" si="76"/>
        <v>-16.360111763385959</v>
      </c>
      <c r="AP288" s="793">
        <f t="shared" si="77"/>
        <v>17.967160963886762</v>
      </c>
      <c r="AQ288" s="794">
        <f t="shared" si="78"/>
        <v>219.71704661933478</v>
      </c>
      <c r="AR288" s="669">
        <f>INDEX(Historical!$C$7:$C$1381,MATCH(B288,Historical!$B$7:$B$1403,0))*IF(AH288="n/a",1.03,IF(AH288&lt;0,1.01,IF(AH288&gt;10,1.1,(1+AH288/100))))</f>
        <v>0.46200000000000002</v>
      </c>
      <c r="AS288" s="788">
        <f t="shared" si="79"/>
        <v>0.49835940000000001</v>
      </c>
      <c r="AT288" s="788">
        <f t="shared" si="84"/>
        <v>0.54819534000000003</v>
      </c>
      <c r="AU288" s="788">
        <f t="shared" si="84"/>
        <v>0.60301487400000009</v>
      </c>
      <c r="AV288" s="788">
        <f t="shared" si="84"/>
        <v>0.66331636140000017</v>
      </c>
      <c r="AW288" s="780">
        <f t="shared" si="80"/>
        <v>2.7748859754000006</v>
      </c>
      <c r="AX288" s="795">
        <f t="shared" si="81"/>
        <v>14.697489276483056</v>
      </c>
      <c r="AY288" s="960">
        <v>0.77</v>
      </c>
      <c r="AZ288" s="791">
        <v>16.18</v>
      </c>
      <c r="BA288" s="791">
        <v>-21.46</v>
      </c>
      <c r="BB288" s="791">
        <v>-14.860000000000001</v>
      </c>
      <c r="BC288" s="791">
        <v>-8.5599999999999987</v>
      </c>
      <c r="BD288" s="933"/>
      <c r="BE288" s="641">
        <v>2010</v>
      </c>
      <c r="BF288" s="922">
        <f t="shared" si="82"/>
        <v>0</v>
      </c>
      <c r="BG288" s="847">
        <v>2.6</v>
      </c>
    </row>
    <row r="289" spans="1:60" ht="11.25" customHeight="1" x14ac:dyDescent="0.2">
      <c r="A289" s="904" t="s">
        <v>1812</v>
      </c>
      <c r="B289" s="899" t="s">
        <v>1813</v>
      </c>
      <c r="C289" s="957" t="s">
        <v>246</v>
      </c>
      <c r="D289" s="957" t="s">
        <v>4333</v>
      </c>
      <c r="E289" s="754">
        <v>10</v>
      </c>
      <c r="F289" s="1235">
        <v>353</v>
      </c>
      <c r="G289" s="1235" t="s">
        <v>106</v>
      </c>
      <c r="H289" s="1235" t="s">
        <v>106</v>
      </c>
      <c r="I289" s="898">
        <v>200</v>
      </c>
      <c r="J289" s="669">
        <f t="shared" si="69"/>
        <v>0.5</v>
      </c>
      <c r="K289" s="901">
        <v>0.25</v>
      </c>
      <c r="L289" s="911">
        <v>4</v>
      </c>
      <c r="M289" s="660">
        <f t="shared" si="70"/>
        <v>1</v>
      </c>
      <c r="N289" s="894" t="s">
        <v>119</v>
      </c>
      <c r="O289" s="756">
        <v>0.15</v>
      </c>
      <c r="P289" s="885">
        <v>43592</v>
      </c>
      <c r="Q289" s="885">
        <v>43619</v>
      </c>
      <c r="R289" s="660">
        <f t="shared" si="71"/>
        <v>66.666666666666671</v>
      </c>
      <c r="S289" s="721">
        <f>IF(INDEX(Historical!$D$7:$D$1379,MATCH(B289,Historical!$B$7:$B$1403,0))=0,"n/a",(INDEX(Historical!$C$7:$C$1381,MATCH(B289,Historical!$B$7:$B$1403,0))/INDEX(Historical!$D$7:$D$1379,MATCH(B289,Historical!$B$7:$B$1403,0))-1)*100)</f>
        <v>60.714285714285701</v>
      </c>
      <c r="T289" s="721">
        <f>IF(INDEX(Historical!$F$7:$F$1372,MATCH(B289,Historical!$B$7:$B$1403,0))=0,"n/a",((INDEX(Historical!$C$7:$C$1381,MATCH(B289,Historical!$B$7:$B$1403,0))/INDEX(Historical!$F$7:$F$1372,MATCH(B289,Historical!$B$7:$B$1403,0)))^(1/3)-1)*100)</f>
        <v>34.486986343468452</v>
      </c>
      <c r="U289" s="721">
        <f>IF(INDEX(Historical!$H$7:$H$1372,MATCH(B289,Historical!$B$7:$B$1403,0))=0,"n/a",((INDEX(Historical!$C$7:$C$1381,MATCH(B289,Historical!$B$7:$B$1403,0))/INDEX(Historical!$H$7:$H$1372,MATCH(B289,Historical!$B$7:$B$1403,0)))^(1/5)-1)*100)</f>
        <v>31.372037221212711</v>
      </c>
      <c r="V289" s="721" t="str">
        <f>IF(INDEX(Historical!$O$7:$O$1372,MATCH(B289,Historical!$B$7:$B$1403,0))=0,"n/a",((INDEX(Historical!$C$7:$C$1381,MATCH(B289,Historical!$B$7:$B$1403,0))/INDEX(Historical!$O$7:$O$1372,MATCH(B289,Historical!$B$7:$B$1403,0)))^(1/10)-1)*100)</f>
        <v>n/a</v>
      </c>
      <c r="W289" s="722" t="str">
        <f t="shared" si="72"/>
        <v>n/a</v>
      </c>
      <c r="X289" s="723">
        <f t="shared" si="73"/>
        <v>1.9730841019630636</v>
      </c>
      <c r="Y289" s="899"/>
      <c r="Z289" s="669">
        <f t="shared" si="74"/>
        <v>13.157894736842104</v>
      </c>
      <c r="AA289" s="910">
        <f t="shared" si="75"/>
        <v>26.315789473684212</v>
      </c>
      <c r="AB289" s="911">
        <v>12</v>
      </c>
      <c r="AC289" s="889">
        <v>7.6</v>
      </c>
      <c r="AD289" s="889" t="s">
        <v>136</v>
      </c>
      <c r="AE289" s="889">
        <v>10.57</v>
      </c>
      <c r="AF289" s="891" t="s">
        <v>136</v>
      </c>
      <c r="AG289" s="892">
        <v>-289.8</v>
      </c>
      <c r="AH289" s="889">
        <v>36.5</v>
      </c>
      <c r="AI289" s="889" t="s">
        <v>136</v>
      </c>
      <c r="AJ289" s="889">
        <v>15.9</v>
      </c>
      <c r="AK289" s="889" t="s">
        <v>136</v>
      </c>
      <c r="AL289" s="902">
        <v>766</v>
      </c>
      <c r="AM289" s="896">
        <v>10.199999999999999</v>
      </c>
      <c r="AN289" s="889" t="s">
        <v>136</v>
      </c>
      <c r="AO289" s="762">
        <f t="shared" si="76"/>
        <v>5.5562477475284986</v>
      </c>
      <c r="AP289" s="763">
        <f t="shared" si="77"/>
        <v>31.872037221212711</v>
      </c>
      <c r="AQ289" s="912" t="str">
        <f t="shared" si="78"/>
        <v>n/a</v>
      </c>
      <c r="AR289" s="669">
        <f>INDEX(Historical!$C$7:$C$1381,MATCH(B289,Historical!$B$7:$B$1403,0))*IF(AH289="n/a",1.03,IF(AH289&lt;0,1.01,IF(AH289&gt;10,1.1,(1+AH289/100))))</f>
        <v>0.9900000000000001</v>
      </c>
      <c r="AS289" s="910">
        <f t="shared" si="79"/>
        <v>1.0197000000000001</v>
      </c>
      <c r="AT289" s="910">
        <f t="shared" si="84"/>
        <v>1.0502910000000001</v>
      </c>
      <c r="AU289" s="910">
        <f t="shared" si="84"/>
        <v>1.0817997300000002</v>
      </c>
      <c r="AV289" s="910">
        <f t="shared" si="84"/>
        <v>1.1142537219000002</v>
      </c>
      <c r="AW289" s="669">
        <f t="shared" si="80"/>
        <v>5.2560444519000002</v>
      </c>
      <c r="AX289" s="770">
        <f t="shared" si="81"/>
        <v>2.6280222259500001</v>
      </c>
      <c r="AY289" s="959">
        <v>0.26</v>
      </c>
      <c r="AZ289" s="896">
        <v>26.340000000000003</v>
      </c>
      <c r="BA289" s="896">
        <v>-6.98</v>
      </c>
      <c r="BB289" s="896">
        <v>0.13999999999999999</v>
      </c>
      <c r="BC289" s="896">
        <v>11.129999999999999</v>
      </c>
      <c r="BE289" s="641">
        <v>2010</v>
      </c>
      <c r="BF289" s="922">
        <f t="shared" si="82"/>
        <v>0</v>
      </c>
      <c r="BG289" s="906">
        <v>66.600000000000009</v>
      </c>
    </row>
    <row r="290" spans="1:60" ht="11.25" customHeight="1" x14ac:dyDescent="0.2">
      <c r="A290" s="895" t="s">
        <v>859</v>
      </c>
      <c r="B290" s="899" t="s">
        <v>860</v>
      </c>
      <c r="C290" s="957" t="s">
        <v>123</v>
      </c>
      <c r="D290" s="957" t="s">
        <v>4188</v>
      </c>
      <c r="E290" s="754">
        <v>16</v>
      </c>
      <c r="F290" s="1235">
        <v>239</v>
      </c>
      <c r="G290" s="1235" t="s">
        <v>106</v>
      </c>
      <c r="H290" s="1235" t="s">
        <v>106</v>
      </c>
      <c r="I290" s="898">
        <v>55.87</v>
      </c>
      <c r="J290" s="669">
        <f t="shared" si="69"/>
        <v>1.8793628065151244</v>
      </c>
      <c r="K290" s="901">
        <v>0.26250000000000001</v>
      </c>
      <c r="L290" s="911">
        <v>4</v>
      </c>
      <c r="M290" s="660">
        <f t="shared" si="70"/>
        <v>1.05</v>
      </c>
      <c r="N290" s="894" t="s">
        <v>379</v>
      </c>
      <c r="O290" s="756">
        <v>0.25</v>
      </c>
      <c r="P290" s="885">
        <v>43703</v>
      </c>
      <c r="Q290" s="885">
        <v>43719</v>
      </c>
      <c r="R290" s="660">
        <f t="shared" si="71"/>
        <v>5.0000000000000044</v>
      </c>
      <c r="S290" s="721">
        <f>IF(INDEX(Historical!$D$7:$D$1379,MATCH(B290,Historical!$B$7:$B$1403,0))=0,"n/a",(INDEX(Historical!$C$7:$C$1381,MATCH(B290,Historical!$B$7:$B$1403,0))/INDEX(Historical!$D$7:$D$1379,MATCH(B290,Historical!$B$7:$B$1403,0))-1)*100)</f>
        <v>11.413043478260864</v>
      </c>
      <c r="T290" s="721">
        <f>IF(INDEX(Historical!$F$7:$F$1372,MATCH(B290,Historical!$B$7:$B$1403,0))=0,"n/a",((INDEX(Historical!$C$7:$C$1381,MATCH(B290,Historical!$B$7:$B$1403,0))/INDEX(Historical!$F$7:$F$1372,MATCH(B290,Historical!$B$7:$B$1403,0)))^(1/3)-1)*100)</f>
        <v>11.2614545368112</v>
      </c>
      <c r="U290" s="721">
        <f>IF(INDEX(Historical!$H$7:$H$1372,MATCH(B290,Historical!$B$7:$B$1403,0))=0,"n/a",((INDEX(Historical!$C$7:$C$1381,MATCH(B290,Historical!$B$7:$B$1403,0))/INDEX(Historical!$H$7:$H$1372,MATCH(B290,Historical!$B$7:$B$1403,0)))^(1/5)-1)*100)</f>
        <v>11.985082981125327</v>
      </c>
      <c r="V290" s="721">
        <f>IF(INDEX(Historical!$O$7:$O$1372,MATCH(B290,Historical!$B$7:$B$1403,0))=0,"n/a",((INDEX(Historical!$C$7:$C$1381,MATCH(B290,Historical!$B$7:$B$1403,0))/INDEX(Historical!$O$7:$O$1372,MATCH(B290,Historical!$B$7:$B$1403,0)))^(1/10)-1)*100)</f>
        <v>25.006650334876479</v>
      </c>
      <c r="W290" s="722">
        <f t="shared" si="72"/>
        <v>0.47927582545551389</v>
      </c>
      <c r="X290" s="723" t="str">
        <f t="shared" si="73"/>
        <v>n/a</v>
      </c>
      <c r="Y290" s="900"/>
      <c r="Z290" s="669">
        <f t="shared" si="74"/>
        <v>32.307692307692307</v>
      </c>
      <c r="AA290" s="910">
        <f t="shared" si="75"/>
        <v>17.190769230769231</v>
      </c>
      <c r="AB290" s="911">
        <v>12</v>
      </c>
      <c r="AC290" s="889">
        <v>3.25</v>
      </c>
      <c r="AD290" s="889">
        <v>1.1599999999999999</v>
      </c>
      <c r="AE290" s="889">
        <v>0.9</v>
      </c>
      <c r="AF290" s="889">
        <v>1.22</v>
      </c>
      <c r="AG290" s="889">
        <v>7.3</v>
      </c>
      <c r="AH290" s="889">
        <v>-57.3</v>
      </c>
      <c r="AI290" s="889">
        <v>20.48</v>
      </c>
      <c r="AJ290" s="889">
        <v>-8.5</v>
      </c>
      <c r="AK290" s="889">
        <v>14.87</v>
      </c>
      <c r="AL290" s="902">
        <v>7310</v>
      </c>
      <c r="AM290" s="896">
        <v>0.1</v>
      </c>
      <c r="AN290" s="889">
        <v>0</v>
      </c>
      <c r="AO290" s="762">
        <f t="shared" si="76"/>
        <v>-3.3263234431287785</v>
      </c>
      <c r="AP290" s="763">
        <f t="shared" si="77"/>
        <v>13.864445787640452</v>
      </c>
      <c r="AQ290" s="912">
        <f t="shared" si="78"/>
        <v>-3.4535495524714133</v>
      </c>
      <c r="AR290" s="669">
        <f>INDEX(Historical!$C$7:$C$1381,MATCH(B290,Historical!$B$7:$B$1403,0))*IF(AH290="n/a",1.03,IF(AH290&lt;0,1.01,IF(AH290&gt;10,1.1,(1+AH290/100))))</f>
        <v>1.03525</v>
      </c>
      <c r="AS290" s="910">
        <f t="shared" si="79"/>
        <v>1.1387750000000001</v>
      </c>
      <c r="AT290" s="910">
        <f t="shared" si="84"/>
        <v>1.2526525000000002</v>
      </c>
      <c r="AU290" s="910">
        <f t="shared" si="84"/>
        <v>1.3779177500000004</v>
      </c>
      <c r="AV290" s="910">
        <f t="shared" si="84"/>
        <v>1.5157095250000006</v>
      </c>
      <c r="AW290" s="669">
        <f t="shared" si="80"/>
        <v>6.3203047750000003</v>
      </c>
      <c r="AX290" s="770">
        <f t="shared" si="81"/>
        <v>11.31251973330947</v>
      </c>
      <c r="AY290" s="959">
        <v>1.63</v>
      </c>
      <c r="AZ290" s="896">
        <v>6.68</v>
      </c>
      <c r="BA290" s="896">
        <v>-28.449999999999996</v>
      </c>
      <c r="BB290" s="896">
        <v>-15.45</v>
      </c>
      <c r="BC290" s="896">
        <v>-14.29</v>
      </c>
      <c r="BE290" s="641">
        <v>2004</v>
      </c>
      <c r="BF290" s="922">
        <f t="shared" si="82"/>
        <v>1</v>
      </c>
      <c r="BG290" s="906">
        <v>3.3000000000000003</v>
      </c>
    </row>
    <row r="291" spans="1:60" ht="11.25" customHeight="1" x14ac:dyDescent="0.2">
      <c r="A291" s="895" t="s">
        <v>764</v>
      </c>
      <c r="B291" s="899" t="s">
        <v>852</v>
      </c>
      <c r="C291" s="957" t="s">
        <v>112</v>
      </c>
      <c r="D291" s="957" t="s">
        <v>4338</v>
      </c>
      <c r="E291" s="754">
        <v>17</v>
      </c>
      <c r="F291" s="1235">
        <v>226</v>
      </c>
      <c r="G291" s="1235" t="s">
        <v>37</v>
      </c>
      <c r="H291" s="1235" t="s">
        <v>115</v>
      </c>
      <c r="I291" s="898">
        <v>110.81</v>
      </c>
      <c r="J291" s="669">
        <f t="shared" si="69"/>
        <v>1.9673314682790364</v>
      </c>
      <c r="K291" s="901">
        <v>0.54500000000000004</v>
      </c>
      <c r="L291" s="911">
        <v>4</v>
      </c>
      <c r="M291" s="660">
        <f t="shared" si="70"/>
        <v>2.1800000000000002</v>
      </c>
      <c r="N291" s="894" t="s">
        <v>3957</v>
      </c>
      <c r="O291" s="756">
        <v>0.51249999999999996</v>
      </c>
      <c r="P291" s="885">
        <v>43895</v>
      </c>
      <c r="Q291" s="885">
        <v>43910</v>
      </c>
      <c r="R291" s="660">
        <f t="shared" si="71"/>
        <v>6.3414634146341626</v>
      </c>
      <c r="S291" s="721">
        <f>IF(INDEX(Historical!$D$7:$D$1379,MATCH(B291,Historical!$B$7:$B$1403,0))=0,"n/a",(INDEX(Historical!$C$7:$C$1381,MATCH(B291,Historical!$B$7:$B$1403,0))/INDEX(Historical!$D$7:$D$1379,MATCH(B291,Historical!$B$7:$B$1403,0))-1)*100)</f>
        <v>10.215053763440851</v>
      </c>
      <c r="T291" s="721">
        <f>IF(INDEX(Historical!$F$7:$F$1372,MATCH(B291,Historical!$B$7:$B$1403,0))=0,"n/a",((INDEX(Historical!$C$7:$C$1381,MATCH(B291,Historical!$B$7:$B$1403,0))/INDEX(Historical!$F$7:$F$1372,MATCH(B291,Historical!$B$7:$B$1403,0)))^(1/3)-1)*100)</f>
        <v>7.7217345015941907</v>
      </c>
      <c r="U291" s="721">
        <f>IF(INDEX(Historical!$H$7:$H$1372,MATCH(B291,Historical!$B$7:$B$1403,0))=0,"n/a",((INDEX(Historical!$C$7:$C$1381,MATCH(B291,Historical!$B$7:$B$1403,0))/INDEX(Historical!$H$7:$H$1372,MATCH(B291,Historical!$B$7:$B$1403,0)))^(1/5)-1)*100)</f>
        <v>6.446777983653984</v>
      </c>
      <c r="V291" s="721">
        <f>IF(INDEX(Historical!$O$7:$O$1372,MATCH(B291,Historical!$B$7:$B$1403,0))=0,"n/a",((INDEX(Historical!$C$7:$C$1381,MATCH(B291,Historical!$B$7:$B$1403,0))/INDEX(Historical!$O$7:$O$1372,MATCH(B291,Historical!$B$7:$B$1403,0)))^(1/10)-1)*100)</f>
        <v>5.8594387700312556</v>
      </c>
      <c r="W291" s="722">
        <f t="shared" si="72"/>
        <v>1.1002381348580241</v>
      </c>
      <c r="X291" s="723">
        <f t="shared" si="73"/>
        <v>0.9209682833791405</v>
      </c>
      <c r="Y291" s="689" t="s">
        <v>3986</v>
      </c>
      <c r="Z291" s="669">
        <f t="shared" si="74"/>
        <v>55.754475703324815</v>
      </c>
      <c r="AA291" s="910">
        <f t="shared" si="75"/>
        <v>28.340153452685421</v>
      </c>
      <c r="AB291" s="911">
        <v>12</v>
      </c>
      <c r="AC291" s="889">
        <v>3.91</v>
      </c>
      <c r="AD291" s="889">
        <v>3.94</v>
      </c>
      <c r="AE291" s="889">
        <v>3.04</v>
      </c>
      <c r="AF291" s="889">
        <v>6.66</v>
      </c>
      <c r="AG291" s="889">
        <v>25</v>
      </c>
      <c r="AH291" s="889">
        <v>-11.700000000000001</v>
      </c>
      <c r="AI291" s="889">
        <v>9.84</v>
      </c>
      <c r="AJ291" s="889">
        <v>7.0000000000000009</v>
      </c>
      <c r="AK291" s="889">
        <v>7.19</v>
      </c>
      <c r="AL291" s="902">
        <v>47050</v>
      </c>
      <c r="AM291" s="896">
        <v>0.1</v>
      </c>
      <c r="AN291" s="889">
        <v>1.91</v>
      </c>
      <c r="AO291" s="762">
        <f t="shared" si="76"/>
        <v>-19.926044000752398</v>
      </c>
      <c r="AP291" s="763">
        <f t="shared" si="77"/>
        <v>8.4141094519330206</v>
      </c>
      <c r="AQ291" s="912">
        <f t="shared" si="78"/>
        <v>189.63227413385556</v>
      </c>
      <c r="AR291" s="669">
        <f>INDEX(Historical!$C$7:$C$1381,MATCH(B291,Historical!$B$7:$B$1403,0))*IF(AH291="n/a",1.03,IF(AH291&lt;0,1.01,IF(AH291&gt;10,1.1,(1+AH291/100))))</f>
        <v>2.0705</v>
      </c>
      <c r="AS291" s="910">
        <f t="shared" si="79"/>
        <v>2.2742372</v>
      </c>
      <c r="AT291" s="910">
        <f t="shared" si="84"/>
        <v>2.4377548546800001</v>
      </c>
      <c r="AU291" s="910">
        <f t="shared" si="84"/>
        <v>2.6130294287314921</v>
      </c>
      <c r="AV291" s="910">
        <f t="shared" si="84"/>
        <v>2.8009062446572868</v>
      </c>
      <c r="AW291" s="669">
        <f t="shared" si="80"/>
        <v>12.19642772806878</v>
      </c>
      <c r="AX291" s="770">
        <f t="shared" si="81"/>
        <v>11.006612876156286</v>
      </c>
      <c r="AY291" s="959">
        <v>0.57999999999999996</v>
      </c>
      <c r="AZ291" s="896">
        <v>13.59</v>
      </c>
      <c r="BA291" s="896">
        <v>-12.6</v>
      </c>
      <c r="BB291" s="896">
        <v>-7.0499999999999989</v>
      </c>
      <c r="BC291" s="896">
        <v>-4.12</v>
      </c>
      <c r="BE291" s="641">
        <v>2004</v>
      </c>
      <c r="BF291" s="922">
        <f t="shared" si="82"/>
        <v>1</v>
      </c>
      <c r="BG291" s="906">
        <v>6.4</v>
      </c>
    </row>
    <row r="292" spans="1:60" ht="11.25" customHeight="1" x14ac:dyDescent="0.2">
      <c r="A292" s="895" t="s">
        <v>848</v>
      </c>
      <c r="B292" s="899" t="s">
        <v>849</v>
      </c>
      <c r="C292" s="957" t="s">
        <v>4335</v>
      </c>
      <c r="D292" s="957" t="s">
        <v>4336</v>
      </c>
      <c r="E292" s="754">
        <v>23</v>
      </c>
      <c r="F292" s="1235">
        <v>150</v>
      </c>
      <c r="G292" s="1235" t="s">
        <v>37</v>
      </c>
      <c r="H292" s="1235" t="s">
        <v>37</v>
      </c>
      <c r="I292" s="898">
        <v>77.41</v>
      </c>
      <c r="J292" s="669">
        <f t="shared" si="69"/>
        <v>5.363648107479654</v>
      </c>
      <c r="K292" s="908">
        <v>1.038</v>
      </c>
      <c r="L292" s="911">
        <v>4</v>
      </c>
      <c r="M292" s="660">
        <f t="shared" si="70"/>
        <v>4.1520000000000001</v>
      </c>
      <c r="N292" s="894" t="s">
        <v>219</v>
      </c>
      <c r="O292" s="757">
        <v>1.036</v>
      </c>
      <c r="P292" s="885">
        <v>43828</v>
      </c>
      <c r="Q292" s="885">
        <v>43844</v>
      </c>
      <c r="R292" s="660">
        <f t="shared" si="71"/>
        <v>0.19305019305019322</v>
      </c>
      <c r="S292" s="721">
        <f>IF(INDEX(Historical!$D$7:$D$1379,MATCH(B292,Historical!$B$7:$B$1403,0))=0,"n/a",(INDEX(Historical!$C$7:$C$1381,MATCH(B292,Historical!$B$7:$B$1403,0))/INDEX(Historical!$D$7:$D$1379,MATCH(B292,Historical!$B$7:$B$1403,0))-1)*100)</f>
        <v>1.5233415233415037</v>
      </c>
      <c r="T292" s="721">
        <f>IF(INDEX(Historical!$F$7:$F$1372,MATCH(B292,Historical!$B$7:$B$1403,0))=0,"n/a",((INDEX(Historical!$C$7:$C$1381,MATCH(B292,Historical!$B$7:$B$1403,0))/INDEX(Historical!$F$7:$F$1372,MATCH(B292,Historical!$B$7:$B$1403,0)))^(1/3)-1)*100)</f>
        <v>1.5986717742266787</v>
      </c>
      <c r="U292" s="721">
        <f>IF(INDEX(Historical!$H$7:$H$1372,MATCH(B292,Historical!$B$7:$B$1403,0))=0,"n/a",((INDEX(Historical!$C$7:$C$1381,MATCH(B292,Historical!$B$7:$B$1403,0))/INDEX(Historical!$H$7:$H$1372,MATCH(B292,Historical!$B$7:$B$1403,0)))^(1/5)-1)*100)</f>
        <v>2.7094496751020714</v>
      </c>
      <c r="V292" s="721">
        <f>IF(INDEX(Historical!$O$7:$O$1372,MATCH(B292,Historical!$B$7:$B$1403,0))=0,"n/a",((INDEX(Historical!$C$7:$C$1381,MATCH(B292,Historical!$B$7:$B$1403,0))/INDEX(Historical!$O$7:$O$1372,MATCH(B292,Historical!$B$7:$B$1403,0)))^(1/10)-1)*100)</f>
        <v>7.5906158129857237</v>
      </c>
      <c r="W292" s="722">
        <f t="shared" si="72"/>
        <v>0.35694728093955863</v>
      </c>
      <c r="X292" s="723">
        <f t="shared" si="73"/>
        <v>8.3883890870033159E-2</v>
      </c>
      <c r="Y292" s="900"/>
      <c r="Z292" s="669">
        <f t="shared" si="74"/>
        <v>165.4183266932271</v>
      </c>
      <c r="AA292" s="910">
        <f t="shared" si="75"/>
        <v>30.840637450199203</v>
      </c>
      <c r="AB292" s="911">
        <v>12</v>
      </c>
      <c r="AC292" s="889">
        <v>2.5099999999999998</v>
      </c>
      <c r="AD292" s="889" t="s">
        <v>136</v>
      </c>
      <c r="AE292" s="889">
        <v>11.16</v>
      </c>
      <c r="AF292" s="889">
        <v>1.92</v>
      </c>
      <c r="AG292" s="889" t="s">
        <v>136</v>
      </c>
      <c r="AH292" s="889">
        <v>40.5</v>
      </c>
      <c r="AI292" s="889">
        <v>9.6</v>
      </c>
      <c r="AJ292" s="889">
        <v>32.300000000000004</v>
      </c>
      <c r="AK292" s="889" t="s">
        <v>136</v>
      </c>
      <c r="AL292" s="902">
        <v>13330</v>
      </c>
      <c r="AM292" s="896">
        <v>1.0999999999999999</v>
      </c>
      <c r="AN292" s="889">
        <v>0.88</v>
      </c>
      <c r="AO292" s="762">
        <f t="shared" si="76"/>
        <v>-22.767539667617477</v>
      </c>
      <c r="AP292" s="763">
        <f t="shared" si="77"/>
        <v>8.0730977825817263</v>
      </c>
      <c r="AQ292" s="912">
        <f t="shared" si="78"/>
        <v>62.226212300920494</v>
      </c>
      <c r="AR292" s="669">
        <f>INDEX(Historical!$C$7:$C$1381,MATCH(B292,Historical!$B$7:$B$1403,0))*IF(AH292="n/a",1.03,IF(AH292&lt;0,1.01,IF(AH292&gt;10,1.1,(1+AH292/100))))</f>
        <v>4.5452000000000004</v>
      </c>
      <c r="AS292" s="910">
        <f t="shared" si="79"/>
        <v>4.9815392000000012</v>
      </c>
      <c r="AT292" s="910">
        <f t="shared" si="84"/>
        <v>5.1309853760000017</v>
      </c>
      <c r="AU292" s="910">
        <f t="shared" si="84"/>
        <v>5.2849149372800017</v>
      </c>
      <c r="AV292" s="910">
        <f t="shared" si="84"/>
        <v>5.4434623853984023</v>
      </c>
      <c r="AW292" s="669">
        <f t="shared" si="80"/>
        <v>25.386101898678408</v>
      </c>
      <c r="AX292" s="770">
        <f t="shared" si="81"/>
        <v>32.79434426905879</v>
      </c>
      <c r="AY292" s="959">
        <v>0.47</v>
      </c>
      <c r="AZ292" s="896">
        <v>6.76</v>
      </c>
      <c r="BA292" s="896">
        <v>-17.309999999999999</v>
      </c>
      <c r="BB292" s="896">
        <v>-6.36</v>
      </c>
      <c r="BC292" s="896">
        <v>-9.26</v>
      </c>
      <c r="BE292" s="641">
        <v>1998</v>
      </c>
      <c r="BF292" s="922">
        <f t="shared" si="82"/>
        <v>2</v>
      </c>
      <c r="BG292" s="906" t="s">
        <v>136</v>
      </c>
    </row>
    <row r="293" spans="1:60" ht="11.25" customHeight="1" x14ac:dyDescent="0.2">
      <c r="A293" s="887" t="s">
        <v>850</v>
      </c>
      <c r="B293" s="899" t="s">
        <v>851</v>
      </c>
      <c r="C293" s="957" t="s">
        <v>108</v>
      </c>
      <c r="D293" s="957" t="s">
        <v>118</v>
      </c>
      <c r="E293" s="754">
        <v>18</v>
      </c>
      <c r="F293" s="1235">
        <v>184</v>
      </c>
      <c r="G293" s="1235" t="s">
        <v>106</v>
      </c>
      <c r="H293" s="1235" t="s">
        <v>106</v>
      </c>
      <c r="I293" s="898">
        <v>67.14</v>
      </c>
      <c r="J293" s="669">
        <f t="shared" si="69"/>
        <v>0.65534703604408695</v>
      </c>
      <c r="K293" s="901">
        <v>0.11</v>
      </c>
      <c r="L293" s="911">
        <v>4</v>
      </c>
      <c r="M293" s="660">
        <f t="shared" si="70"/>
        <v>0.44</v>
      </c>
      <c r="N293" s="894" t="s">
        <v>504</v>
      </c>
      <c r="O293" s="760">
        <v>0.1</v>
      </c>
      <c r="P293" s="885">
        <v>43633</v>
      </c>
      <c r="Q293" s="885">
        <v>43648</v>
      </c>
      <c r="R293" s="660">
        <f t="shared" si="71"/>
        <v>9.9999999999999947</v>
      </c>
      <c r="S293" s="721">
        <f>IF(INDEX(Historical!$D$7:$D$1379,MATCH(B293,Historical!$B$7:$B$1403,0))=0,"n/a",(INDEX(Historical!$C$7:$C$1381,MATCH(B293,Historical!$B$7:$B$1403,0))/INDEX(Historical!$D$7:$D$1379,MATCH(B293,Historical!$B$7:$B$1403,0))-1)*100)</f>
        <v>9.322033898305083</v>
      </c>
      <c r="T293" s="721">
        <f>IF(INDEX(Historical!$F$7:$F$1372,MATCH(B293,Historical!$B$7:$B$1403,0))=0,"n/a",((INDEX(Historical!$C$7:$C$1381,MATCH(B293,Historical!$B$7:$B$1403,0))/INDEX(Historical!$F$7:$F$1372,MATCH(B293,Historical!$B$7:$B$1403,0)))^(1/3)-1)*100)</f>
        <v>8.1425267992054184</v>
      </c>
      <c r="U293" s="721">
        <f>IF(INDEX(Historical!$H$7:$H$1372,MATCH(B293,Historical!$B$7:$B$1403,0))=0,"n/a",((INDEX(Historical!$C$7:$C$1381,MATCH(B293,Historical!$B$7:$B$1403,0))/INDEX(Historical!$H$7:$H$1372,MATCH(B293,Historical!$B$7:$B$1403,0)))^(1/5)-1)*100)</f>
        <v>8.4471771197698544</v>
      </c>
      <c r="V293" s="721">
        <f>IF(INDEX(Historical!$O$7:$O$1372,MATCH(B293,Historical!$B$7:$B$1403,0))=0,"n/a",((INDEX(Historical!$C$7:$C$1381,MATCH(B293,Historical!$B$7:$B$1403,0))/INDEX(Historical!$O$7:$O$1372,MATCH(B293,Historical!$B$7:$B$1403,0)))^(1/10)-1)*100)</f>
        <v>10.391299883374504</v>
      </c>
      <c r="W293" s="722">
        <f t="shared" si="72"/>
        <v>0.81290860764059591</v>
      </c>
      <c r="X293" s="723">
        <f t="shared" si="73"/>
        <v>4.9689277175116784</v>
      </c>
      <c r="Y293" s="964" t="s">
        <v>4194</v>
      </c>
      <c r="Z293" s="669">
        <f t="shared" si="74"/>
        <v>12.46458923512748</v>
      </c>
      <c r="AA293" s="910">
        <f t="shared" si="75"/>
        <v>19.019830028328613</v>
      </c>
      <c r="AB293" s="911">
        <v>12</v>
      </c>
      <c r="AC293" s="889">
        <v>3.53</v>
      </c>
      <c r="AD293" s="889">
        <v>5.45</v>
      </c>
      <c r="AE293" s="889">
        <v>1.55</v>
      </c>
      <c r="AF293" s="889">
        <v>2.11</v>
      </c>
      <c r="AG293" s="889">
        <v>11.4</v>
      </c>
      <c r="AH293" s="889">
        <v>9.6</v>
      </c>
      <c r="AI293" s="889">
        <v>7.48</v>
      </c>
      <c r="AJ293" s="889">
        <v>1.7000000000000002</v>
      </c>
      <c r="AK293" s="889">
        <v>3.49</v>
      </c>
      <c r="AL293" s="902">
        <v>12240</v>
      </c>
      <c r="AM293" s="896">
        <v>0.4</v>
      </c>
      <c r="AN293" s="889">
        <v>0.43</v>
      </c>
      <c r="AO293" s="762">
        <f t="shared" si="76"/>
        <v>-9.917305872514671</v>
      </c>
      <c r="AP293" s="763">
        <f t="shared" si="77"/>
        <v>9.102524155813942</v>
      </c>
      <c r="AQ293" s="912">
        <f t="shared" si="78"/>
        <v>33.552888166737361</v>
      </c>
      <c r="AR293" s="669">
        <f>INDEX(Historical!$C$7:$C$1381,MATCH(B293,Historical!$B$7:$B$1403,0))*IF(AH293="n/a",1.03,IF(AH293&lt;0,1.01,IF(AH293&gt;10,1.1,(1+AH293/100))))</f>
        <v>0.47128000000000003</v>
      </c>
      <c r="AS293" s="910">
        <f t="shared" si="79"/>
        <v>0.50653174400000001</v>
      </c>
      <c r="AT293" s="910">
        <f t="shared" si="84"/>
        <v>0.52420970186560001</v>
      </c>
      <c r="AU293" s="910">
        <f t="shared" si="84"/>
        <v>0.54250462046070946</v>
      </c>
      <c r="AV293" s="910">
        <f t="shared" si="84"/>
        <v>0.56143803171478823</v>
      </c>
      <c r="AW293" s="669">
        <f t="shared" si="80"/>
        <v>2.6059640980410981</v>
      </c>
      <c r="AX293" s="770">
        <f t="shared" si="81"/>
        <v>3.881388290201218</v>
      </c>
      <c r="AY293" s="959">
        <v>0.64</v>
      </c>
      <c r="AZ293" s="896">
        <v>24.79</v>
      </c>
      <c r="BA293" s="896">
        <v>-15.989999999999998</v>
      </c>
      <c r="BB293" s="896">
        <v>-7.24</v>
      </c>
      <c r="BC293" s="896">
        <v>-2.71</v>
      </c>
      <c r="BE293" s="641">
        <v>2002</v>
      </c>
      <c r="BF293" s="922">
        <f t="shared" si="82"/>
        <v>1</v>
      </c>
      <c r="BG293" s="906">
        <v>2.6</v>
      </c>
    </row>
    <row r="294" spans="1:60" ht="11.25" customHeight="1" x14ac:dyDescent="0.2">
      <c r="A294" s="887" t="s">
        <v>1801</v>
      </c>
      <c r="B294" s="899" t="s">
        <v>1802</v>
      </c>
      <c r="C294" s="957" t="s">
        <v>123</v>
      </c>
      <c r="D294" s="957" t="s">
        <v>4358</v>
      </c>
      <c r="E294" s="754">
        <v>11</v>
      </c>
      <c r="F294" s="1235">
        <v>314</v>
      </c>
      <c r="G294" s="1235" t="s">
        <v>106</v>
      </c>
      <c r="H294" s="1235" t="s">
        <v>106</v>
      </c>
      <c r="I294" s="898">
        <v>33.25</v>
      </c>
      <c r="J294" s="669">
        <f t="shared" si="69"/>
        <v>5.5939849624060152</v>
      </c>
      <c r="K294" s="901">
        <v>0.46500000000000002</v>
      </c>
      <c r="L294" s="911">
        <v>4</v>
      </c>
      <c r="M294" s="660">
        <f t="shared" si="70"/>
        <v>1.86</v>
      </c>
      <c r="N294" s="894" t="s">
        <v>1242</v>
      </c>
      <c r="O294" s="756">
        <v>0.45500000000000002</v>
      </c>
      <c r="P294" s="885">
        <v>43786</v>
      </c>
      <c r="Q294" s="885">
        <v>43801</v>
      </c>
      <c r="R294" s="660">
        <f t="shared" si="71"/>
        <v>2.1978021978021998</v>
      </c>
      <c r="S294" s="721">
        <f>IF(INDEX(Historical!$D$7:$D$1379,MATCH(B294,Historical!$B$7:$B$1403,0))=0,"n/a",(INDEX(Historical!$C$7:$C$1381,MATCH(B294,Historical!$B$7:$B$1403,0))/INDEX(Historical!$D$7:$D$1379,MATCH(B294,Historical!$B$7:$B$1403,0))-1)*100)</f>
        <v>4.871060171919761</v>
      </c>
      <c r="T294" s="721">
        <f>IF(INDEX(Historical!$F$7:$F$1372,MATCH(B294,Historical!$B$7:$B$1403,0))=0,"n/a",((INDEX(Historical!$C$7:$C$1381,MATCH(B294,Historical!$B$7:$B$1403,0))/INDEX(Historical!$F$7:$F$1372,MATCH(B294,Historical!$B$7:$B$1403,0)))^(1/3)-1)*100)</f>
        <v>8.6769067131052591</v>
      </c>
      <c r="U294" s="721">
        <f>IF(INDEX(Historical!$H$7:$H$1372,MATCH(B294,Historical!$B$7:$B$1403,0))=0,"n/a",((INDEX(Historical!$C$7:$C$1381,MATCH(B294,Historical!$B$7:$B$1403,0))/INDEX(Historical!$H$7:$H$1372,MATCH(B294,Historical!$B$7:$B$1403,0)))^(1/5)-1)*100)</f>
        <v>23.307648140582373</v>
      </c>
      <c r="V294" s="721">
        <f>IF(INDEX(Historical!$O$7:$O$1372,MATCH(B294,Historical!$B$7:$B$1403,0))=0,"n/a",((INDEX(Historical!$C$7:$C$1381,MATCH(B294,Historical!$B$7:$B$1403,0))/INDEX(Historical!$O$7:$O$1372,MATCH(B294,Historical!$B$7:$B$1403,0)))^(1/10)-1)*100)</f>
        <v>24.610673209087985</v>
      </c>
      <c r="W294" s="722">
        <f t="shared" si="72"/>
        <v>0.94705447277141352</v>
      </c>
      <c r="X294" s="723">
        <f t="shared" si="73"/>
        <v>58.269120351455932</v>
      </c>
      <c r="Y294" s="900"/>
      <c r="Z294" s="669">
        <f t="shared" si="74"/>
        <v>55.688622754491021</v>
      </c>
      <c r="AA294" s="910">
        <f t="shared" si="75"/>
        <v>9.9550898203592819</v>
      </c>
      <c r="AB294" s="911">
        <v>9</v>
      </c>
      <c r="AC294" s="889">
        <v>3.34</v>
      </c>
      <c r="AD294" s="889">
        <v>0.85</v>
      </c>
      <c r="AE294" s="889">
        <v>0.46</v>
      </c>
      <c r="AF294" s="889">
        <v>0.73</v>
      </c>
      <c r="AG294" s="889">
        <v>7.3</v>
      </c>
      <c r="AH294" s="889">
        <v>26</v>
      </c>
      <c r="AI294" s="889">
        <v>7.41</v>
      </c>
      <c r="AJ294" s="889">
        <v>0.4</v>
      </c>
      <c r="AK294" s="889">
        <v>11.75</v>
      </c>
      <c r="AL294" s="902">
        <v>8530</v>
      </c>
      <c r="AM294" s="896">
        <v>1.0999999999999999</v>
      </c>
      <c r="AN294" s="889">
        <v>0.86</v>
      </c>
      <c r="AO294" s="762">
        <f t="shared" si="76"/>
        <v>18.946543282629108</v>
      </c>
      <c r="AP294" s="763">
        <f t="shared" si="77"/>
        <v>28.901633102988388</v>
      </c>
      <c r="AQ294" s="912">
        <f t="shared" si="78"/>
        <v>-43.168023207343808</v>
      </c>
      <c r="AR294" s="669">
        <f>INDEX(Historical!$C$7:$C$1381,MATCH(B294,Historical!$B$7:$B$1403,0))*IF(AH294="n/a",1.03,IF(AH294&lt;0,1.01,IF(AH294&gt;10,1.1,(1+AH294/100))))</f>
        <v>2.0130000000000003</v>
      </c>
      <c r="AS294" s="910">
        <f t="shared" si="79"/>
        <v>2.1621633000000005</v>
      </c>
      <c r="AT294" s="910">
        <f t="shared" si="84"/>
        <v>2.3783796300000009</v>
      </c>
      <c r="AU294" s="910">
        <f t="shared" si="84"/>
        <v>2.6162175930000013</v>
      </c>
      <c r="AV294" s="910">
        <f t="shared" si="84"/>
        <v>2.8778393523000019</v>
      </c>
      <c r="AW294" s="669">
        <f t="shared" si="80"/>
        <v>12.047599875300007</v>
      </c>
      <c r="AX294" s="770">
        <f t="shared" si="81"/>
        <v>36.233383083609041</v>
      </c>
      <c r="AY294" s="959">
        <v>1.76</v>
      </c>
      <c r="AZ294" s="896">
        <v>4.1000000000000005</v>
      </c>
      <c r="BA294" s="896">
        <v>-25.1</v>
      </c>
      <c r="BB294" s="896">
        <v>-19.189999999999998</v>
      </c>
      <c r="BC294" s="896">
        <v>-11.89</v>
      </c>
      <c r="BE294" s="641">
        <v>2010</v>
      </c>
      <c r="BF294" s="922">
        <f t="shared" si="82"/>
        <v>0</v>
      </c>
      <c r="BG294" s="906">
        <v>2.8000000000000003</v>
      </c>
      <c r="BH294" s="721"/>
    </row>
    <row r="295" spans="1:60" ht="11.25" customHeight="1" x14ac:dyDescent="0.2">
      <c r="A295" s="887" t="s">
        <v>863</v>
      </c>
      <c r="B295" s="899" t="s">
        <v>864</v>
      </c>
      <c r="C295" s="957" t="s">
        <v>246</v>
      </c>
      <c r="D295" s="957" t="s">
        <v>4333</v>
      </c>
      <c r="E295" s="754">
        <v>14</v>
      </c>
      <c r="F295" s="1235">
        <v>276</v>
      </c>
      <c r="G295" s="1235" t="s">
        <v>106</v>
      </c>
      <c r="H295" s="1235" t="s">
        <v>106</v>
      </c>
      <c r="I295" s="898">
        <v>62.39</v>
      </c>
      <c r="J295" s="669">
        <f t="shared" si="69"/>
        <v>3.0774162526045838</v>
      </c>
      <c r="K295" s="901">
        <v>0.48</v>
      </c>
      <c r="L295" s="911">
        <v>4</v>
      </c>
      <c r="M295" s="660">
        <f t="shared" si="70"/>
        <v>1.92</v>
      </c>
      <c r="N295" s="894" t="s">
        <v>991</v>
      </c>
      <c r="O295" s="756">
        <v>0.43</v>
      </c>
      <c r="P295" s="636">
        <v>43580</v>
      </c>
      <c r="Q295" s="636">
        <v>43616</v>
      </c>
      <c r="R295" s="660">
        <f t="shared" si="71"/>
        <v>11.627906976744184</v>
      </c>
      <c r="S295" s="721">
        <f>IF(INDEX(Historical!$D$7:$D$1379,MATCH(B295,Historical!$B$7:$B$1403,0))=0,"n/a",(INDEX(Historical!$C$7:$C$1381,MATCH(B295,Historical!$B$7:$B$1403,0))/INDEX(Historical!$D$7:$D$1379,MATCH(B295,Historical!$B$7:$B$1403,0))-1)*100)</f>
        <v>11.309523809523814</v>
      </c>
      <c r="T295" s="721">
        <f>IF(INDEX(Historical!$F$7:$F$1372,MATCH(B295,Historical!$B$7:$B$1403,0))=0,"n/a",((INDEX(Historical!$C$7:$C$1381,MATCH(B295,Historical!$B$7:$B$1403,0))/INDEX(Historical!$F$7:$F$1372,MATCH(B295,Historical!$B$7:$B$1403,0)))^(1/3)-1)*100)</f>
        <v>8.5999395681356958</v>
      </c>
      <c r="U295" s="721">
        <f>IF(INDEX(Historical!$H$7:$H$1372,MATCH(B295,Historical!$B$7:$B$1403,0))=0,"n/a",((INDEX(Historical!$C$7:$C$1381,MATCH(B295,Historical!$B$7:$B$1403,0))/INDEX(Historical!$H$7:$H$1372,MATCH(B295,Historical!$B$7:$B$1403,0)))^(1/5)-1)*100)</f>
        <v>7.5423818100751161</v>
      </c>
      <c r="V295" s="721">
        <f>IF(INDEX(Historical!$O$7:$O$1372,MATCH(B295,Historical!$B$7:$B$1403,0))=0,"n/a",((INDEX(Historical!$C$7:$C$1381,MATCH(B295,Historical!$B$7:$B$1403,0))/INDEX(Historical!$O$7:$O$1372,MATCH(B295,Historical!$B$7:$B$1403,0)))^(1/10)-1)*100)</f>
        <v>14.567130822436859</v>
      </c>
      <c r="W295" s="722">
        <f t="shared" si="72"/>
        <v>0.51776715003190932</v>
      </c>
      <c r="X295" s="723">
        <f t="shared" si="73"/>
        <v>1.1091737955992818</v>
      </c>
      <c r="Y295" s="899"/>
      <c r="Z295" s="669">
        <f t="shared" si="74"/>
        <v>44.23963133640553</v>
      </c>
      <c r="AA295" s="910">
        <f t="shared" si="75"/>
        <v>14.375576036866359</v>
      </c>
      <c r="AB295" s="911">
        <v>1</v>
      </c>
      <c r="AC295" s="889">
        <v>4.34</v>
      </c>
      <c r="AD295" s="889">
        <v>5.14</v>
      </c>
      <c r="AE295" s="889">
        <v>0.83</v>
      </c>
      <c r="AF295" s="889">
        <v>4.29</v>
      </c>
      <c r="AG295" s="889">
        <v>30.5</v>
      </c>
      <c r="AH295" s="889">
        <v>12.2</v>
      </c>
      <c r="AI295" s="889">
        <v>4.62</v>
      </c>
      <c r="AJ295" s="889">
        <v>6.8000000000000007</v>
      </c>
      <c r="AK295" s="889">
        <v>2.8000000000000003</v>
      </c>
      <c r="AL295" s="902">
        <v>4860</v>
      </c>
      <c r="AM295" s="896">
        <v>0.6</v>
      </c>
      <c r="AN295" s="889">
        <v>0.35</v>
      </c>
      <c r="AO295" s="762">
        <f t="shared" si="76"/>
        <v>-3.7557779741866604</v>
      </c>
      <c r="AP295" s="763">
        <f t="shared" si="77"/>
        <v>10.619798062679699</v>
      </c>
      <c r="AQ295" s="912">
        <f t="shared" si="78"/>
        <v>65.557940442689699</v>
      </c>
      <c r="AR295" s="669">
        <f>INDEX(Historical!$C$7:$C$1381,MATCH(B295,Historical!$B$7:$B$1403,0))*IF(AH295="n/a",1.03,IF(AH295&lt;0,1.01,IF(AH295&gt;10,1.1,(1+AH295/100))))</f>
        <v>2.0570000000000004</v>
      </c>
      <c r="AS295" s="910">
        <f t="shared" si="79"/>
        <v>2.1520334000000005</v>
      </c>
      <c r="AT295" s="910">
        <f t="shared" si="84"/>
        <v>2.2122903352000005</v>
      </c>
      <c r="AU295" s="910">
        <f t="shared" si="84"/>
        <v>2.2742344645856005</v>
      </c>
      <c r="AV295" s="910">
        <f t="shared" si="84"/>
        <v>2.3379130295939974</v>
      </c>
      <c r="AW295" s="669">
        <f t="shared" si="80"/>
        <v>11.033471229379598</v>
      </c>
      <c r="AX295" s="770">
        <f t="shared" si="81"/>
        <v>17.684679002050967</v>
      </c>
      <c r="AY295" s="959">
        <v>0.92</v>
      </c>
      <c r="AZ295" s="896">
        <v>24.43</v>
      </c>
      <c r="BA295" s="896">
        <v>-18.970000000000002</v>
      </c>
      <c r="BB295" s="896">
        <v>-14.45</v>
      </c>
      <c r="BC295" s="896">
        <v>-7.1099999999999994</v>
      </c>
      <c r="BE295" s="641">
        <v>2006</v>
      </c>
      <c r="BF295" s="922">
        <f t="shared" si="82"/>
        <v>1</v>
      </c>
      <c r="BG295" s="906">
        <v>9.6</v>
      </c>
      <c r="BH295" s="721"/>
    </row>
    <row r="296" spans="1:60" ht="11.25" customHeight="1" x14ac:dyDescent="0.2">
      <c r="A296" s="904" t="s">
        <v>4271</v>
      </c>
      <c r="B296" s="899" t="s">
        <v>4270</v>
      </c>
      <c r="C296" s="957" t="s">
        <v>246</v>
      </c>
      <c r="D296" s="957" t="s">
        <v>4369</v>
      </c>
      <c r="E296" s="754">
        <v>10</v>
      </c>
      <c r="F296" s="1235">
        <v>347</v>
      </c>
      <c r="G296" s="1235" t="s">
        <v>106</v>
      </c>
      <c r="H296" s="1235" t="s">
        <v>106</v>
      </c>
      <c r="I296" s="898">
        <v>39.9</v>
      </c>
      <c r="J296" s="669">
        <f t="shared" si="69"/>
        <v>4.511278195488722</v>
      </c>
      <c r="K296" s="909">
        <v>0.45</v>
      </c>
      <c r="L296" s="911">
        <v>4</v>
      </c>
      <c r="M296" s="660">
        <f t="shared" si="70"/>
        <v>1.8</v>
      </c>
      <c r="N296" s="894" t="s">
        <v>319</v>
      </c>
      <c r="O296" s="760">
        <v>0.41</v>
      </c>
      <c r="P296" s="636">
        <v>43539</v>
      </c>
      <c r="Q296" s="636">
        <v>43553</v>
      </c>
      <c r="R296" s="660">
        <f t="shared" si="71"/>
        <v>9.7560975609756184</v>
      </c>
      <c r="S296" s="721">
        <f>IF(INDEX(Historical!$D$7:$D$1379,MATCH(B296,Historical!$B$7:$B$1403,0))=0,"n/a",(INDEX(Historical!$C$7:$C$1381,MATCH(B296,Historical!$B$7:$B$1403,0))/INDEX(Historical!$D$7:$D$1379,MATCH(B296,Historical!$B$7:$B$1403,0))-1)*100)</f>
        <v>-4.7619047619047556</v>
      </c>
      <c r="T296" s="721">
        <f>IF(INDEX(Historical!$F$7:$F$1372,MATCH(B296,Historical!$B$7:$B$1403,0))=0,"n/a",((INDEX(Historical!$C$7:$C$1381,MATCH(B296,Historical!$B$7:$B$1403,0))/INDEX(Historical!$F$7:$F$1372,MATCH(B296,Historical!$B$7:$B$1403,0)))^(1/3)-1)*100)</f>
        <v>-3.4510615394370281</v>
      </c>
      <c r="U296" s="721">
        <f>IF(INDEX(Historical!$H$7:$H$1372,MATCH(B296,Historical!$B$7:$B$1403,0))=0,"n/a",((INDEX(Historical!$C$7:$C$1381,MATCH(B296,Historical!$B$7:$B$1403,0))/INDEX(Historical!$H$7:$H$1372,MATCH(B296,Historical!$B$7:$B$1403,0)))^(1/5)-1)*100)</f>
        <v>5.1547496797280434</v>
      </c>
      <c r="V296" s="721">
        <f>IF(INDEX(Historical!$O$7:$O$1372,MATCH(B296,Historical!$B$7:$B$1403,0))=0,"n/a",((INDEX(Historical!$C$7:$C$1381,MATCH(B296,Historical!$B$7:$B$1403,0))/INDEX(Historical!$O$7:$O$1372,MATCH(B296,Historical!$B$7:$B$1403,0)))^(1/10)-1)*100)</f>
        <v>27.384108569303265</v>
      </c>
      <c r="W296" s="722">
        <f t="shared" si="72"/>
        <v>0.18823872490435412</v>
      </c>
      <c r="X296" s="723" t="str">
        <f t="shared" si="73"/>
        <v>n/a</v>
      </c>
      <c r="Y296" s="692" t="s">
        <v>952</v>
      </c>
      <c r="Z296" s="669">
        <f t="shared" si="74"/>
        <v>38.379530916844345</v>
      </c>
      <c r="AA296" s="910">
        <f t="shared" si="75"/>
        <v>8.5074626865671625</v>
      </c>
      <c r="AB296" s="911">
        <v>12</v>
      </c>
      <c r="AC296" s="889">
        <v>4.6900000000000004</v>
      </c>
      <c r="AD296" s="889">
        <v>0.66</v>
      </c>
      <c r="AE296" s="889">
        <v>0.91</v>
      </c>
      <c r="AF296" s="889" t="s">
        <v>136</v>
      </c>
      <c r="AG296" s="891">
        <v>-78.3</v>
      </c>
      <c r="AH296" s="889">
        <v>16.8</v>
      </c>
      <c r="AI296" s="889">
        <v>9.15</v>
      </c>
      <c r="AJ296" s="889">
        <v>-3.5000000000000004</v>
      </c>
      <c r="AK296" s="889">
        <v>12.889999999999999</v>
      </c>
      <c r="AL296" s="902">
        <v>3660</v>
      </c>
      <c r="AM296" s="896">
        <v>1.2</v>
      </c>
      <c r="AN296" s="889" t="s">
        <v>136</v>
      </c>
      <c r="AO296" s="762">
        <f t="shared" si="76"/>
        <v>1.1585651886496038</v>
      </c>
      <c r="AP296" s="763">
        <f t="shared" si="77"/>
        <v>9.6660278752167663</v>
      </c>
      <c r="AQ296" s="912" t="str">
        <f t="shared" si="78"/>
        <v>n/a</v>
      </c>
      <c r="AR296" s="669">
        <f>INDEX(Historical!$C$7:$C$1381,MATCH(B296,Historical!$B$7:$B$1403,0))*IF(AH296="n/a",1.03,IF(AH296&lt;0,1.01,IF(AH296&gt;10,1.1,(1+AH296/100))))</f>
        <v>1.9800000000000002</v>
      </c>
      <c r="AS296" s="910">
        <f t="shared" si="79"/>
        <v>2.1611700000000003</v>
      </c>
      <c r="AT296" s="910">
        <f t="shared" si="84"/>
        <v>2.3772870000000004</v>
      </c>
      <c r="AU296" s="910">
        <f t="shared" si="84"/>
        <v>2.6150157000000007</v>
      </c>
      <c r="AV296" s="910">
        <f t="shared" si="84"/>
        <v>2.8765172700000012</v>
      </c>
      <c r="AW296" s="669">
        <f t="shared" si="80"/>
        <v>12.009989970000003</v>
      </c>
      <c r="AX296" s="770">
        <f t="shared" si="81"/>
        <v>30.100225488721815</v>
      </c>
      <c r="AY296" s="959">
        <v>1.54</v>
      </c>
      <c r="AZ296" s="896">
        <v>4.07</v>
      </c>
      <c r="BA296" s="896">
        <v>-24.9</v>
      </c>
      <c r="BB296" s="896">
        <v>-20.080000000000002</v>
      </c>
      <c r="BC296" s="896">
        <v>-13.77</v>
      </c>
      <c r="BE296" s="641">
        <v>2010</v>
      </c>
      <c r="BF296" s="922">
        <f t="shared" si="82"/>
        <v>0</v>
      </c>
      <c r="BG296" s="906">
        <v>6.1</v>
      </c>
    </row>
    <row r="297" spans="1:60" s="796" customFormat="1" ht="11.25" customHeight="1" x14ac:dyDescent="0.2">
      <c r="A297" s="664" t="s">
        <v>865</v>
      </c>
      <c r="B297" s="804" t="s">
        <v>866</v>
      </c>
      <c r="C297" s="957" t="s">
        <v>131</v>
      </c>
      <c r="D297" s="957" t="s">
        <v>4345</v>
      </c>
      <c r="E297" s="778">
        <v>17</v>
      </c>
      <c r="F297" s="1235">
        <v>229</v>
      </c>
      <c r="G297" s="1234" t="s">
        <v>37</v>
      </c>
      <c r="H297" s="1234" t="s">
        <v>115</v>
      </c>
      <c r="I297" s="779">
        <v>62.32</v>
      </c>
      <c r="J297" s="780">
        <f t="shared" si="69"/>
        <v>2.7599486521181</v>
      </c>
      <c r="K297" s="781">
        <v>0.43</v>
      </c>
      <c r="L297" s="782">
        <v>4</v>
      </c>
      <c r="M297" s="783">
        <f t="shared" si="70"/>
        <v>1.72</v>
      </c>
      <c r="N297" s="784" t="s">
        <v>458</v>
      </c>
      <c r="O297" s="785">
        <v>0.40500000000000003</v>
      </c>
      <c r="P297" s="786">
        <v>43902</v>
      </c>
      <c r="Q297" s="786">
        <v>43941</v>
      </c>
      <c r="R297" s="783">
        <f t="shared" si="71"/>
        <v>6.1728395061728305</v>
      </c>
      <c r="S297" s="721">
        <f>IF(INDEX(Historical!$D$7:$D$1379,MATCH(B297,Historical!$B$7:$B$1403,0))=0,"n/a",(INDEX(Historical!$C$7:$C$1381,MATCH(B297,Historical!$B$7:$B$1403,0))/INDEX(Historical!$D$7:$D$1379,MATCH(B297,Historical!$B$7:$B$1403,0))-1)*100)</f>
        <v>6.3333333333333242</v>
      </c>
      <c r="T297" s="721">
        <f>IF(INDEX(Historical!$F$7:$F$1372,MATCH(B297,Historical!$B$7:$B$1403,0))=0,"n/a",((INDEX(Historical!$C$7:$C$1381,MATCH(B297,Historical!$B$7:$B$1403,0))/INDEX(Historical!$F$7:$F$1372,MATCH(B297,Historical!$B$7:$B$1403,0)))^(1/3)-1)*100)</f>
        <v>5.9787101974909884</v>
      </c>
      <c r="U297" s="721">
        <f>IF(INDEX(Historical!$H$7:$H$1372,MATCH(B297,Historical!$B$7:$B$1403,0))=0,"n/a",((INDEX(Historical!$C$7:$C$1381,MATCH(B297,Historical!$B$7:$B$1403,0))/INDEX(Historical!$H$7:$H$1372,MATCH(B297,Historical!$B$7:$B$1403,0)))^(1/5)-1)*100)</f>
        <v>6.2125256195497913</v>
      </c>
      <c r="V297" s="721">
        <f>IF(INDEX(Historical!$O$7:$O$1372,MATCH(B297,Historical!$B$7:$B$1403,0))=0,"n/a",((INDEX(Historical!$C$7:$C$1381,MATCH(B297,Historical!$B$7:$B$1403,0))/INDEX(Historical!$O$7:$O$1372,MATCH(B297,Historical!$B$7:$B$1403,0)))^(1/10)-1)*100)</f>
        <v>5.1534043102662075</v>
      </c>
      <c r="W297" s="722">
        <f t="shared" si="72"/>
        <v>1.205518768859972</v>
      </c>
      <c r="X297" s="723">
        <f t="shared" si="73"/>
        <v>1.1721746451980739</v>
      </c>
      <c r="Y297" s="804"/>
      <c r="Z297" s="780">
        <f t="shared" si="74"/>
        <v>65.151515151515156</v>
      </c>
      <c r="AA297" s="788">
        <f t="shared" si="75"/>
        <v>23.606060606060606</v>
      </c>
      <c r="AB297" s="782">
        <v>12</v>
      </c>
      <c r="AC297" s="789">
        <v>2.64</v>
      </c>
      <c r="AD297" s="789">
        <v>3.87</v>
      </c>
      <c r="AE297" s="789">
        <v>2.89</v>
      </c>
      <c r="AF297" s="789">
        <v>2.46</v>
      </c>
      <c r="AG297" s="789">
        <v>10.100000000000001</v>
      </c>
      <c r="AH297" s="789">
        <v>7.3</v>
      </c>
      <c r="AI297" s="789">
        <v>5.8000000000000007</v>
      </c>
      <c r="AJ297" s="789">
        <v>5.3</v>
      </c>
      <c r="AK297" s="789">
        <v>6.1</v>
      </c>
      <c r="AL297" s="790">
        <v>33350</v>
      </c>
      <c r="AM297" s="791">
        <v>0.1</v>
      </c>
      <c r="AN297" s="789">
        <v>1.42</v>
      </c>
      <c r="AO297" s="792">
        <f t="shared" si="76"/>
        <v>-14.633586334392714</v>
      </c>
      <c r="AP297" s="793">
        <f t="shared" si="77"/>
        <v>8.9724742716678918</v>
      </c>
      <c r="AQ297" s="794">
        <f t="shared" si="78"/>
        <v>60.652709063037349</v>
      </c>
      <c r="AR297" s="669">
        <f>INDEX(Historical!$C$7:$C$1381,MATCH(B297,Historical!$B$7:$B$1403,0))*IF(AH297="n/a",1.03,IF(AH297&lt;0,1.01,IF(AH297&gt;10,1.1,(1+AH297/100))))</f>
        <v>1.7114349999999998</v>
      </c>
      <c r="AS297" s="788">
        <f t="shared" si="79"/>
        <v>1.8106982299999999</v>
      </c>
      <c r="AT297" s="788">
        <f t="shared" si="84"/>
        <v>1.9211508220299998</v>
      </c>
      <c r="AU297" s="788">
        <f t="shared" si="84"/>
        <v>2.0383410221738298</v>
      </c>
      <c r="AV297" s="788">
        <f t="shared" si="84"/>
        <v>2.1626798245264331</v>
      </c>
      <c r="AW297" s="780">
        <f t="shared" si="80"/>
        <v>9.6443048987302618</v>
      </c>
      <c r="AX297" s="795">
        <f t="shared" si="81"/>
        <v>15.47545715457359</v>
      </c>
      <c r="AY297" s="960">
        <v>0.16</v>
      </c>
      <c r="AZ297" s="791">
        <v>15.129999999999999</v>
      </c>
      <c r="BA297" s="791">
        <v>-13.61</v>
      </c>
      <c r="BB297" s="791">
        <v>-5.89</v>
      </c>
      <c r="BC297" s="791">
        <v>-0.72</v>
      </c>
      <c r="BD297" s="933"/>
      <c r="BE297" s="641">
        <v>2004</v>
      </c>
      <c r="BF297" s="922">
        <f t="shared" si="82"/>
        <v>1</v>
      </c>
      <c r="BG297" s="847">
        <v>2.6</v>
      </c>
    </row>
    <row r="298" spans="1:60" ht="11.25" customHeight="1" x14ac:dyDescent="0.2">
      <c r="A298" s="887" t="s">
        <v>867</v>
      </c>
      <c r="B298" s="899" t="s">
        <v>868</v>
      </c>
      <c r="C298" s="957" t="s">
        <v>4207</v>
      </c>
      <c r="D298" s="957" t="s">
        <v>4342</v>
      </c>
      <c r="E298" s="754">
        <v>17</v>
      </c>
      <c r="F298" s="1235">
        <v>206</v>
      </c>
      <c r="G298" s="1235" t="s">
        <v>106</v>
      </c>
      <c r="H298" s="1235" t="s">
        <v>106</v>
      </c>
      <c r="I298" s="898">
        <v>83.49</v>
      </c>
      <c r="J298" s="669">
        <f t="shared" si="69"/>
        <v>1.7726673853156067</v>
      </c>
      <c r="K298" s="901">
        <v>0.37</v>
      </c>
      <c r="L298" s="911">
        <v>4</v>
      </c>
      <c r="M298" s="660">
        <f t="shared" si="70"/>
        <v>1.48</v>
      </c>
      <c r="N298" s="894" t="s">
        <v>422</v>
      </c>
      <c r="O298" s="756">
        <v>0.36</v>
      </c>
      <c r="P298" s="885">
        <v>43600</v>
      </c>
      <c r="Q298" s="885">
        <v>43619</v>
      </c>
      <c r="R298" s="660">
        <f t="shared" si="71"/>
        <v>2.7777777777777803</v>
      </c>
      <c r="S298" s="721">
        <f>IF(INDEX(Historical!$D$7:$D$1379,MATCH(B298,Historical!$B$7:$B$1403,0))=0,"n/a",(INDEX(Historical!$C$7:$C$1381,MATCH(B298,Historical!$B$7:$B$1403,0))/INDEX(Historical!$D$7:$D$1379,MATCH(B298,Historical!$B$7:$B$1403,0))-1)*100)</f>
        <v>2.7972027972027913</v>
      </c>
      <c r="T298" s="721">
        <f>IF(INDEX(Historical!$F$7:$F$1372,MATCH(B298,Historical!$B$7:$B$1403,0))=0,"n/a",((INDEX(Historical!$C$7:$C$1381,MATCH(B298,Historical!$B$7:$B$1403,0))/INDEX(Historical!$F$7:$F$1372,MATCH(B298,Historical!$B$7:$B$1403,0)))^(1/3)-1)*100)</f>
        <v>4.1816730517321155</v>
      </c>
      <c r="U298" s="721">
        <f>IF(INDEX(Historical!$H$7:$H$1372,MATCH(B298,Historical!$B$7:$B$1403,0))=0,"n/a",((INDEX(Historical!$C$7:$C$1381,MATCH(B298,Historical!$B$7:$B$1403,0))/INDEX(Historical!$H$7:$H$1372,MATCH(B298,Historical!$B$7:$B$1403,0)))^(1/5)-1)*100)</f>
        <v>6.3600948246807842</v>
      </c>
      <c r="V298" s="721">
        <f>IF(INDEX(Historical!$O$7:$O$1372,MATCH(B298,Historical!$B$7:$B$1403,0))=0,"n/a",((INDEX(Historical!$C$7:$C$1381,MATCH(B298,Historical!$B$7:$B$1403,0))/INDEX(Historical!$O$7:$O$1372,MATCH(B298,Historical!$B$7:$B$1403,0)))^(1/10)-1)*100)</f>
        <v>9.7460591300061239</v>
      </c>
      <c r="W298" s="722">
        <f t="shared" si="72"/>
        <v>0.65258118587638692</v>
      </c>
      <c r="X298" s="723">
        <f t="shared" si="73"/>
        <v>0.68388116394417031</v>
      </c>
      <c r="Y298" s="899"/>
      <c r="Z298" s="669">
        <f t="shared" si="74"/>
        <v>44.179104477611943</v>
      </c>
      <c r="AA298" s="910">
        <f t="shared" si="75"/>
        <v>24.92238805970149</v>
      </c>
      <c r="AB298" s="911">
        <v>3</v>
      </c>
      <c r="AC298" s="889">
        <v>3.35</v>
      </c>
      <c r="AD298" s="889">
        <v>3.33</v>
      </c>
      <c r="AE298" s="889">
        <v>6.57</v>
      </c>
      <c r="AF298" s="889">
        <v>7.92</v>
      </c>
      <c r="AG298" s="889">
        <v>32.4</v>
      </c>
      <c r="AH298" s="889">
        <v>31</v>
      </c>
      <c r="AI298" s="889">
        <v>7.3999999999999995</v>
      </c>
      <c r="AJ298" s="889">
        <v>9.3000000000000007</v>
      </c>
      <c r="AK298" s="889">
        <v>7.4700000000000006</v>
      </c>
      <c r="AL298" s="902">
        <v>21270</v>
      </c>
      <c r="AM298" s="896">
        <v>0.1</v>
      </c>
      <c r="AN298" s="889">
        <v>0</v>
      </c>
      <c r="AO298" s="762">
        <f t="shared" si="76"/>
        <v>-16.789625849705097</v>
      </c>
      <c r="AP298" s="763">
        <f t="shared" si="77"/>
        <v>8.1327622099963914</v>
      </c>
      <c r="AQ298" s="912">
        <f t="shared" si="78"/>
        <v>196.18711310613978</v>
      </c>
      <c r="AR298" s="669">
        <f>INDEX(Historical!$C$7:$C$1381,MATCH(B298,Historical!$B$7:$B$1403,0))*IF(AH298="n/a",1.03,IF(AH298&lt;0,1.01,IF(AH298&gt;10,1.1,(1+AH298/100))))</f>
        <v>1.617</v>
      </c>
      <c r="AS298" s="910">
        <f t="shared" si="79"/>
        <v>1.736658</v>
      </c>
      <c r="AT298" s="910">
        <f t="shared" si="84"/>
        <v>1.8663863526</v>
      </c>
      <c r="AU298" s="910">
        <f t="shared" si="84"/>
        <v>2.0058054131392198</v>
      </c>
      <c r="AV298" s="910">
        <f t="shared" si="84"/>
        <v>2.1556390775007195</v>
      </c>
      <c r="AW298" s="669">
        <f t="shared" si="80"/>
        <v>9.3814888432399393</v>
      </c>
      <c r="AX298" s="770">
        <f t="shared" si="81"/>
        <v>11.236661687914648</v>
      </c>
      <c r="AY298" s="959">
        <v>1.18</v>
      </c>
      <c r="AZ298" s="896">
        <v>5.1100000000000003</v>
      </c>
      <c r="BA298" s="896">
        <v>-41.04</v>
      </c>
      <c r="BB298" s="896">
        <v>-11.25</v>
      </c>
      <c r="BC298" s="896">
        <v>-17.39</v>
      </c>
      <c r="BE298" s="641">
        <v>2003</v>
      </c>
      <c r="BF298" s="922">
        <f t="shared" si="82"/>
        <v>1</v>
      </c>
      <c r="BG298" s="906">
        <v>17.399999999999999</v>
      </c>
    </row>
    <row r="299" spans="1:60" ht="11.25" customHeight="1" x14ac:dyDescent="0.2">
      <c r="A299" s="904" t="s">
        <v>1821</v>
      </c>
      <c r="B299" s="899" t="s">
        <v>1822</v>
      </c>
      <c r="C299" s="957" t="s">
        <v>112</v>
      </c>
      <c r="D299" s="957" t="s">
        <v>212</v>
      </c>
      <c r="E299" s="754">
        <v>10</v>
      </c>
      <c r="F299" s="1235">
        <v>421</v>
      </c>
      <c r="G299" s="1235" t="s">
        <v>37</v>
      </c>
      <c r="H299" s="1235" t="s">
        <v>37</v>
      </c>
      <c r="I299" s="898">
        <v>77.34</v>
      </c>
      <c r="J299" s="669">
        <f t="shared" si="69"/>
        <v>1.3447116627876907</v>
      </c>
      <c r="K299" s="901">
        <v>0.26</v>
      </c>
      <c r="L299" s="911">
        <v>4</v>
      </c>
      <c r="M299" s="660">
        <f t="shared" si="70"/>
        <v>1.04</v>
      </c>
      <c r="N299" s="894" t="s">
        <v>148</v>
      </c>
      <c r="O299" s="756">
        <v>0.24</v>
      </c>
      <c r="P299" s="885">
        <v>43887</v>
      </c>
      <c r="Q299" s="885">
        <v>43916</v>
      </c>
      <c r="R299" s="660">
        <f t="shared" si="71"/>
        <v>8.333333333333341</v>
      </c>
      <c r="S299" s="721">
        <f>IF(INDEX(Historical!$D$7:$D$1379,MATCH(B299,Historical!$B$7:$B$1403,0))=0,"n/a",(INDEX(Historical!$C$7:$C$1381,MATCH(B299,Historical!$B$7:$B$1403,0))/INDEX(Historical!$D$7:$D$1379,MATCH(B299,Historical!$B$7:$B$1403,0))-1)*100)</f>
        <v>14.285714285714279</v>
      </c>
      <c r="T299" s="721">
        <f>IF(INDEX(Historical!$F$7:$F$1372,MATCH(B299,Historical!$B$7:$B$1403,0))=0,"n/a",((INDEX(Historical!$C$7:$C$1381,MATCH(B299,Historical!$B$7:$B$1403,0))/INDEX(Historical!$F$7:$F$1372,MATCH(B299,Historical!$B$7:$B$1403,0)))^(1/3)-1)*100)</f>
        <v>15.714186896253747</v>
      </c>
      <c r="U299" s="721">
        <f>IF(INDEX(Historical!$H$7:$H$1372,MATCH(B299,Historical!$B$7:$B$1403,0))=0,"n/a",((INDEX(Historical!$C$7:$C$1381,MATCH(B299,Historical!$B$7:$B$1403,0))/INDEX(Historical!$H$7:$H$1372,MATCH(B299,Historical!$B$7:$B$1403,0)))^(1/5)-1)*100)</f>
        <v>13.396657763302722</v>
      </c>
      <c r="V299" s="721" t="str">
        <f>IF(INDEX(Historical!$O$7:$O$1372,MATCH(B299,Historical!$B$7:$B$1403,0))=0,"n/a",((INDEX(Historical!$C$7:$C$1381,MATCH(B299,Historical!$B$7:$B$1403,0))/INDEX(Historical!$O$7:$O$1372,MATCH(B299,Historical!$B$7:$B$1403,0)))^(1/10)-1)*100)</f>
        <v>n/a</v>
      </c>
      <c r="W299" s="722" t="str">
        <f t="shared" si="72"/>
        <v>n/a</v>
      </c>
      <c r="X299" s="723">
        <f t="shared" si="73"/>
        <v>0.6632008793714218</v>
      </c>
      <c r="Y299" s="690"/>
      <c r="Z299" s="669">
        <f t="shared" si="74"/>
        <v>47.058823529411768</v>
      </c>
      <c r="AA299" s="910">
        <f t="shared" si="75"/>
        <v>34.995475113122176</v>
      </c>
      <c r="AB299" s="911">
        <v>12</v>
      </c>
      <c r="AC299" s="889">
        <v>2.21</v>
      </c>
      <c r="AD299" s="889">
        <v>3.09</v>
      </c>
      <c r="AE299" s="889">
        <v>2.66</v>
      </c>
      <c r="AF299" s="889">
        <v>4.83</v>
      </c>
      <c r="AG299" s="889">
        <v>20.200000000000003</v>
      </c>
      <c r="AH299" s="889">
        <v>47.5</v>
      </c>
      <c r="AI299" s="889">
        <v>13.309999999999999</v>
      </c>
      <c r="AJ299" s="889">
        <v>20.200000000000003</v>
      </c>
      <c r="AK299" s="889">
        <v>11.31</v>
      </c>
      <c r="AL299" s="902">
        <v>13950</v>
      </c>
      <c r="AM299" s="896">
        <v>0.1</v>
      </c>
      <c r="AN299" s="889">
        <v>0.81</v>
      </c>
      <c r="AO299" s="762">
        <f t="shared" si="76"/>
        <v>-20.254105687031764</v>
      </c>
      <c r="AP299" s="763">
        <f t="shared" si="77"/>
        <v>14.741369426090412</v>
      </c>
      <c r="AQ299" s="912">
        <f t="shared" si="78"/>
        <v>174.08688386988214</v>
      </c>
      <c r="AR299" s="669">
        <f>INDEX(Historical!$C$7:$C$1381,MATCH(B299,Historical!$B$7:$B$1403,0))*IF(AH299="n/a",1.03,IF(AH299&lt;0,1.01,IF(AH299&gt;10,1.1,(1+AH299/100))))</f>
        <v>1.056</v>
      </c>
      <c r="AS299" s="910">
        <f t="shared" si="79"/>
        <v>1.1616000000000002</v>
      </c>
      <c r="AT299" s="910">
        <f t="shared" si="84"/>
        <v>1.2777600000000002</v>
      </c>
      <c r="AU299" s="910">
        <f t="shared" si="84"/>
        <v>1.4055360000000003</v>
      </c>
      <c r="AV299" s="910">
        <f t="shared" si="84"/>
        <v>1.5460896000000004</v>
      </c>
      <c r="AW299" s="669">
        <f t="shared" si="80"/>
        <v>6.4469856000000005</v>
      </c>
      <c r="AX299" s="770">
        <f t="shared" si="81"/>
        <v>8.3359006982156725</v>
      </c>
      <c r="AY299" s="959">
        <v>1.1399999999999999</v>
      </c>
      <c r="AZ299" s="896">
        <v>6.13</v>
      </c>
      <c r="BA299" s="896">
        <v>-13.43</v>
      </c>
      <c r="BB299" s="896">
        <v>-6.1899999999999995</v>
      </c>
      <c r="BC299" s="896">
        <v>-2.4500000000000002</v>
      </c>
      <c r="BE299" s="641">
        <v>2011</v>
      </c>
      <c r="BF299" s="922">
        <f t="shared" si="82"/>
        <v>0</v>
      </c>
      <c r="BG299" s="906">
        <v>7.7</v>
      </c>
    </row>
    <row r="300" spans="1:60" ht="11.25" customHeight="1" x14ac:dyDescent="0.2">
      <c r="A300" s="895" t="s">
        <v>869</v>
      </c>
      <c r="B300" s="899" t="s">
        <v>870</v>
      </c>
      <c r="C300" s="957" t="s">
        <v>131</v>
      </c>
      <c r="D300" s="957" t="s">
        <v>4357</v>
      </c>
      <c r="E300" s="754">
        <v>22</v>
      </c>
      <c r="F300" s="1235">
        <v>155</v>
      </c>
      <c r="G300" s="1235" t="s">
        <v>37</v>
      </c>
      <c r="H300" s="1235" t="s">
        <v>37</v>
      </c>
      <c r="I300" s="898">
        <v>42.29</v>
      </c>
      <c r="J300" s="669">
        <f t="shared" si="69"/>
        <v>1.7044218491369119</v>
      </c>
      <c r="K300" s="908">
        <v>0.1802</v>
      </c>
      <c r="L300" s="911">
        <v>4</v>
      </c>
      <c r="M300" s="660">
        <f t="shared" si="70"/>
        <v>0.7208</v>
      </c>
      <c r="N300" s="894" t="s">
        <v>219</v>
      </c>
      <c r="O300" s="757">
        <v>0.17330000000000001</v>
      </c>
      <c r="P300" s="885">
        <v>43828</v>
      </c>
      <c r="Q300" s="885">
        <v>43752</v>
      </c>
      <c r="R300" s="660">
        <f t="shared" si="71"/>
        <v>3.9815349105597169</v>
      </c>
      <c r="S300" s="721">
        <f>IF(INDEX(Historical!$D$7:$D$1379,MATCH(B300,Historical!$B$7:$B$1403,0))=0,"n/a",(INDEX(Historical!$C$7:$C$1381,MATCH(B300,Historical!$B$7:$B$1403,0))/INDEX(Historical!$D$7:$D$1379,MATCH(B300,Historical!$B$7:$B$1403,0))-1)*100)</f>
        <v>4.0216086434573972</v>
      </c>
      <c r="T300" s="721">
        <f>IF(INDEX(Historical!$F$7:$F$1372,MATCH(B300,Historical!$B$7:$B$1403,0))=0,"n/a",((INDEX(Historical!$C$7:$C$1381,MATCH(B300,Historical!$B$7:$B$1403,0))/INDEX(Historical!$F$7:$F$1372,MATCH(B300,Historical!$B$7:$B$1403,0)))^(1/3)-1)*100)</f>
        <v>3.678663409416183</v>
      </c>
      <c r="U300" s="721">
        <f>IF(INDEX(Historical!$H$7:$H$1372,MATCH(B300,Historical!$B$7:$B$1403,0))=0,"n/a",((INDEX(Historical!$C$7:$C$1381,MATCH(B300,Historical!$B$7:$B$1403,0))/INDEX(Historical!$H$7:$H$1372,MATCH(B300,Historical!$B$7:$B$1403,0)))^(1/5)-1)*100)</f>
        <v>3.9038848847688712</v>
      </c>
      <c r="V300" s="721">
        <f>IF(INDEX(Historical!$O$7:$O$1372,MATCH(B300,Historical!$B$7:$B$1403,0))=0,"n/a",((INDEX(Historical!$C$7:$C$1381,MATCH(B300,Historical!$B$7:$B$1403,0))/INDEX(Historical!$O$7:$O$1372,MATCH(B300,Historical!$B$7:$B$1403,0)))^(1/10)-1)*100)</f>
        <v>3.2387652688238733</v>
      </c>
      <c r="W300" s="722">
        <f t="shared" si="72"/>
        <v>1.205362093495133</v>
      </c>
      <c r="X300" s="723">
        <f t="shared" si="73"/>
        <v>0.5741007183483634</v>
      </c>
      <c r="Y300" s="677"/>
      <c r="Z300" s="669">
        <f t="shared" si="74"/>
        <v>63.787610619469035</v>
      </c>
      <c r="AA300" s="910">
        <f t="shared" si="75"/>
        <v>37.424778761061951</v>
      </c>
      <c r="AB300" s="911">
        <v>12</v>
      </c>
      <c r="AC300" s="889">
        <v>1.1299999999999999</v>
      </c>
      <c r="AD300" s="889">
        <v>7.61</v>
      </c>
      <c r="AE300" s="889">
        <v>10.85</v>
      </c>
      <c r="AF300" s="889">
        <v>4.16</v>
      </c>
      <c r="AG300" s="889">
        <v>11.4</v>
      </c>
      <c r="AH300" s="889">
        <v>1.6</v>
      </c>
      <c r="AI300" s="889">
        <v>3.4799999999999995</v>
      </c>
      <c r="AJ300" s="889">
        <v>6.8000000000000007</v>
      </c>
      <c r="AK300" s="889">
        <v>4.9000000000000004</v>
      </c>
      <c r="AL300" s="902">
        <v>548.91999999999996</v>
      </c>
      <c r="AM300" s="896">
        <v>1</v>
      </c>
      <c r="AN300" s="889">
        <v>0.76</v>
      </c>
      <c r="AO300" s="762">
        <f t="shared" si="76"/>
        <v>-31.816472027156166</v>
      </c>
      <c r="AP300" s="763">
        <f t="shared" si="77"/>
        <v>5.608306733905783</v>
      </c>
      <c r="AQ300" s="912">
        <f t="shared" si="78"/>
        <v>163.04801390706666</v>
      </c>
      <c r="AR300" s="669">
        <f>INDEX(Historical!$C$7:$C$1381,MATCH(B300,Historical!$B$7:$B$1403,0))*IF(AH300="n/a",1.03,IF(AH300&lt;0,1.01,IF(AH300&gt;10,1.1,(1+AH300/100))))</f>
        <v>0.70429120000000001</v>
      </c>
      <c r="AS300" s="910">
        <f t="shared" si="79"/>
        <v>0.72880053375999998</v>
      </c>
      <c r="AT300" s="910">
        <f t="shared" si="84"/>
        <v>0.76451175991423992</v>
      </c>
      <c r="AU300" s="910">
        <f t="shared" si="84"/>
        <v>0.80197283615003767</v>
      </c>
      <c r="AV300" s="910">
        <f t="shared" si="84"/>
        <v>0.84126950512138943</v>
      </c>
      <c r="AW300" s="669">
        <f t="shared" si="80"/>
        <v>3.8408458349456671</v>
      </c>
      <c r="AX300" s="770">
        <f t="shared" si="81"/>
        <v>9.0821608771474764</v>
      </c>
      <c r="AY300" s="959">
        <v>0.26</v>
      </c>
      <c r="AZ300" s="896">
        <v>30.95</v>
      </c>
      <c r="BA300" s="896">
        <v>-15.17</v>
      </c>
      <c r="BB300" s="896">
        <v>-10.17</v>
      </c>
      <c r="BC300" s="896">
        <v>2.9000000000000004</v>
      </c>
      <c r="BE300" s="641">
        <v>1998</v>
      </c>
      <c r="BF300" s="922">
        <f t="shared" si="82"/>
        <v>2</v>
      </c>
      <c r="BG300" s="906">
        <v>4.2</v>
      </c>
    </row>
    <row r="301" spans="1:60" s="736" customFormat="1" ht="13.5" thickBot="1" x14ac:dyDescent="0.25">
      <c r="B301" s="849"/>
      <c r="E301" s="850"/>
      <c r="F301" s="837"/>
      <c r="J301" s="751"/>
      <c r="L301" s="838"/>
      <c r="M301" s="837"/>
      <c r="N301" s="837"/>
      <c r="O301" s="751"/>
      <c r="R301" s="837"/>
      <c r="S301" s="839"/>
      <c r="T301" s="839"/>
      <c r="U301" s="839"/>
      <c r="V301" s="839"/>
      <c r="W301" s="839"/>
      <c r="X301" s="839"/>
      <c r="Y301" s="849"/>
      <c r="Z301" s="751"/>
      <c r="AC301" s="840"/>
      <c r="AD301" s="840"/>
      <c r="AE301" s="840"/>
      <c r="AF301" s="840"/>
      <c r="AG301" s="840"/>
      <c r="AH301" s="840"/>
      <c r="AI301" s="840"/>
      <c r="AJ301" s="840"/>
      <c r="AK301" s="840"/>
      <c r="AL301" s="840"/>
      <c r="AM301" s="840"/>
      <c r="AN301" s="840"/>
      <c r="AO301" s="751"/>
      <c r="AR301" s="841"/>
      <c r="AS301" s="842"/>
      <c r="AT301" s="842"/>
      <c r="AU301" s="842"/>
      <c r="AV301" s="842"/>
      <c r="AW301" s="841"/>
      <c r="AX301" s="842"/>
      <c r="AY301" s="751"/>
      <c r="BD301" s="850"/>
      <c r="BE301" s="837"/>
      <c r="BF301" s="837"/>
    </row>
    <row r="302" spans="1:60" x14ac:dyDescent="0.2">
      <c r="A302" s="887" t="s">
        <v>4308</v>
      </c>
      <c r="B302" s="675">
        <f>COUNTA(B7:B300)</f>
        <v>294</v>
      </c>
      <c r="E302" s="855">
        <f>AVERAGE(E7:E300)</f>
        <v>14.07482993197279</v>
      </c>
      <c r="I302" s="843">
        <f>AVERAGE(I7:I300)</f>
        <v>88.704421768707505</v>
      </c>
      <c r="J302" s="844">
        <f>AVERAGE(J7:J300)</f>
        <v>3.0729751812889994</v>
      </c>
      <c r="K302" s="851">
        <f>AVERAGE(K7:K300)</f>
        <v>0.57525391156462591</v>
      </c>
      <c r="M302" s="843">
        <f>AVERAGE(M7:M300)</f>
        <v>2.1261255102040817</v>
      </c>
      <c r="O302" s="851">
        <f>AVERAGE(O7:O300)</f>
        <v>0.50899369241982517</v>
      </c>
      <c r="R302" s="843">
        <f t="shared" ref="R302:X302" si="85">AVERAGE(R7:R300)</f>
        <v>9.4669239045302245</v>
      </c>
      <c r="S302" s="852">
        <f t="shared" si="85"/>
        <v>10.165636159478773</v>
      </c>
      <c r="T302" s="852">
        <f t="shared" si="85"/>
        <v>10.738292464802823</v>
      </c>
      <c r="U302" s="852">
        <f t="shared" si="85"/>
        <v>10.956532452041047</v>
      </c>
      <c r="V302" s="852">
        <f t="shared" si="85"/>
        <v>12.821081080409588</v>
      </c>
      <c r="W302" s="853">
        <f t="shared" si="85"/>
        <v>0.87943439168066662</v>
      </c>
      <c r="X302" s="854">
        <f t="shared" si="85"/>
        <v>1.8016957702430327</v>
      </c>
      <c r="Z302" s="844">
        <f>AVERAGE(Z7:Z300)</f>
        <v>67.361057201976905</v>
      </c>
      <c r="AA302" s="843">
        <f>AVERAGE(AA7:AA300)</f>
        <v>24.274476622187024</v>
      </c>
      <c r="AB302" s="727"/>
      <c r="AC302" s="843">
        <f t="shared" ref="AC302:BC302" si="86">AVERAGE(AC7:AC300)</f>
        <v>4.4119787985865715</v>
      </c>
      <c r="AD302" s="843">
        <f t="shared" si="86"/>
        <v>6.8852301255230088</v>
      </c>
      <c r="AE302" s="843">
        <f t="shared" si="86"/>
        <v>3.3366312056737608</v>
      </c>
      <c r="AF302" s="843">
        <f t="shared" si="86"/>
        <v>7.3102189781021902</v>
      </c>
      <c r="AG302" s="843">
        <f t="shared" si="86"/>
        <v>14.554592592592591</v>
      </c>
      <c r="AH302" s="843">
        <f t="shared" si="86"/>
        <v>31.111913357400727</v>
      </c>
      <c r="AI302" s="843">
        <f t="shared" si="86"/>
        <v>10.164307692307693</v>
      </c>
      <c r="AJ302" s="843">
        <f t="shared" si="86"/>
        <v>9.077383512544813</v>
      </c>
      <c r="AK302" s="843">
        <f t="shared" si="86"/>
        <v>8.4876953124999979</v>
      </c>
      <c r="AL302" s="991">
        <f t="shared" si="86"/>
        <v>28837.782084805662</v>
      </c>
      <c r="AM302" s="843">
        <f t="shared" si="86"/>
        <v>1.9817204301075275</v>
      </c>
      <c r="AN302" s="843">
        <f t="shared" si="86"/>
        <v>1.6244736842105265</v>
      </c>
      <c r="AO302" s="940">
        <f t="shared" si="86"/>
        <v>-10.180284513631781</v>
      </c>
      <c r="AP302" s="843">
        <f t="shared" si="86"/>
        <v>14.029507633330054</v>
      </c>
      <c r="AQ302" s="978">
        <f t="shared" si="86"/>
        <v>106.25366255082432</v>
      </c>
      <c r="AR302" s="977">
        <f t="shared" si="86"/>
        <v>2.1145925967687078</v>
      </c>
      <c r="AS302" s="843">
        <f t="shared" si="86"/>
        <v>2.2640670695144909</v>
      </c>
      <c r="AT302" s="843">
        <f t="shared" si="86"/>
        <v>2.4158010014190929</v>
      </c>
      <c r="AU302" s="843">
        <f t="shared" si="86"/>
        <v>2.579771178804354</v>
      </c>
      <c r="AV302" s="843">
        <f t="shared" si="86"/>
        <v>2.7570426131851691</v>
      </c>
      <c r="AW302" s="843">
        <f t="shared" si="86"/>
        <v>12.131274459691815</v>
      </c>
      <c r="AX302" s="978">
        <f t="shared" si="86"/>
        <v>17.709738872866172</v>
      </c>
      <c r="AY302" s="977">
        <f t="shared" si="86"/>
        <v>0.86635379061371809</v>
      </c>
      <c r="AZ302" s="843">
        <f t="shared" si="86"/>
        <v>13.70745897911346</v>
      </c>
      <c r="BA302" s="843">
        <f t="shared" si="86"/>
        <v>-20.463025319303018</v>
      </c>
      <c r="BB302" s="843">
        <f t="shared" si="86"/>
        <v>-10.629449159681061</v>
      </c>
      <c r="BC302" s="978">
        <f t="shared" si="86"/>
        <v>-7.136251730245684</v>
      </c>
      <c r="BD302" s="843"/>
      <c r="BE302" s="727">
        <f>AVERAGE(BE7:BE300)</f>
        <v>2006.4931972789116</v>
      </c>
      <c r="BF302" s="843">
        <f>AVERAGE(BF7:BF300)</f>
        <v>0.6768707482993197</v>
      </c>
      <c r="BG302" s="843">
        <f>AVERAGE(BG7:BG300)</f>
        <v>6.7974814814814826</v>
      </c>
    </row>
    <row r="303" spans="1:60" x14ac:dyDescent="0.2">
      <c r="O303" s="973"/>
      <c r="W303" s="990"/>
      <c r="X303" s="990"/>
      <c r="AC303" s="888"/>
      <c r="AD303" s="888"/>
      <c r="AE303" s="888"/>
      <c r="AF303" s="888"/>
      <c r="AG303" s="888"/>
      <c r="AH303" s="888"/>
      <c r="AI303" s="888"/>
      <c r="AJ303" s="888"/>
      <c r="AK303" s="888"/>
      <c r="AL303" s="992"/>
      <c r="AM303" s="888"/>
      <c r="AN303" s="675"/>
      <c r="AO303" s="888"/>
      <c r="AQ303" s="675"/>
      <c r="AR303" s="888"/>
      <c r="AS303" s="888"/>
      <c r="AT303" s="888"/>
      <c r="AU303" s="888"/>
      <c r="AV303" s="888"/>
      <c r="AW303" s="888"/>
      <c r="AX303" s="675"/>
      <c r="AY303" s="888"/>
      <c r="BC303" s="675"/>
      <c r="BD303" s="888"/>
      <c r="BE303" s="976"/>
      <c r="BF303" s="888"/>
    </row>
    <row r="304" spans="1:60" x14ac:dyDescent="0.2">
      <c r="A304" s="888" t="s">
        <v>4419</v>
      </c>
      <c r="I304" s="675"/>
      <c r="J304" s="888"/>
      <c r="O304" s="973"/>
      <c r="W304" s="990"/>
      <c r="X304" s="990"/>
      <c r="AC304" s="888"/>
      <c r="AD304" s="888"/>
      <c r="AE304" s="888"/>
      <c r="AF304" s="888"/>
      <c r="AG304" s="888"/>
      <c r="AH304" s="888"/>
      <c r="AI304" s="888"/>
      <c r="AJ304" s="888"/>
      <c r="AK304" s="888"/>
      <c r="AL304" s="992"/>
      <c r="AM304" s="888"/>
      <c r="AN304" s="675"/>
      <c r="AO304" s="888"/>
      <c r="AQ304" s="675"/>
      <c r="AR304" s="888"/>
      <c r="AS304" s="888"/>
      <c r="AT304" s="888"/>
      <c r="AU304" s="888"/>
      <c r="AV304" s="888"/>
      <c r="AW304" s="888"/>
      <c r="AX304" s="675"/>
      <c r="AY304" s="888"/>
      <c r="BC304" s="675"/>
      <c r="BD304" s="888"/>
      <c r="BE304" s="976"/>
      <c r="BF304" s="888"/>
    </row>
    <row r="305" spans="1:59" x14ac:dyDescent="0.2">
      <c r="A305" s="888" t="s">
        <v>4359</v>
      </c>
      <c r="B305" s="675">
        <f t="shared" ref="B305:B315" si="87">COUNTIF($C$7:$C$300,"="&amp;$A305)</f>
        <v>4</v>
      </c>
      <c r="E305" s="855">
        <f t="shared" ref="E305:E315" si="88">AVERAGEIFS($E$7:$E$300,$C$7:$C$300,"="&amp;$A305)</f>
        <v>12.25</v>
      </c>
      <c r="I305" s="971">
        <f t="shared" ref="I305:K315" si="89">AVERAGEIFS(I$7:I$300,$C$7:$C$300,"="&amp;$A305)</f>
        <v>55.5</v>
      </c>
      <c r="J305" s="843">
        <f t="shared" si="89"/>
        <v>2.818959490893973</v>
      </c>
      <c r="K305" s="851">
        <f t="shared" si="89"/>
        <v>0.47625000000000001</v>
      </c>
      <c r="L305" s="855"/>
      <c r="M305" s="843">
        <f t="shared" ref="M305:M315" si="90">AVERAGEIFS(M$7:M$300,$C$7:$C$300,"="&amp;$A305)</f>
        <v>1.5975000000000001</v>
      </c>
      <c r="N305" s="855"/>
      <c r="O305" s="851">
        <f t="shared" ref="O305:O315" si="91">AVERAGEIFS(O$7:O$300,$C$7:$C$300,"="&amp;$A305)</f>
        <v>0.44562499999999999</v>
      </c>
      <c r="P305" s="855"/>
      <c r="Q305" s="855"/>
      <c r="R305" s="843">
        <f t="shared" ref="R305:X315" si="92">AVERAGEIFS(R$7:R$300,$C$7:$C$300,"="&amp;$A305)</f>
        <v>7.6856606161585432</v>
      </c>
      <c r="S305" s="843">
        <f t="shared" si="92"/>
        <v>7.4739469009008568</v>
      </c>
      <c r="T305" s="843">
        <f t="shared" si="92"/>
        <v>9.1095271953686172</v>
      </c>
      <c r="U305" s="843">
        <f t="shared" si="92"/>
        <v>9.084020570705631</v>
      </c>
      <c r="V305" s="843">
        <f t="shared" si="92"/>
        <v>12.755837686923883</v>
      </c>
      <c r="W305" s="854">
        <f t="shared" si="92"/>
        <v>0.68923964325823961</v>
      </c>
      <c r="X305" s="854">
        <f t="shared" si="92"/>
        <v>0.93415647286873194</v>
      </c>
      <c r="Y305" s="675"/>
      <c r="Z305" s="843">
        <f t="shared" ref="Z305:AA315" si="93">AVERAGEIFS(Z$7:Z$300,$C$7:$C$300,"="&amp;$A305)</f>
        <v>37.317827165524278</v>
      </c>
      <c r="AA305" s="843">
        <f t="shared" si="93"/>
        <v>16.789324095110249</v>
      </c>
      <c r="AB305" s="843"/>
      <c r="AC305" s="843">
        <f t="shared" ref="AC305:AL315" si="94">AVERAGEIFS(AC$7:AC$300,$C$7:$C$300,"="&amp;$A305)</f>
        <v>3.8750000000000004</v>
      </c>
      <c r="AD305" s="843">
        <f t="shared" si="94"/>
        <v>3.1725000000000003</v>
      </c>
      <c r="AE305" s="843">
        <f t="shared" si="94"/>
        <v>2.84</v>
      </c>
      <c r="AF305" s="843">
        <f t="shared" si="94"/>
        <v>3.7424999999999997</v>
      </c>
      <c r="AG305" s="843">
        <f t="shared" si="94"/>
        <v>28.674999999999997</v>
      </c>
      <c r="AH305" s="843">
        <f t="shared" si="94"/>
        <v>32.699999999999996</v>
      </c>
      <c r="AI305" s="843">
        <f t="shared" si="94"/>
        <v>7.817499999999999</v>
      </c>
      <c r="AJ305" s="843">
        <f t="shared" si="94"/>
        <v>9.4749999999999996</v>
      </c>
      <c r="AK305" s="843">
        <f t="shared" si="94"/>
        <v>5.8149999999999995</v>
      </c>
      <c r="AL305" s="991">
        <f t="shared" si="94"/>
        <v>117302.5</v>
      </c>
      <c r="AM305" s="843">
        <f t="shared" ref="AM305:AV315" si="95">AVERAGEIFS(AM$7:AM$300,$C$7:$C$300,"="&amp;$A305)</f>
        <v>8.2500000000000018E-2</v>
      </c>
      <c r="AN305" s="974">
        <f t="shared" si="95"/>
        <v>1.3075000000000001</v>
      </c>
      <c r="AO305" s="843">
        <f t="shared" si="95"/>
        <v>-4.8863440335106469</v>
      </c>
      <c r="AP305" s="843">
        <f t="shared" si="95"/>
        <v>11.902980061599603</v>
      </c>
      <c r="AQ305" s="974">
        <f t="shared" si="95"/>
        <v>60.704481662666716</v>
      </c>
      <c r="AR305" s="843">
        <f t="shared" si="95"/>
        <v>1.6424125000000001</v>
      </c>
      <c r="AS305" s="843">
        <f t="shared" si="95"/>
        <v>1.7330546187500002</v>
      </c>
      <c r="AT305" s="843">
        <f t="shared" si="95"/>
        <v>1.8210955866125</v>
      </c>
      <c r="AU305" s="843">
        <f t="shared" si="95"/>
        <v>1.9142007440091389</v>
      </c>
      <c r="AV305" s="843">
        <f t="shared" si="95"/>
        <v>2.0127040311919497</v>
      </c>
      <c r="AW305" s="843">
        <f t="shared" ref="AW305:BC315" si="96">AVERAGEIFS(AW$7:AW$300,$C$7:$C$300,"="&amp;$A305)</f>
        <v>9.1234674805635887</v>
      </c>
      <c r="AX305" s="974">
        <f t="shared" si="96"/>
        <v>16.146255587703777</v>
      </c>
      <c r="AY305" s="843">
        <f t="shared" si="96"/>
        <v>0.73250000000000004</v>
      </c>
      <c r="AZ305" s="843">
        <f t="shared" si="96"/>
        <v>12.095000000000001</v>
      </c>
      <c r="BA305" s="843">
        <f t="shared" si="96"/>
        <v>-14.180000000000001</v>
      </c>
      <c r="BB305" s="843">
        <f t="shared" si="96"/>
        <v>-8.5075000000000003</v>
      </c>
      <c r="BC305" s="974">
        <f t="shared" si="96"/>
        <v>-4.6174999999999997</v>
      </c>
      <c r="BD305" s="843"/>
      <c r="BE305" s="727">
        <f t="shared" ref="BE305:BG315" si="97">AVERAGEIFS(BE$7:BE$300,$C$7:$C$300,"="&amp;$A305)</f>
        <v>2008.25</v>
      </c>
      <c r="BF305" s="843">
        <f t="shared" si="97"/>
        <v>0.5</v>
      </c>
      <c r="BG305" s="843">
        <f t="shared" si="97"/>
        <v>6.85</v>
      </c>
    </row>
    <row r="306" spans="1:59" x14ac:dyDescent="0.2">
      <c r="A306" s="888" t="s">
        <v>246</v>
      </c>
      <c r="B306" s="675">
        <f t="shared" si="87"/>
        <v>32</v>
      </c>
      <c r="E306" s="855">
        <f t="shared" si="88"/>
        <v>12.34375</v>
      </c>
      <c r="I306" s="971">
        <f t="shared" si="89"/>
        <v>72.940937500000018</v>
      </c>
      <c r="J306" s="843">
        <f t="shared" si="89"/>
        <v>2.845532717065971</v>
      </c>
      <c r="K306" s="851">
        <f t="shared" si="89"/>
        <v>0.41528124999999999</v>
      </c>
      <c r="L306" s="855"/>
      <c r="M306" s="843">
        <f t="shared" si="90"/>
        <v>1.661125</v>
      </c>
      <c r="N306" s="855"/>
      <c r="O306" s="851">
        <f t="shared" si="91"/>
        <v>0.38285937500000006</v>
      </c>
      <c r="P306" s="855"/>
      <c r="Q306" s="855"/>
      <c r="R306" s="843">
        <f t="shared" si="92"/>
        <v>10.717866430070053</v>
      </c>
      <c r="S306" s="843">
        <f t="shared" si="92"/>
        <v>11.313353449196843</v>
      </c>
      <c r="T306" s="843">
        <f t="shared" si="92"/>
        <v>13.577912103934302</v>
      </c>
      <c r="U306" s="843">
        <f t="shared" si="92"/>
        <v>14.220591936174293</v>
      </c>
      <c r="V306" s="843">
        <f t="shared" si="92"/>
        <v>21.379313563723805</v>
      </c>
      <c r="W306" s="854">
        <f t="shared" si="92"/>
        <v>0.69216061155844355</v>
      </c>
      <c r="X306" s="854">
        <f t="shared" si="92"/>
        <v>1.7716117646365681</v>
      </c>
      <c r="Y306" s="675"/>
      <c r="Z306" s="843">
        <f t="shared" si="93"/>
        <v>43.099743004286289</v>
      </c>
      <c r="AA306" s="843">
        <f t="shared" si="93"/>
        <v>17.919653342785825</v>
      </c>
      <c r="AB306" s="843"/>
      <c r="AC306" s="843">
        <f t="shared" si="94"/>
        <v>4.5199999999999996</v>
      </c>
      <c r="AD306" s="843">
        <f t="shared" si="94"/>
        <v>3.278076923076922</v>
      </c>
      <c r="AE306" s="843">
        <f t="shared" si="94"/>
        <v>1.5553124999999997</v>
      </c>
      <c r="AF306" s="843">
        <f t="shared" si="94"/>
        <v>5.4539285714285697</v>
      </c>
      <c r="AG306" s="843">
        <f t="shared" si="94"/>
        <v>-15.887096774193546</v>
      </c>
      <c r="AH306" s="843">
        <f t="shared" si="94"/>
        <v>29.654838709677417</v>
      </c>
      <c r="AI306" s="843">
        <f t="shared" si="94"/>
        <v>12.570666666666666</v>
      </c>
      <c r="AJ306" s="843">
        <f t="shared" si="94"/>
        <v>11.174193548387098</v>
      </c>
      <c r="AK306" s="843">
        <f t="shared" si="94"/>
        <v>8.1929999999999996</v>
      </c>
      <c r="AL306" s="991">
        <f t="shared" si="94"/>
        <v>22827.377187500002</v>
      </c>
      <c r="AM306" s="843">
        <f t="shared" si="95"/>
        <v>2.6429032258064522</v>
      </c>
      <c r="AN306" s="974">
        <f t="shared" si="95"/>
        <v>1.3614814814814815</v>
      </c>
      <c r="AO306" s="843">
        <f t="shared" si="95"/>
        <v>-0.69360811226297781</v>
      </c>
      <c r="AP306" s="843">
        <f t="shared" si="95"/>
        <v>17.066124653240262</v>
      </c>
      <c r="AQ306" s="974">
        <f t="shared" si="95"/>
        <v>90.526523758633815</v>
      </c>
      <c r="AR306" s="843">
        <f t="shared" si="95"/>
        <v>1.6748010000000002</v>
      </c>
      <c r="AS306" s="843">
        <f t="shared" si="95"/>
        <v>1.8058732118749994</v>
      </c>
      <c r="AT306" s="843">
        <f t="shared" si="95"/>
        <v>1.915577908559063</v>
      </c>
      <c r="AU306" s="843">
        <f t="shared" si="95"/>
        <v>2.0340765940364811</v>
      </c>
      <c r="AV306" s="843">
        <f t="shared" si="95"/>
        <v>2.1621282360995231</v>
      </c>
      <c r="AW306" s="843">
        <f t="shared" si="96"/>
        <v>9.5924569505700692</v>
      </c>
      <c r="AX306" s="974">
        <f t="shared" si="96"/>
        <v>16.654151481439563</v>
      </c>
      <c r="AY306" s="843">
        <f t="shared" si="96"/>
        <v>1.0048387096774194</v>
      </c>
      <c r="AZ306" s="843">
        <f t="shared" si="96"/>
        <v>19.408437499999998</v>
      </c>
      <c r="BA306" s="843">
        <f t="shared" si="96"/>
        <v>-23.682187500000005</v>
      </c>
      <c r="BB306" s="843">
        <f t="shared" si="96"/>
        <v>-11.791874999999999</v>
      </c>
      <c r="BC306" s="974">
        <f t="shared" si="96"/>
        <v>-7.0728125000000004</v>
      </c>
      <c r="BD306" s="843"/>
      <c r="BE306" s="727">
        <f t="shared" si="97"/>
        <v>2008.15625</v>
      </c>
      <c r="BF306" s="843">
        <f t="shared" si="97"/>
        <v>0.34375</v>
      </c>
      <c r="BG306" s="843">
        <f t="shared" si="97"/>
        <v>10.07741935483871</v>
      </c>
    </row>
    <row r="307" spans="1:59" x14ac:dyDescent="0.2">
      <c r="A307" s="888" t="s">
        <v>128</v>
      </c>
      <c r="B307" s="675">
        <f t="shared" si="87"/>
        <v>20</v>
      </c>
      <c r="E307" s="855">
        <f t="shared" si="88"/>
        <v>15.95</v>
      </c>
      <c r="I307" s="971">
        <f t="shared" si="89"/>
        <v>84.075999999999993</v>
      </c>
      <c r="J307" s="843">
        <f t="shared" si="89"/>
        <v>3.312281212381484</v>
      </c>
      <c r="K307" s="851">
        <f t="shared" si="89"/>
        <v>0.44040000000000001</v>
      </c>
      <c r="L307" s="855"/>
      <c r="M307" s="843">
        <f t="shared" si="90"/>
        <v>1.7616000000000001</v>
      </c>
      <c r="N307" s="855"/>
      <c r="O307" s="851">
        <f t="shared" si="91"/>
        <v>0.41002261904761894</v>
      </c>
      <c r="P307" s="855"/>
      <c r="Q307" s="855"/>
      <c r="R307" s="843">
        <f t="shared" si="92"/>
        <v>8.7228018937285725</v>
      </c>
      <c r="S307" s="843">
        <f t="shared" si="92"/>
        <v>9.2606635020038137</v>
      </c>
      <c r="T307" s="843">
        <f t="shared" si="92"/>
        <v>8.5076434658656286</v>
      </c>
      <c r="U307" s="843">
        <f t="shared" si="92"/>
        <v>8.9737388448425861</v>
      </c>
      <c r="V307" s="843">
        <f t="shared" si="92"/>
        <v>12.859357029442601</v>
      </c>
      <c r="W307" s="854">
        <f t="shared" si="92"/>
        <v>0.7441653666709882</v>
      </c>
      <c r="X307" s="854">
        <f t="shared" si="92"/>
        <v>1.2955359384040563</v>
      </c>
      <c r="Y307" s="675"/>
      <c r="Z307" s="843">
        <f t="shared" si="93"/>
        <v>69.545122420207861</v>
      </c>
      <c r="AA307" s="843">
        <f t="shared" si="93"/>
        <v>24.709620098513863</v>
      </c>
      <c r="AB307" s="843"/>
      <c r="AC307" s="843">
        <f t="shared" si="94"/>
        <v>2.5419999999999994</v>
      </c>
      <c r="AD307" s="843">
        <f t="shared" si="94"/>
        <v>4.8940000000000001</v>
      </c>
      <c r="AE307" s="843">
        <f t="shared" si="94"/>
        <v>1.982</v>
      </c>
      <c r="AF307" s="843">
        <f t="shared" si="94"/>
        <v>5.6105555555555551</v>
      </c>
      <c r="AG307" s="843">
        <f t="shared" si="94"/>
        <v>14.461111111111112</v>
      </c>
      <c r="AH307" s="843">
        <f t="shared" si="94"/>
        <v>27.563157894736843</v>
      </c>
      <c r="AI307" s="843">
        <f t="shared" si="94"/>
        <v>13.36</v>
      </c>
      <c r="AJ307" s="843">
        <f t="shared" si="94"/>
        <v>3.3421052631578942</v>
      </c>
      <c r="AK307" s="843">
        <f t="shared" si="94"/>
        <v>7.4211111111111121</v>
      </c>
      <c r="AL307" s="991">
        <f t="shared" si="94"/>
        <v>22331.102500000001</v>
      </c>
      <c r="AM307" s="843">
        <f t="shared" si="95"/>
        <v>2.0421052631578944</v>
      </c>
      <c r="AN307" s="974">
        <f t="shared" si="95"/>
        <v>0.94529411764705884</v>
      </c>
      <c r="AO307" s="843">
        <f t="shared" si="95"/>
        <v>-12.61923035131864</v>
      </c>
      <c r="AP307" s="843">
        <f t="shared" si="95"/>
        <v>12.28602005722407</v>
      </c>
      <c r="AQ307" s="974">
        <f t="shared" si="95"/>
        <v>146.96820744211348</v>
      </c>
      <c r="AR307" s="843">
        <f t="shared" si="95"/>
        <v>1.7841967000000001</v>
      </c>
      <c r="AS307" s="843">
        <f t="shared" si="95"/>
        <v>1.9040574062000002</v>
      </c>
      <c r="AT307" s="843">
        <f t="shared" si="95"/>
        <v>2.0325555784940699</v>
      </c>
      <c r="AU307" s="843">
        <f t="shared" si="95"/>
        <v>2.1716176709677271</v>
      </c>
      <c r="AV307" s="843">
        <f t="shared" si="95"/>
        <v>2.3221743777142185</v>
      </c>
      <c r="AW307" s="843">
        <f t="shared" si="96"/>
        <v>10.214601733376016</v>
      </c>
      <c r="AX307" s="974">
        <f t="shared" si="96"/>
        <v>19.143567350668796</v>
      </c>
      <c r="AY307" s="843">
        <f t="shared" si="96"/>
        <v>0.62900000000000011</v>
      </c>
      <c r="AZ307" s="843">
        <f t="shared" si="96"/>
        <v>14.741044554455442</v>
      </c>
      <c r="BA307" s="843">
        <f t="shared" si="96"/>
        <v>-20.700437994722961</v>
      </c>
      <c r="BB307" s="843">
        <f t="shared" si="96"/>
        <v>-10.01474336283186</v>
      </c>
      <c r="BC307" s="974">
        <f t="shared" si="96"/>
        <v>-7.6946452991452983</v>
      </c>
      <c r="BD307" s="843"/>
      <c r="BE307" s="727">
        <f t="shared" si="97"/>
        <v>2004.35</v>
      </c>
      <c r="BF307" s="843">
        <f t="shared" si="97"/>
        <v>1.05</v>
      </c>
      <c r="BG307" s="843">
        <f t="shared" si="97"/>
        <v>7.6944444444444446</v>
      </c>
    </row>
    <row r="308" spans="1:59" x14ac:dyDescent="0.2">
      <c r="A308" s="888" t="s">
        <v>178</v>
      </c>
      <c r="B308" s="675">
        <f t="shared" si="87"/>
        <v>9</v>
      </c>
      <c r="E308" s="855">
        <f t="shared" si="88"/>
        <v>16.777777777777779</v>
      </c>
      <c r="I308" s="971">
        <f t="shared" si="89"/>
        <v>116.11</v>
      </c>
      <c r="J308" s="843">
        <f t="shared" si="89"/>
        <v>6.9059610738564468</v>
      </c>
      <c r="K308" s="851">
        <f t="shared" si="89"/>
        <v>1.7822222222222222</v>
      </c>
      <c r="L308" s="855"/>
      <c r="M308" s="843">
        <f t="shared" si="90"/>
        <v>3.7955555555555551</v>
      </c>
      <c r="N308" s="855"/>
      <c r="O308" s="851">
        <f t="shared" si="91"/>
        <v>0.84055555555555561</v>
      </c>
      <c r="P308" s="855"/>
      <c r="Q308" s="855"/>
      <c r="R308" s="843">
        <f t="shared" si="92"/>
        <v>56.034411863283488</v>
      </c>
      <c r="S308" s="843">
        <f t="shared" si="92"/>
        <v>13.55020108831172</v>
      </c>
      <c r="T308" s="843">
        <f t="shared" si="92"/>
        <v>16.676804772082818</v>
      </c>
      <c r="U308" s="843">
        <f t="shared" si="92"/>
        <v>15.190049020389413</v>
      </c>
      <c r="V308" s="843">
        <f t="shared" si="92"/>
        <v>13.363432641837154</v>
      </c>
      <c r="W308" s="854">
        <f t="shared" si="92"/>
        <v>0.97126949106021288</v>
      </c>
      <c r="X308" s="854">
        <f t="shared" si="92"/>
        <v>1.4304473415979755</v>
      </c>
      <c r="Y308" s="675"/>
      <c r="Z308" s="843">
        <f t="shared" si="93"/>
        <v>103.22619207196385</v>
      </c>
      <c r="AA308" s="843">
        <f t="shared" si="93"/>
        <v>15.346431284052951</v>
      </c>
      <c r="AB308" s="843"/>
      <c r="AC308" s="843">
        <f t="shared" si="94"/>
        <v>7.33</v>
      </c>
      <c r="AD308" s="843">
        <f t="shared" si="94"/>
        <v>21.984285714285711</v>
      </c>
      <c r="AE308" s="843">
        <f t="shared" si="94"/>
        <v>3.1266666666666669</v>
      </c>
      <c r="AF308" s="843">
        <f t="shared" si="94"/>
        <v>3.7811111111111111</v>
      </c>
      <c r="AG308" s="843">
        <f t="shared" si="94"/>
        <v>28.3</v>
      </c>
      <c r="AH308" s="843">
        <f t="shared" si="94"/>
        <v>67.644444444444446</v>
      </c>
      <c r="AI308" s="843">
        <f t="shared" si="94"/>
        <v>-0.40555555555555628</v>
      </c>
      <c r="AJ308" s="843">
        <f t="shared" si="94"/>
        <v>13.466666666666667</v>
      </c>
      <c r="AK308" s="843">
        <f t="shared" si="94"/>
        <v>6.8614285714285712</v>
      </c>
      <c r="AL308" s="991">
        <f t="shared" si="94"/>
        <v>29364.444444444445</v>
      </c>
      <c r="AM308" s="843">
        <f t="shared" si="95"/>
        <v>1.6944444444444444</v>
      </c>
      <c r="AN308" s="974">
        <f t="shared" si="95"/>
        <v>1.4588888888888887</v>
      </c>
      <c r="AO308" s="843">
        <f t="shared" si="95"/>
        <v>6.7495788101929062</v>
      </c>
      <c r="AP308" s="843">
        <f t="shared" si="95"/>
        <v>22.096010094245859</v>
      </c>
      <c r="AQ308" s="974">
        <f t="shared" si="95"/>
        <v>44.957163929643428</v>
      </c>
      <c r="AR308" s="843">
        <f t="shared" si="95"/>
        <v>2.9929733333333335</v>
      </c>
      <c r="AS308" s="843">
        <f t="shared" si="95"/>
        <v>3.1361261293333333</v>
      </c>
      <c r="AT308" s="843">
        <f t="shared" si="95"/>
        <v>3.3028284666618339</v>
      </c>
      <c r="AU308" s="843">
        <f t="shared" si="95"/>
        <v>3.4823634720646592</v>
      </c>
      <c r="AV308" s="843">
        <f t="shared" si="95"/>
        <v>3.6758561207772495</v>
      </c>
      <c r="AW308" s="843">
        <f t="shared" si="96"/>
        <v>16.590147522170408</v>
      </c>
      <c r="AX308" s="974">
        <f t="shared" si="96"/>
        <v>39.116490441194514</v>
      </c>
      <c r="AY308" s="843">
        <f t="shared" si="96"/>
        <v>1.0555555555555556</v>
      </c>
      <c r="AZ308" s="843">
        <f t="shared" si="96"/>
        <v>7.02</v>
      </c>
      <c r="BA308" s="843">
        <f t="shared" si="96"/>
        <v>-27.526666666666664</v>
      </c>
      <c r="BB308" s="843">
        <f t="shared" si="96"/>
        <v>-14.301111111111112</v>
      </c>
      <c r="BC308" s="974">
        <f t="shared" si="96"/>
        <v>-13.360000000000001</v>
      </c>
      <c r="BD308" s="843"/>
      <c r="BE308" s="727">
        <f t="shared" si="97"/>
        <v>2003.7777777777778</v>
      </c>
      <c r="BF308" s="843">
        <f t="shared" si="97"/>
        <v>1.1111111111111112</v>
      </c>
      <c r="BG308" s="843">
        <f t="shared" si="97"/>
        <v>13.644444444444444</v>
      </c>
    </row>
    <row r="309" spans="1:59" x14ac:dyDescent="0.2">
      <c r="A309" s="888" t="s">
        <v>108</v>
      </c>
      <c r="B309" s="675">
        <f t="shared" si="87"/>
        <v>76</v>
      </c>
      <c r="E309" s="855">
        <f t="shared" si="88"/>
        <v>14.368421052631579</v>
      </c>
      <c r="I309" s="971">
        <f t="shared" si="89"/>
        <v>78.097236842105261</v>
      </c>
      <c r="J309" s="843">
        <f t="shared" si="89"/>
        <v>2.9661857545913883</v>
      </c>
      <c r="K309" s="851">
        <f t="shared" si="89"/>
        <v>0.53841315789473687</v>
      </c>
      <c r="L309" s="855"/>
      <c r="M309" s="843">
        <f t="shared" si="90"/>
        <v>1.8605249999999993</v>
      </c>
      <c r="N309" s="855"/>
      <c r="O309" s="851">
        <f t="shared" si="91"/>
        <v>0.50301284461152895</v>
      </c>
      <c r="P309" s="855"/>
      <c r="Q309" s="855"/>
      <c r="R309" s="843">
        <f t="shared" si="92"/>
        <v>7.3485871990974765</v>
      </c>
      <c r="S309" s="843">
        <f t="shared" si="92"/>
        <v>11.371589983095534</v>
      </c>
      <c r="T309" s="843">
        <f t="shared" si="92"/>
        <v>10.808147981029999</v>
      </c>
      <c r="U309" s="843">
        <f t="shared" si="92"/>
        <v>10.5007528261907</v>
      </c>
      <c r="V309" s="843">
        <f t="shared" si="92"/>
        <v>11.847737532987148</v>
      </c>
      <c r="W309" s="854">
        <f t="shared" si="92"/>
        <v>0.91536665893045677</v>
      </c>
      <c r="X309" s="854">
        <f t="shared" si="92"/>
        <v>1.8522419991039312</v>
      </c>
      <c r="Y309" s="675"/>
      <c r="Z309" s="843">
        <f t="shared" si="93"/>
        <v>39.81352975855949</v>
      </c>
      <c r="AA309" s="843">
        <f t="shared" si="93"/>
        <v>16.359097036784458</v>
      </c>
      <c r="AB309" s="843"/>
      <c r="AC309" s="843">
        <f t="shared" si="94"/>
        <v>5.3789230769230789</v>
      </c>
      <c r="AD309" s="843">
        <f t="shared" si="94"/>
        <v>2.0858000000000003</v>
      </c>
      <c r="AE309" s="843">
        <f t="shared" si="94"/>
        <v>3.4651562500000002</v>
      </c>
      <c r="AF309" s="843">
        <f t="shared" si="94"/>
        <v>3.9078461538461542</v>
      </c>
      <c r="AG309" s="843">
        <f t="shared" si="94"/>
        <v>19.573225806451617</v>
      </c>
      <c r="AH309" s="843">
        <f t="shared" si="94"/>
        <v>14.547619047619047</v>
      </c>
      <c r="AI309" s="843">
        <f t="shared" si="94"/>
        <v>7.3981481481481488</v>
      </c>
      <c r="AJ309" s="843">
        <f t="shared" si="94"/>
        <v>9.9922222222222228</v>
      </c>
      <c r="AK309" s="843">
        <f t="shared" si="94"/>
        <v>8.4422641509433962</v>
      </c>
      <c r="AL309" s="991">
        <f t="shared" si="94"/>
        <v>10494.045384615383</v>
      </c>
      <c r="AM309" s="843">
        <f t="shared" si="95"/>
        <v>2.4246153846153842</v>
      </c>
      <c r="AN309" s="974">
        <f t="shared" si="95"/>
        <v>0.53573770491803285</v>
      </c>
      <c r="AO309" s="843">
        <f t="shared" si="95"/>
        <v>-2.844541711136872</v>
      </c>
      <c r="AP309" s="843">
        <f t="shared" si="95"/>
        <v>13.466938580782088</v>
      </c>
      <c r="AQ309" s="974">
        <f t="shared" si="95"/>
        <v>42.986377217739268</v>
      </c>
      <c r="AR309" s="843">
        <f t="shared" si="95"/>
        <v>1.8729272368421055</v>
      </c>
      <c r="AS309" s="843">
        <f t="shared" si="95"/>
        <v>1.9833956379078965</v>
      </c>
      <c r="AT309" s="843">
        <f t="shared" si="95"/>
        <v>2.103490536866405</v>
      </c>
      <c r="AU309" s="843">
        <f t="shared" si="95"/>
        <v>2.2326014546396284</v>
      </c>
      <c r="AV309" s="843">
        <f t="shared" si="95"/>
        <v>2.3714867091238756</v>
      </c>
      <c r="AW309" s="843">
        <f t="shared" si="96"/>
        <v>10.56390157537991</v>
      </c>
      <c r="AX309" s="974">
        <f t="shared" si="96"/>
        <v>16.787197612321268</v>
      </c>
      <c r="AY309" s="843">
        <f t="shared" si="96"/>
        <v>0.90241935483870939</v>
      </c>
      <c r="AZ309" s="843">
        <f t="shared" si="96"/>
        <v>11.402153846153848</v>
      </c>
      <c r="BA309" s="843">
        <f t="shared" si="96"/>
        <v>-20.684421622589159</v>
      </c>
      <c r="BB309" s="843">
        <f t="shared" si="96"/>
        <v>-11.942603768201595</v>
      </c>
      <c r="BC309" s="974">
        <f t="shared" si="96"/>
        <v>-8.2682512873326495</v>
      </c>
      <c r="BD309" s="843"/>
      <c r="BE309" s="727">
        <f t="shared" si="97"/>
        <v>2006.25</v>
      </c>
      <c r="BF309" s="843">
        <f t="shared" si="97"/>
        <v>0.72368421052631582</v>
      </c>
      <c r="BG309" s="843">
        <f t="shared" si="97"/>
        <v>3.4696774193548388</v>
      </c>
    </row>
    <row r="310" spans="1:59" x14ac:dyDescent="0.2">
      <c r="A310" s="888" t="s">
        <v>153</v>
      </c>
      <c r="B310" s="675">
        <f t="shared" si="87"/>
        <v>19</v>
      </c>
      <c r="E310" s="855">
        <f t="shared" si="88"/>
        <v>13.157894736842104</v>
      </c>
      <c r="I310" s="971">
        <f t="shared" si="89"/>
        <v>159.85473684210524</v>
      </c>
      <c r="J310" s="843">
        <f t="shared" si="89"/>
        <v>1.72363812758936</v>
      </c>
      <c r="K310" s="851">
        <f t="shared" si="89"/>
        <v>0.53321578947368409</v>
      </c>
      <c r="L310" s="855"/>
      <c r="M310" s="843">
        <f t="shared" si="90"/>
        <v>2.1218105263157891</v>
      </c>
      <c r="N310" s="855"/>
      <c r="O310" s="851">
        <f t="shared" si="91"/>
        <v>0.48177894736842108</v>
      </c>
      <c r="P310" s="855"/>
      <c r="Q310" s="855"/>
      <c r="R310" s="843">
        <f t="shared" si="92"/>
        <v>8.3807703196788115</v>
      </c>
      <c r="S310" s="843">
        <f t="shared" si="92"/>
        <v>10.120555201751007</v>
      </c>
      <c r="T310" s="843">
        <f t="shared" si="92"/>
        <v>11.068364664106515</v>
      </c>
      <c r="U310" s="843">
        <f t="shared" si="92"/>
        <v>12.006366661086266</v>
      </c>
      <c r="V310" s="843">
        <f t="shared" si="92"/>
        <v>15.011346052683049</v>
      </c>
      <c r="W310" s="854">
        <f t="shared" si="92"/>
        <v>0.83749507547584146</v>
      </c>
      <c r="X310" s="854">
        <f t="shared" si="92"/>
        <v>1.2985589466807326</v>
      </c>
      <c r="Y310" s="675"/>
      <c r="Z310" s="843">
        <f t="shared" si="93"/>
        <v>36.165637778317766</v>
      </c>
      <c r="AA310" s="843">
        <f t="shared" si="93"/>
        <v>26.987391103696211</v>
      </c>
      <c r="AB310" s="843"/>
      <c r="AC310" s="843">
        <f t="shared" si="94"/>
        <v>5.6815789473684202</v>
      </c>
      <c r="AD310" s="843">
        <f t="shared" si="94"/>
        <v>3.8638461538461546</v>
      </c>
      <c r="AE310" s="843">
        <f t="shared" si="94"/>
        <v>2.7926315789473684</v>
      </c>
      <c r="AF310" s="843">
        <f t="shared" si="94"/>
        <v>5.0315789473684216</v>
      </c>
      <c r="AG310" s="843">
        <f t="shared" si="94"/>
        <v>12.142105263157895</v>
      </c>
      <c r="AH310" s="843">
        <f t="shared" si="94"/>
        <v>38.611111111111114</v>
      </c>
      <c r="AI310" s="843">
        <f t="shared" si="94"/>
        <v>11.34625</v>
      </c>
      <c r="AJ310" s="843">
        <f t="shared" si="94"/>
        <v>12.548421052631577</v>
      </c>
      <c r="AK310" s="843">
        <f t="shared" si="94"/>
        <v>9.3787500000000001</v>
      </c>
      <c r="AL310" s="991">
        <f t="shared" si="94"/>
        <v>46880.47736842106</v>
      </c>
      <c r="AM310" s="843">
        <f t="shared" si="95"/>
        <v>2.1973684210526314</v>
      </c>
      <c r="AN310" s="974">
        <f t="shared" si="95"/>
        <v>1.1705263157894736</v>
      </c>
      <c r="AO310" s="843">
        <f t="shared" si="95"/>
        <v>-13.028150534210505</v>
      </c>
      <c r="AP310" s="843">
        <f t="shared" si="95"/>
        <v>13.730004788675624</v>
      </c>
      <c r="AQ310" s="974">
        <f t="shared" si="95"/>
        <v>118.98380135244773</v>
      </c>
      <c r="AR310" s="843">
        <f t="shared" si="95"/>
        <v>2.1382126315789476</v>
      </c>
      <c r="AS310" s="843">
        <f t="shared" si="95"/>
        <v>2.3015806142105264</v>
      </c>
      <c r="AT310" s="843">
        <f t="shared" si="95"/>
        <v>2.4726050864750526</v>
      </c>
      <c r="AU310" s="843">
        <f t="shared" si="95"/>
        <v>2.6582323076012893</v>
      </c>
      <c r="AV310" s="843">
        <f t="shared" si="95"/>
        <v>2.8597925857997581</v>
      </c>
      <c r="AW310" s="843">
        <f t="shared" si="96"/>
        <v>12.430423225665573</v>
      </c>
      <c r="AX310" s="974">
        <f t="shared" si="96"/>
        <v>10.022852746167652</v>
      </c>
      <c r="AY310" s="843">
        <f t="shared" si="96"/>
        <v>0.90736842105263171</v>
      </c>
      <c r="AZ310" s="843">
        <f t="shared" si="96"/>
        <v>18.777368421052639</v>
      </c>
      <c r="BA310" s="843">
        <f t="shared" si="96"/>
        <v>-19.801052631578944</v>
      </c>
      <c r="BB310" s="843">
        <f t="shared" si="96"/>
        <v>-9.7552631578947366</v>
      </c>
      <c r="BC310" s="974">
        <f t="shared" si="96"/>
        <v>-4.3626315789473686</v>
      </c>
      <c r="BD310" s="843"/>
      <c r="BE310" s="727">
        <f t="shared" si="97"/>
        <v>2007.5263157894738</v>
      </c>
      <c r="BF310" s="843">
        <f t="shared" si="97"/>
        <v>0.52631578947368418</v>
      </c>
      <c r="BG310" s="843">
        <f t="shared" si="97"/>
        <v>7.1631578947368437</v>
      </c>
    </row>
    <row r="311" spans="1:59" x14ac:dyDescent="0.2">
      <c r="A311" s="888" t="s">
        <v>112</v>
      </c>
      <c r="B311" s="675">
        <f t="shared" si="87"/>
        <v>43</v>
      </c>
      <c r="E311" s="855">
        <f t="shared" si="88"/>
        <v>14.418604651162791</v>
      </c>
      <c r="I311" s="971">
        <f t="shared" si="89"/>
        <v>100.29</v>
      </c>
      <c r="J311" s="843">
        <f t="shared" si="89"/>
        <v>2.3074455145190673</v>
      </c>
      <c r="K311" s="851">
        <f t="shared" si="89"/>
        <v>0.52912209302325597</v>
      </c>
      <c r="L311" s="855"/>
      <c r="M311" s="843">
        <f t="shared" si="90"/>
        <v>2.1127674418604658</v>
      </c>
      <c r="N311" s="855"/>
      <c r="O311" s="851">
        <f t="shared" si="91"/>
        <v>0.48110465116279072</v>
      </c>
      <c r="P311" s="855"/>
      <c r="Q311" s="855"/>
      <c r="R311" s="843">
        <f t="shared" si="92"/>
        <v>10.048252441055322</v>
      </c>
      <c r="S311" s="843">
        <f t="shared" si="92"/>
        <v>11.941301392638918</v>
      </c>
      <c r="T311" s="843">
        <f t="shared" si="92"/>
        <v>11.644281371002682</v>
      </c>
      <c r="U311" s="843">
        <f t="shared" si="92"/>
        <v>11.49544215354854</v>
      </c>
      <c r="V311" s="843">
        <f t="shared" si="92"/>
        <v>12.14895157764548</v>
      </c>
      <c r="W311" s="854">
        <f t="shared" si="92"/>
        <v>0.94778046902263924</v>
      </c>
      <c r="X311" s="854">
        <f t="shared" si="92"/>
        <v>1.2786662027662596</v>
      </c>
      <c r="Y311" s="675"/>
      <c r="Z311" s="843">
        <f t="shared" si="93"/>
        <v>56.354938120116152</v>
      </c>
      <c r="AA311" s="843">
        <f t="shared" si="93"/>
        <v>28.68786624357152</v>
      </c>
      <c r="AB311" s="843"/>
      <c r="AC311" s="843">
        <f t="shared" si="94"/>
        <v>4.9974418604651163</v>
      </c>
      <c r="AD311" s="843">
        <f t="shared" si="94"/>
        <v>2.927435897435898</v>
      </c>
      <c r="AE311" s="843">
        <f t="shared" si="94"/>
        <v>2.2486046511627906</v>
      </c>
      <c r="AF311" s="843">
        <f t="shared" si="94"/>
        <v>21.910952380952381</v>
      </c>
      <c r="AG311" s="843">
        <f t="shared" si="94"/>
        <v>27.642857142857142</v>
      </c>
      <c r="AH311" s="843">
        <f t="shared" si="94"/>
        <v>7.2069767441860462</v>
      </c>
      <c r="AI311" s="843">
        <f t="shared" si="94"/>
        <v>14.465000000000002</v>
      </c>
      <c r="AJ311" s="843">
        <f t="shared" si="94"/>
        <v>8.3999999999999986</v>
      </c>
      <c r="AK311" s="843">
        <f t="shared" si="94"/>
        <v>10.182619047619049</v>
      </c>
      <c r="AL311" s="991">
        <f t="shared" si="94"/>
        <v>20723.159534883722</v>
      </c>
      <c r="AM311" s="843">
        <f t="shared" si="95"/>
        <v>1.819285714285714</v>
      </c>
      <c r="AN311" s="974">
        <f t="shared" si="95"/>
        <v>2.6778571428571429</v>
      </c>
      <c r="AO311" s="843">
        <f t="shared" si="95"/>
        <v>-14.884978575503899</v>
      </c>
      <c r="AP311" s="843">
        <f t="shared" si="95"/>
        <v>13.802887668067607</v>
      </c>
      <c r="AQ311" s="974">
        <f t="shared" si="95"/>
        <v>184.09359422878831</v>
      </c>
      <c r="AR311" s="843">
        <f t="shared" si="95"/>
        <v>2.1158901162790689</v>
      </c>
      <c r="AS311" s="843">
        <f t="shared" si="95"/>
        <v>2.295634579465117</v>
      </c>
      <c r="AT311" s="843">
        <f t="shared" si="95"/>
        <v>2.4697978690776634</v>
      </c>
      <c r="AU311" s="843">
        <f t="shared" si="95"/>
        <v>2.6592430732826418</v>
      </c>
      <c r="AV311" s="843">
        <f t="shared" si="95"/>
        <v>2.8653658308311738</v>
      </c>
      <c r="AW311" s="843">
        <f t="shared" si="96"/>
        <v>12.405931468935663</v>
      </c>
      <c r="AX311" s="974">
        <f t="shared" si="96"/>
        <v>13.421882655424838</v>
      </c>
      <c r="AY311" s="843">
        <f t="shared" si="96"/>
        <v>1.0506976744186047</v>
      </c>
      <c r="AZ311" s="843">
        <f t="shared" si="96"/>
        <v>14.174883720930234</v>
      </c>
      <c r="BA311" s="843">
        <f t="shared" si="96"/>
        <v>-19.945581395348832</v>
      </c>
      <c r="BB311" s="843">
        <f t="shared" si="96"/>
        <v>-10.241162790697674</v>
      </c>
      <c r="BC311" s="974">
        <f t="shared" si="96"/>
        <v>-6.235581395348837</v>
      </c>
      <c r="BD311" s="843"/>
      <c r="BE311" s="727">
        <f t="shared" si="97"/>
        <v>2006.1627906976744</v>
      </c>
      <c r="BF311" s="843">
        <f t="shared" si="97"/>
        <v>0.72093023255813948</v>
      </c>
      <c r="BG311" s="843">
        <f t="shared" si="97"/>
        <v>9.3142857142857132</v>
      </c>
    </row>
    <row r="312" spans="1:59" x14ac:dyDescent="0.2">
      <c r="A312" s="888" t="s">
        <v>4207</v>
      </c>
      <c r="B312" s="675">
        <f t="shared" si="87"/>
        <v>20</v>
      </c>
      <c r="E312" s="855">
        <f t="shared" si="88"/>
        <v>14.3</v>
      </c>
      <c r="I312" s="971">
        <f t="shared" si="89"/>
        <v>111.14299999999999</v>
      </c>
      <c r="J312" s="843">
        <f t="shared" si="89"/>
        <v>2.5416214429005972</v>
      </c>
      <c r="K312" s="851">
        <f t="shared" si="89"/>
        <v>0.68066000000000004</v>
      </c>
      <c r="L312" s="855"/>
      <c r="M312" s="843">
        <f t="shared" si="90"/>
        <v>2.7226400000000002</v>
      </c>
      <c r="N312" s="855"/>
      <c r="O312" s="851">
        <f t="shared" si="91"/>
        <v>0.60608499999999998</v>
      </c>
      <c r="P312" s="855"/>
      <c r="Q312" s="855"/>
      <c r="R312" s="843">
        <f t="shared" si="92"/>
        <v>10.780273509539697</v>
      </c>
      <c r="S312" s="843">
        <f t="shared" si="92"/>
        <v>13.390311019397029</v>
      </c>
      <c r="T312" s="843">
        <f t="shared" si="92"/>
        <v>15.175176665139153</v>
      </c>
      <c r="U312" s="843">
        <f t="shared" si="92"/>
        <v>14.269972725707103</v>
      </c>
      <c r="V312" s="843">
        <f t="shared" si="92"/>
        <v>15.182692697454343</v>
      </c>
      <c r="W312" s="854">
        <f t="shared" si="92"/>
        <v>0.80337166879191491</v>
      </c>
      <c r="X312" s="854">
        <f t="shared" si="92"/>
        <v>1.2801927417330552</v>
      </c>
      <c r="Y312" s="675"/>
      <c r="Z312" s="843">
        <f t="shared" si="93"/>
        <v>59.936285790400021</v>
      </c>
      <c r="AA312" s="843">
        <f t="shared" si="93"/>
        <v>25.001362901804036</v>
      </c>
      <c r="AB312" s="843"/>
      <c r="AC312" s="843">
        <f t="shared" si="94"/>
        <v>4.415</v>
      </c>
      <c r="AD312" s="843">
        <f t="shared" si="94"/>
        <v>2.7326315789473683</v>
      </c>
      <c r="AE312" s="843">
        <f t="shared" si="94"/>
        <v>5.0015000000000018</v>
      </c>
      <c r="AF312" s="843">
        <f t="shared" si="94"/>
        <v>7.7855555555555549</v>
      </c>
      <c r="AG312" s="843">
        <f t="shared" si="94"/>
        <v>15.842105263157896</v>
      </c>
      <c r="AH312" s="843">
        <f t="shared" si="94"/>
        <v>48.57</v>
      </c>
      <c r="AI312" s="843">
        <f t="shared" si="94"/>
        <v>13.710526315789474</v>
      </c>
      <c r="AJ312" s="843">
        <f t="shared" si="94"/>
        <v>10.945000000000002</v>
      </c>
      <c r="AK312" s="843">
        <f t="shared" si="94"/>
        <v>10.492105263157896</v>
      </c>
      <c r="AL312" s="991">
        <f t="shared" si="94"/>
        <v>138328.851</v>
      </c>
      <c r="AM312" s="843">
        <f t="shared" si="95"/>
        <v>2.2534999999999998</v>
      </c>
      <c r="AN312" s="974">
        <f t="shared" si="95"/>
        <v>1.2294444444444443</v>
      </c>
      <c r="AO312" s="843">
        <f t="shared" si="95"/>
        <v>-8.1897687331963311</v>
      </c>
      <c r="AP312" s="843">
        <f t="shared" si="95"/>
        <v>16.811594168607698</v>
      </c>
      <c r="AQ312" s="974">
        <f t="shared" si="95"/>
        <v>178.25115166865345</v>
      </c>
      <c r="AR312" s="843">
        <f t="shared" si="95"/>
        <v>2.6281054999999998</v>
      </c>
      <c r="AS312" s="843">
        <f t="shared" si="95"/>
        <v>2.8627290930999996</v>
      </c>
      <c r="AT312" s="843">
        <f t="shared" si="95"/>
        <v>3.1122440521959005</v>
      </c>
      <c r="AU312" s="843">
        <f t="shared" si="95"/>
        <v>3.3843868535818507</v>
      </c>
      <c r="AV312" s="843">
        <f t="shared" si="95"/>
        <v>3.6812629678787352</v>
      </c>
      <c r="AW312" s="843">
        <f t="shared" si="96"/>
        <v>15.668728466756487</v>
      </c>
      <c r="AX312" s="974">
        <f t="shared" si="96"/>
        <v>14.843564313921746</v>
      </c>
      <c r="AY312" s="843">
        <f t="shared" si="96"/>
        <v>1.1365000000000003</v>
      </c>
      <c r="AZ312" s="843">
        <f t="shared" si="96"/>
        <v>16.391500000000001</v>
      </c>
      <c r="BA312" s="843">
        <f t="shared" si="96"/>
        <v>-20.000999999999998</v>
      </c>
      <c r="BB312" s="843">
        <f t="shared" si="96"/>
        <v>-10.757</v>
      </c>
      <c r="BC312" s="974">
        <f t="shared" si="96"/>
        <v>-6.3495000000000008</v>
      </c>
      <c r="BD312" s="843"/>
      <c r="BE312" s="727">
        <f t="shared" si="97"/>
        <v>2006.15</v>
      </c>
      <c r="BF312" s="843">
        <f t="shared" si="97"/>
        <v>0.65</v>
      </c>
      <c r="BG312" s="843">
        <f t="shared" si="97"/>
        <v>11.38421052631579</v>
      </c>
    </row>
    <row r="313" spans="1:59" x14ac:dyDescent="0.2">
      <c r="A313" s="888" t="s">
        <v>123</v>
      </c>
      <c r="B313" s="675">
        <f t="shared" si="87"/>
        <v>19</v>
      </c>
      <c r="E313" s="855">
        <f t="shared" si="88"/>
        <v>12.526315789473685</v>
      </c>
      <c r="I313" s="971">
        <f t="shared" si="89"/>
        <v>86.74157894736841</v>
      </c>
      <c r="J313" s="843">
        <f t="shared" si="89"/>
        <v>2.7329158981296833</v>
      </c>
      <c r="K313" s="851">
        <f t="shared" si="89"/>
        <v>0.4905263157894737</v>
      </c>
      <c r="L313" s="855"/>
      <c r="M313" s="843">
        <f t="shared" si="90"/>
        <v>1.8799999999999997</v>
      </c>
      <c r="N313" s="855"/>
      <c r="O313" s="851">
        <f t="shared" si="91"/>
        <v>0.46105263157894738</v>
      </c>
      <c r="P313" s="855"/>
      <c r="Q313" s="855"/>
      <c r="R313" s="843">
        <f t="shared" si="92"/>
        <v>6.0293639587295731</v>
      </c>
      <c r="S313" s="843">
        <f t="shared" si="92"/>
        <v>7.5501984499194705</v>
      </c>
      <c r="T313" s="843">
        <f t="shared" si="92"/>
        <v>8.6316934089833861</v>
      </c>
      <c r="U313" s="843">
        <f t="shared" si="92"/>
        <v>10.576541058595859</v>
      </c>
      <c r="V313" s="843">
        <f t="shared" si="92"/>
        <v>16.161675473196446</v>
      </c>
      <c r="W313" s="854">
        <f t="shared" si="92"/>
        <v>0.71638934215353489</v>
      </c>
      <c r="X313" s="854">
        <f t="shared" si="92"/>
        <v>5.8591170647312998</v>
      </c>
      <c r="Y313" s="675"/>
      <c r="Z313" s="843">
        <f t="shared" si="93"/>
        <v>57.375355560386822</v>
      </c>
      <c r="AA313" s="843">
        <f t="shared" si="93"/>
        <v>27.847186334120885</v>
      </c>
      <c r="AB313" s="843"/>
      <c r="AC313" s="843">
        <f t="shared" si="94"/>
        <v>4.1236842105263154</v>
      </c>
      <c r="AD313" s="843">
        <f t="shared" si="94"/>
        <v>4.003333333333333</v>
      </c>
      <c r="AE313" s="843">
        <f t="shared" si="94"/>
        <v>3.5526315789473686</v>
      </c>
      <c r="AF313" s="843">
        <f t="shared" si="94"/>
        <v>2.86</v>
      </c>
      <c r="AG313" s="843">
        <f t="shared" si="94"/>
        <v>21.738888888888891</v>
      </c>
      <c r="AH313" s="843">
        <f t="shared" si="94"/>
        <v>70.273684210526326</v>
      </c>
      <c r="AI313" s="843">
        <f t="shared" si="94"/>
        <v>14.482352941176472</v>
      </c>
      <c r="AJ313" s="843">
        <f t="shared" si="94"/>
        <v>6.0689473684210524</v>
      </c>
      <c r="AK313" s="843">
        <f t="shared" si="94"/>
        <v>9.1600000000000019</v>
      </c>
      <c r="AL313" s="991">
        <f t="shared" si="94"/>
        <v>6365.4205263157901</v>
      </c>
      <c r="AM313" s="843">
        <f t="shared" si="95"/>
        <v>0.97315789473684222</v>
      </c>
      <c r="AN313" s="974">
        <f t="shared" si="95"/>
        <v>0.93055555555555558</v>
      </c>
      <c r="AO313" s="843">
        <f t="shared" si="95"/>
        <v>-14.537729377395342</v>
      </c>
      <c r="AP313" s="843">
        <f t="shared" si="95"/>
        <v>13.309456956725541</v>
      </c>
      <c r="AQ313" s="974">
        <f t="shared" si="95"/>
        <v>69.928283753119786</v>
      </c>
      <c r="AR313" s="843">
        <f t="shared" si="95"/>
        <v>1.9342639473684211</v>
      </c>
      <c r="AS313" s="843">
        <f t="shared" si="95"/>
        <v>2.0687060786052633</v>
      </c>
      <c r="AT313" s="843">
        <f t="shared" si="95"/>
        <v>2.2151095916325607</v>
      </c>
      <c r="AU313" s="843">
        <f t="shared" si="95"/>
        <v>2.3731213214354252</v>
      </c>
      <c r="AV313" s="843">
        <f t="shared" si="95"/>
        <v>2.5437326880792823</v>
      </c>
      <c r="AW313" s="843">
        <f t="shared" si="96"/>
        <v>11.134933627120951</v>
      </c>
      <c r="AX313" s="974">
        <f t="shared" si="96"/>
        <v>16.181216441692499</v>
      </c>
      <c r="AY313" s="843">
        <f t="shared" si="96"/>
        <v>1.1683333333333334</v>
      </c>
      <c r="AZ313" s="843">
        <f t="shared" si="96"/>
        <v>9.9742105263157885</v>
      </c>
      <c r="BA313" s="843">
        <f t="shared" si="96"/>
        <v>-24.801578947368419</v>
      </c>
      <c r="BB313" s="843">
        <f t="shared" si="96"/>
        <v>-13.840526315789475</v>
      </c>
      <c r="BC313" s="974">
        <f t="shared" si="96"/>
        <v>-11.55421052631579</v>
      </c>
      <c r="BD313" s="843"/>
      <c r="BE313" s="727">
        <f t="shared" si="97"/>
        <v>2007.9473684210527</v>
      </c>
      <c r="BF313" s="843">
        <f t="shared" si="97"/>
        <v>0.47368421052631576</v>
      </c>
      <c r="BG313" s="843">
        <f t="shared" si="97"/>
        <v>7.166666666666667</v>
      </c>
    </row>
    <row r="314" spans="1:59" x14ac:dyDescent="0.2">
      <c r="A314" s="888" t="s">
        <v>4335</v>
      </c>
      <c r="B314" s="675">
        <f t="shared" si="87"/>
        <v>22</v>
      </c>
      <c r="E314" s="855">
        <f t="shared" si="88"/>
        <v>11.818181818181818</v>
      </c>
      <c r="I314" s="971">
        <f t="shared" si="89"/>
        <v>75.903636363636366</v>
      </c>
      <c r="J314" s="843">
        <f t="shared" si="89"/>
        <v>5.0129239992515622</v>
      </c>
      <c r="K314" s="851">
        <f t="shared" si="89"/>
        <v>0.74131818181818188</v>
      </c>
      <c r="L314" s="855"/>
      <c r="M314" s="843">
        <f t="shared" si="90"/>
        <v>3.1480000000000001</v>
      </c>
      <c r="N314" s="855"/>
      <c r="O314" s="851">
        <f t="shared" si="91"/>
        <v>0.71179168181818175</v>
      </c>
      <c r="P314" s="855"/>
      <c r="Q314" s="855"/>
      <c r="R314" s="843">
        <f t="shared" si="92"/>
        <v>4.14858751462301</v>
      </c>
      <c r="S314" s="843">
        <f t="shared" si="92"/>
        <v>5.796623342146642</v>
      </c>
      <c r="T314" s="843">
        <f t="shared" si="92"/>
        <v>7.955766267716772</v>
      </c>
      <c r="U314" s="843">
        <f t="shared" si="92"/>
        <v>9.4645591823872621</v>
      </c>
      <c r="V314" s="843">
        <f t="shared" si="92"/>
        <v>10.64821072358194</v>
      </c>
      <c r="W314" s="854">
        <f t="shared" si="92"/>
        <v>0.84510551200149564</v>
      </c>
      <c r="X314" s="854">
        <f t="shared" si="92"/>
        <v>1.0494638808703778</v>
      </c>
      <c r="Y314" s="675"/>
      <c r="Z314" s="843">
        <f t="shared" si="93"/>
        <v>174.07809334073076</v>
      </c>
      <c r="AA314" s="843">
        <f t="shared" si="93"/>
        <v>36.914188837197429</v>
      </c>
      <c r="AB314" s="843"/>
      <c r="AC314" s="843">
        <f t="shared" si="94"/>
        <v>2.2450000000000001</v>
      </c>
      <c r="AD314" s="843">
        <f t="shared" si="94"/>
        <v>35.541904761904767</v>
      </c>
      <c r="AE314" s="843">
        <f t="shared" si="94"/>
        <v>8.2618181818181817</v>
      </c>
      <c r="AF314" s="843">
        <f t="shared" si="94"/>
        <v>7.7299999999999986</v>
      </c>
      <c r="AG314" s="843">
        <f t="shared" si="94"/>
        <v>11.025</v>
      </c>
      <c r="AH314" s="843">
        <f t="shared" si="94"/>
        <v>30.731818181818184</v>
      </c>
      <c r="AI314" s="843">
        <f t="shared" si="94"/>
        <v>0.5763636363636363</v>
      </c>
      <c r="AJ314" s="843">
        <f t="shared" si="94"/>
        <v>18.690909090909091</v>
      </c>
      <c r="AK314" s="843">
        <f t="shared" si="94"/>
        <v>8.6457142857142859</v>
      </c>
      <c r="AL314" s="991">
        <f t="shared" si="94"/>
        <v>14168.636363636364</v>
      </c>
      <c r="AM314" s="843">
        <f t="shared" si="95"/>
        <v>0.88590909090909098</v>
      </c>
      <c r="AN314" s="974">
        <f t="shared" si="95"/>
        <v>5.253636363636363</v>
      </c>
      <c r="AO314" s="843">
        <f t="shared" si="95"/>
        <v>-22.436705655558601</v>
      </c>
      <c r="AP314" s="843">
        <f t="shared" si="95"/>
        <v>14.477483181638824</v>
      </c>
      <c r="AQ314" s="974">
        <f t="shared" si="95"/>
        <v>185.196283282557</v>
      </c>
      <c r="AR314" s="843">
        <f t="shared" si="95"/>
        <v>3.2147805113636365</v>
      </c>
      <c r="AS314" s="843">
        <f t="shared" si="95"/>
        <v>3.4529982313636363</v>
      </c>
      <c r="AT314" s="843">
        <f t="shared" si="95"/>
        <v>3.6932761143236377</v>
      </c>
      <c r="AU314" s="843">
        <f t="shared" si="95"/>
        <v>3.9536019970116438</v>
      </c>
      <c r="AV314" s="843">
        <f t="shared" si="95"/>
        <v>4.2357343303909571</v>
      </c>
      <c r="AW314" s="843">
        <f t="shared" si="96"/>
        <v>18.55039118445351</v>
      </c>
      <c r="AX314" s="974">
        <f t="shared" si="96"/>
        <v>29.503021668520066</v>
      </c>
      <c r="AY314" s="843">
        <f t="shared" si="96"/>
        <v>0.6072727272727273</v>
      </c>
      <c r="AZ314" s="843">
        <f t="shared" si="96"/>
        <v>12.281818181818181</v>
      </c>
      <c r="BA314" s="843">
        <f t="shared" si="96"/>
        <v>-17.620000000000005</v>
      </c>
      <c r="BB314" s="843">
        <f t="shared" si="96"/>
        <v>-5.7572727272727269</v>
      </c>
      <c r="BC314" s="974">
        <f t="shared" si="96"/>
        <v>-5.9354545454545464</v>
      </c>
      <c r="BD314" s="843"/>
      <c r="BE314" s="727">
        <f t="shared" si="97"/>
        <v>2008.909090909091</v>
      </c>
      <c r="BF314" s="843">
        <f t="shared" si="97"/>
        <v>0.27272727272727271</v>
      </c>
      <c r="BG314" s="843">
        <f t="shared" si="97"/>
        <v>3.2700000000000005</v>
      </c>
    </row>
    <row r="315" spans="1:59" x14ac:dyDescent="0.2">
      <c r="A315" s="888" t="s">
        <v>131</v>
      </c>
      <c r="B315" s="675">
        <f t="shared" si="87"/>
        <v>30</v>
      </c>
      <c r="E315" s="855">
        <f t="shared" si="88"/>
        <v>15.933333333333334</v>
      </c>
      <c r="I315" s="971">
        <f t="shared" si="89"/>
        <v>65.684999999999988</v>
      </c>
      <c r="J315" s="843">
        <f t="shared" si="89"/>
        <v>3.4093662224489134</v>
      </c>
      <c r="K315" s="851">
        <f t="shared" si="89"/>
        <v>0.53459000000000001</v>
      </c>
      <c r="L315" s="855"/>
      <c r="M315" s="843">
        <f t="shared" si="90"/>
        <v>2.13836</v>
      </c>
      <c r="N315" s="855"/>
      <c r="O315" s="851">
        <f t="shared" si="91"/>
        <v>0.50777666666666643</v>
      </c>
      <c r="P315" s="855"/>
      <c r="Q315" s="855"/>
      <c r="R315" s="843">
        <f t="shared" si="92"/>
        <v>5.3187028720613556</v>
      </c>
      <c r="S315" s="843">
        <f t="shared" si="92"/>
        <v>6.0271933726111815</v>
      </c>
      <c r="T315" s="843">
        <f t="shared" si="92"/>
        <v>6.3642578728647212</v>
      </c>
      <c r="U315" s="843">
        <f t="shared" si="92"/>
        <v>6.6194689328536453</v>
      </c>
      <c r="V315" s="843">
        <f t="shared" si="92"/>
        <v>6.3993728599325381</v>
      </c>
      <c r="W315" s="854">
        <f t="shared" si="92"/>
        <v>1.1033586679921767</v>
      </c>
      <c r="X315" s="854">
        <f t="shared" si="92"/>
        <v>2.04660423470798</v>
      </c>
      <c r="Y315" s="675"/>
      <c r="Z315" s="843">
        <f t="shared" si="93"/>
        <v>113.60383475303679</v>
      </c>
      <c r="AA315" s="843">
        <f t="shared" si="93"/>
        <v>32.044885605606034</v>
      </c>
      <c r="AB315" s="843"/>
      <c r="AC315" s="843">
        <f t="shared" si="94"/>
        <v>2.7709999999999995</v>
      </c>
      <c r="AD315" s="843">
        <f t="shared" si="94"/>
        <v>6.7148148148148152</v>
      </c>
      <c r="AE315" s="843">
        <f t="shared" si="94"/>
        <v>3.0403333333333338</v>
      </c>
      <c r="AF315" s="843">
        <f t="shared" si="94"/>
        <v>2.1963333333333335</v>
      </c>
      <c r="AG315" s="843">
        <f t="shared" si="94"/>
        <v>9.803571428571427</v>
      </c>
      <c r="AH315" s="843">
        <f t="shared" si="94"/>
        <v>52.80344827586206</v>
      </c>
      <c r="AI315" s="843">
        <f t="shared" si="94"/>
        <v>9.9844827586206915</v>
      </c>
      <c r="AJ315" s="843">
        <f t="shared" si="94"/>
        <v>-0.36500000000000071</v>
      </c>
      <c r="AK315" s="843">
        <f t="shared" si="94"/>
        <v>5.4010714285714281</v>
      </c>
      <c r="AL315" s="991">
        <f t="shared" si="94"/>
        <v>19577.877333333334</v>
      </c>
      <c r="AM315" s="843">
        <f t="shared" si="95"/>
        <v>1.9924137931034485</v>
      </c>
      <c r="AN315" s="974">
        <f t="shared" si="95"/>
        <v>1.3472413793103448</v>
      </c>
      <c r="AO315" s="843">
        <f t="shared" si="95"/>
        <v>-22.223705528832408</v>
      </c>
      <c r="AP315" s="843">
        <f t="shared" si="95"/>
        <v>10.028835155302561</v>
      </c>
      <c r="AQ315" s="974">
        <f t="shared" si="95"/>
        <v>63.083628042166346</v>
      </c>
      <c r="AR315" s="843">
        <f t="shared" si="95"/>
        <v>2.1638722066666665</v>
      </c>
      <c r="AS315" s="843">
        <f t="shared" si="95"/>
        <v>2.2967642793586669</v>
      </c>
      <c r="AT315" s="843">
        <f t="shared" si="95"/>
        <v>2.421864253725535</v>
      </c>
      <c r="AU315" s="843">
        <f t="shared" si="95"/>
        <v>2.5547995084661403</v>
      </c>
      <c r="AV315" s="843">
        <f t="shared" si="95"/>
        <v>2.6961100168724967</v>
      </c>
      <c r="AW315" s="843">
        <f t="shared" si="96"/>
        <v>12.133410265089502</v>
      </c>
      <c r="AX315" s="974">
        <f t="shared" si="96"/>
        <v>19.24808492022483</v>
      </c>
      <c r="AY315" s="843">
        <f t="shared" si="96"/>
        <v>0.28724137931034482</v>
      </c>
      <c r="AZ315" s="843">
        <f t="shared" si="96"/>
        <v>11.892999999999997</v>
      </c>
      <c r="BA315" s="843">
        <f t="shared" si="96"/>
        <v>-15.915999999999999</v>
      </c>
      <c r="BB315" s="843">
        <f t="shared" si="96"/>
        <v>-8.7000000000000011</v>
      </c>
      <c r="BC315" s="974">
        <f t="shared" si="96"/>
        <v>-4.5023333333333344</v>
      </c>
      <c r="BD315" s="843"/>
      <c r="BE315" s="727">
        <f t="shared" si="97"/>
        <v>2004.7</v>
      </c>
      <c r="BF315" s="843">
        <f t="shared" si="97"/>
        <v>1.0333333333333334</v>
      </c>
      <c r="BG315" s="843">
        <f t="shared" si="97"/>
        <v>2.8964285714285714</v>
      </c>
    </row>
    <row r="316" spans="1:59" x14ac:dyDescent="0.2">
      <c r="I316" s="675"/>
      <c r="J316" s="888"/>
      <c r="K316" s="973"/>
      <c r="L316" s="888"/>
      <c r="M316" s="888"/>
      <c r="N316" s="888"/>
      <c r="R316" s="888"/>
      <c r="S316" s="888"/>
      <c r="T316" s="888"/>
      <c r="U316" s="888"/>
      <c r="V316" s="888"/>
      <c r="W316" s="888"/>
      <c r="X316" s="888"/>
      <c r="AN316" s="975"/>
      <c r="AO316" s="888"/>
      <c r="BC316" s="675"/>
      <c r="BD316" s="641"/>
    </row>
    <row r="317" spans="1:59" x14ac:dyDescent="0.2">
      <c r="I317" s="972"/>
      <c r="J317" s="970"/>
      <c r="K317" s="973"/>
      <c r="L317" s="970"/>
      <c r="M317" s="970"/>
      <c r="N317" s="970"/>
      <c r="O317" s="970"/>
      <c r="P317" s="970"/>
      <c r="Q317" s="970"/>
      <c r="R317" s="970"/>
      <c r="S317" s="970"/>
      <c r="T317" s="970"/>
      <c r="U317" s="970"/>
      <c r="V317" s="970"/>
      <c r="W317" s="970"/>
      <c r="X317" s="970"/>
    </row>
    <row r="318" spans="1:59" x14ac:dyDescent="0.2">
      <c r="I318" s="972"/>
      <c r="J318" s="970"/>
      <c r="K318" s="973"/>
      <c r="L318" s="970"/>
      <c r="M318" s="970"/>
      <c r="N318" s="970"/>
      <c r="O318" s="970"/>
      <c r="P318" s="970"/>
      <c r="Q318" s="970"/>
      <c r="R318" s="970"/>
      <c r="S318" s="970"/>
      <c r="T318" s="970"/>
      <c r="U318" s="970"/>
      <c r="V318" s="970"/>
      <c r="W318" s="970"/>
      <c r="X318" s="970"/>
    </row>
    <row r="319" spans="1:59" x14ac:dyDescent="0.2">
      <c r="K319" s="969"/>
    </row>
    <row r="320" spans="1:59" x14ac:dyDescent="0.2">
      <c r="K320" s="615"/>
    </row>
    <row r="321" spans="1:60" s="727" customFormat="1" x14ac:dyDescent="0.2">
      <c r="A321" s="888"/>
      <c r="B321" s="675"/>
      <c r="C321" s="888"/>
      <c r="D321" s="888"/>
      <c r="E321" s="641"/>
      <c r="F321" s="641"/>
      <c r="G321" s="888"/>
      <c r="H321" s="888"/>
      <c r="I321" s="888"/>
      <c r="J321" s="622"/>
      <c r="K321" s="615"/>
      <c r="M321" s="641"/>
      <c r="N321" s="641"/>
      <c r="O321" s="888"/>
      <c r="P321" s="888"/>
      <c r="Q321" s="888"/>
      <c r="R321" s="641"/>
      <c r="S321" s="705"/>
      <c r="T321" s="705"/>
      <c r="U321" s="705"/>
      <c r="V321" s="705"/>
      <c r="W321" s="705"/>
      <c r="X321" s="705"/>
      <c r="Y321" s="888"/>
      <c r="Z321" s="622"/>
      <c r="AA321" s="888"/>
      <c r="AB321" s="888"/>
      <c r="AC321" s="603"/>
      <c r="AD321" s="603"/>
      <c r="AE321" s="603"/>
      <c r="AF321" s="603"/>
      <c r="AG321" s="603"/>
      <c r="AH321" s="603"/>
      <c r="AI321" s="603"/>
      <c r="AJ321" s="603"/>
      <c r="AK321" s="603"/>
      <c r="AL321" s="603"/>
      <c r="AM321" s="603"/>
      <c r="AN321" s="603"/>
      <c r="AO321" s="622"/>
      <c r="AP321" s="888"/>
      <c r="AQ321" s="888"/>
      <c r="AR321" s="771"/>
      <c r="AS321" s="772"/>
      <c r="AT321" s="772"/>
      <c r="AU321" s="772"/>
      <c r="AV321" s="772"/>
      <c r="AW321" s="772"/>
      <c r="AX321" s="772"/>
      <c r="AY321" s="622"/>
      <c r="AZ321" s="888"/>
      <c r="BA321" s="888"/>
      <c r="BB321" s="888"/>
      <c r="BC321" s="888"/>
      <c r="BD321" s="932"/>
      <c r="BE321" s="641"/>
      <c r="BF321" s="641"/>
      <c r="BG321" s="888"/>
      <c r="BH321" s="888"/>
    </row>
    <row r="322" spans="1:60" s="727" customFormat="1" x14ac:dyDescent="0.2">
      <c r="A322" s="888"/>
      <c r="B322" s="675"/>
      <c r="C322" s="888"/>
      <c r="D322" s="888"/>
      <c r="E322" s="641"/>
      <c r="F322" s="641"/>
      <c r="G322" s="888"/>
      <c r="H322" s="888"/>
      <c r="I322" s="888"/>
      <c r="J322" s="622"/>
      <c r="K322" s="615"/>
      <c r="M322" s="641"/>
      <c r="N322" s="641"/>
      <c r="O322" s="888"/>
      <c r="P322" s="888"/>
      <c r="Q322" s="888"/>
      <c r="R322" s="641"/>
      <c r="S322" s="705"/>
      <c r="T322" s="705"/>
      <c r="U322" s="705"/>
      <c r="V322" s="705"/>
      <c r="W322" s="705"/>
      <c r="X322" s="705"/>
      <c r="Y322" s="888"/>
      <c r="Z322" s="622"/>
      <c r="AA322" s="888"/>
      <c r="AB322" s="888"/>
      <c r="AC322" s="603"/>
      <c r="AD322" s="603"/>
      <c r="AE322" s="603"/>
      <c r="AF322" s="603"/>
      <c r="AG322" s="603"/>
      <c r="AH322" s="603"/>
      <c r="AI322" s="603"/>
      <c r="AJ322" s="603"/>
      <c r="AK322" s="603"/>
      <c r="AL322" s="603"/>
      <c r="AM322" s="603"/>
      <c r="AN322" s="603"/>
      <c r="AO322" s="622"/>
      <c r="AP322" s="888"/>
      <c r="AQ322" s="888"/>
      <c r="AR322" s="771"/>
      <c r="AS322" s="772"/>
      <c r="AT322" s="772"/>
      <c r="AU322" s="772"/>
      <c r="AV322" s="772"/>
      <c r="AW322" s="772"/>
      <c r="AX322" s="772"/>
      <c r="AY322" s="622"/>
      <c r="AZ322" s="888"/>
      <c r="BA322" s="888"/>
      <c r="BB322" s="888"/>
      <c r="BC322" s="888"/>
      <c r="BD322" s="932"/>
      <c r="BE322" s="641"/>
      <c r="BF322" s="641"/>
      <c r="BG322" s="888"/>
      <c r="BH322" s="888"/>
    </row>
    <row r="323" spans="1:60" s="727" customFormat="1" x14ac:dyDescent="0.2">
      <c r="A323" s="888"/>
      <c r="B323" s="675"/>
      <c r="C323" s="888"/>
      <c r="D323" s="888"/>
      <c r="E323" s="641"/>
      <c r="F323" s="641"/>
      <c r="G323" s="888"/>
      <c r="H323" s="888"/>
      <c r="I323" s="888"/>
      <c r="J323" s="622"/>
      <c r="K323" s="615"/>
      <c r="M323" s="641"/>
      <c r="N323" s="641"/>
      <c r="O323" s="888"/>
      <c r="P323" s="888"/>
      <c r="Q323" s="888"/>
      <c r="R323" s="641"/>
      <c r="S323" s="705"/>
      <c r="T323" s="705"/>
      <c r="U323" s="705"/>
      <c r="V323" s="705"/>
      <c r="W323" s="705"/>
      <c r="X323" s="705"/>
      <c r="Y323" s="888"/>
      <c r="Z323" s="622"/>
      <c r="AA323" s="888"/>
      <c r="AB323" s="888"/>
      <c r="AC323" s="603"/>
      <c r="AD323" s="603"/>
      <c r="AE323" s="603"/>
      <c r="AF323" s="603"/>
      <c r="AG323" s="603"/>
      <c r="AH323" s="603"/>
      <c r="AI323" s="603"/>
      <c r="AJ323" s="603"/>
      <c r="AK323" s="603"/>
      <c r="AL323" s="603"/>
      <c r="AM323" s="603"/>
      <c r="AN323" s="603"/>
      <c r="AO323" s="622"/>
      <c r="AP323" s="888"/>
      <c r="AQ323" s="888"/>
      <c r="AR323" s="771"/>
      <c r="AS323" s="772"/>
      <c r="AT323" s="772"/>
      <c r="AU323" s="772"/>
      <c r="AV323" s="772"/>
      <c r="AW323" s="772"/>
      <c r="AX323" s="772"/>
      <c r="AY323" s="622"/>
      <c r="AZ323" s="888"/>
      <c r="BA323" s="888"/>
      <c r="BB323" s="888"/>
      <c r="BC323" s="888"/>
      <c r="BD323" s="932"/>
      <c r="BE323" s="641"/>
      <c r="BF323" s="641"/>
      <c r="BG323" s="888"/>
      <c r="BH323" s="888"/>
    </row>
    <row r="324" spans="1:60" s="727" customFormat="1" x14ac:dyDescent="0.2">
      <c r="A324" s="888"/>
      <c r="B324" s="675"/>
      <c r="C324" s="888"/>
      <c r="D324" s="888"/>
      <c r="E324" s="641"/>
      <c r="F324" s="641"/>
      <c r="G324" s="888"/>
      <c r="H324" s="888"/>
      <c r="I324" s="888"/>
      <c r="J324" s="622"/>
      <c r="K324" s="888"/>
      <c r="M324" s="641"/>
      <c r="N324" s="641"/>
      <c r="O324" s="888"/>
      <c r="P324" s="888"/>
      <c r="Q324" s="888"/>
      <c r="R324" s="641"/>
      <c r="S324" s="705"/>
      <c r="T324" s="705"/>
      <c r="U324" s="705"/>
      <c r="V324" s="705"/>
      <c r="W324" s="705"/>
      <c r="X324" s="705"/>
      <c r="Y324" s="888"/>
      <c r="Z324" s="622"/>
      <c r="AA324" s="888"/>
      <c r="AB324" s="888"/>
      <c r="AC324" s="603"/>
      <c r="AD324" s="603"/>
      <c r="AE324" s="603"/>
      <c r="AF324" s="603"/>
      <c r="AG324" s="603"/>
      <c r="AH324" s="603"/>
      <c r="AI324" s="603"/>
      <c r="AJ324" s="603"/>
      <c r="AK324" s="603"/>
      <c r="AL324" s="603"/>
      <c r="AM324" s="603"/>
      <c r="AN324" s="603"/>
      <c r="AO324" s="622"/>
      <c r="AP324" s="888"/>
      <c r="AQ324" s="888"/>
      <c r="AR324" s="771"/>
      <c r="AS324" s="772"/>
      <c r="AT324" s="772"/>
      <c r="AU324" s="772"/>
      <c r="AV324" s="772"/>
      <c r="AW324" s="772"/>
      <c r="AX324" s="772"/>
      <c r="AY324" s="622"/>
      <c r="AZ324" s="888"/>
      <c r="BA324" s="888"/>
      <c r="BB324" s="888"/>
      <c r="BC324" s="888"/>
      <c r="BD324" s="932"/>
      <c r="BE324" s="641"/>
      <c r="BF324" s="641"/>
      <c r="BG324" s="888"/>
      <c r="BH324" s="888"/>
    </row>
    <row r="325" spans="1:60" s="727" customFormat="1" x14ac:dyDescent="0.2">
      <c r="A325" s="888"/>
      <c r="B325" s="675"/>
      <c r="C325" s="888"/>
      <c r="D325" s="888"/>
      <c r="E325" s="641"/>
      <c r="F325" s="641"/>
      <c r="G325" s="888"/>
      <c r="H325" s="888"/>
      <c r="I325" s="888"/>
      <c r="J325" s="622"/>
      <c r="K325" s="888"/>
      <c r="M325" s="641"/>
      <c r="N325" s="641"/>
      <c r="O325" s="888"/>
      <c r="P325" s="888"/>
      <c r="Q325" s="888"/>
      <c r="R325" s="641"/>
      <c r="S325" s="705"/>
      <c r="T325" s="705"/>
      <c r="U325" s="705"/>
      <c r="V325" s="705"/>
      <c r="W325" s="705"/>
      <c r="X325" s="705"/>
      <c r="Y325" s="888"/>
      <c r="Z325" s="622"/>
      <c r="AA325" s="888"/>
      <c r="AB325" s="888"/>
      <c r="AC325" s="603"/>
      <c r="AD325" s="603"/>
      <c r="AE325" s="603"/>
      <c r="AF325" s="603"/>
      <c r="AG325" s="603"/>
      <c r="AH325" s="603"/>
      <c r="AI325" s="603"/>
      <c r="AJ325" s="603"/>
      <c r="AK325" s="603"/>
      <c r="AL325" s="603"/>
      <c r="AM325" s="603"/>
      <c r="AN325" s="603"/>
      <c r="AO325" s="622"/>
      <c r="AP325" s="888"/>
      <c r="AQ325" s="888"/>
      <c r="AR325" s="771"/>
      <c r="AS325" s="772"/>
      <c r="AT325" s="772"/>
      <c r="AU325" s="772"/>
      <c r="AV325" s="772"/>
      <c r="AW325" s="772"/>
      <c r="AX325" s="772"/>
      <c r="AY325" s="622"/>
      <c r="AZ325" s="888"/>
      <c r="BA325" s="888"/>
      <c r="BB325" s="888"/>
      <c r="BC325" s="888"/>
      <c r="BD325" s="932"/>
      <c r="BE325" s="641"/>
      <c r="BF325" s="641"/>
      <c r="BG325" s="888"/>
      <c r="BH325" s="888"/>
    </row>
  </sheetData>
  <sheetProtection selectLockedCells="1" selectUnlockedCells="1"/>
  <mergeCells count="2">
    <mergeCell ref="AZ4:BC4"/>
    <mergeCell ref="P5:Q5"/>
  </mergeCells>
  <conditionalFormatting sqref="R7:V300">
    <cfRule type="cellIs" dxfId="62" priority="26" stopIfTrue="1" operator="lessThan">
      <formula>2</formula>
    </cfRule>
  </conditionalFormatting>
  <conditionalFormatting sqref="A288 A290">
    <cfRule type="cellIs" dxfId="61" priority="25" stopIfTrue="1" operator="lessThan">
      <formula>2</formula>
    </cfRule>
  </conditionalFormatting>
  <conditionalFormatting sqref="AQ7:AQ300">
    <cfRule type="cellIs" dxfId="60" priority="24" stopIfTrue="1" operator="lessThan">
      <formula>0</formula>
    </cfRule>
  </conditionalFormatting>
  <conditionalFormatting sqref="AP7:AP300">
    <cfRule type="cellIs" dxfId="59" priority="22" stopIfTrue="1" operator="greaterThan">
      <formula>11.99</formula>
    </cfRule>
    <cfRule type="cellIs" dxfId="58" priority="23" stopIfTrue="1" operator="lessThan">
      <formula>8</formula>
    </cfRule>
  </conditionalFormatting>
  <conditionalFormatting sqref="J7:J300">
    <cfRule type="cellIs" dxfId="57" priority="19" stopIfTrue="1" operator="greaterThan">
      <formula>10</formula>
    </cfRule>
    <cfRule type="cellIs" dxfId="56" priority="20" stopIfTrue="1" operator="lessThan">
      <formula>2</formula>
    </cfRule>
  </conditionalFormatting>
  <hyperlinks>
    <hyperlink ref="C2" r:id="rId1"/>
  </hyperlinks>
  <pageMargins left="0.2" right="0.2" top="0.44027777777777777" bottom="0.45" header="0.51180555555555551" footer="0.51180555555555551"/>
  <pageSetup firstPageNumber="0" orientation="landscape" horizontalDpi="300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64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8.85546875" defaultRowHeight="12.75" x14ac:dyDescent="0.2"/>
  <cols>
    <col min="1" max="1" width="25.5703125" style="888" customWidth="1"/>
    <col min="2" max="2" width="6" style="675" customWidth="1"/>
    <col min="3" max="3" width="12.28515625" style="888" customWidth="1"/>
    <col min="4" max="4" width="13.85546875" style="888" customWidth="1"/>
    <col min="5" max="5" width="4.85546875" style="641" customWidth="1"/>
    <col min="6" max="6" width="3.7109375" style="641" customWidth="1"/>
    <col min="7" max="7" width="3.85546875" style="888" customWidth="1"/>
    <col min="8" max="8" width="4" style="888" customWidth="1"/>
    <col min="9" max="9" width="6.7109375" style="888" customWidth="1"/>
    <col min="10" max="10" width="5.42578125" style="622" customWidth="1"/>
    <col min="11" max="11" width="8.42578125" style="888" customWidth="1"/>
    <col min="12" max="12" width="7.5703125" style="727" customWidth="1"/>
    <col min="13" max="13" width="8.7109375" style="641" customWidth="1"/>
    <col min="14" max="14" width="4.5703125" style="641" customWidth="1"/>
    <col min="15" max="15" width="7.5703125" style="888" customWidth="1"/>
    <col min="16" max="17" width="7.7109375" style="888" customWidth="1"/>
    <col min="18" max="18" width="6.42578125" style="641" customWidth="1"/>
    <col min="19" max="22" width="6" style="705" customWidth="1"/>
    <col min="23" max="24" width="7.42578125" style="705" customWidth="1"/>
    <col min="25" max="25" width="12.5703125" style="888" customWidth="1"/>
    <col min="26" max="26" width="7.85546875" style="622" customWidth="1"/>
    <col min="27" max="27" width="6.140625" style="888" customWidth="1"/>
    <col min="28" max="28" width="4.5703125" style="888" customWidth="1"/>
    <col min="29" max="29" width="5.42578125" style="603" customWidth="1"/>
    <col min="30" max="30" width="6.140625" style="603" customWidth="1"/>
    <col min="31" max="31" width="7.140625" style="603" customWidth="1"/>
    <col min="32" max="32" width="7.7109375" style="603" customWidth="1"/>
    <col min="33" max="33" width="8.7109375" style="603" customWidth="1"/>
    <col min="34" max="35" width="8.5703125" style="603" customWidth="1"/>
    <col min="36" max="37" width="8" style="603" customWidth="1"/>
    <col min="38" max="38" width="9.7109375" style="603" customWidth="1"/>
    <col min="39" max="39" width="6" style="603" customWidth="1"/>
    <col min="40" max="40" width="6.42578125" style="603" customWidth="1"/>
    <col min="41" max="41" width="7" style="622" customWidth="1"/>
    <col min="42" max="43" width="7" style="888" customWidth="1"/>
    <col min="44" max="44" width="5.28515625" style="771" customWidth="1"/>
    <col min="45" max="48" width="5.28515625" style="772" customWidth="1"/>
    <col min="49" max="50" width="5.42578125" style="772" customWidth="1"/>
    <col min="51" max="51" width="5.28515625" style="622" customWidth="1"/>
    <col min="52" max="55" width="6.7109375" style="888" customWidth="1"/>
    <col min="56" max="56" width="8.85546875" style="932" customWidth="1"/>
    <col min="57" max="58" width="8.85546875" style="641"/>
    <col min="59" max="16384" width="8.85546875" style="888"/>
  </cols>
  <sheetData>
    <row r="1" spans="1:60" ht="12.75" customHeight="1" x14ac:dyDescent="0.2">
      <c r="A1" s="120" t="s">
        <v>871</v>
      </c>
      <c r="B1" s="674"/>
      <c r="C1" s="597" t="s">
        <v>1</v>
      </c>
      <c r="E1" s="667"/>
      <c r="G1" s="586"/>
      <c r="H1" s="399"/>
      <c r="I1" s="399"/>
      <c r="J1" s="698" t="s">
        <v>3641</v>
      </c>
      <c r="K1" s="554"/>
      <c r="L1" s="600"/>
      <c r="N1" s="661"/>
      <c r="P1" s="554"/>
      <c r="Q1" s="660"/>
      <c r="R1" s="599"/>
      <c r="S1" s="704"/>
      <c r="T1" s="704"/>
      <c r="W1" s="704"/>
      <c r="Y1" s="554"/>
      <c r="Z1" s="698" t="s">
        <v>2</v>
      </c>
      <c r="AC1" s="602" t="s">
        <v>4190</v>
      </c>
      <c r="AG1" s="710"/>
      <c r="AJ1" s="602"/>
      <c r="AK1" s="602"/>
      <c r="AL1" s="711"/>
      <c r="AO1" s="742" t="s">
        <v>4169</v>
      </c>
      <c r="AP1" s="399"/>
      <c r="AQ1" s="658"/>
      <c r="AR1" s="765" t="s">
        <v>5</v>
      </c>
      <c r="AS1" s="616"/>
      <c r="AT1" s="616"/>
      <c r="AU1" s="616"/>
      <c r="AV1" s="616"/>
      <c r="AW1" s="616"/>
      <c r="AX1" s="616"/>
      <c r="AY1" s="747" t="s">
        <v>6</v>
      </c>
      <c r="BD1" s="931" t="s">
        <v>1853</v>
      </c>
    </row>
    <row r="2" spans="1:60" ht="12.75" customHeight="1" x14ac:dyDescent="0.2">
      <c r="A2" s="598" t="s">
        <v>7</v>
      </c>
      <c r="B2" s="674"/>
      <c r="C2" s="15" t="s">
        <v>4220</v>
      </c>
      <c r="D2" s="598"/>
      <c r="E2" s="665"/>
      <c r="F2" s="665"/>
      <c r="G2" s="399"/>
      <c r="H2" s="399"/>
      <c r="I2" s="399"/>
      <c r="J2" s="746" t="s">
        <v>4215</v>
      </c>
      <c r="K2" s="554"/>
      <c r="L2" s="600"/>
      <c r="N2" s="661"/>
      <c r="P2" s="554"/>
      <c r="Q2" s="599"/>
      <c r="R2" s="665"/>
      <c r="S2" s="706"/>
      <c r="T2" s="1162"/>
      <c r="W2" s="706"/>
      <c r="Y2" s="554"/>
      <c r="Z2" s="746" t="s">
        <v>4216</v>
      </c>
      <c r="AO2" s="743" t="s">
        <v>10</v>
      </c>
      <c r="AP2" s="399"/>
      <c r="AR2" s="743" t="s">
        <v>11</v>
      </c>
      <c r="AS2" s="616"/>
      <c r="AT2" s="616"/>
      <c r="AU2" s="616"/>
      <c r="AV2" s="616"/>
      <c r="AW2" s="616"/>
      <c r="AX2" s="616"/>
      <c r="AY2" s="739" t="s">
        <v>14</v>
      </c>
    </row>
    <row r="3" spans="1:60" ht="12.75" customHeight="1" x14ac:dyDescent="0.2">
      <c r="A3" s="930" t="s">
        <v>4627</v>
      </c>
      <c r="B3" s="737"/>
      <c r="D3" s="598"/>
      <c r="E3" s="665"/>
      <c r="F3" s="665"/>
      <c r="G3" s="399"/>
      <c r="H3" s="399"/>
      <c r="I3" s="399"/>
      <c r="J3" s="752" t="s">
        <v>12</v>
      </c>
      <c r="K3" s="554"/>
      <c r="L3" s="888"/>
      <c r="N3" s="665"/>
      <c r="P3" s="554"/>
      <c r="Q3" s="700" t="s">
        <v>8</v>
      </c>
      <c r="R3" s="665"/>
      <c r="S3" s="707"/>
      <c r="T3" s="707"/>
      <c r="W3" s="707"/>
      <c r="X3" s="708"/>
      <c r="Y3" s="554"/>
      <c r="AE3" s="604"/>
      <c r="AF3" s="604"/>
      <c r="AG3" s="604"/>
      <c r="AH3" s="604"/>
      <c r="AI3" s="604"/>
      <c r="AJ3" s="604"/>
      <c r="AK3" s="604"/>
      <c r="AL3" s="604"/>
      <c r="AM3" s="604"/>
      <c r="AN3" s="604"/>
      <c r="AO3" s="668"/>
      <c r="AP3" s="399"/>
      <c r="AR3" s="766" t="s">
        <v>13</v>
      </c>
      <c r="AS3" s="616"/>
      <c r="AT3" s="616"/>
      <c r="AU3" s="616"/>
      <c r="AV3" s="616"/>
      <c r="AW3" s="616"/>
      <c r="AX3" s="616"/>
      <c r="BA3" s="601"/>
      <c r="BB3" s="601"/>
      <c r="BC3" s="601"/>
    </row>
    <row r="4" spans="1:60" ht="12.75" customHeight="1" x14ac:dyDescent="0.2">
      <c r="A4" s="712"/>
      <c r="B4" s="554"/>
      <c r="C4" s="887"/>
      <c r="D4" s="554"/>
      <c r="E4" s="713"/>
      <c r="F4" s="713"/>
      <c r="G4" s="554"/>
      <c r="H4" s="554"/>
      <c r="I4" s="554"/>
      <c r="J4" s="753" t="s">
        <v>4595</v>
      </c>
      <c r="K4" s="887"/>
      <c r="L4" s="888"/>
      <c r="N4" s="1235"/>
      <c r="O4" s="662"/>
      <c r="P4" s="887"/>
      <c r="R4" s="1235"/>
      <c r="T4" s="707"/>
      <c r="W4" s="707"/>
      <c r="Y4" s="887"/>
      <c r="Z4" s="740" t="s">
        <v>15</v>
      </c>
      <c r="AA4" s="887"/>
      <c r="AB4" s="887"/>
      <c r="AC4" s="903"/>
      <c r="AD4" s="903"/>
      <c r="AE4" s="903"/>
      <c r="AF4" s="903"/>
      <c r="AG4" s="903"/>
      <c r="AH4" s="903"/>
      <c r="AI4" s="903"/>
      <c r="AJ4" s="903"/>
      <c r="AK4" s="903"/>
      <c r="AL4" s="903"/>
      <c r="AM4" s="903"/>
      <c r="AN4" s="903"/>
      <c r="AO4" s="668"/>
      <c r="AP4" s="399"/>
      <c r="AQ4" s="714"/>
      <c r="AR4" s="979" t="s">
        <v>4596</v>
      </c>
      <c r="AS4" s="767"/>
      <c r="AT4" s="767"/>
      <c r="AU4" s="767"/>
      <c r="AV4" s="767"/>
      <c r="AW4" s="715" t="s">
        <v>19</v>
      </c>
      <c r="AX4" s="767"/>
      <c r="AZ4" s="1247" t="s">
        <v>20</v>
      </c>
      <c r="BA4" s="1248"/>
      <c r="BB4" s="1248"/>
      <c r="BC4" s="1249"/>
    </row>
    <row r="5" spans="1:60" ht="12.75" customHeight="1" x14ac:dyDescent="0.2">
      <c r="A5" s="887" t="s">
        <v>21</v>
      </c>
      <c r="B5" s="671" t="s">
        <v>22</v>
      </c>
      <c r="C5" s="568"/>
      <c r="D5" s="887"/>
      <c r="E5" s="716" t="s">
        <v>23</v>
      </c>
      <c r="F5" s="716" t="s">
        <v>24</v>
      </c>
      <c r="G5" s="715" t="s">
        <v>25</v>
      </c>
      <c r="H5" s="568"/>
      <c r="I5" s="717">
        <v>43889</v>
      </c>
      <c r="J5" s="663" t="s">
        <v>26</v>
      </c>
      <c r="K5" s="1235" t="s">
        <v>4212</v>
      </c>
      <c r="L5" s="911" t="s">
        <v>4167</v>
      </c>
      <c r="M5" s="568"/>
      <c r="N5" s="1235" t="s">
        <v>28</v>
      </c>
      <c r="O5" s="1235" t="s">
        <v>4213</v>
      </c>
      <c r="P5" s="1250" t="s">
        <v>4218</v>
      </c>
      <c r="Q5" s="1250"/>
      <c r="R5" s="1235" t="s">
        <v>27</v>
      </c>
      <c r="S5" s="666" t="s">
        <v>42</v>
      </c>
      <c r="T5" s="666" t="s">
        <v>42</v>
      </c>
      <c r="U5" s="666" t="s">
        <v>42</v>
      </c>
      <c r="V5" s="666" t="s">
        <v>42</v>
      </c>
      <c r="W5" s="666" t="s">
        <v>41</v>
      </c>
      <c r="X5" s="666" t="s">
        <v>36</v>
      </c>
      <c r="Y5" s="718" t="s">
        <v>29</v>
      </c>
      <c r="Z5" s="663" t="s">
        <v>30</v>
      </c>
      <c r="AA5" s="1235" t="s">
        <v>32</v>
      </c>
      <c r="AB5" s="1235" t="s">
        <v>33</v>
      </c>
      <c r="AC5" s="702" t="s">
        <v>32</v>
      </c>
      <c r="AD5" s="702"/>
      <c r="AE5" s="702" t="s">
        <v>32</v>
      </c>
      <c r="AF5" s="702" t="s">
        <v>35</v>
      </c>
      <c r="AG5" s="702" t="s">
        <v>32</v>
      </c>
      <c r="AH5" s="702" t="s">
        <v>32</v>
      </c>
      <c r="AI5" s="702" t="s">
        <v>4191</v>
      </c>
      <c r="AJ5" s="702" t="s">
        <v>36</v>
      </c>
      <c r="AK5" s="702" t="s">
        <v>4192</v>
      </c>
      <c r="AL5" s="702" t="s">
        <v>38</v>
      </c>
      <c r="AM5" s="702" t="s">
        <v>39</v>
      </c>
      <c r="AN5" s="702" t="s">
        <v>40</v>
      </c>
      <c r="AO5" s="744" t="s">
        <v>47</v>
      </c>
      <c r="AP5" s="568" t="s">
        <v>48</v>
      </c>
      <c r="AQ5" s="1235" t="s">
        <v>31</v>
      </c>
      <c r="AR5" s="746" t="s">
        <v>49</v>
      </c>
      <c r="AS5" s="767"/>
      <c r="AT5" s="767"/>
      <c r="AU5" s="767"/>
      <c r="AV5" s="767"/>
      <c r="AW5" s="715" t="s">
        <v>50</v>
      </c>
      <c r="AX5" s="767"/>
      <c r="AY5" s="748" t="s">
        <v>51</v>
      </c>
      <c r="AZ5" s="773" t="s">
        <v>52</v>
      </c>
      <c r="BA5" s="720" t="s">
        <v>52</v>
      </c>
      <c r="BB5" s="720" t="s">
        <v>53</v>
      </c>
      <c r="BC5" s="774" t="s">
        <v>54</v>
      </c>
      <c r="BE5" s="568" t="s">
        <v>4283</v>
      </c>
      <c r="BF5" s="568" t="s">
        <v>4285</v>
      </c>
      <c r="BG5" s="641" t="s">
        <v>32</v>
      </c>
    </row>
    <row r="6" spans="1:60" s="736" customFormat="1" ht="12.75" customHeight="1" thickBot="1" x14ac:dyDescent="0.25">
      <c r="A6" s="728" t="s">
        <v>55</v>
      </c>
      <c r="B6" s="738" t="s">
        <v>56</v>
      </c>
      <c r="C6" s="729" t="s">
        <v>95</v>
      </c>
      <c r="D6" s="729" t="s">
        <v>57</v>
      </c>
      <c r="E6" s="730" t="s">
        <v>58</v>
      </c>
      <c r="F6" s="730" t="s">
        <v>59</v>
      </c>
      <c r="G6" s="731" t="s">
        <v>60</v>
      </c>
      <c r="H6" s="731" t="s">
        <v>61</v>
      </c>
      <c r="I6" s="729" t="s">
        <v>62</v>
      </c>
      <c r="J6" s="741" t="s">
        <v>63</v>
      </c>
      <c r="K6" s="729" t="s">
        <v>71</v>
      </c>
      <c r="L6" s="732" t="s">
        <v>4168</v>
      </c>
      <c r="M6" s="731" t="s">
        <v>4214</v>
      </c>
      <c r="N6" s="731" t="s">
        <v>69</v>
      </c>
      <c r="O6" s="729" t="s">
        <v>72</v>
      </c>
      <c r="P6" s="729" t="s">
        <v>67</v>
      </c>
      <c r="Q6" s="729" t="s">
        <v>68</v>
      </c>
      <c r="R6" s="729" t="s">
        <v>66</v>
      </c>
      <c r="S6" s="733" t="s">
        <v>87</v>
      </c>
      <c r="T6" s="733" t="s">
        <v>88</v>
      </c>
      <c r="U6" s="733" t="s">
        <v>51</v>
      </c>
      <c r="V6" s="733" t="s">
        <v>89</v>
      </c>
      <c r="W6" s="733" t="s">
        <v>86</v>
      </c>
      <c r="X6" s="733" t="s">
        <v>85</v>
      </c>
      <c r="Y6" s="728" t="s">
        <v>1854</v>
      </c>
      <c r="Z6" s="741" t="s">
        <v>72</v>
      </c>
      <c r="AA6" s="729" t="s">
        <v>74</v>
      </c>
      <c r="AB6" s="729" t="s">
        <v>75</v>
      </c>
      <c r="AC6" s="734" t="s">
        <v>76</v>
      </c>
      <c r="AD6" s="734" t="s">
        <v>34</v>
      </c>
      <c r="AE6" s="734" t="s">
        <v>77</v>
      </c>
      <c r="AF6" s="734" t="s">
        <v>78</v>
      </c>
      <c r="AG6" s="734" t="s">
        <v>79</v>
      </c>
      <c r="AH6" s="734" t="s">
        <v>80</v>
      </c>
      <c r="AI6" s="734" t="s">
        <v>80</v>
      </c>
      <c r="AJ6" s="734" t="s">
        <v>80</v>
      </c>
      <c r="AK6" s="734" t="s">
        <v>80</v>
      </c>
      <c r="AL6" s="734" t="s">
        <v>82</v>
      </c>
      <c r="AM6" s="734" t="s">
        <v>83</v>
      </c>
      <c r="AN6" s="734" t="s">
        <v>84</v>
      </c>
      <c r="AO6" s="745" t="s">
        <v>96</v>
      </c>
      <c r="AP6" s="731" t="s">
        <v>97</v>
      </c>
      <c r="AQ6" s="729" t="s">
        <v>73</v>
      </c>
      <c r="AR6" s="768">
        <v>2019</v>
      </c>
      <c r="AS6" s="769">
        <v>2020</v>
      </c>
      <c r="AT6" s="769">
        <v>2021</v>
      </c>
      <c r="AU6" s="769">
        <v>2022</v>
      </c>
      <c r="AV6" s="769">
        <v>2023</v>
      </c>
      <c r="AW6" s="731" t="s">
        <v>98</v>
      </c>
      <c r="AX6" s="731" t="s">
        <v>99</v>
      </c>
      <c r="AY6" s="749" t="s">
        <v>100</v>
      </c>
      <c r="AZ6" s="775" t="s">
        <v>101</v>
      </c>
      <c r="BA6" s="735" t="s">
        <v>102</v>
      </c>
      <c r="BB6" s="735" t="s">
        <v>103</v>
      </c>
      <c r="BC6" s="776" t="s">
        <v>103</v>
      </c>
      <c r="BD6" s="741" t="s">
        <v>4281</v>
      </c>
      <c r="BE6" s="731" t="s">
        <v>4284</v>
      </c>
      <c r="BF6" s="731" t="s">
        <v>4286</v>
      </c>
      <c r="BG6" s="837" t="s">
        <v>4405</v>
      </c>
    </row>
    <row r="7" spans="1:60" ht="11.25" customHeight="1" x14ac:dyDescent="0.2">
      <c r="A7" s="887" t="s">
        <v>883</v>
      </c>
      <c r="B7" s="899" t="s">
        <v>81</v>
      </c>
      <c r="C7" s="957" t="s">
        <v>153</v>
      </c>
      <c r="D7" s="957" t="s">
        <v>4332</v>
      </c>
      <c r="E7" s="754">
        <v>9</v>
      </c>
      <c r="F7" s="1235">
        <v>527</v>
      </c>
      <c r="G7" s="1235" t="s">
        <v>106</v>
      </c>
      <c r="H7" s="1235" t="s">
        <v>106</v>
      </c>
      <c r="I7" s="898">
        <v>77.069999999999993</v>
      </c>
      <c r="J7" s="669">
        <f t="shared" ref="J7:J70" si="0">(M7/I7)*100</f>
        <v>0.93421564811210589</v>
      </c>
      <c r="K7" s="901">
        <v>0.18</v>
      </c>
      <c r="L7" s="911">
        <v>4</v>
      </c>
      <c r="M7" s="660">
        <f t="shared" ref="M7:M70" si="1">K7*L7</f>
        <v>0.72</v>
      </c>
      <c r="N7" s="894" t="s">
        <v>431</v>
      </c>
      <c r="O7" s="756">
        <v>0.16400000000000001</v>
      </c>
      <c r="P7" s="885">
        <v>43828</v>
      </c>
      <c r="Q7" s="885">
        <v>43851</v>
      </c>
      <c r="R7" s="660">
        <f t="shared" ref="R7:R70" si="2">(K7-O7)/O7*100</f>
        <v>9.7560975609756024</v>
      </c>
      <c r="S7" s="721">
        <f>IF(INDEX(Historical!$D$7:$D$1379,MATCH(B7,Historical!$B$7:$B$1403,0))=0,"n/a",(INDEX(Historical!$C$7:$C$1381,MATCH(B7,Historical!$B$7:$B$1403,0))/INDEX(Historical!$D$7:$D$1379,MATCH(B7,Historical!$B$7:$B$1403,0))-1)*100)</f>
        <v>10.06711409395975</v>
      </c>
      <c r="T7" s="721">
        <f>IF(INDEX(Historical!$F$7:$F$1372,MATCH(B7,Historical!$B$7:$B$1403,0))=0,"n/a",((INDEX(Historical!$C$7:$C$1381,MATCH(B7,Historical!$B$7:$B$1403,0))/INDEX(Historical!$F$7:$F$1372,MATCH(B7,Historical!$B$7:$B$1403,0)))^(1/3)-1)*100)</f>
        <v>12.559460426429215</v>
      </c>
      <c r="U7" s="721">
        <f>IF(INDEX(Historical!$H$7:$H$1372,MATCH(B7,Historical!$B$7:$B$1403,0))=0,"n/a",((INDEX(Historical!$C$7:$C$1381,MATCH(B7,Historical!$B$7:$B$1403,0))/INDEX(Historical!$H$7:$H$1372,MATCH(B7,Historical!$B$7:$B$1403,0)))^(1/5)-1)*100)</f>
        <v>11.675002377685907</v>
      </c>
      <c r="V7" s="721" t="str">
        <f>IF(INDEX(Historical!$O$7:$O$1372,MATCH(B7,Historical!$B$7:$B$1403,0))=0,"n/a",((INDEX(Historical!$C$7:$C$1381,MATCH(B7,Historical!$B$7:$B$1403,0))/INDEX(Historical!$O$7:$O$1372,MATCH(B7,Historical!$B$7:$B$1403,0)))^(1/10)-1)*100)</f>
        <v>n/a</v>
      </c>
      <c r="W7" s="722" t="str">
        <f t="shared" ref="W7:W70" si="3">IF(OR(U7&lt;=0,U7="n/a",V7&lt;=0,V7="n/a"),"n/a",U7/V7)</f>
        <v>n/a</v>
      </c>
      <c r="X7" s="723">
        <f t="shared" ref="X7:X70" si="4">IF(OR(AJ7&lt;=0,AJ7="n/a",U7&lt;=0,U7="n/a"),"n/a",U7/AJ7)</f>
        <v>0.31133339673829086</v>
      </c>
      <c r="Y7" s="679"/>
      <c r="Z7" s="669">
        <f t="shared" ref="Z7:Z70" si="5">IF(OR(AC7&lt;0.01,AC7="n/a"),"n/a",M7/AC7*100)</f>
        <v>29.75206611570248</v>
      </c>
      <c r="AA7" s="910">
        <f t="shared" ref="AA7:AA70" si="6">IF(OR(AC7&lt;0.01,AC7="n/a"),"n/a",I7/AC7)</f>
        <v>31.847107438016526</v>
      </c>
      <c r="AB7" s="911">
        <v>10</v>
      </c>
      <c r="AC7" s="889">
        <v>2.42</v>
      </c>
      <c r="AD7" s="889">
        <v>3.58</v>
      </c>
      <c r="AE7" s="889">
        <v>4.54</v>
      </c>
      <c r="AF7" s="889">
        <v>5</v>
      </c>
      <c r="AG7" s="889">
        <v>21.8</v>
      </c>
      <c r="AH7" s="889">
        <v>26.1</v>
      </c>
      <c r="AI7" s="889">
        <v>11.1</v>
      </c>
      <c r="AJ7" s="889">
        <v>37.5</v>
      </c>
      <c r="AK7" s="889">
        <v>8.8800000000000008</v>
      </c>
      <c r="AL7" s="902">
        <v>23750</v>
      </c>
      <c r="AM7" s="896">
        <v>0.4</v>
      </c>
      <c r="AN7" s="889">
        <v>0.51</v>
      </c>
      <c r="AO7" s="762">
        <f t="shared" ref="AO7:AO70" si="7">IF(U7="n/a","n/a",IF(AA7&lt;0,"n/a",IF(AA7="n/a","n/a",J7+U7-AA7)))</f>
        <v>-19.237889412218514</v>
      </c>
      <c r="AP7" s="763">
        <f t="shared" ref="AP7:AP70" si="8">IF(U7="n/a","n/a",J7+U7)</f>
        <v>12.609218025798013</v>
      </c>
      <c r="AQ7" s="912">
        <f t="shared" ref="AQ7:AQ70" si="9">IF(OR(AC7&lt;0.01,AF7="n/a"),"n/a",(I7/SQRT(22.5*AC7*(I7/AF7))-1)*100)</f>
        <v>166.02885155986175</v>
      </c>
      <c r="AR7" s="669">
        <f>INDEX(Historical!$C$7:$C$1381,MATCH(B7,Historical!$B$7:$B$1403,0))*IF(AH7="n/a",1.03,IF(AH7&lt;0,1.01,IF(AH7&gt;10,1.1,(1+AH7/100))))</f>
        <v>0.72160000000000013</v>
      </c>
      <c r="AS7" s="910">
        <f t="shared" ref="AS7:AS70" si="10">IF($AI7="n/a",1.03*AR7,IF($AI7&lt;0,1.01*AR7,IF($AI7&gt;10,1.1*AR7,(1+$AI7/100)*AR7)))</f>
        <v>0.79376000000000024</v>
      </c>
      <c r="AT7" s="910">
        <f t="shared" ref="AT7:AV26" si="11">IF($AK7="n/a",1.03*AS7,IF($AK7&lt;0,1.01*AS7,IF($AK7&gt;10,1.1*AS7,(1+$AK7/100)*AS7)))</f>
        <v>0.86424588800000024</v>
      </c>
      <c r="AU7" s="910">
        <f t="shared" si="11"/>
        <v>0.94099092285440022</v>
      </c>
      <c r="AV7" s="910">
        <f t="shared" si="11"/>
        <v>1.0245509168038709</v>
      </c>
      <c r="AW7" s="669">
        <f t="shared" ref="AW7:AW70" si="12">SUM(AR7:AV7)</f>
        <v>4.3451477276582713</v>
      </c>
      <c r="AX7" s="770">
        <f t="shared" ref="AX7:AX70" si="13">AW7/I7*100</f>
        <v>5.6379236118571061</v>
      </c>
      <c r="AY7" s="959">
        <v>1.36</v>
      </c>
      <c r="AZ7" s="896">
        <v>17.93</v>
      </c>
      <c r="BA7" s="896">
        <v>-14.97</v>
      </c>
      <c r="BB7" s="896">
        <v>-9.5699999999999985</v>
      </c>
      <c r="BC7" s="896">
        <v>0.77999999999999992</v>
      </c>
      <c r="BE7" s="641">
        <v>2012</v>
      </c>
      <c r="BF7" s="922">
        <f t="shared" ref="BF7:BF70" si="14">IF(BE7&gt;2008,0,IF(BE7&gt;2001,1,IF(BE7&gt;1990,2,IF(BE7&gt;1980,3,IF(BE7&gt;1973,4,IF(BE7&gt;1970,5,IF(BE7&gt;1960,6,IF(BE7&gt;1958,7,IF(BE7&gt;1953,8,9)))))))))</f>
        <v>0</v>
      </c>
      <c r="BG7" s="906">
        <v>11.899999999999999</v>
      </c>
    </row>
    <row r="8" spans="1:60" ht="11.25" customHeight="1" x14ac:dyDescent="0.2">
      <c r="A8" s="887" t="s">
        <v>903</v>
      </c>
      <c r="B8" s="899" t="s">
        <v>904</v>
      </c>
      <c r="C8" s="957" t="s">
        <v>4335</v>
      </c>
      <c r="D8" s="957" t="s">
        <v>4336</v>
      </c>
      <c r="E8" s="754">
        <v>9</v>
      </c>
      <c r="F8" s="1235">
        <v>522</v>
      </c>
      <c r="G8" s="1235" t="s">
        <v>106</v>
      </c>
      <c r="H8" s="1235" t="s">
        <v>106</v>
      </c>
      <c r="I8" s="898">
        <v>41.45</v>
      </c>
      <c r="J8" s="669">
        <f t="shared" si="0"/>
        <v>2.8950542822677923</v>
      </c>
      <c r="K8" s="901">
        <v>0.3</v>
      </c>
      <c r="L8" s="911">
        <v>4</v>
      </c>
      <c r="M8" s="660">
        <f t="shared" si="1"/>
        <v>1.2</v>
      </c>
      <c r="N8" s="894" t="s">
        <v>709</v>
      </c>
      <c r="O8" s="756">
        <v>0.28000000000000003</v>
      </c>
      <c r="P8" s="885">
        <v>43810</v>
      </c>
      <c r="Q8" s="885">
        <v>43825</v>
      </c>
      <c r="R8" s="660">
        <f t="shared" si="2"/>
        <v>7.1428571428571281</v>
      </c>
      <c r="S8" s="721">
        <f>IF(INDEX(Historical!$D$7:$D$1379,MATCH(B8,Historical!$B$7:$B$1403,0))=0,"n/a",(INDEX(Historical!$C$7:$C$1381,MATCH(B8,Historical!$B$7:$B$1403,0))/INDEX(Historical!$D$7:$D$1379,MATCH(B8,Historical!$B$7:$B$1403,0))-1)*100)</f>
        <v>4.5871559633027248</v>
      </c>
      <c r="T8" s="721">
        <f>IF(INDEX(Historical!$F$7:$F$1372,MATCH(B8,Historical!$B$7:$B$1403,0))=0,"n/a",((INDEX(Historical!$C$7:$C$1381,MATCH(B8,Historical!$B$7:$B$1403,0))/INDEX(Historical!$F$7:$F$1372,MATCH(B8,Historical!$B$7:$B$1403,0)))^(1/3)-1)*100)</f>
        <v>4.1184815645028072</v>
      </c>
      <c r="U8" s="721">
        <f>IF(INDEX(Historical!$H$7:$H$1372,MATCH(B8,Historical!$B$7:$B$1403,0))=0,"n/a",((INDEX(Historical!$C$7:$C$1381,MATCH(B8,Historical!$B$7:$B$1403,0))/INDEX(Historical!$H$7:$H$1372,MATCH(B8,Historical!$B$7:$B$1403,0)))^(1/5)-1)*100)</f>
        <v>5.016931709648742</v>
      </c>
      <c r="V8" s="721" t="str">
        <f>IF(INDEX(Historical!$O$7:$O$1372,MATCH(B8,Historical!$B$7:$B$1403,0))=0,"n/a",((INDEX(Historical!$C$7:$C$1381,MATCH(B8,Historical!$B$7:$B$1403,0))/INDEX(Historical!$O$7:$O$1372,MATCH(B8,Historical!$B$7:$B$1403,0)))^(1/10)-1)*100)</f>
        <v>n/a</v>
      </c>
      <c r="W8" s="722" t="str">
        <f t="shared" si="3"/>
        <v>n/a</v>
      </c>
      <c r="X8" s="723">
        <f t="shared" si="4"/>
        <v>0.2726593320461273</v>
      </c>
      <c r="Y8" s="678"/>
      <c r="Z8" s="669">
        <f t="shared" si="5"/>
        <v>141.1764705882353</v>
      </c>
      <c r="AA8" s="910">
        <f t="shared" si="6"/>
        <v>48.764705882352949</v>
      </c>
      <c r="AB8" s="911">
        <v>12</v>
      </c>
      <c r="AC8" s="889">
        <v>0.85</v>
      </c>
      <c r="AD8" s="889">
        <v>16.350000000000001</v>
      </c>
      <c r="AE8" s="889">
        <v>6.77</v>
      </c>
      <c r="AF8" s="889">
        <v>1.88</v>
      </c>
      <c r="AG8" s="889">
        <v>3.9</v>
      </c>
      <c r="AH8" s="889">
        <v>101.49999999999999</v>
      </c>
      <c r="AI8" s="889">
        <v>30.43</v>
      </c>
      <c r="AJ8" s="889">
        <v>18.399999999999999</v>
      </c>
      <c r="AK8" s="889">
        <v>3</v>
      </c>
      <c r="AL8" s="902">
        <v>2480</v>
      </c>
      <c r="AM8" s="896">
        <v>0.4</v>
      </c>
      <c r="AN8" s="889">
        <v>1.03</v>
      </c>
      <c r="AO8" s="762">
        <f t="shared" si="7"/>
        <v>-40.852719890436418</v>
      </c>
      <c r="AP8" s="763">
        <f t="shared" si="8"/>
        <v>7.9119859919165343</v>
      </c>
      <c r="AQ8" s="912">
        <f t="shared" si="9"/>
        <v>101.85544559172209</v>
      </c>
      <c r="AR8" s="669">
        <f>INDEX(Historical!$C$7:$C$1381,MATCH(B8,Historical!$B$7:$B$1403,0))*IF(AH8="n/a",1.03,IF(AH8&lt;0,1.01,IF(AH8&gt;10,1.1,(1+AH8/100))))</f>
        <v>1.254</v>
      </c>
      <c r="AS8" s="910">
        <f t="shared" si="10"/>
        <v>1.3794000000000002</v>
      </c>
      <c r="AT8" s="910">
        <f t="shared" si="11"/>
        <v>1.4207820000000002</v>
      </c>
      <c r="AU8" s="910">
        <f t="shared" si="11"/>
        <v>1.4634054600000002</v>
      </c>
      <c r="AV8" s="910">
        <f t="shared" si="11"/>
        <v>1.5073076238000003</v>
      </c>
      <c r="AW8" s="669">
        <f t="shared" si="12"/>
        <v>7.0248950837999997</v>
      </c>
      <c r="AX8" s="770">
        <f t="shared" si="13"/>
        <v>16.947877162364293</v>
      </c>
      <c r="AY8" s="959">
        <v>0.44</v>
      </c>
      <c r="AZ8" s="896">
        <v>-0.72</v>
      </c>
      <c r="BA8" s="896">
        <v>-15.85</v>
      </c>
      <c r="BB8" s="896">
        <v>-9.51</v>
      </c>
      <c r="BC8" s="896">
        <v>-10.979999999999999</v>
      </c>
      <c r="BE8" s="641">
        <v>2012</v>
      </c>
      <c r="BF8" s="922">
        <f t="shared" si="14"/>
        <v>0</v>
      </c>
      <c r="BG8" s="906">
        <v>1.7000000000000002</v>
      </c>
    </row>
    <row r="9" spans="1:60" ht="11.25" customHeight="1" x14ac:dyDescent="0.2">
      <c r="A9" s="887" t="s">
        <v>879</v>
      </c>
      <c r="B9" s="899" t="s">
        <v>880</v>
      </c>
      <c r="C9" s="957" t="s">
        <v>131</v>
      </c>
      <c r="D9" s="957" t="s">
        <v>4346</v>
      </c>
      <c r="E9" s="754">
        <v>9</v>
      </c>
      <c r="F9" s="1235">
        <v>529</v>
      </c>
      <c r="G9" s="1235" t="s">
        <v>106</v>
      </c>
      <c r="H9" s="1235" t="s">
        <v>106</v>
      </c>
      <c r="I9" s="898">
        <v>16.73</v>
      </c>
      <c r="J9" s="669">
        <f t="shared" si="0"/>
        <v>3.4261805140466226</v>
      </c>
      <c r="K9" s="901">
        <v>0.14330000000000001</v>
      </c>
      <c r="L9" s="911">
        <v>4</v>
      </c>
      <c r="M9" s="660">
        <f t="shared" si="1"/>
        <v>0.57320000000000004</v>
      </c>
      <c r="N9" s="894" t="s">
        <v>107</v>
      </c>
      <c r="O9" s="756">
        <v>0.13650000000000001</v>
      </c>
      <c r="P9" s="1196">
        <v>43859</v>
      </c>
      <c r="Q9" s="1196">
        <v>43874</v>
      </c>
      <c r="R9" s="660">
        <f t="shared" si="2"/>
        <v>4.9816849816849818</v>
      </c>
      <c r="S9" s="721">
        <f>IF(INDEX(Historical!$D$7:$D$1379,MATCH(B9,Historical!$B$7:$B$1403,0))=0,"n/a",(INDEX(Historical!$C$7:$C$1381,MATCH(B9,Historical!$B$7:$B$1403,0))/INDEX(Historical!$D$7:$D$1379,MATCH(B9,Historical!$B$7:$B$1403,0))-1)*100)</f>
        <v>5.0000000000000044</v>
      </c>
      <c r="T9" s="721">
        <f>IF(INDEX(Historical!$F$7:$F$1372,MATCH(B9,Historical!$B$7:$B$1403,0))=0,"n/a",((INDEX(Historical!$C$7:$C$1381,MATCH(B9,Historical!$B$7:$B$1403,0))/INDEX(Historical!$F$7:$F$1372,MATCH(B9,Historical!$B$7:$B$1403,0)))^(1/3)-1)*100)</f>
        <v>7.4599552570627115</v>
      </c>
      <c r="U9" s="721">
        <f>IF(INDEX(Historical!$H$7:$H$1372,MATCH(B9,Historical!$B$7:$B$1403,0))=0,"n/a",((INDEX(Historical!$C$7:$C$1381,MATCH(B9,Historical!$B$7:$B$1403,0))/INDEX(Historical!$H$7:$H$1372,MATCH(B9,Historical!$B$7:$B$1403,0)))^(1/5)-1)*100)</f>
        <v>22.245400977020502</v>
      </c>
      <c r="V9" s="721" t="str">
        <f>IF(INDEX(Historical!$O$7:$O$1372,MATCH(B9,Historical!$B$7:$B$1403,0))=0,"n/a",((INDEX(Historical!$C$7:$C$1381,MATCH(B9,Historical!$B$7:$B$1403,0))/INDEX(Historical!$O$7:$O$1372,MATCH(B9,Historical!$B$7:$B$1403,0)))^(1/10)-1)*100)</f>
        <v>n/a</v>
      </c>
      <c r="W9" s="722" t="str">
        <f t="shared" si="3"/>
        <v>n/a</v>
      </c>
      <c r="X9" s="723">
        <f t="shared" si="4"/>
        <v>0.68871210455171827</v>
      </c>
      <c r="Y9" s="679"/>
      <c r="Z9" s="669">
        <f t="shared" si="5"/>
        <v>73.487179487179489</v>
      </c>
      <c r="AA9" s="910">
        <f t="shared" si="6"/>
        <v>21.448717948717949</v>
      </c>
      <c r="AB9" s="911">
        <v>12</v>
      </c>
      <c r="AC9" s="889">
        <v>0.78</v>
      </c>
      <c r="AD9" s="889">
        <v>2.2599999999999998</v>
      </c>
      <c r="AE9" s="889">
        <v>1.07</v>
      </c>
      <c r="AF9" s="889">
        <v>3.54</v>
      </c>
      <c r="AG9" s="889">
        <v>15.9</v>
      </c>
      <c r="AH9" s="889">
        <v>316.89999999999998</v>
      </c>
      <c r="AI9" s="889">
        <v>7.68</v>
      </c>
      <c r="AJ9" s="889">
        <v>32.300000000000004</v>
      </c>
      <c r="AK9" s="889">
        <v>9.5</v>
      </c>
      <c r="AL9" s="902">
        <v>11130</v>
      </c>
      <c r="AM9" s="896">
        <v>0.2</v>
      </c>
      <c r="AN9" s="889">
        <v>6.29</v>
      </c>
      <c r="AO9" s="762">
        <f t="shared" si="7"/>
        <v>4.2228635423491738</v>
      </c>
      <c r="AP9" s="763">
        <f t="shared" si="8"/>
        <v>25.671581491067123</v>
      </c>
      <c r="AQ9" s="912">
        <f t="shared" si="9"/>
        <v>83.700797238288828</v>
      </c>
      <c r="AR9" s="669">
        <f>INDEX(Historical!$C$7:$C$1381,MATCH(B9,Historical!$B$7:$B$1403,0))*IF(AH9="n/a",1.03,IF(AH9&lt;0,1.01,IF(AH9&gt;10,1.1,(1+AH9/100))))</f>
        <v>0.60060000000000013</v>
      </c>
      <c r="AS9" s="910">
        <f t="shared" si="10"/>
        <v>0.64672608000000009</v>
      </c>
      <c r="AT9" s="910">
        <f t="shared" si="11"/>
        <v>0.70816505760000004</v>
      </c>
      <c r="AU9" s="910">
        <f t="shared" si="11"/>
        <v>0.77544073807199998</v>
      </c>
      <c r="AV9" s="910">
        <f t="shared" si="11"/>
        <v>0.8491076081888399</v>
      </c>
      <c r="AW9" s="669">
        <f t="shared" si="12"/>
        <v>3.58003948386084</v>
      </c>
      <c r="AX9" s="770">
        <f t="shared" si="13"/>
        <v>21.398921003352299</v>
      </c>
      <c r="AY9" s="959">
        <v>1.03</v>
      </c>
      <c r="AZ9" s="896">
        <v>14.59</v>
      </c>
      <c r="BA9" s="896">
        <v>-21.2</v>
      </c>
      <c r="BB9" s="896">
        <v>-17.04</v>
      </c>
      <c r="BC9" s="896">
        <v>-4.7300000000000004</v>
      </c>
      <c r="BE9" s="641">
        <v>2012</v>
      </c>
      <c r="BF9" s="922">
        <f t="shared" si="14"/>
        <v>0</v>
      </c>
      <c r="BG9" s="906">
        <v>1.5</v>
      </c>
    </row>
    <row r="10" spans="1:60" ht="11.25" customHeight="1" x14ac:dyDescent="0.2">
      <c r="A10" s="895" t="s">
        <v>1177</v>
      </c>
      <c r="B10" s="899" t="s">
        <v>1178</v>
      </c>
      <c r="C10" s="957" t="s">
        <v>108</v>
      </c>
      <c r="D10" s="957" t="s">
        <v>4347</v>
      </c>
      <c r="E10" s="754">
        <v>9</v>
      </c>
      <c r="F10" s="1235">
        <v>544</v>
      </c>
      <c r="G10" s="1235" t="s">
        <v>106</v>
      </c>
      <c r="H10" s="1235" t="s">
        <v>106</v>
      </c>
      <c r="I10" s="898">
        <v>75.06</v>
      </c>
      <c r="J10" s="669">
        <f t="shared" si="0"/>
        <v>4.2632560618172128</v>
      </c>
      <c r="K10" s="901">
        <v>0.8</v>
      </c>
      <c r="L10" s="911">
        <v>4</v>
      </c>
      <c r="M10" s="660">
        <f t="shared" si="1"/>
        <v>3.2</v>
      </c>
      <c r="N10" s="894" t="s">
        <v>319</v>
      </c>
      <c r="O10" s="756">
        <v>0.7</v>
      </c>
      <c r="P10" s="885">
        <v>43903</v>
      </c>
      <c r="Q10" s="885">
        <v>43921</v>
      </c>
      <c r="R10" s="660">
        <f t="shared" si="2"/>
        <v>14.285714285714299</v>
      </c>
      <c r="S10" s="721">
        <f>IF(INDEX(Historical!$D$7:$D$1379,MATCH(B10,Historical!$B$7:$B$1403,0))=0,"n/a",(INDEX(Historical!$C$7:$C$1381,MATCH(B10,Historical!$B$7:$B$1403,0))/INDEX(Historical!$D$7:$D$1379,MATCH(B10,Historical!$B$7:$B$1403,0))-1)*100)</f>
        <v>20.68965517241379</v>
      </c>
      <c r="T10" s="721">
        <f>IF(INDEX(Historical!$F$7:$F$1372,MATCH(B10,Historical!$B$7:$B$1403,0))=0,"n/a",((INDEX(Historical!$C$7:$C$1381,MATCH(B10,Historical!$B$7:$B$1403,0))/INDEX(Historical!$F$7:$F$1372,MATCH(B10,Historical!$B$7:$B$1403,0)))^(1/3)-1)*100)</f>
        <v>39.115300228031955</v>
      </c>
      <c r="U10" s="721">
        <f>IF(INDEX(Historical!$H$7:$H$1372,MATCH(B10,Historical!$B$7:$B$1403,0))=0,"n/a",((INDEX(Historical!$C$7:$C$1381,MATCH(B10,Historical!$B$7:$B$1403,0))/INDEX(Historical!$H$7:$H$1372,MATCH(B10,Historical!$B$7:$B$1403,0)))^(1/5)-1)*100)</f>
        <v>37.972966146121493</v>
      </c>
      <c r="V10" s="721">
        <f>IF(INDEX(Historical!$O$7:$O$1372,MATCH(B10,Historical!$B$7:$B$1403,0))=0,"n/a",((INDEX(Historical!$C$7:$C$1381,MATCH(B10,Historical!$B$7:$B$1403,0))/INDEX(Historical!$O$7:$O$1372,MATCH(B10,Historical!$B$7:$B$1403,0)))^(1/10)-1)*100)</f>
        <v>30.200545431746772</v>
      </c>
      <c r="W10" s="722">
        <f t="shared" si="3"/>
        <v>1.2573602762221758</v>
      </c>
      <c r="X10" s="723">
        <f t="shared" si="4"/>
        <v>5.7534797191093165</v>
      </c>
      <c r="Y10" s="900" t="s">
        <v>1179</v>
      </c>
      <c r="Z10" s="669">
        <f t="shared" si="5"/>
        <v>40.973111395646612</v>
      </c>
      <c r="AA10" s="910">
        <f t="shared" si="6"/>
        <v>9.6107554417413574</v>
      </c>
      <c r="AB10" s="911">
        <v>12</v>
      </c>
      <c r="AC10" s="889">
        <v>7.81</v>
      </c>
      <c r="AD10" s="889">
        <v>0.87</v>
      </c>
      <c r="AE10" s="889">
        <v>1.26</v>
      </c>
      <c r="AF10" s="889">
        <v>1.54</v>
      </c>
      <c r="AG10" s="889">
        <v>15.5</v>
      </c>
      <c r="AH10" s="889">
        <v>31.2</v>
      </c>
      <c r="AI10" s="889">
        <v>6.72</v>
      </c>
      <c r="AJ10" s="889">
        <v>6.6000000000000005</v>
      </c>
      <c r="AK10" s="889">
        <v>11</v>
      </c>
      <c r="AL10" s="902">
        <v>794.89</v>
      </c>
      <c r="AM10" s="896">
        <v>9.1</v>
      </c>
      <c r="AN10" s="891">
        <v>39.01</v>
      </c>
      <c r="AO10" s="762">
        <f t="shared" si="7"/>
        <v>32.625466766197349</v>
      </c>
      <c r="AP10" s="763">
        <f t="shared" si="8"/>
        <v>42.23622220793871</v>
      </c>
      <c r="AQ10" s="912">
        <f t="shared" si="9"/>
        <v>-18.894955958250748</v>
      </c>
      <c r="AR10" s="669">
        <f>INDEX(Historical!$C$7:$C$1381,MATCH(B10,Historical!$B$7:$B$1403,0))*IF(AH10="n/a",1.03,IF(AH10&lt;0,1.01,IF(AH10&gt;10,1.1,(1+AH10/100))))</f>
        <v>3.08</v>
      </c>
      <c r="AS10" s="910">
        <f t="shared" si="10"/>
        <v>3.2869759999999997</v>
      </c>
      <c r="AT10" s="910">
        <f t="shared" si="11"/>
        <v>3.6156736</v>
      </c>
      <c r="AU10" s="910">
        <f t="shared" si="11"/>
        <v>3.9772409600000005</v>
      </c>
      <c r="AV10" s="910">
        <f t="shared" si="11"/>
        <v>4.3749650560000006</v>
      </c>
      <c r="AW10" s="669">
        <f t="shared" si="12"/>
        <v>18.334855615999999</v>
      </c>
      <c r="AX10" s="770">
        <f t="shared" si="13"/>
        <v>24.426932608579801</v>
      </c>
      <c r="AY10" s="959">
        <v>1.03</v>
      </c>
      <c r="AZ10" s="896">
        <v>11.66</v>
      </c>
      <c r="BA10" s="896">
        <v>-15.15</v>
      </c>
      <c r="BB10" s="896">
        <v>-5.12</v>
      </c>
      <c r="BC10" s="896">
        <v>-4.55</v>
      </c>
      <c r="BE10" s="641">
        <v>2012</v>
      </c>
      <c r="BF10" s="922">
        <f t="shared" si="14"/>
        <v>0</v>
      </c>
      <c r="BG10" s="906">
        <v>0.4</v>
      </c>
    </row>
    <row r="11" spans="1:60" s="796" customFormat="1" ht="11.25" customHeight="1" x14ac:dyDescent="0.2">
      <c r="A11" s="664" t="s">
        <v>957</v>
      </c>
      <c r="B11" s="804" t="s">
        <v>958</v>
      </c>
      <c r="C11" s="957" t="s">
        <v>108</v>
      </c>
      <c r="D11" s="957" t="s">
        <v>118</v>
      </c>
      <c r="E11" s="778">
        <v>9</v>
      </c>
      <c r="F11" s="1235">
        <v>540</v>
      </c>
      <c r="G11" s="1234" t="s">
        <v>106</v>
      </c>
      <c r="H11" s="1234" t="s">
        <v>106</v>
      </c>
      <c r="I11" s="779">
        <v>40.81</v>
      </c>
      <c r="J11" s="780">
        <f t="shared" si="0"/>
        <v>1.9603038470963001</v>
      </c>
      <c r="K11" s="781">
        <v>0.2</v>
      </c>
      <c r="L11" s="782">
        <v>4</v>
      </c>
      <c r="M11" s="783">
        <f t="shared" si="1"/>
        <v>0.8</v>
      </c>
      <c r="N11" s="784" t="s">
        <v>709</v>
      </c>
      <c r="O11" s="785">
        <v>0.18</v>
      </c>
      <c r="P11" s="786">
        <v>43900</v>
      </c>
      <c r="Q11" s="786">
        <v>43915</v>
      </c>
      <c r="R11" s="783">
        <f t="shared" si="2"/>
        <v>11.111111111111121</v>
      </c>
      <c r="S11" s="721">
        <f>IF(INDEX(Historical!$D$7:$D$1379,MATCH(B11,Historical!$B$7:$B$1403,0))=0,"n/a",(INDEX(Historical!$C$7:$C$1381,MATCH(B11,Historical!$B$7:$B$1403,0))/INDEX(Historical!$D$7:$D$1379,MATCH(B11,Historical!$B$7:$B$1403,0))-1)*100)</f>
        <v>12.5</v>
      </c>
      <c r="T11" s="721">
        <f>IF(INDEX(Historical!$F$7:$F$1372,MATCH(B11,Historical!$B$7:$B$1403,0))=0,"n/a",((INDEX(Historical!$C$7:$C$1381,MATCH(B11,Historical!$B$7:$B$1403,0))/INDEX(Historical!$F$7:$F$1372,MATCH(B11,Historical!$B$7:$B$1403,0)))^(1/3)-1)*100)</f>
        <v>11.457607795906144</v>
      </c>
      <c r="U11" s="721">
        <f>IF(INDEX(Historical!$H$7:$H$1372,MATCH(B11,Historical!$B$7:$B$1403,0))=0,"n/a",((INDEX(Historical!$C$7:$C$1381,MATCH(B11,Historical!$B$7:$B$1403,0))/INDEX(Historical!$H$7:$H$1372,MATCH(B11,Historical!$B$7:$B$1403,0)))^(1/5)-1)*100)</f>
        <v>10.350921459993479</v>
      </c>
      <c r="V11" s="721">
        <f>IF(INDEX(Historical!$O$7:$O$1372,MATCH(B11,Historical!$B$7:$B$1403,0))=0,"n/a",((INDEX(Historical!$C$7:$C$1381,MATCH(B11,Historical!$B$7:$B$1403,0))/INDEX(Historical!$O$7:$O$1372,MATCH(B11,Historical!$B$7:$B$1403,0)))^(1/10)-1)*100)</f>
        <v>14.869835499703509</v>
      </c>
      <c r="W11" s="722">
        <f t="shared" si="3"/>
        <v>0.69610194814864412</v>
      </c>
      <c r="X11" s="723">
        <f t="shared" si="4"/>
        <v>6.9006143066623196</v>
      </c>
      <c r="Y11" s="797" t="s">
        <v>475</v>
      </c>
      <c r="Z11" s="780">
        <f t="shared" si="5"/>
        <v>23.529411764705884</v>
      </c>
      <c r="AA11" s="788">
        <f t="shared" si="6"/>
        <v>12.002941176470589</v>
      </c>
      <c r="AB11" s="782">
        <v>12</v>
      </c>
      <c r="AC11" s="789">
        <v>3.4</v>
      </c>
      <c r="AD11" s="789">
        <v>4</v>
      </c>
      <c r="AE11" s="789">
        <v>4.17</v>
      </c>
      <c r="AF11" s="789">
        <v>0.6</v>
      </c>
      <c r="AG11" s="789">
        <v>5.3</v>
      </c>
      <c r="AH11" s="789">
        <v>-28.199999999999996</v>
      </c>
      <c r="AI11" s="789">
        <v>-8.66</v>
      </c>
      <c r="AJ11" s="789">
        <v>1.5</v>
      </c>
      <c r="AK11" s="789">
        <v>3</v>
      </c>
      <c r="AL11" s="790">
        <v>3890</v>
      </c>
      <c r="AM11" s="791">
        <v>2.8000000000000003</v>
      </c>
      <c r="AN11" s="789">
        <v>0.19</v>
      </c>
      <c r="AO11" s="792">
        <f t="shared" si="7"/>
        <v>0.30828413061919058</v>
      </c>
      <c r="AP11" s="793">
        <f t="shared" si="8"/>
        <v>12.31122530708978</v>
      </c>
      <c r="AQ11" s="794">
        <f t="shared" si="9"/>
        <v>-43.424525510381365</v>
      </c>
      <c r="AR11" s="669">
        <f>INDEX(Historical!$C$7:$C$1381,MATCH(B11,Historical!$B$7:$B$1403,0))*IF(AH11="n/a",1.03,IF(AH11&lt;0,1.01,IF(AH11&gt;10,1.1,(1+AH11/100))))</f>
        <v>0.72719999999999996</v>
      </c>
      <c r="AS11" s="788">
        <f t="shared" si="10"/>
        <v>0.73447200000000001</v>
      </c>
      <c r="AT11" s="788">
        <f t="shared" si="11"/>
        <v>0.75650616000000004</v>
      </c>
      <c r="AU11" s="788">
        <f t="shared" si="11"/>
        <v>0.77920134480000003</v>
      </c>
      <c r="AV11" s="788">
        <f t="shared" si="11"/>
        <v>0.80257738514400001</v>
      </c>
      <c r="AW11" s="780">
        <f t="shared" si="12"/>
        <v>3.7999568899440002</v>
      </c>
      <c r="AX11" s="795">
        <f t="shared" si="13"/>
        <v>9.3113376376966421</v>
      </c>
      <c r="AY11" s="960">
        <v>0.95</v>
      </c>
      <c r="AZ11" s="791">
        <v>0.79</v>
      </c>
      <c r="BA11" s="791">
        <v>-19.62</v>
      </c>
      <c r="BB11" s="791">
        <v>-14.32</v>
      </c>
      <c r="BC11" s="791">
        <v>-10.4</v>
      </c>
      <c r="BD11" s="933"/>
      <c r="BE11" s="641">
        <v>2012</v>
      </c>
      <c r="BF11" s="922">
        <f t="shared" si="14"/>
        <v>0</v>
      </c>
      <c r="BG11" s="847">
        <v>2.6</v>
      </c>
    </row>
    <row r="12" spans="1:60" ht="11.25" customHeight="1" x14ac:dyDescent="0.2">
      <c r="A12" s="904" t="s">
        <v>935</v>
      </c>
      <c r="B12" s="899" t="s">
        <v>936</v>
      </c>
      <c r="C12" s="957" t="s">
        <v>108</v>
      </c>
      <c r="D12" s="957" t="s">
        <v>4355</v>
      </c>
      <c r="E12" s="754">
        <v>9</v>
      </c>
      <c r="F12" s="1235">
        <v>521</v>
      </c>
      <c r="G12" s="1235" t="s">
        <v>106</v>
      </c>
      <c r="H12" s="1235" t="s">
        <v>106</v>
      </c>
      <c r="I12" s="898">
        <v>42</v>
      </c>
      <c r="J12" s="669">
        <f t="shared" si="0"/>
        <v>4.9523809523809526</v>
      </c>
      <c r="K12" s="901">
        <v>0.52</v>
      </c>
      <c r="L12" s="911">
        <v>4</v>
      </c>
      <c r="M12" s="660">
        <f t="shared" si="1"/>
        <v>2.08</v>
      </c>
      <c r="N12" s="894" t="s">
        <v>209</v>
      </c>
      <c r="O12" s="756">
        <v>0.51</v>
      </c>
      <c r="P12" s="885">
        <v>43814</v>
      </c>
      <c r="Q12" s="885">
        <v>43818</v>
      </c>
      <c r="R12" s="660">
        <f t="shared" si="2"/>
        <v>1.9607843137254919</v>
      </c>
      <c r="S12" s="721">
        <f>IF(INDEX(Historical!$D$7:$D$1379,MATCH(B12,Historical!$B$7:$B$1403,0))=0,"n/a",(INDEX(Historical!$C$7:$C$1381,MATCH(B12,Historical!$B$7:$B$1403,0))/INDEX(Historical!$D$7:$D$1379,MATCH(B12,Historical!$B$7:$B$1403,0))-1)*100)</f>
        <v>3.499999999999992</v>
      </c>
      <c r="T12" s="721">
        <f>IF(INDEX(Historical!$F$7:$F$1372,MATCH(B12,Historical!$B$7:$B$1403,0))=0,"n/a",((INDEX(Historical!$C$7:$C$1381,MATCH(B12,Historical!$B$7:$B$1403,0))/INDEX(Historical!$F$7:$F$1372,MATCH(B12,Historical!$B$7:$B$1403,0)))^(1/3)-1)*100)</f>
        <v>2.3617445175794893</v>
      </c>
      <c r="U12" s="721">
        <f>IF(INDEX(Historical!$H$7:$H$1372,MATCH(B12,Historical!$B$7:$B$1403,0))=0,"n/a",((INDEX(Historical!$C$7:$C$1381,MATCH(B12,Historical!$B$7:$B$1403,0))/INDEX(Historical!$H$7:$H$1372,MATCH(B12,Historical!$B$7:$B$1403,0)))^(1/5)-1)*100)</f>
        <v>2.2727004553234176</v>
      </c>
      <c r="V12" s="721">
        <f>IF(INDEX(Historical!$O$7:$O$1372,MATCH(B12,Historical!$B$7:$B$1403,0))=0,"n/a",((INDEX(Historical!$C$7:$C$1381,MATCH(B12,Historical!$B$7:$B$1403,0))/INDEX(Historical!$O$7:$O$1372,MATCH(B12,Historical!$B$7:$B$1403,0)))^(1/10)-1)*100)</f>
        <v>3.695708995385627</v>
      </c>
      <c r="W12" s="722">
        <f t="shared" si="3"/>
        <v>0.61495655046462161</v>
      </c>
      <c r="X12" s="723" t="str">
        <f t="shared" si="4"/>
        <v>n/a</v>
      </c>
      <c r="Y12" s="900"/>
      <c r="Z12" s="669" t="str">
        <f t="shared" si="5"/>
        <v>n/a</v>
      </c>
      <c r="AA12" s="910" t="str">
        <f t="shared" si="6"/>
        <v>n/a</v>
      </c>
      <c r="AB12" s="911">
        <v>12</v>
      </c>
      <c r="AC12" s="889" t="s">
        <v>136</v>
      </c>
      <c r="AD12" s="889" t="s">
        <v>136</v>
      </c>
      <c r="AE12" s="889" t="s">
        <v>136</v>
      </c>
      <c r="AF12" s="889" t="s">
        <v>136</v>
      </c>
      <c r="AG12" s="889" t="s">
        <v>136</v>
      </c>
      <c r="AH12" s="889" t="s">
        <v>136</v>
      </c>
      <c r="AI12" s="889" t="s">
        <v>136</v>
      </c>
      <c r="AJ12" s="889" t="s">
        <v>136</v>
      </c>
      <c r="AK12" s="889" t="s">
        <v>136</v>
      </c>
      <c r="AL12" s="902" t="s">
        <v>136</v>
      </c>
      <c r="AM12" s="896" t="s">
        <v>136</v>
      </c>
      <c r="AN12" s="889" t="s">
        <v>136</v>
      </c>
      <c r="AO12" s="762" t="str">
        <f t="shared" si="7"/>
        <v>n/a</v>
      </c>
      <c r="AP12" s="763">
        <f t="shared" si="8"/>
        <v>7.2250814077043701</v>
      </c>
      <c r="AQ12" s="912" t="str">
        <f t="shared" si="9"/>
        <v>n/a</v>
      </c>
      <c r="AR12" s="669">
        <f>INDEX(Historical!$C$7:$C$1381,MATCH(B12,Historical!$B$7:$B$1403,0))*IF(AH12="n/a",1.03,IF(AH12&lt;0,1.01,IF(AH12&gt;10,1.1,(1+AH12/100))))</f>
        <v>2.1320999999999999</v>
      </c>
      <c r="AS12" s="910">
        <f t="shared" si="10"/>
        <v>2.1960630000000001</v>
      </c>
      <c r="AT12" s="910">
        <f t="shared" si="11"/>
        <v>2.2619448900000001</v>
      </c>
      <c r="AU12" s="910">
        <f t="shared" si="11"/>
        <v>2.3298032367000001</v>
      </c>
      <c r="AV12" s="910">
        <f t="shared" si="11"/>
        <v>2.3996973338010004</v>
      </c>
      <c r="AW12" s="669">
        <f t="shared" si="12"/>
        <v>11.319608460501001</v>
      </c>
      <c r="AX12" s="770">
        <f t="shared" si="13"/>
        <v>26.951448715478577</v>
      </c>
      <c r="AY12" s="959" t="s">
        <v>136</v>
      </c>
      <c r="AZ12" s="896" t="s">
        <v>136</v>
      </c>
      <c r="BA12" s="896" t="s">
        <v>136</v>
      </c>
      <c r="BB12" s="896" t="s">
        <v>136</v>
      </c>
      <c r="BC12" s="896" t="s">
        <v>136</v>
      </c>
      <c r="BD12" s="932" t="s">
        <v>4281</v>
      </c>
      <c r="BE12" s="641">
        <v>2012</v>
      </c>
      <c r="BF12" s="922">
        <f t="shared" si="14"/>
        <v>0</v>
      </c>
      <c r="BG12" s="906" t="s">
        <v>136</v>
      </c>
      <c r="BH12" s="721"/>
    </row>
    <row r="13" spans="1:60" ht="11.25" customHeight="1" x14ac:dyDescent="0.2">
      <c r="A13" s="895" t="s">
        <v>933</v>
      </c>
      <c r="B13" s="899" t="s">
        <v>934</v>
      </c>
      <c r="C13" s="957" t="s">
        <v>112</v>
      </c>
      <c r="D13" s="957" t="s">
        <v>1224</v>
      </c>
      <c r="E13" s="754">
        <v>9</v>
      </c>
      <c r="F13" s="1235">
        <v>533</v>
      </c>
      <c r="G13" s="1235" t="s">
        <v>106</v>
      </c>
      <c r="H13" s="1235" t="s">
        <v>106</v>
      </c>
      <c r="I13" s="898">
        <v>30.19</v>
      </c>
      <c r="J13" s="669">
        <f t="shared" si="0"/>
        <v>2.4842663133487908</v>
      </c>
      <c r="K13" s="901">
        <v>0.1875</v>
      </c>
      <c r="L13" s="911">
        <v>4</v>
      </c>
      <c r="M13" s="660">
        <f t="shared" si="1"/>
        <v>0.75</v>
      </c>
      <c r="N13" s="894" t="s">
        <v>558</v>
      </c>
      <c r="O13" s="756">
        <v>0.17499999999999999</v>
      </c>
      <c r="P13" s="1196">
        <v>43861</v>
      </c>
      <c r="Q13" s="1196">
        <v>43878</v>
      </c>
      <c r="R13" s="660">
        <f t="shared" si="2"/>
        <v>7.1428571428571495</v>
      </c>
      <c r="S13" s="721">
        <f>IF(INDEX(Historical!$D$7:$D$1379,MATCH(B13,Historical!$B$7:$B$1403,0))=0,"n/a",(INDEX(Historical!$C$7:$C$1381,MATCH(B13,Historical!$B$7:$B$1403,0))/INDEX(Historical!$D$7:$D$1379,MATCH(B13,Historical!$B$7:$B$1403,0))-1)*100)</f>
        <v>11.111111111111093</v>
      </c>
      <c r="T13" s="721">
        <f>IF(INDEX(Historical!$F$7:$F$1372,MATCH(B13,Historical!$B$7:$B$1403,0))=0,"n/a",((INDEX(Historical!$C$7:$C$1381,MATCH(B13,Historical!$B$7:$B$1403,0))/INDEX(Historical!$F$7:$F$1372,MATCH(B13,Historical!$B$7:$B$1403,0)))^(1/3)-1)*100)</f>
        <v>11.868894208139679</v>
      </c>
      <c r="U13" s="721">
        <f>IF(INDEX(Historical!$H$7:$H$1372,MATCH(B13,Historical!$B$7:$B$1403,0))=0,"n/a",((INDEX(Historical!$C$7:$C$1381,MATCH(B13,Historical!$B$7:$B$1403,0))/INDEX(Historical!$H$7:$H$1372,MATCH(B13,Historical!$B$7:$B$1403,0)))^(1/5)-1)*100)</f>
        <v>11.842691472014465</v>
      </c>
      <c r="V13" s="721">
        <f>IF(INDEX(Historical!$O$7:$O$1372,MATCH(B13,Historical!$B$7:$B$1403,0))=0,"n/a",((INDEX(Historical!$C$7:$C$1381,MATCH(B13,Historical!$B$7:$B$1403,0))/INDEX(Historical!$O$7:$O$1372,MATCH(B13,Historical!$B$7:$B$1403,0)))^(1/10)-1)*100)</f>
        <v>7.94139936106939</v>
      </c>
      <c r="W13" s="722">
        <f t="shared" si="3"/>
        <v>1.4912600328438497</v>
      </c>
      <c r="X13" s="723">
        <f t="shared" si="4"/>
        <v>1.0480257939835809</v>
      </c>
      <c r="Y13" s="672"/>
      <c r="Z13" s="669">
        <f t="shared" si="5"/>
        <v>52.816901408450711</v>
      </c>
      <c r="AA13" s="910">
        <f t="shared" si="6"/>
        <v>21.260563380281692</v>
      </c>
      <c r="AB13" s="911">
        <v>2</v>
      </c>
      <c r="AC13" s="889">
        <v>1.42</v>
      </c>
      <c r="AD13" s="889">
        <v>1.42</v>
      </c>
      <c r="AE13" s="889">
        <v>0.56999999999999995</v>
      </c>
      <c r="AF13" s="889">
        <v>1.55</v>
      </c>
      <c r="AG13" s="889">
        <v>7.6</v>
      </c>
      <c r="AH13" s="889">
        <v>-37.799999999999997</v>
      </c>
      <c r="AI13" s="889">
        <v>34.449999999999996</v>
      </c>
      <c r="AJ13" s="889">
        <v>11.3</v>
      </c>
      <c r="AK13" s="889">
        <v>15</v>
      </c>
      <c r="AL13" s="902">
        <v>793.09</v>
      </c>
      <c r="AM13" s="896">
        <v>0.4</v>
      </c>
      <c r="AN13" s="889">
        <v>0.49</v>
      </c>
      <c r="AO13" s="762">
        <f t="shared" si="7"/>
        <v>-6.9336055949184363</v>
      </c>
      <c r="AP13" s="763">
        <f t="shared" si="8"/>
        <v>14.326957785363255</v>
      </c>
      <c r="AQ13" s="912">
        <f t="shared" si="9"/>
        <v>21.021344746263892</v>
      </c>
      <c r="AR13" s="669">
        <f>INDEX(Historical!$C$7:$C$1381,MATCH(B13,Historical!$B$7:$B$1403,0))*IF(AH13="n/a",1.03,IF(AH13&lt;0,1.01,IF(AH13&gt;10,1.1,(1+AH13/100))))</f>
        <v>0.70699999999999996</v>
      </c>
      <c r="AS13" s="910">
        <f t="shared" si="10"/>
        <v>0.77770000000000006</v>
      </c>
      <c r="AT13" s="910">
        <f t="shared" si="11"/>
        <v>0.85547000000000017</v>
      </c>
      <c r="AU13" s="910">
        <f t="shared" si="11"/>
        <v>0.94101700000000021</v>
      </c>
      <c r="AV13" s="910">
        <f t="shared" si="11"/>
        <v>1.0351187000000004</v>
      </c>
      <c r="AW13" s="669">
        <f t="shared" si="12"/>
        <v>4.3163057000000009</v>
      </c>
      <c r="AX13" s="770">
        <f t="shared" si="13"/>
        <v>14.297137131500499</v>
      </c>
      <c r="AY13" s="959">
        <v>1.65</v>
      </c>
      <c r="AZ13" s="896">
        <v>0.1</v>
      </c>
      <c r="BA13" s="896">
        <v>-35.35</v>
      </c>
      <c r="BB13" s="896">
        <v>-9.84</v>
      </c>
      <c r="BC13" s="896">
        <v>-19.5</v>
      </c>
      <c r="BE13" s="641">
        <v>2012</v>
      </c>
      <c r="BF13" s="922">
        <f t="shared" si="14"/>
        <v>0</v>
      </c>
      <c r="BG13" s="906">
        <v>3.4000000000000004</v>
      </c>
    </row>
    <row r="14" spans="1:60" ht="11.25" customHeight="1" x14ac:dyDescent="0.2">
      <c r="A14" s="895" t="s">
        <v>1578</v>
      </c>
      <c r="B14" s="899" t="s">
        <v>1579</v>
      </c>
      <c r="C14" s="957" t="s">
        <v>4335</v>
      </c>
      <c r="D14" s="957" t="s">
        <v>4336</v>
      </c>
      <c r="E14" s="754">
        <v>9</v>
      </c>
      <c r="F14" s="1235">
        <v>487</v>
      </c>
      <c r="G14" s="1235" t="s">
        <v>106</v>
      </c>
      <c r="H14" s="1235" t="s">
        <v>106</v>
      </c>
      <c r="I14" s="898">
        <v>9.5399999999999991</v>
      </c>
      <c r="J14" s="669">
        <f t="shared" si="0"/>
        <v>11.006289308176102</v>
      </c>
      <c r="K14" s="901">
        <v>0.26250000000000001</v>
      </c>
      <c r="L14" s="911">
        <v>4</v>
      </c>
      <c r="M14" s="660">
        <f t="shared" si="1"/>
        <v>1.05</v>
      </c>
      <c r="N14" s="894" t="s">
        <v>219</v>
      </c>
      <c r="O14" s="756">
        <v>0.26</v>
      </c>
      <c r="P14" s="885">
        <v>43629</v>
      </c>
      <c r="Q14" s="885">
        <v>43661</v>
      </c>
      <c r="R14" s="660">
        <f t="shared" si="2"/>
        <v>0.96153846153846234</v>
      </c>
      <c r="S14" s="721">
        <f>IF(INDEX(Historical!$D$7:$D$1379,MATCH(B14,Historical!$B$7:$B$1403,0))=0,"n/a",(INDEX(Historical!$C$7:$C$1381,MATCH(B14,Historical!$B$7:$B$1403,0))/INDEX(Historical!$D$7:$D$1379,MATCH(B14,Historical!$B$7:$B$1403,0))-1)*100)</f>
        <v>3.4653465346534684</v>
      </c>
      <c r="T14" s="721">
        <f>IF(INDEX(Historical!$F$7:$F$1372,MATCH(B14,Historical!$B$7:$B$1403,0))=0,"n/a",((INDEX(Historical!$C$7:$C$1381,MATCH(B14,Historical!$B$7:$B$1403,0))/INDEX(Historical!$F$7:$F$1372,MATCH(B14,Historical!$B$7:$B$1403,0)))^(1/3)-1)*100)</f>
        <v>8.8621959344032497</v>
      </c>
      <c r="U14" s="721">
        <f>IF(INDEX(Historical!$H$7:$H$1372,MATCH(B14,Historical!$B$7:$B$1403,0))=0,"n/a",((INDEX(Historical!$C$7:$C$1381,MATCH(B14,Historical!$B$7:$B$1403,0))/INDEX(Historical!$H$7:$H$1372,MATCH(B14,Historical!$B$7:$B$1403,0)))^(1/5)-1)*100)</f>
        <v>10.302984464721021</v>
      </c>
      <c r="V14" s="721" t="str">
        <f>IF(INDEX(Historical!$O$7:$O$1372,MATCH(B14,Historical!$B$7:$B$1403,0))=0,"n/a",((INDEX(Historical!$C$7:$C$1381,MATCH(B14,Historical!$B$7:$B$1403,0))/INDEX(Historical!$O$7:$O$1372,MATCH(B14,Historical!$B$7:$B$1403,0)))^(1/10)-1)*100)</f>
        <v>n/a</v>
      </c>
      <c r="W14" s="722" t="str">
        <f t="shared" si="3"/>
        <v>n/a</v>
      </c>
      <c r="X14" s="723">
        <f t="shared" si="4"/>
        <v>1.3922951979352731</v>
      </c>
      <c r="Y14" s="900"/>
      <c r="Z14" s="669" t="str">
        <f t="shared" si="5"/>
        <v>n/a</v>
      </c>
      <c r="AA14" s="910" t="str">
        <f t="shared" si="6"/>
        <v>n/a</v>
      </c>
      <c r="AB14" s="911">
        <v>12</v>
      </c>
      <c r="AC14" s="889">
        <v>-1.96</v>
      </c>
      <c r="AD14" s="889" t="s">
        <v>136</v>
      </c>
      <c r="AE14" s="889">
        <v>0.98</v>
      </c>
      <c r="AF14" s="889">
        <v>0.23</v>
      </c>
      <c r="AG14" s="889">
        <v>-4.9000000000000004</v>
      </c>
      <c r="AH14" s="891">
        <v>4.1000000000000005</v>
      </c>
      <c r="AI14" s="891">
        <v>-5.2</v>
      </c>
      <c r="AJ14" s="889">
        <v>7.3999999999999995</v>
      </c>
      <c r="AK14" s="889">
        <v>7.0000000000000009</v>
      </c>
      <c r="AL14" s="902">
        <v>442.66</v>
      </c>
      <c r="AM14" s="896">
        <v>0.6</v>
      </c>
      <c r="AN14" s="889">
        <v>1.4</v>
      </c>
      <c r="AO14" s="762" t="str">
        <f t="shared" si="7"/>
        <v>n/a</v>
      </c>
      <c r="AP14" s="763">
        <f t="shared" si="8"/>
        <v>21.309273772897122</v>
      </c>
      <c r="AQ14" s="912" t="str">
        <f t="shared" si="9"/>
        <v>n/a</v>
      </c>
      <c r="AR14" s="669">
        <f>INDEX(Historical!$C$7:$C$1381,MATCH(B14,Historical!$B$7:$B$1403,0))*IF(AH14="n/a",1.03,IF(AH14&lt;0,1.01,IF(AH14&gt;10,1.1,(1+AH14/100))))</f>
        <v>1.087845</v>
      </c>
      <c r="AS14" s="910">
        <f t="shared" si="10"/>
        <v>1.09872345</v>
      </c>
      <c r="AT14" s="910">
        <f t="shared" si="11"/>
        <v>1.1756340915000001</v>
      </c>
      <c r="AU14" s="910">
        <f t="shared" si="11"/>
        <v>1.2579284779050002</v>
      </c>
      <c r="AV14" s="910">
        <f t="shared" si="11"/>
        <v>1.3459834713583503</v>
      </c>
      <c r="AW14" s="669">
        <f t="shared" si="12"/>
        <v>5.966114490763351</v>
      </c>
      <c r="AX14" s="770">
        <f t="shared" si="13"/>
        <v>62.537887743850639</v>
      </c>
      <c r="AY14" s="959">
        <v>0.56999999999999995</v>
      </c>
      <c r="AZ14" s="896">
        <v>0.85000000000000009</v>
      </c>
      <c r="BA14" s="896">
        <v>-43.669999999999995</v>
      </c>
      <c r="BB14" s="896">
        <v>-24.01</v>
      </c>
      <c r="BC14" s="896">
        <v>-32.01</v>
      </c>
      <c r="BE14" s="641">
        <v>2011</v>
      </c>
      <c r="BF14" s="922">
        <f t="shared" si="14"/>
        <v>0</v>
      </c>
      <c r="BG14" s="906">
        <v>-1.7999999999999998</v>
      </c>
    </row>
    <row r="15" spans="1:60" ht="11.25" customHeight="1" x14ac:dyDescent="0.2">
      <c r="A15" s="895" t="s">
        <v>4462</v>
      </c>
      <c r="B15" s="899" t="s">
        <v>4461</v>
      </c>
      <c r="C15" s="957" t="s">
        <v>108</v>
      </c>
      <c r="D15" s="957" t="s">
        <v>4355</v>
      </c>
      <c r="E15" s="754">
        <v>9</v>
      </c>
      <c r="F15" s="1235">
        <v>494</v>
      </c>
      <c r="G15" s="1235" t="s">
        <v>106</v>
      </c>
      <c r="H15" s="1235" t="s">
        <v>106</v>
      </c>
      <c r="I15" s="898">
        <v>29.74</v>
      </c>
      <c r="J15" s="669">
        <f t="shared" si="0"/>
        <v>3.3624747814391389</v>
      </c>
      <c r="K15" s="901">
        <v>0.25</v>
      </c>
      <c r="L15" s="911">
        <v>4</v>
      </c>
      <c r="M15" s="660">
        <f t="shared" si="1"/>
        <v>1</v>
      </c>
      <c r="N15" s="894" t="s">
        <v>468</v>
      </c>
      <c r="O15" s="756">
        <v>0.23</v>
      </c>
      <c r="P15" s="885">
        <v>43678</v>
      </c>
      <c r="Q15" s="885">
        <v>43693</v>
      </c>
      <c r="R15" s="660">
        <f t="shared" si="2"/>
        <v>8.6956521739130395</v>
      </c>
      <c r="S15" s="721">
        <f>IF(INDEX(Historical!$D$7:$D$1379,MATCH(B15,Historical!$B$7:$B$1403,0))=0,"n/a",(INDEX(Historical!$C$7:$C$1381,MATCH(B15,Historical!$B$7:$B$1403,0))/INDEX(Historical!$D$7:$D$1379,MATCH(B15,Historical!$B$7:$B$1403,0))-1)*100)</f>
        <v>9.0909090909090828</v>
      </c>
      <c r="T15" s="721">
        <f>IF(INDEX(Historical!$F$7:$F$1372,MATCH(B15,Historical!$B$7:$B$1403,0))=0,"n/a",((INDEX(Historical!$C$7:$C$1381,MATCH(B15,Historical!$B$7:$B$1403,0))/INDEX(Historical!$F$7:$F$1372,MATCH(B15,Historical!$B$7:$B$1403,0)))^(1/3)-1)*100)</f>
        <v>7.6283880644613333</v>
      </c>
      <c r="U15" s="721">
        <f>IF(INDEX(Historical!$H$7:$H$1372,MATCH(B15,Historical!$B$7:$B$1403,0))=0,"n/a",((INDEX(Historical!$C$7:$C$1381,MATCH(B15,Historical!$B$7:$B$1403,0))/INDEX(Historical!$H$7:$H$1372,MATCH(B15,Historical!$B$7:$B$1403,0)))^(1/5)-1)*100)</f>
        <v>10.603443372707044</v>
      </c>
      <c r="V15" s="721">
        <f>IF(INDEX(Historical!$O$7:$O$1372,MATCH(B15,Historical!$B$7:$B$1403,0))=0,"n/a",((INDEX(Historical!$C$7:$C$1381,MATCH(B15,Historical!$B$7:$B$1403,0))/INDEX(Historical!$O$7:$O$1372,MATCH(B15,Historical!$B$7:$B$1403,0)))^(1/10)-1)*100)</f>
        <v>12.334976252295826</v>
      </c>
      <c r="W15" s="722">
        <f t="shared" si="3"/>
        <v>0.85962414161385159</v>
      </c>
      <c r="X15" s="723">
        <f t="shared" si="4"/>
        <v>1.0098517497816233</v>
      </c>
      <c r="Y15" s="900"/>
      <c r="Z15" s="669">
        <f t="shared" si="5"/>
        <v>41.493775933609953</v>
      </c>
      <c r="AA15" s="910">
        <f t="shared" si="6"/>
        <v>12.3402489626556</v>
      </c>
      <c r="AB15" s="911">
        <v>12</v>
      </c>
      <c r="AC15" s="889">
        <v>2.41</v>
      </c>
      <c r="AD15" s="889">
        <v>1.55</v>
      </c>
      <c r="AE15" s="889">
        <v>3.42</v>
      </c>
      <c r="AF15" s="889">
        <v>0.96</v>
      </c>
      <c r="AG15" s="889">
        <v>7.1</v>
      </c>
      <c r="AH15" s="889">
        <v>26.5</v>
      </c>
      <c r="AI15" s="889">
        <v>7.85</v>
      </c>
      <c r="AJ15" s="889">
        <v>10.5</v>
      </c>
      <c r="AK15" s="889">
        <v>8</v>
      </c>
      <c r="AL15" s="902">
        <v>2390</v>
      </c>
      <c r="AM15" s="896">
        <v>1.6</v>
      </c>
      <c r="AN15" s="889">
        <v>0.12</v>
      </c>
      <c r="AO15" s="762">
        <f t="shared" si="7"/>
        <v>1.6256691914905836</v>
      </c>
      <c r="AP15" s="763">
        <f t="shared" si="8"/>
        <v>13.965918154146184</v>
      </c>
      <c r="AQ15" s="912">
        <f t="shared" si="9"/>
        <v>-27.438488916416194</v>
      </c>
      <c r="AR15" s="669">
        <f>INDEX(Historical!$C$7:$C$1381,MATCH(B15,Historical!$B$7:$B$1403,0))*IF(AH15="n/a",1.03,IF(AH15&lt;0,1.01,IF(AH15&gt;10,1.1,(1+AH15/100))))</f>
        <v>1.056</v>
      </c>
      <c r="AS15" s="910">
        <f t="shared" si="10"/>
        <v>1.1388960000000001</v>
      </c>
      <c r="AT15" s="910">
        <f t="shared" si="11"/>
        <v>1.2300076800000002</v>
      </c>
      <c r="AU15" s="910">
        <f t="shared" si="11"/>
        <v>1.3284082944000002</v>
      </c>
      <c r="AV15" s="910">
        <f t="shared" si="11"/>
        <v>1.4346809579520003</v>
      </c>
      <c r="AW15" s="669">
        <f t="shared" si="12"/>
        <v>6.1879929323520004</v>
      </c>
      <c r="AX15" s="770">
        <f t="shared" si="13"/>
        <v>20.80697018275723</v>
      </c>
      <c r="AY15" s="959">
        <v>1.37</v>
      </c>
      <c r="AZ15" s="896">
        <v>-2.78</v>
      </c>
      <c r="BA15" s="896">
        <v>-26.02</v>
      </c>
      <c r="BB15" s="896">
        <v>-17.21</v>
      </c>
      <c r="BC15" s="896">
        <v>-18.060000000000002</v>
      </c>
      <c r="BE15" s="641">
        <v>2011</v>
      </c>
      <c r="BF15" s="922">
        <f t="shared" si="14"/>
        <v>0</v>
      </c>
      <c r="BG15" s="906">
        <v>1</v>
      </c>
    </row>
    <row r="16" spans="1:60" ht="11.25" customHeight="1" x14ac:dyDescent="0.2">
      <c r="A16" s="887" t="s">
        <v>961</v>
      </c>
      <c r="B16" s="899" t="s">
        <v>962</v>
      </c>
      <c r="C16" s="957" t="s">
        <v>4335</v>
      </c>
      <c r="D16" s="957" t="s">
        <v>4336</v>
      </c>
      <c r="E16" s="754">
        <v>9</v>
      </c>
      <c r="F16" s="1235">
        <v>550</v>
      </c>
      <c r="G16" s="1235" t="s">
        <v>37</v>
      </c>
      <c r="H16" s="1235" t="s">
        <v>37</v>
      </c>
      <c r="I16" s="898">
        <v>200.59</v>
      </c>
      <c r="J16" s="669">
        <f t="shared" si="0"/>
        <v>3.170646592551972</v>
      </c>
      <c r="K16" s="901">
        <v>1.59</v>
      </c>
      <c r="L16" s="911">
        <v>4</v>
      </c>
      <c r="M16" s="660">
        <f t="shared" si="1"/>
        <v>6.36</v>
      </c>
      <c r="N16" s="894" t="s">
        <v>219</v>
      </c>
      <c r="O16" s="756">
        <v>1.52</v>
      </c>
      <c r="P16" s="885">
        <v>43920</v>
      </c>
      <c r="Q16" s="885">
        <v>43936</v>
      </c>
      <c r="R16" s="660">
        <f t="shared" si="2"/>
        <v>4.6052631578947407</v>
      </c>
      <c r="S16" s="721">
        <f>IF(INDEX(Historical!$D$7:$D$1379,MATCH(B16,Historical!$B$7:$B$1403,0))=0,"n/a",(INDEX(Historical!$C$7:$C$1381,MATCH(B16,Historical!$B$7:$B$1403,0))/INDEX(Historical!$D$7:$D$1379,MATCH(B16,Historical!$B$7:$B$1403,0))-1)*100)</f>
        <v>3.4305317324185181</v>
      </c>
      <c r="T16" s="721">
        <f>IF(INDEX(Historical!$F$7:$F$1372,MATCH(B16,Historical!$B$7:$B$1403,0))=0,"n/a",((INDEX(Historical!$C$7:$C$1381,MATCH(B16,Historical!$B$7:$B$1403,0))/INDEX(Historical!$F$7:$F$1372,MATCH(B16,Historical!$B$7:$B$1403,0)))^(1/3)-1)*100)</f>
        <v>4.3951880295280521</v>
      </c>
      <c r="U16" s="721">
        <f>IF(INDEX(Historical!$H$7:$H$1372,MATCH(B16,Historical!$B$7:$B$1403,0))=0,"n/a",((INDEX(Historical!$C$7:$C$1381,MATCH(B16,Historical!$B$7:$B$1403,0))/INDEX(Historical!$H$7:$H$1372,MATCH(B16,Historical!$B$7:$B$1403,0)))^(1/5)-1)*100)</f>
        <v>5.7940353883425999</v>
      </c>
      <c r="V16" s="721">
        <f>IF(INDEX(Historical!$O$7:$O$1372,MATCH(B16,Historical!$B$7:$B$1403,0))=0,"n/a",((INDEX(Historical!$C$7:$C$1381,MATCH(B16,Historical!$B$7:$B$1403,0))/INDEX(Historical!$O$7:$O$1372,MATCH(B16,Historical!$B$7:$B$1403,0)))^(1/10)-1)*100)</f>
        <v>5.3816294721037883</v>
      </c>
      <c r="W16" s="722">
        <f t="shared" si="3"/>
        <v>1.076632164733109</v>
      </c>
      <c r="X16" s="723">
        <f t="shared" si="4"/>
        <v>7.9370347785515064E-2</v>
      </c>
      <c r="Y16" s="678"/>
      <c r="Z16" s="669">
        <f t="shared" si="5"/>
        <v>99.065420560747668</v>
      </c>
      <c r="AA16" s="910">
        <f t="shared" si="6"/>
        <v>31.244548286604363</v>
      </c>
      <c r="AB16" s="911">
        <v>12</v>
      </c>
      <c r="AC16" s="889">
        <v>6.42</v>
      </c>
      <c r="AD16" s="889">
        <v>12.3</v>
      </c>
      <c r="AE16" s="889">
        <v>12.2</v>
      </c>
      <c r="AF16" s="889">
        <v>2.58</v>
      </c>
      <c r="AG16" s="889">
        <v>8.3000000000000007</v>
      </c>
      <c r="AH16" s="889">
        <v>10.9</v>
      </c>
      <c r="AI16" s="889">
        <v>7.7</v>
      </c>
      <c r="AJ16" s="889">
        <v>73</v>
      </c>
      <c r="AK16" s="889">
        <v>2.54</v>
      </c>
      <c r="AL16" s="902">
        <v>27910</v>
      </c>
      <c r="AM16" s="896">
        <v>0.2</v>
      </c>
      <c r="AN16" s="889">
        <v>0.68</v>
      </c>
      <c r="AO16" s="762">
        <f t="shared" si="7"/>
        <v>-22.279866305709792</v>
      </c>
      <c r="AP16" s="763">
        <f t="shared" si="8"/>
        <v>8.9646819808945715</v>
      </c>
      <c r="AQ16" s="912">
        <f t="shared" si="9"/>
        <v>89.280432256761117</v>
      </c>
      <c r="AR16" s="669">
        <f>INDEX(Historical!$C$7:$C$1381,MATCH(B16,Historical!$B$7:$B$1403,0))*IF(AH16="n/a",1.03,IF(AH16&lt;0,1.01,IF(AH16&gt;10,1.1,(1+AH16/100))))</f>
        <v>6.6330000000000009</v>
      </c>
      <c r="AS16" s="910">
        <f t="shared" si="10"/>
        <v>7.1437410000000003</v>
      </c>
      <c r="AT16" s="910">
        <f t="shared" si="11"/>
        <v>7.3251920214000013</v>
      </c>
      <c r="AU16" s="910">
        <f t="shared" si="11"/>
        <v>7.5112518987435619</v>
      </c>
      <c r="AV16" s="910">
        <f t="shared" si="11"/>
        <v>7.7020376969716491</v>
      </c>
      <c r="AW16" s="669">
        <f t="shared" si="12"/>
        <v>36.315222617115211</v>
      </c>
      <c r="AX16" s="770">
        <f t="shared" si="13"/>
        <v>18.104203907031859</v>
      </c>
      <c r="AY16" s="959">
        <v>0.55000000000000004</v>
      </c>
      <c r="AZ16" s="896">
        <v>4.79</v>
      </c>
      <c r="BA16" s="896">
        <v>-12.559999999999999</v>
      </c>
      <c r="BB16" s="896">
        <v>-6.84</v>
      </c>
      <c r="BC16" s="896">
        <v>-5.2299999999999995</v>
      </c>
      <c r="BE16" s="641">
        <v>2012</v>
      </c>
      <c r="BF16" s="922">
        <f t="shared" si="14"/>
        <v>0</v>
      </c>
      <c r="BG16" s="906">
        <v>4.8</v>
      </c>
    </row>
    <row r="17" spans="1:60" ht="11.25" customHeight="1" x14ac:dyDescent="0.2">
      <c r="A17" s="887" t="s">
        <v>963</v>
      </c>
      <c r="B17" s="899" t="s">
        <v>964</v>
      </c>
      <c r="C17" s="957" t="s">
        <v>123</v>
      </c>
      <c r="D17" s="957" t="s">
        <v>4358</v>
      </c>
      <c r="E17" s="754">
        <v>9</v>
      </c>
      <c r="F17" s="1235">
        <v>481</v>
      </c>
      <c r="G17" s="1235" t="s">
        <v>115</v>
      </c>
      <c r="H17" s="1235" t="s">
        <v>115</v>
      </c>
      <c r="I17" s="898">
        <v>114.49</v>
      </c>
      <c r="J17" s="669">
        <f t="shared" si="0"/>
        <v>2.0263778495938509</v>
      </c>
      <c r="K17" s="901">
        <v>0.57999999999999996</v>
      </c>
      <c r="L17" s="911">
        <v>4</v>
      </c>
      <c r="M17" s="660">
        <f t="shared" si="1"/>
        <v>2.3199999999999998</v>
      </c>
      <c r="N17" s="894" t="s">
        <v>326</v>
      </c>
      <c r="O17" s="756">
        <v>0.52</v>
      </c>
      <c r="P17" s="885">
        <v>43620</v>
      </c>
      <c r="Q17" s="885">
        <v>43635</v>
      </c>
      <c r="R17" s="660">
        <f t="shared" si="2"/>
        <v>11.538461538461526</v>
      </c>
      <c r="S17" s="721">
        <f>IF(INDEX(Historical!$D$7:$D$1379,MATCH(B17,Historical!$B$7:$B$1403,0))=0,"n/a",(INDEX(Historical!$C$7:$C$1381,MATCH(B17,Historical!$B$7:$B$1403,0))/INDEX(Historical!$D$7:$D$1379,MATCH(B17,Historical!$B$7:$B$1403,0))-1)*100)</f>
        <v>12.437810945273631</v>
      </c>
      <c r="T17" s="721">
        <f>IF(INDEX(Historical!$F$7:$F$1372,MATCH(B17,Historical!$B$7:$B$1403,0))=0,"n/a",((INDEX(Historical!$C$7:$C$1381,MATCH(B17,Historical!$B$7:$B$1403,0))/INDEX(Historical!$F$7:$F$1372,MATCH(B17,Historical!$B$7:$B$1403,0)))^(1/3)-1)*100)</f>
        <v>12.200851329591501</v>
      </c>
      <c r="U17" s="721">
        <f>IF(INDEX(Historical!$H$7:$H$1372,MATCH(B17,Historical!$B$7:$B$1403,0))=0,"n/a",((INDEX(Historical!$C$7:$C$1381,MATCH(B17,Historical!$B$7:$B$1403,0))/INDEX(Historical!$H$7:$H$1372,MATCH(B17,Historical!$B$7:$B$1403,0)))^(1/5)-1)*100)</f>
        <v>11.019873502812839</v>
      </c>
      <c r="V17" s="721">
        <f>IF(INDEX(Historical!$O$7:$O$1372,MATCH(B17,Historical!$B$7:$B$1403,0))=0,"n/a",((INDEX(Historical!$C$7:$C$1381,MATCH(B17,Historical!$B$7:$B$1403,0))/INDEX(Historical!$O$7:$O$1372,MATCH(B17,Historical!$B$7:$B$1403,0)))^(1/10)-1)*100)</f>
        <v>6.3591507259354696</v>
      </c>
      <c r="W17" s="722">
        <f t="shared" si="3"/>
        <v>1.7329159156220109</v>
      </c>
      <c r="X17" s="723">
        <f t="shared" si="4"/>
        <v>0.64443704694811921</v>
      </c>
      <c r="Y17" s="683"/>
      <c r="Z17" s="669">
        <f t="shared" si="5"/>
        <v>64.9859943977591</v>
      </c>
      <c r="AA17" s="910">
        <f t="shared" si="6"/>
        <v>32.070028011204485</v>
      </c>
      <c r="AB17" s="911">
        <v>12</v>
      </c>
      <c r="AC17" s="889">
        <v>3.57</v>
      </c>
      <c r="AD17" s="889">
        <v>3.03</v>
      </c>
      <c r="AE17" s="889">
        <v>1.38</v>
      </c>
      <c r="AF17" s="889">
        <v>9.09</v>
      </c>
      <c r="AG17" s="889">
        <v>23.9</v>
      </c>
      <c r="AH17" s="889">
        <v>5.5</v>
      </c>
      <c r="AI17" s="889">
        <v>7.7</v>
      </c>
      <c r="AJ17" s="889">
        <v>17.100000000000001</v>
      </c>
      <c r="AK17" s="889">
        <v>10.57</v>
      </c>
      <c r="AL17" s="902">
        <v>9760</v>
      </c>
      <c r="AM17" s="896">
        <v>0.1</v>
      </c>
      <c r="AN17" s="889">
        <v>1.89</v>
      </c>
      <c r="AO17" s="762">
        <f t="shared" si="7"/>
        <v>-19.023776658797793</v>
      </c>
      <c r="AP17" s="763">
        <f t="shared" si="8"/>
        <v>13.04625135240669</v>
      </c>
      <c r="AQ17" s="912">
        <f t="shared" si="9"/>
        <v>259.94848682174802</v>
      </c>
      <c r="AR17" s="669">
        <f>INDEX(Historical!$C$7:$C$1381,MATCH(B17,Historical!$B$7:$B$1403,0))*IF(AH17="n/a",1.03,IF(AH17&lt;0,1.01,IF(AH17&gt;10,1.1,(1+AH17/100))))</f>
        <v>2.3842999999999996</v>
      </c>
      <c r="AS17" s="910">
        <f t="shared" si="10"/>
        <v>2.5678910999999993</v>
      </c>
      <c r="AT17" s="910">
        <f t="shared" si="11"/>
        <v>2.8246802099999995</v>
      </c>
      <c r="AU17" s="910">
        <f t="shared" si="11"/>
        <v>3.1071482309999996</v>
      </c>
      <c r="AV17" s="910">
        <f t="shared" si="11"/>
        <v>3.4178630540999997</v>
      </c>
      <c r="AW17" s="669">
        <f t="shared" si="12"/>
        <v>14.301882595099997</v>
      </c>
      <c r="AX17" s="770">
        <f t="shared" si="13"/>
        <v>12.491818145776922</v>
      </c>
      <c r="AY17" s="959">
        <v>1.36</v>
      </c>
      <c r="AZ17" s="896">
        <v>15.65</v>
      </c>
      <c r="BA17" s="896">
        <v>-18.850000000000001</v>
      </c>
      <c r="BB17" s="896">
        <v>-13.170000000000002</v>
      </c>
      <c r="BC17" s="896">
        <v>-4.87</v>
      </c>
      <c r="BE17" s="641">
        <v>2011</v>
      </c>
      <c r="BF17" s="922">
        <f t="shared" si="14"/>
        <v>0</v>
      </c>
      <c r="BG17" s="906">
        <v>4.5999999999999996</v>
      </c>
      <c r="BH17" s="887"/>
    </row>
    <row r="18" spans="1:60" ht="11.25" customHeight="1" x14ac:dyDescent="0.2">
      <c r="A18" s="887" t="s">
        <v>888</v>
      </c>
      <c r="B18" s="899" t="s">
        <v>889</v>
      </c>
      <c r="C18" s="957" t="s">
        <v>112</v>
      </c>
      <c r="D18" s="957" t="s">
        <v>4348</v>
      </c>
      <c r="E18" s="754">
        <v>9</v>
      </c>
      <c r="F18" s="1235">
        <v>516</v>
      </c>
      <c r="G18" s="1235" t="s">
        <v>106</v>
      </c>
      <c r="H18" s="1235" t="s">
        <v>106</v>
      </c>
      <c r="I18" s="898">
        <v>31.85</v>
      </c>
      <c r="J18" s="669">
        <f t="shared" si="0"/>
        <v>4.0188383045525899</v>
      </c>
      <c r="K18" s="901">
        <v>0.32</v>
      </c>
      <c r="L18" s="911">
        <v>4</v>
      </c>
      <c r="M18" s="660">
        <f t="shared" si="1"/>
        <v>1.28</v>
      </c>
      <c r="N18" s="894" t="s">
        <v>148</v>
      </c>
      <c r="O18" s="756">
        <v>0.3</v>
      </c>
      <c r="P18" s="885">
        <v>43795</v>
      </c>
      <c r="Q18" s="885">
        <v>43811</v>
      </c>
      <c r="R18" s="660">
        <f t="shared" si="2"/>
        <v>6.6666666666666732</v>
      </c>
      <c r="S18" s="721">
        <f>IF(INDEX(Historical!$D$7:$D$1379,MATCH(B18,Historical!$B$7:$B$1403,0))=0,"n/a",(INDEX(Historical!$C$7:$C$1381,MATCH(B18,Historical!$B$7:$B$1403,0))/INDEX(Historical!$D$7:$D$1379,MATCH(B18,Historical!$B$7:$B$1403,0))-1)*100)</f>
        <v>7.0175438596491224</v>
      </c>
      <c r="T18" s="721">
        <f>IF(INDEX(Historical!$F$7:$F$1372,MATCH(B18,Historical!$B$7:$B$1403,0))=0,"n/a",((INDEX(Historical!$C$7:$C$1381,MATCH(B18,Historical!$B$7:$B$1403,0))/INDEX(Historical!$F$7:$F$1372,MATCH(B18,Historical!$B$7:$B$1403,0)))^(1/3)-1)*100)</f>
        <v>7.5749744635974059</v>
      </c>
      <c r="U18" s="721">
        <f>IF(INDEX(Historical!$H$7:$H$1372,MATCH(B18,Historical!$B$7:$B$1403,0))=0,"n/a",((INDEX(Historical!$C$7:$C$1381,MATCH(B18,Historical!$B$7:$B$1403,0))/INDEX(Historical!$H$7:$H$1372,MATCH(B18,Historical!$B$7:$B$1403,0)))^(1/5)-1)*100)</f>
        <v>8.2702639798059696</v>
      </c>
      <c r="V18" s="721">
        <f>IF(INDEX(Historical!$O$7:$O$1372,MATCH(B18,Historical!$B$7:$B$1403,0))=0,"n/a",((INDEX(Historical!$C$7:$C$1381,MATCH(B18,Historical!$B$7:$B$1403,0))/INDEX(Historical!$O$7:$O$1372,MATCH(B18,Historical!$B$7:$B$1403,0)))^(1/10)-1)*100)</f>
        <v>11.796957329389301</v>
      </c>
      <c r="W18" s="722">
        <f t="shared" si="3"/>
        <v>0.70105059710630491</v>
      </c>
      <c r="X18" s="723">
        <f t="shared" si="4"/>
        <v>0.7802135830005632</v>
      </c>
      <c r="Y18" s="673"/>
      <c r="Z18" s="669">
        <f t="shared" si="5"/>
        <v>61.835748792270536</v>
      </c>
      <c r="AA18" s="910">
        <f t="shared" si="6"/>
        <v>15.386473429951693</v>
      </c>
      <c r="AB18" s="911">
        <v>12</v>
      </c>
      <c r="AC18" s="889">
        <v>2.0699999999999998</v>
      </c>
      <c r="AD18" s="889">
        <v>5.07</v>
      </c>
      <c r="AE18" s="889">
        <v>2.74</v>
      </c>
      <c r="AF18" s="889">
        <v>1.1499999999999999</v>
      </c>
      <c r="AG18" s="889">
        <v>7.7</v>
      </c>
      <c r="AH18" s="889">
        <v>-34.9</v>
      </c>
      <c r="AI18" s="889">
        <v>11.379999999999999</v>
      </c>
      <c r="AJ18" s="889">
        <v>10.6</v>
      </c>
      <c r="AK18" s="889">
        <v>3.04</v>
      </c>
      <c r="AL18" s="902">
        <v>2390</v>
      </c>
      <c r="AM18" s="896">
        <v>1.7000000000000002</v>
      </c>
      <c r="AN18" s="889">
        <v>2.4700000000000002</v>
      </c>
      <c r="AO18" s="762">
        <f t="shared" si="7"/>
        <v>-3.097371145593133</v>
      </c>
      <c r="AP18" s="763">
        <f t="shared" si="8"/>
        <v>12.28910228435856</v>
      </c>
      <c r="AQ18" s="912">
        <f t="shared" si="9"/>
        <v>-11.319689158955926</v>
      </c>
      <c r="AR18" s="669">
        <f>INDEX(Historical!$C$7:$C$1381,MATCH(B18,Historical!$B$7:$B$1403,0))*IF(AH18="n/a",1.03,IF(AH18&lt;0,1.01,IF(AH18&gt;10,1.1,(1+AH18/100))))</f>
        <v>1.2322</v>
      </c>
      <c r="AS18" s="910">
        <f t="shared" si="10"/>
        <v>1.3554200000000001</v>
      </c>
      <c r="AT18" s="910">
        <f t="shared" si="11"/>
        <v>1.3966247680000001</v>
      </c>
      <c r="AU18" s="910">
        <f t="shared" si="11"/>
        <v>1.4390821609472002</v>
      </c>
      <c r="AV18" s="910">
        <f t="shared" si="11"/>
        <v>1.4828302586399951</v>
      </c>
      <c r="AW18" s="669">
        <f t="shared" si="12"/>
        <v>6.9061571875871959</v>
      </c>
      <c r="AX18" s="770">
        <f t="shared" si="13"/>
        <v>21.683382064637975</v>
      </c>
      <c r="AY18" s="959">
        <v>1.46</v>
      </c>
      <c r="AZ18" s="896">
        <v>70.960000000000008</v>
      </c>
      <c r="BA18" s="896">
        <v>-1.91</v>
      </c>
      <c r="BB18" s="896">
        <v>-0.75</v>
      </c>
      <c r="BC18" s="896">
        <v>23.810000000000002</v>
      </c>
      <c r="BE18" s="641">
        <v>2012</v>
      </c>
      <c r="BF18" s="922">
        <f t="shared" si="14"/>
        <v>0</v>
      </c>
      <c r="BG18" s="906">
        <v>1.9</v>
      </c>
    </row>
    <row r="19" spans="1:60" ht="11.25" customHeight="1" x14ac:dyDescent="0.2">
      <c r="A19" s="887" t="s">
        <v>987</v>
      </c>
      <c r="B19" s="899" t="s">
        <v>988</v>
      </c>
      <c r="C19" s="957" t="s">
        <v>112</v>
      </c>
      <c r="D19" s="957" t="s">
        <v>212</v>
      </c>
      <c r="E19" s="754">
        <v>9</v>
      </c>
      <c r="F19" s="1235">
        <v>436</v>
      </c>
      <c r="G19" s="1235" t="s">
        <v>115</v>
      </c>
      <c r="H19" s="1235" t="s">
        <v>115</v>
      </c>
      <c r="I19" s="898">
        <v>53.7</v>
      </c>
      <c r="J19" s="669">
        <f t="shared" si="0"/>
        <v>1.1918063314711358</v>
      </c>
      <c r="K19" s="901">
        <v>0.16</v>
      </c>
      <c r="L19" s="911">
        <v>4</v>
      </c>
      <c r="M19" s="660">
        <f t="shared" si="1"/>
        <v>0.64</v>
      </c>
      <c r="N19" s="894" t="s">
        <v>227</v>
      </c>
      <c r="O19" s="756">
        <v>0.14000000000000001</v>
      </c>
      <c r="P19" s="890">
        <v>43244</v>
      </c>
      <c r="Q19" s="890">
        <v>43259</v>
      </c>
      <c r="R19" s="660">
        <f t="shared" si="2"/>
        <v>14.285714285714276</v>
      </c>
      <c r="S19" s="721">
        <f>IF(INDEX(Historical!$D$7:$D$1379,MATCH(B19,Historical!$B$7:$B$1403,0))=0,"n/a",(INDEX(Historical!$C$7:$C$1381,MATCH(B19,Historical!$B$7:$B$1403,0))/INDEX(Historical!$D$7:$D$1379,MATCH(B19,Historical!$B$7:$B$1403,0))-1)*100)</f>
        <v>3.2258064516129004</v>
      </c>
      <c r="T19" s="721">
        <f>IF(INDEX(Historical!$F$7:$F$1372,MATCH(B19,Historical!$B$7:$B$1403,0))=0,"n/a",((INDEX(Historical!$C$7:$C$1381,MATCH(B19,Historical!$B$7:$B$1403,0))/INDEX(Historical!$F$7:$F$1372,MATCH(B19,Historical!$B$7:$B$1403,0)))^(1/3)-1)*100)</f>
        <v>7.862363557487706</v>
      </c>
      <c r="U19" s="721">
        <f>IF(INDEX(Historical!$H$7:$H$1372,MATCH(B19,Historical!$B$7:$B$1403,0))=0,"n/a",((INDEX(Historical!$C$7:$C$1381,MATCH(B19,Historical!$B$7:$B$1403,0))/INDEX(Historical!$H$7:$H$1372,MATCH(B19,Historical!$B$7:$B$1403,0)))^(1/5)-1)*100)</f>
        <v>7.2984607999767359</v>
      </c>
      <c r="V19" s="721">
        <f>IF(INDEX(Historical!$O$7:$O$1372,MATCH(B19,Historical!$B$7:$B$1403,0))=0,"n/a",((INDEX(Historical!$C$7:$C$1381,MATCH(B19,Historical!$B$7:$B$1403,0))/INDEX(Historical!$O$7:$O$1372,MATCH(B19,Historical!$B$7:$B$1403,0)))^(1/10)-1)*100)</f>
        <v>2.9186008964760646</v>
      </c>
      <c r="W19" s="722">
        <f t="shared" si="3"/>
        <v>2.5006710608459484</v>
      </c>
      <c r="X19" s="723">
        <f t="shared" si="4"/>
        <v>0.37620931958642967</v>
      </c>
      <c r="Y19" s="691" t="s">
        <v>4514</v>
      </c>
      <c r="Z19" s="669">
        <f t="shared" si="5"/>
        <v>21.052631578947366</v>
      </c>
      <c r="AA19" s="910">
        <f t="shared" si="6"/>
        <v>17.664473684210527</v>
      </c>
      <c r="AB19" s="911">
        <v>12</v>
      </c>
      <c r="AC19" s="889">
        <v>3.04</v>
      </c>
      <c r="AD19" s="889">
        <v>1.77</v>
      </c>
      <c r="AE19" s="889">
        <v>1.81</v>
      </c>
      <c r="AF19" s="889">
        <v>2.2599999999999998</v>
      </c>
      <c r="AG19" s="889">
        <v>12.3</v>
      </c>
      <c r="AH19" s="889">
        <v>10</v>
      </c>
      <c r="AI19" s="889">
        <v>10.489999999999998</v>
      </c>
      <c r="AJ19" s="889">
        <v>19.400000000000002</v>
      </c>
      <c r="AK19" s="889">
        <v>10</v>
      </c>
      <c r="AL19" s="902">
        <v>2730</v>
      </c>
      <c r="AM19" s="897">
        <v>2.1999999999999997</v>
      </c>
      <c r="AN19" s="889">
        <v>0.72</v>
      </c>
      <c r="AO19" s="762">
        <f t="shared" si="7"/>
        <v>-9.1742065527626551</v>
      </c>
      <c r="AP19" s="763">
        <f t="shared" si="8"/>
        <v>8.4902671314478724</v>
      </c>
      <c r="AQ19" s="912">
        <f t="shared" si="9"/>
        <v>33.20278696836769</v>
      </c>
      <c r="AR19" s="669">
        <f>INDEX(Historical!$C$7:$C$1381,MATCH(B19,Historical!$B$7:$B$1403,0))*IF(AH19="n/a",1.03,IF(AH19&lt;0,1.01,IF(AH19&gt;10,1.1,(1+AH19/100))))</f>
        <v>0.70400000000000007</v>
      </c>
      <c r="AS19" s="910">
        <f t="shared" si="10"/>
        <v>0.77440000000000009</v>
      </c>
      <c r="AT19" s="910">
        <f t="shared" si="11"/>
        <v>0.85184000000000015</v>
      </c>
      <c r="AU19" s="910">
        <f t="shared" si="11"/>
        <v>0.93702400000000019</v>
      </c>
      <c r="AV19" s="910">
        <f t="shared" si="11"/>
        <v>1.0307264000000003</v>
      </c>
      <c r="AW19" s="669">
        <f t="shared" si="12"/>
        <v>4.2979904000000007</v>
      </c>
      <c r="AX19" s="770">
        <f t="shared" si="13"/>
        <v>8.0037065176908762</v>
      </c>
      <c r="AY19" s="959">
        <v>1.34</v>
      </c>
      <c r="AZ19" s="896">
        <v>26.68</v>
      </c>
      <c r="BA19" s="896">
        <v>-21.72</v>
      </c>
      <c r="BB19" s="896">
        <v>-15.620000000000001</v>
      </c>
      <c r="BC19" s="896">
        <v>-4.12</v>
      </c>
      <c r="BE19" s="641">
        <v>2011</v>
      </c>
      <c r="BF19" s="922">
        <f t="shared" si="14"/>
        <v>0</v>
      </c>
      <c r="BG19" s="906">
        <v>5.4</v>
      </c>
    </row>
    <row r="20" spans="1:60" ht="11.25" customHeight="1" x14ac:dyDescent="0.2">
      <c r="A20" s="895" t="s">
        <v>999</v>
      </c>
      <c r="B20" s="899" t="s">
        <v>1000</v>
      </c>
      <c r="C20" s="957" t="s">
        <v>4207</v>
      </c>
      <c r="D20" s="957" t="s">
        <v>4341</v>
      </c>
      <c r="E20" s="754">
        <v>9</v>
      </c>
      <c r="F20" s="1235">
        <v>536</v>
      </c>
      <c r="G20" s="1235" t="s">
        <v>106</v>
      </c>
      <c r="H20" s="1235" t="s">
        <v>106</v>
      </c>
      <c r="I20" s="898">
        <v>71.3</v>
      </c>
      <c r="J20" s="669">
        <f t="shared" si="0"/>
        <v>1.7391304347826086</v>
      </c>
      <c r="K20" s="901">
        <v>0.31</v>
      </c>
      <c r="L20" s="911">
        <v>4</v>
      </c>
      <c r="M20" s="660">
        <f t="shared" si="1"/>
        <v>1.24</v>
      </c>
      <c r="N20" s="894" t="s">
        <v>515</v>
      </c>
      <c r="O20" s="756">
        <v>0.27</v>
      </c>
      <c r="P20" s="885">
        <v>43874</v>
      </c>
      <c r="Q20" s="885">
        <v>43889</v>
      </c>
      <c r="R20" s="660">
        <f t="shared" si="2"/>
        <v>14.814814814814806</v>
      </c>
      <c r="S20" s="721">
        <f>IF(INDEX(Historical!$D$7:$D$1379,MATCH(B20,Historical!$B$7:$B$1403,0))=0,"n/a",(INDEX(Historical!$C$7:$C$1381,MATCH(B20,Historical!$B$7:$B$1403,0))/INDEX(Historical!$D$7:$D$1379,MATCH(B20,Historical!$B$7:$B$1403,0))-1)*100)</f>
        <v>26.315789473684205</v>
      </c>
      <c r="T20" s="721">
        <f>IF(INDEX(Historical!$F$7:$F$1372,MATCH(B20,Historical!$B$7:$B$1403,0))=0,"n/a",((INDEX(Historical!$C$7:$C$1381,MATCH(B20,Historical!$B$7:$B$1403,0))/INDEX(Historical!$F$7:$F$1372,MATCH(B20,Historical!$B$7:$B$1403,0)))^(1/3)-1)*100)</f>
        <v>16.960709528514649</v>
      </c>
      <c r="U20" s="721">
        <f>IF(INDEX(Historical!$H$7:$H$1372,MATCH(B20,Historical!$B$7:$B$1403,0))=0,"n/a",((INDEX(Historical!$C$7:$C$1381,MATCH(B20,Historical!$B$7:$B$1403,0))/INDEX(Historical!$H$7:$H$1372,MATCH(B20,Historical!$B$7:$B$1403,0)))^(1/5)-1)*100)</f>
        <v>17.424996386819579</v>
      </c>
      <c r="V20" s="721" t="str">
        <f>IF(INDEX(Historical!$O$7:$O$1372,MATCH(B20,Historical!$B$7:$B$1403,0))=0,"n/a",((INDEX(Historical!$C$7:$C$1381,MATCH(B20,Historical!$B$7:$B$1403,0))/INDEX(Historical!$O$7:$O$1372,MATCH(B20,Historical!$B$7:$B$1403,0)))^(1/10)-1)*100)</f>
        <v>n/a</v>
      </c>
      <c r="W20" s="722" t="str">
        <f t="shared" si="3"/>
        <v>n/a</v>
      </c>
      <c r="X20" s="723">
        <f t="shared" si="4"/>
        <v>1.4520830322349649</v>
      </c>
      <c r="Y20" s="900"/>
      <c r="Z20" s="669">
        <f t="shared" si="5"/>
        <v>40.655737704918032</v>
      </c>
      <c r="AA20" s="910">
        <f t="shared" si="6"/>
        <v>23.377049180327869</v>
      </c>
      <c r="AB20" s="911">
        <v>3</v>
      </c>
      <c r="AC20" s="889">
        <v>3.05</v>
      </c>
      <c r="AD20" s="889">
        <v>1.92</v>
      </c>
      <c r="AE20" s="889">
        <v>1.4</v>
      </c>
      <c r="AF20" s="889">
        <v>10.94</v>
      </c>
      <c r="AG20" s="889">
        <v>57.699999999999996</v>
      </c>
      <c r="AH20" s="891">
        <v>38</v>
      </c>
      <c r="AI20" s="891">
        <v>11.899999999999999</v>
      </c>
      <c r="AJ20" s="889">
        <v>12</v>
      </c>
      <c r="AK20" s="889">
        <v>12.139999999999999</v>
      </c>
      <c r="AL20" s="902">
        <v>10180</v>
      </c>
      <c r="AM20" s="896">
        <v>0.6</v>
      </c>
      <c r="AN20" s="889">
        <v>2.2999999999999998</v>
      </c>
      <c r="AO20" s="762">
        <f t="shared" si="7"/>
        <v>-4.212922358725681</v>
      </c>
      <c r="AP20" s="763">
        <f t="shared" si="8"/>
        <v>19.164126821602188</v>
      </c>
      <c r="AQ20" s="912">
        <f t="shared" si="9"/>
        <v>237.14152520057797</v>
      </c>
      <c r="AR20" s="669">
        <f>INDEX(Historical!$C$7:$C$1381,MATCH(B20,Historical!$B$7:$B$1403,0))*IF(AH20="n/a",1.03,IF(AH20&lt;0,1.01,IF(AH20&gt;10,1.1,(1+AH20/100))))</f>
        <v>1.056</v>
      </c>
      <c r="AS20" s="910">
        <f t="shared" si="10"/>
        <v>1.1616000000000002</v>
      </c>
      <c r="AT20" s="910">
        <f t="shared" si="11"/>
        <v>1.2777600000000002</v>
      </c>
      <c r="AU20" s="910">
        <f t="shared" si="11"/>
        <v>1.4055360000000003</v>
      </c>
      <c r="AV20" s="910">
        <f t="shared" si="11"/>
        <v>1.5460896000000004</v>
      </c>
      <c r="AW20" s="669">
        <f t="shared" si="12"/>
        <v>6.4469856000000005</v>
      </c>
      <c r="AX20" s="770">
        <f t="shared" si="13"/>
        <v>9.0420555399719511</v>
      </c>
      <c r="AY20" s="959">
        <v>0.88</v>
      </c>
      <c r="AZ20" s="896">
        <v>36.620000000000005</v>
      </c>
      <c r="BA20" s="896">
        <v>-13.05</v>
      </c>
      <c r="BB20" s="896">
        <v>-5.1499999999999995</v>
      </c>
      <c r="BC20" s="896">
        <v>0.55999999999999994</v>
      </c>
      <c r="BE20" s="641">
        <v>2012</v>
      </c>
      <c r="BF20" s="922">
        <f t="shared" si="14"/>
        <v>0</v>
      </c>
      <c r="BG20" s="906">
        <v>10.5</v>
      </c>
    </row>
    <row r="21" spans="1:60" s="796" customFormat="1" ht="11.25" customHeight="1" x14ac:dyDescent="0.2">
      <c r="A21" s="664" t="s">
        <v>1014</v>
      </c>
      <c r="B21" s="804" t="s">
        <v>1015</v>
      </c>
      <c r="C21" s="957" t="s">
        <v>108</v>
      </c>
      <c r="D21" s="957" t="s">
        <v>4351</v>
      </c>
      <c r="E21" s="778">
        <v>9</v>
      </c>
      <c r="F21" s="1235">
        <v>545</v>
      </c>
      <c r="G21" s="1234" t="s">
        <v>106</v>
      </c>
      <c r="H21" s="1234" t="s">
        <v>106</v>
      </c>
      <c r="I21" s="779">
        <v>59.96</v>
      </c>
      <c r="J21" s="780">
        <f t="shared" si="0"/>
        <v>1.2008005336891261</v>
      </c>
      <c r="K21" s="781">
        <v>0.18</v>
      </c>
      <c r="L21" s="782">
        <v>4</v>
      </c>
      <c r="M21" s="783">
        <f t="shared" si="1"/>
        <v>0.72</v>
      </c>
      <c r="N21" s="784" t="s">
        <v>151</v>
      </c>
      <c r="O21" s="785">
        <v>0.16</v>
      </c>
      <c r="P21" s="786">
        <v>43888</v>
      </c>
      <c r="Q21" s="786">
        <v>43921</v>
      </c>
      <c r="R21" s="783">
        <f t="shared" si="2"/>
        <v>12.499999999999993</v>
      </c>
      <c r="S21" s="721">
        <f>IF(INDEX(Historical!$D$7:$D$1379,MATCH(B21,Historical!$B$7:$B$1403,0))=0,"n/a",(INDEX(Historical!$C$7:$C$1381,MATCH(B21,Historical!$B$7:$B$1403,0))/INDEX(Historical!$D$7:$D$1379,MATCH(B21,Historical!$B$7:$B$1403,0))-1)*100)</f>
        <v>6.6666666666666652</v>
      </c>
      <c r="T21" s="721">
        <f>IF(INDEX(Historical!$F$7:$F$1372,MATCH(B21,Historical!$B$7:$B$1403,0))=0,"n/a",((INDEX(Historical!$C$7:$C$1381,MATCH(B21,Historical!$B$7:$B$1403,0))/INDEX(Historical!$F$7:$F$1372,MATCH(B21,Historical!$B$7:$B$1403,0)))^(1/3)-1)*100)</f>
        <v>7.1664579674248774</v>
      </c>
      <c r="U21" s="721">
        <f>IF(INDEX(Historical!$H$7:$H$1372,MATCH(B21,Historical!$B$7:$B$1403,0))=0,"n/a",((INDEX(Historical!$C$7:$C$1381,MATCH(B21,Historical!$B$7:$B$1403,0))/INDEX(Historical!$H$7:$H$1372,MATCH(B21,Historical!$B$7:$B$1403,0)))^(1/5)-1)*100)</f>
        <v>8.4464993376212263</v>
      </c>
      <c r="V21" s="721">
        <f>IF(INDEX(Historical!$O$7:$O$1372,MATCH(B21,Historical!$B$7:$B$1403,0))=0,"n/a",((INDEX(Historical!$C$7:$C$1381,MATCH(B21,Historical!$B$7:$B$1403,0))/INDEX(Historical!$O$7:$O$1372,MATCH(B21,Historical!$B$7:$B$1403,0)))^(1/10)-1)*100)</f>
        <v>7.9174233052805798</v>
      </c>
      <c r="W21" s="722">
        <f t="shared" si="3"/>
        <v>1.066824269960124</v>
      </c>
      <c r="X21" s="723">
        <f t="shared" si="4"/>
        <v>0.76786357614738421</v>
      </c>
      <c r="Y21" s="797" t="s">
        <v>821</v>
      </c>
      <c r="Z21" s="780">
        <f t="shared" si="5"/>
        <v>26.966292134831459</v>
      </c>
      <c r="AA21" s="788">
        <f t="shared" si="6"/>
        <v>22.456928838951313</v>
      </c>
      <c r="AB21" s="782">
        <v>12</v>
      </c>
      <c r="AC21" s="789">
        <v>2.67</v>
      </c>
      <c r="AD21" s="789">
        <v>5.43</v>
      </c>
      <c r="AE21" s="789">
        <v>0.89</v>
      </c>
      <c r="AF21" s="789">
        <v>1.95</v>
      </c>
      <c r="AG21" s="789">
        <v>10.8</v>
      </c>
      <c r="AH21" s="789">
        <v>161.4</v>
      </c>
      <c r="AI21" s="789">
        <v>26.810000000000002</v>
      </c>
      <c r="AJ21" s="789">
        <v>11</v>
      </c>
      <c r="AK21" s="789">
        <v>4.1399999999999997</v>
      </c>
      <c r="AL21" s="790">
        <v>60560</v>
      </c>
      <c r="AM21" s="791">
        <v>12.9</v>
      </c>
      <c r="AN21" s="789">
        <v>4.57</v>
      </c>
      <c r="AO21" s="792">
        <f t="shared" si="7"/>
        <v>-12.809628967640961</v>
      </c>
      <c r="AP21" s="793">
        <f t="shared" si="8"/>
        <v>9.6472998713103522</v>
      </c>
      <c r="AQ21" s="794">
        <f t="shared" si="9"/>
        <v>39.508679516453292</v>
      </c>
      <c r="AR21" s="669">
        <f>INDEX(Historical!$C$7:$C$1381,MATCH(B21,Historical!$B$7:$B$1403,0))*IF(AH21="n/a",1.03,IF(AH21&lt;0,1.01,IF(AH21&gt;10,1.1,(1+AH21/100))))</f>
        <v>0.70400000000000007</v>
      </c>
      <c r="AS21" s="788">
        <f t="shared" si="10"/>
        <v>0.77440000000000009</v>
      </c>
      <c r="AT21" s="788">
        <f t="shared" si="11"/>
        <v>0.8064601600000002</v>
      </c>
      <c r="AU21" s="788">
        <f t="shared" si="11"/>
        <v>0.83984761062400026</v>
      </c>
      <c r="AV21" s="788">
        <f t="shared" si="11"/>
        <v>0.874617301703834</v>
      </c>
      <c r="AW21" s="780">
        <f t="shared" si="12"/>
        <v>3.9993250723278351</v>
      </c>
      <c r="AX21" s="795">
        <f t="shared" si="13"/>
        <v>6.6699884461771761</v>
      </c>
      <c r="AY21" s="960">
        <v>1.1000000000000001</v>
      </c>
      <c r="AZ21" s="791">
        <v>34.050000000000004</v>
      </c>
      <c r="BA21" s="791">
        <v>-12.35</v>
      </c>
      <c r="BB21" s="791">
        <v>-2.5100000000000002</v>
      </c>
      <c r="BC21" s="791">
        <v>10.82</v>
      </c>
      <c r="BD21" s="933"/>
      <c r="BE21" s="641">
        <v>2012</v>
      </c>
      <c r="BF21" s="922">
        <f t="shared" si="14"/>
        <v>0</v>
      </c>
      <c r="BG21" s="847">
        <v>1.0999999999999999</v>
      </c>
    </row>
    <row r="22" spans="1:60" ht="11.25" customHeight="1" x14ac:dyDescent="0.2">
      <c r="A22" s="887" t="s">
        <v>972</v>
      </c>
      <c r="B22" s="899" t="s">
        <v>973</v>
      </c>
      <c r="C22" s="957" t="s">
        <v>128</v>
      </c>
      <c r="D22" s="957" t="s">
        <v>4343</v>
      </c>
      <c r="E22" s="755">
        <v>9</v>
      </c>
      <c r="F22" s="1235">
        <v>439</v>
      </c>
      <c r="G22" s="1235" t="s">
        <v>106</v>
      </c>
      <c r="H22" s="1235" t="s">
        <v>106</v>
      </c>
      <c r="I22" s="898">
        <v>14.8</v>
      </c>
      <c r="J22" s="669">
        <f t="shared" si="0"/>
        <v>12.837837837837837</v>
      </c>
      <c r="K22" s="901">
        <v>0.47499999999999998</v>
      </c>
      <c r="L22" s="911">
        <v>4</v>
      </c>
      <c r="M22" s="660">
        <f t="shared" si="1"/>
        <v>1.9</v>
      </c>
      <c r="N22" s="894" t="s">
        <v>720</v>
      </c>
      <c r="O22" s="756">
        <v>0.46500000000000002</v>
      </c>
      <c r="P22" s="890">
        <v>43279</v>
      </c>
      <c r="Q22" s="890">
        <v>43311</v>
      </c>
      <c r="R22" s="660">
        <f t="shared" si="2"/>
        <v>2.1505376344085918</v>
      </c>
      <c r="S22" s="721">
        <f>IF(INDEX(Historical!$D$7:$D$1379,MATCH(B22,Historical!$B$7:$B$1403,0))=0,"n/a",(INDEX(Historical!$C$7:$C$1381,MATCH(B22,Historical!$B$7:$B$1403,0))/INDEX(Historical!$D$7:$D$1379,MATCH(B22,Historical!$B$7:$B$1403,0))-1)*100)</f>
        <v>1.0638297872340496</v>
      </c>
      <c r="T22" s="721">
        <f>IF(INDEX(Historical!$F$7:$F$1372,MATCH(B22,Historical!$B$7:$B$1403,0))=0,"n/a",((INDEX(Historical!$C$7:$C$1381,MATCH(B22,Historical!$B$7:$B$1403,0))/INDEX(Historical!$F$7:$F$1372,MATCH(B22,Historical!$B$7:$B$1403,0)))^(1/3)-1)*100)</f>
        <v>5.6758885818975147</v>
      </c>
      <c r="U22" s="721">
        <f>IF(INDEX(Historical!$H$7:$H$1372,MATCH(B22,Historical!$B$7:$B$1403,0))=0,"n/a",((INDEX(Historical!$C$7:$C$1381,MATCH(B22,Historical!$B$7:$B$1403,0))/INDEX(Historical!$H$7:$H$1372,MATCH(B22,Historical!$B$7:$B$1403,0)))^(1/5)-1)*100)</f>
        <v>7.0739850656267755</v>
      </c>
      <c r="V22" s="721">
        <f>IF(INDEX(Historical!$O$7:$O$1372,MATCH(B22,Historical!$B$7:$B$1403,0))=0,"n/a",((INDEX(Historical!$C$7:$C$1381,MATCH(B22,Historical!$B$7:$B$1403,0))/INDEX(Historical!$O$7:$O$1372,MATCH(B22,Historical!$B$7:$B$1403,0)))^(1/10)-1)*100)</f>
        <v>10.821613467534053</v>
      </c>
      <c r="W22" s="722">
        <f t="shared" si="3"/>
        <v>0.65369042119730614</v>
      </c>
      <c r="X22" s="723">
        <f t="shared" si="4"/>
        <v>0.33685643169651314</v>
      </c>
      <c r="Y22" s="691" t="s">
        <v>4514</v>
      </c>
      <c r="Z22" s="669">
        <f t="shared" si="5"/>
        <v>71.428571428571416</v>
      </c>
      <c r="AA22" s="910">
        <f t="shared" si="6"/>
        <v>5.5639097744360901</v>
      </c>
      <c r="AB22" s="911">
        <v>12</v>
      </c>
      <c r="AC22" s="889">
        <v>2.66</v>
      </c>
      <c r="AD22" s="889" t="s">
        <v>136</v>
      </c>
      <c r="AE22" s="889">
        <v>0.57999999999999996</v>
      </c>
      <c r="AF22" s="889">
        <v>1.1399999999999999</v>
      </c>
      <c r="AG22" s="889">
        <v>20.399999999999999</v>
      </c>
      <c r="AH22" s="889">
        <v>100</v>
      </c>
      <c r="AI22" s="889">
        <v>1.82</v>
      </c>
      <c r="AJ22" s="889">
        <v>21</v>
      </c>
      <c r="AK22" s="889">
        <v>-1</v>
      </c>
      <c r="AL22" s="902">
        <v>954.75</v>
      </c>
      <c r="AM22" s="896">
        <v>2.41</v>
      </c>
      <c r="AN22" s="889">
        <v>0</v>
      </c>
      <c r="AO22" s="762">
        <f t="shared" si="7"/>
        <v>14.34791312902852</v>
      </c>
      <c r="AP22" s="763">
        <f t="shared" si="8"/>
        <v>19.911822903464611</v>
      </c>
      <c r="AQ22" s="912">
        <f t="shared" si="9"/>
        <v>-46.905295753271034</v>
      </c>
      <c r="AR22" s="669">
        <f>INDEX(Historical!$C$7:$C$1381,MATCH(B22,Historical!$B$7:$B$1403,0))*IF(AH22="n/a",1.03,IF(AH22&lt;0,1.01,IF(AH22&gt;10,1.1,(1+AH22/100))))</f>
        <v>2.09</v>
      </c>
      <c r="AS22" s="910">
        <f t="shared" si="10"/>
        <v>2.1280379999999997</v>
      </c>
      <c r="AT22" s="910">
        <f t="shared" si="11"/>
        <v>2.1493183799999995</v>
      </c>
      <c r="AU22" s="910">
        <f t="shared" si="11"/>
        <v>2.1708115637999996</v>
      </c>
      <c r="AV22" s="910">
        <f t="shared" si="11"/>
        <v>2.1925196794379995</v>
      </c>
      <c r="AW22" s="669">
        <f t="shared" si="12"/>
        <v>10.730687623238</v>
      </c>
      <c r="AX22" s="770">
        <f t="shared" si="13"/>
        <v>72.504646102959455</v>
      </c>
      <c r="AY22" s="959">
        <v>0.47</v>
      </c>
      <c r="AZ22" s="896">
        <v>16.54</v>
      </c>
      <c r="BA22" s="896">
        <v>-43.36</v>
      </c>
      <c r="BB22" s="896">
        <v>-6.7299999999999995</v>
      </c>
      <c r="BC22" s="896">
        <v>-18.670000000000002</v>
      </c>
      <c r="BE22" s="641">
        <v>2011</v>
      </c>
      <c r="BF22" s="922">
        <f t="shared" si="14"/>
        <v>0</v>
      </c>
      <c r="BG22" s="906">
        <v>5.5</v>
      </c>
      <c r="BH22" s="721"/>
    </row>
    <row r="23" spans="1:60" ht="11.25" customHeight="1" x14ac:dyDescent="0.2">
      <c r="A23" s="887" t="s">
        <v>981</v>
      </c>
      <c r="B23" s="899" t="s">
        <v>982</v>
      </c>
      <c r="C23" s="957" t="s">
        <v>108</v>
      </c>
      <c r="D23" s="957" t="s">
        <v>4351</v>
      </c>
      <c r="E23" s="754">
        <v>9</v>
      </c>
      <c r="F23" s="1235">
        <v>492</v>
      </c>
      <c r="G23" s="1235" t="s">
        <v>37</v>
      </c>
      <c r="H23" s="1235" t="s">
        <v>37</v>
      </c>
      <c r="I23" s="898">
        <v>39.9</v>
      </c>
      <c r="J23" s="669">
        <f t="shared" si="0"/>
        <v>3.1077694235588975</v>
      </c>
      <c r="K23" s="901">
        <v>0.31</v>
      </c>
      <c r="L23" s="911">
        <v>4</v>
      </c>
      <c r="M23" s="660">
        <f t="shared" si="1"/>
        <v>1.24</v>
      </c>
      <c r="N23" s="894" t="s">
        <v>457</v>
      </c>
      <c r="O23" s="756">
        <v>0.28000000000000003</v>
      </c>
      <c r="P23" s="885">
        <v>43672</v>
      </c>
      <c r="Q23" s="885">
        <v>43686</v>
      </c>
      <c r="R23" s="660">
        <f t="shared" si="2"/>
        <v>10.714285714285703</v>
      </c>
      <c r="S23" s="721">
        <f>IF(INDEX(Historical!$D$7:$D$1379,MATCH(B23,Historical!$B$7:$B$1403,0))=0,"n/a",(INDEX(Historical!$C$7:$C$1381,MATCH(B23,Historical!$B$7:$B$1403,0))/INDEX(Historical!$D$7:$D$1379,MATCH(B23,Historical!$B$7:$B$1403,0))-1)*100)</f>
        <v>13.461538461538458</v>
      </c>
      <c r="T23" s="721">
        <f>IF(INDEX(Historical!$F$7:$F$1372,MATCH(B23,Historical!$B$7:$B$1403,0))=0,"n/a",((INDEX(Historical!$C$7:$C$1381,MATCH(B23,Historical!$B$7:$B$1403,0))/INDEX(Historical!$F$7:$F$1372,MATCH(B23,Historical!$B$7:$B$1403,0)))^(1/3)-1)*100)</f>
        <v>17.900732585083556</v>
      </c>
      <c r="U23" s="721">
        <f>IF(INDEX(Historical!$H$7:$H$1372,MATCH(B23,Historical!$B$7:$B$1403,0))=0,"n/a",((INDEX(Historical!$C$7:$C$1381,MATCH(B23,Historical!$B$7:$B$1403,0))/INDEX(Historical!$H$7:$H$1372,MATCH(B23,Historical!$B$7:$B$1403,0)))^(1/5)-1)*100)</f>
        <v>12.322720670278752</v>
      </c>
      <c r="V23" s="721">
        <f>IF(INDEX(Historical!$O$7:$O$1372,MATCH(B23,Historical!$B$7:$B$1403,0))=0,"n/a",((INDEX(Historical!$C$7:$C$1381,MATCH(B23,Historical!$B$7:$B$1403,0))/INDEX(Historical!$O$7:$O$1372,MATCH(B23,Historical!$B$7:$B$1403,0)))^(1/10)-1)*100)</f>
        <v>8.7504801533456966</v>
      </c>
      <c r="W23" s="722">
        <f t="shared" si="3"/>
        <v>1.4082336573916152</v>
      </c>
      <c r="X23" s="723">
        <f t="shared" si="4"/>
        <v>0.69228767810554781</v>
      </c>
      <c r="Y23" s="682"/>
      <c r="Z23" s="669">
        <f t="shared" si="5"/>
        <v>33.155080213903744</v>
      </c>
      <c r="AA23" s="910">
        <f t="shared" si="6"/>
        <v>10.668449197860962</v>
      </c>
      <c r="AB23" s="911">
        <v>12</v>
      </c>
      <c r="AC23" s="889">
        <v>3.74</v>
      </c>
      <c r="AD23" s="889">
        <v>2.77</v>
      </c>
      <c r="AE23" s="889">
        <v>5.07</v>
      </c>
      <c r="AF23" s="889">
        <v>0.99</v>
      </c>
      <c r="AG23" s="889">
        <v>10</v>
      </c>
      <c r="AH23" s="889">
        <v>29.5</v>
      </c>
      <c r="AI23" s="889">
        <v>9.08</v>
      </c>
      <c r="AJ23" s="889">
        <v>17.8</v>
      </c>
      <c r="AK23" s="889">
        <v>3.85</v>
      </c>
      <c r="AL23" s="902">
        <v>37440</v>
      </c>
      <c r="AM23" s="896">
        <v>0.2</v>
      </c>
      <c r="AN23" s="889">
        <v>0.76</v>
      </c>
      <c r="AO23" s="762">
        <f t="shared" si="7"/>
        <v>4.7620408959766873</v>
      </c>
      <c r="AP23" s="763">
        <f t="shared" si="8"/>
        <v>15.430490093837649</v>
      </c>
      <c r="AQ23" s="912">
        <f t="shared" si="9"/>
        <v>-31.48636889597207</v>
      </c>
      <c r="AR23" s="669">
        <f>INDEX(Historical!$C$7:$C$1381,MATCH(B23,Historical!$B$7:$B$1403,0))*IF(AH23="n/a",1.03,IF(AH23&lt;0,1.01,IF(AH23&gt;10,1.1,(1+AH23/100))))</f>
        <v>1.298</v>
      </c>
      <c r="AS23" s="910">
        <f t="shared" si="10"/>
        <v>1.4158584000000001</v>
      </c>
      <c r="AT23" s="910">
        <f t="shared" si="11"/>
        <v>1.4703689484</v>
      </c>
      <c r="AU23" s="910">
        <f t="shared" si="11"/>
        <v>1.5269781529133999</v>
      </c>
      <c r="AV23" s="910">
        <f t="shared" si="11"/>
        <v>1.5857668118005657</v>
      </c>
      <c r="AW23" s="669">
        <f t="shared" si="12"/>
        <v>7.2969723131139661</v>
      </c>
      <c r="AX23" s="770">
        <f t="shared" si="13"/>
        <v>18.288151160686635</v>
      </c>
      <c r="AY23" s="959">
        <v>1.06</v>
      </c>
      <c r="AZ23" s="896">
        <v>-0.82000000000000006</v>
      </c>
      <c r="BA23" s="896">
        <v>-26.479999999999997</v>
      </c>
      <c r="BB23" s="896">
        <v>-16.259999999999998</v>
      </c>
      <c r="BC23" s="896">
        <v>-13.209999999999999</v>
      </c>
      <c r="BE23" s="641">
        <v>2011</v>
      </c>
      <c r="BF23" s="922">
        <f t="shared" si="14"/>
        <v>0</v>
      </c>
      <c r="BG23" s="906">
        <v>1</v>
      </c>
    </row>
    <row r="24" spans="1:60" ht="11.25" customHeight="1" x14ac:dyDescent="0.2">
      <c r="A24" s="887" t="s">
        <v>983</v>
      </c>
      <c r="B24" s="899" t="s">
        <v>984</v>
      </c>
      <c r="C24" s="957" t="s">
        <v>108</v>
      </c>
      <c r="D24" s="957" t="s">
        <v>4355</v>
      </c>
      <c r="E24" s="754">
        <v>9</v>
      </c>
      <c r="F24" s="1235">
        <v>466</v>
      </c>
      <c r="G24" s="1235" t="s">
        <v>115</v>
      </c>
      <c r="H24" s="1235" t="s">
        <v>115</v>
      </c>
      <c r="I24" s="898">
        <v>17.25</v>
      </c>
      <c r="J24" s="669">
        <f t="shared" si="0"/>
        <v>3.7101449275362319</v>
      </c>
      <c r="K24" s="901">
        <v>0.16</v>
      </c>
      <c r="L24" s="911">
        <v>4</v>
      </c>
      <c r="M24" s="660">
        <f t="shared" si="1"/>
        <v>0.64</v>
      </c>
      <c r="N24" s="894" t="s">
        <v>160</v>
      </c>
      <c r="O24" s="760">
        <v>0.15</v>
      </c>
      <c r="P24" s="636">
        <v>43560</v>
      </c>
      <c r="Q24" s="636">
        <v>43585</v>
      </c>
      <c r="R24" s="660">
        <f t="shared" si="2"/>
        <v>6.6666666666666732</v>
      </c>
      <c r="S24" s="721">
        <f>IF(INDEX(Historical!$D$7:$D$1379,MATCH(B24,Historical!$B$7:$B$1403,0))=0,"n/a",(INDEX(Historical!$C$7:$C$1381,MATCH(B24,Historical!$B$7:$B$1403,0))/INDEX(Historical!$D$7:$D$1379,MATCH(B24,Historical!$B$7:$B$1403,0))-1)*100)</f>
        <v>5.0000000000000044</v>
      </c>
      <c r="T24" s="721">
        <f>IF(INDEX(Historical!$F$7:$F$1372,MATCH(B24,Historical!$B$7:$B$1403,0))=0,"n/a",((INDEX(Historical!$C$7:$C$1381,MATCH(B24,Historical!$B$7:$B$1403,0))/INDEX(Historical!$F$7:$F$1372,MATCH(B24,Historical!$B$7:$B$1403,0)))^(1/3)-1)*100)</f>
        <v>9.3500841718187075</v>
      </c>
      <c r="U24" s="721">
        <f>IF(INDEX(Historical!$H$7:$H$1372,MATCH(B24,Historical!$B$7:$B$1403,0))=0,"n/a",((INDEX(Historical!$C$7:$C$1381,MATCH(B24,Historical!$B$7:$B$1403,0))/INDEX(Historical!$H$7:$H$1372,MATCH(B24,Historical!$B$7:$B$1403,0)))^(1/5)-1)*100)</f>
        <v>7.9504644570644212</v>
      </c>
      <c r="V24" s="721">
        <f>IF(INDEX(Historical!$O$7:$O$1372,MATCH(B24,Historical!$B$7:$B$1403,0))=0,"n/a",((INDEX(Historical!$C$7:$C$1381,MATCH(B24,Historical!$B$7:$B$1403,0))/INDEX(Historical!$O$7:$O$1372,MATCH(B24,Historical!$B$7:$B$1403,0)))^(1/10)-1)*100)</f>
        <v>5.7375136291891726</v>
      </c>
      <c r="W24" s="722">
        <f t="shared" si="3"/>
        <v>1.3856985744865209</v>
      </c>
      <c r="X24" s="723">
        <f t="shared" si="4"/>
        <v>0.76446773625619435</v>
      </c>
      <c r="Y24" s="692" t="s">
        <v>4415</v>
      </c>
      <c r="Z24" s="669">
        <f t="shared" si="5"/>
        <v>48.854961832061065</v>
      </c>
      <c r="AA24" s="910">
        <f t="shared" si="6"/>
        <v>13.167938931297709</v>
      </c>
      <c r="AB24" s="911">
        <v>12</v>
      </c>
      <c r="AC24" s="889">
        <v>1.31</v>
      </c>
      <c r="AD24" s="889" t="s">
        <v>136</v>
      </c>
      <c r="AE24" s="889">
        <v>4.99</v>
      </c>
      <c r="AF24" s="889">
        <v>1.89</v>
      </c>
      <c r="AG24" s="889">
        <v>14.799999999999999</v>
      </c>
      <c r="AH24" s="889">
        <v>23.799999999999997</v>
      </c>
      <c r="AI24" s="889" t="s">
        <v>136</v>
      </c>
      <c r="AJ24" s="889">
        <v>10.4</v>
      </c>
      <c r="AK24" s="889" t="s">
        <v>136</v>
      </c>
      <c r="AL24" s="902">
        <v>95.22</v>
      </c>
      <c r="AM24" s="896">
        <v>9.8000000000000007</v>
      </c>
      <c r="AN24" s="889">
        <v>0</v>
      </c>
      <c r="AO24" s="762">
        <f t="shared" si="7"/>
        <v>-1.507329546697056</v>
      </c>
      <c r="AP24" s="763">
        <f t="shared" si="8"/>
        <v>11.660609384600653</v>
      </c>
      <c r="AQ24" s="912">
        <f t="shared" si="9"/>
        <v>5.1716154781796364</v>
      </c>
      <c r="AR24" s="669">
        <f>INDEX(Historical!$C$7:$C$1381,MATCH(B24,Historical!$B$7:$B$1403,0))*IF(AH24="n/a",1.03,IF(AH24&lt;0,1.01,IF(AH24&gt;10,1.1,(1+AH24/100))))</f>
        <v>0.69300000000000006</v>
      </c>
      <c r="AS24" s="910">
        <f t="shared" si="10"/>
        <v>0.71379000000000004</v>
      </c>
      <c r="AT24" s="910">
        <f t="shared" si="11"/>
        <v>0.73520370000000002</v>
      </c>
      <c r="AU24" s="910">
        <f t="shared" si="11"/>
        <v>0.75725981100000006</v>
      </c>
      <c r="AV24" s="910">
        <f t="shared" si="11"/>
        <v>0.77997760533000005</v>
      </c>
      <c r="AW24" s="669">
        <f t="shared" si="12"/>
        <v>3.67923111633</v>
      </c>
      <c r="AX24" s="770">
        <f t="shared" si="13"/>
        <v>21.32887603669565</v>
      </c>
      <c r="AY24" s="959">
        <v>0.17</v>
      </c>
      <c r="AZ24" s="896">
        <v>0.13</v>
      </c>
      <c r="BA24" s="896">
        <v>-16.669999999999998</v>
      </c>
      <c r="BB24" s="896">
        <v>-8.48</v>
      </c>
      <c r="BC24" s="896">
        <v>-7.8</v>
      </c>
      <c r="BE24" s="641">
        <v>2012</v>
      </c>
      <c r="BF24" s="922">
        <f t="shared" si="14"/>
        <v>0</v>
      </c>
      <c r="BG24" s="906">
        <v>1.6</v>
      </c>
    </row>
    <row r="25" spans="1:60" ht="11.25" customHeight="1" x14ac:dyDescent="0.2">
      <c r="A25" s="887" t="s">
        <v>1020</v>
      </c>
      <c r="B25" s="899" t="s">
        <v>1021</v>
      </c>
      <c r="C25" s="957" t="s">
        <v>108</v>
      </c>
      <c r="D25" s="957" t="s">
        <v>4355</v>
      </c>
      <c r="E25" s="754">
        <v>9</v>
      </c>
      <c r="F25" s="1235">
        <v>495</v>
      </c>
      <c r="G25" s="1235" t="s">
        <v>115</v>
      </c>
      <c r="H25" s="1235" t="s">
        <v>115</v>
      </c>
      <c r="I25" s="898">
        <v>33.24</v>
      </c>
      <c r="J25" s="669">
        <f t="shared" si="0"/>
        <v>3.1287605294825509</v>
      </c>
      <c r="K25" s="901">
        <v>0.26</v>
      </c>
      <c r="L25" s="911">
        <v>4</v>
      </c>
      <c r="M25" s="660">
        <f t="shared" si="1"/>
        <v>1.04</v>
      </c>
      <c r="N25" s="894" t="s">
        <v>119</v>
      </c>
      <c r="O25" s="756">
        <v>0.25</v>
      </c>
      <c r="P25" s="885">
        <v>43677</v>
      </c>
      <c r="Q25" s="885">
        <v>43709</v>
      </c>
      <c r="R25" s="660">
        <f t="shared" si="2"/>
        <v>4.0000000000000036</v>
      </c>
      <c r="S25" s="721">
        <f>IF(INDEX(Historical!$D$7:$D$1379,MATCH(B25,Historical!$B$7:$B$1403,0))=0,"n/a",(INDEX(Historical!$C$7:$C$1381,MATCH(B25,Historical!$B$7:$B$1403,0))/INDEX(Historical!$D$7:$D$1379,MATCH(B25,Historical!$B$7:$B$1403,0))-1)*100)</f>
        <v>8.5106382978723527</v>
      </c>
      <c r="T25" s="721">
        <f>IF(INDEX(Historical!$F$7:$F$1372,MATCH(B25,Historical!$B$7:$B$1403,0))=0,"n/a",((INDEX(Historical!$C$7:$C$1381,MATCH(B25,Historical!$B$7:$B$1403,0))/INDEX(Historical!$F$7:$F$1372,MATCH(B25,Historical!$B$7:$B$1403,0)))^(1/3)-1)*100)</f>
        <v>7.5462916267589053</v>
      </c>
      <c r="U25" s="721">
        <f>IF(INDEX(Historical!$H$7:$H$1372,MATCH(B25,Historical!$B$7:$B$1403,0))=0,"n/a",((INDEX(Historical!$C$7:$C$1381,MATCH(B25,Historical!$B$7:$B$1403,0))/INDEX(Historical!$H$7:$H$1372,MATCH(B25,Historical!$B$7:$B$1403,0)))^(1/5)-1)*100)</f>
        <v>6.6285959026347374</v>
      </c>
      <c r="V25" s="721">
        <f>IF(INDEX(Historical!$O$7:$O$1372,MATCH(B25,Historical!$B$7:$B$1403,0))=0,"n/a",((INDEX(Historical!$C$7:$C$1381,MATCH(B25,Historical!$B$7:$B$1403,0))/INDEX(Historical!$O$7:$O$1372,MATCH(B25,Historical!$B$7:$B$1403,0)))^(1/10)-1)*100)</f>
        <v>6.1796316715072797</v>
      </c>
      <c r="W25" s="722">
        <f t="shared" si="3"/>
        <v>1.0726522639201166</v>
      </c>
      <c r="X25" s="723">
        <f t="shared" si="4"/>
        <v>0.60259962751224883</v>
      </c>
      <c r="Y25" s="683"/>
      <c r="Z25" s="669">
        <f t="shared" si="5"/>
        <v>35.494880546075088</v>
      </c>
      <c r="AA25" s="910">
        <f t="shared" si="6"/>
        <v>11.344709897610922</v>
      </c>
      <c r="AB25" s="911">
        <v>12</v>
      </c>
      <c r="AC25" s="889">
        <v>2.93</v>
      </c>
      <c r="AD25" s="889">
        <v>1.62</v>
      </c>
      <c r="AE25" s="889">
        <v>3.46</v>
      </c>
      <c r="AF25" s="889">
        <v>1.1100000000000001</v>
      </c>
      <c r="AG25" s="889">
        <v>10.299999999999999</v>
      </c>
      <c r="AH25" s="889">
        <v>38.200000000000003</v>
      </c>
      <c r="AI25" s="889">
        <v>5.6099999999999994</v>
      </c>
      <c r="AJ25" s="889">
        <v>11</v>
      </c>
      <c r="AK25" s="889">
        <v>7.0000000000000009</v>
      </c>
      <c r="AL25" s="902">
        <v>670.12</v>
      </c>
      <c r="AM25" s="896">
        <v>1.2</v>
      </c>
      <c r="AN25" s="889">
        <v>0.2</v>
      </c>
      <c r="AO25" s="762">
        <f t="shared" si="7"/>
        <v>-1.587353465493635</v>
      </c>
      <c r="AP25" s="763">
        <f t="shared" si="8"/>
        <v>9.7573564321172874</v>
      </c>
      <c r="AQ25" s="912">
        <f t="shared" si="9"/>
        <v>-25.188747173382698</v>
      </c>
      <c r="AR25" s="669">
        <f>INDEX(Historical!$C$7:$C$1381,MATCH(B25,Historical!$B$7:$B$1403,0))*IF(AH25="n/a",1.03,IF(AH25&lt;0,1.01,IF(AH25&gt;10,1.1,(1+AH25/100))))</f>
        <v>1.1220000000000001</v>
      </c>
      <c r="AS25" s="910">
        <f t="shared" si="10"/>
        <v>1.1849442000000001</v>
      </c>
      <c r="AT25" s="910">
        <f t="shared" si="11"/>
        <v>1.2678902940000003</v>
      </c>
      <c r="AU25" s="910">
        <f t="shared" si="11"/>
        <v>1.3566426145800003</v>
      </c>
      <c r="AV25" s="910">
        <f t="shared" si="11"/>
        <v>1.4516075976006004</v>
      </c>
      <c r="AW25" s="669">
        <f t="shared" si="12"/>
        <v>6.3830847061806013</v>
      </c>
      <c r="AX25" s="770">
        <f t="shared" si="13"/>
        <v>19.203022581770764</v>
      </c>
      <c r="AY25" s="959">
        <v>0.75</v>
      </c>
      <c r="AZ25" s="896">
        <v>-0.06</v>
      </c>
      <c r="BA25" s="896">
        <v>-19.72</v>
      </c>
      <c r="BB25" s="896">
        <v>-15.75</v>
      </c>
      <c r="BC25" s="896">
        <v>-11.62</v>
      </c>
      <c r="BE25" s="641">
        <v>2011</v>
      </c>
      <c r="BF25" s="922">
        <f t="shared" si="14"/>
        <v>0</v>
      </c>
      <c r="BG25" s="906">
        <v>1.3</v>
      </c>
    </row>
    <row r="26" spans="1:60" ht="11.25" customHeight="1" x14ac:dyDescent="0.2">
      <c r="A26" s="887" t="s">
        <v>989</v>
      </c>
      <c r="B26" s="899" t="s">
        <v>990</v>
      </c>
      <c r="C26" s="957" t="s">
        <v>246</v>
      </c>
      <c r="D26" s="957" t="s">
        <v>4367</v>
      </c>
      <c r="E26" s="754">
        <v>9</v>
      </c>
      <c r="F26" s="1235">
        <v>440</v>
      </c>
      <c r="G26" s="1235" t="s">
        <v>106</v>
      </c>
      <c r="H26" s="1235" t="s">
        <v>106</v>
      </c>
      <c r="I26" s="898">
        <v>9.8699999999999992</v>
      </c>
      <c r="J26" s="669">
        <f t="shared" si="0"/>
        <v>5.0658561296859173</v>
      </c>
      <c r="K26" s="901">
        <v>0.125</v>
      </c>
      <c r="L26" s="911">
        <v>4</v>
      </c>
      <c r="M26" s="660">
        <f t="shared" si="1"/>
        <v>0.5</v>
      </c>
      <c r="N26" s="894" t="s">
        <v>991</v>
      </c>
      <c r="O26" s="756">
        <v>0.11</v>
      </c>
      <c r="P26" s="890">
        <v>43321</v>
      </c>
      <c r="Q26" s="890">
        <v>43336</v>
      </c>
      <c r="R26" s="660">
        <f t="shared" si="2"/>
        <v>13.636363636363635</v>
      </c>
      <c r="S26" s="721">
        <f>IF(INDEX(Historical!$D$7:$D$1379,MATCH(B26,Historical!$B$7:$B$1403,0))=0,"n/a",(INDEX(Historical!$C$7:$C$1381,MATCH(B26,Historical!$B$7:$B$1403,0))/INDEX(Historical!$D$7:$D$1379,MATCH(B26,Historical!$B$7:$B$1403,0))-1)*100)</f>
        <v>6.3829787234042534</v>
      </c>
      <c r="T26" s="721">
        <f>IF(INDEX(Historical!$F$7:$F$1372,MATCH(B26,Historical!$B$7:$B$1403,0))=0,"n/a",((INDEX(Historical!$C$7:$C$1381,MATCH(B26,Historical!$B$7:$B$1403,0))/INDEX(Historical!$F$7:$F$1372,MATCH(B26,Historical!$B$7:$B$1403,0)))^(1/3)-1)*100)</f>
        <v>9.5793708422175161</v>
      </c>
      <c r="U26" s="721">
        <f>IF(INDEX(Historical!$H$7:$H$1372,MATCH(B26,Historical!$B$7:$B$1403,0))=0,"n/a",((INDEX(Historical!$C$7:$C$1381,MATCH(B26,Historical!$B$7:$B$1403,0))/INDEX(Historical!$H$7:$H$1372,MATCH(B26,Historical!$B$7:$B$1403,0)))^(1/5)-1)*100)</f>
        <v>12.295510705682089</v>
      </c>
      <c r="V26" s="721" t="str">
        <f>IF(INDEX(Historical!$O$7:$O$1372,MATCH(B26,Historical!$B$7:$B$1403,0))=0,"n/a",((INDEX(Historical!$C$7:$C$1381,MATCH(B26,Historical!$B$7:$B$1403,0))/INDEX(Historical!$O$7:$O$1372,MATCH(B26,Historical!$B$7:$B$1403,0)))^(1/10)-1)*100)</f>
        <v>n/a</v>
      </c>
      <c r="W26" s="722" t="str">
        <f t="shared" si="3"/>
        <v>n/a</v>
      </c>
      <c r="X26" s="723" t="str">
        <f t="shared" si="4"/>
        <v>n/a</v>
      </c>
      <c r="Y26" s="691" t="s">
        <v>4514</v>
      </c>
      <c r="Z26" s="669" t="str">
        <f t="shared" si="5"/>
        <v>n/a</v>
      </c>
      <c r="AA26" s="910" t="str">
        <f t="shared" si="6"/>
        <v>n/a</v>
      </c>
      <c r="AB26" s="911">
        <v>11</v>
      </c>
      <c r="AC26" s="889">
        <v>-0.2</v>
      </c>
      <c r="AD26" s="889" t="s">
        <v>136</v>
      </c>
      <c r="AE26" s="889">
        <v>0.22</v>
      </c>
      <c r="AF26" s="889">
        <v>0.55000000000000004</v>
      </c>
      <c r="AG26" s="889">
        <v>-1</v>
      </c>
      <c r="AH26" s="889">
        <v>-121</v>
      </c>
      <c r="AI26" s="889">
        <v>57.04</v>
      </c>
      <c r="AJ26" s="889">
        <v>-17.2</v>
      </c>
      <c r="AK26" s="889">
        <v>16</v>
      </c>
      <c r="AL26" s="902">
        <v>100.58</v>
      </c>
      <c r="AM26" s="896">
        <v>3.3000000000000003</v>
      </c>
      <c r="AN26" s="889">
        <v>0</v>
      </c>
      <c r="AO26" s="762" t="str">
        <f t="shared" si="7"/>
        <v>n/a</v>
      </c>
      <c r="AP26" s="763">
        <f t="shared" si="8"/>
        <v>17.361366835368006</v>
      </c>
      <c r="AQ26" s="912" t="str">
        <f t="shared" si="9"/>
        <v>n/a</v>
      </c>
      <c r="AR26" s="669">
        <f>INDEX(Historical!$C$7:$C$1381,MATCH(B26,Historical!$B$7:$B$1403,0))*IF(AH26="n/a",1.03,IF(AH26&lt;0,1.01,IF(AH26&gt;10,1.1,(1+AH26/100))))</f>
        <v>0.505</v>
      </c>
      <c r="AS26" s="910">
        <f t="shared" si="10"/>
        <v>0.5555000000000001</v>
      </c>
      <c r="AT26" s="910">
        <f t="shared" si="11"/>
        <v>0.6110500000000002</v>
      </c>
      <c r="AU26" s="910">
        <f t="shared" si="11"/>
        <v>0.67215500000000028</v>
      </c>
      <c r="AV26" s="910">
        <f t="shared" si="11"/>
        <v>0.73937050000000037</v>
      </c>
      <c r="AW26" s="669">
        <f t="shared" si="12"/>
        <v>3.0830755000000014</v>
      </c>
      <c r="AX26" s="770">
        <f t="shared" si="13"/>
        <v>31.236833839918965</v>
      </c>
      <c r="AY26" s="959">
        <v>0.68</v>
      </c>
      <c r="AZ26" s="896">
        <v>4.4400000000000004</v>
      </c>
      <c r="BA26" s="896">
        <v>-52.78</v>
      </c>
      <c r="BB26" s="896">
        <v>-29.9</v>
      </c>
      <c r="BC26" s="896">
        <v>-30.64</v>
      </c>
      <c r="BE26" s="641">
        <v>2011</v>
      </c>
      <c r="BF26" s="922">
        <f t="shared" si="14"/>
        <v>0</v>
      </c>
      <c r="BG26" s="906">
        <v>-0.70000000000000007</v>
      </c>
      <c r="BH26" s="721"/>
    </row>
    <row r="27" spans="1:60" ht="11.25" customHeight="1" x14ac:dyDescent="0.2">
      <c r="A27" s="904" t="s">
        <v>1081</v>
      </c>
      <c r="B27" s="899" t="s">
        <v>1082</v>
      </c>
      <c r="C27" s="957" t="s">
        <v>4359</v>
      </c>
      <c r="D27" s="957" t="s">
        <v>4368</v>
      </c>
      <c r="E27" s="754">
        <v>9</v>
      </c>
      <c r="F27" s="1235">
        <v>542</v>
      </c>
      <c r="G27" s="1235" t="s">
        <v>106</v>
      </c>
      <c r="H27" s="1235" t="s">
        <v>106</v>
      </c>
      <c r="I27" s="898">
        <v>73.010000000000005</v>
      </c>
      <c r="J27" s="669">
        <f t="shared" si="0"/>
        <v>3.6159430215039032</v>
      </c>
      <c r="K27" s="901">
        <v>0.66</v>
      </c>
      <c r="L27" s="911">
        <v>4</v>
      </c>
      <c r="M27" s="660">
        <f t="shared" si="1"/>
        <v>2.64</v>
      </c>
      <c r="N27" s="894" t="s">
        <v>3957</v>
      </c>
      <c r="O27" s="756">
        <v>0.64</v>
      </c>
      <c r="P27" s="885">
        <v>43902</v>
      </c>
      <c r="Q27" s="885">
        <v>43917</v>
      </c>
      <c r="R27" s="660">
        <f t="shared" si="2"/>
        <v>3.1250000000000027</v>
      </c>
      <c r="S27" s="721">
        <f>IF(INDEX(Historical!$D$7:$D$1379,MATCH(B27,Historical!$B$7:$B$1403,0))=0,"n/a",(INDEX(Historical!$C$7:$C$1381,MATCH(B27,Historical!$B$7:$B$1403,0))/INDEX(Historical!$D$7:$D$1379,MATCH(B27,Historical!$B$7:$B$1403,0))-1)*100)</f>
        <v>15.094339622641506</v>
      </c>
      <c r="T27" s="721">
        <f>IF(INDEX(Historical!$F$7:$F$1372,MATCH(B27,Historical!$B$7:$B$1403,0))=0,"n/a",((INDEX(Historical!$C$7:$C$1381,MATCH(B27,Historical!$B$7:$B$1403,0))/INDEX(Historical!$F$7:$F$1372,MATCH(B27,Historical!$B$7:$B$1403,0)))^(1/3)-1)*100)</f>
        <v>17.346721269258715</v>
      </c>
      <c r="U27" s="721">
        <f>IF(INDEX(Historical!$H$7:$H$1372,MATCH(B27,Historical!$B$7:$B$1403,0))=0,"n/a",((INDEX(Historical!$C$7:$C$1381,MATCH(B27,Historical!$B$7:$B$1403,0))/INDEX(Historical!$H$7:$H$1372,MATCH(B27,Historical!$B$7:$B$1403,0)))^(1/5)-1)*100)</f>
        <v>15.835264030516516</v>
      </c>
      <c r="V27" s="721" t="str">
        <f>IF(INDEX(Historical!$O$7:$O$1372,MATCH(B27,Historical!$B$7:$B$1403,0))=0,"n/a",((INDEX(Historical!$C$7:$C$1381,MATCH(B27,Historical!$B$7:$B$1403,0))/INDEX(Historical!$O$7:$O$1372,MATCH(B27,Historical!$B$7:$B$1403,0)))^(1/10)-1)*100)</f>
        <v>n/a</v>
      </c>
      <c r="W27" s="722" t="str">
        <f t="shared" si="3"/>
        <v>n/a</v>
      </c>
      <c r="X27" s="723" t="str">
        <f t="shared" si="4"/>
        <v>n/a</v>
      </c>
      <c r="Y27" s="900"/>
      <c r="Z27" s="669">
        <f t="shared" si="5"/>
        <v>325.92592592592592</v>
      </c>
      <c r="AA27" s="910">
        <f t="shared" si="6"/>
        <v>90.135802469135797</v>
      </c>
      <c r="AB27" s="911">
        <v>12</v>
      </c>
      <c r="AC27" s="889">
        <v>0.81</v>
      </c>
      <c r="AD27" s="889">
        <v>3.14</v>
      </c>
      <c r="AE27" s="889">
        <v>6.43</v>
      </c>
      <c r="AF27" s="891" t="s">
        <v>136</v>
      </c>
      <c r="AG27" s="889">
        <v>-23.1</v>
      </c>
      <c r="AH27" s="889">
        <v>65.100000000000009</v>
      </c>
      <c r="AI27" s="889">
        <v>14.59</v>
      </c>
      <c r="AJ27" s="889">
        <v>-12.2</v>
      </c>
      <c r="AK27" s="889">
        <v>28.720000000000002</v>
      </c>
      <c r="AL27" s="902">
        <v>3460</v>
      </c>
      <c r="AM27" s="896">
        <v>0.8</v>
      </c>
      <c r="AN27" s="889" t="s">
        <v>136</v>
      </c>
      <c r="AO27" s="762">
        <f t="shared" si="7"/>
        <v>-70.684595417115375</v>
      </c>
      <c r="AP27" s="763">
        <f t="shared" si="8"/>
        <v>19.451207052020418</v>
      </c>
      <c r="AQ27" s="912" t="str">
        <f t="shared" si="9"/>
        <v>n/a</v>
      </c>
      <c r="AR27" s="669">
        <f>INDEX(Historical!$C$7:$C$1381,MATCH(B27,Historical!$B$7:$B$1403,0))*IF(AH27="n/a",1.03,IF(AH27&lt;0,1.01,IF(AH27&gt;10,1.1,(1+AH27/100))))</f>
        <v>2.6840000000000002</v>
      </c>
      <c r="AS27" s="910">
        <f t="shared" si="10"/>
        <v>2.9524000000000004</v>
      </c>
      <c r="AT27" s="910">
        <f t="shared" ref="AT27:AV46" si="15">IF($AK27="n/a",1.03*AS27,IF($AK27&lt;0,1.01*AS27,IF($AK27&gt;10,1.1*AS27,(1+$AK27/100)*AS27)))</f>
        <v>3.2476400000000005</v>
      </c>
      <c r="AU27" s="910">
        <f t="shared" si="15"/>
        <v>3.572404000000001</v>
      </c>
      <c r="AV27" s="910">
        <f t="shared" si="15"/>
        <v>3.9296444000000013</v>
      </c>
      <c r="AW27" s="669">
        <f t="shared" si="12"/>
        <v>16.386088400000002</v>
      </c>
      <c r="AX27" s="770">
        <f t="shared" si="13"/>
        <v>22.44362196959321</v>
      </c>
      <c r="AY27" s="959">
        <v>0.68</v>
      </c>
      <c r="AZ27" s="896">
        <v>51.980000000000004</v>
      </c>
      <c r="BA27" s="896">
        <v>-6.8599999999999994</v>
      </c>
      <c r="BB27" s="896">
        <v>2.81</v>
      </c>
      <c r="BC27" s="896">
        <v>17.23</v>
      </c>
      <c r="BD27" s="1087"/>
      <c r="BE27" s="641">
        <v>2012</v>
      </c>
      <c r="BF27" s="922">
        <f t="shared" si="14"/>
        <v>0</v>
      </c>
      <c r="BG27" s="906">
        <v>4.5999999999999996</v>
      </c>
    </row>
    <row r="28" spans="1:60" ht="11.25" customHeight="1" x14ac:dyDescent="0.2">
      <c r="A28" s="895" t="s">
        <v>1063</v>
      </c>
      <c r="B28" s="899" t="s">
        <v>1064</v>
      </c>
      <c r="C28" s="957" t="s">
        <v>246</v>
      </c>
      <c r="D28" s="957" t="s">
        <v>4369</v>
      </c>
      <c r="E28" s="754">
        <v>9</v>
      </c>
      <c r="F28" s="1235">
        <v>523</v>
      </c>
      <c r="G28" s="1235" t="s">
        <v>106</v>
      </c>
      <c r="H28" s="1235" t="s">
        <v>106</v>
      </c>
      <c r="I28" s="898">
        <v>125.64</v>
      </c>
      <c r="J28" s="669">
        <f t="shared" si="0"/>
        <v>0.4624323463865011</v>
      </c>
      <c r="K28" s="909">
        <v>0.58099999999999996</v>
      </c>
      <c r="L28" s="911">
        <v>1</v>
      </c>
      <c r="M28" s="660">
        <f t="shared" si="1"/>
        <v>0.58099999999999996</v>
      </c>
      <c r="N28" s="894" t="s">
        <v>976</v>
      </c>
      <c r="O28" s="760">
        <v>0.54333333333333333</v>
      </c>
      <c r="P28" s="885">
        <v>43803</v>
      </c>
      <c r="Q28" s="885">
        <v>43832</v>
      </c>
      <c r="R28" s="660">
        <f t="shared" si="2"/>
        <v>6.9325153374233048</v>
      </c>
      <c r="S28" s="721">
        <f>IF(INDEX(Historical!$D$7:$D$1379,MATCH(B28,Historical!$B$7:$B$1403,0))=0,"n/a",(INDEX(Historical!$C$7:$C$1381,MATCH(B28,Historical!$B$7:$B$1403,0))/INDEX(Historical!$D$7:$D$1379,MATCH(B28,Historical!$B$7:$B$1403,0))-1)*100)</f>
        <v>6.9325153374232951</v>
      </c>
      <c r="T28" s="721">
        <f>IF(INDEX(Historical!$F$7:$F$1372,MATCH(B28,Historical!$B$7:$B$1403,0))=0,"n/a",((INDEX(Historical!$C$7:$C$1381,MATCH(B28,Historical!$B$7:$B$1403,0))/INDEX(Historical!$F$7:$F$1372,MATCH(B28,Historical!$B$7:$B$1403,0)))^(1/3)-1)*100)</f>
        <v>9.7087209869069149</v>
      </c>
      <c r="U28" s="721">
        <f>IF(INDEX(Historical!$H$7:$H$1372,MATCH(B28,Historical!$B$7:$B$1403,0))=0,"n/a",((INDEX(Historical!$C$7:$C$1381,MATCH(B28,Historical!$B$7:$B$1403,0))/INDEX(Historical!$H$7:$H$1372,MATCH(B28,Historical!$B$7:$B$1403,0)))^(1/5)-1)*100)</f>
        <v>11.753073815646054</v>
      </c>
      <c r="V28" s="721">
        <f>IF(INDEX(Historical!$O$7:$O$1372,MATCH(B28,Historical!$B$7:$B$1403,0))=0,"n/a",((INDEX(Historical!$C$7:$C$1381,MATCH(B28,Historical!$B$7:$B$1403,0))/INDEX(Historical!$O$7:$O$1372,MATCH(B28,Historical!$B$7:$B$1403,0)))^(1/10)-1)*100)</f>
        <v>13.300737887224212</v>
      </c>
      <c r="W28" s="722">
        <f t="shared" si="3"/>
        <v>0.88364073597264559</v>
      </c>
      <c r="X28" s="723">
        <f t="shared" si="4"/>
        <v>0.34772407738597788</v>
      </c>
      <c r="Y28" s="692" t="s">
        <v>4406</v>
      </c>
      <c r="Z28" s="669">
        <f t="shared" si="5"/>
        <v>16.599999999999998</v>
      </c>
      <c r="AA28" s="910">
        <f t="shared" si="6"/>
        <v>35.89714285714286</v>
      </c>
      <c r="AB28" s="911">
        <v>12</v>
      </c>
      <c r="AC28" s="889">
        <v>3.5</v>
      </c>
      <c r="AD28" s="889">
        <v>2.99</v>
      </c>
      <c r="AE28" s="889">
        <v>4</v>
      </c>
      <c r="AF28" s="889">
        <v>9.1300000000000008</v>
      </c>
      <c r="AG28" s="889">
        <v>28.499999999999996</v>
      </c>
      <c r="AH28" s="889">
        <v>225.59999999999997</v>
      </c>
      <c r="AI28" s="889">
        <v>6.2600000000000007</v>
      </c>
      <c r="AJ28" s="889">
        <v>33.800000000000004</v>
      </c>
      <c r="AK28" s="889">
        <v>12</v>
      </c>
      <c r="AL28" s="902">
        <v>5070</v>
      </c>
      <c r="AM28" s="896">
        <v>2.8000000000000003</v>
      </c>
      <c r="AN28" s="889">
        <v>2.68</v>
      </c>
      <c r="AO28" s="762">
        <f t="shared" si="7"/>
        <v>-23.681636695110306</v>
      </c>
      <c r="AP28" s="763">
        <f t="shared" si="8"/>
        <v>12.215506162032556</v>
      </c>
      <c r="AQ28" s="912">
        <f t="shared" si="9"/>
        <v>281.65773747092908</v>
      </c>
      <c r="AR28" s="669">
        <f>INDEX(Historical!$C$7:$C$1381,MATCH(B28,Historical!$B$7:$B$1403,0))*IF(AH28="n/a",1.03,IF(AH28&lt;0,1.01,IF(AH28&gt;10,1.1,(1+AH28/100))))</f>
        <v>0.6391</v>
      </c>
      <c r="AS28" s="910">
        <f t="shared" si="10"/>
        <v>0.67910766</v>
      </c>
      <c r="AT28" s="910">
        <f t="shared" si="15"/>
        <v>0.74701842600000001</v>
      </c>
      <c r="AU28" s="910">
        <f t="shared" si="15"/>
        <v>0.82172026860000003</v>
      </c>
      <c r="AV28" s="910">
        <f t="shared" si="15"/>
        <v>0.90389229546000005</v>
      </c>
      <c r="AW28" s="669">
        <f t="shared" si="12"/>
        <v>3.79083865006</v>
      </c>
      <c r="AX28" s="770">
        <f t="shared" si="13"/>
        <v>3.0172227396211397</v>
      </c>
      <c r="AY28" s="959">
        <v>1.2</v>
      </c>
      <c r="AZ28" s="896">
        <v>51.28</v>
      </c>
      <c r="BA28" s="896">
        <v>-25</v>
      </c>
      <c r="BB28" s="896">
        <v>-13.3</v>
      </c>
      <c r="BC28" s="896">
        <v>-0.72</v>
      </c>
      <c r="BE28" s="641">
        <v>2012</v>
      </c>
      <c r="BF28" s="922">
        <f t="shared" si="14"/>
        <v>0</v>
      </c>
      <c r="BG28" s="906">
        <v>6.2</v>
      </c>
    </row>
    <row r="29" spans="1:60" ht="11.25" customHeight="1" x14ac:dyDescent="0.2">
      <c r="A29" s="905" t="s">
        <v>1071</v>
      </c>
      <c r="B29" s="899" t="s">
        <v>1072</v>
      </c>
      <c r="C29" s="957" t="s">
        <v>108</v>
      </c>
      <c r="D29" s="957" t="s">
        <v>4355</v>
      </c>
      <c r="E29" s="754">
        <v>9</v>
      </c>
      <c r="F29" s="1235">
        <v>511</v>
      </c>
      <c r="G29" s="1235" t="s">
        <v>106</v>
      </c>
      <c r="H29" s="1235" t="s">
        <v>106</v>
      </c>
      <c r="I29" s="898">
        <v>19.14</v>
      </c>
      <c r="J29" s="669">
        <f t="shared" si="0"/>
        <v>2.2988505747126435</v>
      </c>
      <c r="K29" s="901">
        <v>0.11</v>
      </c>
      <c r="L29" s="911">
        <v>4</v>
      </c>
      <c r="M29" s="660">
        <f t="shared" si="1"/>
        <v>0.44</v>
      </c>
      <c r="N29" s="894" t="s">
        <v>139</v>
      </c>
      <c r="O29" s="756">
        <v>0.09</v>
      </c>
      <c r="P29" s="885">
        <v>43759</v>
      </c>
      <c r="Q29" s="885">
        <v>43770</v>
      </c>
      <c r="R29" s="660">
        <f t="shared" si="2"/>
        <v>22.222222222222225</v>
      </c>
      <c r="S29" s="721">
        <f>IF(INDEX(Historical!$D$7:$D$1379,MATCH(B29,Historical!$B$7:$B$1403,0))=0,"n/a",(INDEX(Historical!$C$7:$C$1381,MATCH(B29,Historical!$B$7:$B$1403,0))/INDEX(Historical!$D$7:$D$1379,MATCH(B29,Historical!$B$7:$B$1403,0))-1)*100)</f>
        <v>31.25</v>
      </c>
      <c r="T29" s="721">
        <f>IF(INDEX(Historical!$F$7:$F$1372,MATCH(B29,Historical!$B$7:$B$1403,0))=0,"n/a",((INDEX(Historical!$C$7:$C$1381,MATCH(B29,Historical!$B$7:$B$1403,0))/INDEX(Historical!$F$7:$F$1372,MATCH(B29,Historical!$B$7:$B$1403,0)))^(1/3)-1)*100)</f>
        <v>24.053456597035684</v>
      </c>
      <c r="U29" s="721">
        <f>IF(INDEX(Historical!$H$7:$H$1372,MATCH(B29,Historical!$B$7:$B$1403,0))=0,"n/a",((INDEX(Historical!$C$7:$C$1381,MATCH(B29,Historical!$B$7:$B$1403,0))/INDEX(Historical!$H$7:$H$1372,MATCH(B29,Historical!$B$7:$B$1403,0)))^(1/5)-1)*100)</f>
        <v>17.192316229445325</v>
      </c>
      <c r="V29" s="721">
        <f>IF(INDEX(Historical!$O$7:$O$1372,MATCH(B29,Historical!$B$7:$B$1403,0))=0,"n/a",((INDEX(Historical!$C$7:$C$1381,MATCH(B29,Historical!$B$7:$B$1403,0))/INDEX(Historical!$O$7:$O$1372,MATCH(B29,Historical!$B$7:$B$1403,0)))^(1/10)-1)*100)</f>
        <v>5.3248691300327167</v>
      </c>
      <c r="W29" s="722">
        <f t="shared" si="3"/>
        <v>3.2286833365498491</v>
      </c>
      <c r="X29" s="723">
        <f t="shared" si="4"/>
        <v>1.7724037349943631</v>
      </c>
      <c r="Y29" s="682"/>
      <c r="Z29" s="669">
        <f t="shared" si="5"/>
        <v>22</v>
      </c>
      <c r="AA29" s="910">
        <f t="shared" si="6"/>
        <v>9.57</v>
      </c>
      <c r="AB29" s="911">
        <v>12</v>
      </c>
      <c r="AC29" s="889">
        <v>2</v>
      </c>
      <c r="AD29" s="889">
        <v>1.2</v>
      </c>
      <c r="AE29" s="889">
        <v>3.25</v>
      </c>
      <c r="AF29" s="889">
        <v>0.93</v>
      </c>
      <c r="AG29" s="889">
        <v>7.1</v>
      </c>
      <c r="AH29" s="889">
        <v>-23.1</v>
      </c>
      <c r="AI29" s="889">
        <v>4.3600000000000003</v>
      </c>
      <c r="AJ29" s="889">
        <v>9.7000000000000011</v>
      </c>
      <c r="AK29" s="889">
        <v>8</v>
      </c>
      <c r="AL29" s="902">
        <v>319.26</v>
      </c>
      <c r="AM29" s="896">
        <v>0.8</v>
      </c>
      <c r="AN29" s="889">
        <v>0.09</v>
      </c>
      <c r="AO29" s="762">
        <f t="shared" si="7"/>
        <v>9.9211668041579699</v>
      </c>
      <c r="AP29" s="763">
        <f t="shared" si="8"/>
        <v>19.49116680415797</v>
      </c>
      <c r="AQ29" s="912">
        <f t="shared" si="9"/>
        <v>-37.106439121321813</v>
      </c>
      <c r="AR29" s="669">
        <f>INDEX(Historical!$C$7:$C$1381,MATCH(B29,Historical!$B$7:$B$1403,0))*IF(AH29="n/a",1.03,IF(AH29&lt;0,1.01,IF(AH29&gt;10,1.1,(1+AH29/100))))</f>
        <v>0.42419999999999997</v>
      </c>
      <c r="AS29" s="910">
        <f t="shared" si="10"/>
        <v>0.44269512</v>
      </c>
      <c r="AT29" s="910">
        <f t="shared" si="15"/>
        <v>0.47811072960000001</v>
      </c>
      <c r="AU29" s="910">
        <f t="shared" si="15"/>
        <v>0.51635958796800008</v>
      </c>
      <c r="AV29" s="910">
        <f t="shared" si="15"/>
        <v>0.5576683550054401</v>
      </c>
      <c r="AW29" s="669">
        <f t="shared" si="12"/>
        <v>2.41903379257344</v>
      </c>
      <c r="AX29" s="770">
        <f t="shared" si="13"/>
        <v>12.638630055242633</v>
      </c>
      <c r="AY29" s="959">
        <v>0.82</v>
      </c>
      <c r="AZ29" s="896">
        <v>-3.58</v>
      </c>
      <c r="BA29" s="896">
        <v>-21.3</v>
      </c>
      <c r="BB29" s="896">
        <v>-16.02</v>
      </c>
      <c r="BC29" s="896">
        <v>-12.91</v>
      </c>
      <c r="BE29" s="641">
        <v>2011</v>
      </c>
      <c r="BF29" s="922">
        <f t="shared" si="14"/>
        <v>0</v>
      </c>
      <c r="BG29" s="906">
        <v>1</v>
      </c>
    </row>
    <row r="30" spans="1:60" ht="11.25" customHeight="1" x14ac:dyDescent="0.2">
      <c r="A30" s="887" t="s">
        <v>1099</v>
      </c>
      <c r="B30" s="899" t="s">
        <v>1100</v>
      </c>
      <c r="C30" s="957" t="s">
        <v>108</v>
      </c>
      <c r="D30" s="957" t="s">
        <v>4355</v>
      </c>
      <c r="E30" s="754">
        <v>9</v>
      </c>
      <c r="F30" s="1235">
        <v>537</v>
      </c>
      <c r="G30" s="1235" t="s">
        <v>106</v>
      </c>
      <c r="H30" s="1235" t="s">
        <v>106</v>
      </c>
      <c r="I30" s="898">
        <v>21.75</v>
      </c>
      <c r="J30" s="669">
        <f t="shared" si="0"/>
        <v>2.5747126436781613</v>
      </c>
      <c r="K30" s="901">
        <v>0.14000000000000001</v>
      </c>
      <c r="L30" s="911">
        <v>4</v>
      </c>
      <c r="M30" s="660">
        <f t="shared" si="1"/>
        <v>0.56000000000000005</v>
      </c>
      <c r="N30" s="894" t="s">
        <v>119</v>
      </c>
      <c r="O30" s="756">
        <v>0.12</v>
      </c>
      <c r="P30" s="885">
        <v>43868</v>
      </c>
      <c r="Q30" s="885">
        <v>43891</v>
      </c>
      <c r="R30" s="660">
        <f t="shared" si="2"/>
        <v>16.666666666666682</v>
      </c>
      <c r="S30" s="721">
        <f>IF(INDEX(Historical!$D$7:$D$1379,MATCH(B30,Historical!$B$7:$B$1403,0))=0,"n/a",(INDEX(Historical!$C$7:$C$1381,MATCH(B30,Historical!$B$7:$B$1403,0))/INDEX(Historical!$D$7:$D$1379,MATCH(B30,Historical!$B$7:$B$1403,0))-1)*100)</f>
        <v>2.2727272727272707</v>
      </c>
      <c r="T30" s="721">
        <f>IF(INDEX(Historical!$F$7:$F$1372,MATCH(B30,Historical!$B$7:$B$1403,0))=0,"n/a",((INDEX(Historical!$C$7:$C$1381,MATCH(B30,Historical!$B$7:$B$1403,0))/INDEX(Historical!$F$7:$F$1372,MATCH(B30,Historical!$B$7:$B$1403,0)))^(1/3)-1)*100)</f>
        <v>17.134499842861995</v>
      </c>
      <c r="U30" s="721">
        <f>IF(INDEX(Historical!$H$7:$H$1372,MATCH(B30,Historical!$B$7:$B$1403,0))=0,"n/a",((INDEX(Historical!$C$7:$C$1381,MATCH(B30,Historical!$B$7:$B$1403,0))/INDEX(Historical!$H$7:$H$1372,MATCH(B30,Historical!$B$7:$B$1403,0)))^(1/5)-1)*100)</f>
        <v>20.112443398143132</v>
      </c>
      <c r="V30" s="721" t="str">
        <f>IF(INDEX(Historical!$O$7:$O$1372,MATCH(B30,Historical!$B$7:$B$1403,0))=0,"n/a",((INDEX(Historical!$C$7:$C$1381,MATCH(B30,Historical!$B$7:$B$1403,0))/INDEX(Historical!$O$7:$O$1372,MATCH(B30,Historical!$B$7:$B$1403,0)))^(1/10)-1)*100)</f>
        <v>n/a</v>
      </c>
      <c r="W30" s="722" t="str">
        <f t="shared" si="3"/>
        <v>n/a</v>
      </c>
      <c r="X30" s="723" t="str">
        <f t="shared" si="4"/>
        <v>n/a</v>
      </c>
      <c r="Y30" s="900"/>
      <c r="Z30" s="669" t="str">
        <f t="shared" si="5"/>
        <v>n/a</v>
      </c>
      <c r="AA30" s="910" t="str">
        <f t="shared" si="6"/>
        <v>n/a</v>
      </c>
      <c r="AB30" s="911">
        <v>12</v>
      </c>
      <c r="AC30" s="889" t="s">
        <v>136</v>
      </c>
      <c r="AD30" s="889" t="s">
        <v>136</v>
      </c>
      <c r="AE30" s="889" t="s">
        <v>136</v>
      </c>
      <c r="AF30" s="889" t="s">
        <v>136</v>
      </c>
      <c r="AG30" s="889" t="s">
        <v>136</v>
      </c>
      <c r="AH30" s="889" t="s">
        <v>136</v>
      </c>
      <c r="AI30" s="889" t="s">
        <v>136</v>
      </c>
      <c r="AJ30" s="889" t="s">
        <v>136</v>
      </c>
      <c r="AK30" s="889" t="s">
        <v>136</v>
      </c>
      <c r="AL30" s="902" t="s">
        <v>136</v>
      </c>
      <c r="AM30" s="896" t="s">
        <v>136</v>
      </c>
      <c r="AN30" s="889" t="s">
        <v>136</v>
      </c>
      <c r="AO30" s="762" t="str">
        <f t="shared" si="7"/>
        <v>n/a</v>
      </c>
      <c r="AP30" s="763">
        <f t="shared" si="8"/>
        <v>22.687156041821293</v>
      </c>
      <c r="AQ30" s="912" t="str">
        <f t="shared" si="9"/>
        <v>n/a</v>
      </c>
      <c r="AR30" s="669">
        <f>INDEX(Historical!$C$7:$C$1381,MATCH(B30,Historical!$B$7:$B$1403,0))*IF(AH30="n/a",1.03,IF(AH30&lt;0,1.01,IF(AH30&gt;10,1.1,(1+AH30/100))))</f>
        <v>0.46350000000000002</v>
      </c>
      <c r="AS30" s="910">
        <f t="shared" si="10"/>
        <v>0.47740500000000002</v>
      </c>
      <c r="AT30" s="910">
        <f t="shared" si="15"/>
        <v>0.49172715000000006</v>
      </c>
      <c r="AU30" s="910">
        <f t="shared" si="15"/>
        <v>0.50647896450000007</v>
      </c>
      <c r="AV30" s="910">
        <f t="shared" si="15"/>
        <v>0.52167333343500011</v>
      </c>
      <c r="AW30" s="669">
        <f t="shared" si="12"/>
        <v>2.4607844479350005</v>
      </c>
      <c r="AX30" s="770">
        <f t="shared" si="13"/>
        <v>11.313951484758624</v>
      </c>
      <c r="AY30" s="959" t="s">
        <v>136</v>
      </c>
      <c r="AZ30" s="896" t="s">
        <v>136</v>
      </c>
      <c r="BA30" s="896" t="s">
        <v>136</v>
      </c>
      <c r="BB30" s="896" t="s">
        <v>136</v>
      </c>
      <c r="BC30" s="896" t="s">
        <v>136</v>
      </c>
      <c r="BD30" s="932" t="s">
        <v>4281</v>
      </c>
      <c r="BE30" s="641">
        <v>2012</v>
      </c>
      <c r="BF30" s="922">
        <f t="shared" si="14"/>
        <v>0</v>
      </c>
      <c r="BG30" s="906" t="s">
        <v>136</v>
      </c>
    </row>
    <row r="31" spans="1:60" s="796" customFormat="1" ht="11.25" customHeight="1" x14ac:dyDescent="0.2">
      <c r="A31" s="777" t="s">
        <v>1085</v>
      </c>
      <c r="B31" s="804" t="s">
        <v>1086</v>
      </c>
      <c r="C31" s="957" t="s">
        <v>108</v>
      </c>
      <c r="D31" s="957" t="s">
        <v>4355</v>
      </c>
      <c r="E31" s="778">
        <v>9</v>
      </c>
      <c r="F31" s="1235">
        <v>448</v>
      </c>
      <c r="G31" s="1234" t="s">
        <v>106</v>
      </c>
      <c r="H31" s="1234" t="s">
        <v>106</v>
      </c>
      <c r="I31" s="779">
        <v>33.200000000000003</v>
      </c>
      <c r="J31" s="780">
        <f t="shared" si="0"/>
        <v>3.3734939759036147</v>
      </c>
      <c r="K31" s="781">
        <v>0.28000000000000003</v>
      </c>
      <c r="L31" s="782">
        <v>4</v>
      </c>
      <c r="M31" s="783">
        <f t="shared" si="1"/>
        <v>1.1200000000000001</v>
      </c>
      <c r="N31" s="784" t="s">
        <v>434</v>
      </c>
      <c r="O31" s="785">
        <v>0.26</v>
      </c>
      <c r="P31" s="805">
        <v>43501</v>
      </c>
      <c r="Q31" s="805">
        <v>43516</v>
      </c>
      <c r="R31" s="783">
        <f t="shared" si="2"/>
        <v>7.6923076923076987</v>
      </c>
      <c r="S31" s="721">
        <f>IF(INDEX(Historical!$D$7:$D$1379,MATCH(B31,Historical!$B$7:$B$1403,0))=0,"n/a",(INDEX(Historical!$C$7:$C$1381,MATCH(B31,Historical!$B$7:$B$1403,0))/INDEX(Historical!$D$7:$D$1379,MATCH(B31,Historical!$B$7:$B$1403,0))-1)*100)</f>
        <v>12.000000000000011</v>
      </c>
      <c r="T31" s="721">
        <f>IF(INDEX(Historical!$F$7:$F$1372,MATCH(B31,Historical!$B$7:$B$1403,0))=0,"n/a",((INDEX(Historical!$C$7:$C$1381,MATCH(B31,Historical!$B$7:$B$1403,0))/INDEX(Historical!$F$7:$F$1372,MATCH(B31,Historical!$B$7:$B$1403,0)))^(1/3)-1)*100)</f>
        <v>13.30326698854094</v>
      </c>
      <c r="U31" s="721">
        <f>IF(INDEX(Historical!$H$7:$H$1372,MATCH(B31,Historical!$B$7:$B$1403,0))=0,"n/a",((INDEX(Historical!$C$7:$C$1381,MATCH(B31,Historical!$B$7:$B$1403,0))/INDEX(Historical!$H$7:$H$1372,MATCH(B31,Historical!$B$7:$B$1403,0)))^(1/5)-1)*100)</f>
        <v>15.708390490417855</v>
      </c>
      <c r="V31" s="721">
        <f>IF(INDEX(Historical!$O$7:$O$1372,MATCH(B31,Historical!$B$7:$B$1403,0))=0,"n/a",((INDEX(Historical!$C$7:$C$1381,MATCH(B31,Historical!$B$7:$B$1403,0))/INDEX(Historical!$O$7:$O$1372,MATCH(B31,Historical!$B$7:$B$1403,0)))^(1/10)-1)*100)</f>
        <v>31.95079107728942</v>
      </c>
      <c r="W31" s="722">
        <f t="shared" si="3"/>
        <v>0.49164324139640342</v>
      </c>
      <c r="X31" s="723">
        <f t="shared" si="4"/>
        <v>1.0984888454837662</v>
      </c>
      <c r="Y31" s="797"/>
      <c r="Z31" s="780">
        <f t="shared" si="5"/>
        <v>43.410852713178301</v>
      </c>
      <c r="AA31" s="788">
        <f t="shared" si="6"/>
        <v>12.868217054263567</v>
      </c>
      <c r="AB31" s="782">
        <v>12</v>
      </c>
      <c r="AC31" s="789">
        <v>2.58</v>
      </c>
      <c r="AD31" s="789">
        <v>1.61</v>
      </c>
      <c r="AE31" s="789">
        <v>4.6500000000000004</v>
      </c>
      <c r="AF31" s="789">
        <v>1.1000000000000001</v>
      </c>
      <c r="AG31" s="789">
        <v>8.9</v>
      </c>
      <c r="AH31" s="789">
        <v>14.499999999999998</v>
      </c>
      <c r="AI31" s="789">
        <v>4.04</v>
      </c>
      <c r="AJ31" s="789">
        <v>14.299999999999999</v>
      </c>
      <c r="AK31" s="789">
        <v>8</v>
      </c>
      <c r="AL31" s="790">
        <v>2430</v>
      </c>
      <c r="AM31" s="791">
        <v>0.3</v>
      </c>
      <c r="AN31" s="789">
        <v>0.02</v>
      </c>
      <c r="AO31" s="792">
        <f t="shared" si="7"/>
        <v>6.2136674120579016</v>
      </c>
      <c r="AP31" s="793">
        <f t="shared" si="8"/>
        <v>19.081884466321469</v>
      </c>
      <c r="AQ31" s="794">
        <f t="shared" si="9"/>
        <v>-20.683366576486829</v>
      </c>
      <c r="AR31" s="669">
        <f>INDEX(Historical!$C$7:$C$1381,MATCH(B31,Historical!$B$7:$B$1403,0))*IF(AH31="n/a",1.03,IF(AH31&lt;0,1.01,IF(AH31&gt;10,1.1,(1+AH31/100))))</f>
        <v>1.2320000000000002</v>
      </c>
      <c r="AS31" s="788">
        <f t="shared" si="10"/>
        <v>1.2817728000000002</v>
      </c>
      <c r="AT31" s="788">
        <f t="shared" si="15"/>
        <v>1.3843146240000002</v>
      </c>
      <c r="AU31" s="788">
        <f t="shared" si="15"/>
        <v>1.4950597939200003</v>
      </c>
      <c r="AV31" s="788">
        <f t="shared" si="15"/>
        <v>1.6146645774336004</v>
      </c>
      <c r="AW31" s="780">
        <f t="shared" si="12"/>
        <v>7.0078117953536019</v>
      </c>
      <c r="AX31" s="795">
        <f t="shared" si="13"/>
        <v>21.107866853474704</v>
      </c>
      <c r="AY31" s="960">
        <v>1</v>
      </c>
      <c r="AZ31" s="791">
        <v>9.33</v>
      </c>
      <c r="BA31" s="791">
        <v>-19.36</v>
      </c>
      <c r="BB31" s="791">
        <v>-15.790000000000001</v>
      </c>
      <c r="BC31" s="791">
        <v>-10.59</v>
      </c>
      <c r="BD31" s="933"/>
      <c r="BE31" s="641">
        <v>2011</v>
      </c>
      <c r="BF31" s="922">
        <f t="shared" si="14"/>
        <v>0</v>
      </c>
      <c r="BG31" s="847">
        <v>1.4000000000000001</v>
      </c>
    </row>
    <row r="32" spans="1:60" ht="11.25" customHeight="1" x14ac:dyDescent="0.2">
      <c r="A32" s="895" t="s">
        <v>1093</v>
      </c>
      <c r="B32" s="899" t="s">
        <v>1094</v>
      </c>
      <c r="C32" s="957" t="s">
        <v>246</v>
      </c>
      <c r="D32" s="957" t="s">
        <v>4375</v>
      </c>
      <c r="E32" s="754">
        <v>9</v>
      </c>
      <c r="F32" s="1235">
        <v>517</v>
      </c>
      <c r="G32" s="1235" t="s">
        <v>106</v>
      </c>
      <c r="H32" s="1235" t="s">
        <v>106</v>
      </c>
      <c r="I32" s="898">
        <v>23.01</v>
      </c>
      <c r="J32" s="669">
        <f t="shared" si="0"/>
        <v>2.0860495436766624</v>
      </c>
      <c r="K32" s="901">
        <v>0.12</v>
      </c>
      <c r="L32" s="911">
        <v>4</v>
      </c>
      <c r="M32" s="660">
        <f t="shared" si="1"/>
        <v>0.48</v>
      </c>
      <c r="N32" s="894" t="s">
        <v>606</v>
      </c>
      <c r="O32" s="756">
        <v>0.11</v>
      </c>
      <c r="P32" s="885">
        <v>43786</v>
      </c>
      <c r="Q32" s="885">
        <v>43811</v>
      </c>
      <c r="R32" s="660">
        <f t="shared" si="2"/>
        <v>9.0909090909090864</v>
      </c>
      <c r="S32" s="721">
        <f>IF(INDEX(Historical!$D$7:$D$1379,MATCH(B32,Historical!$B$7:$B$1403,0))=0,"n/a",(INDEX(Historical!$C$7:$C$1381,MATCH(B32,Historical!$B$7:$B$1403,0))/INDEX(Historical!$D$7:$D$1379,MATCH(B32,Historical!$B$7:$B$1403,0))-1)*100)</f>
        <v>9.7560975609756184</v>
      </c>
      <c r="T32" s="721">
        <f>IF(INDEX(Historical!$F$7:$F$1372,MATCH(B32,Historical!$B$7:$B$1403,0))=0,"n/a",((INDEX(Historical!$C$7:$C$1381,MATCH(B32,Historical!$B$7:$B$1403,0))/INDEX(Historical!$F$7:$F$1372,MATCH(B32,Historical!$B$7:$B$1403,0)))^(1/3)-1)*100)</f>
        <v>10.891823393038823</v>
      </c>
      <c r="U32" s="721">
        <f>IF(INDEX(Historical!$H$7:$H$1372,MATCH(B32,Historical!$B$7:$B$1403,0))=0,"n/a",((INDEX(Historical!$C$7:$C$1381,MATCH(B32,Historical!$B$7:$B$1403,0))/INDEX(Historical!$H$7:$H$1372,MATCH(B32,Historical!$B$7:$B$1403,0)))^(1/5)-1)*100)</f>
        <v>14.366001004286112</v>
      </c>
      <c r="V32" s="721" t="str">
        <f>IF(INDEX(Historical!$O$7:$O$1372,MATCH(B32,Historical!$B$7:$B$1403,0))=0,"n/a",((INDEX(Historical!$C$7:$C$1381,MATCH(B32,Historical!$B$7:$B$1403,0))/INDEX(Historical!$O$7:$O$1372,MATCH(B32,Historical!$B$7:$B$1403,0)))^(1/10)-1)*100)</f>
        <v>n/a</v>
      </c>
      <c r="W32" s="722" t="str">
        <f t="shared" si="3"/>
        <v>n/a</v>
      </c>
      <c r="X32" s="723">
        <f t="shared" si="4"/>
        <v>7.5610531601505855</v>
      </c>
      <c r="Y32" s="899"/>
      <c r="Z32" s="669">
        <f t="shared" si="5"/>
        <v>41.379310344827587</v>
      </c>
      <c r="AA32" s="910">
        <f t="shared" si="6"/>
        <v>19.836206896551726</v>
      </c>
      <c r="AB32" s="911">
        <v>12</v>
      </c>
      <c r="AC32" s="889">
        <v>1.1599999999999999</v>
      </c>
      <c r="AD32" s="889">
        <v>5.49</v>
      </c>
      <c r="AE32" s="889">
        <v>0.06</v>
      </c>
      <c r="AF32" s="889">
        <v>1.78</v>
      </c>
      <c r="AG32" s="889">
        <v>9.3000000000000007</v>
      </c>
      <c r="AH32" s="889">
        <v>142.30000000000001</v>
      </c>
      <c r="AI32" s="889">
        <v>5.45</v>
      </c>
      <c r="AJ32" s="889">
        <v>1.9</v>
      </c>
      <c r="AK32" s="889">
        <v>3.5999999999999996</v>
      </c>
      <c r="AL32" s="902">
        <v>1050</v>
      </c>
      <c r="AM32" s="896">
        <v>2</v>
      </c>
      <c r="AN32" s="889">
        <v>0.99</v>
      </c>
      <c r="AO32" s="762">
        <f t="shared" si="7"/>
        <v>-3.3841563485889523</v>
      </c>
      <c r="AP32" s="763">
        <f t="shared" si="8"/>
        <v>16.452050547962774</v>
      </c>
      <c r="AQ32" s="912">
        <f t="shared" si="9"/>
        <v>25.270282502119869</v>
      </c>
      <c r="AR32" s="669">
        <f>INDEX(Historical!$C$7:$C$1381,MATCH(B32,Historical!$B$7:$B$1403,0))*IF(AH32="n/a",1.03,IF(AH32&lt;0,1.01,IF(AH32&gt;10,1.1,(1+AH32/100))))</f>
        <v>0.49500000000000005</v>
      </c>
      <c r="AS32" s="910">
        <f t="shared" si="10"/>
        <v>0.52197750000000009</v>
      </c>
      <c r="AT32" s="910">
        <f t="shared" si="15"/>
        <v>0.54076869000000016</v>
      </c>
      <c r="AU32" s="910">
        <f t="shared" si="15"/>
        <v>0.56023636284000022</v>
      </c>
      <c r="AV32" s="910">
        <f t="shared" si="15"/>
        <v>0.58040487190224022</v>
      </c>
      <c r="AW32" s="669">
        <f t="shared" si="12"/>
        <v>2.6983874247422408</v>
      </c>
      <c r="AX32" s="770">
        <f t="shared" si="13"/>
        <v>11.72702053342999</v>
      </c>
      <c r="AY32" s="959">
        <v>0.83</v>
      </c>
      <c r="AZ32" s="896">
        <v>6.09</v>
      </c>
      <c r="BA32" s="896">
        <v>-43.81</v>
      </c>
      <c r="BB32" s="896">
        <v>-7.53</v>
      </c>
      <c r="BC32" s="896">
        <v>-25.840000000000003</v>
      </c>
      <c r="BE32" s="641">
        <v>2012</v>
      </c>
      <c r="BF32" s="922">
        <f t="shared" si="14"/>
        <v>0</v>
      </c>
      <c r="BG32" s="906">
        <v>2.9000000000000004</v>
      </c>
    </row>
    <row r="33" spans="1:60" ht="11.25" customHeight="1" x14ac:dyDescent="0.2">
      <c r="A33" s="887" t="s">
        <v>1105</v>
      </c>
      <c r="B33" s="899" t="s">
        <v>1106</v>
      </c>
      <c r="C33" s="957" t="s">
        <v>246</v>
      </c>
      <c r="D33" s="957" t="s">
        <v>4374</v>
      </c>
      <c r="E33" s="754">
        <v>9</v>
      </c>
      <c r="F33" s="1235">
        <v>526</v>
      </c>
      <c r="G33" s="1235" t="s">
        <v>106</v>
      </c>
      <c r="H33" s="1235" t="s">
        <v>106</v>
      </c>
      <c r="I33" s="898">
        <v>9.1199999999999992</v>
      </c>
      <c r="J33" s="669">
        <f t="shared" si="0"/>
        <v>4.6052631578947372</v>
      </c>
      <c r="K33" s="901">
        <v>0.105</v>
      </c>
      <c r="L33" s="911">
        <v>4</v>
      </c>
      <c r="M33" s="660">
        <f t="shared" si="1"/>
        <v>0.42</v>
      </c>
      <c r="N33" s="894" t="s">
        <v>219</v>
      </c>
      <c r="O33" s="756">
        <v>0.1</v>
      </c>
      <c r="P33" s="885">
        <v>43836</v>
      </c>
      <c r="Q33" s="885">
        <v>43846</v>
      </c>
      <c r="R33" s="660">
        <f t="shared" si="2"/>
        <v>4.9999999999999902</v>
      </c>
      <c r="S33" s="721">
        <f>IF(INDEX(Historical!$D$7:$D$1379,MATCH(B33,Historical!$B$7:$B$1403,0))=0,"n/a",(INDEX(Historical!$C$7:$C$1381,MATCH(B33,Historical!$B$7:$B$1403,0))/INDEX(Historical!$D$7:$D$1379,MATCH(B33,Historical!$B$7:$B$1403,0))-1)*100)</f>
        <v>11.111111111111116</v>
      </c>
      <c r="T33" s="721">
        <f>IF(INDEX(Historical!$F$7:$F$1372,MATCH(B33,Historical!$B$7:$B$1403,0))=0,"n/a",((INDEX(Historical!$C$7:$C$1381,MATCH(B33,Historical!$B$7:$B$1403,0))/INDEX(Historical!$F$7:$F$1372,MATCH(B33,Historical!$B$7:$B$1403,0)))^(1/3)-1)*100)</f>
        <v>12.624788044360603</v>
      </c>
      <c r="U33" s="721">
        <f>IF(INDEX(Historical!$H$7:$H$1372,MATCH(B33,Historical!$B$7:$B$1403,0))=0,"n/a",((INDEX(Historical!$C$7:$C$1381,MATCH(B33,Historical!$B$7:$B$1403,0))/INDEX(Historical!$H$7:$H$1372,MATCH(B33,Historical!$B$7:$B$1403,0)))^(1/5)-1)*100)</f>
        <v>14.869835499703509</v>
      </c>
      <c r="V33" s="721" t="str">
        <f>IF(INDEX(Historical!$O$7:$O$1372,MATCH(B33,Historical!$B$7:$B$1403,0))=0,"n/a",((INDEX(Historical!$C$7:$C$1381,MATCH(B33,Historical!$B$7:$B$1403,0))/INDEX(Historical!$O$7:$O$1372,MATCH(B33,Historical!$B$7:$B$1403,0)))^(1/10)-1)*100)</f>
        <v>n/a</v>
      </c>
      <c r="W33" s="722" t="str">
        <f t="shared" si="3"/>
        <v>n/a</v>
      </c>
      <c r="X33" s="723" t="str">
        <f t="shared" si="4"/>
        <v>n/a</v>
      </c>
      <c r="Y33" s="679"/>
      <c r="Z33" s="669">
        <f t="shared" si="5"/>
        <v>107.69230769230769</v>
      </c>
      <c r="AA33" s="910">
        <f t="shared" si="6"/>
        <v>23.384615384615383</v>
      </c>
      <c r="AB33" s="911">
        <v>4</v>
      </c>
      <c r="AC33" s="889">
        <v>0.39</v>
      </c>
      <c r="AD33" s="889">
        <v>2.59</v>
      </c>
      <c r="AE33" s="889">
        <v>0.38</v>
      </c>
      <c r="AF33" s="889">
        <v>0.7</v>
      </c>
      <c r="AG33" s="889">
        <v>3.4000000000000004</v>
      </c>
      <c r="AH33" s="889">
        <v>-72.599999999999994</v>
      </c>
      <c r="AI33" s="889">
        <v>42.78</v>
      </c>
      <c r="AJ33" s="889">
        <v>-21.9</v>
      </c>
      <c r="AK33" s="889">
        <v>9</v>
      </c>
      <c r="AL33" s="902">
        <v>113.54</v>
      </c>
      <c r="AM33" s="896">
        <v>0.70000000000000007</v>
      </c>
      <c r="AN33" s="889">
        <v>0.01</v>
      </c>
      <c r="AO33" s="762">
        <f t="shared" si="7"/>
        <v>-3.909516727017138</v>
      </c>
      <c r="AP33" s="763">
        <f t="shared" si="8"/>
        <v>19.475098657598245</v>
      </c>
      <c r="AQ33" s="912">
        <f t="shared" si="9"/>
        <v>-14.705136876751634</v>
      </c>
      <c r="AR33" s="669">
        <f>INDEX(Historical!$C$7:$C$1381,MATCH(B33,Historical!$B$7:$B$1403,0))*IF(AH33="n/a",1.03,IF(AH33&lt;0,1.01,IF(AH33&gt;10,1.1,(1+AH33/100))))</f>
        <v>0.40400000000000003</v>
      </c>
      <c r="AS33" s="910">
        <f t="shared" si="10"/>
        <v>0.44440000000000007</v>
      </c>
      <c r="AT33" s="910">
        <f t="shared" si="15"/>
        <v>0.4843960000000001</v>
      </c>
      <c r="AU33" s="910">
        <f t="shared" si="15"/>
        <v>0.52799164000000021</v>
      </c>
      <c r="AV33" s="910">
        <f t="shared" si="15"/>
        <v>0.57551088760000024</v>
      </c>
      <c r="AW33" s="669">
        <f t="shared" si="12"/>
        <v>2.4362985276000004</v>
      </c>
      <c r="AX33" s="770">
        <f t="shared" si="13"/>
        <v>26.713799644736845</v>
      </c>
      <c r="AY33" s="959">
        <v>0.4</v>
      </c>
      <c r="AZ33" s="896">
        <v>-2.15</v>
      </c>
      <c r="BA33" s="896">
        <v>-56.74</v>
      </c>
      <c r="BB33" s="896">
        <v>-29.48</v>
      </c>
      <c r="BC33" s="896">
        <v>-41.71</v>
      </c>
      <c r="BE33" s="641">
        <v>2012</v>
      </c>
      <c r="BF33" s="922">
        <f t="shared" si="14"/>
        <v>0</v>
      </c>
      <c r="BG33" s="906">
        <v>2.4</v>
      </c>
    </row>
    <row r="34" spans="1:60" ht="11.25" customHeight="1" x14ac:dyDescent="0.2">
      <c r="A34" s="895" t="s">
        <v>1079</v>
      </c>
      <c r="B34" s="899" t="s">
        <v>1080</v>
      </c>
      <c r="C34" s="957" t="s">
        <v>108</v>
      </c>
      <c r="D34" s="957" t="s">
        <v>4355</v>
      </c>
      <c r="E34" s="754">
        <v>9</v>
      </c>
      <c r="F34" s="1235">
        <v>447</v>
      </c>
      <c r="G34" s="1235" t="s">
        <v>37</v>
      </c>
      <c r="H34" s="1235" t="s">
        <v>37</v>
      </c>
      <c r="I34" s="898">
        <v>20.6</v>
      </c>
      <c r="J34" s="669">
        <f t="shared" si="0"/>
        <v>3.1067961165048543</v>
      </c>
      <c r="K34" s="901">
        <v>0.16</v>
      </c>
      <c r="L34" s="911">
        <v>4</v>
      </c>
      <c r="M34" s="660">
        <f t="shared" si="1"/>
        <v>0.64</v>
      </c>
      <c r="N34" s="894" t="s">
        <v>812</v>
      </c>
      <c r="O34" s="756">
        <v>0.155</v>
      </c>
      <c r="P34" s="890">
        <v>43483</v>
      </c>
      <c r="Q34" s="890">
        <v>43508</v>
      </c>
      <c r="R34" s="660">
        <f t="shared" si="2"/>
        <v>3.2258064516129057</v>
      </c>
      <c r="S34" s="721">
        <f>IF(INDEX(Historical!$D$7:$D$1379,MATCH(B34,Historical!$B$7:$B$1403,0))=0,"n/a",(INDEX(Historical!$C$7:$C$1381,MATCH(B34,Historical!$B$7:$B$1403,0))/INDEX(Historical!$D$7:$D$1379,MATCH(B34,Historical!$B$7:$B$1403,0))-1)*100)</f>
        <v>8.3870967741935587</v>
      </c>
      <c r="T34" s="721">
        <f>IF(INDEX(Historical!$F$7:$F$1372,MATCH(B34,Historical!$B$7:$B$1403,0))=0,"n/a",((INDEX(Historical!$C$7:$C$1381,MATCH(B34,Historical!$B$7:$B$1403,0))/INDEX(Historical!$F$7:$F$1372,MATCH(B34,Historical!$B$7:$B$1403,0)))^(1/3)-1)*100)</f>
        <v>12.524780865796114</v>
      </c>
      <c r="U34" s="721">
        <f>IF(INDEX(Historical!$H$7:$H$1372,MATCH(B34,Historical!$B$7:$B$1403,0))=0,"n/a",((INDEX(Historical!$C$7:$C$1381,MATCH(B34,Historical!$B$7:$B$1403,0))/INDEX(Historical!$H$7:$H$1372,MATCH(B34,Historical!$B$7:$B$1403,0)))^(1/5)-1)*100)</f>
        <v>10.760798461148347</v>
      </c>
      <c r="V34" s="721">
        <f>IF(INDEX(Historical!$O$7:$O$1372,MATCH(B34,Historical!$B$7:$B$1403,0))=0,"n/a",((INDEX(Historical!$C$7:$C$1381,MATCH(B34,Historical!$B$7:$B$1403,0))/INDEX(Historical!$O$7:$O$1372,MATCH(B34,Historical!$B$7:$B$1403,0)))^(1/10)-1)*100)</f>
        <v>13.227826810437104</v>
      </c>
      <c r="W34" s="722">
        <f t="shared" si="3"/>
        <v>0.81349707819411377</v>
      </c>
      <c r="X34" s="723">
        <f t="shared" si="4"/>
        <v>2.5025112700344994</v>
      </c>
      <c r="Y34" s="687"/>
      <c r="Z34" s="669">
        <f t="shared" si="5"/>
        <v>34.408602150537632</v>
      </c>
      <c r="AA34" s="910">
        <f t="shared" si="6"/>
        <v>11.075268817204302</v>
      </c>
      <c r="AB34" s="911">
        <v>12</v>
      </c>
      <c r="AC34" s="889">
        <v>1.86</v>
      </c>
      <c r="AD34" s="889" t="s">
        <v>136</v>
      </c>
      <c r="AE34" s="889">
        <v>2.34</v>
      </c>
      <c r="AF34" s="889">
        <v>1.1299999999999999</v>
      </c>
      <c r="AG34" s="889">
        <v>9.9</v>
      </c>
      <c r="AH34" s="889">
        <v>31.6</v>
      </c>
      <c r="AI34" s="889" t="s">
        <v>136</v>
      </c>
      <c r="AJ34" s="889">
        <v>4.3</v>
      </c>
      <c r="AK34" s="889" t="s">
        <v>136</v>
      </c>
      <c r="AL34" s="902">
        <v>199.82</v>
      </c>
      <c r="AM34" s="896">
        <v>3.5999999999999996</v>
      </c>
      <c r="AN34" s="889">
        <v>0.06</v>
      </c>
      <c r="AO34" s="762">
        <f t="shared" si="7"/>
        <v>2.7923257604489002</v>
      </c>
      <c r="AP34" s="763">
        <f t="shared" si="8"/>
        <v>13.867594577653202</v>
      </c>
      <c r="AQ34" s="912">
        <f t="shared" si="9"/>
        <v>-25.419532603470319</v>
      </c>
      <c r="AR34" s="669">
        <f>INDEX(Historical!$C$7:$C$1381,MATCH(B34,Historical!$B$7:$B$1403,0))*IF(AH34="n/a",1.03,IF(AH34&lt;0,1.01,IF(AH34&gt;10,1.1,(1+AH34/100))))</f>
        <v>0.70400000000000007</v>
      </c>
      <c r="AS34" s="910">
        <f t="shared" si="10"/>
        <v>0.7251200000000001</v>
      </c>
      <c r="AT34" s="910">
        <f t="shared" si="15"/>
        <v>0.74687360000000014</v>
      </c>
      <c r="AU34" s="910">
        <f t="shared" si="15"/>
        <v>0.76927980800000018</v>
      </c>
      <c r="AV34" s="910">
        <f t="shared" si="15"/>
        <v>0.7923582022400002</v>
      </c>
      <c r="AW34" s="669">
        <f t="shared" si="12"/>
        <v>3.7376316102400011</v>
      </c>
      <c r="AX34" s="770">
        <f t="shared" si="13"/>
        <v>18.143842768155345</v>
      </c>
      <c r="AY34" s="959">
        <v>0.71</v>
      </c>
      <c r="AZ34" s="896">
        <v>10.08</v>
      </c>
      <c r="BA34" s="896">
        <v>-12.709999999999999</v>
      </c>
      <c r="BB34" s="896">
        <v>-7.66</v>
      </c>
      <c r="BC34" s="896">
        <v>-4.78</v>
      </c>
      <c r="BE34" s="641">
        <v>2011</v>
      </c>
      <c r="BF34" s="922">
        <f t="shared" si="14"/>
        <v>0</v>
      </c>
      <c r="BG34" s="906">
        <v>1</v>
      </c>
    </row>
    <row r="35" spans="1:60" ht="11.25" customHeight="1" x14ac:dyDescent="0.2">
      <c r="A35" s="887" t="s">
        <v>1115</v>
      </c>
      <c r="B35" s="899" t="s">
        <v>1116</v>
      </c>
      <c r="C35" s="957" t="s">
        <v>246</v>
      </c>
      <c r="D35" s="957" t="s">
        <v>4364</v>
      </c>
      <c r="E35" s="754">
        <v>9</v>
      </c>
      <c r="F35" s="1235">
        <v>512</v>
      </c>
      <c r="G35" s="1235" t="s">
        <v>106</v>
      </c>
      <c r="H35" s="1235" t="s">
        <v>106</v>
      </c>
      <c r="I35" s="898">
        <v>56.29</v>
      </c>
      <c r="J35" s="669">
        <f t="shared" si="0"/>
        <v>1.0659086871558003</v>
      </c>
      <c r="K35" s="901">
        <v>0.15</v>
      </c>
      <c r="L35" s="911">
        <v>4</v>
      </c>
      <c r="M35" s="660">
        <f t="shared" si="1"/>
        <v>0.6</v>
      </c>
      <c r="N35" s="894" t="s">
        <v>720</v>
      </c>
      <c r="O35" s="756">
        <v>0.1</v>
      </c>
      <c r="P35" s="885">
        <v>43735</v>
      </c>
      <c r="Q35" s="885">
        <v>43773</v>
      </c>
      <c r="R35" s="660">
        <f t="shared" si="2"/>
        <v>49.999999999999986</v>
      </c>
      <c r="S35" s="721">
        <f>IF(INDEX(Historical!$D$7:$D$1379,MATCH(B35,Historical!$B$7:$B$1403,0))=0,"n/a",(INDEX(Historical!$C$7:$C$1381,MATCH(B35,Historical!$B$7:$B$1403,0))/INDEX(Historical!$D$7:$D$1379,MATCH(B35,Historical!$B$7:$B$1403,0))-1)*100)</f>
        <v>12.5</v>
      </c>
      <c r="T35" s="721">
        <f>IF(INDEX(Historical!$F$7:$F$1372,MATCH(B35,Historical!$B$7:$B$1403,0))=0,"n/a",((INDEX(Historical!$C$7:$C$1381,MATCH(B35,Historical!$B$7:$B$1403,0))/INDEX(Historical!$F$7:$F$1372,MATCH(B35,Historical!$B$7:$B$1403,0)))^(1/3)-1)*100)</f>
        <v>17.134499842861995</v>
      </c>
      <c r="U35" s="721">
        <f>IF(INDEX(Historical!$H$7:$H$1372,MATCH(B35,Historical!$B$7:$B$1403,0))=0,"n/a",((INDEX(Historical!$C$7:$C$1381,MATCH(B35,Historical!$B$7:$B$1403,0))/INDEX(Historical!$H$7:$H$1372,MATCH(B35,Historical!$B$7:$B$1403,0)))^(1/5)-1)*100)</f>
        <v>13.396657763302722</v>
      </c>
      <c r="V35" s="721">
        <f>IF(INDEX(Historical!$O$7:$O$1372,MATCH(B35,Historical!$B$7:$B$1403,0))=0,"n/a",((INDEX(Historical!$C$7:$C$1381,MATCH(B35,Historical!$B$7:$B$1403,0))/INDEX(Historical!$O$7:$O$1372,MATCH(B35,Historical!$B$7:$B$1403,0)))^(1/10)-1)*100)</f>
        <v>10.894307469981591</v>
      </c>
      <c r="W35" s="722">
        <f t="shared" si="3"/>
        <v>1.2296933788784794</v>
      </c>
      <c r="X35" s="723" t="str">
        <f t="shared" si="4"/>
        <v>n/a</v>
      </c>
      <c r="Y35" s="691" t="s">
        <v>4412</v>
      </c>
      <c r="Z35" s="669">
        <f t="shared" si="5"/>
        <v>12.552301255230125</v>
      </c>
      <c r="AA35" s="910">
        <f t="shared" si="6"/>
        <v>11.776150627615062</v>
      </c>
      <c r="AB35" s="911">
        <v>1</v>
      </c>
      <c r="AC35" s="889">
        <v>4.78</v>
      </c>
      <c r="AD35" s="889" t="s">
        <v>136</v>
      </c>
      <c r="AE35" s="889">
        <v>0.23</v>
      </c>
      <c r="AF35" s="889">
        <v>0.87</v>
      </c>
      <c r="AG35" s="889">
        <v>7.7</v>
      </c>
      <c r="AH35" s="889">
        <v>25.5</v>
      </c>
      <c r="AI35" s="889">
        <v>-2.34</v>
      </c>
      <c r="AJ35" s="889">
        <v>-2.9000000000000004</v>
      </c>
      <c r="AK35" s="889" t="s">
        <v>136</v>
      </c>
      <c r="AL35" s="902">
        <v>1450</v>
      </c>
      <c r="AM35" s="896">
        <v>17.399999999999999</v>
      </c>
      <c r="AN35" s="889">
        <v>0.41</v>
      </c>
      <c r="AO35" s="762">
        <f t="shared" si="7"/>
        <v>2.6864158228434611</v>
      </c>
      <c r="AP35" s="763">
        <f t="shared" si="8"/>
        <v>14.462566450458523</v>
      </c>
      <c r="AQ35" s="912">
        <f t="shared" si="9"/>
        <v>-32.520781648388294</v>
      </c>
      <c r="AR35" s="669">
        <f>INDEX(Historical!$C$7:$C$1381,MATCH(B35,Historical!$B$7:$B$1403,0))*IF(AH35="n/a",1.03,IF(AH35&lt;0,1.01,IF(AH35&gt;10,1.1,(1+AH35/100))))</f>
        <v>0.49500000000000005</v>
      </c>
      <c r="AS35" s="910">
        <f t="shared" si="10"/>
        <v>0.49995000000000006</v>
      </c>
      <c r="AT35" s="910">
        <f t="shared" si="15"/>
        <v>0.51494850000000003</v>
      </c>
      <c r="AU35" s="910">
        <f t="shared" si="15"/>
        <v>0.53039695500000006</v>
      </c>
      <c r="AV35" s="910">
        <f t="shared" si="15"/>
        <v>0.54630886365000009</v>
      </c>
      <c r="AW35" s="669">
        <f t="shared" si="12"/>
        <v>2.5866043186500005</v>
      </c>
      <c r="AX35" s="770">
        <f t="shared" si="13"/>
        <v>4.5951400224729095</v>
      </c>
      <c r="AY35" s="959">
        <v>1.0900000000000001</v>
      </c>
      <c r="AZ35" s="896">
        <v>17.39</v>
      </c>
      <c r="BA35" s="896">
        <v>-35.08</v>
      </c>
      <c r="BB35" s="896">
        <v>-16.48</v>
      </c>
      <c r="BC35" s="896">
        <v>-14.35</v>
      </c>
      <c r="BE35" s="641">
        <v>2012</v>
      </c>
      <c r="BF35" s="922">
        <f t="shared" si="14"/>
        <v>0</v>
      </c>
      <c r="BG35" s="906">
        <v>3.5000000000000004</v>
      </c>
      <c r="BH35" s="887"/>
    </row>
    <row r="36" spans="1:60" ht="11.25" customHeight="1" x14ac:dyDescent="0.2">
      <c r="A36" s="887" t="s">
        <v>1117</v>
      </c>
      <c r="B36" s="899" t="s">
        <v>1118</v>
      </c>
      <c r="C36" s="957" t="s">
        <v>108</v>
      </c>
      <c r="D36" s="957" t="s">
        <v>4360</v>
      </c>
      <c r="E36" s="754">
        <v>9</v>
      </c>
      <c r="F36" s="1235">
        <v>498</v>
      </c>
      <c r="G36" s="1235" t="s">
        <v>37</v>
      </c>
      <c r="H36" s="1235" t="s">
        <v>115</v>
      </c>
      <c r="I36" s="898">
        <v>65.58</v>
      </c>
      <c r="J36" s="669">
        <f t="shared" si="0"/>
        <v>2.6837450442207991</v>
      </c>
      <c r="K36" s="901">
        <v>0.44</v>
      </c>
      <c r="L36" s="911">
        <v>4</v>
      </c>
      <c r="M36" s="660">
        <f t="shared" si="1"/>
        <v>1.76</v>
      </c>
      <c r="N36" s="894" t="s">
        <v>428</v>
      </c>
      <c r="O36" s="756">
        <v>0.4</v>
      </c>
      <c r="P36" s="885">
        <v>43698</v>
      </c>
      <c r="Q36" s="885">
        <v>43713</v>
      </c>
      <c r="R36" s="660">
        <f t="shared" si="2"/>
        <v>9.9999999999999947</v>
      </c>
      <c r="S36" s="721">
        <f>IF(INDEX(Historical!$D$7:$D$1379,MATCH(B36,Historical!$B$7:$B$1403,0))=0,"n/a",(INDEX(Historical!$C$7:$C$1381,MATCH(B36,Historical!$B$7:$B$1403,0))/INDEX(Historical!$D$7:$D$1379,MATCH(B36,Historical!$B$7:$B$1403,0))-1)*100)</f>
        <v>11.999999999999989</v>
      </c>
      <c r="T36" s="721">
        <f>IF(INDEX(Historical!$F$7:$F$1372,MATCH(B36,Historical!$B$7:$B$1403,0))=0,"n/a",((INDEX(Historical!$C$7:$C$1381,MATCH(B36,Historical!$B$7:$B$1403,0))/INDEX(Historical!$F$7:$F$1372,MATCH(B36,Historical!$B$7:$B$1403,0)))^(1/3)-1)*100)</f>
        <v>13.140240479934251</v>
      </c>
      <c r="U36" s="721">
        <f>IF(INDEX(Historical!$H$7:$H$1372,MATCH(B36,Historical!$B$7:$B$1403,0))=0,"n/a",((INDEX(Historical!$C$7:$C$1381,MATCH(B36,Historical!$B$7:$B$1403,0))/INDEX(Historical!$H$7:$H$1372,MATCH(B36,Historical!$B$7:$B$1403,0)))^(1/5)-1)*100)</f>
        <v>12.79875101706811</v>
      </c>
      <c r="V36" s="721">
        <f>IF(INDEX(Historical!$O$7:$O$1372,MATCH(B36,Historical!$B$7:$B$1403,0))=0,"n/a",((INDEX(Historical!$C$7:$C$1381,MATCH(B36,Historical!$B$7:$B$1403,0))/INDEX(Historical!$O$7:$O$1372,MATCH(B36,Historical!$B$7:$B$1403,0)))^(1/10)-1)*100)</f>
        <v>30.200545431746772</v>
      </c>
      <c r="W36" s="722">
        <f t="shared" si="3"/>
        <v>0.42379204859042313</v>
      </c>
      <c r="X36" s="723">
        <f t="shared" si="4"/>
        <v>1.3472369491650642</v>
      </c>
      <c r="Y36" s="682"/>
      <c r="Z36" s="669">
        <f t="shared" si="5"/>
        <v>19.404630650496141</v>
      </c>
      <c r="AA36" s="910">
        <f t="shared" si="6"/>
        <v>7.2304299889746408</v>
      </c>
      <c r="AB36" s="911">
        <v>12</v>
      </c>
      <c r="AC36" s="889">
        <v>9.07</v>
      </c>
      <c r="AD36" s="889">
        <v>0.71</v>
      </c>
      <c r="AE36" s="889">
        <v>1.72</v>
      </c>
      <c r="AF36" s="889">
        <v>1.86</v>
      </c>
      <c r="AG36" s="889">
        <v>26.1</v>
      </c>
      <c r="AH36" s="889">
        <v>31.3</v>
      </c>
      <c r="AI36" s="889">
        <v>8.49</v>
      </c>
      <c r="AJ36" s="889">
        <v>9.5</v>
      </c>
      <c r="AK36" s="889">
        <v>10.15</v>
      </c>
      <c r="AL36" s="902">
        <v>20690</v>
      </c>
      <c r="AM36" s="896">
        <v>0.5</v>
      </c>
      <c r="AN36" s="889">
        <v>2.19</v>
      </c>
      <c r="AO36" s="762">
        <f t="shared" si="7"/>
        <v>8.2520660723142676</v>
      </c>
      <c r="AP36" s="763">
        <f t="shared" si="8"/>
        <v>15.482496061288909</v>
      </c>
      <c r="AQ36" s="912">
        <f t="shared" si="9"/>
        <v>-22.687934592637028</v>
      </c>
      <c r="AR36" s="669">
        <f>INDEX(Historical!$C$7:$C$1381,MATCH(B36,Historical!$B$7:$B$1403,0))*IF(AH36="n/a",1.03,IF(AH36&lt;0,1.01,IF(AH36&gt;10,1.1,(1+AH36/100))))</f>
        <v>1.8480000000000001</v>
      </c>
      <c r="AS36" s="910">
        <f t="shared" si="10"/>
        <v>2.0048952</v>
      </c>
      <c r="AT36" s="910">
        <f t="shared" si="15"/>
        <v>2.2053847200000001</v>
      </c>
      <c r="AU36" s="910">
        <f t="shared" si="15"/>
        <v>2.4259231920000004</v>
      </c>
      <c r="AV36" s="910">
        <f t="shared" si="15"/>
        <v>2.6685155112000007</v>
      </c>
      <c r="AW36" s="669">
        <f t="shared" si="12"/>
        <v>11.152718623200002</v>
      </c>
      <c r="AX36" s="770">
        <f t="shared" si="13"/>
        <v>17.006280303751147</v>
      </c>
      <c r="AY36" s="959">
        <v>1.5</v>
      </c>
      <c r="AZ36" s="896">
        <v>0.49</v>
      </c>
      <c r="BA36" s="896">
        <v>-29.470000000000002</v>
      </c>
      <c r="BB36" s="896">
        <v>-17.8</v>
      </c>
      <c r="BC36" s="896">
        <v>-18.86</v>
      </c>
      <c r="BE36" s="641">
        <v>2011</v>
      </c>
      <c r="BF36" s="922">
        <f t="shared" si="14"/>
        <v>0</v>
      </c>
      <c r="BG36" s="906">
        <v>2.6</v>
      </c>
    </row>
    <row r="37" spans="1:60" ht="11.25" customHeight="1" x14ac:dyDescent="0.2">
      <c r="A37" s="895" t="s">
        <v>1595</v>
      </c>
      <c r="B37" s="899" t="s">
        <v>1596</v>
      </c>
      <c r="C37" s="957" t="s">
        <v>153</v>
      </c>
      <c r="D37" s="957" t="s">
        <v>4337</v>
      </c>
      <c r="E37" s="754">
        <v>9</v>
      </c>
      <c r="F37" s="1235">
        <v>552</v>
      </c>
      <c r="G37" s="1235" t="s">
        <v>106</v>
      </c>
      <c r="H37" s="1235" t="s">
        <v>106</v>
      </c>
      <c r="I37" s="898">
        <v>106.06</v>
      </c>
      <c r="J37" s="669">
        <f t="shared" si="0"/>
        <v>2.112012068640392</v>
      </c>
      <c r="K37" s="901">
        <v>0.56000000000000005</v>
      </c>
      <c r="L37" s="911">
        <v>4</v>
      </c>
      <c r="M37" s="660">
        <f t="shared" si="1"/>
        <v>2.2400000000000002</v>
      </c>
      <c r="N37" s="894" t="s">
        <v>621</v>
      </c>
      <c r="O37" s="756">
        <v>0.53</v>
      </c>
      <c r="P37" s="885">
        <v>43927</v>
      </c>
      <c r="Q37" s="885">
        <v>43942</v>
      </c>
      <c r="R37" s="660">
        <f t="shared" si="2"/>
        <v>5.660377358490571</v>
      </c>
      <c r="S37" s="721">
        <f>IF(INDEX(Historical!$D$7:$D$1379,MATCH(B37,Historical!$B$7:$B$1403,0))=0,"n/a",(INDEX(Historical!$C$7:$C$1381,MATCH(B37,Historical!$B$7:$B$1403,0))/INDEX(Historical!$D$7:$D$1379,MATCH(B37,Historical!$B$7:$B$1403,0))-1)*100)</f>
        <v>8.7179487179487314</v>
      </c>
      <c r="T37" s="721">
        <f>IF(INDEX(Historical!$F$7:$F$1372,MATCH(B37,Historical!$B$7:$B$1403,0))=0,"n/a",((INDEX(Historical!$C$7:$C$1381,MATCH(B37,Historical!$B$7:$B$1403,0))/INDEX(Historical!$F$7:$F$1372,MATCH(B37,Historical!$B$7:$B$1403,0)))^(1/3)-1)*100)</f>
        <v>9.8344617513870922</v>
      </c>
      <c r="U37" s="721">
        <f>IF(INDEX(Historical!$H$7:$H$1372,MATCH(B37,Historical!$B$7:$B$1403,0))=0,"n/a",((INDEX(Historical!$C$7:$C$1381,MATCH(B37,Historical!$B$7:$B$1403,0))/INDEX(Historical!$H$7:$H$1372,MATCH(B37,Historical!$B$7:$B$1403,0)))^(1/5)-1)*100)</f>
        <v>10.44580631344374</v>
      </c>
      <c r="V37" s="721">
        <f>IF(INDEX(Historical!$O$7:$O$1372,MATCH(B37,Historical!$B$7:$B$1403,0))=0,"n/a",((INDEX(Historical!$C$7:$C$1381,MATCH(B37,Historical!$B$7:$B$1403,0))/INDEX(Historical!$O$7:$O$1372,MATCH(B37,Historical!$B$7:$B$1403,0)))^(1/10)-1)*100)</f>
        <v>18.148329891961556</v>
      </c>
      <c r="W37" s="722">
        <f t="shared" si="3"/>
        <v>0.57557948172798556</v>
      </c>
      <c r="X37" s="723">
        <f t="shared" si="4"/>
        <v>1.024098658180759</v>
      </c>
      <c r="Y37" s="679"/>
      <c r="Z37" s="669">
        <f t="shared" si="5"/>
        <v>36.482084690553748</v>
      </c>
      <c r="AA37" s="910">
        <f t="shared" si="6"/>
        <v>17.273615635179155</v>
      </c>
      <c r="AB37" s="911">
        <v>12</v>
      </c>
      <c r="AC37" s="889">
        <v>6.14</v>
      </c>
      <c r="AD37" s="889">
        <v>3.6</v>
      </c>
      <c r="AE37" s="889">
        <v>1.84</v>
      </c>
      <c r="AF37" s="889">
        <v>2.46</v>
      </c>
      <c r="AG37" s="889">
        <v>15.5</v>
      </c>
      <c r="AH37" s="889">
        <v>18.7</v>
      </c>
      <c r="AI37" s="889">
        <v>4.6399999999999997</v>
      </c>
      <c r="AJ37" s="889">
        <v>10.199999999999999</v>
      </c>
      <c r="AK37" s="889">
        <v>4.8</v>
      </c>
      <c r="AL37" s="902">
        <v>14250</v>
      </c>
      <c r="AM37" s="896">
        <v>0.1</v>
      </c>
      <c r="AN37" s="889">
        <v>0.85</v>
      </c>
      <c r="AO37" s="762">
        <f t="shared" si="7"/>
        <v>-4.7157972530950225</v>
      </c>
      <c r="AP37" s="763">
        <f t="shared" si="8"/>
        <v>12.557818382084132</v>
      </c>
      <c r="AQ37" s="912">
        <f t="shared" si="9"/>
        <v>37.425688141370458</v>
      </c>
      <c r="AR37" s="669">
        <f>INDEX(Historical!$C$7:$C$1381,MATCH(B37,Historical!$B$7:$B$1403,0))*IF(AH37="n/a",1.03,IF(AH37&lt;0,1.01,IF(AH37&gt;10,1.1,(1+AH37/100))))</f>
        <v>2.3320000000000003</v>
      </c>
      <c r="AS37" s="910">
        <f t="shared" si="10"/>
        <v>2.4402048000000005</v>
      </c>
      <c r="AT37" s="910">
        <f t="shared" si="15"/>
        <v>2.5573346304000006</v>
      </c>
      <c r="AU37" s="910">
        <f t="shared" si="15"/>
        <v>2.6800866926592009</v>
      </c>
      <c r="AV37" s="910">
        <f t="shared" si="15"/>
        <v>2.8087308539068427</v>
      </c>
      <c r="AW37" s="669">
        <f t="shared" si="12"/>
        <v>12.818356976966045</v>
      </c>
      <c r="AX37" s="770">
        <f t="shared" si="13"/>
        <v>12.085948497987973</v>
      </c>
      <c r="AY37" s="959">
        <v>0.91</v>
      </c>
      <c r="AZ37" s="896">
        <v>28.42</v>
      </c>
      <c r="BA37" s="896">
        <v>-6.94</v>
      </c>
      <c r="BB37" s="896">
        <v>-2.67</v>
      </c>
      <c r="BC37" s="896">
        <v>2.09</v>
      </c>
      <c r="BE37" s="641">
        <v>2012</v>
      </c>
      <c r="BF37" s="922">
        <f t="shared" si="14"/>
        <v>0</v>
      </c>
      <c r="BG37" s="906">
        <v>7.0000000000000009</v>
      </c>
    </row>
    <row r="38" spans="1:60" ht="11.25" customHeight="1" x14ac:dyDescent="0.2">
      <c r="A38" s="887" t="s">
        <v>1773</v>
      </c>
      <c r="B38" s="899" t="s">
        <v>1774</v>
      </c>
      <c r="C38" s="957" t="s">
        <v>4359</v>
      </c>
      <c r="D38" s="957" t="s">
        <v>1775</v>
      </c>
      <c r="E38" s="754">
        <v>9</v>
      </c>
      <c r="F38" s="1235">
        <v>445</v>
      </c>
      <c r="G38" s="1235" t="s">
        <v>106</v>
      </c>
      <c r="H38" s="1235" t="s">
        <v>106</v>
      </c>
      <c r="I38" s="898">
        <v>117.65</v>
      </c>
      <c r="J38" s="669">
        <f t="shared" si="0"/>
        <v>1.4959626009349767</v>
      </c>
      <c r="K38" s="901">
        <v>0.88</v>
      </c>
      <c r="L38" s="911">
        <v>2</v>
      </c>
      <c r="M38" s="660">
        <f t="shared" si="1"/>
        <v>1.76</v>
      </c>
      <c r="N38" s="894" t="s">
        <v>230</v>
      </c>
      <c r="O38" s="756">
        <v>0.84</v>
      </c>
      <c r="P38" s="890">
        <v>43441</v>
      </c>
      <c r="Q38" s="890">
        <v>43475</v>
      </c>
      <c r="R38" s="660">
        <f t="shared" si="2"/>
        <v>4.7619047619047663</v>
      </c>
      <c r="S38" s="721">
        <f>IF(INDEX(Historical!$D$7:$D$1379,MATCH(B38,Historical!$B$7:$B$1403,0))=0,"n/a",(INDEX(Historical!$C$7:$C$1381,MATCH(B38,Historical!$B$7:$B$1403,0))/INDEX(Historical!$D$7:$D$1379,MATCH(B38,Historical!$B$7:$B$1403,0))-1)*100)</f>
        <v>4.7619047619047672</v>
      </c>
      <c r="T38" s="721">
        <f>IF(INDEX(Historical!$F$7:$F$1372,MATCH(B38,Historical!$B$7:$B$1403,0))=0,"n/a",((INDEX(Historical!$C$7:$C$1381,MATCH(B38,Historical!$B$7:$B$1403,0))/INDEX(Historical!$F$7:$F$1372,MATCH(B38,Historical!$B$7:$B$1403,0)))^(1/3)-1)*100)</f>
        <v>5.7082297146564098</v>
      </c>
      <c r="U38" s="721">
        <f>IF(INDEX(Historical!$H$7:$H$1372,MATCH(B38,Historical!$B$7:$B$1403,0))=0,"n/a",((INDEX(Historical!$C$7:$C$1381,MATCH(B38,Historical!$B$7:$B$1403,0))/INDEX(Historical!$H$7:$H$1372,MATCH(B38,Historical!$B$7:$B$1403,0)))^(1/5)-1)*100)</f>
        <v>15.399212013526142</v>
      </c>
      <c r="V38" s="721">
        <f>IF(INDEX(Historical!$O$7:$O$1372,MATCH(B38,Historical!$B$7:$B$1403,0))=0,"n/a",((INDEX(Historical!$C$7:$C$1381,MATCH(B38,Historical!$B$7:$B$1403,0))/INDEX(Historical!$O$7:$O$1372,MATCH(B38,Historical!$B$7:$B$1403,0)))^(1/10)-1)*100)</f>
        <v>17.528843416255601</v>
      </c>
      <c r="W38" s="722">
        <f t="shared" si="3"/>
        <v>0.8785070211332644</v>
      </c>
      <c r="X38" s="723">
        <f t="shared" si="4"/>
        <v>1.9492673434843217</v>
      </c>
      <c r="Y38" s="900"/>
      <c r="Z38" s="669">
        <f t="shared" si="5"/>
        <v>29.679595278246207</v>
      </c>
      <c r="AA38" s="910">
        <f t="shared" si="6"/>
        <v>19.839797639123105</v>
      </c>
      <c r="AB38" s="911">
        <v>9</v>
      </c>
      <c r="AC38" s="889">
        <v>5.93</v>
      </c>
      <c r="AD38" s="889">
        <v>6.48</v>
      </c>
      <c r="AE38" s="889">
        <v>2.86</v>
      </c>
      <c r="AF38" s="889">
        <v>2.37</v>
      </c>
      <c r="AG38" s="889">
        <v>11.600000000000001</v>
      </c>
      <c r="AH38" s="889">
        <v>-13.600000000000001</v>
      </c>
      <c r="AI38" s="889">
        <v>14.430000000000001</v>
      </c>
      <c r="AJ38" s="889">
        <v>7.9</v>
      </c>
      <c r="AK38" s="889">
        <v>3.06</v>
      </c>
      <c r="AL38" s="902">
        <v>214550</v>
      </c>
      <c r="AM38" s="896">
        <v>0.1</v>
      </c>
      <c r="AN38" s="889">
        <v>0.54</v>
      </c>
      <c r="AO38" s="762">
        <f t="shared" si="7"/>
        <v>-2.9446230246619862</v>
      </c>
      <c r="AP38" s="763">
        <f t="shared" si="8"/>
        <v>16.895174614461119</v>
      </c>
      <c r="AQ38" s="912">
        <f t="shared" si="9"/>
        <v>44.56112956073752</v>
      </c>
      <c r="AR38" s="669">
        <f>INDEX(Historical!$C$7:$C$1381,MATCH(B38,Historical!$B$7:$B$1403,0))*IF(AH38="n/a",1.03,IF(AH38&lt;0,1.01,IF(AH38&gt;10,1.1,(1+AH38/100))))</f>
        <v>1.7776000000000001</v>
      </c>
      <c r="AS38" s="910">
        <f t="shared" si="10"/>
        <v>1.9553600000000002</v>
      </c>
      <c r="AT38" s="910">
        <f t="shared" si="15"/>
        <v>2.0151940160000001</v>
      </c>
      <c r="AU38" s="910">
        <f t="shared" si="15"/>
        <v>2.0768589528896002</v>
      </c>
      <c r="AV38" s="910">
        <f t="shared" si="15"/>
        <v>2.1404108368480217</v>
      </c>
      <c r="AW38" s="669">
        <f t="shared" si="12"/>
        <v>9.9654238057376219</v>
      </c>
      <c r="AX38" s="770">
        <f t="shared" si="13"/>
        <v>8.4703984749151058</v>
      </c>
      <c r="AY38" s="959">
        <v>0.93</v>
      </c>
      <c r="AZ38" s="896">
        <v>9.629999999999999</v>
      </c>
      <c r="BA38" s="896">
        <v>-23.31</v>
      </c>
      <c r="BB38" s="896">
        <v>-16.97</v>
      </c>
      <c r="BC38" s="896">
        <v>-15.260000000000002</v>
      </c>
      <c r="BE38" s="641">
        <v>2011</v>
      </c>
      <c r="BF38" s="922">
        <f t="shared" si="14"/>
        <v>0</v>
      </c>
      <c r="BG38" s="906">
        <v>5.0999999999999996</v>
      </c>
    </row>
    <row r="39" spans="1:60" ht="11.25" customHeight="1" x14ac:dyDescent="0.2">
      <c r="A39" s="895" t="s">
        <v>1129</v>
      </c>
      <c r="B39" s="899" t="s">
        <v>1130</v>
      </c>
      <c r="C39" s="957" t="s">
        <v>246</v>
      </c>
      <c r="D39" s="957" t="s">
        <v>4369</v>
      </c>
      <c r="E39" s="754">
        <v>9</v>
      </c>
      <c r="F39" s="1235">
        <v>539</v>
      </c>
      <c r="G39" s="1235" t="s">
        <v>106</v>
      </c>
      <c r="H39" s="1235" t="s">
        <v>106</v>
      </c>
      <c r="I39" s="898">
        <v>66.52</v>
      </c>
      <c r="J39" s="669">
        <f t="shared" si="0"/>
        <v>2.4203247143716178</v>
      </c>
      <c r="K39" s="901">
        <v>0.40250000000000002</v>
      </c>
      <c r="L39" s="911">
        <v>4</v>
      </c>
      <c r="M39" s="660">
        <f t="shared" si="1"/>
        <v>1.61</v>
      </c>
      <c r="N39" s="894" t="s">
        <v>709</v>
      </c>
      <c r="O39" s="756">
        <v>0.375</v>
      </c>
      <c r="P39" s="885">
        <v>43896</v>
      </c>
      <c r="Q39" s="885">
        <v>43908</v>
      </c>
      <c r="R39" s="660">
        <f t="shared" si="2"/>
        <v>7.3333333333333401</v>
      </c>
      <c r="S39" s="721">
        <f>IF(INDEX(Historical!$D$7:$D$1379,MATCH(B39,Historical!$B$7:$B$1403,0))=0,"n/a",(INDEX(Historical!$C$7:$C$1381,MATCH(B39,Historical!$B$7:$B$1403,0))/INDEX(Historical!$D$7:$D$1379,MATCH(B39,Historical!$B$7:$B$1403,0))-1)*100)</f>
        <v>7.9136690647482189</v>
      </c>
      <c r="T39" s="721">
        <f>IF(INDEX(Historical!$F$7:$F$1372,MATCH(B39,Historical!$B$7:$B$1403,0))=0,"n/a",((INDEX(Historical!$C$7:$C$1381,MATCH(B39,Historical!$B$7:$B$1403,0))/INDEX(Historical!$F$7:$F$1372,MATCH(B39,Historical!$B$7:$B$1403,0)))^(1/3)-1)*100)</f>
        <v>7.7217345015941907</v>
      </c>
      <c r="U39" s="721">
        <f>IF(INDEX(Historical!$H$7:$H$1372,MATCH(B39,Historical!$B$7:$B$1403,0))=0,"n/a",((INDEX(Historical!$C$7:$C$1381,MATCH(B39,Historical!$B$7:$B$1403,0))/INDEX(Historical!$H$7:$H$1372,MATCH(B39,Historical!$B$7:$B$1403,0)))^(1/5)-1)*100)</f>
        <v>10.270840881089605</v>
      </c>
      <c r="V39" s="721" t="str">
        <f>IF(INDEX(Historical!$O$7:$O$1372,MATCH(B39,Historical!$B$7:$B$1403,0))=0,"n/a",((INDEX(Historical!$C$7:$C$1381,MATCH(B39,Historical!$B$7:$B$1403,0))/INDEX(Historical!$O$7:$O$1372,MATCH(B39,Historical!$B$7:$B$1403,0)))^(1/10)-1)*100)</f>
        <v>n/a</v>
      </c>
      <c r="W39" s="722" t="str">
        <f t="shared" si="3"/>
        <v>n/a</v>
      </c>
      <c r="X39" s="723">
        <f t="shared" si="4"/>
        <v>0.69397573520875711</v>
      </c>
      <c r="Y39" s="682"/>
      <c r="Z39" s="669">
        <f t="shared" si="5"/>
        <v>55.70934256055363</v>
      </c>
      <c r="AA39" s="910">
        <f t="shared" si="6"/>
        <v>23.017301038062282</v>
      </c>
      <c r="AB39" s="911">
        <v>12</v>
      </c>
      <c r="AC39" s="889">
        <v>2.89</v>
      </c>
      <c r="AD39" s="889">
        <v>3.21</v>
      </c>
      <c r="AE39" s="889">
        <v>4.04</v>
      </c>
      <c r="AF39" s="891" t="s">
        <v>136</v>
      </c>
      <c r="AG39" s="892">
        <v>-34.5</v>
      </c>
      <c r="AH39" s="889">
        <v>-7.9</v>
      </c>
      <c r="AI39" s="889">
        <v>8.4500000000000011</v>
      </c>
      <c r="AJ39" s="889">
        <v>14.799999999999999</v>
      </c>
      <c r="AK39" s="889">
        <v>7.1800000000000006</v>
      </c>
      <c r="AL39" s="902">
        <v>5530</v>
      </c>
      <c r="AM39" s="896">
        <v>0.1</v>
      </c>
      <c r="AN39" s="889" t="s">
        <v>136</v>
      </c>
      <c r="AO39" s="762">
        <f t="shared" si="7"/>
        <v>-10.326135442601061</v>
      </c>
      <c r="AP39" s="763">
        <f t="shared" si="8"/>
        <v>12.691165595461221</v>
      </c>
      <c r="AQ39" s="912" t="str">
        <f t="shared" si="9"/>
        <v>n/a</v>
      </c>
      <c r="AR39" s="669">
        <f>INDEX(Historical!$C$7:$C$1381,MATCH(B39,Historical!$B$7:$B$1403,0))*IF(AH39="n/a",1.03,IF(AH39&lt;0,1.01,IF(AH39&gt;10,1.1,(1+AH39/100))))</f>
        <v>1.5150000000000001</v>
      </c>
      <c r="AS39" s="910">
        <f t="shared" si="10"/>
        <v>1.6430175000000002</v>
      </c>
      <c r="AT39" s="910">
        <f t="shared" si="15"/>
        <v>1.7609861565000005</v>
      </c>
      <c r="AU39" s="910">
        <f t="shared" si="15"/>
        <v>1.8874249625367006</v>
      </c>
      <c r="AV39" s="910">
        <f t="shared" si="15"/>
        <v>2.0229420748468359</v>
      </c>
      <c r="AW39" s="669">
        <f t="shared" si="12"/>
        <v>8.8293706938835363</v>
      </c>
      <c r="AX39" s="770">
        <f t="shared" si="13"/>
        <v>13.27325720668</v>
      </c>
      <c r="AY39" s="959">
        <v>0.45</v>
      </c>
      <c r="AZ39" s="896">
        <v>-4.3</v>
      </c>
      <c r="BA39" s="896">
        <v>-21.5</v>
      </c>
      <c r="BB39" s="896">
        <v>-12.67</v>
      </c>
      <c r="BC39" s="896">
        <v>-14.56</v>
      </c>
      <c r="BE39" s="641">
        <v>2012</v>
      </c>
      <c r="BF39" s="922">
        <f t="shared" si="14"/>
        <v>0</v>
      </c>
      <c r="BG39" s="906">
        <v>6.3</v>
      </c>
    </row>
    <row r="40" spans="1:60" s="796" customFormat="1" ht="11.25" customHeight="1" x14ac:dyDescent="0.2">
      <c r="A40" s="799" t="s">
        <v>900</v>
      </c>
      <c r="B40" s="804" t="s">
        <v>901</v>
      </c>
      <c r="C40" s="957" t="s">
        <v>4207</v>
      </c>
      <c r="D40" s="957" t="s">
        <v>4341</v>
      </c>
      <c r="E40" s="778">
        <v>9</v>
      </c>
      <c r="F40" s="1235">
        <v>553</v>
      </c>
      <c r="G40" s="1234" t="s">
        <v>106</v>
      </c>
      <c r="H40" s="1234" t="s">
        <v>106</v>
      </c>
      <c r="I40" s="779">
        <v>63.75</v>
      </c>
      <c r="J40" s="780">
        <f t="shared" si="0"/>
        <v>2.054901960784314</v>
      </c>
      <c r="K40" s="781">
        <v>0.32750000000000001</v>
      </c>
      <c r="L40" s="782">
        <v>4</v>
      </c>
      <c r="M40" s="783">
        <f t="shared" si="1"/>
        <v>1.31</v>
      </c>
      <c r="N40" s="784" t="s">
        <v>458</v>
      </c>
      <c r="O40" s="785">
        <v>0.28499999999999998</v>
      </c>
      <c r="P40" s="786">
        <v>43920</v>
      </c>
      <c r="Q40" s="786">
        <v>43945</v>
      </c>
      <c r="R40" s="783">
        <f t="shared" si="2"/>
        <v>14.912280701754401</v>
      </c>
      <c r="S40" s="721">
        <f>IF(INDEX(Historical!$D$7:$D$1379,MATCH(B40,Historical!$B$7:$B$1403,0))=0,"n/a",(INDEX(Historical!$C$7:$C$1381,MATCH(B40,Historical!$B$7:$B$1403,0))/INDEX(Historical!$D$7:$D$1379,MATCH(B40,Historical!$B$7:$B$1403,0))-1)*100)</f>
        <v>13.917525773195871</v>
      </c>
      <c r="T40" s="721">
        <f>IF(INDEX(Historical!$F$7:$F$1372,MATCH(B40,Historical!$B$7:$B$1403,0))=0,"n/a",((INDEX(Historical!$C$7:$C$1381,MATCH(B40,Historical!$B$7:$B$1403,0))/INDEX(Historical!$F$7:$F$1372,MATCH(B40,Historical!$B$7:$B$1403,0)))^(1/3)-1)*100)</f>
        <v>13.537268617702747</v>
      </c>
      <c r="U40" s="721">
        <f>IF(INDEX(Historical!$H$7:$H$1372,MATCH(B40,Historical!$B$7:$B$1403,0))=0,"n/a",((INDEX(Historical!$C$7:$C$1381,MATCH(B40,Historical!$B$7:$B$1403,0))/INDEX(Historical!$H$7:$H$1372,MATCH(B40,Historical!$B$7:$B$1403,0)))^(1/5)-1)*100)</f>
        <v>13.179836563100178</v>
      </c>
      <c r="V40" s="721" t="str">
        <f>IF(INDEX(Historical!$O$7:$O$1372,MATCH(B40,Historical!$B$7:$B$1403,0))=0,"n/a",((INDEX(Historical!$C$7:$C$1381,MATCH(B40,Historical!$B$7:$B$1403,0))/INDEX(Historical!$O$7:$O$1372,MATCH(B40,Historical!$B$7:$B$1403,0)))^(1/10)-1)*100)</f>
        <v>n/a</v>
      </c>
      <c r="W40" s="722" t="str">
        <f t="shared" si="3"/>
        <v>n/a</v>
      </c>
      <c r="X40" s="723">
        <f t="shared" si="4"/>
        <v>2.2723856143276167</v>
      </c>
      <c r="Y40" s="1167" t="s">
        <v>902</v>
      </c>
      <c r="Z40" s="780">
        <f t="shared" si="5"/>
        <v>36.388888888888886</v>
      </c>
      <c r="AA40" s="788">
        <f t="shared" si="6"/>
        <v>17.708333333333332</v>
      </c>
      <c r="AB40" s="782">
        <v>9</v>
      </c>
      <c r="AC40" s="789">
        <v>3.6</v>
      </c>
      <c r="AD40" s="789">
        <v>3.16</v>
      </c>
      <c r="AE40" s="789">
        <v>2.11</v>
      </c>
      <c r="AF40" s="789">
        <v>2.42</v>
      </c>
      <c r="AG40" s="789" t="s">
        <v>136</v>
      </c>
      <c r="AH40" s="789">
        <v>38.299999999999997</v>
      </c>
      <c r="AI40" s="789">
        <v>6.9099999999999993</v>
      </c>
      <c r="AJ40" s="789">
        <v>5.8000000000000007</v>
      </c>
      <c r="AK40" s="789">
        <v>5.6000000000000005</v>
      </c>
      <c r="AL40" s="790">
        <v>8670</v>
      </c>
      <c r="AM40" s="791">
        <v>4.8</v>
      </c>
      <c r="AN40" s="789">
        <v>0</v>
      </c>
      <c r="AO40" s="792">
        <f t="shared" si="7"/>
        <v>-2.4735948094488407</v>
      </c>
      <c r="AP40" s="793">
        <f t="shared" si="8"/>
        <v>15.234738523884491</v>
      </c>
      <c r="AQ40" s="794">
        <f t="shared" si="9"/>
        <v>38.008319663331513</v>
      </c>
      <c r="AR40" s="669">
        <f>INDEX(Historical!$C$7:$C$1381,MATCH(B40,Historical!$B$7:$B$1403,0))*IF(AH40="n/a",1.03,IF(AH40&lt;0,1.01,IF(AH40&gt;10,1.1,(1+AH40/100))))</f>
        <v>1.2155</v>
      </c>
      <c r="AS40" s="788">
        <f t="shared" si="10"/>
        <v>1.2994910499999999</v>
      </c>
      <c r="AT40" s="788">
        <f t="shared" si="15"/>
        <v>1.3722625488</v>
      </c>
      <c r="AU40" s="788">
        <f t="shared" si="15"/>
        <v>1.4491092515328001</v>
      </c>
      <c r="AV40" s="788">
        <f t="shared" si="15"/>
        <v>1.5302593696186371</v>
      </c>
      <c r="AW40" s="780">
        <f t="shared" si="12"/>
        <v>6.8666222199514371</v>
      </c>
      <c r="AX40" s="795">
        <f t="shared" si="13"/>
        <v>10.771172109727745</v>
      </c>
      <c r="AY40" s="960">
        <v>0.39</v>
      </c>
      <c r="AZ40" s="791">
        <v>20.51</v>
      </c>
      <c r="BA40" s="791">
        <v>-17.52</v>
      </c>
      <c r="BB40" s="791">
        <v>-12.479999999999999</v>
      </c>
      <c r="BC40" s="791">
        <v>-4.3099999999999996</v>
      </c>
      <c r="BD40" s="933"/>
      <c r="BE40" s="641">
        <v>2012</v>
      </c>
      <c r="BF40" s="922">
        <f t="shared" si="14"/>
        <v>0</v>
      </c>
      <c r="BG40" s="847" t="s">
        <v>136</v>
      </c>
    </row>
    <row r="41" spans="1:60" ht="11.25" customHeight="1" x14ac:dyDescent="0.2">
      <c r="A41" s="887" t="s">
        <v>1139</v>
      </c>
      <c r="B41" s="899" t="s">
        <v>1140</v>
      </c>
      <c r="C41" s="957" t="s">
        <v>131</v>
      </c>
      <c r="D41" s="957" t="s">
        <v>4345</v>
      </c>
      <c r="E41" s="754">
        <v>9</v>
      </c>
      <c r="F41" s="1235">
        <v>482</v>
      </c>
      <c r="G41" s="1235" t="s">
        <v>106</v>
      </c>
      <c r="H41" s="1235" t="s">
        <v>106</v>
      </c>
      <c r="I41" s="898">
        <v>67.87</v>
      </c>
      <c r="J41" s="669">
        <f t="shared" si="0"/>
        <v>2.2690437601296596</v>
      </c>
      <c r="K41" s="901">
        <v>0.38500000000000001</v>
      </c>
      <c r="L41" s="911">
        <v>4</v>
      </c>
      <c r="M41" s="660">
        <f t="shared" si="1"/>
        <v>1.54</v>
      </c>
      <c r="N41" s="894" t="s">
        <v>319</v>
      </c>
      <c r="O41" s="756">
        <v>0.36</v>
      </c>
      <c r="P41" s="885">
        <v>43629</v>
      </c>
      <c r="Q41" s="885">
        <v>43644</v>
      </c>
      <c r="R41" s="660">
        <f t="shared" si="2"/>
        <v>6.94444444444445</v>
      </c>
      <c r="S41" s="721">
        <f>IF(INDEX(Historical!$D$7:$D$1379,MATCH(B41,Historical!$B$7:$B$1403,0))=0,"n/a",(INDEX(Historical!$C$7:$C$1381,MATCH(B41,Historical!$B$7:$B$1403,0))/INDEX(Historical!$D$7:$D$1379,MATCH(B41,Historical!$B$7:$B$1403,0))-1)*100)</f>
        <v>7.0671378091872628</v>
      </c>
      <c r="T41" s="721">
        <f>IF(INDEX(Historical!$F$7:$F$1372,MATCH(B41,Historical!$B$7:$B$1403,0))=0,"n/a",((INDEX(Historical!$C$7:$C$1381,MATCH(B41,Historical!$B$7:$B$1403,0))/INDEX(Historical!$F$7:$F$1372,MATCH(B41,Historical!$B$7:$B$1403,0)))^(1/3)-1)*100)</f>
        <v>7.3393220671338355</v>
      </c>
      <c r="U41" s="721">
        <f>IF(INDEX(Historical!$H$7:$H$1372,MATCH(B41,Historical!$B$7:$B$1403,0))=0,"n/a",((INDEX(Historical!$C$7:$C$1381,MATCH(B41,Historical!$B$7:$B$1403,0))/INDEX(Historical!$H$7:$H$1372,MATCH(B41,Historical!$B$7:$B$1403,0)))^(1/5)-1)*100)</f>
        <v>6.5148281365083216</v>
      </c>
      <c r="V41" s="721" t="str">
        <f>IF(INDEX(Historical!$O$7:$O$1372,MATCH(B41,Historical!$B$7:$B$1403,0))=0,"n/a",((INDEX(Historical!$C$7:$C$1381,MATCH(B41,Historical!$B$7:$B$1403,0))/INDEX(Historical!$O$7:$O$1372,MATCH(B41,Historical!$B$7:$B$1403,0)))^(1/10)-1)*100)</f>
        <v>n/a</v>
      </c>
      <c r="W41" s="722" t="str">
        <f t="shared" si="3"/>
        <v>n/a</v>
      </c>
      <c r="X41" s="723" t="str">
        <f t="shared" si="4"/>
        <v>n/a</v>
      </c>
      <c r="Y41" s="899"/>
      <c r="Z41" s="669">
        <f t="shared" si="5"/>
        <v>66.379310344827587</v>
      </c>
      <c r="AA41" s="910">
        <f t="shared" si="6"/>
        <v>29.254310344827591</v>
      </c>
      <c r="AB41" s="911">
        <v>12</v>
      </c>
      <c r="AC41" s="889">
        <v>2.3199999999999998</v>
      </c>
      <c r="AD41" s="889">
        <v>6.5</v>
      </c>
      <c r="AE41" s="889">
        <v>3.21</v>
      </c>
      <c r="AF41" s="889">
        <v>2.2400000000000002</v>
      </c>
      <c r="AG41" s="889">
        <v>9.8000000000000007</v>
      </c>
      <c r="AH41" s="889">
        <v>-14.399999999999999</v>
      </c>
      <c r="AI41" s="889">
        <v>2.54</v>
      </c>
      <c r="AJ41" s="889">
        <v>-1.2</v>
      </c>
      <c r="AK41" s="889">
        <v>4.5</v>
      </c>
      <c r="AL41" s="902">
        <v>2770</v>
      </c>
      <c r="AM41" s="896">
        <v>0.4</v>
      </c>
      <c r="AN41" s="889">
        <v>1.21</v>
      </c>
      <c r="AO41" s="762">
        <f t="shared" si="7"/>
        <v>-20.470438448189611</v>
      </c>
      <c r="AP41" s="763">
        <f t="shared" si="8"/>
        <v>8.7838718966379812</v>
      </c>
      <c r="AQ41" s="912">
        <f t="shared" si="9"/>
        <v>70.658404972446249</v>
      </c>
      <c r="AR41" s="669">
        <f>INDEX(Historical!$C$7:$C$1381,MATCH(B41,Historical!$B$7:$B$1403,0))*IF(AH41="n/a",1.03,IF(AH41&lt;0,1.01,IF(AH41&gt;10,1.1,(1+AH41/100))))</f>
        <v>1.5301499999999999</v>
      </c>
      <c r="AS41" s="910">
        <f t="shared" si="10"/>
        <v>1.56901581</v>
      </c>
      <c r="AT41" s="910">
        <f t="shared" si="15"/>
        <v>1.6396215214499998</v>
      </c>
      <c r="AU41" s="910">
        <f t="shared" si="15"/>
        <v>1.7134044899152496</v>
      </c>
      <c r="AV41" s="910">
        <f t="shared" si="15"/>
        <v>1.7905076919614358</v>
      </c>
      <c r="AW41" s="669">
        <f t="shared" si="12"/>
        <v>8.2426995133266843</v>
      </c>
      <c r="AX41" s="770">
        <f t="shared" si="13"/>
        <v>12.14483499827123</v>
      </c>
      <c r="AY41" s="959">
        <v>0.6</v>
      </c>
      <c r="AZ41" s="896">
        <v>27.6</v>
      </c>
      <c r="BA41" s="896">
        <v>-8.83</v>
      </c>
      <c r="BB41" s="896">
        <v>-0.26</v>
      </c>
      <c r="BC41" s="896">
        <v>2.08</v>
      </c>
      <c r="BE41" s="641">
        <v>2011</v>
      </c>
      <c r="BF41" s="922">
        <f t="shared" si="14"/>
        <v>0</v>
      </c>
      <c r="BG41" s="906">
        <v>3.1</v>
      </c>
    </row>
    <row r="42" spans="1:60" ht="11.25" customHeight="1" x14ac:dyDescent="0.2">
      <c r="A42" s="904" t="s">
        <v>1159</v>
      </c>
      <c r="B42" s="899" t="s">
        <v>1160</v>
      </c>
      <c r="C42" s="957" t="s">
        <v>108</v>
      </c>
      <c r="D42" s="957" t="s">
        <v>4355</v>
      </c>
      <c r="E42" s="754">
        <v>9</v>
      </c>
      <c r="F42" s="1235">
        <v>548</v>
      </c>
      <c r="G42" s="1235" t="s">
        <v>106</v>
      </c>
      <c r="H42" s="1235" t="s">
        <v>106</v>
      </c>
      <c r="I42" s="898">
        <v>39.270000000000003</v>
      </c>
      <c r="J42" s="669">
        <f t="shared" si="0"/>
        <v>2.9539088362617769</v>
      </c>
      <c r="K42" s="901">
        <v>0.57999999999999996</v>
      </c>
      <c r="L42" s="911">
        <v>2</v>
      </c>
      <c r="M42" s="660">
        <f t="shared" si="1"/>
        <v>1.1599999999999999</v>
      </c>
      <c r="N42" s="894" t="s">
        <v>611</v>
      </c>
      <c r="O42" s="756">
        <v>0.52</v>
      </c>
      <c r="P42" s="885">
        <v>43901</v>
      </c>
      <c r="Q42" s="885">
        <v>43923</v>
      </c>
      <c r="R42" s="660">
        <f t="shared" si="2"/>
        <v>11.538461538461526</v>
      </c>
      <c r="S42" s="721">
        <f>IF(INDEX(Historical!$D$7:$D$1379,MATCH(B42,Historical!$B$7:$B$1403,0))=0,"n/a",(INDEX(Historical!$C$7:$C$1381,MATCH(B42,Historical!$B$7:$B$1403,0))/INDEX(Historical!$D$7:$D$1379,MATCH(B42,Historical!$B$7:$B$1403,0))-1)*100)</f>
        <v>13.043478260869556</v>
      </c>
      <c r="T42" s="721">
        <f>IF(INDEX(Historical!$F$7:$F$1372,MATCH(B42,Historical!$B$7:$B$1403,0))=0,"n/a",((INDEX(Historical!$C$7:$C$1381,MATCH(B42,Historical!$B$7:$B$1403,0))/INDEX(Historical!$F$7:$F$1372,MATCH(B42,Historical!$B$7:$B$1403,0)))^(1/3)-1)*100)</f>
        <v>11.021370033491195</v>
      </c>
      <c r="U42" s="721">
        <f>IF(INDEX(Historical!$H$7:$H$1372,MATCH(B42,Historical!$B$7:$B$1403,0))=0,"n/a",((INDEX(Historical!$C$7:$C$1381,MATCH(B42,Historical!$B$7:$B$1403,0))/INDEX(Historical!$H$7:$H$1372,MATCH(B42,Historical!$B$7:$B$1403,0)))^(1/5)-1)*100)</f>
        <v>9.8560543306117854</v>
      </c>
      <c r="V42" s="721">
        <f>IF(INDEX(Historical!$O$7:$O$1372,MATCH(B42,Historical!$B$7:$B$1403,0))=0,"n/a",((INDEX(Historical!$C$7:$C$1381,MATCH(B42,Historical!$B$7:$B$1403,0))/INDEX(Historical!$O$7:$O$1372,MATCH(B42,Historical!$B$7:$B$1403,0)))^(1/10)-1)*100)</f>
        <v>5.4800556934348377</v>
      </c>
      <c r="W42" s="722">
        <f t="shared" si="3"/>
        <v>1.7985317817881739</v>
      </c>
      <c r="X42" s="723">
        <f t="shared" si="4"/>
        <v>0.80130523013103938</v>
      </c>
      <c r="Y42" s="900"/>
      <c r="Z42" s="669">
        <f t="shared" si="5"/>
        <v>32.222222222222221</v>
      </c>
      <c r="AA42" s="910">
        <f t="shared" si="6"/>
        <v>10.908333333333333</v>
      </c>
      <c r="AB42" s="911">
        <v>12</v>
      </c>
      <c r="AC42" s="889">
        <v>3.6</v>
      </c>
      <c r="AD42" s="889" t="s">
        <v>136</v>
      </c>
      <c r="AE42" s="889">
        <v>3.03</v>
      </c>
      <c r="AF42" s="889">
        <v>1.33</v>
      </c>
      <c r="AG42" s="889">
        <v>12.6</v>
      </c>
      <c r="AH42" s="889">
        <v>28.1</v>
      </c>
      <c r="AI42" s="889">
        <v>15.18</v>
      </c>
      <c r="AJ42" s="889">
        <v>12.3</v>
      </c>
      <c r="AK42" s="889" t="s">
        <v>136</v>
      </c>
      <c r="AL42" s="902">
        <v>196.35</v>
      </c>
      <c r="AM42" s="896">
        <v>3</v>
      </c>
      <c r="AN42" s="889">
        <v>0.08</v>
      </c>
      <c r="AO42" s="762">
        <f t="shared" si="7"/>
        <v>1.9016298335402286</v>
      </c>
      <c r="AP42" s="763">
        <f t="shared" si="8"/>
        <v>12.809963166873562</v>
      </c>
      <c r="AQ42" s="912">
        <f t="shared" si="9"/>
        <v>-19.700329782513805</v>
      </c>
      <c r="AR42" s="669">
        <f>INDEX(Historical!$C$7:$C$1381,MATCH(B42,Historical!$B$7:$B$1403,0))*IF(AH42="n/a",1.03,IF(AH42&lt;0,1.01,IF(AH42&gt;10,1.1,(1+AH42/100))))</f>
        <v>1.1440000000000001</v>
      </c>
      <c r="AS42" s="910">
        <f t="shared" si="10"/>
        <v>1.2584000000000002</v>
      </c>
      <c r="AT42" s="910">
        <f t="shared" si="15"/>
        <v>1.2961520000000002</v>
      </c>
      <c r="AU42" s="910">
        <f t="shared" si="15"/>
        <v>1.3350365600000003</v>
      </c>
      <c r="AV42" s="910">
        <f t="shared" si="15"/>
        <v>1.3750876568000003</v>
      </c>
      <c r="AW42" s="669">
        <f t="shared" si="12"/>
        <v>6.4086762168</v>
      </c>
      <c r="AX42" s="770">
        <f t="shared" si="13"/>
        <v>16.319521815126048</v>
      </c>
      <c r="AY42" s="959">
        <v>0.81</v>
      </c>
      <c r="AZ42" s="896">
        <v>20.28</v>
      </c>
      <c r="BA42" s="896">
        <v>-5.94</v>
      </c>
      <c r="BB42" s="896">
        <v>-0.49</v>
      </c>
      <c r="BC42" s="896">
        <v>5.12</v>
      </c>
      <c r="BE42" s="641">
        <v>2012</v>
      </c>
      <c r="BF42" s="922">
        <f t="shared" si="14"/>
        <v>0</v>
      </c>
      <c r="BG42" s="906">
        <v>1.2</v>
      </c>
    </row>
    <row r="43" spans="1:60" ht="11.25" customHeight="1" x14ac:dyDescent="0.2">
      <c r="A43" s="895" t="s">
        <v>1194</v>
      </c>
      <c r="B43" s="899" t="s">
        <v>1195</v>
      </c>
      <c r="C43" s="957" t="s">
        <v>108</v>
      </c>
      <c r="D43" s="957" t="s">
        <v>4347</v>
      </c>
      <c r="E43" s="754">
        <v>9</v>
      </c>
      <c r="F43" s="1235">
        <v>513</v>
      </c>
      <c r="G43" s="1235" t="s">
        <v>37</v>
      </c>
      <c r="H43" s="1235" t="s">
        <v>37</v>
      </c>
      <c r="I43" s="898">
        <v>23.92</v>
      </c>
      <c r="J43" s="669">
        <f t="shared" si="0"/>
        <v>3.6789297658862874</v>
      </c>
      <c r="K43" s="901">
        <v>0.22</v>
      </c>
      <c r="L43" s="911">
        <v>4</v>
      </c>
      <c r="M43" s="660">
        <f t="shared" si="1"/>
        <v>0.88</v>
      </c>
      <c r="N43" s="894" t="s">
        <v>434</v>
      </c>
      <c r="O43" s="760">
        <v>0.19</v>
      </c>
      <c r="P43" s="885">
        <v>43783</v>
      </c>
      <c r="Q43" s="885">
        <v>43791</v>
      </c>
      <c r="R43" s="660">
        <f t="shared" si="2"/>
        <v>15.789473684210526</v>
      </c>
      <c r="S43" s="721">
        <f>IF(INDEX(Historical!$D$7:$D$1379,MATCH(B43,Historical!$B$7:$B$1403,0))=0,"n/a",(INDEX(Historical!$C$7:$C$1381,MATCH(B43,Historical!$B$7:$B$1403,0))/INDEX(Historical!$D$7:$D$1379,MATCH(B43,Historical!$B$7:$B$1403,0))-1)*100)</f>
        <v>23.4375</v>
      </c>
      <c r="T43" s="721">
        <f>IF(INDEX(Historical!$F$7:$F$1372,MATCH(B43,Historical!$B$7:$B$1403,0))=0,"n/a",((INDEX(Historical!$C$7:$C$1381,MATCH(B43,Historical!$B$7:$B$1403,0))/INDEX(Historical!$F$7:$F$1372,MATCH(B43,Historical!$B$7:$B$1403,0)))^(1/3)-1)*100)</f>
        <v>21.541559627143858</v>
      </c>
      <c r="U43" s="721">
        <f>IF(INDEX(Historical!$H$7:$H$1372,MATCH(B43,Historical!$B$7:$B$1403,0))=0,"n/a",((INDEX(Historical!$C$7:$C$1381,MATCH(B43,Historical!$B$7:$B$1403,0))/INDEX(Historical!$H$7:$H$1372,MATCH(B43,Historical!$B$7:$B$1403,0)))^(1/5)-1)*100)</f>
        <v>20.380297955963055</v>
      </c>
      <c r="V43" s="721">
        <f>IF(INDEX(Historical!$O$7:$O$1372,MATCH(B43,Historical!$B$7:$B$1403,0))=0,"n/a",((INDEX(Historical!$C$7:$C$1381,MATCH(B43,Historical!$B$7:$B$1403,0))/INDEX(Historical!$O$7:$O$1372,MATCH(B43,Historical!$B$7:$B$1403,0)))^(1/10)-1)*100)</f>
        <v>13.010920770739576</v>
      </c>
      <c r="W43" s="722">
        <f t="shared" si="3"/>
        <v>1.5663993590520175</v>
      </c>
      <c r="X43" s="723">
        <f t="shared" si="4"/>
        <v>1.3064293561514779</v>
      </c>
      <c r="Y43" s="692" t="s">
        <v>3983</v>
      </c>
      <c r="Z43" s="669">
        <f t="shared" si="5"/>
        <v>37.768240343347635</v>
      </c>
      <c r="AA43" s="910">
        <f t="shared" si="6"/>
        <v>10.266094420600858</v>
      </c>
      <c r="AB43" s="911">
        <v>12</v>
      </c>
      <c r="AC43" s="889">
        <v>2.33</v>
      </c>
      <c r="AD43" s="889">
        <v>1.1399999999999999</v>
      </c>
      <c r="AE43" s="889">
        <v>6.67</v>
      </c>
      <c r="AF43" s="889">
        <v>1.1299999999999999</v>
      </c>
      <c r="AG43" s="889">
        <v>11.600000000000001</v>
      </c>
      <c r="AH43" s="889">
        <v>39.700000000000003</v>
      </c>
      <c r="AI43" s="889">
        <v>6.35</v>
      </c>
      <c r="AJ43" s="889">
        <v>15.6</v>
      </c>
      <c r="AK43" s="889">
        <v>9</v>
      </c>
      <c r="AL43" s="902">
        <v>898.25</v>
      </c>
      <c r="AM43" s="896">
        <v>0.8</v>
      </c>
      <c r="AN43" s="889">
        <v>0.09</v>
      </c>
      <c r="AO43" s="762">
        <f t="shared" si="7"/>
        <v>13.793133301248485</v>
      </c>
      <c r="AP43" s="763">
        <f t="shared" si="8"/>
        <v>24.059227721849343</v>
      </c>
      <c r="AQ43" s="912">
        <f t="shared" si="9"/>
        <v>-28.195677334457635</v>
      </c>
      <c r="AR43" s="669">
        <f>INDEX(Historical!$C$7:$C$1381,MATCH(B43,Historical!$B$7:$B$1403,0))*IF(AH43="n/a",1.03,IF(AH43&lt;0,1.01,IF(AH43&gt;10,1.1,(1+AH43/100))))</f>
        <v>0.86900000000000011</v>
      </c>
      <c r="AS43" s="910">
        <f t="shared" si="10"/>
        <v>0.92418149999999999</v>
      </c>
      <c r="AT43" s="910">
        <f t="shared" si="15"/>
        <v>1.0073578350000001</v>
      </c>
      <c r="AU43" s="910">
        <f t="shared" si="15"/>
        <v>1.0980200401500002</v>
      </c>
      <c r="AV43" s="910">
        <f t="shared" si="15"/>
        <v>1.1968418437635002</v>
      </c>
      <c r="AW43" s="669">
        <f t="shared" si="12"/>
        <v>5.0954012189135005</v>
      </c>
      <c r="AX43" s="770">
        <f t="shared" si="13"/>
        <v>21.301844560675168</v>
      </c>
      <c r="AY43" s="959">
        <v>0.9</v>
      </c>
      <c r="AZ43" s="896">
        <v>-1.83</v>
      </c>
      <c r="BA43" s="896">
        <v>-26.169999999999998</v>
      </c>
      <c r="BB43" s="896">
        <v>-20.200000000000003</v>
      </c>
      <c r="BC43" s="896">
        <v>-17.22</v>
      </c>
      <c r="BE43" s="641">
        <v>2011</v>
      </c>
      <c r="BF43" s="922">
        <f t="shared" si="14"/>
        <v>0</v>
      </c>
      <c r="BG43" s="906">
        <v>1.4000000000000001</v>
      </c>
    </row>
    <row r="44" spans="1:60" ht="11.25" customHeight="1" x14ac:dyDescent="0.2">
      <c r="A44" s="895" t="s">
        <v>1175</v>
      </c>
      <c r="B44" s="899" t="s">
        <v>1176</v>
      </c>
      <c r="C44" s="957" t="s">
        <v>108</v>
      </c>
      <c r="D44" s="957" t="s">
        <v>118</v>
      </c>
      <c r="E44" s="754">
        <v>9</v>
      </c>
      <c r="F44" s="1235">
        <v>452</v>
      </c>
      <c r="G44" s="1235" t="s">
        <v>37</v>
      </c>
      <c r="H44" s="1235" t="s">
        <v>115</v>
      </c>
      <c r="I44" s="898">
        <v>47.76</v>
      </c>
      <c r="J44" s="669">
        <f t="shared" si="0"/>
        <v>4.0201005025125625</v>
      </c>
      <c r="K44" s="901">
        <v>0.48</v>
      </c>
      <c r="L44" s="911">
        <v>4</v>
      </c>
      <c r="M44" s="660">
        <f t="shared" si="1"/>
        <v>1.92</v>
      </c>
      <c r="N44" s="894" t="s">
        <v>151</v>
      </c>
      <c r="O44" s="756">
        <v>0.46</v>
      </c>
      <c r="P44" s="636">
        <v>43538</v>
      </c>
      <c r="Q44" s="636">
        <v>43553</v>
      </c>
      <c r="R44" s="660">
        <f t="shared" si="2"/>
        <v>4.3478260869565135</v>
      </c>
      <c r="S44" s="721">
        <f>IF(INDEX(Historical!$D$7:$D$1379,MATCH(B44,Historical!$B$7:$B$1403,0))=0,"n/a",(INDEX(Historical!$C$7:$C$1381,MATCH(B44,Historical!$B$7:$B$1403,0))/INDEX(Historical!$D$7:$D$1379,MATCH(B44,Historical!$B$7:$B$1403,0))-1)*100)</f>
        <v>4.3478260869565188</v>
      </c>
      <c r="T44" s="721">
        <f>IF(INDEX(Historical!$F$7:$F$1372,MATCH(B44,Historical!$B$7:$B$1403,0))=0,"n/a",((INDEX(Historical!$C$7:$C$1381,MATCH(B44,Historical!$B$7:$B$1403,0))/INDEX(Historical!$F$7:$F$1372,MATCH(B44,Historical!$B$7:$B$1403,0)))^(1/3)-1)*100)</f>
        <v>4.5515917149420382</v>
      </c>
      <c r="U44" s="721">
        <f>IF(INDEX(Historical!$H$7:$H$1372,MATCH(B44,Historical!$B$7:$B$1403,0))=0,"n/a",((INDEX(Historical!$C$7:$C$1381,MATCH(B44,Historical!$B$7:$B$1403,0))/INDEX(Historical!$H$7:$H$1372,MATCH(B44,Historical!$B$7:$B$1403,0)))^(1/5)-1)*100)</f>
        <v>6.5208537533447908</v>
      </c>
      <c r="V44" s="721">
        <f>IF(INDEX(Historical!$O$7:$O$1372,MATCH(B44,Historical!$B$7:$B$1403,0))=0,"n/a",((INDEX(Historical!$C$7:$C$1381,MATCH(B44,Historical!$B$7:$B$1403,0))/INDEX(Historical!$O$7:$O$1372,MATCH(B44,Historical!$B$7:$B$1403,0)))^(1/10)-1)*100)</f>
        <v>20.10071996318743</v>
      </c>
      <c r="W44" s="722">
        <f t="shared" si="3"/>
        <v>0.32440896471803587</v>
      </c>
      <c r="X44" s="723" t="str">
        <f t="shared" si="4"/>
        <v>n/a</v>
      </c>
      <c r="Y44" s="683"/>
      <c r="Z44" s="669">
        <f t="shared" si="5"/>
        <v>46.043165467625897</v>
      </c>
      <c r="AA44" s="910">
        <f t="shared" si="6"/>
        <v>11.453237410071942</v>
      </c>
      <c r="AB44" s="911">
        <v>12</v>
      </c>
      <c r="AC44" s="889">
        <v>4.17</v>
      </c>
      <c r="AD44" s="889">
        <v>0.81</v>
      </c>
      <c r="AE44" s="889">
        <v>1.6</v>
      </c>
      <c r="AF44" s="889">
        <v>0.78</v>
      </c>
      <c r="AG44" s="889">
        <v>7.8</v>
      </c>
      <c r="AH44" s="889">
        <v>-8.1</v>
      </c>
      <c r="AI44" s="889">
        <v>0</v>
      </c>
      <c r="AJ44" s="889">
        <v>-2.1999999999999997</v>
      </c>
      <c r="AK44" s="889">
        <v>14.2</v>
      </c>
      <c r="AL44" s="902">
        <v>1200</v>
      </c>
      <c r="AM44" s="896">
        <v>0.1</v>
      </c>
      <c r="AN44" s="889">
        <v>7.0000000000000007E-2</v>
      </c>
      <c r="AO44" s="762">
        <f t="shared" si="7"/>
        <v>-0.91228315421458817</v>
      </c>
      <c r="AP44" s="763">
        <f t="shared" si="8"/>
        <v>10.540954255857354</v>
      </c>
      <c r="AQ44" s="912">
        <f t="shared" si="9"/>
        <v>-36.98844839641221</v>
      </c>
      <c r="AR44" s="669">
        <f>INDEX(Historical!$C$7:$C$1381,MATCH(B44,Historical!$B$7:$B$1403,0))*IF(AH44="n/a",1.03,IF(AH44&lt;0,1.01,IF(AH44&gt;10,1.1,(1+AH44/100))))</f>
        <v>1.9392</v>
      </c>
      <c r="AS44" s="910">
        <f t="shared" si="10"/>
        <v>1.9392</v>
      </c>
      <c r="AT44" s="910">
        <f t="shared" si="15"/>
        <v>2.1331200000000003</v>
      </c>
      <c r="AU44" s="910">
        <f t="shared" si="15"/>
        <v>2.3464320000000005</v>
      </c>
      <c r="AV44" s="910">
        <f t="shared" si="15"/>
        <v>2.5810752000000008</v>
      </c>
      <c r="AW44" s="669">
        <f t="shared" si="12"/>
        <v>10.939027200000002</v>
      </c>
      <c r="AX44" s="770">
        <f t="shared" si="13"/>
        <v>22.904160804020105</v>
      </c>
      <c r="AY44" s="959">
        <v>0.63</v>
      </c>
      <c r="AZ44" s="896">
        <v>-2.5299999999999998</v>
      </c>
      <c r="BA44" s="896">
        <v>-30.659999999999997</v>
      </c>
      <c r="BB44" s="896">
        <v>-17.02</v>
      </c>
      <c r="BC44" s="896">
        <v>-19.34</v>
      </c>
      <c r="BE44" s="641">
        <v>2011</v>
      </c>
      <c r="BF44" s="922">
        <f t="shared" si="14"/>
        <v>0</v>
      </c>
      <c r="BG44" s="906">
        <v>1</v>
      </c>
      <c r="BH44" s="887"/>
    </row>
    <row r="45" spans="1:60" ht="11.25" customHeight="1" x14ac:dyDescent="0.2">
      <c r="A45" s="887" t="s">
        <v>1198</v>
      </c>
      <c r="B45" s="899" t="s">
        <v>1199</v>
      </c>
      <c r="C45" s="957" t="s">
        <v>108</v>
      </c>
      <c r="D45" s="957" t="s">
        <v>4355</v>
      </c>
      <c r="E45" s="754">
        <v>9</v>
      </c>
      <c r="F45" s="1235">
        <v>484</v>
      </c>
      <c r="G45" s="1235" t="s">
        <v>106</v>
      </c>
      <c r="H45" s="1235" t="s">
        <v>106</v>
      </c>
      <c r="I45" s="898">
        <v>28.74</v>
      </c>
      <c r="J45" s="669">
        <f t="shared" si="0"/>
        <v>1.6701461377870566</v>
      </c>
      <c r="K45" s="901">
        <v>0.12</v>
      </c>
      <c r="L45" s="911">
        <v>4</v>
      </c>
      <c r="M45" s="660">
        <f t="shared" si="1"/>
        <v>0.48</v>
      </c>
      <c r="N45" s="894" t="s">
        <v>163</v>
      </c>
      <c r="O45" s="760">
        <v>0.105</v>
      </c>
      <c r="P45" s="885">
        <v>43630</v>
      </c>
      <c r="Q45" s="885">
        <v>43647</v>
      </c>
      <c r="R45" s="660">
        <f t="shared" si="2"/>
        <v>14.285714285714285</v>
      </c>
      <c r="S45" s="721">
        <f>IF(INDEX(Historical!$D$7:$D$1379,MATCH(B45,Historical!$B$7:$B$1403,0))=0,"n/a",(INDEX(Historical!$C$7:$C$1381,MATCH(B45,Historical!$B$7:$B$1403,0))/INDEX(Historical!$D$7:$D$1379,MATCH(B45,Historical!$B$7:$B$1403,0))-1)*100)</f>
        <v>13.414634146341475</v>
      </c>
      <c r="T45" s="721">
        <f>IF(INDEX(Historical!$F$7:$F$1372,MATCH(B45,Historical!$B$7:$B$1403,0))=0,"n/a",((INDEX(Historical!$C$7:$C$1381,MATCH(B45,Historical!$B$7:$B$1403,0))/INDEX(Historical!$F$7:$F$1372,MATCH(B45,Historical!$B$7:$B$1403,0)))^(1/3)-1)*100)</f>
        <v>11.000434455013796</v>
      </c>
      <c r="U45" s="721">
        <f>IF(INDEX(Historical!$H$7:$H$1372,MATCH(B45,Historical!$B$7:$B$1403,0))=0,"n/a",((INDEX(Historical!$C$7:$C$1381,MATCH(B45,Historical!$B$7:$B$1403,0))/INDEX(Historical!$H$7:$H$1372,MATCH(B45,Historical!$B$7:$B$1403,0)))^(1/5)-1)*100)</f>
        <v>11.485359272536089</v>
      </c>
      <c r="V45" s="721">
        <f>IF(INDEX(Historical!$O$7:$O$1372,MATCH(B45,Historical!$B$7:$B$1403,0))=0,"n/a",((INDEX(Historical!$C$7:$C$1381,MATCH(B45,Historical!$B$7:$B$1403,0))/INDEX(Historical!$O$7:$O$1372,MATCH(B45,Historical!$B$7:$B$1403,0)))^(1/10)-1)*100)</f>
        <v>7.4501061396915258</v>
      </c>
      <c r="W45" s="722">
        <f t="shared" si="3"/>
        <v>1.5416369991490677</v>
      </c>
      <c r="X45" s="723">
        <f t="shared" si="4"/>
        <v>0.98165463867829805</v>
      </c>
      <c r="Y45" s="964" t="s">
        <v>3983</v>
      </c>
      <c r="Z45" s="669">
        <f t="shared" si="5"/>
        <v>39.669421487603309</v>
      </c>
      <c r="AA45" s="910">
        <f t="shared" si="6"/>
        <v>23.75206611570248</v>
      </c>
      <c r="AB45" s="911">
        <v>12</v>
      </c>
      <c r="AC45" s="889">
        <v>1.21</v>
      </c>
      <c r="AD45" s="889">
        <v>2.38</v>
      </c>
      <c r="AE45" s="889">
        <v>13.07</v>
      </c>
      <c r="AF45" s="889">
        <v>3.18</v>
      </c>
      <c r="AG45" s="889">
        <v>14.000000000000002</v>
      </c>
      <c r="AH45" s="889">
        <v>9.6</v>
      </c>
      <c r="AI45" s="889">
        <v>5.19</v>
      </c>
      <c r="AJ45" s="889">
        <v>11.700000000000001</v>
      </c>
      <c r="AK45" s="889">
        <v>10</v>
      </c>
      <c r="AL45" s="902">
        <v>4170</v>
      </c>
      <c r="AM45" s="896">
        <v>1.7000000000000002</v>
      </c>
      <c r="AN45" s="889">
        <v>0</v>
      </c>
      <c r="AO45" s="762">
        <f t="shared" si="7"/>
        <v>-10.596560705379334</v>
      </c>
      <c r="AP45" s="763">
        <f t="shared" si="8"/>
        <v>13.155505410323146</v>
      </c>
      <c r="AQ45" s="912">
        <f t="shared" si="9"/>
        <v>83.220050149702502</v>
      </c>
      <c r="AR45" s="669">
        <f>INDEX(Historical!$C$7:$C$1381,MATCH(B45,Historical!$B$7:$B$1403,0))*IF(AH45="n/a",1.03,IF(AH45&lt;0,1.01,IF(AH45&gt;10,1.1,(1+AH45/100))))</f>
        <v>0.50964000000000009</v>
      </c>
      <c r="AS45" s="910">
        <f t="shared" si="10"/>
        <v>0.53609031600000012</v>
      </c>
      <c r="AT45" s="910">
        <f t="shared" si="15"/>
        <v>0.5896993476000002</v>
      </c>
      <c r="AU45" s="910">
        <f t="shared" si="15"/>
        <v>0.64866928236000032</v>
      </c>
      <c r="AV45" s="910">
        <f t="shared" si="15"/>
        <v>0.71353621059600036</v>
      </c>
      <c r="AW45" s="669">
        <f t="shared" si="12"/>
        <v>2.9976351565560009</v>
      </c>
      <c r="AX45" s="770">
        <f t="shared" si="13"/>
        <v>10.430184956701465</v>
      </c>
      <c r="AY45" s="959">
        <v>1.07</v>
      </c>
      <c r="AZ45" s="896">
        <v>5.93</v>
      </c>
      <c r="BA45" s="896">
        <v>-21.15</v>
      </c>
      <c r="BB45" s="896">
        <v>-16.760000000000002</v>
      </c>
      <c r="BC45" s="896">
        <v>-12.07</v>
      </c>
      <c r="BE45" s="641">
        <v>2011</v>
      </c>
      <c r="BF45" s="922">
        <f t="shared" si="14"/>
        <v>0</v>
      </c>
      <c r="BG45" s="906">
        <v>2</v>
      </c>
    </row>
    <row r="46" spans="1:60" ht="11.25" customHeight="1" x14ac:dyDescent="0.2">
      <c r="A46" s="895" t="s">
        <v>1200</v>
      </c>
      <c r="B46" s="899" t="s">
        <v>1201</v>
      </c>
      <c r="C46" s="957" t="s">
        <v>108</v>
      </c>
      <c r="D46" s="957" t="s">
        <v>4355</v>
      </c>
      <c r="E46" s="754">
        <v>9</v>
      </c>
      <c r="F46" s="1235">
        <v>546</v>
      </c>
      <c r="G46" s="1235" t="s">
        <v>106</v>
      </c>
      <c r="H46" s="1235" t="s">
        <v>106</v>
      </c>
      <c r="I46" s="898">
        <v>13.33</v>
      </c>
      <c r="J46" s="669">
        <f t="shared" si="0"/>
        <v>4.5011252813203297</v>
      </c>
      <c r="K46" s="901">
        <v>0.15</v>
      </c>
      <c r="L46" s="911">
        <v>4</v>
      </c>
      <c r="M46" s="660">
        <f t="shared" si="1"/>
        <v>0.6</v>
      </c>
      <c r="N46" s="894" t="s">
        <v>163</v>
      </c>
      <c r="O46" s="756">
        <v>0.14000000000000001</v>
      </c>
      <c r="P46" s="885">
        <v>43902</v>
      </c>
      <c r="Q46" s="885">
        <v>43921</v>
      </c>
      <c r="R46" s="660">
        <f t="shared" si="2"/>
        <v>7.1428571428571281</v>
      </c>
      <c r="S46" s="721">
        <f>IF(INDEX(Historical!$D$7:$D$1379,MATCH(B46,Historical!$B$7:$B$1403,0))=0,"n/a",(INDEX(Historical!$C$7:$C$1381,MATCH(B46,Historical!$B$7:$B$1403,0))/INDEX(Historical!$D$7:$D$1379,MATCH(B46,Historical!$B$7:$B$1403,0))-1)*100)</f>
        <v>24.444444444444446</v>
      </c>
      <c r="T46" s="721">
        <f>IF(INDEX(Historical!$F$7:$F$1372,MATCH(B46,Historical!$B$7:$B$1403,0))=0,"n/a",((INDEX(Historical!$C$7:$C$1381,MATCH(B46,Historical!$B$7:$B$1403,0))/INDEX(Historical!$F$7:$F$1372,MATCH(B46,Historical!$B$7:$B$1403,0)))^(1/3)-1)*100)</f>
        <v>27.528745518159269</v>
      </c>
      <c r="U46" s="721">
        <f>IF(INDEX(Historical!$H$7:$H$1372,MATCH(B46,Historical!$B$7:$B$1403,0))=0,"n/a",((INDEX(Historical!$C$7:$C$1381,MATCH(B46,Historical!$B$7:$B$1403,0))/INDEX(Historical!$H$7:$H$1372,MATCH(B46,Historical!$B$7:$B$1403,0)))^(1/5)-1)*100)</f>
        <v>22.865967908314722</v>
      </c>
      <c r="V46" s="721" t="str">
        <f>IF(INDEX(Historical!$O$7:$O$1372,MATCH(B46,Historical!$B$7:$B$1403,0))=0,"n/a",((INDEX(Historical!$C$7:$C$1381,MATCH(B46,Historical!$B$7:$B$1403,0))/INDEX(Historical!$O$7:$O$1372,MATCH(B46,Historical!$B$7:$B$1403,0)))^(1/10)-1)*100)</f>
        <v>n/a</v>
      </c>
      <c r="W46" s="722" t="str">
        <f t="shared" si="3"/>
        <v>n/a</v>
      </c>
      <c r="X46" s="723">
        <f t="shared" si="4"/>
        <v>0.30007831900675486</v>
      </c>
      <c r="Y46" s="682"/>
      <c r="Z46" s="669">
        <f t="shared" si="5"/>
        <v>43.478260869565219</v>
      </c>
      <c r="AA46" s="910">
        <f t="shared" si="6"/>
        <v>9.6594202898550741</v>
      </c>
      <c r="AB46" s="911">
        <v>12</v>
      </c>
      <c r="AC46" s="889">
        <v>1.38</v>
      </c>
      <c r="AD46" s="889">
        <v>1.02</v>
      </c>
      <c r="AE46" s="889">
        <v>2.56</v>
      </c>
      <c r="AF46" s="889">
        <v>0.9</v>
      </c>
      <c r="AG46" s="889">
        <v>12.8</v>
      </c>
      <c r="AH46" s="889">
        <v>66.7</v>
      </c>
      <c r="AI46" s="889">
        <v>9.5500000000000007</v>
      </c>
      <c r="AJ46" s="889">
        <v>76.2</v>
      </c>
      <c r="AK46" s="889">
        <v>9.5</v>
      </c>
      <c r="AL46" s="902">
        <v>4160</v>
      </c>
      <c r="AM46" s="896">
        <v>1</v>
      </c>
      <c r="AN46" s="889">
        <v>0.26</v>
      </c>
      <c r="AO46" s="762">
        <f t="shared" si="7"/>
        <v>17.707672899779979</v>
      </c>
      <c r="AP46" s="763">
        <f t="shared" si="8"/>
        <v>27.367093189635053</v>
      </c>
      <c r="AQ46" s="912">
        <f t="shared" si="9"/>
        <v>-37.84078414312139</v>
      </c>
      <c r="AR46" s="669">
        <f>INDEX(Historical!$C$7:$C$1381,MATCH(B46,Historical!$B$7:$B$1403,0))*IF(AH46="n/a",1.03,IF(AH46&lt;0,1.01,IF(AH46&gt;10,1.1,(1+AH46/100))))</f>
        <v>0.6160000000000001</v>
      </c>
      <c r="AS46" s="910">
        <f t="shared" si="10"/>
        <v>0.67482800000000009</v>
      </c>
      <c r="AT46" s="910">
        <f t="shared" si="15"/>
        <v>0.73893666000000013</v>
      </c>
      <c r="AU46" s="910">
        <f t="shared" si="15"/>
        <v>0.80913564270000016</v>
      </c>
      <c r="AV46" s="910">
        <f t="shared" si="15"/>
        <v>0.88600352875650012</v>
      </c>
      <c r="AW46" s="669">
        <f t="shared" si="12"/>
        <v>3.7249038314565008</v>
      </c>
      <c r="AX46" s="770">
        <f t="shared" si="13"/>
        <v>27.943764677093029</v>
      </c>
      <c r="AY46" s="959">
        <v>1.26</v>
      </c>
      <c r="AZ46" s="896">
        <v>0.22999999999999998</v>
      </c>
      <c r="BA46" s="896">
        <v>-23.48</v>
      </c>
      <c r="BB46" s="896">
        <v>-18.29</v>
      </c>
      <c r="BC46" s="896">
        <v>-15.409999999999998</v>
      </c>
      <c r="BE46" s="641">
        <v>2012</v>
      </c>
      <c r="BF46" s="922">
        <f t="shared" si="14"/>
        <v>0</v>
      </c>
      <c r="BG46" s="906">
        <v>1.4000000000000001</v>
      </c>
    </row>
    <row r="47" spans="1:60" ht="11.25" customHeight="1" x14ac:dyDescent="0.2">
      <c r="A47" s="724" t="s">
        <v>2266</v>
      </c>
      <c r="B47" s="808" t="s">
        <v>2267</v>
      </c>
      <c r="C47" s="957" t="s">
        <v>108</v>
      </c>
      <c r="D47" s="957" t="s">
        <v>4355</v>
      </c>
      <c r="E47" s="754">
        <v>9</v>
      </c>
      <c r="F47" s="1235">
        <v>459</v>
      </c>
      <c r="G47" s="1235" t="s">
        <v>106</v>
      </c>
      <c r="H47" s="1235" t="s">
        <v>106</v>
      </c>
      <c r="I47" s="907">
        <v>26.91</v>
      </c>
      <c r="J47" s="669">
        <f t="shared" si="0"/>
        <v>3.7160906726124119</v>
      </c>
      <c r="K47" s="887">
        <v>0.25</v>
      </c>
      <c r="L47" s="1235">
        <v>4</v>
      </c>
      <c r="M47" s="660">
        <f t="shared" si="1"/>
        <v>1</v>
      </c>
      <c r="N47" s="1235" t="s">
        <v>4184</v>
      </c>
      <c r="O47" s="621">
        <v>0.24</v>
      </c>
      <c r="P47" s="1194">
        <v>43538</v>
      </c>
      <c r="Q47" s="1194">
        <v>43557</v>
      </c>
      <c r="R47" s="660">
        <f t="shared" si="2"/>
        <v>4.1666666666666705</v>
      </c>
      <c r="S47" s="721">
        <f>IF(INDEX(Historical!$D$7:$D$1379,MATCH(B47,Historical!$B$7:$B$1403,0))=0,"n/a",(INDEX(Historical!$C$7:$C$1381,MATCH(B47,Historical!$B$7:$B$1403,0))/INDEX(Historical!$D$7:$D$1379,MATCH(B47,Historical!$B$7:$B$1403,0))-1)*100)</f>
        <v>5.319148936170226</v>
      </c>
      <c r="T47" s="721">
        <f>IF(INDEX(Historical!$F$7:$F$1372,MATCH(B47,Historical!$B$7:$B$1403,0))=0,"n/a",((INDEX(Historical!$C$7:$C$1381,MATCH(B47,Historical!$B$7:$B$1403,0))/INDEX(Historical!$F$7:$F$1372,MATCH(B47,Historical!$B$7:$B$1403,0)))^(1/3)-1)*100)</f>
        <v>6.917810999860885</v>
      </c>
      <c r="U47" s="721">
        <f>IF(INDEX(Historical!$H$7:$H$1372,MATCH(B47,Historical!$B$7:$B$1403,0))=0,"n/a",((INDEX(Historical!$C$7:$C$1381,MATCH(B47,Historical!$B$7:$B$1403,0))/INDEX(Historical!$H$7:$H$1372,MATCH(B47,Historical!$B$7:$B$1403,0)))^(1/5)-1)*100)</f>
        <v>5.1547496797280434</v>
      </c>
      <c r="V47" s="721">
        <f>IF(INDEX(Historical!$O$7:$O$1372,MATCH(B47,Historical!$B$7:$B$1403,0))=0,"n/a",((INDEX(Historical!$C$7:$C$1381,MATCH(B47,Historical!$B$7:$B$1403,0))/INDEX(Historical!$O$7:$O$1372,MATCH(B47,Historical!$B$7:$B$1403,0)))^(1/10)-1)*100)</f>
        <v>9.4857304883770652</v>
      </c>
      <c r="W47" s="722">
        <f t="shared" si="3"/>
        <v>0.5434214777706573</v>
      </c>
      <c r="X47" s="723">
        <f t="shared" si="4"/>
        <v>0.80542963745750673</v>
      </c>
      <c r="Y47" s="670"/>
      <c r="Z47" s="669">
        <f t="shared" si="5"/>
        <v>33.783783783783782</v>
      </c>
      <c r="AA47" s="910">
        <f t="shared" si="6"/>
        <v>9.0912162162162158</v>
      </c>
      <c r="AB47" s="911">
        <v>12</v>
      </c>
      <c r="AC47" s="906">
        <v>2.96</v>
      </c>
      <c r="AD47" s="906">
        <v>1.1399999999999999</v>
      </c>
      <c r="AE47" s="889">
        <v>2.5499999999999998</v>
      </c>
      <c r="AF47" s="889">
        <v>1.04</v>
      </c>
      <c r="AG47" s="889">
        <v>9.9</v>
      </c>
      <c r="AH47" s="889">
        <v>23.400000000000002</v>
      </c>
      <c r="AI47" s="889">
        <v>6.61</v>
      </c>
      <c r="AJ47" s="701">
        <v>6.4</v>
      </c>
      <c r="AK47" s="701">
        <v>8</v>
      </c>
      <c r="AL47" s="906">
        <v>431.1</v>
      </c>
      <c r="AM47" s="906">
        <v>0.70000000000000007</v>
      </c>
      <c r="AN47" s="906">
        <v>0.09</v>
      </c>
      <c r="AO47" s="762">
        <f t="shared" si="7"/>
        <v>-0.22037586387576091</v>
      </c>
      <c r="AP47" s="763">
        <f t="shared" si="8"/>
        <v>8.8708403523404549</v>
      </c>
      <c r="AQ47" s="912">
        <f t="shared" si="9"/>
        <v>-35.175913719033716</v>
      </c>
      <c r="AR47" s="669">
        <f>INDEX(Historical!$C$7:$C$1381,MATCH(B47,Historical!$B$7:$B$1403,0))*IF(AH47="n/a",1.03,IF(AH47&lt;0,1.01,IF(AH47&gt;10,1.1,(1+AH47/100))))</f>
        <v>1.089</v>
      </c>
      <c r="AS47" s="910">
        <f t="shared" si="10"/>
        <v>1.1609829</v>
      </c>
      <c r="AT47" s="910">
        <f t="shared" ref="AT47:AV66" si="16">IF($AK47="n/a",1.03*AS47,IF($AK47&lt;0,1.01*AS47,IF($AK47&gt;10,1.1*AS47,(1+$AK47/100)*AS47)))</f>
        <v>1.2538615320000002</v>
      </c>
      <c r="AU47" s="910">
        <f t="shared" si="16"/>
        <v>1.3541704545600002</v>
      </c>
      <c r="AV47" s="910">
        <f t="shared" si="16"/>
        <v>1.4625040909248004</v>
      </c>
      <c r="AW47" s="669">
        <f t="shared" si="12"/>
        <v>6.3205189774848005</v>
      </c>
      <c r="AX47" s="770">
        <f t="shared" si="13"/>
        <v>23.487621618301006</v>
      </c>
      <c r="AY47" s="750">
        <v>0.8</v>
      </c>
      <c r="AZ47" s="889">
        <v>5.24</v>
      </c>
      <c r="BA47" s="889">
        <v>-19.139999999999997</v>
      </c>
      <c r="BB47" s="889">
        <v>-13.81</v>
      </c>
      <c r="BC47" s="889">
        <v>-10.43</v>
      </c>
      <c r="BE47" s="641">
        <v>2011</v>
      </c>
      <c r="BF47" s="922">
        <f t="shared" si="14"/>
        <v>0</v>
      </c>
      <c r="BG47" s="906">
        <v>0.89999999999999991</v>
      </c>
    </row>
    <row r="48" spans="1:60" ht="11.25" customHeight="1" x14ac:dyDescent="0.2">
      <c r="A48" s="887" t="s">
        <v>1216</v>
      </c>
      <c r="B48" s="899" t="s">
        <v>1217</v>
      </c>
      <c r="C48" s="957" t="s">
        <v>4207</v>
      </c>
      <c r="D48" s="957" t="s">
        <v>4354</v>
      </c>
      <c r="E48" s="754">
        <v>9</v>
      </c>
      <c r="F48" s="1235">
        <v>451</v>
      </c>
      <c r="G48" s="1235" t="s">
        <v>106</v>
      </c>
      <c r="H48" s="1235" t="s">
        <v>106</v>
      </c>
      <c r="I48" s="898">
        <v>42.47</v>
      </c>
      <c r="J48" s="669">
        <f t="shared" si="0"/>
        <v>1.6011302095596893</v>
      </c>
      <c r="K48" s="901">
        <v>0.17</v>
      </c>
      <c r="L48" s="911">
        <v>4</v>
      </c>
      <c r="M48" s="660">
        <f t="shared" si="1"/>
        <v>0.68</v>
      </c>
      <c r="N48" s="894" t="s">
        <v>227</v>
      </c>
      <c r="O48" s="756">
        <v>0.16</v>
      </c>
      <c r="P48" s="890">
        <v>43517</v>
      </c>
      <c r="Q48" s="890">
        <v>43532</v>
      </c>
      <c r="R48" s="660">
        <f t="shared" si="2"/>
        <v>6.2500000000000053</v>
      </c>
      <c r="S48" s="721">
        <f>IF(INDEX(Historical!$D$7:$D$1379,MATCH(B48,Historical!$B$7:$B$1403,0))=0,"n/a",(INDEX(Historical!$C$7:$C$1381,MATCH(B48,Historical!$B$7:$B$1403,0))/INDEX(Historical!$D$7:$D$1379,MATCH(B48,Historical!$B$7:$B$1403,0))-1)*100)</f>
        <v>6.25</v>
      </c>
      <c r="T48" s="721">
        <f>IF(INDEX(Historical!$F$7:$F$1372,MATCH(B48,Historical!$B$7:$B$1403,0))=0,"n/a",((INDEX(Historical!$C$7:$C$1381,MATCH(B48,Historical!$B$7:$B$1403,0))/INDEX(Historical!$F$7:$F$1372,MATCH(B48,Historical!$B$7:$B$1403,0)))^(1/3)-1)*100)</f>
        <v>12.311068346755549</v>
      </c>
      <c r="U48" s="721">
        <f>IF(INDEX(Historical!$H$7:$H$1372,MATCH(B48,Historical!$B$7:$B$1403,0))=0,"n/a",((INDEX(Historical!$C$7:$C$1381,MATCH(B48,Historical!$B$7:$B$1403,0))/INDEX(Historical!$H$7:$H$1372,MATCH(B48,Historical!$B$7:$B$1403,0)))^(1/5)-1)*100)</f>
        <v>11.196158593857874</v>
      </c>
      <c r="V48" s="721" t="str">
        <f>IF(INDEX(Historical!$O$7:$O$1372,MATCH(B48,Historical!$B$7:$B$1403,0))=0,"n/a",((INDEX(Historical!$C$7:$C$1381,MATCH(B48,Historical!$B$7:$B$1403,0))/INDEX(Historical!$O$7:$O$1372,MATCH(B48,Historical!$B$7:$B$1403,0)))^(1/10)-1)*100)</f>
        <v>n/a</v>
      </c>
      <c r="W48" s="722" t="str">
        <f t="shared" si="3"/>
        <v>n/a</v>
      </c>
      <c r="X48" s="723">
        <f t="shared" si="4"/>
        <v>1.0663008184626546</v>
      </c>
      <c r="Y48" s="682"/>
      <c r="Z48" s="669">
        <f t="shared" si="5"/>
        <v>34.871794871794876</v>
      </c>
      <c r="AA48" s="910">
        <f t="shared" si="6"/>
        <v>21.77948717948718</v>
      </c>
      <c r="AB48" s="911">
        <v>12</v>
      </c>
      <c r="AC48" s="889">
        <v>1.95</v>
      </c>
      <c r="AD48" s="889">
        <v>0.99</v>
      </c>
      <c r="AE48" s="889">
        <v>3.08</v>
      </c>
      <c r="AF48" s="889">
        <v>3.06</v>
      </c>
      <c r="AG48" s="889">
        <v>14.2</v>
      </c>
      <c r="AH48" s="889">
        <v>39.5</v>
      </c>
      <c r="AI48" s="889">
        <v>10.02</v>
      </c>
      <c r="AJ48" s="889">
        <v>10.5</v>
      </c>
      <c r="AK48" s="889">
        <v>21.9</v>
      </c>
      <c r="AL48" s="902">
        <v>5680</v>
      </c>
      <c r="AM48" s="896">
        <v>0.70000000000000007</v>
      </c>
      <c r="AN48" s="889">
        <v>0.4</v>
      </c>
      <c r="AO48" s="762">
        <f t="shared" si="7"/>
        <v>-8.9821983760696167</v>
      </c>
      <c r="AP48" s="763">
        <f t="shared" si="8"/>
        <v>12.797288803417564</v>
      </c>
      <c r="AQ48" s="912">
        <f t="shared" si="9"/>
        <v>72.104917315289299</v>
      </c>
      <c r="AR48" s="669">
        <f>INDEX(Historical!$C$7:$C$1381,MATCH(B48,Historical!$B$7:$B$1403,0))*IF(AH48="n/a",1.03,IF(AH48&lt;0,1.01,IF(AH48&gt;10,1.1,(1+AH48/100))))</f>
        <v>0.74800000000000011</v>
      </c>
      <c r="AS48" s="910">
        <f t="shared" si="10"/>
        <v>0.8228000000000002</v>
      </c>
      <c r="AT48" s="910">
        <f t="shared" si="16"/>
        <v>0.90508000000000033</v>
      </c>
      <c r="AU48" s="910">
        <f t="shared" si="16"/>
        <v>0.99558800000000047</v>
      </c>
      <c r="AV48" s="910">
        <f t="shared" si="16"/>
        <v>1.0951468000000006</v>
      </c>
      <c r="AW48" s="669">
        <f t="shared" si="12"/>
        <v>4.5666148000000018</v>
      </c>
      <c r="AX48" s="770">
        <f t="shared" si="13"/>
        <v>10.752566046621148</v>
      </c>
      <c r="AY48" s="959">
        <v>1.17</v>
      </c>
      <c r="AZ48" s="896">
        <v>-1.51</v>
      </c>
      <c r="BA48" s="896">
        <v>-28.549999999999997</v>
      </c>
      <c r="BB48" s="896">
        <v>-21.17</v>
      </c>
      <c r="BC48" s="896">
        <v>-18.72</v>
      </c>
      <c r="BE48" s="641">
        <v>2011</v>
      </c>
      <c r="BF48" s="922">
        <f t="shared" si="14"/>
        <v>0</v>
      </c>
      <c r="BG48" s="906">
        <v>8.6</v>
      </c>
    </row>
    <row r="49" spans="1:60" ht="11.25" customHeight="1" x14ac:dyDescent="0.2">
      <c r="A49" s="895" t="s">
        <v>1208</v>
      </c>
      <c r="B49" s="899" t="s">
        <v>1209</v>
      </c>
      <c r="C49" s="957" t="s">
        <v>108</v>
      </c>
      <c r="D49" s="957" t="s">
        <v>4355</v>
      </c>
      <c r="E49" s="754">
        <v>9</v>
      </c>
      <c r="F49" s="1235">
        <v>518</v>
      </c>
      <c r="G49" s="1235" t="s">
        <v>106</v>
      </c>
      <c r="H49" s="1235" t="s">
        <v>106</v>
      </c>
      <c r="I49" s="898">
        <v>28.17</v>
      </c>
      <c r="J49" s="669">
        <f t="shared" si="0"/>
        <v>2.8399006034788785</v>
      </c>
      <c r="K49" s="901">
        <v>0.4</v>
      </c>
      <c r="L49" s="911">
        <v>2</v>
      </c>
      <c r="M49" s="660">
        <f t="shared" si="1"/>
        <v>0.8</v>
      </c>
      <c r="N49" s="894" t="s">
        <v>249</v>
      </c>
      <c r="O49" s="756">
        <v>0.36</v>
      </c>
      <c r="P49" s="885">
        <v>43796</v>
      </c>
      <c r="Q49" s="885">
        <v>43812</v>
      </c>
      <c r="R49" s="660">
        <f t="shared" si="2"/>
        <v>11.111111111111121</v>
      </c>
      <c r="S49" s="721">
        <f>IF(INDEX(Historical!$D$7:$D$1379,MATCH(B49,Historical!$B$7:$B$1403,0))=0,"n/a",(INDEX(Historical!$C$7:$C$1381,MATCH(B49,Historical!$B$7:$B$1403,0))/INDEX(Historical!$D$7:$D$1379,MATCH(B49,Historical!$B$7:$B$1403,0))-1)*100)</f>
        <v>5.555555555555558</v>
      </c>
      <c r="T49" s="721">
        <f>IF(INDEX(Historical!$F$7:$F$1372,MATCH(B49,Historical!$B$7:$B$1403,0))=0,"n/a",((INDEX(Historical!$C$7:$C$1381,MATCH(B49,Historical!$B$7:$B$1403,0))/INDEX(Historical!$F$7:$F$1372,MATCH(B49,Historical!$B$7:$B$1403,0)))^(1/3)-1)*100)</f>
        <v>7.0222229910164247</v>
      </c>
      <c r="U49" s="721">
        <f>IF(INDEX(Historical!$H$7:$H$1372,MATCH(B49,Historical!$B$7:$B$1403,0))=0,"n/a",((INDEX(Historical!$C$7:$C$1381,MATCH(B49,Historical!$B$7:$B$1403,0))/INDEX(Historical!$H$7:$H$1372,MATCH(B49,Historical!$B$7:$B$1403,0)))^(1/5)-1)*100)</f>
        <v>7.0739850656267755</v>
      </c>
      <c r="V49" s="721">
        <f>IF(INDEX(Historical!$O$7:$O$1372,MATCH(B49,Historical!$B$7:$B$1403,0))=0,"n/a",((INDEX(Historical!$C$7:$C$1381,MATCH(B49,Historical!$B$7:$B$1403,0))/INDEX(Historical!$O$7:$O$1372,MATCH(B49,Historical!$B$7:$B$1403,0)))^(1/10)-1)*100)</f>
        <v>7.1773462536293131</v>
      </c>
      <c r="W49" s="722">
        <f t="shared" si="3"/>
        <v>0.98559896870653663</v>
      </c>
      <c r="X49" s="723">
        <f t="shared" si="4"/>
        <v>0.90692116225984298</v>
      </c>
      <c r="Y49" s="900"/>
      <c r="Z49" s="669">
        <f t="shared" si="5"/>
        <v>27.874564459930312</v>
      </c>
      <c r="AA49" s="910">
        <f t="shared" si="6"/>
        <v>9.8153310104529616</v>
      </c>
      <c r="AB49" s="911">
        <v>12</v>
      </c>
      <c r="AC49" s="889">
        <v>2.87</v>
      </c>
      <c r="AD49" s="889">
        <v>1.0900000000000001</v>
      </c>
      <c r="AE49" s="889">
        <v>3.13</v>
      </c>
      <c r="AF49" s="889">
        <v>0.9</v>
      </c>
      <c r="AG49" s="889">
        <v>8.5</v>
      </c>
      <c r="AH49" s="889">
        <v>12.7</v>
      </c>
      <c r="AI49" s="889">
        <v>4.6100000000000003</v>
      </c>
      <c r="AJ49" s="889">
        <v>7.8</v>
      </c>
      <c r="AK49" s="889">
        <v>9</v>
      </c>
      <c r="AL49" s="902">
        <v>468.19</v>
      </c>
      <c r="AM49" s="896">
        <v>3.5000000000000004</v>
      </c>
      <c r="AN49" s="889">
        <v>0.06</v>
      </c>
      <c r="AO49" s="762">
        <f t="shared" si="7"/>
        <v>9.8554658652691529E-2</v>
      </c>
      <c r="AP49" s="763">
        <f t="shared" si="8"/>
        <v>9.9138856691056532</v>
      </c>
      <c r="AQ49" s="912">
        <f t="shared" si="9"/>
        <v>-37.341142651807125</v>
      </c>
      <c r="AR49" s="669">
        <f>INDEX(Historical!$C$7:$C$1381,MATCH(B49,Historical!$B$7:$B$1403,0))*IF(AH49="n/a",1.03,IF(AH49&lt;0,1.01,IF(AH49&gt;10,1.1,(1+AH49/100))))</f>
        <v>0.83600000000000008</v>
      </c>
      <c r="AS49" s="910">
        <f t="shared" si="10"/>
        <v>0.87453960000000008</v>
      </c>
      <c r="AT49" s="910">
        <f t="shared" si="16"/>
        <v>0.95324816400000012</v>
      </c>
      <c r="AU49" s="910">
        <f t="shared" si="16"/>
        <v>1.0390404987600002</v>
      </c>
      <c r="AV49" s="910">
        <f t="shared" si="16"/>
        <v>1.1325541436484003</v>
      </c>
      <c r="AW49" s="669">
        <f t="shared" si="12"/>
        <v>4.8353824064084012</v>
      </c>
      <c r="AX49" s="770">
        <f t="shared" si="13"/>
        <v>17.16500676751296</v>
      </c>
      <c r="AY49" s="959">
        <v>0.55000000000000004</v>
      </c>
      <c r="AZ49" s="896">
        <v>-3.82</v>
      </c>
      <c r="BA49" s="896">
        <v>-22.720000000000002</v>
      </c>
      <c r="BB49" s="896">
        <v>-17.100000000000001</v>
      </c>
      <c r="BC49" s="896">
        <v>-17.130000000000003</v>
      </c>
      <c r="BE49" s="641">
        <v>2012</v>
      </c>
      <c r="BF49" s="922">
        <f t="shared" si="14"/>
        <v>0</v>
      </c>
      <c r="BG49" s="906">
        <v>1.0999999999999999</v>
      </c>
    </row>
    <row r="50" spans="1:60" s="796" customFormat="1" ht="11.25" customHeight="1" x14ac:dyDescent="0.2">
      <c r="A50" s="664" t="s">
        <v>1044</v>
      </c>
      <c r="B50" s="804" t="s">
        <v>1045</v>
      </c>
      <c r="C50" s="957" t="s">
        <v>246</v>
      </c>
      <c r="D50" s="957" t="s">
        <v>4369</v>
      </c>
      <c r="E50" s="778">
        <v>9</v>
      </c>
      <c r="F50" s="1235">
        <v>519</v>
      </c>
      <c r="G50" s="1234" t="s">
        <v>37</v>
      </c>
      <c r="H50" s="1234" t="s">
        <v>37</v>
      </c>
      <c r="I50" s="779">
        <v>45.69</v>
      </c>
      <c r="J50" s="780">
        <f t="shared" si="0"/>
        <v>8.1855985992558562</v>
      </c>
      <c r="K50" s="781">
        <v>0.93500000000000005</v>
      </c>
      <c r="L50" s="782">
        <v>4</v>
      </c>
      <c r="M50" s="783">
        <f t="shared" si="1"/>
        <v>3.74</v>
      </c>
      <c r="N50" s="784" t="s">
        <v>148</v>
      </c>
      <c r="O50" s="785">
        <v>0.92500000000000004</v>
      </c>
      <c r="P50" s="786">
        <v>43801</v>
      </c>
      <c r="Q50" s="786">
        <v>43815</v>
      </c>
      <c r="R50" s="783">
        <f t="shared" si="2"/>
        <v>1.081081081081082</v>
      </c>
      <c r="S50" s="721">
        <f>IF(INDEX(Historical!$D$7:$D$1379,MATCH(B50,Historical!$B$7:$B$1403,0))=0,"n/a",(INDEX(Historical!$C$7:$C$1381,MATCH(B50,Historical!$B$7:$B$1403,0))/INDEX(Historical!$D$7:$D$1379,MATCH(B50,Historical!$B$7:$B$1403,0))-1)*100)</f>
        <v>3.1988873435326859</v>
      </c>
      <c r="T50" s="721">
        <f>IF(INDEX(Historical!$F$7:$F$1372,MATCH(B50,Historical!$B$7:$B$1403,0))=0,"n/a",((INDEX(Historical!$C$7:$C$1381,MATCH(B50,Historical!$B$7:$B$1403,0))/INDEX(Historical!$F$7:$F$1372,MATCH(B50,Historical!$B$7:$B$1403,0)))^(1/3)-1)*100)</f>
        <v>3.6676432132666914</v>
      </c>
      <c r="U50" s="721">
        <f>IF(INDEX(Historical!$H$7:$H$1372,MATCH(B50,Historical!$B$7:$B$1403,0))=0,"n/a",((INDEX(Historical!$C$7:$C$1381,MATCH(B50,Historical!$B$7:$B$1403,0))/INDEX(Historical!$H$7:$H$1372,MATCH(B50,Historical!$B$7:$B$1403,0)))^(1/5)-1)*100)</f>
        <v>5.4158245049488629</v>
      </c>
      <c r="V50" s="721">
        <f>IF(INDEX(Historical!$O$7:$O$1372,MATCH(B50,Historical!$B$7:$B$1403,0))=0,"n/a",((INDEX(Historical!$C$7:$C$1381,MATCH(B50,Historical!$B$7:$B$1403,0))/INDEX(Historical!$O$7:$O$1372,MATCH(B50,Historical!$B$7:$B$1403,0)))^(1/10)-1)*100)</f>
        <v>11.672664841357939</v>
      </c>
      <c r="W50" s="722">
        <f t="shared" si="3"/>
        <v>0.46397498587981501</v>
      </c>
      <c r="X50" s="723">
        <f t="shared" si="4"/>
        <v>4.5131870874573856</v>
      </c>
      <c r="Y50" s="797"/>
      <c r="Z50" s="780">
        <f t="shared" si="5"/>
        <v>124.25249169435217</v>
      </c>
      <c r="AA50" s="788">
        <f t="shared" si="6"/>
        <v>15.179401993355482</v>
      </c>
      <c r="AB50" s="782">
        <v>12</v>
      </c>
      <c r="AC50" s="789">
        <v>3.01</v>
      </c>
      <c r="AD50" s="789">
        <v>2.5299999999999998</v>
      </c>
      <c r="AE50" s="789">
        <v>1.78</v>
      </c>
      <c r="AF50" s="798">
        <v>60.12</v>
      </c>
      <c r="AG50" s="798">
        <v>-506.29999999999995</v>
      </c>
      <c r="AH50" s="789">
        <v>-27.200000000000003</v>
      </c>
      <c r="AI50" s="789">
        <v>5.21</v>
      </c>
      <c r="AJ50" s="789">
        <v>1.2</v>
      </c>
      <c r="AK50" s="789">
        <v>6</v>
      </c>
      <c r="AL50" s="790">
        <v>2620</v>
      </c>
      <c r="AM50" s="791">
        <v>1</v>
      </c>
      <c r="AN50" s="798">
        <v>50.5</v>
      </c>
      <c r="AO50" s="792">
        <f t="shared" si="7"/>
        <v>-1.5779788891507618</v>
      </c>
      <c r="AP50" s="793">
        <f t="shared" si="8"/>
        <v>13.60142310420472</v>
      </c>
      <c r="AQ50" s="794">
        <f t="shared" si="9"/>
        <v>536.86232520259705</v>
      </c>
      <c r="AR50" s="669">
        <f>INDEX(Historical!$C$7:$C$1381,MATCH(B50,Historical!$B$7:$B$1403,0))*IF(AH50="n/a",1.03,IF(AH50&lt;0,1.01,IF(AH50&gt;10,1.1,(1+AH50/100))))</f>
        <v>3.7471000000000001</v>
      </c>
      <c r="AS50" s="788">
        <f t="shared" si="10"/>
        <v>3.9423239100000003</v>
      </c>
      <c r="AT50" s="788">
        <f t="shared" si="16"/>
        <v>4.1788633446000008</v>
      </c>
      <c r="AU50" s="788">
        <f t="shared" si="16"/>
        <v>4.429595145276001</v>
      </c>
      <c r="AV50" s="788">
        <f t="shared" si="16"/>
        <v>4.6953708539925616</v>
      </c>
      <c r="AW50" s="780">
        <f t="shared" si="12"/>
        <v>20.993253253868563</v>
      </c>
      <c r="AX50" s="795">
        <f t="shared" si="13"/>
        <v>45.947150916762013</v>
      </c>
      <c r="AY50" s="960">
        <v>0.56000000000000005</v>
      </c>
      <c r="AZ50" s="791">
        <v>9.1999999999999993</v>
      </c>
      <c r="BA50" s="791">
        <v>-29.56</v>
      </c>
      <c r="BB50" s="791">
        <v>-15.78</v>
      </c>
      <c r="BC50" s="791">
        <v>-14.85</v>
      </c>
      <c r="BD50" s="933"/>
      <c r="BE50" s="641">
        <v>2012</v>
      </c>
      <c r="BF50" s="922">
        <f t="shared" si="14"/>
        <v>0</v>
      </c>
      <c r="BG50" s="847">
        <v>7.3</v>
      </c>
    </row>
    <row r="51" spans="1:60" ht="11.25" customHeight="1" x14ac:dyDescent="0.2">
      <c r="A51" s="904" t="s">
        <v>1249</v>
      </c>
      <c r="B51" s="899" t="s">
        <v>1250</v>
      </c>
      <c r="C51" s="957" t="s">
        <v>108</v>
      </c>
      <c r="D51" s="957" t="s">
        <v>4351</v>
      </c>
      <c r="E51" s="754">
        <v>9</v>
      </c>
      <c r="F51" s="1235">
        <v>543</v>
      </c>
      <c r="G51" s="1235" t="s">
        <v>106</v>
      </c>
      <c r="H51" s="1235" t="s">
        <v>106</v>
      </c>
      <c r="I51" s="898">
        <v>11.45</v>
      </c>
      <c r="J51" s="669">
        <f t="shared" si="0"/>
        <v>7.3362445414847155</v>
      </c>
      <c r="K51" s="901">
        <v>6.9999999999999993E-2</v>
      </c>
      <c r="L51" s="911">
        <v>12</v>
      </c>
      <c r="M51" s="660">
        <f t="shared" si="1"/>
        <v>0.83999999999999986</v>
      </c>
      <c r="N51" s="894" t="s">
        <v>1054</v>
      </c>
      <c r="O51" s="756">
        <v>6.8000000000000005E-2</v>
      </c>
      <c r="P51" s="885">
        <v>43879</v>
      </c>
      <c r="Q51" s="885">
        <v>43920</v>
      </c>
      <c r="R51" s="660">
        <f t="shared" si="2"/>
        <v>2.9411764705882173</v>
      </c>
      <c r="S51" s="721">
        <f>IF(INDEX(Historical!$D$7:$D$1379,MATCH(B51,Historical!$B$7:$B$1403,0))=0,"n/a",(INDEX(Historical!$C$7:$C$1381,MATCH(B51,Historical!$B$7:$B$1403,0))/INDEX(Historical!$D$7:$D$1379,MATCH(B51,Historical!$B$7:$B$1403,0))-1)*100)</f>
        <v>1.8726591760299449</v>
      </c>
      <c r="T51" s="721">
        <f>IF(INDEX(Historical!$F$7:$F$1372,MATCH(B51,Historical!$B$7:$B$1403,0))=0,"n/a",((INDEX(Historical!$C$7:$C$1381,MATCH(B51,Historical!$B$7:$B$1403,0))/INDEX(Historical!$F$7:$F$1372,MATCH(B51,Historical!$B$7:$B$1403,0)))^(1/3)-1)*100)</f>
        <v>2.8512636263294144</v>
      </c>
      <c r="U51" s="721">
        <f>IF(INDEX(Historical!$H$7:$H$1372,MATCH(B51,Historical!$B$7:$B$1403,0))=0,"n/a",((INDEX(Historical!$C$7:$C$1381,MATCH(B51,Historical!$B$7:$B$1403,0))/INDEX(Historical!$H$7:$H$1372,MATCH(B51,Historical!$B$7:$B$1403,0)))^(1/5)-1)*100)</f>
        <v>2.5348575657732741</v>
      </c>
      <c r="V51" s="721">
        <f>IF(INDEX(Historical!$O$7:$O$1372,MATCH(B51,Historical!$B$7:$B$1403,0))=0,"n/a",((INDEX(Historical!$C$7:$C$1381,MATCH(B51,Historical!$B$7:$B$1403,0))/INDEX(Historical!$O$7:$O$1372,MATCH(B51,Historical!$B$7:$B$1403,0)))^(1/10)-1)*100)</f>
        <v>3.1226086938676012</v>
      </c>
      <c r="W51" s="722">
        <f t="shared" si="3"/>
        <v>0.81177560632281776</v>
      </c>
      <c r="X51" s="723">
        <f t="shared" si="4"/>
        <v>0.79712502068341951</v>
      </c>
      <c r="Y51" s="691" t="s">
        <v>4516</v>
      </c>
      <c r="Z51" s="669">
        <f t="shared" si="5"/>
        <v>83.999999999999986</v>
      </c>
      <c r="AA51" s="910">
        <f t="shared" si="6"/>
        <v>11.45</v>
      </c>
      <c r="AB51" s="911">
        <v>3</v>
      </c>
      <c r="AC51" s="889">
        <v>1</v>
      </c>
      <c r="AD51" s="889">
        <v>1.64</v>
      </c>
      <c r="AE51" s="889">
        <v>5.73</v>
      </c>
      <c r="AF51" s="889">
        <v>0.92</v>
      </c>
      <c r="AG51" s="889" t="s">
        <v>136</v>
      </c>
      <c r="AH51" s="889">
        <v>278.3</v>
      </c>
      <c r="AI51" s="889">
        <v>-4.5999999999999996</v>
      </c>
      <c r="AJ51" s="889">
        <v>3.18</v>
      </c>
      <c r="AK51" s="889">
        <v>7.0000000000000009</v>
      </c>
      <c r="AL51" s="902">
        <v>378.42</v>
      </c>
      <c r="AM51" s="896">
        <v>2.1800000000000002</v>
      </c>
      <c r="AN51" s="889" t="s">
        <v>136</v>
      </c>
      <c r="AO51" s="762">
        <f t="shared" si="7"/>
        <v>-1.5788978927420096</v>
      </c>
      <c r="AP51" s="763">
        <f t="shared" si="8"/>
        <v>9.8711021072579896</v>
      </c>
      <c r="AQ51" s="912">
        <f t="shared" si="9"/>
        <v>-31.576482275625605</v>
      </c>
      <c r="AR51" s="669">
        <f>INDEX(Historical!$C$7:$C$1381,MATCH(B51,Historical!$B$7:$B$1403,0))*IF(AH51="n/a",1.03,IF(AH51&lt;0,1.01,IF(AH51&gt;10,1.1,(1+AH51/100))))</f>
        <v>0.89760000000000006</v>
      </c>
      <c r="AS51" s="910">
        <f t="shared" si="10"/>
        <v>0.90657600000000005</v>
      </c>
      <c r="AT51" s="910">
        <f t="shared" si="16"/>
        <v>0.97003632000000006</v>
      </c>
      <c r="AU51" s="910">
        <f t="shared" si="16"/>
        <v>1.0379388624000001</v>
      </c>
      <c r="AV51" s="910">
        <f t="shared" si="16"/>
        <v>1.1105945827680002</v>
      </c>
      <c r="AW51" s="669">
        <f t="shared" si="12"/>
        <v>4.922745765168</v>
      </c>
      <c r="AX51" s="770">
        <f t="shared" si="13"/>
        <v>42.993412796227076</v>
      </c>
      <c r="AY51" s="959" t="s">
        <v>136</v>
      </c>
      <c r="AZ51" s="896">
        <v>5.28</v>
      </c>
      <c r="BA51" s="896">
        <v>-25.36</v>
      </c>
      <c r="BB51" s="896">
        <v>-15.540000000000001</v>
      </c>
      <c r="BC51" s="896">
        <v>-8.32</v>
      </c>
      <c r="BE51" s="641">
        <v>2012</v>
      </c>
      <c r="BF51" s="922">
        <f t="shared" si="14"/>
        <v>0</v>
      </c>
      <c r="BG51" s="906" t="s">
        <v>136</v>
      </c>
    </row>
    <row r="52" spans="1:60" ht="11.25" customHeight="1" x14ac:dyDescent="0.2">
      <c r="A52" s="895" t="s">
        <v>1255</v>
      </c>
      <c r="B52" s="899" t="s">
        <v>1256</v>
      </c>
      <c r="C52" s="957" t="s">
        <v>112</v>
      </c>
      <c r="D52" s="957" t="s">
        <v>1224</v>
      </c>
      <c r="E52" s="754">
        <v>9</v>
      </c>
      <c r="F52" s="1235">
        <v>520</v>
      </c>
      <c r="G52" s="1235" t="s">
        <v>106</v>
      </c>
      <c r="H52" s="1235" t="s">
        <v>106</v>
      </c>
      <c r="I52" s="889">
        <v>17.399999999999999</v>
      </c>
      <c r="J52" s="669">
        <f t="shared" si="0"/>
        <v>1.7241379310344827</v>
      </c>
      <c r="K52" s="901">
        <v>7.4999999999999997E-2</v>
      </c>
      <c r="L52" s="911">
        <v>4</v>
      </c>
      <c r="M52" s="660">
        <f t="shared" si="1"/>
        <v>0.3</v>
      </c>
      <c r="N52" s="894" t="s">
        <v>709</v>
      </c>
      <c r="O52" s="756">
        <v>7.2499999999999995E-2</v>
      </c>
      <c r="P52" s="885">
        <v>43794</v>
      </c>
      <c r="Q52" s="885">
        <v>43817</v>
      </c>
      <c r="R52" s="660">
        <f t="shared" si="2"/>
        <v>3.4482758620689689</v>
      </c>
      <c r="S52" s="721">
        <f>IF(INDEX(Historical!$D$7:$D$1379,MATCH(B52,Historical!$B$7:$B$1403,0))=0,"n/a",(INDEX(Historical!$C$7:$C$1381,MATCH(B52,Historical!$B$7:$B$1403,0))/INDEX(Historical!$D$7:$D$1379,MATCH(B52,Historical!$B$7:$B$1403,0))-1)*100)</f>
        <v>3.7234042553191626</v>
      </c>
      <c r="T52" s="721">
        <f>IF(INDEX(Historical!$F$7:$F$1372,MATCH(B52,Historical!$B$7:$B$1403,0))=0,"n/a",((INDEX(Historical!$C$7:$C$1381,MATCH(B52,Historical!$B$7:$B$1403,0))/INDEX(Historical!$F$7:$F$1372,MATCH(B52,Historical!$B$7:$B$1403,0)))^(1/3)-1)*100)</f>
        <v>11.678316506545784</v>
      </c>
      <c r="U52" s="721">
        <f>IF(INDEX(Historical!$H$7:$H$1372,MATCH(B52,Historical!$B$7:$B$1403,0))=0,"n/a",((INDEX(Historical!$C$7:$C$1381,MATCH(B52,Historical!$B$7:$B$1403,0))/INDEX(Historical!$H$7:$H$1372,MATCH(B52,Historical!$B$7:$B$1403,0)))^(1/5)-1)*100)</f>
        <v>17.607902252467355</v>
      </c>
      <c r="V52" s="721" t="str">
        <f>IF(INDEX(Historical!$O$7:$O$1372,MATCH(B52,Historical!$B$7:$B$1403,0))=0,"n/a",((INDEX(Historical!$C$7:$C$1381,MATCH(B52,Historical!$B$7:$B$1403,0))/INDEX(Historical!$O$7:$O$1372,MATCH(B52,Historical!$B$7:$B$1403,0)))^(1/10)-1)*100)</f>
        <v>n/a</v>
      </c>
      <c r="W52" s="722" t="str">
        <f t="shared" si="3"/>
        <v>n/a</v>
      </c>
      <c r="X52" s="723">
        <f t="shared" si="4"/>
        <v>8.2821741545001673E-2</v>
      </c>
      <c r="Y52" s="680"/>
      <c r="Z52" s="669">
        <f t="shared" si="5"/>
        <v>27.27272727272727</v>
      </c>
      <c r="AA52" s="910">
        <f t="shared" si="6"/>
        <v>15.818181818181815</v>
      </c>
      <c r="AB52" s="911">
        <v>9</v>
      </c>
      <c r="AC52" s="889">
        <v>1.1000000000000001</v>
      </c>
      <c r="AD52" s="889">
        <v>0.78</v>
      </c>
      <c r="AE52" s="889">
        <v>0.36</v>
      </c>
      <c r="AF52" s="889">
        <v>1.45</v>
      </c>
      <c r="AG52" s="889">
        <v>8.1</v>
      </c>
      <c r="AH52" s="891">
        <v>256.2</v>
      </c>
      <c r="AI52" s="891">
        <v>21.87</v>
      </c>
      <c r="AJ52" s="889">
        <v>212.6</v>
      </c>
      <c r="AK52" s="889">
        <v>20.41</v>
      </c>
      <c r="AL52" s="902">
        <v>806.49</v>
      </c>
      <c r="AM52" s="896">
        <v>8.1</v>
      </c>
      <c r="AN52" s="889">
        <v>2.3199999999999998</v>
      </c>
      <c r="AO52" s="762">
        <f t="shared" si="7"/>
        <v>3.5138583653200239</v>
      </c>
      <c r="AP52" s="763">
        <f t="shared" si="8"/>
        <v>19.332040183501839</v>
      </c>
      <c r="AQ52" s="912">
        <f t="shared" si="9"/>
        <v>0.96504045430472196</v>
      </c>
      <c r="AR52" s="669">
        <f>INDEX(Historical!$C$7:$C$1381,MATCH(B52,Historical!$B$7:$B$1403,0))*IF(AH52="n/a",1.03,IF(AH52&lt;0,1.01,IF(AH52&gt;10,1.1,(1+AH52/100))))</f>
        <v>0.32174999999999998</v>
      </c>
      <c r="AS52" s="910">
        <f t="shared" si="10"/>
        <v>0.35392499999999999</v>
      </c>
      <c r="AT52" s="910">
        <f t="shared" si="16"/>
        <v>0.38931750000000004</v>
      </c>
      <c r="AU52" s="910">
        <f t="shared" si="16"/>
        <v>0.42824925000000008</v>
      </c>
      <c r="AV52" s="910">
        <f t="shared" si="16"/>
        <v>0.47107417500000015</v>
      </c>
      <c r="AW52" s="669">
        <f t="shared" si="12"/>
        <v>1.9643159250000002</v>
      </c>
      <c r="AX52" s="770">
        <f t="shared" si="13"/>
        <v>11.289171982758623</v>
      </c>
      <c r="AY52" s="959">
        <v>2.14</v>
      </c>
      <c r="AZ52" s="896">
        <v>23.32</v>
      </c>
      <c r="BA52" s="896">
        <v>-31.759999999999998</v>
      </c>
      <c r="BB52" s="896">
        <v>-15.25</v>
      </c>
      <c r="BC52" s="896">
        <v>-8.5599999999999987</v>
      </c>
      <c r="BE52" s="641">
        <v>2012</v>
      </c>
      <c r="BF52" s="922">
        <f t="shared" si="14"/>
        <v>0</v>
      </c>
      <c r="BG52" s="906">
        <v>1.7999999999999998</v>
      </c>
      <c r="BH52" s="887"/>
    </row>
    <row r="53" spans="1:60" ht="11.25" customHeight="1" x14ac:dyDescent="0.2">
      <c r="A53" s="887" t="s">
        <v>1236</v>
      </c>
      <c r="B53" s="899" t="s">
        <v>1237</v>
      </c>
      <c r="C53" s="957" t="s">
        <v>246</v>
      </c>
      <c r="D53" s="957" t="s">
        <v>4350</v>
      </c>
      <c r="E53" s="754">
        <v>9</v>
      </c>
      <c r="F53" s="1235">
        <v>465</v>
      </c>
      <c r="G53" s="1235" t="s">
        <v>106</v>
      </c>
      <c r="H53" s="1235" t="s">
        <v>106</v>
      </c>
      <c r="I53" s="898">
        <v>26.7</v>
      </c>
      <c r="J53" s="669">
        <f t="shared" si="0"/>
        <v>1.7228464419475658</v>
      </c>
      <c r="K53" s="901">
        <v>0.115</v>
      </c>
      <c r="L53" s="911">
        <v>4</v>
      </c>
      <c r="M53" s="660">
        <f t="shared" si="1"/>
        <v>0.46</v>
      </c>
      <c r="N53" s="894" t="s">
        <v>621</v>
      </c>
      <c r="O53" s="756">
        <v>0.11</v>
      </c>
      <c r="P53" s="636">
        <v>43564</v>
      </c>
      <c r="Q53" s="636">
        <v>43579</v>
      </c>
      <c r="R53" s="660">
        <f t="shared" si="2"/>
        <v>4.5454545454545494</v>
      </c>
      <c r="S53" s="721">
        <f>IF(INDEX(Historical!$D$7:$D$1379,MATCH(B53,Historical!$B$7:$B$1403,0))=0,"n/a",(INDEX(Historical!$C$7:$C$1381,MATCH(B53,Historical!$B$7:$B$1403,0))/INDEX(Historical!$D$7:$D$1379,MATCH(B53,Historical!$B$7:$B$1403,0))-1)*100)</f>
        <v>5.8139534883721034</v>
      </c>
      <c r="T53" s="721">
        <f>IF(INDEX(Historical!$F$7:$F$1372,MATCH(B53,Historical!$B$7:$B$1403,0))=0,"n/a",((INDEX(Historical!$C$7:$C$1381,MATCH(B53,Historical!$B$7:$B$1403,0))/INDEX(Historical!$F$7:$F$1372,MATCH(B53,Historical!$B$7:$B$1403,0)))^(1/3)-1)*100)</f>
        <v>9.1392883061105934</v>
      </c>
      <c r="U53" s="721">
        <f>IF(INDEX(Historical!$H$7:$H$1372,MATCH(B53,Historical!$B$7:$B$1403,0))=0,"n/a",((INDEX(Historical!$C$7:$C$1381,MATCH(B53,Historical!$B$7:$B$1403,0))/INDEX(Historical!$H$7:$H$1372,MATCH(B53,Historical!$B$7:$B$1403,0)))^(1/5)-1)*100)</f>
        <v>8.6871068489539525</v>
      </c>
      <c r="V53" s="721">
        <f>IF(INDEX(Historical!$O$7:$O$1372,MATCH(B53,Historical!$B$7:$B$1403,0))=0,"n/a",((INDEX(Historical!$C$7:$C$1381,MATCH(B53,Historical!$B$7:$B$1403,0))/INDEX(Historical!$O$7:$O$1372,MATCH(B53,Historical!$B$7:$B$1403,0)))^(1/10)-1)*100)</f>
        <v>7.5372364582237061</v>
      </c>
      <c r="W53" s="722">
        <f t="shared" si="3"/>
        <v>1.1525586197412778</v>
      </c>
      <c r="X53" s="723">
        <f t="shared" si="4"/>
        <v>0.54294417805962203</v>
      </c>
      <c r="Y53" s="672"/>
      <c r="Z53" s="669">
        <f t="shared" si="5"/>
        <v>28.04878048780488</v>
      </c>
      <c r="AA53" s="910">
        <f t="shared" si="6"/>
        <v>16.280487804878049</v>
      </c>
      <c r="AB53" s="911">
        <v>12</v>
      </c>
      <c r="AC53" s="889">
        <v>1.64</v>
      </c>
      <c r="AD53" s="889">
        <v>1.0900000000000001</v>
      </c>
      <c r="AE53" s="889">
        <v>3.69</v>
      </c>
      <c r="AF53" s="889">
        <v>3.49</v>
      </c>
      <c r="AG53" s="889">
        <v>22.3</v>
      </c>
      <c r="AH53" s="889">
        <v>5.3</v>
      </c>
      <c r="AI53" s="889">
        <v>9.75</v>
      </c>
      <c r="AJ53" s="889">
        <v>16</v>
      </c>
      <c r="AK53" s="889">
        <v>15</v>
      </c>
      <c r="AL53" s="902">
        <v>6860</v>
      </c>
      <c r="AM53" s="896">
        <v>0.1</v>
      </c>
      <c r="AN53" s="889">
        <v>0</v>
      </c>
      <c r="AO53" s="762">
        <f t="shared" si="7"/>
        <v>-5.8705345139765317</v>
      </c>
      <c r="AP53" s="763">
        <f t="shared" si="8"/>
        <v>10.409953290901518</v>
      </c>
      <c r="AQ53" s="912">
        <f t="shared" si="9"/>
        <v>58.911439262424679</v>
      </c>
      <c r="AR53" s="669">
        <f>INDEX(Historical!$C$7:$C$1381,MATCH(B53,Historical!$B$7:$B$1403,0))*IF(AH53="n/a",1.03,IF(AH53&lt;0,1.01,IF(AH53&gt;10,1.1,(1+AH53/100))))</f>
        <v>0.47911500000000001</v>
      </c>
      <c r="AS53" s="910">
        <f t="shared" si="10"/>
        <v>0.52582871249999996</v>
      </c>
      <c r="AT53" s="910">
        <f t="shared" si="16"/>
        <v>0.57841158375000001</v>
      </c>
      <c r="AU53" s="910">
        <f t="shared" si="16"/>
        <v>0.63625274212500005</v>
      </c>
      <c r="AV53" s="910">
        <f t="shared" si="16"/>
        <v>0.69987801633750013</v>
      </c>
      <c r="AW53" s="669">
        <f t="shared" si="12"/>
        <v>2.9194860547125003</v>
      </c>
      <c r="AX53" s="770">
        <f t="shared" si="13"/>
        <v>10.934404699297755</v>
      </c>
      <c r="AY53" s="959">
        <v>1.1100000000000001</v>
      </c>
      <c r="AZ53" s="896">
        <v>34.71</v>
      </c>
      <c r="BA53" s="896">
        <v>-14.610000000000001</v>
      </c>
      <c r="BB53" s="896">
        <v>-10.549999999999999</v>
      </c>
      <c r="BC53" s="896">
        <v>-1.6199999999999999</v>
      </c>
      <c r="BE53" s="641">
        <v>2011</v>
      </c>
      <c r="BF53" s="922">
        <f t="shared" si="14"/>
        <v>0</v>
      </c>
      <c r="BG53" s="906">
        <v>19.8</v>
      </c>
    </row>
    <row r="54" spans="1:60" ht="11.25" customHeight="1" x14ac:dyDescent="0.2">
      <c r="A54" s="895" t="s">
        <v>1251</v>
      </c>
      <c r="B54" s="899" t="s">
        <v>1252</v>
      </c>
      <c r="C54" s="957" t="s">
        <v>108</v>
      </c>
      <c r="D54" s="957" t="s">
        <v>4351</v>
      </c>
      <c r="E54" s="754">
        <v>9</v>
      </c>
      <c r="F54" s="1235">
        <v>501</v>
      </c>
      <c r="G54" s="1235" t="s">
        <v>106</v>
      </c>
      <c r="H54" s="1235" t="s">
        <v>106</v>
      </c>
      <c r="I54" s="898">
        <v>200.77</v>
      </c>
      <c r="J54" s="669">
        <f t="shared" si="0"/>
        <v>2.4904119141305969</v>
      </c>
      <c r="K54" s="901">
        <v>1.25</v>
      </c>
      <c r="L54" s="911">
        <v>4</v>
      </c>
      <c r="M54" s="660">
        <f t="shared" si="1"/>
        <v>5</v>
      </c>
      <c r="N54" s="894" t="s">
        <v>288</v>
      </c>
      <c r="O54" s="756">
        <v>0.85</v>
      </c>
      <c r="P54" s="885">
        <v>43706</v>
      </c>
      <c r="Q54" s="885">
        <v>43735</v>
      </c>
      <c r="R54" s="660">
        <f t="shared" si="2"/>
        <v>47.058823529411768</v>
      </c>
      <c r="S54" s="721">
        <f>IF(INDEX(Historical!$D$7:$D$1379,MATCH(B54,Historical!$B$7:$B$1403,0))=0,"n/a",(INDEX(Historical!$C$7:$C$1381,MATCH(B54,Historical!$B$7:$B$1403,0))/INDEX(Historical!$D$7:$D$1379,MATCH(B54,Historical!$B$7:$B$1403,0))-1)*100)</f>
        <v>31.746031746031768</v>
      </c>
      <c r="T54" s="721">
        <f>IF(INDEX(Historical!$F$7:$F$1372,MATCH(B54,Historical!$B$7:$B$1403,0))=0,"n/a",((INDEX(Historical!$C$7:$C$1381,MATCH(B54,Historical!$B$7:$B$1403,0))/INDEX(Historical!$F$7:$F$1372,MATCH(B54,Historical!$B$7:$B$1403,0)))^(1/3)-1)*100)</f>
        <v>16.866915815850405</v>
      </c>
      <c r="U54" s="721">
        <f>IF(INDEX(Historical!$H$7:$H$1372,MATCH(B54,Historical!$B$7:$B$1403,0))=0,"n/a",((INDEX(Historical!$C$7:$C$1381,MATCH(B54,Historical!$B$7:$B$1403,0))/INDEX(Historical!$H$7:$H$1372,MATCH(B54,Historical!$B$7:$B$1403,0)))^(1/5)-1)*100)</f>
        <v>13.02463565463019</v>
      </c>
      <c r="V54" s="721">
        <f>IF(INDEX(Historical!$O$7:$O$1372,MATCH(B54,Historical!$B$7:$B$1403,0))=0,"n/a",((INDEX(Historical!$C$7:$C$1381,MATCH(B54,Historical!$B$7:$B$1403,0))/INDEX(Historical!$O$7:$O$1372,MATCH(B54,Historical!$B$7:$B$1403,0)))^(1/10)-1)*100)</f>
        <v>11.478728370107838</v>
      </c>
      <c r="W54" s="722">
        <f t="shared" si="3"/>
        <v>1.1346758312138567</v>
      </c>
      <c r="X54" s="723">
        <f t="shared" si="4"/>
        <v>3.0289850359605093</v>
      </c>
      <c r="Y54" s="682"/>
      <c r="Z54" s="669">
        <f t="shared" si="5"/>
        <v>23.798191337458352</v>
      </c>
      <c r="AA54" s="910">
        <f t="shared" si="6"/>
        <v>9.555925749643027</v>
      </c>
      <c r="AB54" s="911">
        <v>12</v>
      </c>
      <c r="AC54" s="889">
        <v>21.01</v>
      </c>
      <c r="AD54" s="889">
        <v>1.29</v>
      </c>
      <c r="AE54" s="889">
        <v>1.31</v>
      </c>
      <c r="AF54" s="889">
        <v>0.92</v>
      </c>
      <c r="AG54" s="889">
        <v>9.9</v>
      </c>
      <c r="AH54" s="889">
        <v>-12.4</v>
      </c>
      <c r="AI54" s="889">
        <v>11.48</v>
      </c>
      <c r="AJ54" s="889">
        <v>4.3</v>
      </c>
      <c r="AK54" s="889">
        <v>7.42</v>
      </c>
      <c r="AL54" s="902">
        <v>71740</v>
      </c>
      <c r="AM54" s="896">
        <v>0.4</v>
      </c>
      <c r="AN54" s="889">
        <v>7.56</v>
      </c>
      <c r="AO54" s="762">
        <f t="shared" si="7"/>
        <v>5.95912181911776</v>
      </c>
      <c r="AP54" s="763">
        <f t="shared" si="8"/>
        <v>15.515047568760787</v>
      </c>
      <c r="AQ54" s="912">
        <f t="shared" si="9"/>
        <v>-37.491505680617621</v>
      </c>
      <c r="AR54" s="669">
        <f>INDEX(Historical!$C$7:$C$1381,MATCH(B54,Historical!$B$7:$B$1403,0))*IF(AH54="n/a",1.03,IF(AH54&lt;0,1.01,IF(AH54&gt;10,1.1,(1+AH54/100))))</f>
        <v>4.1915000000000004</v>
      </c>
      <c r="AS54" s="910">
        <f t="shared" si="10"/>
        <v>4.6106500000000006</v>
      </c>
      <c r="AT54" s="910">
        <f t="shared" si="16"/>
        <v>4.9527602300000009</v>
      </c>
      <c r="AU54" s="910">
        <f t="shared" si="16"/>
        <v>5.3202550390660015</v>
      </c>
      <c r="AV54" s="910">
        <f t="shared" si="16"/>
        <v>5.7150179629646987</v>
      </c>
      <c r="AW54" s="669">
        <f t="shared" si="12"/>
        <v>24.790183232030703</v>
      </c>
      <c r="AX54" s="770">
        <f t="shared" si="13"/>
        <v>12.347553534905963</v>
      </c>
      <c r="AY54" s="959">
        <v>1.27</v>
      </c>
      <c r="AZ54" s="896">
        <v>11.09</v>
      </c>
      <c r="BA54" s="896">
        <v>-19.84</v>
      </c>
      <c r="BB54" s="896">
        <v>-14.899999999999999</v>
      </c>
      <c r="BC54" s="896">
        <v>-6.45</v>
      </c>
      <c r="BE54" s="641">
        <v>2011</v>
      </c>
      <c r="BF54" s="922">
        <f t="shared" si="14"/>
        <v>0</v>
      </c>
      <c r="BG54" s="906">
        <v>0.8</v>
      </c>
    </row>
    <row r="55" spans="1:60" ht="11.25" customHeight="1" x14ac:dyDescent="0.2">
      <c r="A55" s="887" t="s">
        <v>1309</v>
      </c>
      <c r="B55" s="899" t="s">
        <v>1310</v>
      </c>
      <c r="C55" s="957" t="s">
        <v>108</v>
      </c>
      <c r="D55" s="957" t="s">
        <v>4355</v>
      </c>
      <c r="E55" s="754">
        <v>9</v>
      </c>
      <c r="F55" s="1235">
        <v>503</v>
      </c>
      <c r="G55" s="1235" t="s">
        <v>115</v>
      </c>
      <c r="H55" s="1235" t="s">
        <v>115</v>
      </c>
      <c r="I55" s="898">
        <v>12.27</v>
      </c>
      <c r="J55" s="669">
        <f t="shared" si="0"/>
        <v>4.8899755501222497</v>
      </c>
      <c r="K55" s="901">
        <v>0.15</v>
      </c>
      <c r="L55" s="911">
        <v>4</v>
      </c>
      <c r="M55" s="660">
        <f t="shared" si="1"/>
        <v>0.6</v>
      </c>
      <c r="N55" s="894" t="s">
        <v>163</v>
      </c>
      <c r="O55" s="756">
        <v>0.14000000000000001</v>
      </c>
      <c r="P55" s="885">
        <v>43724</v>
      </c>
      <c r="Q55" s="885">
        <v>43739</v>
      </c>
      <c r="R55" s="660">
        <f t="shared" si="2"/>
        <v>7.1428571428571281</v>
      </c>
      <c r="S55" s="721">
        <f>IF(INDEX(Historical!$D$7:$D$1379,MATCH(B55,Historical!$B$7:$B$1403,0))=0,"n/a",(INDEX(Historical!$C$7:$C$1381,MATCH(B55,Historical!$B$7:$B$1403,0))/INDEX(Historical!$D$7:$D$1379,MATCH(B55,Historical!$B$7:$B$1403,0))-1)*100)</f>
        <v>21.276595744680836</v>
      </c>
      <c r="T55" s="721">
        <f>IF(INDEX(Historical!$F$7:$F$1372,MATCH(B55,Historical!$B$7:$B$1403,0))=0,"n/a",((INDEX(Historical!$C$7:$C$1381,MATCH(B55,Historical!$B$7:$B$1403,0))/INDEX(Historical!$F$7:$F$1372,MATCH(B55,Historical!$B$7:$B$1403,0)))^(1/3)-1)*100)</f>
        <v>26.737637754761188</v>
      </c>
      <c r="U55" s="721">
        <f>IF(INDEX(Historical!$H$7:$H$1372,MATCH(B55,Historical!$B$7:$B$1403,0))=0,"n/a",((INDEX(Historical!$C$7:$C$1381,MATCH(B55,Historical!$B$7:$B$1403,0))/INDEX(Historical!$H$7:$H$1372,MATCH(B55,Historical!$B$7:$B$1403,0)))^(1/5)-1)*100)</f>
        <v>23.30167376865284</v>
      </c>
      <c r="V55" s="721">
        <f>IF(INDEX(Historical!$O$7:$O$1372,MATCH(B55,Historical!$B$7:$B$1403,0))=0,"n/a",((INDEX(Historical!$C$7:$C$1381,MATCH(B55,Historical!$B$7:$B$1403,0))/INDEX(Historical!$O$7:$O$1372,MATCH(B55,Historical!$B$7:$B$1403,0)))^(1/10)-1)*100)</f>
        <v>13.313300459253497</v>
      </c>
      <c r="W55" s="722">
        <f t="shared" si="3"/>
        <v>1.7502552308474986</v>
      </c>
      <c r="X55" s="723">
        <f t="shared" si="4"/>
        <v>1.958123846105281</v>
      </c>
      <c r="Y55" s="679"/>
      <c r="Z55" s="669">
        <f t="shared" si="5"/>
        <v>47.244094488188978</v>
      </c>
      <c r="AA55" s="910">
        <f t="shared" si="6"/>
        <v>9.6614173228346445</v>
      </c>
      <c r="AB55" s="911">
        <v>12</v>
      </c>
      <c r="AC55" s="889">
        <v>1.27</v>
      </c>
      <c r="AD55" s="889">
        <v>1.67</v>
      </c>
      <c r="AE55" s="889">
        <v>3.03</v>
      </c>
      <c r="AF55" s="889">
        <v>1.19</v>
      </c>
      <c r="AG55" s="889">
        <v>12.7</v>
      </c>
      <c r="AH55" s="889">
        <v>6.1</v>
      </c>
      <c r="AI55" s="889">
        <v>5.91</v>
      </c>
      <c r="AJ55" s="889">
        <v>11.899999999999999</v>
      </c>
      <c r="AK55" s="889">
        <v>5.8000000000000007</v>
      </c>
      <c r="AL55" s="902">
        <v>12720</v>
      </c>
      <c r="AM55" s="896">
        <v>0.89999999999999991</v>
      </c>
      <c r="AN55" s="889">
        <v>0.93</v>
      </c>
      <c r="AO55" s="762">
        <f t="shared" si="7"/>
        <v>18.530231995940447</v>
      </c>
      <c r="AP55" s="763">
        <f t="shared" si="8"/>
        <v>28.191649318775092</v>
      </c>
      <c r="AQ55" s="912">
        <f t="shared" si="9"/>
        <v>-28.517021096166694</v>
      </c>
      <c r="AR55" s="669">
        <f>INDEX(Historical!$C$7:$C$1381,MATCH(B55,Historical!$B$7:$B$1403,0))*IF(AH55="n/a",1.03,IF(AH55&lt;0,1.01,IF(AH55&gt;10,1.1,(1+AH55/100))))</f>
        <v>0.60476999999999992</v>
      </c>
      <c r="AS55" s="910">
        <f t="shared" si="10"/>
        <v>0.64051190699999982</v>
      </c>
      <c r="AT55" s="910">
        <f t="shared" si="16"/>
        <v>0.67766159760599987</v>
      </c>
      <c r="AU55" s="910">
        <f t="shared" si="16"/>
        <v>0.71696597026714792</v>
      </c>
      <c r="AV55" s="910">
        <f t="shared" si="16"/>
        <v>0.75854999654264255</v>
      </c>
      <c r="AW55" s="669">
        <f t="shared" si="12"/>
        <v>3.3984594714157903</v>
      </c>
      <c r="AX55" s="770">
        <f t="shared" si="13"/>
        <v>27.697306205507665</v>
      </c>
      <c r="AY55" s="959">
        <v>1.45</v>
      </c>
      <c r="AZ55" s="896">
        <v>1.03</v>
      </c>
      <c r="BA55" s="896">
        <v>-21.5</v>
      </c>
      <c r="BB55" s="896">
        <v>-14.14</v>
      </c>
      <c r="BC55" s="896">
        <v>-12.34</v>
      </c>
      <c r="BE55" s="641">
        <v>2011</v>
      </c>
      <c r="BF55" s="922">
        <f t="shared" si="14"/>
        <v>0</v>
      </c>
      <c r="BG55" s="906">
        <v>1.2</v>
      </c>
    </row>
    <row r="56" spans="1:60" ht="11.25" customHeight="1" x14ac:dyDescent="0.2">
      <c r="A56" s="887" t="s">
        <v>1301</v>
      </c>
      <c r="B56" s="899" t="s">
        <v>1302</v>
      </c>
      <c r="C56" s="957" t="s">
        <v>108</v>
      </c>
      <c r="D56" s="957" t="s">
        <v>4355</v>
      </c>
      <c r="E56" s="754">
        <v>9</v>
      </c>
      <c r="F56" s="1235">
        <v>489</v>
      </c>
      <c r="G56" s="1235" t="s">
        <v>37</v>
      </c>
      <c r="H56" s="1235" t="s">
        <v>37</v>
      </c>
      <c r="I56" s="898">
        <v>15.02</v>
      </c>
      <c r="J56" s="669">
        <f t="shared" si="0"/>
        <v>3.1957390146471374</v>
      </c>
      <c r="K56" s="909">
        <v>0.12</v>
      </c>
      <c r="L56" s="911">
        <v>4</v>
      </c>
      <c r="M56" s="660">
        <f t="shared" si="1"/>
        <v>0.48</v>
      </c>
      <c r="N56" s="894" t="s">
        <v>458</v>
      </c>
      <c r="O56" s="760">
        <v>0.1</v>
      </c>
      <c r="P56" s="885">
        <v>43649</v>
      </c>
      <c r="Q56" s="885">
        <v>43665</v>
      </c>
      <c r="R56" s="660">
        <f t="shared" si="2"/>
        <v>19.999999999999989</v>
      </c>
      <c r="S56" s="721">
        <f>IF(INDEX(Historical!$D$7:$D$1379,MATCH(B56,Historical!$B$7:$B$1403,0))=0,"n/a",(INDEX(Historical!$C$7:$C$1381,MATCH(B56,Historical!$B$7:$B$1403,0))/INDEX(Historical!$D$7:$D$1379,MATCH(B56,Historical!$B$7:$B$1403,0))-1)*100)</f>
        <v>13.783294543573831</v>
      </c>
      <c r="T56" s="721">
        <f>IF(INDEX(Historical!$F$7:$F$1372,MATCH(B56,Historical!$B$7:$B$1403,0))=0,"n/a",((INDEX(Historical!$C$7:$C$1381,MATCH(B56,Historical!$B$7:$B$1403,0))/INDEX(Historical!$F$7:$F$1372,MATCH(B56,Historical!$B$7:$B$1403,0)))^(1/3)-1)*100)</f>
        <v>18.166575046750143</v>
      </c>
      <c r="U56" s="721">
        <f>IF(INDEX(Historical!$H$7:$H$1372,MATCH(B56,Historical!$B$7:$B$1403,0))=0,"n/a",((INDEX(Historical!$C$7:$C$1381,MATCH(B56,Historical!$B$7:$B$1403,0))/INDEX(Historical!$H$7:$H$1372,MATCH(B56,Historical!$B$7:$B$1403,0)))^(1/5)-1)*100)</f>
        <v>15.578962436501453</v>
      </c>
      <c r="V56" s="721">
        <f>IF(INDEX(Historical!$O$7:$O$1372,MATCH(B56,Historical!$B$7:$B$1403,0))=0,"n/a",((INDEX(Historical!$C$7:$C$1381,MATCH(B56,Historical!$B$7:$B$1403,0))/INDEX(Historical!$O$7:$O$1372,MATCH(B56,Historical!$B$7:$B$1403,0)))^(1/10)-1)*100)</f>
        <v>12.5973904374165</v>
      </c>
      <c r="W56" s="722">
        <f t="shared" si="3"/>
        <v>1.2366817170506321</v>
      </c>
      <c r="X56" s="723">
        <f t="shared" si="4"/>
        <v>2.0771949915335268</v>
      </c>
      <c r="Y56" s="692" t="s">
        <v>4189</v>
      </c>
      <c r="Z56" s="669">
        <f t="shared" si="5"/>
        <v>31.788079470198678</v>
      </c>
      <c r="AA56" s="910">
        <f t="shared" si="6"/>
        <v>9.9470198675496686</v>
      </c>
      <c r="AB56" s="911">
        <v>12</v>
      </c>
      <c r="AC56" s="889">
        <v>1.51</v>
      </c>
      <c r="AD56" s="889" t="s">
        <v>136</v>
      </c>
      <c r="AE56" s="889">
        <v>3.26</v>
      </c>
      <c r="AF56" s="889">
        <v>1.05</v>
      </c>
      <c r="AG56" s="889">
        <v>9.1</v>
      </c>
      <c r="AH56" s="889">
        <v>34.9</v>
      </c>
      <c r="AI56" s="889">
        <v>3.64</v>
      </c>
      <c r="AJ56" s="889">
        <v>7.5</v>
      </c>
      <c r="AK56" s="889" t="s">
        <v>136</v>
      </c>
      <c r="AL56" s="902">
        <v>678.9</v>
      </c>
      <c r="AM56" s="896">
        <v>0.1</v>
      </c>
      <c r="AN56" s="889">
        <v>0.89</v>
      </c>
      <c r="AO56" s="762">
        <f t="shared" si="7"/>
        <v>8.8276815835989222</v>
      </c>
      <c r="AP56" s="763">
        <f t="shared" si="8"/>
        <v>18.774701451148591</v>
      </c>
      <c r="AQ56" s="912">
        <f t="shared" si="9"/>
        <v>-31.868196817811189</v>
      </c>
      <c r="AR56" s="669">
        <f>INDEX(Historical!$C$7:$C$1381,MATCH(B56,Historical!$B$7:$B$1403,0))*IF(AH56="n/a",1.03,IF(AH56&lt;0,1.01,IF(AH56&gt;10,1.1,(1+AH56/100))))</f>
        <v>0.48400000000000004</v>
      </c>
      <c r="AS56" s="910">
        <f t="shared" si="10"/>
        <v>0.5016176</v>
      </c>
      <c r="AT56" s="910">
        <f t="shared" si="16"/>
        <v>0.516666128</v>
      </c>
      <c r="AU56" s="910">
        <f t="shared" si="16"/>
        <v>0.53216611184000007</v>
      </c>
      <c r="AV56" s="910">
        <f t="shared" si="16"/>
        <v>0.54813109519520009</v>
      </c>
      <c r="AW56" s="669">
        <f t="shared" si="12"/>
        <v>2.5825809350352005</v>
      </c>
      <c r="AX56" s="770">
        <f t="shared" si="13"/>
        <v>17.194280526199737</v>
      </c>
      <c r="AY56" s="959">
        <v>0.96</v>
      </c>
      <c r="AZ56" s="896">
        <v>-1.23</v>
      </c>
      <c r="BA56" s="896">
        <v>-22.900000000000002</v>
      </c>
      <c r="BB56" s="896">
        <v>-16.439999999999998</v>
      </c>
      <c r="BC56" s="896">
        <v>-13.04</v>
      </c>
      <c r="BE56" s="641">
        <v>2011</v>
      </c>
      <c r="BF56" s="922">
        <f t="shared" si="14"/>
        <v>0</v>
      </c>
      <c r="BG56" s="906">
        <v>1.0999999999999999</v>
      </c>
    </row>
    <row r="57" spans="1:60" ht="11.25" customHeight="1" x14ac:dyDescent="0.2">
      <c r="A57" s="887" t="s">
        <v>1289</v>
      </c>
      <c r="B57" s="899" t="s">
        <v>1290</v>
      </c>
      <c r="C57" s="957" t="s">
        <v>112</v>
      </c>
      <c r="D57" s="957" t="s">
        <v>4338</v>
      </c>
      <c r="E57" s="754">
        <v>9</v>
      </c>
      <c r="F57" s="1235">
        <v>475</v>
      </c>
      <c r="G57" s="1235" t="s">
        <v>106</v>
      </c>
      <c r="H57" s="1235" t="s">
        <v>106</v>
      </c>
      <c r="I57" s="889">
        <v>32.83</v>
      </c>
      <c r="J57" s="669">
        <f t="shared" si="0"/>
        <v>3.71611331099604</v>
      </c>
      <c r="K57" s="901">
        <v>0.30499999999999999</v>
      </c>
      <c r="L57" s="911">
        <v>4</v>
      </c>
      <c r="M57" s="660">
        <f t="shared" si="1"/>
        <v>1.22</v>
      </c>
      <c r="N57" s="894" t="s">
        <v>119</v>
      </c>
      <c r="O57" s="756">
        <v>0.29499999999999998</v>
      </c>
      <c r="P57" s="885">
        <v>43601</v>
      </c>
      <c r="Q57" s="885">
        <v>43619</v>
      </c>
      <c r="R57" s="660">
        <f t="shared" si="2"/>
        <v>3.3898305084745797</v>
      </c>
      <c r="S57" s="721">
        <f>IF(INDEX(Historical!$D$7:$D$1379,MATCH(B57,Historical!$B$7:$B$1403,0))=0,"n/a",(INDEX(Historical!$C$7:$C$1381,MATCH(B57,Historical!$B$7:$B$1403,0))/INDEX(Historical!$D$7:$D$1379,MATCH(B57,Historical!$B$7:$B$1403,0))-1)*100)</f>
        <v>3.4188034188034289</v>
      </c>
      <c r="T57" s="721">
        <f>IF(INDEX(Historical!$F$7:$F$1372,MATCH(B57,Historical!$B$7:$B$1403,0))=0,"n/a",((INDEX(Historical!$C$7:$C$1381,MATCH(B57,Historical!$B$7:$B$1403,0))/INDEX(Historical!$F$7:$F$1372,MATCH(B57,Historical!$B$7:$B$1403,0)))^(1/3)-1)*100)</f>
        <v>3.5427330403113633</v>
      </c>
      <c r="U57" s="721">
        <f>IF(INDEX(Historical!$H$7:$H$1372,MATCH(B57,Historical!$B$7:$B$1403,0))=0,"n/a",((INDEX(Historical!$C$7:$C$1381,MATCH(B57,Historical!$B$7:$B$1403,0))/INDEX(Historical!$H$7:$H$1372,MATCH(B57,Historical!$B$7:$B$1403,0)))^(1/5)-1)*100)</f>
        <v>4.0950396969256841</v>
      </c>
      <c r="V57" s="721">
        <f>IF(INDEX(Historical!$O$7:$O$1372,MATCH(B57,Historical!$B$7:$B$1403,0))=0,"n/a",((INDEX(Historical!$C$7:$C$1381,MATCH(B57,Historical!$B$7:$B$1403,0))/INDEX(Historical!$O$7:$O$1372,MATCH(B57,Historical!$B$7:$B$1403,0)))^(1/10)-1)*100)</f>
        <v>3.4733933859090849</v>
      </c>
      <c r="W57" s="722">
        <f t="shared" si="3"/>
        <v>1.1789737705894483</v>
      </c>
      <c r="X57" s="723">
        <f t="shared" si="4"/>
        <v>0.470694218037435</v>
      </c>
      <c r="Y57" s="683"/>
      <c r="Z57" s="669">
        <f t="shared" si="5"/>
        <v>47.65625</v>
      </c>
      <c r="AA57" s="910">
        <f t="shared" si="6"/>
        <v>12.824218749999998</v>
      </c>
      <c r="AB57" s="911">
        <v>12</v>
      </c>
      <c r="AC57" s="889">
        <v>2.56</v>
      </c>
      <c r="AD57" s="889">
        <v>1.43</v>
      </c>
      <c r="AE57" s="889">
        <v>0.64</v>
      </c>
      <c r="AF57" s="889">
        <v>2.52</v>
      </c>
      <c r="AG57" s="889">
        <v>16.2</v>
      </c>
      <c r="AH57" s="889">
        <v>109.89999999999999</v>
      </c>
      <c r="AI57" s="889">
        <v>9.68</v>
      </c>
      <c r="AJ57" s="889">
        <v>8.6999999999999993</v>
      </c>
      <c r="AK57" s="889">
        <v>9</v>
      </c>
      <c r="AL57" s="902">
        <v>1440</v>
      </c>
      <c r="AM57" s="896">
        <v>0.89999999999999991</v>
      </c>
      <c r="AN57" s="889">
        <v>0.44</v>
      </c>
      <c r="AO57" s="762">
        <f t="shared" si="7"/>
        <v>-5.0130657420782736</v>
      </c>
      <c r="AP57" s="763">
        <f t="shared" si="8"/>
        <v>7.8111530079217246</v>
      </c>
      <c r="AQ57" s="912">
        <f t="shared" si="9"/>
        <v>19.846255677847523</v>
      </c>
      <c r="AR57" s="669">
        <f>INDEX(Historical!$C$7:$C$1381,MATCH(B57,Historical!$B$7:$B$1403,0))*IF(AH57="n/a",1.03,IF(AH57&lt;0,1.01,IF(AH57&gt;10,1.1,(1+AH57/100))))</f>
        <v>1.331</v>
      </c>
      <c r="AS57" s="910">
        <f t="shared" si="10"/>
        <v>1.4598408</v>
      </c>
      <c r="AT57" s="910">
        <f t="shared" si="16"/>
        <v>1.5912264720000002</v>
      </c>
      <c r="AU57" s="910">
        <f t="shared" si="16"/>
        <v>1.7344368544800004</v>
      </c>
      <c r="AV57" s="910">
        <f t="shared" si="16"/>
        <v>1.8905361713832005</v>
      </c>
      <c r="AW57" s="669">
        <f t="shared" si="12"/>
        <v>8.0070402978632007</v>
      </c>
      <c r="AX57" s="770">
        <f t="shared" si="13"/>
        <v>24.389400846369789</v>
      </c>
      <c r="AY57" s="959">
        <v>1.25</v>
      </c>
      <c r="AZ57" s="896">
        <v>9.8000000000000007</v>
      </c>
      <c r="BA57" s="896">
        <v>-23.47</v>
      </c>
      <c r="BB57" s="896">
        <v>-12.659999999999998</v>
      </c>
      <c r="BC57" s="896">
        <v>-8.58</v>
      </c>
      <c r="BE57" s="641">
        <v>2011</v>
      </c>
      <c r="BF57" s="922">
        <f t="shared" si="14"/>
        <v>0</v>
      </c>
      <c r="BG57" s="906">
        <v>6.2</v>
      </c>
    </row>
    <row r="58" spans="1:60" ht="11.25" customHeight="1" x14ac:dyDescent="0.2">
      <c r="A58" s="887" t="s">
        <v>1291</v>
      </c>
      <c r="B58" s="899" t="s">
        <v>1292</v>
      </c>
      <c r="C58" s="957" t="s">
        <v>108</v>
      </c>
      <c r="D58" s="957" t="s">
        <v>4355</v>
      </c>
      <c r="E58" s="754">
        <v>9</v>
      </c>
      <c r="F58" s="1235">
        <v>476</v>
      </c>
      <c r="G58" s="1235" t="s">
        <v>106</v>
      </c>
      <c r="H58" s="1235" t="s">
        <v>106</v>
      </c>
      <c r="I58" s="898">
        <v>16.760000000000002</v>
      </c>
      <c r="J58" s="669">
        <f t="shared" si="0"/>
        <v>3.1026252983293556</v>
      </c>
      <c r="K58" s="901">
        <v>0.13</v>
      </c>
      <c r="L58" s="911">
        <v>4</v>
      </c>
      <c r="M58" s="660">
        <f t="shared" si="1"/>
        <v>0.52</v>
      </c>
      <c r="N58" s="894" t="s">
        <v>793</v>
      </c>
      <c r="O58" s="756">
        <v>0.12</v>
      </c>
      <c r="P58" s="885">
        <v>43599</v>
      </c>
      <c r="Q58" s="885">
        <v>43621</v>
      </c>
      <c r="R58" s="660">
        <f t="shared" si="2"/>
        <v>8.333333333333341</v>
      </c>
      <c r="S58" s="721">
        <f>IF(INDEX(Historical!$D$7:$D$1379,MATCH(B58,Historical!$B$7:$B$1403,0))=0,"n/a",(INDEX(Historical!$C$7:$C$1381,MATCH(B58,Historical!$B$7:$B$1403,0))/INDEX(Historical!$D$7:$D$1379,MATCH(B58,Historical!$B$7:$B$1403,0))-1)*100)</f>
        <v>10.869565217391308</v>
      </c>
      <c r="T58" s="721">
        <f>IF(INDEX(Historical!$F$7:$F$1372,MATCH(B58,Historical!$B$7:$B$1403,0))=0,"n/a",((INDEX(Historical!$C$7:$C$1381,MATCH(B58,Historical!$B$7:$B$1403,0))/INDEX(Historical!$F$7:$F$1372,MATCH(B58,Historical!$B$7:$B$1403,0)))^(1/3)-1)*100)</f>
        <v>14.192224550956389</v>
      </c>
      <c r="U58" s="721">
        <f>IF(INDEX(Historical!$H$7:$H$1372,MATCH(B58,Historical!$B$7:$B$1403,0))=0,"n/a",((INDEX(Historical!$C$7:$C$1381,MATCH(B58,Historical!$B$7:$B$1403,0))/INDEX(Historical!$H$7:$H$1372,MATCH(B58,Historical!$B$7:$B$1403,0)))^(1/5)-1)*100)</f>
        <v>23.852970009599229</v>
      </c>
      <c r="V58" s="721">
        <f>IF(INDEX(Historical!$O$7:$O$1372,MATCH(B58,Historical!$B$7:$B$1403,0))=0,"n/a",((INDEX(Historical!$C$7:$C$1381,MATCH(B58,Historical!$B$7:$B$1403,0))/INDEX(Historical!$O$7:$O$1372,MATCH(B58,Historical!$B$7:$B$1403,0)))^(1/10)-1)*100)</f>
        <v>25.050520646078112</v>
      </c>
      <c r="W58" s="722">
        <f t="shared" si="3"/>
        <v>0.95219458096706777</v>
      </c>
      <c r="X58" s="723">
        <f t="shared" si="4"/>
        <v>0.96181330683867861</v>
      </c>
      <c r="Y58" s="900"/>
      <c r="Z58" s="669">
        <f t="shared" si="5"/>
        <v>30.057803468208093</v>
      </c>
      <c r="AA58" s="910">
        <f t="shared" si="6"/>
        <v>9.6878612716763008</v>
      </c>
      <c r="AB58" s="911">
        <v>12</v>
      </c>
      <c r="AC58" s="889">
        <v>1.73</v>
      </c>
      <c r="AD58" s="889">
        <v>1.94</v>
      </c>
      <c r="AE58" s="889">
        <v>3.96</v>
      </c>
      <c r="AF58" s="889">
        <v>1.1299999999999999</v>
      </c>
      <c r="AG58" s="889">
        <v>12.3</v>
      </c>
      <c r="AH58" s="889">
        <v>51.300000000000004</v>
      </c>
      <c r="AI58" s="889">
        <v>4.4799999999999995</v>
      </c>
      <c r="AJ58" s="889">
        <v>24.8</v>
      </c>
      <c r="AK58" s="889">
        <v>5</v>
      </c>
      <c r="AL58" s="902">
        <v>2840</v>
      </c>
      <c r="AM58" s="896">
        <v>4.5999999999999996</v>
      </c>
      <c r="AN58" s="889">
        <v>0.15</v>
      </c>
      <c r="AO58" s="762">
        <f t="shared" si="7"/>
        <v>17.267734036252282</v>
      </c>
      <c r="AP58" s="763">
        <f t="shared" si="8"/>
        <v>26.955595307928583</v>
      </c>
      <c r="AQ58" s="912">
        <f t="shared" si="9"/>
        <v>-30.247156212510763</v>
      </c>
      <c r="AR58" s="669">
        <f>INDEX(Historical!$C$7:$C$1381,MATCH(B58,Historical!$B$7:$B$1403,0))*IF(AH58="n/a",1.03,IF(AH58&lt;0,1.01,IF(AH58&gt;10,1.1,(1+AH58/100))))</f>
        <v>0.56100000000000005</v>
      </c>
      <c r="AS58" s="910">
        <f t="shared" si="10"/>
        <v>0.58613280000000001</v>
      </c>
      <c r="AT58" s="910">
        <f t="shared" si="16"/>
        <v>0.61543944000000006</v>
      </c>
      <c r="AU58" s="910">
        <f t="shared" si="16"/>
        <v>0.6462114120000001</v>
      </c>
      <c r="AV58" s="910">
        <f t="shared" si="16"/>
        <v>0.67852198260000018</v>
      </c>
      <c r="AW58" s="669">
        <f t="shared" si="12"/>
        <v>3.0873056346000007</v>
      </c>
      <c r="AX58" s="770">
        <f t="shared" si="13"/>
        <v>18.420678010739859</v>
      </c>
      <c r="AY58" s="959">
        <v>1.17</v>
      </c>
      <c r="AZ58" s="896">
        <v>2.3199999999999998</v>
      </c>
      <c r="BA58" s="896">
        <v>-20.34</v>
      </c>
      <c r="BB58" s="896">
        <v>-14.06</v>
      </c>
      <c r="BC58" s="896">
        <v>-11.1</v>
      </c>
      <c r="BE58" s="641">
        <v>2011</v>
      </c>
      <c r="BF58" s="922">
        <f t="shared" si="14"/>
        <v>0</v>
      </c>
      <c r="BG58" s="906">
        <v>1.9</v>
      </c>
    </row>
    <row r="59" spans="1:60" ht="11.25" customHeight="1" x14ac:dyDescent="0.2">
      <c r="A59" s="895" t="s">
        <v>1295</v>
      </c>
      <c r="B59" s="899" t="s">
        <v>1296</v>
      </c>
      <c r="C59" s="957" t="s">
        <v>112</v>
      </c>
      <c r="D59" s="957" t="s">
        <v>4377</v>
      </c>
      <c r="E59" s="754">
        <v>9</v>
      </c>
      <c r="F59" s="1235">
        <v>515</v>
      </c>
      <c r="G59" s="1235" t="s">
        <v>37</v>
      </c>
      <c r="H59" s="1235" t="s">
        <v>37</v>
      </c>
      <c r="I59" s="898">
        <v>162.16999999999999</v>
      </c>
      <c r="J59" s="669">
        <f t="shared" si="0"/>
        <v>2.2198927051859165</v>
      </c>
      <c r="K59" s="901">
        <v>0.9</v>
      </c>
      <c r="L59" s="911">
        <v>4</v>
      </c>
      <c r="M59" s="660">
        <f t="shared" si="1"/>
        <v>3.6</v>
      </c>
      <c r="N59" s="894" t="s">
        <v>249</v>
      </c>
      <c r="O59" s="756">
        <v>0.82</v>
      </c>
      <c r="P59" s="885">
        <v>43783</v>
      </c>
      <c r="Q59" s="885">
        <v>43805</v>
      </c>
      <c r="R59" s="660">
        <f t="shared" si="2"/>
        <v>9.7560975609756184</v>
      </c>
      <c r="S59" s="721">
        <f>IF(INDEX(Historical!$D$7:$D$1379,MATCH(B59,Historical!$B$7:$B$1403,0))=0,"n/a",(INDEX(Historical!$C$7:$C$1381,MATCH(B59,Historical!$B$7:$B$1403,0))/INDEX(Historical!$D$7:$D$1379,MATCH(B59,Historical!$B$7:$B$1403,0))-1)*100)</f>
        <v>9.9836333878887018</v>
      </c>
      <c r="T59" s="721">
        <f>IF(INDEX(Historical!$F$7:$F$1372,MATCH(B59,Historical!$B$7:$B$1403,0))=0,"n/a",((INDEX(Historical!$C$7:$C$1381,MATCH(B59,Historical!$B$7:$B$1403,0))/INDEX(Historical!$F$7:$F$1372,MATCH(B59,Historical!$B$7:$B$1403,0)))^(1/3)-1)*100)</f>
        <v>11.102644857564847</v>
      </c>
      <c r="U59" s="721">
        <f>IF(INDEX(Historical!$H$7:$H$1372,MATCH(B59,Historical!$B$7:$B$1403,0))=0,"n/a",((INDEX(Historical!$C$7:$C$1381,MATCH(B59,Historical!$B$7:$B$1403,0))/INDEX(Historical!$H$7:$H$1372,MATCH(B59,Historical!$B$7:$B$1403,0)))^(1/5)-1)*100)</f>
        <v>12.464571627241106</v>
      </c>
      <c r="V59" s="721">
        <f>IF(INDEX(Historical!$O$7:$O$1372,MATCH(B59,Historical!$B$7:$B$1403,0))=0,"n/a",((INDEX(Historical!$C$7:$C$1381,MATCH(B59,Historical!$B$7:$B$1403,0))/INDEX(Historical!$O$7:$O$1372,MATCH(B59,Historical!$B$7:$B$1403,0)))^(1/10)-1)*100)</f>
        <v>10.752972403706075</v>
      </c>
      <c r="W59" s="722">
        <f t="shared" si="3"/>
        <v>1.1591745202419677</v>
      </c>
      <c r="X59" s="723">
        <f t="shared" si="4"/>
        <v>1.4664201914401302</v>
      </c>
      <c r="Y59" s="672"/>
      <c r="Z59" s="669">
        <f t="shared" si="5"/>
        <v>44.831880448318813</v>
      </c>
      <c r="AA59" s="910">
        <f t="shared" si="6"/>
        <v>20.195516811955169</v>
      </c>
      <c r="AB59" s="911">
        <v>12</v>
      </c>
      <c r="AC59" s="889">
        <v>8.0299999999999994</v>
      </c>
      <c r="AD59" s="889">
        <v>2.68</v>
      </c>
      <c r="AE59" s="889">
        <v>3.16</v>
      </c>
      <c r="AF59" s="889">
        <v>6.26</v>
      </c>
      <c r="AG59" s="889">
        <v>33.5</v>
      </c>
      <c r="AH59" s="889">
        <v>-4.3999999999999995</v>
      </c>
      <c r="AI59" s="889">
        <v>8.07</v>
      </c>
      <c r="AJ59" s="889">
        <v>8.5</v>
      </c>
      <c r="AK59" s="889">
        <v>7.53</v>
      </c>
      <c r="AL59" s="902">
        <v>116090</v>
      </c>
      <c r="AM59" s="896">
        <v>0.16</v>
      </c>
      <c r="AN59" s="889">
        <v>0.87</v>
      </c>
      <c r="AO59" s="762">
        <f t="shared" si="7"/>
        <v>-5.5110524795281464</v>
      </c>
      <c r="AP59" s="763">
        <f t="shared" si="8"/>
        <v>14.684464332427023</v>
      </c>
      <c r="AQ59" s="912">
        <f t="shared" si="9"/>
        <v>137.04095777625471</v>
      </c>
      <c r="AR59" s="669">
        <f>INDEX(Historical!$C$7:$C$1381,MATCH(B59,Historical!$B$7:$B$1403,0))*IF(AH59="n/a",1.03,IF(AH59&lt;0,1.01,IF(AH59&gt;10,1.1,(1+AH59/100))))</f>
        <v>3.3935999999999997</v>
      </c>
      <c r="AS59" s="910">
        <f t="shared" si="10"/>
        <v>3.6674635199999996</v>
      </c>
      <c r="AT59" s="910">
        <f t="shared" si="16"/>
        <v>3.9436235230559995</v>
      </c>
      <c r="AU59" s="910">
        <f t="shared" si="16"/>
        <v>4.2405783743421157</v>
      </c>
      <c r="AV59" s="910">
        <f t="shared" si="16"/>
        <v>4.5598939259300764</v>
      </c>
      <c r="AW59" s="669">
        <f t="shared" si="12"/>
        <v>19.805159343328192</v>
      </c>
      <c r="AX59" s="770">
        <f t="shared" si="13"/>
        <v>12.212591319805261</v>
      </c>
      <c r="AY59" s="959">
        <v>1.1000000000000001</v>
      </c>
      <c r="AZ59" s="896">
        <v>7.84</v>
      </c>
      <c r="BA59" s="896">
        <v>-11.89</v>
      </c>
      <c r="BB59" s="896">
        <v>-8.44</v>
      </c>
      <c r="BC59" s="896">
        <v>-5.8500000000000005</v>
      </c>
      <c r="BE59" s="641">
        <v>2012</v>
      </c>
      <c r="BF59" s="922">
        <f t="shared" si="14"/>
        <v>0</v>
      </c>
      <c r="BG59" s="906">
        <v>10.5</v>
      </c>
      <c r="BH59" s="887"/>
    </row>
    <row r="60" spans="1:60" s="796" customFormat="1" ht="11.25" customHeight="1" x14ac:dyDescent="0.2">
      <c r="A60" s="777" t="s">
        <v>1321</v>
      </c>
      <c r="B60" s="804" t="s">
        <v>1322</v>
      </c>
      <c r="C60" s="957" t="s">
        <v>108</v>
      </c>
      <c r="D60" s="957" t="s">
        <v>4355</v>
      </c>
      <c r="E60" s="778">
        <v>9</v>
      </c>
      <c r="F60" s="1235">
        <v>461</v>
      </c>
      <c r="G60" s="1234" t="s">
        <v>37</v>
      </c>
      <c r="H60" s="1234" t="s">
        <v>37</v>
      </c>
      <c r="I60" s="779">
        <v>67.53</v>
      </c>
      <c r="J60" s="780">
        <f t="shared" si="0"/>
        <v>2.6062490744854139</v>
      </c>
      <c r="K60" s="781">
        <v>0.44</v>
      </c>
      <c r="L60" s="782">
        <v>4</v>
      </c>
      <c r="M60" s="783">
        <f t="shared" si="1"/>
        <v>1.76</v>
      </c>
      <c r="N60" s="784" t="s">
        <v>586</v>
      </c>
      <c r="O60" s="785">
        <v>0.38</v>
      </c>
      <c r="P60" s="800">
        <v>43546</v>
      </c>
      <c r="Q60" s="800">
        <v>43560</v>
      </c>
      <c r="R60" s="783">
        <f t="shared" si="2"/>
        <v>15.789473684210526</v>
      </c>
      <c r="S60" s="721">
        <f>IF(INDEX(Historical!$D$7:$D$1379,MATCH(B60,Historical!$B$7:$B$1403,0))=0,"n/a",(INDEX(Historical!$C$7:$C$1381,MATCH(B60,Historical!$B$7:$B$1403,0))/INDEX(Historical!$D$7:$D$1379,MATCH(B60,Historical!$B$7:$B$1403,0))-1)*100)</f>
        <v>16.43835616438356</v>
      </c>
      <c r="T60" s="721">
        <f>IF(INDEX(Historical!$F$7:$F$1372,MATCH(B60,Historical!$B$7:$B$1403,0))=0,"n/a",((INDEX(Historical!$C$7:$C$1381,MATCH(B60,Historical!$B$7:$B$1403,0))/INDEX(Historical!$F$7:$F$1372,MATCH(B60,Historical!$B$7:$B$1403,0)))^(1/3)-1)*100)</f>
        <v>14.583871699202234</v>
      </c>
      <c r="U60" s="721">
        <f>IF(INDEX(Historical!$H$7:$H$1372,MATCH(B60,Historical!$B$7:$B$1403,0))=0,"n/a",((INDEX(Historical!$C$7:$C$1381,MATCH(B60,Historical!$B$7:$B$1403,0))/INDEX(Historical!$H$7:$H$1372,MATCH(B60,Historical!$B$7:$B$1403,0)))^(1/5)-1)*100)</f>
        <v>12.580769701763362</v>
      </c>
      <c r="V60" s="721">
        <f>IF(INDEX(Historical!$O$7:$O$1372,MATCH(B60,Historical!$B$7:$B$1403,0))=0,"n/a",((INDEX(Historical!$C$7:$C$1381,MATCH(B60,Historical!$B$7:$B$1403,0))/INDEX(Historical!$O$7:$O$1372,MATCH(B60,Historical!$B$7:$B$1403,0)))^(1/10)-1)*100)</f>
        <v>8.9711771877705626</v>
      </c>
      <c r="W60" s="722">
        <f t="shared" si="3"/>
        <v>1.4023543887766889</v>
      </c>
      <c r="X60" s="723">
        <f t="shared" si="4"/>
        <v>0.83316355640816975</v>
      </c>
      <c r="Y60" s="1120"/>
      <c r="Z60" s="780">
        <f t="shared" si="5"/>
        <v>34.990059642147116</v>
      </c>
      <c r="AA60" s="788">
        <f t="shared" si="6"/>
        <v>13.42544731610338</v>
      </c>
      <c r="AB60" s="782">
        <v>12</v>
      </c>
      <c r="AC60" s="789">
        <v>5.03</v>
      </c>
      <c r="AD60" s="789">
        <v>5.37</v>
      </c>
      <c r="AE60" s="789">
        <v>5.28</v>
      </c>
      <c r="AF60" s="789">
        <v>1.38</v>
      </c>
      <c r="AG60" s="789">
        <v>9.4</v>
      </c>
      <c r="AH60" s="789">
        <v>35.099999999999994</v>
      </c>
      <c r="AI60" s="789">
        <v>3.32</v>
      </c>
      <c r="AJ60" s="789">
        <v>15.1</v>
      </c>
      <c r="AK60" s="789">
        <v>2.5</v>
      </c>
      <c r="AL60" s="790">
        <v>2360</v>
      </c>
      <c r="AM60" s="791">
        <v>0.89999999999999991</v>
      </c>
      <c r="AN60" s="789">
        <v>0.13</v>
      </c>
      <c r="AO60" s="792">
        <f t="shared" si="7"/>
        <v>1.7615714601453956</v>
      </c>
      <c r="AP60" s="793">
        <f t="shared" si="8"/>
        <v>15.187018776248776</v>
      </c>
      <c r="AQ60" s="794">
        <f t="shared" si="9"/>
        <v>-9.2570975013652088</v>
      </c>
      <c r="AR60" s="669">
        <f>INDEX(Historical!$C$7:$C$1381,MATCH(B60,Historical!$B$7:$B$1403,0))*IF(AH60="n/a",1.03,IF(AH60&lt;0,1.01,IF(AH60&gt;10,1.1,(1+AH60/100))))</f>
        <v>1.87</v>
      </c>
      <c r="AS60" s="788">
        <f t="shared" si="10"/>
        <v>1.9320839999999999</v>
      </c>
      <c r="AT60" s="788">
        <f t="shared" si="16"/>
        <v>1.9803860999999998</v>
      </c>
      <c r="AU60" s="788">
        <f t="shared" si="16"/>
        <v>2.0298957524999994</v>
      </c>
      <c r="AV60" s="788">
        <f t="shared" si="16"/>
        <v>2.0806431463124992</v>
      </c>
      <c r="AW60" s="780">
        <f t="shared" si="12"/>
        <v>9.8930089988124976</v>
      </c>
      <c r="AX60" s="795">
        <f t="shared" si="13"/>
        <v>14.649798606267581</v>
      </c>
      <c r="AY60" s="960">
        <v>1.1499999999999999</v>
      </c>
      <c r="AZ60" s="791">
        <v>8.34</v>
      </c>
      <c r="BA60" s="791">
        <v>-22.95</v>
      </c>
      <c r="BB60" s="791">
        <v>-14.26</v>
      </c>
      <c r="BC60" s="791">
        <v>-11.76</v>
      </c>
      <c r="BD60" s="933"/>
      <c r="BE60" s="641">
        <v>2011</v>
      </c>
      <c r="BF60" s="922">
        <f t="shared" si="14"/>
        <v>0</v>
      </c>
      <c r="BG60" s="847">
        <v>1.3</v>
      </c>
    </row>
    <row r="61" spans="1:60" ht="11.25" customHeight="1" x14ac:dyDescent="0.2">
      <c r="A61" s="895" t="s">
        <v>1325</v>
      </c>
      <c r="B61" s="899" t="s">
        <v>1326</v>
      </c>
      <c r="C61" s="957" t="s">
        <v>128</v>
      </c>
      <c r="D61" s="957" t="s">
        <v>4343</v>
      </c>
      <c r="E61" s="754">
        <v>9</v>
      </c>
      <c r="F61" s="1235">
        <v>509</v>
      </c>
      <c r="G61" s="1235" t="s">
        <v>115</v>
      </c>
      <c r="H61" s="1235" t="s">
        <v>115</v>
      </c>
      <c r="I61" s="889">
        <v>83.3</v>
      </c>
      <c r="J61" s="669">
        <f t="shared" si="0"/>
        <v>3.0252100840336134</v>
      </c>
      <c r="K61" s="901">
        <v>0.63</v>
      </c>
      <c r="L61" s="911">
        <v>4</v>
      </c>
      <c r="M61" s="660">
        <f t="shared" si="1"/>
        <v>2.52</v>
      </c>
      <c r="N61" s="894" t="s">
        <v>412</v>
      </c>
      <c r="O61" s="756">
        <v>0.625</v>
      </c>
      <c r="P61" s="885">
        <v>43738</v>
      </c>
      <c r="Q61" s="885">
        <v>43763</v>
      </c>
      <c r="R61" s="660">
        <f t="shared" si="2"/>
        <v>0.80000000000000071</v>
      </c>
      <c r="S61" s="721">
        <f>IF(INDEX(Historical!$D$7:$D$1379,MATCH(B61,Historical!$B$7:$B$1403,0))=0,"n/a",(INDEX(Historical!$C$7:$C$1381,MATCH(B61,Historical!$B$7:$B$1403,0))/INDEX(Historical!$D$7:$D$1379,MATCH(B61,Historical!$B$7:$B$1403,0))-1)*100)</f>
        <v>3.2989690721649589</v>
      </c>
      <c r="T61" s="721">
        <f>IF(INDEX(Historical!$F$7:$F$1372,MATCH(B61,Historical!$B$7:$B$1403,0))=0,"n/a",((INDEX(Historical!$C$7:$C$1381,MATCH(B61,Historical!$B$7:$B$1403,0))/INDEX(Historical!$F$7:$F$1372,MATCH(B61,Historical!$B$7:$B$1403,0)))^(1/3)-1)*100)</f>
        <v>10.631465977814702</v>
      </c>
      <c r="U61" s="721">
        <f>IF(INDEX(Historical!$H$7:$H$1372,MATCH(B61,Historical!$B$7:$B$1403,0))=0,"n/a",((INDEX(Historical!$C$7:$C$1381,MATCH(B61,Historical!$B$7:$B$1403,0))/INDEX(Historical!$H$7:$H$1372,MATCH(B61,Historical!$B$7:$B$1403,0)))^(1/5)-1)*100)</f>
        <v>8.3177648451102648</v>
      </c>
      <c r="V61" s="721">
        <f>IF(INDEX(Historical!$O$7:$O$1372,MATCH(B61,Historical!$B$7:$B$1403,0))=0,"n/a",((INDEX(Historical!$C$7:$C$1381,MATCH(B61,Historical!$B$7:$B$1403,0))/INDEX(Historical!$O$7:$O$1372,MATCH(B61,Historical!$B$7:$B$1403,0)))^(1/10)-1)*100)</f>
        <v>16.161435501439914</v>
      </c>
      <c r="W61" s="722">
        <f t="shared" si="3"/>
        <v>0.5146674529232993</v>
      </c>
      <c r="X61" s="723">
        <f t="shared" si="4"/>
        <v>1.5693895934170312</v>
      </c>
      <c r="Y61" s="672"/>
      <c r="Z61" s="669">
        <f t="shared" si="5"/>
        <v>41.17647058823529</v>
      </c>
      <c r="AA61" s="910">
        <f t="shared" si="6"/>
        <v>13.611111111111111</v>
      </c>
      <c r="AB61" s="911">
        <v>12</v>
      </c>
      <c r="AC61" s="889">
        <v>6.12</v>
      </c>
      <c r="AD61" s="889">
        <v>7.16</v>
      </c>
      <c r="AE61" s="889">
        <v>0.85</v>
      </c>
      <c r="AF61" s="889">
        <v>2.0499999999999998</v>
      </c>
      <c r="AG61" s="889">
        <v>15.8</v>
      </c>
      <c r="AH61" s="889">
        <v>-1.4000000000000001</v>
      </c>
      <c r="AI61" s="889">
        <v>5.75</v>
      </c>
      <c r="AJ61" s="889">
        <v>5.3</v>
      </c>
      <c r="AK61" s="889">
        <v>1.9</v>
      </c>
      <c r="AL61" s="902">
        <v>5580</v>
      </c>
      <c r="AM61" s="896">
        <v>0.6</v>
      </c>
      <c r="AN61" s="889">
        <v>0.68</v>
      </c>
      <c r="AO61" s="762">
        <f t="shared" si="7"/>
        <v>-2.2681361819672325</v>
      </c>
      <c r="AP61" s="763">
        <f t="shared" si="8"/>
        <v>11.342974929143878</v>
      </c>
      <c r="AQ61" s="912">
        <f t="shared" si="9"/>
        <v>11.360830492149399</v>
      </c>
      <c r="AR61" s="669">
        <f>INDEX(Historical!$C$7:$C$1381,MATCH(B61,Historical!$B$7:$B$1403,0))*IF(AH61="n/a",1.03,IF(AH61&lt;0,1.01,IF(AH61&gt;10,1.1,(1+AH61/100))))</f>
        <v>2.5300500000000001</v>
      </c>
      <c r="AS61" s="910">
        <f t="shared" si="10"/>
        <v>2.6755278750000002</v>
      </c>
      <c r="AT61" s="910">
        <f t="shared" si="16"/>
        <v>2.7263629046250002</v>
      </c>
      <c r="AU61" s="910">
        <f t="shared" si="16"/>
        <v>2.7781637998128748</v>
      </c>
      <c r="AV61" s="910">
        <f t="shared" si="16"/>
        <v>2.830948912009319</v>
      </c>
      <c r="AW61" s="669">
        <f t="shared" si="12"/>
        <v>13.541053491447194</v>
      </c>
      <c r="AX61" s="770">
        <f t="shared" si="13"/>
        <v>16.255766496335166</v>
      </c>
      <c r="AY61" s="959">
        <v>0.88</v>
      </c>
      <c r="AZ61" s="896">
        <v>14.11</v>
      </c>
      <c r="BA61" s="896">
        <v>-16.29</v>
      </c>
      <c r="BB61" s="896">
        <v>-9.6</v>
      </c>
      <c r="BC61" s="896">
        <v>-0.41000000000000003</v>
      </c>
      <c r="BE61" s="641">
        <v>2011</v>
      </c>
      <c r="BF61" s="922">
        <f t="shared" si="14"/>
        <v>0</v>
      </c>
      <c r="BG61" s="906">
        <v>6.9</v>
      </c>
    </row>
    <row r="62" spans="1:60" ht="11.25" customHeight="1" x14ac:dyDescent="0.2">
      <c r="A62" s="887" t="s">
        <v>1341</v>
      </c>
      <c r="B62" s="899" t="s">
        <v>1342</v>
      </c>
      <c r="C62" s="957" t="s">
        <v>4207</v>
      </c>
      <c r="D62" s="957" t="s">
        <v>4385</v>
      </c>
      <c r="E62" s="754">
        <v>9</v>
      </c>
      <c r="F62" s="1235">
        <v>507</v>
      </c>
      <c r="G62" s="1235" t="s">
        <v>106</v>
      </c>
      <c r="H62" s="1235" t="s">
        <v>106</v>
      </c>
      <c r="I62" s="898">
        <v>265.85000000000002</v>
      </c>
      <c r="J62" s="669">
        <f t="shared" si="0"/>
        <v>0.79744216663532064</v>
      </c>
      <c r="K62" s="901">
        <v>0.53</v>
      </c>
      <c r="L62" s="911">
        <v>4</v>
      </c>
      <c r="M62" s="660">
        <f t="shared" si="1"/>
        <v>2.12</v>
      </c>
      <c r="N62" s="894" t="s">
        <v>379</v>
      </c>
      <c r="O62" s="756">
        <v>0.47</v>
      </c>
      <c r="P62" s="885">
        <v>43747</v>
      </c>
      <c r="Q62" s="885">
        <v>43756</v>
      </c>
      <c r="R62" s="660">
        <f t="shared" si="2"/>
        <v>12.765957446808523</v>
      </c>
      <c r="S62" s="721">
        <f>IF(INDEX(Historical!$D$7:$D$1379,MATCH(B62,Historical!$B$7:$B$1403,0))=0,"n/a",(INDEX(Historical!$C$7:$C$1381,MATCH(B62,Historical!$B$7:$B$1403,0))/INDEX(Historical!$D$7:$D$1379,MATCH(B62,Historical!$B$7:$B$1403,0))-1)*100)</f>
        <v>18.292682926829261</v>
      </c>
      <c r="T62" s="721">
        <f>IF(INDEX(Historical!$F$7:$F$1372,MATCH(B62,Historical!$B$7:$B$1403,0))=0,"n/a",((INDEX(Historical!$C$7:$C$1381,MATCH(B62,Historical!$B$7:$B$1403,0))/INDEX(Historical!$F$7:$F$1372,MATCH(B62,Historical!$B$7:$B$1403,0)))^(1/3)-1)*100)</f>
        <v>16.089608946568788</v>
      </c>
      <c r="U62" s="721">
        <f>IF(INDEX(Historical!$H$7:$H$1372,MATCH(B62,Historical!$B$7:$B$1403,0))=0,"n/a",((INDEX(Historical!$C$7:$C$1381,MATCH(B62,Historical!$B$7:$B$1403,0))/INDEX(Historical!$H$7:$H$1372,MATCH(B62,Historical!$B$7:$B$1403,0)))^(1/5)-1)*100)</f>
        <v>18.794839608701032</v>
      </c>
      <c r="V62" s="721" t="str">
        <f>IF(INDEX(Historical!$O$7:$O$1372,MATCH(B62,Historical!$B$7:$B$1403,0))=0,"n/a",((INDEX(Historical!$C$7:$C$1381,MATCH(B62,Historical!$B$7:$B$1403,0))/INDEX(Historical!$O$7:$O$1372,MATCH(B62,Historical!$B$7:$B$1403,0)))^(1/10)-1)*100)</f>
        <v>n/a</v>
      </c>
      <c r="W62" s="722" t="str">
        <f t="shared" si="3"/>
        <v>n/a</v>
      </c>
      <c r="X62" s="723">
        <f t="shared" si="4"/>
        <v>1.2529893072467355</v>
      </c>
      <c r="Y62" s="686"/>
      <c r="Z62" s="669">
        <f t="shared" si="5"/>
        <v>35.451505016722408</v>
      </c>
      <c r="AA62" s="910">
        <f t="shared" si="6"/>
        <v>44.456521739130437</v>
      </c>
      <c r="AB62" s="911">
        <v>7</v>
      </c>
      <c r="AC62" s="889">
        <v>5.98</v>
      </c>
      <c r="AD62" s="889">
        <v>4.04</v>
      </c>
      <c r="AE62" s="889">
        <v>10.1</v>
      </c>
      <c r="AF62" s="889">
        <v>19.100000000000001</v>
      </c>
      <c r="AG62" s="889">
        <v>44.4</v>
      </c>
      <c r="AH62" s="889">
        <v>18.399999999999999</v>
      </c>
      <c r="AI62" s="889">
        <v>12.740000000000002</v>
      </c>
      <c r="AJ62" s="889">
        <v>15</v>
      </c>
      <c r="AK62" s="889">
        <v>11.01</v>
      </c>
      <c r="AL62" s="902">
        <v>70060</v>
      </c>
      <c r="AM62" s="896">
        <v>0.2</v>
      </c>
      <c r="AN62" s="889">
        <v>0.12</v>
      </c>
      <c r="AO62" s="762">
        <f t="shared" si="7"/>
        <v>-24.864239963794084</v>
      </c>
      <c r="AP62" s="763">
        <f t="shared" si="8"/>
        <v>19.592281775336353</v>
      </c>
      <c r="AQ62" s="912">
        <f t="shared" si="9"/>
        <v>514.31789281279418</v>
      </c>
      <c r="AR62" s="669">
        <f>INDEX(Historical!$C$7:$C$1381,MATCH(B62,Historical!$B$7:$B$1403,0))*IF(AH62="n/a",1.03,IF(AH62&lt;0,1.01,IF(AH62&gt;10,1.1,(1+AH62/100))))</f>
        <v>2.1339999999999999</v>
      </c>
      <c r="AS62" s="910">
        <f t="shared" si="10"/>
        <v>2.3473999999999999</v>
      </c>
      <c r="AT62" s="910">
        <f t="shared" si="16"/>
        <v>2.5821400000000003</v>
      </c>
      <c r="AU62" s="910">
        <f t="shared" si="16"/>
        <v>2.8403540000000005</v>
      </c>
      <c r="AV62" s="910">
        <f t="shared" si="16"/>
        <v>3.124389400000001</v>
      </c>
      <c r="AW62" s="669">
        <f t="shared" si="12"/>
        <v>13.028283400000003</v>
      </c>
      <c r="AX62" s="770">
        <f t="shared" si="13"/>
        <v>4.9006144066202753</v>
      </c>
      <c r="AY62" s="959">
        <v>0.99</v>
      </c>
      <c r="AZ62" s="896">
        <v>12.629999999999999</v>
      </c>
      <c r="BA62" s="896">
        <v>-13.370000000000001</v>
      </c>
      <c r="BB62" s="896">
        <v>-5.25</v>
      </c>
      <c r="BC62" s="896">
        <v>-1.18</v>
      </c>
      <c r="BE62" s="641">
        <v>2011</v>
      </c>
      <c r="BF62" s="922">
        <f t="shared" si="14"/>
        <v>0</v>
      </c>
      <c r="BG62" s="906">
        <v>25.6</v>
      </c>
      <c r="BH62" s="721"/>
    </row>
    <row r="63" spans="1:60" ht="11.25" customHeight="1" x14ac:dyDescent="0.2">
      <c r="A63" s="887" t="s">
        <v>1345</v>
      </c>
      <c r="B63" s="899" t="s">
        <v>1346</v>
      </c>
      <c r="C63" s="957" t="s">
        <v>108</v>
      </c>
      <c r="D63" s="957" t="s">
        <v>4355</v>
      </c>
      <c r="E63" s="754">
        <v>9</v>
      </c>
      <c r="F63" s="1235">
        <v>535</v>
      </c>
      <c r="G63" s="1235" t="s">
        <v>106</v>
      </c>
      <c r="H63" s="1235" t="s">
        <v>106</v>
      </c>
      <c r="I63" s="898">
        <v>10.54</v>
      </c>
      <c r="J63" s="669">
        <f t="shared" si="0"/>
        <v>4.5540796963946866</v>
      </c>
      <c r="K63" s="901">
        <v>0.12</v>
      </c>
      <c r="L63" s="911">
        <v>4</v>
      </c>
      <c r="M63" s="660">
        <f t="shared" si="1"/>
        <v>0.48</v>
      </c>
      <c r="N63" s="894" t="s">
        <v>644</v>
      </c>
      <c r="O63" s="756">
        <v>0.11</v>
      </c>
      <c r="P63" s="885">
        <v>43868</v>
      </c>
      <c r="Q63" s="885">
        <v>43886</v>
      </c>
      <c r="R63" s="660">
        <f t="shared" si="2"/>
        <v>9.0909090909090864</v>
      </c>
      <c r="S63" s="721">
        <f>IF(INDEX(Historical!$D$7:$D$1379,MATCH(B63,Historical!$B$7:$B$1403,0))=0,"n/a",(INDEX(Historical!$C$7:$C$1381,MATCH(B63,Historical!$B$7:$B$1403,0))/INDEX(Historical!$D$7:$D$1379,MATCH(B63,Historical!$B$7:$B$1403,0))-1)*100)</f>
        <v>15.789473684210531</v>
      </c>
      <c r="T63" s="721">
        <f>IF(INDEX(Historical!$F$7:$F$1372,MATCH(B63,Historical!$B$7:$B$1403,0))=0,"n/a",((INDEX(Historical!$C$7:$C$1381,MATCH(B63,Historical!$B$7:$B$1403,0))/INDEX(Historical!$F$7:$F$1372,MATCH(B63,Historical!$B$7:$B$1403,0)))^(1/3)-1)*100)</f>
        <v>19.168034448193151</v>
      </c>
      <c r="U63" s="721">
        <f>IF(INDEX(Historical!$H$7:$H$1372,MATCH(B63,Historical!$B$7:$B$1403,0))=0,"n/a",((INDEX(Historical!$C$7:$C$1381,MATCH(B63,Historical!$B$7:$B$1403,0))/INDEX(Historical!$H$7:$H$1372,MATCH(B63,Historical!$B$7:$B$1403,0)))^(1/5)-1)*100)</f>
        <v>29.839292945512376</v>
      </c>
      <c r="V63" s="721" t="str">
        <f>IF(INDEX(Historical!$O$7:$O$1372,MATCH(B63,Historical!$B$7:$B$1403,0))=0,"n/a",((INDEX(Historical!$C$7:$C$1381,MATCH(B63,Historical!$B$7:$B$1403,0))/INDEX(Historical!$O$7:$O$1372,MATCH(B63,Historical!$B$7:$B$1403,0)))^(1/10)-1)*100)</f>
        <v>n/a</v>
      </c>
      <c r="W63" s="722" t="str">
        <f t="shared" si="3"/>
        <v>n/a</v>
      </c>
      <c r="X63" s="723">
        <f t="shared" si="4"/>
        <v>2.4259587760579167</v>
      </c>
      <c r="Y63" s="691" t="s">
        <v>4516</v>
      </c>
      <c r="Z63" s="669">
        <f t="shared" si="5"/>
        <v>64</v>
      </c>
      <c r="AA63" s="910">
        <f t="shared" si="6"/>
        <v>14.053333333333333</v>
      </c>
      <c r="AB63" s="911">
        <v>12</v>
      </c>
      <c r="AC63" s="889">
        <v>0.75</v>
      </c>
      <c r="AD63" s="889">
        <v>1.36</v>
      </c>
      <c r="AE63" s="889">
        <v>2.4900000000000002</v>
      </c>
      <c r="AF63" s="892">
        <v>0.94</v>
      </c>
      <c r="AG63" s="889">
        <v>6.2</v>
      </c>
      <c r="AH63" s="889">
        <v>17.599999999999998</v>
      </c>
      <c r="AI63" s="889">
        <v>7.59</v>
      </c>
      <c r="AJ63" s="889">
        <v>12.3</v>
      </c>
      <c r="AK63" s="889">
        <v>10.38</v>
      </c>
      <c r="AL63" s="902">
        <v>2590</v>
      </c>
      <c r="AM63" s="896">
        <v>8.73</v>
      </c>
      <c r="AN63" s="889">
        <v>0</v>
      </c>
      <c r="AO63" s="762">
        <f t="shared" si="7"/>
        <v>20.340039308573729</v>
      </c>
      <c r="AP63" s="763">
        <f t="shared" si="8"/>
        <v>34.393372641907064</v>
      </c>
      <c r="AQ63" s="912">
        <f t="shared" si="9"/>
        <v>-23.376437237815871</v>
      </c>
      <c r="AR63" s="669">
        <f>INDEX(Historical!$C$7:$C$1381,MATCH(B63,Historical!$B$7:$B$1403,0))*IF(AH63="n/a",1.03,IF(AH63&lt;0,1.01,IF(AH63&gt;10,1.1,(1+AH63/100))))</f>
        <v>0.48400000000000004</v>
      </c>
      <c r="AS63" s="910">
        <f t="shared" si="10"/>
        <v>0.52073560000000008</v>
      </c>
      <c r="AT63" s="910">
        <f t="shared" si="16"/>
        <v>0.57280916000000015</v>
      </c>
      <c r="AU63" s="910">
        <f t="shared" si="16"/>
        <v>0.63009007600000022</v>
      </c>
      <c r="AV63" s="910">
        <f t="shared" si="16"/>
        <v>0.69309908360000028</v>
      </c>
      <c r="AW63" s="669">
        <f t="shared" si="12"/>
        <v>2.9007339196000008</v>
      </c>
      <c r="AX63" s="770">
        <f t="shared" si="13"/>
        <v>27.521194683111965</v>
      </c>
      <c r="AY63" s="959">
        <v>0.87</v>
      </c>
      <c r="AZ63" s="896">
        <v>1.8399999999999999</v>
      </c>
      <c r="BA63" s="896">
        <v>-17.46</v>
      </c>
      <c r="BB63" s="896">
        <v>-10.81</v>
      </c>
      <c r="BC63" s="896">
        <v>-8.16</v>
      </c>
      <c r="BE63" s="641">
        <v>2013</v>
      </c>
      <c r="BF63" s="922">
        <f t="shared" si="14"/>
        <v>0</v>
      </c>
      <c r="BG63" s="906">
        <v>0.70000000000000007</v>
      </c>
    </row>
    <row r="64" spans="1:60" ht="11.25" customHeight="1" x14ac:dyDescent="0.2">
      <c r="A64" s="895" t="s">
        <v>1357</v>
      </c>
      <c r="B64" s="899" t="s">
        <v>1358</v>
      </c>
      <c r="C64" s="957" t="s">
        <v>4335</v>
      </c>
      <c r="D64" s="957" t="s">
        <v>4366</v>
      </c>
      <c r="E64" s="754">
        <v>9</v>
      </c>
      <c r="F64" s="1235">
        <v>477</v>
      </c>
      <c r="G64" s="1235" t="s">
        <v>115</v>
      </c>
      <c r="H64" s="1235" t="s">
        <v>115</v>
      </c>
      <c r="I64" s="898">
        <v>147.77000000000001</v>
      </c>
      <c r="J64" s="669">
        <f t="shared" si="0"/>
        <v>0.58198551803478371</v>
      </c>
      <c r="K64" s="901">
        <v>0.43</v>
      </c>
      <c r="L64" s="911">
        <v>2</v>
      </c>
      <c r="M64" s="660">
        <f t="shared" si="1"/>
        <v>0.86</v>
      </c>
      <c r="N64" s="894" t="s">
        <v>1359</v>
      </c>
      <c r="O64" s="756">
        <v>0.41</v>
      </c>
      <c r="P64" s="885">
        <v>43601</v>
      </c>
      <c r="Q64" s="885">
        <v>43630</v>
      </c>
      <c r="R64" s="660">
        <f t="shared" si="2"/>
        <v>4.8780487804878092</v>
      </c>
      <c r="S64" s="721">
        <f>IF(INDEX(Historical!$D$7:$D$1379,MATCH(B64,Historical!$B$7:$B$1403,0))=0,"n/a",(INDEX(Historical!$C$7:$C$1381,MATCH(B64,Historical!$B$7:$B$1403,0))/INDEX(Historical!$D$7:$D$1379,MATCH(B64,Historical!$B$7:$B$1403,0))-1)*100)</f>
        <v>4.8780487804878092</v>
      </c>
      <c r="T64" s="721">
        <f>IF(INDEX(Historical!$F$7:$F$1372,MATCH(B64,Historical!$B$7:$B$1403,0))=0,"n/a",((INDEX(Historical!$C$7:$C$1381,MATCH(B64,Historical!$B$7:$B$1403,0))/INDEX(Historical!$F$7:$F$1372,MATCH(B64,Historical!$B$7:$B$1403,0)))^(1/3)-1)*100)</f>
        <v>10.3501240610526</v>
      </c>
      <c r="U64" s="721">
        <f>IF(INDEX(Historical!$H$7:$H$1372,MATCH(B64,Historical!$B$7:$B$1403,0))=0,"n/a",((INDEX(Historical!$C$7:$C$1381,MATCH(B64,Historical!$B$7:$B$1403,0))/INDEX(Historical!$H$7:$H$1372,MATCH(B64,Historical!$B$7:$B$1403,0)))^(1/5)-1)*100)</f>
        <v>12.370274760425982</v>
      </c>
      <c r="V64" s="721">
        <f>IF(INDEX(Historical!$O$7:$O$1372,MATCH(B64,Historical!$B$7:$B$1403,0))=0,"n/a",((INDEX(Historical!$C$7:$C$1381,MATCH(B64,Historical!$B$7:$B$1403,0))/INDEX(Historical!$O$7:$O$1372,MATCH(B64,Historical!$B$7:$B$1403,0)))^(1/10)-1)*100)</f>
        <v>15.703593010346783</v>
      </c>
      <c r="W64" s="722">
        <f t="shared" si="3"/>
        <v>0.78773531333086999</v>
      </c>
      <c r="X64" s="723">
        <f t="shared" si="4"/>
        <v>0.87732445109404145</v>
      </c>
      <c r="Y64" s="900"/>
      <c r="Z64" s="669">
        <f t="shared" si="5"/>
        <v>8.1439393939393945</v>
      </c>
      <c r="AA64" s="910">
        <f t="shared" si="6"/>
        <v>13.993371212121213</v>
      </c>
      <c r="AB64" s="911">
        <v>12</v>
      </c>
      <c r="AC64" s="889">
        <v>10.56</v>
      </c>
      <c r="AD64" s="889">
        <v>4.66</v>
      </c>
      <c r="AE64" s="889">
        <v>0.44</v>
      </c>
      <c r="AF64" s="889">
        <v>1.59</v>
      </c>
      <c r="AG64" s="889">
        <v>11.700000000000001</v>
      </c>
      <c r="AH64" s="891">
        <v>31.6</v>
      </c>
      <c r="AI64" s="891">
        <v>5.2200000000000006</v>
      </c>
      <c r="AJ64" s="889">
        <v>14.099999999999998</v>
      </c>
      <c r="AK64" s="889">
        <v>3</v>
      </c>
      <c r="AL64" s="902">
        <v>7830</v>
      </c>
      <c r="AM64" s="896">
        <v>0.3</v>
      </c>
      <c r="AN64" s="889">
        <v>0.55000000000000004</v>
      </c>
      <c r="AO64" s="762">
        <f t="shared" si="7"/>
        <v>-1.0411109336604465</v>
      </c>
      <c r="AP64" s="763">
        <f t="shared" si="8"/>
        <v>12.952260278460766</v>
      </c>
      <c r="AQ64" s="912">
        <f t="shared" si="9"/>
        <v>-0.55831362100202675</v>
      </c>
      <c r="AR64" s="669">
        <f>INDEX(Historical!$C$7:$C$1381,MATCH(B64,Historical!$B$7:$B$1403,0))*IF(AH64="n/a",1.03,IF(AH64&lt;0,1.01,IF(AH64&gt;10,1.1,(1+AH64/100))))</f>
        <v>0.94600000000000006</v>
      </c>
      <c r="AS64" s="910">
        <f t="shared" si="10"/>
        <v>0.99538120000000008</v>
      </c>
      <c r="AT64" s="910">
        <f t="shared" si="16"/>
        <v>1.0252426360000002</v>
      </c>
      <c r="AU64" s="910">
        <f t="shared" si="16"/>
        <v>1.0559999150800004</v>
      </c>
      <c r="AV64" s="910">
        <f t="shared" si="16"/>
        <v>1.0876799125324004</v>
      </c>
      <c r="AW64" s="669">
        <f t="shared" si="12"/>
        <v>5.1103036636124006</v>
      </c>
      <c r="AX64" s="770">
        <f t="shared" si="13"/>
        <v>3.4582822383517633</v>
      </c>
      <c r="AY64" s="959">
        <v>1.74</v>
      </c>
      <c r="AZ64" s="896">
        <v>19.16</v>
      </c>
      <c r="BA64" s="896">
        <v>-17.239999999999998</v>
      </c>
      <c r="BB64" s="896">
        <v>-12.67</v>
      </c>
      <c r="BC64" s="896">
        <v>-1.1499999999999999</v>
      </c>
      <c r="BE64" s="641">
        <v>2011</v>
      </c>
      <c r="BF64" s="922">
        <f t="shared" si="14"/>
        <v>0</v>
      </c>
      <c r="BG64" s="906">
        <v>4.2</v>
      </c>
    </row>
    <row r="65" spans="1:60" ht="11.25" customHeight="1" x14ac:dyDescent="0.2">
      <c r="A65" s="895" t="s">
        <v>1360</v>
      </c>
      <c r="B65" s="899" t="s">
        <v>1361</v>
      </c>
      <c r="C65" s="957" t="s">
        <v>108</v>
      </c>
      <c r="D65" s="957" t="s">
        <v>4355</v>
      </c>
      <c r="E65" s="754">
        <v>9</v>
      </c>
      <c r="F65" s="1235">
        <v>510</v>
      </c>
      <c r="G65" s="1235" t="s">
        <v>37</v>
      </c>
      <c r="H65" s="1235" t="s">
        <v>37</v>
      </c>
      <c r="I65" s="898">
        <v>116.11</v>
      </c>
      <c r="J65" s="669">
        <f t="shared" si="0"/>
        <v>3.1005081388338644</v>
      </c>
      <c r="K65" s="901">
        <v>0.9</v>
      </c>
      <c r="L65" s="911">
        <v>4</v>
      </c>
      <c r="M65" s="660">
        <f t="shared" si="1"/>
        <v>3.6</v>
      </c>
      <c r="N65" s="894" t="s">
        <v>160</v>
      </c>
      <c r="O65" s="756">
        <v>0.8</v>
      </c>
      <c r="P65" s="885">
        <v>43741</v>
      </c>
      <c r="Q65" s="885">
        <v>43769</v>
      </c>
      <c r="R65" s="660">
        <f t="shared" si="2"/>
        <v>12.499999999999996</v>
      </c>
      <c r="S65" s="721">
        <f>IF(INDEX(Historical!$D$7:$D$1379,MATCH(B65,Historical!$B$7:$B$1403,0))=0,"n/a",(INDEX(Historical!$C$7:$C$1381,MATCH(B65,Historical!$B$7:$B$1403,0))/INDEX(Historical!$D$7:$D$1379,MATCH(B65,Historical!$B$7:$B$1403,0))-1)*100)</f>
        <v>33.064516129032249</v>
      </c>
      <c r="T65" s="721">
        <f>IF(INDEX(Historical!$F$7:$F$1372,MATCH(B65,Historical!$B$7:$B$1403,0))=0,"n/a",((INDEX(Historical!$C$7:$C$1381,MATCH(B65,Historical!$B$7:$B$1403,0))/INDEX(Historical!$F$7:$F$1372,MATCH(B65,Historical!$B$7:$B$1403,0)))^(1/3)-1)*100)</f>
        <v>21.496949030504076</v>
      </c>
      <c r="U65" s="721">
        <f>IF(INDEX(Historical!$H$7:$H$1372,MATCH(B65,Historical!$B$7:$B$1403,0))=0,"n/a",((INDEX(Historical!$C$7:$C$1381,MATCH(B65,Historical!$B$7:$B$1403,0))/INDEX(Historical!$H$7:$H$1372,MATCH(B65,Historical!$B$7:$B$1403,0)))^(1/5)-1)*100)</f>
        <v>16.165687838587317</v>
      </c>
      <c r="V65" s="721">
        <f>IF(INDEX(Historical!$O$7:$O$1372,MATCH(B65,Historical!$B$7:$B$1403,0))=0,"n/a",((INDEX(Historical!$C$7:$C$1381,MATCH(B65,Historical!$B$7:$B$1403,0))/INDEX(Historical!$O$7:$O$1372,MATCH(B65,Historical!$B$7:$B$1403,0)))^(1/10)-1)*100)</f>
        <v>20.067040795605529</v>
      </c>
      <c r="W65" s="722">
        <f t="shared" si="3"/>
        <v>0.80558404217364388</v>
      </c>
      <c r="X65" s="723">
        <f t="shared" si="4"/>
        <v>1.0296616457698928</v>
      </c>
      <c r="Y65" s="900"/>
      <c r="Z65" s="669">
        <f t="shared" si="5"/>
        <v>33.488372093023258</v>
      </c>
      <c r="AA65" s="910">
        <f t="shared" si="6"/>
        <v>10.800930232558139</v>
      </c>
      <c r="AB65" s="911">
        <v>12</v>
      </c>
      <c r="AC65" s="889">
        <v>10.75</v>
      </c>
      <c r="AD65" s="889">
        <v>1.52</v>
      </c>
      <c r="AE65" s="889">
        <v>4.3899999999999997</v>
      </c>
      <c r="AF65" s="889">
        <v>1.57</v>
      </c>
      <c r="AG65" s="889">
        <v>13.900000000000002</v>
      </c>
      <c r="AH65" s="889">
        <v>31.5</v>
      </c>
      <c r="AI65" s="889">
        <v>6.3</v>
      </c>
      <c r="AJ65" s="889">
        <v>15.7</v>
      </c>
      <c r="AK65" s="889">
        <v>7.12</v>
      </c>
      <c r="AL65" s="902">
        <v>368680</v>
      </c>
      <c r="AM65" s="896">
        <v>0.1</v>
      </c>
      <c r="AN65" s="889">
        <v>1.26</v>
      </c>
      <c r="AO65" s="762">
        <f t="shared" si="7"/>
        <v>8.4652657448630411</v>
      </c>
      <c r="AP65" s="763">
        <f t="shared" si="8"/>
        <v>19.26619597742118</v>
      </c>
      <c r="AQ65" s="912">
        <f t="shared" si="9"/>
        <v>-13.186123830304442</v>
      </c>
      <c r="AR65" s="669">
        <f>INDEX(Historical!$C$7:$C$1381,MATCH(B65,Historical!$B$7:$B$1403,0))*IF(AH65="n/a",1.03,IF(AH65&lt;0,1.01,IF(AH65&gt;10,1.1,(1+AH65/100))))</f>
        <v>3.63</v>
      </c>
      <c r="AS65" s="910">
        <f t="shared" si="10"/>
        <v>3.8586899999999997</v>
      </c>
      <c r="AT65" s="910">
        <f t="shared" si="16"/>
        <v>4.1334287279999993</v>
      </c>
      <c r="AU65" s="910">
        <f t="shared" si="16"/>
        <v>4.4277288534335986</v>
      </c>
      <c r="AV65" s="910">
        <f t="shared" si="16"/>
        <v>4.7429831477980704</v>
      </c>
      <c r="AW65" s="669">
        <f t="shared" si="12"/>
        <v>20.792830729231671</v>
      </c>
      <c r="AX65" s="770">
        <f t="shared" si="13"/>
        <v>17.907872473716019</v>
      </c>
      <c r="AY65" s="959">
        <v>1.1299999999999999</v>
      </c>
      <c r="AZ65" s="896">
        <v>18.37</v>
      </c>
      <c r="BA65" s="896">
        <v>-17.71</v>
      </c>
      <c r="BB65" s="896">
        <v>-14.71</v>
      </c>
      <c r="BC65" s="896">
        <v>-4.63</v>
      </c>
      <c r="BE65" s="641">
        <v>2011</v>
      </c>
      <c r="BF65" s="922">
        <f t="shared" si="14"/>
        <v>0</v>
      </c>
      <c r="BG65" s="906">
        <v>1.2</v>
      </c>
    </row>
    <row r="66" spans="1:60" ht="11.25" customHeight="1" x14ac:dyDescent="0.2">
      <c r="A66" s="887" t="s">
        <v>1364</v>
      </c>
      <c r="B66" s="899" t="s">
        <v>1365</v>
      </c>
      <c r="C66" s="957" t="s">
        <v>123</v>
      </c>
      <c r="D66" s="957" t="s">
        <v>4372</v>
      </c>
      <c r="E66" s="754">
        <v>9</v>
      </c>
      <c r="F66" s="1235">
        <v>530</v>
      </c>
      <c r="G66" s="1235" t="s">
        <v>106</v>
      </c>
      <c r="H66" s="1235" t="s">
        <v>106</v>
      </c>
      <c r="I66" s="898">
        <v>94.55</v>
      </c>
      <c r="J66" s="669">
        <f t="shared" si="0"/>
        <v>2.8344791115811745</v>
      </c>
      <c r="K66" s="901">
        <v>0.67</v>
      </c>
      <c r="L66" s="911">
        <v>4</v>
      </c>
      <c r="M66" s="660">
        <f t="shared" si="1"/>
        <v>2.68</v>
      </c>
      <c r="N66" s="894" t="s">
        <v>107</v>
      </c>
      <c r="O66" s="756">
        <v>0.6</v>
      </c>
      <c r="P66" s="1196">
        <v>43853</v>
      </c>
      <c r="Q66" s="1196">
        <v>43874</v>
      </c>
      <c r="R66" s="660">
        <f t="shared" si="2"/>
        <v>11.666666666666679</v>
      </c>
      <c r="S66" s="721">
        <f>IF(INDEX(Historical!$D$7:$D$1379,MATCH(B66,Historical!$B$7:$B$1403,0))=0,"n/a",(INDEX(Historical!$C$7:$C$1381,MATCH(B66,Historical!$B$7:$B$1403,0))/INDEX(Historical!$D$7:$D$1379,MATCH(B66,Historical!$B$7:$B$1403,0))-1)*100)</f>
        <v>9.0909090909090828</v>
      </c>
      <c r="T66" s="721">
        <f>IF(INDEX(Historical!$F$7:$F$1372,MATCH(B66,Historical!$B$7:$B$1403,0))=0,"n/a",((INDEX(Historical!$C$7:$C$1381,MATCH(B66,Historical!$B$7:$B$1403,0))/INDEX(Historical!$F$7:$F$1372,MATCH(B66,Historical!$B$7:$B$1403,0)))^(1/3)-1)*100)</f>
        <v>10.064241629820891</v>
      </c>
      <c r="U66" s="721">
        <f>IF(INDEX(Historical!$H$7:$H$1372,MATCH(B66,Historical!$B$7:$B$1403,0))=0,"n/a",((INDEX(Historical!$C$7:$C$1381,MATCH(B66,Historical!$B$7:$B$1403,0))/INDEX(Historical!$H$7:$H$1372,MATCH(B66,Historical!$B$7:$B$1403,0)))^(1/5)-1)*100)</f>
        <v>11.382417860287909</v>
      </c>
      <c r="V66" s="721">
        <f>IF(INDEX(Historical!$O$7:$O$1372,MATCH(B66,Historical!$B$7:$B$1403,0))=0,"n/a",((INDEX(Historical!$C$7:$C$1381,MATCH(B66,Historical!$B$7:$B$1403,0))/INDEX(Historical!$O$7:$O$1372,MATCH(B66,Historical!$B$7:$B$1403,0)))^(1/10)-1)*100)</f>
        <v>9.5958226385217227</v>
      </c>
      <c r="W66" s="722">
        <f t="shared" si="3"/>
        <v>1.186184685677081</v>
      </c>
      <c r="X66" s="723" t="str">
        <f t="shared" si="4"/>
        <v>n/a</v>
      </c>
      <c r="Y66" s="900"/>
      <c r="Z66" s="669">
        <f t="shared" si="5"/>
        <v>45.655877342419082</v>
      </c>
      <c r="AA66" s="910">
        <f t="shared" si="6"/>
        <v>16.107325383304939</v>
      </c>
      <c r="AB66" s="911">
        <v>12</v>
      </c>
      <c r="AC66" s="889">
        <v>5.87</v>
      </c>
      <c r="AD66" s="889">
        <v>2.85</v>
      </c>
      <c r="AE66" s="889">
        <v>1</v>
      </c>
      <c r="AF66" s="889">
        <v>2.0099999999999998</v>
      </c>
      <c r="AG66" s="889">
        <v>12.4</v>
      </c>
      <c r="AH66" s="891">
        <v>13.700000000000001</v>
      </c>
      <c r="AI66" s="891">
        <v>11.08</v>
      </c>
      <c r="AJ66" s="889">
        <v>0</v>
      </c>
      <c r="AK66" s="889">
        <v>5.64</v>
      </c>
      <c r="AL66" s="902">
        <v>1540</v>
      </c>
      <c r="AM66" s="896">
        <v>1</v>
      </c>
      <c r="AN66" s="889">
        <v>0.5</v>
      </c>
      <c r="AO66" s="762">
        <f t="shared" si="7"/>
        <v>-1.890428411435856</v>
      </c>
      <c r="AP66" s="763">
        <f t="shared" si="8"/>
        <v>14.216896971869083</v>
      </c>
      <c r="AQ66" s="912">
        <f t="shared" si="9"/>
        <v>19.955036058318186</v>
      </c>
      <c r="AR66" s="669">
        <f>INDEX(Historical!$C$7:$C$1381,MATCH(B66,Historical!$B$7:$B$1403,0))*IF(AH66="n/a",1.03,IF(AH66&lt;0,1.01,IF(AH66&gt;10,1.1,(1+AH66/100))))</f>
        <v>2.64</v>
      </c>
      <c r="AS66" s="910">
        <f t="shared" si="10"/>
        <v>2.9040000000000004</v>
      </c>
      <c r="AT66" s="910">
        <f t="shared" si="16"/>
        <v>3.0677856000000006</v>
      </c>
      <c r="AU66" s="910">
        <f t="shared" si="16"/>
        <v>3.2408087078400007</v>
      </c>
      <c r="AV66" s="910">
        <f t="shared" si="16"/>
        <v>3.423590318962177</v>
      </c>
      <c r="AW66" s="669">
        <f t="shared" si="12"/>
        <v>15.276184626802179</v>
      </c>
      <c r="AX66" s="770">
        <f t="shared" si="13"/>
        <v>16.156726204973221</v>
      </c>
      <c r="AY66" s="959">
        <v>1.08</v>
      </c>
      <c r="AZ66" s="896">
        <v>11.18</v>
      </c>
      <c r="BA66" s="896">
        <v>-19.23</v>
      </c>
      <c r="BB66" s="896">
        <v>-11</v>
      </c>
      <c r="BC66" s="896">
        <v>-5.62</v>
      </c>
      <c r="BE66" s="641">
        <v>2012</v>
      </c>
      <c r="BF66" s="922">
        <f t="shared" si="14"/>
        <v>0</v>
      </c>
      <c r="BG66" s="906">
        <v>6.5</v>
      </c>
    </row>
    <row r="67" spans="1:60" ht="11.25" customHeight="1" x14ac:dyDescent="0.2">
      <c r="A67" s="887" t="s">
        <v>1374</v>
      </c>
      <c r="B67" s="899" t="s">
        <v>1375</v>
      </c>
      <c r="C67" s="957" t="s">
        <v>108</v>
      </c>
      <c r="D67" s="957" t="s">
        <v>4355</v>
      </c>
      <c r="E67" s="754">
        <v>9</v>
      </c>
      <c r="F67" s="1235">
        <v>499</v>
      </c>
      <c r="G67" s="1235" t="s">
        <v>37</v>
      </c>
      <c r="H67" s="1235" t="s">
        <v>115</v>
      </c>
      <c r="I67" s="898">
        <v>16.350000000000001</v>
      </c>
      <c r="J67" s="669">
        <f t="shared" si="0"/>
        <v>4.5259938837920481</v>
      </c>
      <c r="K67" s="901">
        <v>0.185</v>
      </c>
      <c r="L67" s="911">
        <v>4</v>
      </c>
      <c r="M67" s="660">
        <f t="shared" si="1"/>
        <v>0.74</v>
      </c>
      <c r="N67" s="894" t="s">
        <v>148</v>
      </c>
      <c r="O67" s="756">
        <v>0.17</v>
      </c>
      <c r="P67" s="885">
        <v>43703</v>
      </c>
      <c r="Q67" s="885">
        <v>43721</v>
      </c>
      <c r="R67" s="660">
        <f t="shared" si="2"/>
        <v>8.8235294117646959</v>
      </c>
      <c r="S67" s="721">
        <f>IF(INDEX(Historical!$D$7:$D$1379,MATCH(B67,Historical!$B$7:$B$1403,0))=0,"n/a",(INDEX(Historical!$C$7:$C$1381,MATCH(B67,Historical!$B$7:$B$1403,0))/INDEX(Historical!$D$7:$D$1379,MATCH(B67,Historical!$B$7:$B$1403,0))-1)*100)</f>
        <v>22.123893805309748</v>
      </c>
      <c r="T67" s="721">
        <f>IF(INDEX(Historical!$F$7:$F$1372,MATCH(B67,Historical!$B$7:$B$1403,0))=0,"n/a",((INDEX(Historical!$C$7:$C$1381,MATCH(B67,Historical!$B$7:$B$1403,0))/INDEX(Historical!$F$7:$F$1372,MATCH(B67,Historical!$B$7:$B$1403,0)))^(1/3)-1)*100)</f>
        <v>27.872861448303944</v>
      </c>
      <c r="U67" s="721">
        <f>IF(INDEX(Historical!$H$7:$H$1372,MATCH(B67,Historical!$B$7:$B$1403,0))=0,"n/a",((INDEX(Historical!$C$7:$C$1381,MATCH(B67,Historical!$B$7:$B$1403,0))/INDEX(Historical!$H$7:$H$1372,MATCH(B67,Historical!$B$7:$B$1403,0)))^(1/5)-1)*100)</f>
        <v>22.512898942832859</v>
      </c>
      <c r="V67" s="721">
        <f>IF(INDEX(Historical!$O$7:$O$1372,MATCH(B67,Historical!$B$7:$B$1403,0))=0,"n/a",((INDEX(Historical!$C$7:$C$1381,MATCH(B67,Historical!$B$7:$B$1403,0))/INDEX(Historical!$O$7:$O$1372,MATCH(B67,Historical!$B$7:$B$1403,0)))^(1/10)-1)*100)</f>
        <v>22.256155801944267</v>
      </c>
      <c r="W67" s="722">
        <f t="shared" si="3"/>
        <v>1.0115358260057725</v>
      </c>
      <c r="X67" s="723">
        <f t="shared" si="4"/>
        <v>1.7451859645606866</v>
      </c>
      <c r="Y67" s="899"/>
      <c r="Z67" s="669">
        <f t="shared" si="5"/>
        <v>45.962732919254655</v>
      </c>
      <c r="AA67" s="910">
        <f t="shared" si="6"/>
        <v>10.155279503105591</v>
      </c>
      <c r="AB67" s="911">
        <v>12</v>
      </c>
      <c r="AC67" s="889">
        <v>1.61</v>
      </c>
      <c r="AD67" s="889">
        <v>1.82</v>
      </c>
      <c r="AE67" s="889">
        <v>3.13</v>
      </c>
      <c r="AF67" s="889">
        <v>1.06</v>
      </c>
      <c r="AG67" s="889">
        <v>11.700000000000001</v>
      </c>
      <c r="AH67" s="889">
        <v>35.5</v>
      </c>
      <c r="AI67" s="889">
        <v>7.2700000000000005</v>
      </c>
      <c r="AJ67" s="889">
        <v>12.9</v>
      </c>
      <c r="AK67" s="889">
        <v>5.59</v>
      </c>
      <c r="AL67" s="902">
        <v>16390</v>
      </c>
      <c r="AM67" s="896">
        <v>0.3</v>
      </c>
      <c r="AN67" s="889">
        <v>0.95</v>
      </c>
      <c r="AO67" s="762">
        <f t="shared" si="7"/>
        <v>16.883613323519313</v>
      </c>
      <c r="AP67" s="763">
        <f t="shared" si="8"/>
        <v>27.038892826624906</v>
      </c>
      <c r="AQ67" s="912">
        <f t="shared" si="9"/>
        <v>-30.831618420321803</v>
      </c>
      <c r="AR67" s="669">
        <f>INDEX(Historical!$C$7:$C$1381,MATCH(B67,Historical!$B$7:$B$1403,0))*IF(AH67="n/a",1.03,IF(AH67&lt;0,1.01,IF(AH67&gt;10,1.1,(1+AH67/100))))</f>
        <v>0.75900000000000001</v>
      </c>
      <c r="AS67" s="910">
        <f t="shared" si="10"/>
        <v>0.81417930000000005</v>
      </c>
      <c r="AT67" s="910">
        <f t="shared" ref="AT67:AV86" si="17">IF($AK67="n/a",1.03*AS67,IF($AK67&lt;0,1.01*AS67,IF($AK67&gt;10,1.1*AS67,(1+$AK67/100)*AS67)))</f>
        <v>0.85969192287000007</v>
      </c>
      <c r="AU67" s="910">
        <f t="shared" si="17"/>
        <v>0.90774870135843311</v>
      </c>
      <c r="AV67" s="910">
        <f t="shared" si="17"/>
        <v>0.95849185376436963</v>
      </c>
      <c r="AW67" s="669">
        <f t="shared" si="12"/>
        <v>4.2991117779928034</v>
      </c>
      <c r="AX67" s="770">
        <f t="shared" si="13"/>
        <v>26.294261639099716</v>
      </c>
      <c r="AY67" s="959">
        <v>1.32</v>
      </c>
      <c r="AZ67" s="896">
        <v>10.32</v>
      </c>
      <c r="BA67" s="896">
        <v>-20.34</v>
      </c>
      <c r="BB67" s="896">
        <v>-16.36</v>
      </c>
      <c r="BC67" s="896">
        <v>-9.8000000000000007</v>
      </c>
      <c r="BE67" s="641">
        <v>2011</v>
      </c>
      <c r="BF67" s="922">
        <f t="shared" si="14"/>
        <v>0</v>
      </c>
      <c r="BG67" s="906">
        <v>1.2</v>
      </c>
      <c r="BH67" s="721"/>
    </row>
    <row r="68" spans="1:60" ht="11.25" customHeight="1" x14ac:dyDescent="0.2">
      <c r="A68" s="887" t="s">
        <v>1384</v>
      </c>
      <c r="B68" s="899" t="s">
        <v>1385</v>
      </c>
      <c r="C68" s="957" t="s">
        <v>246</v>
      </c>
      <c r="D68" s="957" t="s">
        <v>4364</v>
      </c>
      <c r="E68" s="754">
        <v>9</v>
      </c>
      <c r="F68" s="1235">
        <v>460</v>
      </c>
      <c r="G68" s="1235" t="s">
        <v>106</v>
      </c>
      <c r="H68" s="1235" t="s">
        <v>106</v>
      </c>
      <c r="I68" s="898">
        <v>39.15</v>
      </c>
      <c r="J68" s="669">
        <f t="shared" si="0"/>
        <v>6.8454661558109837</v>
      </c>
      <c r="K68" s="901">
        <v>0.67</v>
      </c>
      <c r="L68" s="911">
        <v>4</v>
      </c>
      <c r="M68" s="660">
        <f t="shared" si="1"/>
        <v>2.68</v>
      </c>
      <c r="N68" s="894" t="s">
        <v>288</v>
      </c>
      <c r="O68" s="756">
        <v>0.61</v>
      </c>
      <c r="P68" s="636">
        <v>43543</v>
      </c>
      <c r="Q68" s="636">
        <v>43558</v>
      </c>
      <c r="R68" s="660">
        <f t="shared" si="2"/>
        <v>9.8360655737705009</v>
      </c>
      <c r="S68" s="721">
        <f>IF(INDEX(Historical!$D$7:$D$1379,MATCH(B68,Historical!$B$7:$B$1403,0))=0,"n/a",(INDEX(Historical!$C$7:$C$1381,MATCH(B68,Historical!$B$7:$B$1403,0))/INDEX(Historical!$D$7:$D$1379,MATCH(B68,Historical!$B$7:$B$1403,0))-1)*100)</f>
        <v>9.8360655737705027</v>
      </c>
      <c r="T68" s="721">
        <f>IF(INDEX(Historical!$F$7:$F$1372,MATCH(B68,Historical!$B$7:$B$1403,0))=0,"n/a",((INDEX(Historical!$C$7:$C$1381,MATCH(B68,Historical!$B$7:$B$1403,0))/INDEX(Historical!$F$7:$F$1372,MATCH(B68,Historical!$B$7:$B$1403,0)))^(1/3)-1)*100)</f>
        <v>10.247377144973324</v>
      </c>
      <c r="U68" s="721">
        <f>IF(INDEX(Historical!$H$7:$H$1372,MATCH(B68,Historical!$B$7:$B$1403,0))=0,"n/a",((INDEX(Historical!$C$7:$C$1381,MATCH(B68,Historical!$B$7:$B$1403,0))/INDEX(Historical!$H$7:$H$1372,MATCH(B68,Historical!$B$7:$B$1403,0)))^(1/5)-1)*100)</f>
        <v>11.429976553057063</v>
      </c>
      <c r="V68" s="721" t="str">
        <f>IF(INDEX(Historical!$O$7:$O$1372,MATCH(B68,Historical!$B$7:$B$1403,0))=0,"n/a",((INDEX(Historical!$C$7:$C$1381,MATCH(B68,Historical!$B$7:$B$1403,0))/INDEX(Historical!$O$7:$O$1372,MATCH(B68,Historical!$B$7:$B$1403,0)))^(1/10)-1)*100)</f>
        <v>n/a</v>
      </c>
      <c r="W68" s="722" t="str">
        <f t="shared" si="3"/>
        <v>n/a</v>
      </c>
      <c r="X68" s="723">
        <f t="shared" si="4"/>
        <v>3.089182852177585</v>
      </c>
      <c r="Y68" s="899"/>
      <c r="Z68" s="669">
        <f t="shared" si="5"/>
        <v>61.467889908256879</v>
      </c>
      <c r="AA68" s="910">
        <f t="shared" si="6"/>
        <v>8.979357798165136</v>
      </c>
      <c r="AB68" s="911">
        <v>1</v>
      </c>
      <c r="AC68" s="889">
        <v>4.3600000000000003</v>
      </c>
      <c r="AD68" s="889" t="s">
        <v>136</v>
      </c>
      <c r="AE68" s="889">
        <v>0.31</v>
      </c>
      <c r="AF68" s="889">
        <v>1.1399999999999999</v>
      </c>
      <c r="AG68" s="889">
        <v>12.8</v>
      </c>
      <c r="AH68" s="889">
        <v>12.8</v>
      </c>
      <c r="AI68" s="889">
        <v>-4.18</v>
      </c>
      <c r="AJ68" s="889">
        <v>3.6999999999999997</v>
      </c>
      <c r="AK68" s="889">
        <v>-7.4700000000000006</v>
      </c>
      <c r="AL68" s="902">
        <v>6160</v>
      </c>
      <c r="AM68" s="896">
        <v>0.70000000000000007</v>
      </c>
      <c r="AN68" s="889">
        <v>0.62</v>
      </c>
      <c r="AO68" s="762">
        <f t="shared" si="7"/>
        <v>9.2960849107029127</v>
      </c>
      <c r="AP68" s="763">
        <f t="shared" si="8"/>
        <v>18.275442708868049</v>
      </c>
      <c r="AQ68" s="912">
        <f t="shared" si="9"/>
        <v>-32.54971249576716</v>
      </c>
      <c r="AR68" s="669">
        <f>INDEX(Historical!$C$7:$C$1381,MATCH(B68,Historical!$B$7:$B$1403,0))*IF(AH68="n/a",1.03,IF(AH68&lt;0,1.01,IF(AH68&gt;10,1.1,(1+AH68/100))))</f>
        <v>2.9480000000000004</v>
      </c>
      <c r="AS68" s="910">
        <f t="shared" si="10"/>
        <v>2.9774800000000003</v>
      </c>
      <c r="AT68" s="910">
        <f t="shared" si="17"/>
        <v>3.0072548000000006</v>
      </c>
      <c r="AU68" s="910">
        <f t="shared" si="17"/>
        <v>3.0373273480000007</v>
      </c>
      <c r="AV68" s="910">
        <f t="shared" si="17"/>
        <v>3.0677006214800007</v>
      </c>
      <c r="AW68" s="669">
        <f t="shared" si="12"/>
        <v>15.03776276948</v>
      </c>
      <c r="AX68" s="770">
        <f t="shared" si="13"/>
        <v>38.410632872234999</v>
      </c>
      <c r="AY68" s="959">
        <v>0.95</v>
      </c>
      <c r="AZ68" s="896">
        <v>5.5</v>
      </c>
      <c r="BA68" s="896">
        <v>-48.43</v>
      </c>
      <c r="BB68" s="896">
        <v>-15.690000000000001</v>
      </c>
      <c r="BC68" s="896">
        <v>-20.47</v>
      </c>
      <c r="BE68" s="641">
        <v>2011</v>
      </c>
      <c r="BF68" s="922">
        <f t="shared" si="14"/>
        <v>0</v>
      </c>
      <c r="BG68" s="906">
        <v>4.9000000000000004</v>
      </c>
      <c r="BH68" s="721"/>
    </row>
    <row r="69" spans="1:60" ht="11.25" customHeight="1" x14ac:dyDescent="0.2">
      <c r="A69" s="887" t="s">
        <v>1390</v>
      </c>
      <c r="B69" s="899" t="s">
        <v>1391</v>
      </c>
      <c r="C69" s="957" t="s">
        <v>108</v>
      </c>
      <c r="D69" s="957" t="s">
        <v>4355</v>
      </c>
      <c r="E69" s="754">
        <v>9</v>
      </c>
      <c r="F69" s="1235">
        <v>470</v>
      </c>
      <c r="G69" s="1235" t="s">
        <v>37</v>
      </c>
      <c r="H69" s="1235" t="s">
        <v>37</v>
      </c>
      <c r="I69" s="898">
        <v>14.4</v>
      </c>
      <c r="J69" s="669">
        <f t="shared" si="0"/>
        <v>3.4722222222222223</v>
      </c>
      <c r="K69" s="901">
        <v>0.125</v>
      </c>
      <c r="L69" s="911">
        <v>4</v>
      </c>
      <c r="M69" s="660">
        <f t="shared" si="1"/>
        <v>0.5</v>
      </c>
      <c r="N69" s="894" t="s">
        <v>107</v>
      </c>
      <c r="O69" s="756">
        <v>0.115</v>
      </c>
      <c r="P69" s="885">
        <v>43593</v>
      </c>
      <c r="Q69" s="885">
        <v>43602</v>
      </c>
      <c r="R69" s="660">
        <f t="shared" si="2"/>
        <v>8.6956521739130395</v>
      </c>
      <c r="S69" s="721">
        <f>IF(INDEX(Historical!$D$7:$D$1379,MATCH(B69,Historical!$B$7:$B$1403,0))=0,"n/a",(INDEX(Historical!$C$7:$C$1381,MATCH(B69,Historical!$B$7:$B$1403,0))/INDEX(Historical!$D$7:$D$1379,MATCH(B69,Historical!$B$7:$B$1403,0))-1)*100)</f>
        <v>10.1123595505618</v>
      </c>
      <c r="T69" s="721">
        <f>IF(INDEX(Historical!$F$7:$F$1372,MATCH(B69,Historical!$B$7:$B$1403,0))=0,"n/a",((INDEX(Historical!$C$7:$C$1381,MATCH(B69,Historical!$B$7:$B$1403,0))/INDEX(Historical!$F$7:$F$1372,MATCH(B69,Historical!$B$7:$B$1403,0)))^(1/3)-1)*100)</f>
        <v>9.8157887721507677</v>
      </c>
      <c r="U69" s="721">
        <f>IF(INDEX(Historical!$H$7:$H$1372,MATCH(B69,Historical!$B$7:$B$1403,0))=0,"n/a",((INDEX(Historical!$C$7:$C$1381,MATCH(B69,Historical!$B$7:$B$1403,0))/INDEX(Historical!$H$7:$H$1372,MATCH(B69,Historical!$B$7:$B$1403,0)))^(1/5)-1)*100)</f>
        <v>10.84272762737859</v>
      </c>
      <c r="V69" s="721">
        <f>IF(INDEX(Historical!$O$7:$O$1372,MATCH(B69,Historical!$B$7:$B$1403,0))=0,"n/a",((INDEX(Historical!$C$7:$C$1381,MATCH(B69,Historical!$B$7:$B$1403,0))/INDEX(Historical!$O$7:$O$1372,MATCH(B69,Historical!$B$7:$B$1403,0)))^(1/10)-1)*100)</f>
        <v>6.5776555439444939</v>
      </c>
      <c r="W69" s="722">
        <f t="shared" si="3"/>
        <v>1.6484182783576433</v>
      </c>
      <c r="X69" s="723">
        <f t="shared" si="4"/>
        <v>0.82768913186096094</v>
      </c>
      <c r="Y69" s="679"/>
      <c r="Z69" s="669">
        <f t="shared" si="5"/>
        <v>37.878787878787875</v>
      </c>
      <c r="AA69" s="910">
        <f t="shared" si="6"/>
        <v>10.909090909090908</v>
      </c>
      <c r="AB69" s="911">
        <v>12</v>
      </c>
      <c r="AC69" s="889">
        <v>1.32</v>
      </c>
      <c r="AD69" s="889">
        <v>1.21</v>
      </c>
      <c r="AE69" s="889">
        <v>3.07</v>
      </c>
      <c r="AF69" s="889">
        <v>1.02</v>
      </c>
      <c r="AG69" s="889">
        <v>9.5</v>
      </c>
      <c r="AH69" s="889">
        <v>19</v>
      </c>
      <c r="AI69" s="889">
        <v>5.33</v>
      </c>
      <c r="AJ69" s="889">
        <v>13.100000000000001</v>
      </c>
      <c r="AK69" s="889">
        <v>9</v>
      </c>
      <c r="AL69" s="902">
        <v>733.93</v>
      </c>
      <c r="AM69" s="896">
        <v>1.7000000000000002</v>
      </c>
      <c r="AN69" s="889">
        <v>0.17</v>
      </c>
      <c r="AO69" s="762">
        <f t="shared" si="7"/>
        <v>3.4058589405099031</v>
      </c>
      <c r="AP69" s="763">
        <f t="shared" si="8"/>
        <v>14.314949849600811</v>
      </c>
      <c r="AQ69" s="912">
        <f t="shared" si="9"/>
        <v>-29.676074160677391</v>
      </c>
      <c r="AR69" s="669">
        <f>INDEX(Historical!$C$7:$C$1381,MATCH(B69,Historical!$B$7:$B$1403,0))*IF(AH69="n/a",1.03,IF(AH69&lt;0,1.01,IF(AH69&gt;10,1.1,(1+AH69/100))))</f>
        <v>0.53900000000000003</v>
      </c>
      <c r="AS69" s="910">
        <f t="shared" si="10"/>
        <v>0.56772869999999998</v>
      </c>
      <c r="AT69" s="910">
        <f t="shared" si="17"/>
        <v>0.61882428300000003</v>
      </c>
      <c r="AU69" s="910">
        <f t="shared" si="17"/>
        <v>0.67451846847000008</v>
      </c>
      <c r="AV69" s="910">
        <f t="shared" si="17"/>
        <v>0.73522513063230011</v>
      </c>
      <c r="AW69" s="669">
        <f t="shared" si="12"/>
        <v>3.1352965821023</v>
      </c>
      <c r="AX69" s="770">
        <f t="shared" si="13"/>
        <v>21.772892931265972</v>
      </c>
      <c r="AY69" s="959">
        <v>0.87</v>
      </c>
      <c r="AZ69" s="896">
        <v>1.37</v>
      </c>
      <c r="BA69" s="896">
        <v>-18.29</v>
      </c>
      <c r="BB69" s="896">
        <v>-14.280000000000001</v>
      </c>
      <c r="BC69" s="896">
        <v>-10.6</v>
      </c>
      <c r="BE69" s="641">
        <v>2011</v>
      </c>
      <c r="BF69" s="922">
        <f t="shared" si="14"/>
        <v>0</v>
      </c>
      <c r="BG69" s="906">
        <v>1</v>
      </c>
    </row>
    <row r="70" spans="1:60" s="796" customFormat="1" ht="11.25" customHeight="1" x14ac:dyDescent="0.2">
      <c r="A70" s="664" t="s">
        <v>1402</v>
      </c>
      <c r="B70" s="804" t="s">
        <v>1403</v>
      </c>
      <c r="C70" s="957" t="s">
        <v>108</v>
      </c>
      <c r="D70" s="957" t="s">
        <v>4351</v>
      </c>
      <c r="E70" s="778">
        <v>9</v>
      </c>
      <c r="F70" s="1235">
        <v>490</v>
      </c>
      <c r="G70" s="1234" t="s">
        <v>106</v>
      </c>
      <c r="H70" s="1234" t="s">
        <v>106</v>
      </c>
      <c r="I70" s="779">
        <v>49.82</v>
      </c>
      <c r="J70" s="780">
        <f t="shared" si="0"/>
        <v>3.2115616218386189</v>
      </c>
      <c r="K70" s="781">
        <v>0.4</v>
      </c>
      <c r="L70" s="782">
        <v>4</v>
      </c>
      <c r="M70" s="783">
        <f t="shared" si="1"/>
        <v>1.6</v>
      </c>
      <c r="N70" s="784" t="s">
        <v>1519</v>
      </c>
      <c r="O70" s="785">
        <v>0.34</v>
      </c>
      <c r="P70" s="786">
        <v>43647</v>
      </c>
      <c r="Q70" s="786">
        <v>43668</v>
      </c>
      <c r="R70" s="783">
        <f t="shared" si="2"/>
        <v>17.647058823529409</v>
      </c>
      <c r="S70" s="721">
        <f>IF(INDEX(Historical!$D$7:$D$1379,MATCH(B70,Historical!$B$7:$B$1403,0))=0,"n/a",(INDEX(Historical!$C$7:$C$1381,MATCH(B70,Historical!$B$7:$B$1403,0))/INDEX(Historical!$D$7:$D$1379,MATCH(B70,Historical!$B$7:$B$1403,0))-1)*100)</f>
        <v>24.193548387096776</v>
      </c>
      <c r="T70" s="721">
        <f>IF(INDEX(Historical!$F$7:$F$1372,MATCH(B70,Historical!$B$7:$B$1403,0))=0,"n/a",((INDEX(Historical!$C$7:$C$1381,MATCH(B70,Historical!$B$7:$B$1403,0))/INDEX(Historical!$F$7:$F$1372,MATCH(B70,Historical!$B$7:$B$1403,0)))^(1/3)-1)*100)</f>
        <v>22.390341034166038</v>
      </c>
      <c r="U70" s="721">
        <f>IF(INDEX(Historical!$H$7:$H$1372,MATCH(B70,Historical!$B$7:$B$1403,0))=0,"n/a",((INDEX(Historical!$C$7:$C$1381,MATCH(B70,Historical!$B$7:$B$1403,0))/INDEX(Historical!$H$7:$H$1372,MATCH(B70,Historical!$B$7:$B$1403,0)))^(1/5)-1)*100)</f>
        <v>20.347805968140676</v>
      </c>
      <c r="V70" s="721">
        <f>IF(INDEX(Historical!$O$7:$O$1372,MATCH(B70,Historical!$B$7:$B$1403,0))=0,"n/a",((INDEX(Historical!$C$7:$C$1381,MATCH(B70,Historical!$B$7:$B$1403,0))/INDEX(Historical!$O$7:$O$1372,MATCH(B70,Historical!$B$7:$B$1403,0)))^(1/10)-1)*100)</f>
        <v>16.654280155455027</v>
      </c>
      <c r="W70" s="722">
        <f t="shared" si="3"/>
        <v>1.2217763708914104</v>
      </c>
      <c r="X70" s="723" t="str">
        <f t="shared" si="4"/>
        <v>n/a</v>
      </c>
      <c r="Y70" s="1153"/>
      <c r="Z70" s="780">
        <f t="shared" si="5"/>
        <v>60.377358490566046</v>
      </c>
      <c r="AA70" s="788">
        <f t="shared" si="6"/>
        <v>18.8</v>
      </c>
      <c r="AB70" s="782">
        <v>3</v>
      </c>
      <c r="AC70" s="789">
        <v>2.65</v>
      </c>
      <c r="AD70" s="789">
        <v>1.85</v>
      </c>
      <c r="AE70" s="789">
        <v>1.5</v>
      </c>
      <c r="AF70" s="789">
        <v>1.1399999999999999</v>
      </c>
      <c r="AG70" s="789">
        <v>6.2</v>
      </c>
      <c r="AH70" s="798">
        <v>-153.29999999999998</v>
      </c>
      <c r="AI70" s="798">
        <v>12.2</v>
      </c>
      <c r="AJ70" s="789">
        <v>-16.600000000000001</v>
      </c>
      <c r="AK70" s="789">
        <v>10.199999999999999</v>
      </c>
      <c r="AL70" s="790">
        <v>4340</v>
      </c>
      <c r="AM70" s="791">
        <v>0.89999999999999991</v>
      </c>
      <c r="AN70" s="789">
        <v>0.52</v>
      </c>
      <c r="AO70" s="792">
        <f t="shared" si="7"/>
        <v>4.7593675899792949</v>
      </c>
      <c r="AP70" s="793">
        <f t="shared" si="8"/>
        <v>23.559367589979296</v>
      </c>
      <c r="AQ70" s="794">
        <f t="shared" si="9"/>
        <v>-2.4021858168261523</v>
      </c>
      <c r="AR70" s="669">
        <f>INDEX(Historical!$C$7:$C$1381,MATCH(B70,Historical!$B$7:$B$1403,0))*IF(AH70="n/a",1.03,IF(AH70&lt;0,1.01,IF(AH70&gt;10,1.1,(1+AH70/100))))</f>
        <v>1.5554000000000001</v>
      </c>
      <c r="AS70" s="788">
        <f t="shared" si="10"/>
        <v>1.7109400000000003</v>
      </c>
      <c r="AT70" s="788">
        <f t="shared" si="17"/>
        <v>1.8820340000000004</v>
      </c>
      <c r="AU70" s="788">
        <f t="shared" si="17"/>
        <v>2.0702374000000008</v>
      </c>
      <c r="AV70" s="788">
        <f t="shared" si="17"/>
        <v>2.2772611400000011</v>
      </c>
      <c r="AW70" s="780">
        <f t="shared" si="12"/>
        <v>9.4958725400000024</v>
      </c>
      <c r="AX70" s="795">
        <f t="shared" si="13"/>
        <v>19.060362384584508</v>
      </c>
      <c r="AY70" s="960">
        <v>1.67</v>
      </c>
      <c r="AZ70" s="791">
        <v>89</v>
      </c>
      <c r="BA70" s="791">
        <v>-1.7399999999999998</v>
      </c>
      <c r="BB70" s="791">
        <v>25.09</v>
      </c>
      <c r="BC70" s="791">
        <v>31.16</v>
      </c>
      <c r="BD70" s="933"/>
      <c r="BE70" s="641">
        <v>2011</v>
      </c>
      <c r="BF70" s="922">
        <f t="shared" si="14"/>
        <v>0</v>
      </c>
      <c r="BG70" s="847">
        <v>2.9000000000000004</v>
      </c>
    </row>
    <row r="71" spans="1:60" ht="11.25" customHeight="1" x14ac:dyDescent="0.2">
      <c r="A71" s="895" t="s">
        <v>1396</v>
      </c>
      <c r="B71" s="899" t="s">
        <v>1397</v>
      </c>
      <c r="C71" s="957" t="s">
        <v>246</v>
      </c>
      <c r="D71" s="957" t="s">
        <v>4369</v>
      </c>
      <c r="E71" s="754">
        <v>9</v>
      </c>
      <c r="F71" s="1235">
        <v>541</v>
      </c>
      <c r="G71" s="1235" t="s">
        <v>106</v>
      </c>
      <c r="H71" s="1235" t="s">
        <v>106</v>
      </c>
      <c r="I71" s="898">
        <v>58.31</v>
      </c>
      <c r="J71" s="669">
        <f t="shared" ref="J71:J134" si="18">(M71/I71)*100</f>
        <v>5.4193105813754077</v>
      </c>
      <c r="K71" s="901">
        <v>0.79</v>
      </c>
      <c r="L71" s="911">
        <v>4</v>
      </c>
      <c r="M71" s="660">
        <f t="shared" ref="M71:M134" si="19">K71*L71</f>
        <v>3.16</v>
      </c>
      <c r="N71" s="894" t="s">
        <v>319</v>
      </c>
      <c r="O71" s="756">
        <v>0.77</v>
      </c>
      <c r="P71" s="885">
        <v>43907</v>
      </c>
      <c r="Q71" s="885">
        <v>43915</v>
      </c>
      <c r="R71" s="660">
        <f t="shared" ref="R71:R134" si="20">(K71-O71)/O71*100</f>
        <v>2.5974025974025996</v>
      </c>
      <c r="S71" s="721">
        <f>IF(INDEX(Historical!$D$7:$D$1379,MATCH(B71,Historical!$B$7:$B$1403,0))=0,"n/a",(INDEX(Historical!$C$7:$C$1381,MATCH(B71,Historical!$B$7:$B$1403,0))/INDEX(Historical!$D$7:$D$1379,MATCH(B71,Historical!$B$7:$B$1403,0))-1)*100)</f>
        <v>2.6666666666666616</v>
      </c>
      <c r="T71" s="721">
        <f>IF(INDEX(Historical!$F$7:$F$1372,MATCH(B71,Historical!$B$7:$B$1403,0))=0,"n/a",((INDEX(Historical!$C$7:$C$1381,MATCH(B71,Historical!$B$7:$B$1403,0))/INDEX(Historical!$F$7:$F$1372,MATCH(B71,Historical!$B$7:$B$1403,0)))^(1/3)-1)*100)</f>
        <v>2.2632073276993125</v>
      </c>
      <c r="U71" s="721">
        <f>IF(INDEX(Historical!$H$7:$H$1372,MATCH(B71,Historical!$B$7:$B$1403,0))=0,"n/a",((INDEX(Historical!$C$7:$C$1381,MATCH(B71,Historical!$B$7:$B$1403,0))/INDEX(Historical!$H$7:$H$1372,MATCH(B71,Historical!$B$7:$B$1403,0)))^(1/5)-1)*100)</f>
        <v>9.0194895299878333</v>
      </c>
      <c r="V71" s="721" t="str">
        <f>IF(INDEX(Historical!$O$7:$O$1372,MATCH(B71,Historical!$B$7:$B$1403,0))=0,"n/a",((INDEX(Historical!$C$7:$C$1381,MATCH(B71,Historical!$B$7:$B$1403,0))/INDEX(Historical!$O$7:$O$1372,MATCH(B71,Historical!$B$7:$B$1403,0)))^(1/10)-1)*100)</f>
        <v>n/a</v>
      </c>
      <c r="W71" s="722" t="str">
        <f t="shared" ref="W71:W134" si="21">IF(OR(U71&lt;=0,U71="n/a",V71&lt;=0,V71="n/a"),"n/a",U71/V71)</f>
        <v>n/a</v>
      </c>
      <c r="X71" s="723" t="str">
        <f t="shared" ref="X71:X134" si="22">IF(OR(AJ71&lt;=0,AJ71="n/a",U71&lt;=0,U71="n/a"),"n/a",U71/AJ71)</f>
        <v>n/a</v>
      </c>
      <c r="Y71" s="682"/>
      <c r="Z71" s="669">
        <f t="shared" ref="Z71:Z134" si="23">IF(OR(AC71&lt;0.01,AC71="n/a"),"n/a",M71/AC71*100)</f>
        <v>90.285714285714292</v>
      </c>
      <c r="AA71" s="910">
        <f t="shared" ref="AA71:AA134" si="24">IF(OR(AC71&lt;0.01,AC71="n/a"),"n/a",I71/AC71)</f>
        <v>16.66</v>
      </c>
      <c r="AB71" s="911">
        <v>12</v>
      </c>
      <c r="AC71" s="889">
        <v>3.5</v>
      </c>
      <c r="AD71" s="889">
        <v>4.05</v>
      </c>
      <c r="AE71" s="889">
        <v>3.33</v>
      </c>
      <c r="AF71" s="889">
        <v>8.64</v>
      </c>
      <c r="AG71" s="889">
        <v>49.9</v>
      </c>
      <c r="AH71" s="889">
        <v>11.4</v>
      </c>
      <c r="AI71" s="889">
        <v>17.73</v>
      </c>
      <c r="AJ71" s="889">
        <v>-0.1</v>
      </c>
      <c r="AK71" s="889">
        <v>4.1099999999999994</v>
      </c>
      <c r="AL71" s="902">
        <v>45780</v>
      </c>
      <c r="AM71" s="896">
        <v>52.05</v>
      </c>
      <c r="AN71" s="889">
        <v>2.41</v>
      </c>
      <c r="AO71" s="762">
        <f t="shared" ref="AO71:AO134" si="25">IF(U71="n/a","n/a",IF(AA71&lt;0,"n/a",IF(AA71="n/a","n/a",J71+U71-AA71)))</f>
        <v>-2.2211998886367592</v>
      </c>
      <c r="AP71" s="763">
        <f t="shared" ref="AP71:AP134" si="26">IF(U71="n/a","n/a",J71+U71)</f>
        <v>14.438800111363241</v>
      </c>
      <c r="AQ71" s="912">
        <f t="shared" ref="AQ71:AQ134" si="27">IF(OR(AC71&lt;0.01,AF71="n/a"),"n/a",(I71/SQRT(22.5*AC71*(I71/AF71))-1)*100)</f>
        <v>152.93161131025124</v>
      </c>
      <c r="AR71" s="669">
        <f>INDEX(Historical!$C$7:$C$1381,MATCH(B71,Historical!$B$7:$B$1403,0))*IF(AH71="n/a",1.03,IF(AH71&lt;0,1.01,IF(AH71&gt;10,1.1,(1+AH71/100))))</f>
        <v>3.3880000000000003</v>
      </c>
      <c r="AS71" s="910">
        <f t="shared" ref="AS71:AS134" si="28">IF($AI71="n/a",1.03*AR71,IF($AI71&lt;0,1.01*AR71,IF($AI71&gt;10,1.1*AR71,(1+$AI71/100)*AR71)))</f>
        <v>3.7268000000000008</v>
      </c>
      <c r="AT71" s="910">
        <f t="shared" si="17"/>
        <v>3.8799714800000005</v>
      </c>
      <c r="AU71" s="910">
        <f t="shared" si="17"/>
        <v>4.0394383078280001</v>
      </c>
      <c r="AV71" s="910">
        <f t="shared" si="17"/>
        <v>4.2054592222797309</v>
      </c>
      <c r="AW71" s="669">
        <f t="shared" ref="AW71:AW134" si="29">SUM(AR71:AV71)</f>
        <v>19.239669010107733</v>
      </c>
      <c r="AX71" s="770">
        <f t="shared" ref="AX71:AX134" si="30">AW71/I71*100</f>
        <v>32.995487926783966</v>
      </c>
      <c r="AY71" s="959">
        <v>1.64</v>
      </c>
      <c r="AZ71" s="896">
        <v>13.96</v>
      </c>
      <c r="BA71" s="896">
        <v>-21.51</v>
      </c>
      <c r="BB71" s="896">
        <v>-14.610000000000001</v>
      </c>
      <c r="BC71" s="896">
        <v>-5.13</v>
      </c>
      <c r="BE71" s="641">
        <v>2012</v>
      </c>
      <c r="BF71" s="922">
        <f t="shared" ref="BF71:BF134" si="31">IF(BE71&gt;2008,0,IF(BE71&gt;2001,1,IF(BE71&gt;1990,2,IF(BE71&gt;1980,3,IF(BE71&gt;1973,4,IF(BE71&gt;1970,5,IF(BE71&gt;1960,6,IF(BE71&gt;1958,7,IF(BE71&gt;1953,8,9)))))))))</f>
        <v>0</v>
      </c>
      <c r="BG71" s="906">
        <v>11.899999999999999</v>
      </c>
    </row>
    <row r="72" spans="1:60" ht="11.25" customHeight="1" x14ac:dyDescent="0.2">
      <c r="A72" s="895" t="s">
        <v>1424</v>
      </c>
      <c r="B72" s="899" t="s">
        <v>1425</v>
      </c>
      <c r="C72" s="957" t="s">
        <v>123</v>
      </c>
      <c r="D72" s="957" t="s">
        <v>4188</v>
      </c>
      <c r="E72" s="754">
        <v>9</v>
      </c>
      <c r="F72" s="1235">
        <v>480</v>
      </c>
      <c r="G72" s="1235" t="s">
        <v>106</v>
      </c>
      <c r="H72" s="1235" t="s">
        <v>106</v>
      </c>
      <c r="I72" s="898">
        <v>71.459999999999994</v>
      </c>
      <c r="J72" s="669">
        <f t="shared" si="18"/>
        <v>5.8774139378673391</v>
      </c>
      <c r="K72" s="901">
        <v>1.05</v>
      </c>
      <c r="L72" s="911">
        <v>4</v>
      </c>
      <c r="M72" s="660">
        <f t="shared" si="19"/>
        <v>4.2</v>
      </c>
      <c r="N72" s="894" t="s">
        <v>111</v>
      </c>
      <c r="O72" s="756">
        <v>1</v>
      </c>
      <c r="P72" s="885">
        <v>43623</v>
      </c>
      <c r="Q72" s="885">
        <v>43633</v>
      </c>
      <c r="R72" s="660">
        <f t="shared" si="20"/>
        <v>5.0000000000000044</v>
      </c>
      <c r="S72" s="721">
        <f>IF(INDEX(Historical!$D$7:$D$1379,MATCH(B72,Historical!$B$7:$B$1403,0))=0,"n/a",(INDEX(Historical!$C$7:$C$1381,MATCH(B72,Historical!$B$7:$B$1403,0))/INDEX(Historical!$D$7:$D$1379,MATCH(B72,Historical!$B$7:$B$1403,0))-1)*100)</f>
        <v>3.7500000000000089</v>
      </c>
      <c r="T72" s="721">
        <f>IF(INDEX(Historical!$F$7:$F$1372,MATCH(B72,Historical!$B$7:$B$1403,0))=0,"n/a",((INDEX(Historical!$C$7:$C$1381,MATCH(B72,Historical!$B$7:$B$1403,0))/INDEX(Historical!$F$7:$F$1372,MATCH(B72,Historical!$B$7:$B$1403,0)))^(1/3)-1)*100)</f>
        <v>7.6137968195897354</v>
      </c>
      <c r="U72" s="721">
        <f>IF(INDEX(Historical!$H$7:$H$1372,MATCH(B72,Historical!$B$7:$B$1403,0))=0,"n/a",((INDEX(Historical!$C$7:$C$1381,MATCH(B72,Historical!$B$7:$B$1403,0))/INDEX(Historical!$H$7:$H$1372,MATCH(B72,Historical!$B$7:$B$1403,0)))^(1/5)-1)*100)</f>
        <v>8.9775064658225148</v>
      </c>
      <c r="V72" s="721" t="str">
        <f>IF(INDEX(Historical!$O$7:$O$1372,MATCH(B72,Historical!$B$7:$B$1403,0))=0,"n/a",((INDEX(Historical!$C$7:$C$1381,MATCH(B72,Historical!$B$7:$B$1403,0))/INDEX(Historical!$O$7:$O$1372,MATCH(B72,Historical!$B$7:$B$1403,0)))^(1/10)-1)*100)</f>
        <v>n/a</v>
      </c>
      <c r="W72" s="722" t="str">
        <f t="shared" si="21"/>
        <v>n/a</v>
      </c>
      <c r="X72" s="723">
        <f t="shared" si="22"/>
        <v>2.3625017015322407</v>
      </c>
      <c r="Y72" s="681" t="s">
        <v>1426</v>
      </c>
      <c r="Z72" s="669">
        <f t="shared" si="23"/>
        <v>43.79562043795621</v>
      </c>
      <c r="AA72" s="910">
        <f t="shared" si="24"/>
        <v>7.4515119916579762</v>
      </c>
      <c r="AB72" s="911">
        <v>12</v>
      </c>
      <c r="AC72" s="889">
        <v>9.59</v>
      </c>
      <c r="AD72" s="889">
        <v>1.86</v>
      </c>
      <c r="AE72" s="889">
        <v>0.68</v>
      </c>
      <c r="AF72" s="889">
        <v>2.95</v>
      </c>
      <c r="AG72" s="889">
        <v>36.9</v>
      </c>
      <c r="AH72" s="889">
        <v>-20.3</v>
      </c>
      <c r="AI72" s="889">
        <v>13.15</v>
      </c>
      <c r="AJ72" s="889">
        <v>3.8</v>
      </c>
      <c r="AK72" s="889">
        <v>4</v>
      </c>
      <c r="AL72" s="902">
        <v>23950</v>
      </c>
      <c r="AM72" s="896">
        <v>0.1</v>
      </c>
      <c r="AN72" s="889">
        <v>1.5</v>
      </c>
      <c r="AO72" s="762">
        <f t="shared" si="25"/>
        <v>7.4034084120318768</v>
      </c>
      <c r="AP72" s="763">
        <f t="shared" si="26"/>
        <v>14.854920403689853</v>
      </c>
      <c r="AQ72" s="912">
        <f t="shared" si="27"/>
        <v>-1.1579028609749686</v>
      </c>
      <c r="AR72" s="669">
        <f>INDEX(Historical!$C$7:$C$1381,MATCH(B72,Historical!$B$7:$B$1403,0))*IF(AH72="n/a",1.03,IF(AH72&lt;0,1.01,IF(AH72&gt;10,1.1,(1+AH72/100))))</f>
        <v>4.1915000000000004</v>
      </c>
      <c r="AS72" s="910">
        <f t="shared" si="28"/>
        <v>4.6106500000000006</v>
      </c>
      <c r="AT72" s="910">
        <f t="shared" si="17"/>
        <v>4.7950760000000008</v>
      </c>
      <c r="AU72" s="910">
        <f t="shared" si="17"/>
        <v>4.9868790400000007</v>
      </c>
      <c r="AV72" s="910">
        <f t="shared" si="17"/>
        <v>5.1863542016000013</v>
      </c>
      <c r="AW72" s="669">
        <f t="shared" si="29"/>
        <v>23.770459241600005</v>
      </c>
      <c r="AX72" s="770">
        <f t="shared" si="30"/>
        <v>33.264006775258899</v>
      </c>
      <c r="AY72" s="959">
        <v>1.45</v>
      </c>
      <c r="AZ72" s="896">
        <v>4.1500000000000004</v>
      </c>
      <c r="BA72" s="896">
        <v>-27.750000000000004</v>
      </c>
      <c r="BB72" s="896">
        <v>-17.86</v>
      </c>
      <c r="BC72" s="896">
        <v>-16.489999999999998</v>
      </c>
      <c r="BE72" s="641">
        <v>2011</v>
      </c>
      <c r="BF72" s="922">
        <f t="shared" si="31"/>
        <v>0</v>
      </c>
      <c r="BG72" s="906">
        <v>11.200000000000001</v>
      </c>
    </row>
    <row r="73" spans="1:60" ht="11.25" customHeight="1" x14ac:dyDescent="0.2">
      <c r="A73" s="887" t="s">
        <v>1455</v>
      </c>
      <c r="B73" s="899" t="s">
        <v>1456</v>
      </c>
      <c r="C73" s="957" t="s">
        <v>4207</v>
      </c>
      <c r="D73" s="957" t="s">
        <v>4341</v>
      </c>
      <c r="E73" s="754">
        <v>9</v>
      </c>
      <c r="F73" s="1235">
        <v>528</v>
      </c>
      <c r="G73" s="1235" t="s">
        <v>106</v>
      </c>
      <c r="H73" s="1235" t="s">
        <v>106</v>
      </c>
      <c r="I73" s="898">
        <v>290.25</v>
      </c>
      <c r="J73" s="669">
        <f t="shared" si="18"/>
        <v>0.55124892334194664</v>
      </c>
      <c r="K73" s="901">
        <v>0.4</v>
      </c>
      <c r="L73" s="911">
        <v>4</v>
      </c>
      <c r="M73" s="660">
        <f t="shared" si="19"/>
        <v>1.6</v>
      </c>
      <c r="N73" s="894" t="s">
        <v>272</v>
      </c>
      <c r="O73" s="756">
        <v>0.33</v>
      </c>
      <c r="P73" s="885">
        <v>43837</v>
      </c>
      <c r="Q73" s="885">
        <v>43867</v>
      </c>
      <c r="R73" s="660">
        <f t="shared" si="20"/>
        <v>21.212121212121211</v>
      </c>
      <c r="S73" s="721">
        <f>IF(INDEX(Historical!$D$7:$D$1379,MATCH(B73,Historical!$B$7:$B$1403,0))=0,"n/a",(INDEX(Historical!$C$7:$C$1381,MATCH(B73,Historical!$B$7:$B$1403,0))/INDEX(Historical!$D$7:$D$1379,MATCH(B73,Historical!$B$7:$B$1403,0))-1)*100)</f>
        <v>32.000000000000007</v>
      </c>
      <c r="T73" s="721">
        <f>IF(INDEX(Historical!$F$7:$F$1372,MATCH(B73,Historical!$B$7:$B$1403,0))=0,"n/a",((INDEX(Historical!$C$7:$C$1381,MATCH(B73,Historical!$B$7:$B$1403,0))/INDEX(Historical!$F$7:$F$1372,MATCH(B73,Historical!$B$7:$B$1403,0)))^(1/3)-1)*100)</f>
        <v>20.204330241367675</v>
      </c>
      <c r="U73" s="721">
        <f>IF(INDEX(Historical!$H$7:$H$1372,MATCH(B73,Historical!$B$7:$B$1403,0))=0,"n/a",((INDEX(Historical!$C$7:$C$1381,MATCH(B73,Historical!$B$7:$B$1403,0))/INDEX(Historical!$H$7:$H$1372,MATCH(B73,Historical!$B$7:$B$1403,0)))^(1/5)-1)*100)</f>
        <v>24.573093961551741</v>
      </c>
      <c r="V73" s="721">
        <f>IF(INDEX(Historical!$O$7:$O$1372,MATCH(B73,Historical!$B$7:$B$1403,0))=0,"n/a",((INDEX(Historical!$C$7:$C$1381,MATCH(B73,Historical!$B$7:$B$1403,0))/INDEX(Historical!$O$7:$O$1372,MATCH(B73,Historical!$B$7:$B$1403,0)))^(1/10)-1)*100)</f>
        <v>36.220436655374314</v>
      </c>
      <c r="W73" s="722">
        <f t="shared" si="21"/>
        <v>0.67843174270251749</v>
      </c>
      <c r="X73" s="723">
        <f t="shared" si="22"/>
        <v>1.1871059884807604</v>
      </c>
      <c r="Y73" s="679"/>
      <c r="Z73" s="669">
        <f t="shared" si="23"/>
        <v>20.202020202020204</v>
      </c>
      <c r="AA73" s="910">
        <f t="shared" si="24"/>
        <v>36.647727272727273</v>
      </c>
      <c r="AB73" s="911">
        <v>12</v>
      </c>
      <c r="AC73" s="889">
        <v>7.92</v>
      </c>
      <c r="AD73" s="889">
        <v>2.06</v>
      </c>
      <c r="AE73" s="889">
        <v>17.329999999999998</v>
      </c>
      <c r="AF73" s="889">
        <v>49.62</v>
      </c>
      <c r="AG73" s="889">
        <v>154.5</v>
      </c>
      <c r="AH73" s="889">
        <v>43.3</v>
      </c>
      <c r="AI73" s="889">
        <v>19.05</v>
      </c>
      <c r="AJ73" s="889">
        <v>20.7</v>
      </c>
      <c r="AK73" s="889">
        <v>17.810000000000002</v>
      </c>
      <c r="AL73" s="902">
        <v>292620</v>
      </c>
      <c r="AM73" s="896">
        <v>11.200000000000001</v>
      </c>
      <c r="AN73" s="889">
        <v>1.45</v>
      </c>
      <c r="AO73" s="762">
        <f t="shared" si="25"/>
        <v>-11.523384387833584</v>
      </c>
      <c r="AP73" s="763">
        <f t="shared" si="26"/>
        <v>25.124342884893689</v>
      </c>
      <c r="AQ73" s="912">
        <f t="shared" si="27"/>
        <v>799.00197188579386</v>
      </c>
      <c r="AR73" s="669">
        <f>INDEX(Historical!$C$7:$C$1381,MATCH(B73,Historical!$B$7:$B$1403,0))*IF(AH73="n/a",1.03,IF(AH73&lt;0,1.01,IF(AH73&gt;10,1.1,(1+AH73/100))))</f>
        <v>1.4520000000000002</v>
      </c>
      <c r="AS73" s="910">
        <f t="shared" si="28"/>
        <v>1.5972000000000004</v>
      </c>
      <c r="AT73" s="910">
        <f t="shared" si="17"/>
        <v>1.7569200000000005</v>
      </c>
      <c r="AU73" s="910">
        <f t="shared" si="17"/>
        <v>1.9326120000000007</v>
      </c>
      <c r="AV73" s="910">
        <f t="shared" si="17"/>
        <v>2.1258732000000009</v>
      </c>
      <c r="AW73" s="669">
        <f t="shared" si="29"/>
        <v>8.8646052000000033</v>
      </c>
      <c r="AX73" s="770">
        <f t="shared" si="30"/>
        <v>3.0541275452196395</v>
      </c>
      <c r="AY73" s="959">
        <v>1</v>
      </c>
      <c r="AZ73" s="896">
        <v>34.42</v>
      </c>
      <c r="BA73" s="896">
        <v>-16.41</v>
      </c>
      <c r="BB73" s="896">
        <v>-7.99</v>
      </c>
      <c r="BC73" s="896">
        <v>2.44</v>
      </c>
      <c r="BE73" s="641">
        <v>2012</v>
      </c>
      <c r="BF73" s="922">
        <f t="shared" si="31"/>
        <v>0</v>
      </c>
      <c r="BG73" s="906">
        <v>31.4</v>
      </c>
    </row>
    <row r="74" spans="1:60" ht="11.25" customHeight="1" x14ac:dyDescent="0.2">
      <c r="A74" s="887" t="s">
        <v>1437</v>
      </c>
      <c r="B74" s="899" t="s">
        <v>1438</v>
      </c>
      <c r="C74" s="957" t="s">
        <v>108</v>
      </c>
      <c r="D74" s="957" t="s">
        <v>4351</v>
      </c>
      <c r="E74" s="754">
        <v>9</v>
      </c>
      <c r="F74" s="1235">
        <v>488</v>
      </c>
      <c r="G74" s="1235" t="s">
        <v>106</v>
      </c>
      <c r="H74" s="1235" t="s">
        <v>106</v>
      </c>
      <c r="I74" s="898">
        <v>36.93</v>
      </c>
      <c r="J74" s="669">
        <f t="shared" si="18"/>
        <v>6.6612510154346065</v>
      </c>
      <c r="K74" s="901">
        <v>0.20499999999999999</v>
      </c>
      <c r="L74" s="911">
        <v>12</v>
      </c>
      <c r="M74" s="660">
        <f t="shared" si="19"/>
        <v>2.46</v>
      </c>
      <c r="N74" s="894" t="s">
        <v>1054</v>
      </c>
      <c r="O74" s="756">
        <v>0.2</v>
      </c>
      <c r="P74" s="885">
        <v>43643</v>
      </c>
      <c r="Q74" s="885">
        <v>43661</v>
      </c>
      <c r="R74" s="660">
        <f t="shared" si="20"/>
        <v>2.4999999999999885</v>
      </c>
      <c r="S74" s="721">
        <f>IF(INDEX(Historical!$D$7:$D$1379,MATCH(B74,Historical!$B$7:$B$1403,0))=0,"n/a",(INDEX(Historical!$C$7:$C$1381,MATCH(B74,Historical!$B$7:$B$1403,0))/INDEX(Historical!$D$7:$D$1379,MATCH(B74,Historical!$B$7:$B$1403,0))-1)*100)</f>
        <v>5.2287581699346442</v>
      </c>
      <c r="T74" s="721">
        <f>IF(INDEX(Historical!$F$7:$F$1372,MATCH(B74,Historical!$B$7:$B$1403,0))=0,"n/a",((INDEX(Historical!$C$7:$C$1381,MATCH(B74,Historical!$B$7:$B$1403,0))/INDEX(Historical!$F$7:$F$1372,MATCH(B74,Historical!$B$7:$B$1403,0)))^(1/3)-1)*100)</f>
        <v>3.5506011786452296</v>
      </c>
      <c r="U74" s="721">
        <f>IF(INDEX(Historical!$H$7:$H$1372,MATCH(B74,Historical!$B$7:$B$1403,0))=0,"n/a",((INDEX(Historical!$C$7:$C$1381,MATCH(B74,Historical!$B$7:$B$1403,0))/INDEX(Historical!$H$7:$H$1372,MATCH(B74,Historical!$B$7:$B$1403,0)))^(1/5)-1)*100)</f>
        <v>3.8950477489882784</v>
      </c>
      <c r="V74" s="721">
        <f>IF(INDEX(Historical!$O$7:$O$1372,MATCH(B74,Historical!$B$7:$B$1403,0))=0,"n/a",((INDEX(Historical!$C$7:$C$1381,MATCH(B74,Historical!$B$7:$B$1403,0))/INDEX(Historical!$O$7:$O$1372,MATCH(B74,Historical!$B$7:$B$1403,0)))^(1/10)-1)*100)</f>
        <v>4.8775630819696492</v>
      </c>
      <c r="W74" s="722">
        <f t="shared" si="21"/>
        <v>0.79856430014953017</v>
      </c>
      <c r="X74" s="723">
        <f t="shared" si="22"/>
        <v>3.5409524990802534</v>
      </c>
      <c r="Y74" s="900"/>
      <c r="Z74" s="669">
        <f t="shared" si="23"/>
        <v>132.97297297297297</v>
      </c>
      <c r="AA74" s="910">
        <f t="shared" si="24"/>
        <v>19.962162162162162</v>
      </c>
      <c r="AB74" s="911">
        <v>12</v>
      </c>
      <c r="AC74" s="889">
        <v>1.85</v>
      </c>
      <c r="AD74" s="889">
        <v>2.85</v>
      </c>
      <c r="AE74" s="889">
        <v>9.73</v>
      </c>
      <c r="AF74" s="889">
        <v>1.53</v>
      </c>
      <c r="AG74" s="889">
        <v>8.1</v>
      </c>
      <c r="AH74" s="889">
        <v>-5.6000000000000005</v>
      </c>
      <c r="AI74" s="889">
        <v>-0.72</v>
      </c>
      <c r="AJ74" s="889">
        <v>1.0999999999999999</v>
      </c>
      <c r="AK74" s="889">
        <v>7.0000000000000009</v>
      </c>
      <c r="AL74" s="902">
        <v>2360</v>
      </c>
      <c r="AM74" s="896">
        <v>5.3</v>
      </c>
      <c r="AN74" s="889">
        <v>0.69</v>
      </c>
      <c r="AO74" s="762">
        <f t="shared" si="25"/>
        <v>-9.405863397739278</v>
      </c>
      <c r="AP74" s="763">
        <f t="shared" si="26"/>
        <v>10.556298764422884</v>
      </c>
      <c r="AQ74" s="912">
        <f t="shared" si="27"/>
        <v>16.508670365214751</v>
      </c>
      <c r="AR74" s="669">
        <f>INDEX(Historical!$C$7:$C$1381,MATCH(B74,Historical!$B$7:$B$1403,0))*IF(AH74="n/a",1.03,IF(AH74&lt;0,1.01,IF(AH74&gt;10,1.1,(1+AH74/100))))</f>
        <v>2.4391500000000002</v>
      </c>
      <c r="AS74" s="910">
        <f t="shared" si="28"/>
        <v>2.4635415000000003</v>
      </c>
      <c r="AT74" s="910">
        <f t="shared" si="17"/>
        <v>2.6359894050000006</v>
      </c>
      <c r="AU74" s="910">
        <f t="shared" si="17"/>
        <v>2.8205086633500009</v>
      </c>
      <c r="AV74" s="910">
        <f t="shared" si="17"/>
        <v>3.0179442697845014</v>
      </c>
      <c r="AW74" s="669">
        <f t="shared" si="29"/>
        <v>13.377133838134505</v>
      </c>
      <c r="AX74" s="770">
        <f t="shared" si="30"/>
        <v>36.222945675966706</v>
      </c>
      <c r="AY74" s="959">
        <v>0.75</v>
      </c>
      <c r="AZ74" s="896">
        <v>1.7999999999999998</v>
      </c>
      <c r="BA74" s="896">
        <v>-18.12</v>
      </c>
      <c r="BB74" s="896">
        <v>-15.28</v>
      </c>
      <c r="BC74" s="896">
        <v>-12.870000000000001</v>
      </c>
      <c r="BE74" s="641">
        <v>2011</v>
      </c>
      <c r="BF74" s="922">
        <f t="shared" si="31"/>
        <v>0</v>
      </c>
      <c r="BG74" s="906">
        <v>4.7</v>
      </c>
      <c r="BH74" s="887"/>
    </row>
    <row r="75" spans="1:60" ht="11.25" customHeight="1" x14ac:dyDescent="0.2">
      <c r="A75" s="895" t="s">
        <v>1445</v>
      </c>
      <c r="B75" s="899" t="s">
        <v>1446</v>
      </c>
      <c r="C75" s="957" t="s">
        <v>112</v>
      </c>
      <c r="D75" s="957" t="s">
        <v>4378</v>
      </c>
      <c r="E75" s="754">
        <v>9</v>
      </c>
      <c r="F75" s="1235">
        <v>478</v>
      </c>
      <c r="G75" s="1235" t="s">
        <v>106</v>
      </c>
      <c r="H75" s="1235" t="s">
        <v>106</v>
      </c>
      <c r="I75" s="898">
        <v>75.94</v>
      </c>
      <c r="J75" s="669">
        <f t="shared" si="18"/>
        <v>2.8706873847774563</v>
      </c>
      <c r="K75" s="901">
        <v>1.0900000000000001</v>
      </c>
      <c r="L75" s="911">
        <v>2</v>
      </c>
      <c r="M75" s="660">
        <f t="shared" si="19"/>
        <v>2.1800000000000002</v>
      </c>
      <c r="N75" s="894" t="s">
        <v>1359</v>
      </c>
      <c r="O75" s="756">
        <v>1.01</v>
      </c>
      <c r="P75" s="885">
        <v>43616</v>
      </c>
      <c r="Q75" s="885">
        <v>43630</v>
      </c>
      <c r="R75" s="660">
        <f t="shared" si="20"/>
        <v>7.9207920792079278</v>
      </c>
      <c r="S75" s="721">
        <f>IF(INDEX(Historical!$D$7:$D$1379,MATCH(B75,Historical!$B$7:$B$1403,0))=0,"n/a",(INDEX(Historical!$C$7:$C$1381,MATCH(B75,Historical!$B$7:$B$1403,0))/INDEX(Historical!$D$7:$D$1379,MATCH(B75,Historical!$B$7:$B$1403,0))-1)*100)</f>
        <v>7.9207920792079278</v>
      </c>
      <c r="T75" s="721">
        <f>IF(INDEX(Historical!$F$7:$F$1372,MATCH(B75,Historical!$B$7:$B$1403,0))=0,"n/a",((INDEX(Historical!$C$7:$C$1381,MATCH(B75,Historical!$B$7:$B$1403,0))/INDEX(Historical!$F$7:$F$1372,MATCH(B75,Historical!$B$7:$B$1403,0)))^(1/3)-1)*100)</f>
        <v>9.5089131016265824</v>
      </c>
      <c r="U75" s="721">
        <f>IF(INDEX(Historical!$H$7:$H$1372,MATCH(B75,Historical!$B$7:$B$1403,0))=0,"n/a",((INDEX(Historical!$C$7:$C$1381,MATCH(B75,Historical!$B$7:$B$1403,0))/INDEX(Historical!$H$7:$H$1372,MATCH(B75,Historical!$B$7:$B$1403,0)))^(1/5)-1)*100)</f>
        <v>17.33999991951427</v>
      </c>
      <c r="V75" s="721">
        <f>IF(INDEX(Historical!$O$7:$O$1372,MATCH(B75,Historical!$B$7:$B$1403,0))=0,"n/a",((INDEX(Historical!$C$7:$C$1381,MATCH(B75,Historical!$B$7:$B$1403,0))/INDEX(Historical!$O$7:$O$1372,MATCH(B75,Historical!$B$7:$B$1403,0)))^(1/10)-1)*100)</f>
        <v>11.409564708094022</v>
      </c>
      <c r="W75" s="722">
        <f t="shared" si="21"/>
        <v>1.5197775167717973</v>
      </c>
      <c r="X75" s="723">
        <f t="shared" si="22"/>
        <v>0.9322580601889392</v>
      </c>
      <c r="Y75" s="900"/>
      <c r="Z75" s="669">
        <f t="shared" si="23"/>
        <v>28.165374677002585</v>
      </c>
      <c r="AA75" s="910">
        <f t="shared" si="24"/>
        <v>9.8113695090439279</v>
      </c>
      <c r="AB75" s="911">
        <v>12</v>
      </c>
      <c r="AC75" s="889">
        <v>7.74</v>
      </c>
      <c r="AD75" s="889">
        <v>6.54</v>
      </c>
      <c r="AE75" s="889">
        <v>0.22</v>
      </c>
      <c r="AF75" s="889">
        <v>1.69</v>
      </c>
      <c r="AG75" s="889">
        <v>18.899999999999999</v>
      </c>
      <c r="AH75" s="889">
        <v>30.9</v>
      </c>
      <c r="AI75" s="889">
        <v>8.51</v>
      </c>
      <c r="AJ75" s="889">
        <v>18.600000000000001</v>
      </c>
      <c r="AK75" s="889">
        <v>1.5</v>
      </c>
      <c r="AL75" s="902">
        <v>4500</v>
      </c>
      <c r="AM75" s="896">
        <v>0.2</v>
      </c>
      <c r="AN75" s="889">
        <v>0.38</v>
      </c>
      <c r="AO75" s="762">
        <f t="shared" si="25"/>
        <v>10.399317795247796</v>
      </c>
      <c r="AP75" s="763">
        <f t="shared" si="26"/>
        <v>20.210687304291724</v>
      </c>
      <c r="AQ75" s="912">
        <f t="shared" si="27"/>
        <v>-14.154623575525848</v>
      </c>
      <c r="AR75" s="669">
        <f>INDEX(Historical!$C$7:$C$1381,MATCH(B75,Historical!$B$7:$B$1403,0))*IF(AH75="n/a",1.03,IF(AH75&lt;0,1.01,IF(AH75&gt;10,1.1,(1+AH75/100))))</f>
        <v>2.3980000000000006</v>
      </c>
      <c r="AS75" s="910">
        <f t="shared" si="28"/>
        <v>2.6020698000000007</v>
      </c>
      <c r="AT75" s="910">
        <f t="shared" si="17"/>
        <v>2.6411008470000006</v>
      </c>
      <c r="AU75" s="910">
        <f t="shared" si="17"/>
        <v>2.6807173597050005</v>
      </c>
      <c r="AV75" s="910">
        <f t="shared" si="17"/>
        <v>2.7209281201005751</v>
      </c>
      <c r="AW75" s="669">
        <f t="shared" si="29"/>
        <v>13.042816126805578</v>
      </c>
      <c r="AX75" s="770">
        <f t="shared" si="30"/>
        <v>17.175159503299415</v>
      </c>
      <c r="AY75" s="959">
        <v>1.64</v>
      </c>
      <c r="AZ75" s="896">
        <v>0.88</v>
      </c>
      <c r="BA75" s="896">
        <v>-24.8</v>
      </c>
      <c r="BB75" s="896">
        <v>-19.509999999999998</v>
      </c>
      <c r="BC75" s="896">
        <v>-16.16</v>
      </c>
      <c r="BE75" s="641">
        <v>2011</v>
      </c>
      <c r="BF75" s="922">
        <f t="shared" si="31"/>
        <v>0</v>
      </c>
      <c r="BG75" s="906">
        <v>5.7</v>
      </c>
    </row>
    <row r="76" spans="1:60" ht="11.25" customHeight="1" x14ac:dyDescent="0.2">
      <c r="A76" s="895" t="s">
        <v>1461</v>
      </c>
      <c r="B76" s="899" t="s">
        <v>1462</v>
      </c>
      <c r="C76" s="957" t="s">
        <v>108</v>
      </c>
      <c r="D76" s="957" t="s">
        <v>4355</v>
      </c>
      <c r="E76" s="754">
        <v>9</v>
      </c>
      <c r="F76" s="1235">
        <v>538</v>
      </c>
      <c r="G76" s="1235" t="s">
        <v>37</v>
      </c>
      <c r="H76" s="1235" t="s">
        <v>37</v>
      </c>
      <c r="I76" s="898">
        <v>28.69</v>
      </c>
      <c r="J76" s="669">
        <f t="shared" si="18"/>
        <v>3.9037992331822937</v>
      </c>
      <c r="K76" s="901">
        <v>0.28000000000000003</v>
      </c>
      <c r="L76" s="911">
        <v>4</v>
      </c>
      <c r="M76" s="660">
        <f t="shared" si="19"/>
        <v>1.1200000000000001</v>
      </c>
      <c r="N76" s="894" t="s">
        <v>709</v>
      </c>
      <c r="O76" s="756">
        <v>0.27</v>
      </c>
      <c r="P76" s="885">
        <v>43895</v>
      </c>
      <c r="Q76" s="885">
        <v>43907</v>
      </c>
      <c r="R76" s="660">
        <f t="shared" si="20"/>
        <v>3.7037037037037068</v>
      </c>
      <c r="S76" s="721">
        <f>IF(INDEX(Historical!$D$7:$D$1379,MATCH(B76,Historical!$B$7:$B$1403,0))=0,"n/a",(INDEX(Historical!$C$7:$C$1381,MATCH(B76,Historical!$B$7:$B$1403,0))/INDEX(Historical!$D$7:$D$1379,MATCH(B76,Historical!$B$7:$B$1403,0))-1)*100)</f>
        <v>13.978494623655923</v>
      </c>
      <c r="T76" s="721">
        <f>IF(INDEX(Historical!$F$7:$F$1372,MATCH(B76,Historical!$B$7:$B$1403,0))=0,"n/a",((INDEX(Historical!$C$7:$C$1381,MATCH(B76,Historical!$B$7:$B$1403,0))/INDEX(Historical!$F$7:$F$1372,MATCH(B76,Historical!$B$7:$B$1403,0)))^(1/3)-1)*100)</f>
        <v>17.108201121761944</v>
      </c>
      <c r="U76" s="721">
        <f>IF(INDEX(Historical!$H$7:$H$1372,MATCH(B76,Historical!$B$7:$B$1403,0))=0,"n/a",((INDEX(Historical!$C$7:$C$1381,MATCH(B76,Historical!$B$7:$B$1403,0))/INDEX(Historical!$H$7:$H$1372,MATCH(B76,Historical!$B$7:$B$1403,0)))^(1/5)-1)*100)</f>
        <v>17.169054553092657</v>
      </c>
      <c r="V76" s="721">
        <f>IF(INDEX(Historical!$O$7:$O$1372,MATCH(B76,Historical!$B$7:$B$1403,0))=0,"n/a",((INDEX(Historical!$C$7:$C$1381,MATCH(B76,Historical!$B$7:$B$1403,0))/INDEX(Historical!$O$7:$O$1372,MATCH(B76,Historical!$B$7:$B$1403,0)))^(1/10)-1)*100)</f>
        <v>31.226269392202433</v>
      </c>
      <c r="W76" s="722">
        <f t="shared" si="21"/>
        <v>0.54982727323104352</v>
      </c>
      <c r="X76" s="723">
        <f t="shared" si="22"/>
        <v>3.2394442553005014</v>
      </c>
      <c r="Y76" s="900"/>
      <c r="Z76" s="669">
        <f t="shared" si="23"/>
        <v>37.209302325581397</v>
      </c>
      <c r="AA76" s="910">
        <f t="shared" si="24"/>
        <v>9.5315614617940216</v>
      </c>
      <c r="AB76" s="911">
        <v>12</v>
      </c>
      <c r="AC76" s="889">
        <v>3.01</v>
      </c>
      <c r="AD76" s="889">
        <v>1.19</v>
      </c>
      <c r="AE76" s="889">
        <v>2.99</v>
      </c>
      <c r="AF76" s="889">
        <v>1.1499999999999999</v>
      </c>
      <c r="AG76" s="889">
        <v>11.600000000000001</v>
      </c>
      <c r="AH76" s="889">
        <v>28.000000000000004</v>
      </c>
      <c r="AI76" s="889">
        <v>3.82</v>
      </c>
      <c r="AJ76" s="889">
        <v>5.3</v>
      </c>
      <c r="AK76" s="889">
        <v>8</v>
      </c>
      <c r="AL76" s="902">
        <v>473.1</v>
      </c>
      <c r="AM76" s="896">
        <v>1.2</v>
      </c>
      <c r="AN76" s="889">
        <v>0.11</v>
      </c>
      <c r="AO76" s="762">
        <f t="shared" si="25"/>
        <v>11.54129232448093</v>
      </c>
      <c r="AP76" s="763">
        <f t="shared" si="26"/>
        <v>21.072853786274951</v>
      </c>
      <c r="AQ76" s="912">
        <f t="shared" si="27"/>
        <v>-30.202528918581962</v>
      </c>
      <c r="AR76" s="669">
        <f>INDEX(Historical!$C$7:$C$1381,MATCH(B76,Historical!$B$7:$B$1403,0))*IF(AH76="n/a",1.03,IF(AH76&lt;0,1.01,IF(AH76&gt;10,1.1,(1+AH76/100))))</f>
        <v>1.1660000000000001</v>
      </c>
      <c r="AS76" s="910">
        <f t="shared" si="28"/>
        <v>1.2105412000000002</v>
      </c>
      <c r="AT76" s="910">
        <f t="shared" si="17"/>
        <v>1.3073844960000003</v>
      </c>
      <c r="AU76" s="910">
        <f t="shared" si="17"/>
        <v>1.4119752556800005</v>
      </c>
      <c r="AV76" s="910">
        <f t="shared" si="17"/>
        <v>1.5249332761344006</v>
      </c>
      <c r="AW76" s="669">
        <f t="shared" si="29"/>
        <v>6.6208342278144015</v>
      </c>
      <c r="AX76" s="770">
        <f t="shared" si="30"/>
        <v>23.077149626400843</v>
      </c>
      <c r="AY76" s="959">
        <v>0.85</v>
      </c>
      <c r="AZ76" s="896">
        <v>-3.66</v>
      </c>
      <c r="BA76" s="896">
        <v>-23.119999999999997</v>
      </c>
      <c r="BB76" s="896">
        <v>-16.8</v>
      </c>
      <c r="BC76" s="896">
        <v>-14.180000000000001</v>
      </c>
      <c r="BE76" s="641">
        <v>2012</v>
      </c>
      <c r="BF76" s="922">
        <f t="shared" si="31"/>
        <v>0</v>
      </c>
      <c r="BG76" s="906">
        <v>1.3</v>
      </c>
    </row>
    <row r="77" spans="1:60" ht="11.25" customHeight="1" x14ac:dyDescent="0.2">
      <c r="A77" s="895" t="s">
        <v>1465</v>
      </c>
      <c r="B77" s="899" t="s">
        <v>1466</v>
      </c>
      <c r="C77" s="957" t="s">
        <v>123</v>
      </c>
      <c r="D77" s="957" t="s">
        <v>4188</v>
      </c>
      <c r="E77" s="754">
        <v>9</v>
      </c>
      <c r="F77" s="1235">
        <v>483</v>
      </c>
      <c r="G77" s="1235" t="s">
        <v>106</v>
      </c>
      <c r="H77" s="1235" t="s">
        <v>106</v>
      </c>
      <c r="I77" s="898">
        <v>28.85</v>
      </c>
      <c r="J77" s="669">
        <f t="shared" si="18"/>
        <v>4.991334488734835</v>
      </c>
      <c r="K77" s="901">
        <v>0.36</v>
      </c>
      <c r="L77" s="911">
        <v>4</v>
      </c>
      <c r="M77" s="660">
        <f t="shared" si="19"/>
        <v>1.44</v>
      </c>
      <c r="N77" s="894" t="s">
        <v>356</v>
      </c>
      <c r="O77" s="756">
        <v>0.33</v>
      </c>
      <c r="P77" s="885">
        <v>43629</v>
      </c>
      <c r="Q77" s="885">
        <v>43646</v>
      </c>
      <c r="R77" s="660">
        <f t="shared" si="20"/>
        <v>9.0909090909090811</v>
      </c>
      <c r="S77" s="721">
        <f>IF(INDEX(Historical!$D$7:$D$1379,MATCH(B77,Historical!$B$7:$B$1403,0))=0,"n/a",(INDEX(Historical!$C$7:$C$1381,MATCH(B77,Historical!$B$7:$B$1403,0))/INDEX(Historical!$D$7:$D$1379,MATCH(B77,Historical!$B$7:$B$1403,0))-1)*100)</f>
        <v>6.8181818181818121</v>
      </c>
      <c r="T77" s="721">
        <f>IF(INDEX(Historical!$F$7:$F$1372,MATCH(B77,Historical!$B$7:$B$1403,0))=0,"n/a",((INDEX(Historical!$C$7:$C$1381,MATCH(B77,Historical!$B$7:$B$1403,0))/INDEX(Historical!$F$7:$F$1372,MATCH(B77,Historical!$B$7:$B$1403,0)))^(1/3)-1)*100)</f>
        <v>8.6280897659601674</v>
      </c>
      <c r="U77" s="721">
        <f>IF(INDEX(Historical!$H$7:$H$1372,MATCH(B77,Historical!$B$7:$B$1403,0))=0,"n/a",((INDEX(Historical!$C$7:$C$1381,MATCH(B77,Historical!$B$7:$B$1403,0))/INDEX(Historical!$H$7:$H$1372,MATCH(B77,Historical!$B$7:$B$1403,0)))^(1/5)-1)*100)</f>
        <v>8.2178998520896727</v>
      </c>
      <c r="V77" s="721">
        <f>IF(INDEX(Historical!$O$7:$O$1372,MATCH(B77,Historical!$B$7:$B$1403,0))=0,"n/a",((INDEX(Historical!$C$7:$C$1381,MATCH(B77,Historical!$B$7:$B$1403,0))/INDEX(Historical!$O$7:$O$1372,MATCH(B77,Historical!$B$7:$B$1403,0)))^(1/10)-1)*100)</f>
        <v>8.5632265591419241</v>
      </c>
      <c r="W77" s="722">
        <f t="shared" si="21"/>
        <v>0.95967329549589131</v>
      </c>
      <c r="X77" s="723">
        <f t="shared" si="22"/>
        <v>0.52678845205703029</v>
      </c>
      <c r="Y77" s="682"/>
      <c r="Z77" s="669">
        <f t="shared" si="23"/>
        <v>133.33333333333331</v>
      </c>
      <c r="AA77" s="910">
        <f t="shared" si="24"/>
        <v>26.712962962962962</v>
      </c>
      <c r="AB77" s="911">
        <v>12</v>
      </c>
      <c r="AC77" s="889">
        <v>1.08</v>
      </c>
      <c r="AD77" s="889">
        <v>0.34</v>
      </c>
      <c r="AE77" s="889">
        <v>0.81</v>
      </c>
      <c r="AF77" s="889">
        <v>1.58</v>
      </c>
      <c r="AG77" s="889">
        <v>25.900000000000002</v>
      </c>
      <c r="AH77" s="891">
        <v>93.2</v>
      </c>
      <c r="AI77" s="891">
        <v>63.77</v>
      </c>
      <c r="AJ77" s="889">
        <v>15.6</v>
      </c>
      <c r="AK77" s="889">
        <v>78.7</v>
      </c>
      <c r="AL77" s="902">
        <v>2240</v>
      </c>
      <c r="AM77" s="896">
        <v>0.5</v>
      </c>
      <c r="AN77" s="889">
        <v>2.0099999999999998</v>
      </c>
      <c r="AO77" s="762">
        <f t="shared" si="25"/>
        <v>-13.503728622138453</v>
      </c>
      <c r="AP77" s="763">
        <f t="shared" si="26"/>
        <v>13.209234340824509</v>
      </c>
      <c r="AQ77" s="912">
        <f t="shared" si="27"/>
        <v>36.961440610092033</v>
      </c>
      <c r="AR77" s="669">
        <f>INDEX(Historical!$C$7:$C$1381,MATCH(B77,Historical!$B$7:$B$1403,0))*IF(AH77="n/a",1.03,IF(AH77&lt;0,1.01,IF(AH77&gt;10,1.1,(1+AH77/100))))</f>
        <v>1.5509999999999999</v>
      </c>
      <c r="AS77" s="910">
        <f t="shared" si="28"/>
        <v>1.7061000000000002</v>
      </c>
      <c r="AT77" s="910">
        <f t="shared" si="17"/>
        <v>1.8767100000000003</v>
      </c>
      <c r="AU77" s="910">
        <f t="shared" si="17"/>
        <v>2.0643810000000005</v>
      </c>
      <c r="AV77" s="910">
        <f t="shared" si="17"/>
        <v>2.2708191000000006</v>
      </c>
      <c r="AW77" s="669">
        <f t="shared" si="29"/>
        <v>9.469010100000002</v>
      </c>
      <c r="AX77" s="770">
        <f t="shared" si="30"/>
        <v>32.821525476603128</v>
      </c>
      <c r="AY77" s="959">
        <v>1.74</v>
      </c>
      <c r="AZ77" s="896">
        <v>5.18</v>
      </c>
      <c r="BA77" s="896">
        <v>-54.179999999999993</v>
      </c>
      <c r="BB77" s="896">
        <v>-20.59</v>
      </c>
      <c r="BC77" s="896">
        <v>-24.490000000000002</v>
      </c>
      <c r="BE77" s="641">
        <v>2011</v>
      </c>
      <c r="BF77" s="922">
        <f t="shared" si="31"/>
        <v>0</v>
      </c>
      <c r="BG77" s="906">
        <v>7.6</v>
      </c>
    </row>
    <row r="78" spans="1:60" ht="11.25" customHeight="1" x14ac:dyDescent="0.2">
      <c r="A78" s="895" t="s">
        <v>1477</v>
      </c>
      <c r="B78" s="899" t="s">
        <v>1478</v>
      </c>
      <c r="C78" s="957" t="s">
        <v>4207</v>
      </c>
      <c r="D78" s="957" t="s">
        <v>4342</v>
      </c>
      <c r="E78" s="754">
        <v>9</v>
      </c>
      <c r="F78" s="1235">
        <v>437</v>
      </c>
      <c r="G78" s="1235" t="s">
        <v>106</v>
      </c>
      <c r="H78" s="1235" t="s">
        <v>106</v>
      </c>
      <c r="I78" s="898">
        <v>100.19</v>
      </c>
      <c r="J78" s="669">
        <f t="shared" si="18"/>
        <v>0.79848288252320587</v>
      </c>
      <c r="K78" s="901">
        <v>0.2</v>
      </c>
      <c r="L78" s="911">
        <v>4</v>
      </c>
      <c r="M78" s="660">
        <f t="shared" si="19"/>
        <v>0.8</v>
      </c>
      <c r="N78" s="894" t="s">
        <v>249</v>
      </c>
      <c r="O78" s="756">
        <v>0.18</v>
      </c>
      <c r="P78" s="890">
        <v>43244</v>
      </c>
      <c r="Q78" s="890">
        <v>43259</v>
      </c>
      <c r="R78" s="660">
        <f t="shared" si="20"/>
        <v>11.111111111111121</v>
      </c>
      <c r="S78" s="721">
        <f>IF(INDEX(Historical!$D$7:$D$1379,MATCH(B78,Historical!$B$7:$B$1403,0))=0,"n/a",(INDEX(Historical!$C$7:$C$1381,MATCH(B78,Historical!$B$7:$B$1403,0))/INDEX(Historical!$D$7:$D$1379,MATCH(B78,Historical!$B$7:$B$1403,0))-1)*100)</f>
        <v>2.5641025641025772</v>
      </c>
      <c r="T78" s="721">
        <f>IF(INDEX(Historical!$F$7:$F$1372,MATCH(B78,Historical!$B$7:$B$1403,0))=0,"n/a",((INDEX(Historical!$C$7:$C$1381,MATCH(B78,Historical!$B$7:$B$1403,0))/INDEX(Historical!$F$7:$F$1372,MATCH(B78,Historical!$B$7:$B$1403,0)))^(1/3)-1)*100)</f>
        <v>5.5667191978000741</v>
      </c>
      <c r="U78" s="721">
        <f>IF(INDEX(Historical!$H$7:$H$1372,MATCH(B78,Historical!$B$7:$B$1403,0))=0,"n/a",((INDEX(Historical!$C$7:$C$1381,MATCH(B78,Historical!$B$7:$B$1403,0))/INDEX(Historical!$H$7:$H$1372,MATCH(B78,Historical!$B$7:$B$1403,0)))^(1/5)-1)*100)</f>
        <v>4.0805880734757549</v>
      </c>
      <c r="V78" s="721" t="str">
        <f>IF(INDEX(Historical!$O$7:$O$1372,MATCH(B78,Historical!$B$7:$B$1403,0))=0,"n/a",((INDEX(Historical!$C$7:$C$1381,MATCH(B78,Historical!$B$7:$B$1403,0))/INDEX(Historical!$O$7:$O$1372,MATCH(B78,Historical!$B$7:$B$1403,0)))^(1/10)-1)*100)</f>
        <v>n/a</v>
      </c>
      <c r="W78" s="722" t="str">
        <f t="shared" si="21"/>
        <v>n/a</v>
      </c>
      <c r="X78" s="723">
        <f t="shared" si="22"/>
        <v>6.7447736751665377E-2</v>
      </c>
      <c r="Y78" s="691" t="s">
        <v>4514</v>
      </c>
      <c r="Z78" s="669">
        <f t="shared" si="23"/>
        <v>31.496062992125985</v>
      </c>
      <c r="AA78" s="910">
        <f t="shared" si="24"/>
        <v>39.444881889763778</v>
      </c>
      <c r="AB78" s="911">
        <v>12</v>
      </c>
      <c r="AC78" s="889">
        <v>2.54</v>
      </c>
      <c r="AD78" s="889">
        <v>53.26</v>
      </c>
      <c r="AE78" s="889">
        <v>2.97</v>
      </c>
      <c r="AF78" s="889">
        <v>2.79</v>
      </c>
      <c r="AG78" s="889">
        <v>11.200000000000001</v>
      </c>
      <c r="AH78" s="889">
        <v>14.399999999999999</v>
      </c>
      <c r="AI78" s="889">
        <v>29.849999999999998</v>
      </c>
      <c r="AJ78" s="889">
        <v>60.5</v>
      </c>
      <c r="AK78" s="889">
        <v>0.74</v>
      </c>
      <c r="AL78" s="902">
        <v>5650</v>
      </c>
      <c r="AM78" s="896">
        <v>0.2</v>
      </c>
      <c r="AN78" s="889">
        <v>0.45</v>
      </c>
      <c r="AO78" s="762">
        <f t="shared" si="25"/>
        <v>-34.565810933764816</v>
      </c>
      <c r="AP78" s="763">
        <f t="shared" si="26"/>
        <v>4.8790709559989605</v>
      </c>
      <c r="AQ78" s="912">
        <f t="shared" si="27"/>
        <v>121.15979187751802</v>
      </c>
      <c r="AR78" s="669">
        <f>INDEX(Historical!$C$7:$C$1381,MATCH(B78,Historical!$B$7:$B$1403,0))*IF(AH78="n/a",1.03,IF(AH78&lt;0,1.01,IF(AH78&gt;10,1.1,(1+AH78/100))))</f>
        <v>0.88000000000000012</v>
      </c>
      <c r="AS78" s="910">
        <f t="shared" si="28"/>
        <v>0.96800000000000019</v>
      </c>
      <c r="AT78" s="910">
        <f t="shared" si="17"/>
        <v>0.97516320000000023</v>
      </c>
      <c r="AU78" s="910">
        <f t="shared" si="17"/>
        <v>0.98237940768000032</v>
      </c>
      <c r="AV78" s="910">
        <f t="shared" si="17"/>
        <v>0.98964901529683236</v>
      </c>
      <c r="AW78" s="669">
        <f t="shared" si="29"/>
        <v>4.7951916229768337</v>
      </c>
      <c r="AX78" s="770">
        <f t="shared" si="30"/>
        <v>4.7860980367070907</v>
      </c>
      <c r="AY78" s="959">
        <v>1.54</v>
      </c>
      <c r="AZ78" s="896">
        <v>42.17</v>
      </c>
      <c r="BA78" s="896">
        <v>-18.079999999999998</v>
      </c>
      <c r="BB78" s="896">
        <v>-10.11</v>
      </c>
      <c r="BC78" s="896">
        <v>6.47</v>
      </c>
      <c r="BE78" s="641">
        <v>2011</v>
      </c>
      <c r="BF78" s="922">
        <f t="shared" si="31"/>
        <v>0</v>
      </c>
      <c r="BG78" s="906">
        <v>6.7</v>
      </c>
    </row>
    <row r="79" spans="1:60" ht="11.25" customHeight="1" x14ac:dyDescent="0.2">
      <c r="A79" s="887" t="s">
        <v>1441</v>
      </c>
      <c r="B79" s="899" t="s">
        <v>1442</v>
      </c>
      <c r="C79" s="957" t="s">
        <v>108</v>
      </c>
      <c r="D79" s="957" t="s">
        <v>4355</v>
      </c>
      <c r="E79" s="754">
        <v>9</v>
      </c>
      <c r="F79" s="1235">
        <v>444</v>
      </c>
      <c r="G79" s="1235" t="s">
        <v>106</v>
      </c>
      <c r="H79" s="1235" t="s">
        <v>106</v>
      </c>
      <c r="I79" s="898">
        <v>23.16</v>
      </c>
      <c r="J79" s="669">
        <f t="shared" si="18"/>
        <v>4.3177892918825558</v>
      </c>
      <c r="K79" s="901">
        <v>0.25</v>
      </c>
      <c r="L79" s="911">
        <v>4</v>
      </c>
      <c r="M79" s="660">
        <f t="shared" si="19"/>
        <v>1</v>
      </c>
      <c r="N79" s="894" t="s">
        <v>189</v>
      </c>
      <c r="O79" s="758">
        <v>0.23809523809523808</v>
      </c>
      <c r="P79" s="890">
        <v>43447</v>
      </c>
      <c r="Q79" s="890">
        <v>43467</v>
      </c>
      <c r="R79" s="660">
        <f t="shared" si="20"/>
        <v>5.0000000000000062</v>
      </c>
      <c r="S79" s="721">
        <f>IF(INDEX(Historical!$D$7:$D$1379,MATCH(B79,Historical!$B$7:$B$1403,0))=0,"n/a",(INDEX(Historical!$C$7:$C$1381,MATCH(B79,Historical!$B$7:$B$1403,0))/INDEX(Historical!$D$7:$D$1379,MATCH(B79,Historical!$B$7:$B$1403,0))-1)*100)</f>
        <v>5.0000000000000044</v>
      </c>
      <c r="T79" s="721">
        <f>IF(INDEX(Historical!$F$7:$F$1372,MATCH(B79,Historical!$B$7:$B$1403,0))=0,"n/a",((INDEX(Historical!$C$7:$C$1381,MATCH(B79,Historical!$B$7:$B$1403,0))/INDEX(Historical!$F$7:$F$1372,MATCH(B79,Historical!$B$7:$B$1403,0)))^(1/3)-1)*100)</f>
        <v>6.998748056507953</v>
      </c>
      <c r="U79" s="721">
        <f>IF(INDEX(Historical!$H$7:$H$1372,MATCH(B79,Historical!$B$7:$B$1403,0))=0,"n/a",((INDEX(Historical!$C$7:$C$1381,MATCH(B79,Historical!$B$7:$B$1403,0))/INDEX(Historical!$H$7:$H$1372,MATCH(B79,Historical!$B$7:$B$1403,0)))^(1/5)-1)*100)</f>
        <v>9.5105881968669426</v>
      </c>
      <c r="V79" s="721">
        <f>IF(INDEX(Historical!$O$7:$O$1372,MATCH(B79,Historical!$B$7:$B$1403,0))=0,"n/a",((INDEX(Historical!$C$7:$C$1381,MATCH(B79,Historical!$B$7:$B$1403,0))/INDEX(Historical!$O$7:$O$1372,MATCH(B79,Historical!$B$7:$B$1403,0)))^(1/10)-1)*100)</f>
        <v>13.167797072663623</v>
      </c>
      <c r="W79" s="722">
        <f t="shared" si="21"/>
        <v>0.72226114545848719</v>
      </c>
      <c r="X79" s="723" t="str">
        <f t="shared" si="22"/>
        <v>n/a</v>
      </c>
      <c r="Y79" s="687" t="s">
        <v>439</v>
      </c>
      <c r="Z79" s="669" t="str">
        <f t="shared" si="23"/>
        <v>n/a</v>
      </c>
      <c r="AA79" s="910" t="str">
        <f t="shared" si="24"/>
        <v>n/a</v>
      </c>
      <c r="AB79" s="911">
        <v>12</v>
      </c>
      <c r="AC79" s="889" t="s">
        <v>136</v>
      </c>
      <c r="AD79" s="889" t="s">
        <v>136</v>
      </c>
      <c r="AE79" s="889" t="s">
        <v>136</v>
      </c>
      <c r="AF79" s="891" t="s">
        <v>136</v>
      </c>
      <c r="AG79" s="889" t="s">
        <v>136</v>
      </c>
      <c r="AH79" s="889" t="s">
        <v>136</v>
      </c>
      <c r="AI79" s="889" t="s">
        <v>136</v>
      </c>
      <c r="AJ79" s="889" t="s">
        <v>136</v>
      </c>
      <c r="AK79" s="889" t="s">
        <v>136</v>
      </c>
      <c r="AL79" s="902" t="s">
        <v>136</v>
      </c>
      <c r="AM79" s="896" t="s">
        <v>136</v>
      </c>
      <c r="AN79" s="889" t="s">
        <v>136</v>
      </c>
      <c r="AO79" s="762" t="str">
        <f t="shared" si="25"/>
        <v>n/a</v>
      </c>
      <c r="AP79" s="763">
        <f t="shared" si="26"/>
        <v>13.828377488749499</v>
      </c>
      <c r="AQ79" s="912" t="str">
        <f t="shared" si="27"/>
        <v>n/a</v>
      </c>
      <c r="AR79" s="669">
        <f>INDEX(Historical!$C$7:$C$1381,MATCH(B79,Historical!$B$7:$B$1403,0))*IF(AH79="n/a",1.03,IF(AH79&lt;0,1.01,IF(AH79&gt;10,1.1,(1+AH79/100))))</f>
        <v>1.03</v>
      </c>
      <c r="AS79" s="910">
        <f t="shared" si="28"/>
        <v>1.0609</v>
      </c>
      <c r="AT79" s="910">
        <f t="shared" si="17"/>
        <v>1.092727</v>
      </c>
      <c r="AU79" s="910">
        <f t="shared" si="17"/>
        <v>1.1255088100000001</v>
      </c>
      <c r="AV79" s="910">
        <f t="shared" si="17"/>
        <v>1.1592740743000001</v>
      </c>
      <c r="AW79" s="669">
        <f t="shared" si="29"/>
        <v>5.4684098842999997</v>
      </c>
      <c r="AX79" s="770">
        <f t="shared" si="30"/>
        <v>23.611441642055269</v>
      </c>
      <c r="AY79" s="959" t="s">
        <v>136</v>
      </c>
      <c r="AZ79" s="896" t="s">
        <v>136</v>
      </c>
      <c r="BA79" s="896" t="s">
        <v>136</v>
      </c>
      <c r="BB79" s="896" t="s">
        <v>136</v>
      </c>
      <c r="BC79" s="896" t="s">
        <v>136</v>
      </c>
      <c r="BD79" s="932" t="s">
        <v>4281</v>
      </c>
      <c r="BE79" s="641">
        <v>2010</v>
      </c>
      <c r="BF79" s="922">
        <f t="shared" si="31"/>
        <v>0</v>
      </c>
      <c r="BG79" s="906" t="s">
        <v>136</v>
      </c>
    </row>
    <row r="80" spans="1:60" s="796" customFormat="1" ht="11.25" customHeight="1" x14ac:dyDescent="0.2">
      <c r="A80" s="777" t="s">
        <v>1463</v>
      </c>
      <c r="B80" s="804" t="s">
        <v>1464</v>
      </c>
      <c r="C80" s="957" t="s">
        <v>153</v>
      </c>
      <c r="D80" s="957" t="s">
        <v>4365</v>
      </c>
      <c r="E80" s="778">
        <v>9</v>
      </c>
      <c r="F80" s="1235">
        <v>524</v>
      </c>
      <c r="G80" s="1234" t="s">
        <v>115</v>
      </c>
      <c r="H80" s="1234" t="s">
        <v>115</v>
      </c>
      <c r="I80" s="779">
        <v>76.56</v>
      </c>
      <c r="J80" s="780">
        <f t="shared" si="18"/>
        <v>3.1870428422152557</v>
      </c>
      <c r="K80" s="781">
        <v>0.61</v>
      </c>
      <c r="L80" s="782">
        <v>4</v>
      </c>
      <c r="M80" s="783">
        <f t="shared" si="19"/>
        <v>2.44</v>
      </c>
      <c r="N80" s="784" t="s">
        <v>599</v>
      </c>
      <c r="O80" s="785">
        <v>0.55000000000000004</v>
      </c>
      <c r="P80" s="786">
        <v>43811</v>
      </c>
      <c r="Q80" s="786">
        <v>43837</v>
      </c>
      <c r="R80" s="783">
        <f t="shared" si="20"/>
        <v>10.909090909090898</v>
      </c>
      <c r="S80" s="721">
        <f>IF(INDEX(Historical!$D$7:$D$1379,MATCH(B80,Historical!$B$7:$B$1403,0))=0,"n/a",(INDEX(Historical!$C$7:$C$1381,MATCH(B80,Historical!$B$7:$B$1403,0))/INDEX(Historical!$D$7:$D$1379,MATCH(B80,Historical!$B$7:$B$1403,0))-1)*100)</f>
        <v>14.583333333333348</v>
      </c>
      <c r="T80" s="721">
        <f>IF(INDEX(Historical!$F$7:$F$1372,MATCH(B80,Historical!$B$7:$B$1403,0))=0,"n/a",((INDEX(Historical!$C$7:$C$1381,MATCH(B80,Historical!$B$7:$B$1403,0))/INDEX(Historical!$F$7:$F$1372,MATCH(B80,Historical!$B$7:$B$1403,0)))^(1/3)-1)*100)</f>
        <v>6.1373611981101694</v>
      </c>
      <c r="U80" s="721">
        <f>IF(INDEX(Historical!$H$7:$H$1372,MATCH(B80,Historical!$B$7:$B$1403,0))=0,"n/a",((INDEX(Historical!$C$7:$C$1381,MATCH(B80,Historical!$B$7:$B$1403,0))/INDEX(Historical!$H$7:$H$1372,MATCH(B80,Historical!$B$7:$B$1403,0)))^(1/5)-1)*100)</f>
        <v>4.5639552591273169</v>
      </c>
      <c r="V80" s="721">
        <f>IF(INDEX(Historical!$O$7:$O$1372,MATCH(B80,Historical!$B$7:$B$1403,0))=0,"n/a",((INDEX(Historical!$C$7:$C$1381,MATCH(B80,Historical!$B$7:$B$1403,0))/INDEX(Historical!$O$7:$O$1372,MATCH(B80,Historical!$B$7:$B$1403,0)))^(1/10)-1)*100)</f>
        <v>3.7666770183517162</v>
      </c>
      <c r="W80" s="722">
        <f t="shared" si="21"/>
        <v>1.2116662078779685</v>
      </c>
      <c r="X80" s="723">
        <f t="shared" si="22"/>
        <v>0.43056181689880352</v>
      </c>
      <c r="Y80" s="787"/>
      <c r="Z80" s="780">
        <f t="shared" si="23"/>
        <v>63.541666666666664</v>
      </c>
      <c r="AA80" s="788">
        <f t="shared" si="24"/>
        <v>19.9375</v>
      </c>
      <c r="AB80" s="782">
        <v>12</v>
      </c>
      <c r="AC80" s="789">
        <v>3.84</v>
      </c>
      <c r="AD80" s="789">
        <v>2.37</v>
      </c>
      <c r="AE80" s="789">
        <v>4.17</v>
      </c>
      <c r="AF80" s="789">
        <v>7.3</v>
      </c>
      <c r="AG80" s="789">
        <v>34.4</v>
      </c>
      <c r="AH80" s="789">
        <v>33</v>
      </c>
      <c r="AI80" s="789">
        <v>9.9599999999999991</v>
      </c>
      <c r="AJ80" s="789">
        <v>10.6</v>
      </c>
      <c r="AK80" s="789">
        <v>8.43</v>
      </c>
      <c r="AL80" s="790">
        <v>195280</v>
      </c>
      <c r="AM80" s="791">
        <v>6.9999999999999993E-2</v>
      </c>
      <c r="AN80" s="789">
        <v>0.97</v>
      </c>
      <c r="AO80" s="792">
        <f t="shared" si="25"/>
        <v>-12.186501898657427</v>
      </c>
      <c r="AP80" s="793">
        <f t="shared" si="26"/>
        <v>7.7509981013425726</v>
      </c>
      <c r="AQ80" s="794">
        <f t="shared" si="27"/>
        <v>154.334643945946</v>
      </c>
      <c r="AR80" s="669">
        <f>INDEX(Historical!$C$7:$C$1381,MATCH(B80,Historical!$B$7:$B$1403,0))*IF(AH80="n/a",1.03,IF(AH80&lt;0,1.01,IF(AH80&gt;10,1.1,(1+AH80/100))))</f>
        <v>2.4200000000000004</v>
      </c>
      <c r="AS80" s="788">
        <f t="shared" si="28"/>
        <v>2.6610320000000001</v>
      </c>
      <c r="AT80" s="788">
        <f t="shared" si="17"/>
        <v>2.8853569976000002</v>
      </c>
      <c r="AU80" s="788">
        <f t="shared" si="17"/>
        <v>3.1285925924976805</v>
      </c>
      <c r="AV80" s="788">
        <f t="shared" si="17"/>
        <v>3.3923329480452353</v>
      </c>
      <c r="AW80" s="780">
        <f t="shared" si="29"/>
        <v>14.487314538142916</v>
      </c>
      <c r="AX80" s="795">
        <f t="shared" si="30"/>
        <v>18.922824631848115</v>
      </c>
      <c r="AY80" s="960">
        <v>0.59</v>
      </c>
      <c r="AZ80" s="791">
        <v>5.99</v>
      </c>
      <c r="BA80" s="791">
        <v>-17.36</v>
      </c>
      <c r="BB80" s="791">
        <v>-12.36</v>
      </c>
      <c r="BC80" s="791">
        <v>-9.68</v>
      </c>
      <c r="BD80" s="933"/>
      <c r="BE80" s="641">
        <v>2012</v>
      </c>
      <c r="BF80" s="922">
        <f t="shared" si="31"/>
        <v>0</v>
      </c>
      <c r="BG80" s="847">
        <v>11.3</v>
      </c>
    </row>
    <row r="81" spans="1:60" ht="11.25" customHeight="1" x14ac:dyDescent="0.2">
      <c r="A81" s="895" t="s">
        <v>1765</v>
      </c>
      <c r="B81" s="899" t="s">
        <v>1766</v>
      </c>
      <c r="C81" s="957" t="s">
        <v>246</v>
      </c>
      <c r="D81" s="957" t="s">
        <v>4369</v>
      </c>
      <c r="E81" s="754">
        <v>9</v>
      </c>
      <c r="F81" s="1235">
        <v>462</v>
      </c>
      <c r="G81" s="1235" t="s">
        <v>106</v>
      </c>
      <c r="H81" s="1235" t="s">
        <v>106</v>
      </c>
      <c r="I81" s="898">
        <v>212.61</v>
      </c>
      <c r="J81" s="669">
        <f t="shared" si="18"/>
        <v>3.3112271294859128</v>
      </c>
      <c r="K81" s="901">
        <v>1.76</v>
      </c>
      <c r="L81" s="911">
        <v>4</v>
      </c>
      <c r="M81" s="660">
        <f t="shared" si="19"/>
        <v>7.04</v>
      </c>
      <c r="N81" s="894" t="s">
        <v>922</v>
      </c>
      <c r="O81" s="756">
        <v>1.47</v>
      </c>
      <c r="P81" s="636">
        <v>43550</v>
      </c>
      <c r="Q81" s="636">
        <v>43566</v>
      </c>
      <c r="R81" s="660">
        <f t="shared" si="20"/>
        <v>19.727891156462587</v>
      </c>
      <c r="S81" s="721">
        <f>IF(INDEX(Historical!$D$7:$D$1379,MATCH(B81,Historical!$B$7:$B$1403,0))=0,"n/a",(INDEX(Historical!$C$7:$C$1381,MATCH(B81,Historical!$B$7:$B$1403,0))/INDEX(Historical!$D$7:$D$1379,MATCH(B81,Historical!$B$7:$B$1403,0))-1)*100)</f>
        <v>23.558484349258645</v>
      </c>
      <c r="T81" s="721">
        <f>IF(INDEX(Historical!$F$7:$F$1372,MATCH(B81,Historical!$B$7:$B$1403,0))=0,"n/a",((INDEX(Historical!$C$7:$C$1381,MATCH(B81,Historical!$B$7:$B$1403,0))/INDEX(Historical!$F$7:$F$1372,MATCH(B81,Historical!$B$7:$B$1403,0)))^(1/3)-1)*100)</f>
        <v>30.281484966909634</v>
      </c>
      <c r="U81" s="721">
        <f>IF(INDEX(Historical!$H$7:$H$1372,MATCH(B81,Historical!$B$7:$B$1403,0))=0,"n/a",((INDEX(Historical!$C$7:$C$1381,MATCH(B81,Historical!$B$7:$B$1403,0))/INDEX(Historical!$H$7:$H$1372,MATCH(B81,Historical!$B$7:$B$1403,0)))^(1/5)-1)*100)</f>
        <v>35.968255767441605</v>
      </c>
      <c r="V81" s="721" t="str">
        <f>IF(INDEX(Historical!$O$7:$O$1372,MATCH(B81,Historical!$B$7:$B$1403,0))=0,"n/a",((INDEX(Historical!$C$7:$C$1381,MATCH(B81,Historical!$B$7:$B$1403,0))/INDEX(Historical!$O$7:$O$1372,MATCH(B81,Historical!$B$7:$B$1403,0)))^(1/10)-1)*100)</f>
        <v>n/a</v>
      </c>
      <c r="W81" s="722" t="str">
        <f t="shared" si="21"/>
        <v>n/a</v>
      </c>
      <c r="X81" s="723">
        <f t="shared" si="22"/>
        <v>0.63213103281971195</v>
      </c>
      <c r="Y81" s="900"/>
      <c r="Z81" s="669">
        <f t="shared" si="23"/>
        <v>96.703296703296701</v>
      </c>
      <c r="AA81" s="910">
        <f t="shared" si="24"/>
        <v>29.204670329670332</v>
      </c>
      <c r="AB81" s="911">
        <v>7</v>
      </c>
      <c r="AC81" s="889">
        <v>7.28</v>
      </c>
      <c r="AD81" s="889">
        <v>3.17</v>
      </c>
      <c r="AE81" s="889">
        <v>3.64</v>
      </c>
      <c r="AF81" s="889">
        <v>6.58</v>
      </c>
      <c r="AG81" s="889">
        <v>20.399999999999999</v>
      </c>
      <c r="AH81" s="889">
        <v>-4.5</v>
      </c>
      <c r="AI81" s="889">
        <v>7.99</v>
      </c>
      <c r="AJ81" s="889">
        <v>56.899999999999991</v>
      </c>
      <c r="AK81" s="889">
        <v>9.1999999999999993</v>
      </c>
      <c r="AL81" s="902">
        <v>8450</v>
      </c>
      <c r="AM81" s="896">
        <v>1.2</v>
      </c>
      <c r="AN81" s="889">
        <v>1.59</v>
      </c>
      <c r="AO81" s="762">
        <f t="shared" si="25"/>
        <v>10.074812567257187</v>
      </c>
      <c r="AP81" s="763">
        <f t="shared" si="26"/>
        <v>39.279482896927519</v>
      </c>
      <c r="AQ81" s="912">
        <f t="shared" si="27"/>
        <v>192.24550620571722</v>
      </c>
      <c r="AR81" s="669">
        <f>INDEX(Historical!$C$7:$C$1381,MATCH(B81,Historical!$B$7:$B$1403,0))*IF(AH81="n/a",1.03,IF(AH81&lt;0,1.01,IF(AH81&gt;10,1.1,(1+AH81/100))))</f>
        <v>6.8174999999999999</v>
      </c>
      <c r="AS81" s="910">
        <f t="shared" si="28"/>
        <v>7.3622182500000006</v>
      </c>
      <c r="AT81" s="910">
        <f t="shared" si="17"/>
        <v>8.0395423290000014</v>
      </c>
      <c r="AU81" s="910">
        <f t="shared" si="17"/>
        <v>8.7791802232680016</v>
      </c>
      <c r="AV81" s="910">
        <f t="shared" si="17"/>
        <v>9.586864803808659</v>
      </c>
      <c r="AW81" s="669">
        <f t="shared" si="29"/>
        <v>40.585305606076659</v>
      </c>
      <c r="AX81" s="770">
        <f t="shared" si="30"/>
        <v>19.08908593484627</v>
      </c>
      <c r="AY81" s="959">
        <v>0.73</v>
      </c>
      <c r="AZ81" s="896">
        <v>6.01</v>
      </c>
      <c r="BA81" s="896">
        <v>-16.739999999999998</v>
      </c>
      <c r="BB81" s="896">
        <v>-12.61</v>
      </c>
      <c r="BC81" s="896">
        <v>-9.75</v>
      </c>
      <c r="BE81" s="641">
        <v>2011</v>
      </c>
      <c r="BF81" s="922">
        <f t="shared" si="31"/>
        <v>0</v>
      </c>
      <c r="BG81" s="906">
        <v>6.7</v>
      </c>
    </row>
    <row r="82" spans="1:60" ht="11.25" customHeight="1" x14ac:dyDescent="0.2">
      <c r="A82" s="895" t="s">
        <v>1503</v>
      </c>
      <c r="B82" s="899" t="s">
        <v>1504</v>
      </c>
      <c r="C82" s="957" t="s">
        <v>131</v>
      </c>
      <c r="D82" s="957" t="s">
        <v>4344</v>
      </c>
      <c r="E82" s="754">
        <v>9</v>
      </c>
      <c r="F82" s="1235">
        <v>534</v>
      </c>
      <c r="G82" s="1235" t="s">
        <v>37</v>
      </c>
      <c r="H82" s="1235" t="s">
        <v>37</v>
      </c>
      <c r="I82" s="898">
        <v>27.02</v>
      </c>
      <c r="J82" s="669">
        <f t="shared" si="18"/>
        <v>3.1088082901554404</v>
      </c>
      <c r="K82" s="901">
        <v>0.21</v>
      </c>
      <c r="L82" s="911">
        <v>4</v>
      </c>
      <c r="M82" s="660">
        <f t="shared" si="19"/>
        <v>0.84</v>
      </c>
      <c r="N82" s="894" t="s">
        <v>1242</v>
      </c>
      <c r="O82" s="756">
        <v>0.2</v>
      </c>
      <c r="P82" s="885">
        <v>43871</v>
      </c>
      <c r="Q82" s="885">
        <v>43881</v>
      </c>
      <c r="R82" s="660">
        <f t="shared" si="20"/>
        <v>4.9999999999999902</v>
      </c>
      <c r="S82" s="721">
        <f>IF(INDEX(Historical!$D$7:$D$1379,MATCH(B82,Historical!$B$7:$B$1403,0))=0,"n/a",(INDEX(Historical!$C$7:$C$1381,MATCH(B82,Historical!$B$7:$B$1403,0))/INDEX(Historical!$D$7:$D$1379,MATCH(B82,Historical!$B$7:$B$1403,0))-1)*100)</f>
        <v>2.5641025641025772</v>
      </c>
      <c r="T82" s="721">
        <f>IF(INDEX(Historical!$F$7:$F$1372,MATCH(B82,Historical!$B$7:$B$1403,0))=0,"n/a",((INDEX(Historical!$C$7:$C$1381,MATCH(B82,Historical!$B$7:$B$1403,0))/INDEX(Historical!$F$7:$F$1372,MATCH(B82,Historical!$B$7:$B$1403,0)))^(1/3)-1)*100)</f>
        <v>7.7217345015941907</v>
      </c>
      <c r="U82" s="721">
        <f>IF(INDEX(Historical!$H$7:$H$1372,MATCH(B82,Historical!$B$7:$B$1403,0))=0,"n/a",((INDEX(Historical!$C$7:$C$1381,MATCH(B82,Historical!$B$7:$B$1403,0))/INDEX(Historical!$H$7:$H$1372,MATCH(B82,Historical!$B$7:$B$1403,0)))^(1/5)-1)*100)</f>
        <v>14.825088604127679</v>
      </c>
      <c r="V82" s="721">
        <f>IF(INDEX(Historical!$O$7:$O$1372,MATCH(B82,Historical!$B$7:$B$1403,0))=0,"n/a",((INDEX(Historical!$C$7:$C$1381,MATCH(B82,Historical!$B$7:$B$1403,0))/INDEX(Historical!$O$7:$O$1372,MATCH(B82,Historical!$B$7:$B$1403,0)))^(1/10)-1)*100)</f>
        <v>8.2681139453081762</v>
      </c>
      <c r="W82" s="722">
        <f t="shared" si="21"/>
        <v>1.7930435770712041</v>
      </c>
      <c r="X82" s="723" t="str">
        <f t="shared" si="22"/>
        <v>n/a</v>
      </c>
      <c r="Y82" s="672"/>
      <c r="Z82" s="669">
        <f t="shared" si="23"/>
        <v>68.292682926829258</v>
      </c>
      <c r="AA82" s="910">
        <f t="shared" si="24"/>
        <v>21.967479674796749</v>
      </c>
      <c r="AB82" s="911">
        <v>12</v>
      </c>
      <c r="AC82" s="889">
        <v>1.23</v>
      </c>
      <c r="AD82" s="889">
        <v>5.41</v>
      </c>
      <c r="AE82" s="889">
        <v>1.92</v>
      </c>
      <c r="AF82" s="889">
        <v>2.0299999999999998</v>
      </c>
      <c r="AG82" s="889">
        <v>9.3000000000000007</v>
      </c>
      <c r="AH82" s="889">
        <v>-121</v>
      </c>
      <c r="AI82" s="889">
        <v>6.63</v>
      </c>
      <c r="AJ82" s="889">
        <v>-16.2</v>
      </c>
      <c r="AK82" s="889">
        <v>4.0599999999999996</v>
      </c>
      <c r="AL82" s="902">
        <v>10150</v>
      </c>
      <c r="AM82" s="896">
        <v>0.3</v>
      </c>
      <c r="AN82" s="889">
        <v>1.91</v>
      </c>
      <c r="AO82" s="762">
        <f t="shared" si="25"/>
        <v>-4.0335827805136297</v>
      </c>
      <c r="AP82" s="763">
        <f t="shared" si="26"/>
        <v>17.933896894283119</v>
      </c>
      <c r="AQ82" s="912">
        <f t="shared" si="27"/>
        <v>40.78191762018524</v>
      </c>
      <c r="AR82" s="669">
        <f>INDEX(Historical!$C$7:$C$1381,MATCH(B82,Historical!$B$7:$B$1403,0))*IF(AH82="n/a",1.03,IF(AH82&lt;0,1.01,IF(AH82&gt;10,1.1,(1+AH82/100))))</f>
        <v>0.80800000000000005</v>
      </c>
      <c r="AS82" s="910">
        <f t="shared" si="28"/>
        <v>0.86157040000000007</v>
      </c>
      <c r="AT82" s="910">
        <f t="shared" si="17"/>
        <v>0.89655015824000006</v>
      </c>
      <c r="AU82" s="910">
        <f t="shared" si="17"/>
        <v>0.93295009466454404</v>
      </c>
      <c r="AV82" s="910">
        <f t="shared" si="17"/>
        <v>0.97082786850792446</v>
      </c>
      <c r="AW82" s="669">
        <f t="shared" si="29"/>
        <v>4.4698985214124685</v>
      </c>
      <c r="AX82" s="770">
        <f t="shared" si="30"/>
        <v>16.542925689905509</v>
      </c>
      <c r="AY82" s="959">
        <v>0.21</v>
      </c>
      <c r="AZ82" s="896">
        <v>4.16</v>
      </c>
      <c r="BA82" s="896">
        <v>-11.899999999999999</v>
      </c>
      <c r="BB82" s="896">
        <v>-5.6000000000000005</v>
      </c>
      <c r="BC82" s="896">
        <v>-5.21</v>
      </c>
      <c r="BE82" s="641">
        <v>2012</v>
      </c>
      <c r="BF82" s="922">
        <f t="shared" si="31"/>
        <v>0</v>
      </c>
      <c r="BG82" s="906">
        <v>2.1</v>
      </c>
    </row>
    <row r="83" spans="1:60" ht="11.25" customHeight="1" x14ac:dyDescent="0.2">
      <c r="A83" s="887" t="s">
        <v>1528</v>
      </c>
      <c r="B83" s="899" t="s">
        <v>1529</v>
      </c>
      <c r="C83" s="957" t="s">
        <v>246</v>
      </c>
      <c r="D83" s="957" t="s">
        <v>4374</v>
      </c>
      <c r="E83" s="754">
        <v>9</v>
      </c>
      <c r="F83" s="1235">
        <v>468</v>
      </c>
      <c r="G83" s="1235" t="s">
        <v>106</v>
      </c>
      <c r="H83" s="1235" t="s">
        <v>106</v>
      </c>
      <c r="I83" s="898">
        <v>60.39</v>
      </c>
      <c r="J83" s="669">
        <f t="shared" si="18"/>
        <v>2.4507368769663853</v>
      </c>
      <c r="K83" s="901">
        <v>0.37</v>
      </c>
      <c r="L83" s="911">
        <v>4</v>
      </c>
      <c r="M83" s="660">
        <f t="shared" si="19"/>
        <v>1.48</v>
      </c>
      <c r="N83" s="894" t="s">
        <v>186</v>
      </c>
      <c r="O83" s="756">
        <v>0.34</v>
      </c>
      <c r="P83" s="636">
        <v>43572</v>
      </c>
      <c r="Q83" s="636">
        <v>43588</v>
      </c>
      <c r="R83" s="660">
        <f t="shared" si="20"/>
        <v>8.8235294117646959</v>
      </c>
      <c r="S83" s="721">
        <f>IF(INDEX(Historical!$D$7:$D$1379,MATCH(B83,Historical!$B$7:$B$1403,0))=0,"n/a",(INDEX(Historical!$C$7:$C$1381,MATCH(B83,Historical!$B$7:$B$1403,0))/INDEX(Historical!$D$7:$D$1379,MATCH(B83,Historical!$B$7:$B$1403,0))-1)*100)</f>
        <v>12.403100775193799</v>
      </c>
      <c r="T83" s="721">
        <f>IF(INDEX(Historical!$F$7:$F$1372,MATCH(B83,Historical!$B$7:$B$1403,0))=0,"n/a",((INDEX(Historical!$C$7:$C$1381,MATCH(B83,Historical!$B$7:$B$1403,0))/INDEX(Historical!$F$7:$F$1372,MATCH(B83,Historical!$B$7:$B$1403,0)))^(1/3)-1)*100)</f>
        <v>11.007940570431263</v>
      </c>
      <c r="U83" s="721">
        <f>IF(INDEX(Historical!$H$7:$H$1372,MATCH(B83,Historical!$B$7:$B$1403,0))=0,"n/a",((INDEX(Historical!$C$7:$C$1381,MATCH(B83,Historical!$B$7:$B$1403,0))/INDEX(Historical!$H$7:$H$1372,MATCH(B83,Historical!$B$7:$B$1403,0)))^(1/5)-1)*100)</f>
        <v>12.350910589921948</v>
      </c>
      <c r="V83" s="721">
        <f>IF(INDEX(Historical!$O$7:$O$1372,MATCH(B83,Historical!$B$7:$B$1403,0))=0,"n/a",((INDEX(Historical!$C$7:$C$1381,MATCH(B83,Historical!$B$7:$B$1403,0))/INDEX(Historical!$O$7:$O$1372,MATCH(B83,Historical!$B$7:$B$1403,0)))^(1/10)-1)*100)</f>
        <v>12.412743936792925</v>
      </c>
      <c r="W83" s="722">
        <f t="shared" si="21"/>
        <v>0.99501855937850336</v>
      </c>
      <c r="X83" s="723">
        <f t="shared" si="22"/>
        <v>3.8596595593506087</v>
      </c>
      <c r="Y83" s="682"/>
      <c r="Z83" s="669">
        <f t="shared" si="23"/>
        <v>35.748792270531403</v>
      </c>
      <c r="AA83" s="910">
        <f t="shared" si="24"/>
        <v>14.586956521739131</v>
      </c>
      <c r="AB83" s="911">
        <v>1</v>
      </c>
      <c r="AC83" s="889">
        <v>4.1399999999999997</v>
      </c>
      <c r="AD83" s="889">
        <v>1.46</v>
      </c>
      <c r="AE83" s="889">
        <v>0.92</v>
      </c>
      <c r="AF83" s="889">
        <v>1.96</v>
      </c>
      <c r="AG83" s="889">
        <v>13.900000000000002</v>
      </c>
      <c r="AH83" s="889">
        <v>23.799999999999997</v>
      </c>
      <c r="AI83" s="889">
        <v>4.54</v>
      </c>
      <c r="AJ83" s="889">
        <v>3.2</v>
      </c>
      <c r="AK83" s="889">
        <v>10</v>
      </c>
      <c r="AL83" s="902">
        <v>1030</v>
      </c>
      <c r="AM83" s="896">
        <v>0.89999999999999991</v>
      </c>
      <c r="AN83" s="889">
        <v>0</v>
      </c>
      <c r="AO83" s="762">
        <f t="shared" si="25"/>
        <v>0.21469094514920251</v>
      </c>
      <c r="AP83" s="763">
        <f t="shared" si="26"/>
        <v>14.801647466888333</v>
      </c>
      <c r="AQ83" s="912">
        <f t="shared" si="27"/>
        <v>12.724708486567593</v>
      </c>
      <c r="AR83" s="669">
        <f>INDEX(Historical!$C$7:$C$1381,MATCH(B83,Historical!$B$7:$B$1403,0))*IF(AH83="n/a",1.03,IF(AH83&lt;0,1.01,IF(AH83&gt;10,1.1,(1+AH83/100))))</f>
        <v>1.595</v>
      </c>
      <c r="AS83" s="910">
        <f t="shared" si="28"/>
        <v>1.667413</v>
      </c>
      <c r="AT83" s="910">
        <f t="shared" si="17"/>
        <v>1.8341543000000002</v>
      </c>
      <c r="AU83" s="910">
        <f t="shared" si="17"/>
        <v>2.0175697300000004</v>
      </c>
      <c r="AV83" s="910">
        <f t="shared" si="17"/>
        <v>2.2193267030000006</v>
      </c>
      <c r="AW83" s="669">
        <f t="shared" si="29"/>
        <v>9.3334637330000003</v>
      </c>
      <c r="AX83" s="770">
        <f t="shared" si="30"/>
        <v>15.45531335154827</v>
      </c>
      <c r="AY83" s="959">
        <v>0.47</v>
      </c>
      <c r="AZ83" s="896">
        <v>-0.26</v>
      </c>
      <c r="BA83" s="896">
        <v>-29.25</v>
      </c>
      <c r="BB83" s="896">
        <v>-16.28</v>
      </c>
      <c r="BC83" s="896">
        <v>-15.68</v>
      </c>
      <c r="BE83" s="641">
        <v>2011</v>
      </c>
      <c r="BF83" s="922">
        <f t="shared" si="31"/>
        <v>0</v>
      </c>
      <c r="BG83" s="906">
        <v>7.3999999999999995</v>
      </c>
      <c r="BH83" s="887"/>
    </row>
    <row r="84" spans="1:60" ht="11.25" customHeight="1" x14ac:dyDescent="0.2">
      <c r="A84" s="887" t="s">
        <v>1542</v>
      </c>
      <c r="B84" s="899" t="s">
        <v>1543</v>
      </c>
      <c r="C84" s="957" t="s">
        <v>4207</v>
      </c>
      <c r="D84" s="957" t="s">
        <v>4341</v>
      </c>
      <c r="E84" s="754">
        <v>9</v>
      </c>
      <c r="F84" s="1235">
        <v>473</v>
      </c>
      <c r="G84" s="1235" t="s">
        <v>37</v>
      </c>
      <c r="H84" s="1235" t="s">
        <v>37</v>
      </c>
      <c r="I84" s="898">
        <v>77.48</v>
      </c>
      <c r="J84" s="669">
        <f t="shared" si="18"/>
        <v>3.2008260196179661</v>
      </c>
      <c r="K84" s="901">
        <v>0.62</v>
      </c>
      <c r="L84" s="911">
        <v>4</v>
      </c>
      <c r="M84" s="660">
        <f t="shared" si="19"/>
        <v>2.48</v>
      </c>
      <c r="N84" s="894" t="s">
        <v>644</v>
      </c>
      <c r="O84" s="756">
        <v>0.56000000000000005</v>
      </c>
      <c r="P84" s="885">
        <v>43599</v>
      </c>
      <c r="Q84" s="885">
        <v>43615</v>
      </c>
      <c r="R84" s="660">
        <f t="shared" si="20"/>
        <v>10.714285714285703</v>
      </c>
      <c r="S84" s="721">
        <f>IF(INDEX(Historical!$D$7:$D$1379,MATCH(B84,Historical!$B$7:$B$1403,0))=0,"n/a",(INDEX(Historical!$C$7:$C$1381,MATCH(B84,Historical!$B$7:$B$1403,0))/INDEX(Historical!$D$7:$D$1379,MATCH(B84,Historical!$B$7:$B$1403,0))-1)*100)</f>
        <v>11.009174311926584</v>
      </c>
      <c r="T84" s="721">
        <f>IF(INDEX(Historical!$F$7:$F$1372,MATCH(B84,Historical!$B$7:$B$1403,0))=0,"n/a",((INDEX(Historical!$C$7:$C$1381,MATCH(B84,Historical!$B$7:$B$1403,0))/INDEX(Historical!$F$7:$F$1372,MATCH(B84,Historical!$B$7:$B$1403,0)))^(1/3)-1)*100)</f>
        <v>11.199004528465784</v>
      </c>
      <c r="U84" s="721">
        <f>IF(INDEX(Historical!$H$7:$H$1372,MATCH(B84,Historical!$B$7:$B$1403,0))=0,"n/a",((INDEX(Historical!$C$7:$C$1381,MATCH(B84,Historical!$B$7:$B$1403,0))/INDEX(Historical!$H$7:$H$1372,MATCH(B84,Historical!$B$7:$B$1403,0)))^(1/5)-1)*100)</f>
        <v>10.634990281254142</v>
      </c>
      <c r="V84" s="721">
        <f>IF(INDEX(Historical!$O$7:$O$1372,MATCH(B84,Historical!$B$7:$B$1403,0))=0,"n/a",((INDEX(Historical!$C$7:$C$1381,MATCH(B84,Historical!$B$7:$B$1403,0))/INDEX(Historical!$O$7:$O$1372,MATCH(B84,Historical!$B$7:$B$1403,0)))^(1/10)-1)*100)</f>
        <v>6.9151791684843644</v>
      </c>
      <c r="W84" s="722">
        <f t="shared" si="21"/>
        <v>1.5379197013032806</v>
      </c>
      <c r="X84" s="723">
        <f t="shared" si="22"/>
        <v>0.98472132233834642</v>
      </c>
      <c r="Y84" s="683"/>
      <c r="Z84" s="669">
        <f t="shared" si="23"/>
        <v>83.22147651006712</v>
      </c>
      <c r="AA84" s="910">
        <f t="shared" si="24"/>
        <v>26</v>
      </c>
      <c r="AB84" s="911">
        <v>5</v>
      </c>
      <c r="AC84" s="889">
        <v>2.98</v>
      </c>
      <c r="AD84" s="889">
        <v>3.08</v>
      </c>
      <c r="AE84" s="889">
        <v>6.98</v>
      </c>
      <c r="AF84" s="889">
        <v>10.79</v>
      </c>
      <c r="AG84" s="889">
        <v>41.8</v>
      </c>
      <c r="AH84" s="889">
        <v>13.700000000000001</v>
      </c>
      <c r="AI84" s="889">
        <v>7.82</v>
      </c>
      <c r="AJ84" s="889">
        <v>10.8</v>
      </c>
      <c r="AK84" s="889">
        <v>8.44</v>
      </c>
      <c r="AL84" s="902">
        <v>28140</v>
      </c>
      <c r="AM84" s="896">
        <v>10.6</v>
      </c>
      <c r="AN84" s="889">
        <v>0.33</v>
      </c>
      <c r="AO84" s="762">
        <f t="shared" si="25"/>
        <v>-12.164183699127893</v>
      </c>
      <c r="AP84" s="763">
        <f t="shared" si="26"/>
        <v>13.835816300872107</v>
      </c>
      <c r="AQ84" s="912">
        <f t="shared" si="27"/>
        <v>253.10684564936489</v>
      </c>
      <c r="AR84" s="669">
        <f>INDEX(Historical!$C$7:$C$1381,MATCH(B84,Historical!$B$7:$B$1403,0))*IF(AH84="n/a",1.03,IF(AH84&lt;0,1.01,IF(AH84&gt;10,1.1,(1+AH84/100))))</f>
        <v>2.6619999999999999</v>
      </c>
      <c r="AS84" s="910">
        <f t="shared" si="28"/>
        <v>2.8701683999999998</v>
      </c>
      <c r="AT84" s="910">
        <f t="shared" si="17"/>
        <v>3.1124106129599998</v>
      </c>
      <c r="AU84" s="910">
        <f t="shared" si="17"/>
        <v>3.3750980686938239</v>
      </c>
      <c r="AV84" s="910">
        <f t="shared" si="17"/>
        <v>3.6599563456915827</v>
      </c>
      <c r="AW84" s="669">
        <f t="shared" si="29"/>
        <v>15.679633427345406</v>
      </c>
      <c r="AX84" s="770">
        <f t="shared" si="30"/>
        <v>20.237007521096288</v>
      </c>
      <c r="AY84" s="959">
        <v>0.83</v>
      </c>
      <c r="AZ84" s="896">
        <v>3.17</v>
      </c>
      <c r="BA84" s="896">
        <v>-14.42</v>
      </c>
      <c r="BB84" s="896">
        <v>-10.59</v>
      </c>
      <c r="BC84" s="896">
        <v>-8.59</v>
      </c>
      <c r="BE84" s="641">
        <v>2011</v>
      </c>
      <c r="BF84" s="922">
        <f t="shared" si="31"/>
        <v>0</v>
      </c>
      <c r="BG84" s="906">
        <v>11.899999999999999</v>
      </c>
    </row>
    <row r="85" spans="1:60" ht="11.25" customHeight="1" x14ac:dyDescent="0.2">
      <c r="A85" s="887" t="s">
        <v>1532</v>
      </c>
      <c r="B85" s="899" t="s">
        <v>1533</v>
      </c>
      <c r="C85" s="957" t="s">
        <v>112</v>
      </c>
      <c r="D85" s="957" t="s">
        <v>212</v>
      </c>
      <c r="E85" s="754">
        <v>9</v>
      </c>
      <c r="F85" s="1235">
        <v>450</v>
      </c>
      <c r="G85" s="1235" t="s">
        <v>106</v>
      </c>
      <c r="H85" s="1235" t="s">
        <v>106</v>
      </c>
      <c r="I85" s="898">
        <v>66.900000000000006</v>
      </c>
      <c r="J85" s="669">
        <f t="shared" si="18"/>
        <v>1.913303437967115</v>
      </c>
      <c r="K85" s="901">
        <v>0.32</v>
      </c>
      <c r="L85" s="911">
        <v>4</v>
      </c>
      <c r="M85" s="660">
        <f t="shared" si="19"/>
        <v>1.28</v>
      </c>
      <c r="N85" s="894" t="s">
        <v>793</v>
      </c>
      <c r="O85" s="756">
        <v>0.28000000000000003</v>
      </c>
      <c r="P85" s="890">
        <v>43507</v>
      </c>
      <c r="Q85" s="890">
        <v>43529</v>
      </c>
      <c r="R85" s="660">
        <f t="shared" si="20"/>
        <v>14.285714285714276</v>
      </c>
      <c r="S85" s="721">
        <f>IF(INDEX(Historical!$D$7:$D$1379,MATCH(B85,Historical!$B$7:$B$1403,0))=0,"n/a",(INDEX(Historical!$C$7:$C$1381,MATCH(B85,Historical!$B$7:$B$1403,0))/INDEX(Historical!$D$7:$D$1379,MATCH(B85,Historical!$B$7:$B$1403,0))-1)*100)</f>
        <v>17.431192660550444</v>
      </c>
      <c r="T85" s="721">
        <f>IF(INDEX(Historical!$F$7:$F$1372,MATCH(B85,Historical!$B$7:$B$1403,0))=0,"n/a",((INDEX(Historical!$C$7:$C$1381,MATCH(B85,Historical!$B$7:$B$1403,0))/INDEX(Historical!$F$7:$F$1372,MATCH(B85,Historical!$B$7:$B$1403,0)))^(1/3)-1)*100)</f>
        <v>10.064241629820891</v>
      </c>
      <c r="U85" s="721">
        <f>IF(INDEX(Historical!$H$7:$H$1372,MATCH(B85,Historical!$B$7:$B$1403,0))=0,"n/a",((INDEX(Historical!$C$7:$C$1381,MATCH(B85,Historical!$B$7:$B$1403,0))/INDEX(Historical!$H$7:$H$1372,MATCH(B85,Historical!$B$7:$B$1403,0)))^(1/5)-1)*100)</f>
        <v>8.2785181739996272</v>
      </c>
      <c r="V85" s="721">
        <f>IF(INDEX(Historical!$O$7:$O$1372,MATCH(B85,Historical!$B$7:$B$1403,0))=0,"n/a",((INDEX(Historical!$C$7:$C$1381,MATCH(B85,Historical!$B$7:$B$1403,0))/INDEX(Historical!$O$7:$O$1372,MATCH(B85,Historical!$B$7:$B$1403,0)))^(1/10)-1)*100)</f>
        <v>9.0138357569351069</v>
      </c>
      <c r="W85" s="722">
        <f t="shared" si="21"/>
        <v>0.91842345447999341</v>
      </c>
      <c r="X85" s="723">
        <f t="shared" si="22"/>
        <v>0.66228145391997018</v>
      </c>
      <c r="Y85" s="695"/>
      <c r="Z85" s="669">
        <f t="shared" si="23"/>
        <v>18.631732168850075</v>
      </c>
      <c r="AA85" s="910">
        <f t="shared" si="24"/>
        <v>9.7379912663755466</v>
      </c>
      <c r="AB85" s="911">
        <v>12</v>
      </c>
      <c r="AC85" s="889">
        <v>6.87</v>
      </c>
      <c r="AD85" s="889" t="s">
        <v>136</v>
      </c>
      <c r="AE85" s="889">
        <v>0.91</v>
      </c>
      <c r="AF85" s="889">
        <v>2.39</v>
      </c>
      <c r="AG85" s="889">
        <v>24.9</v>
      </c>
      <c r="AH85" s="889">
        <v>10.100000000000001</v>
      </c>
      <c r="AI85" s="889">
        <v>3.5000000000000004</v>
      </c>
      <c r="AJ85" s="889">
        <v>12.5</v>
      </c>
      <c r="AK85" s="889">
        <v>-2.69</v>
      </c>
      <c r="AL85" s="902">
        <v>23230</v>
      </c>
      <c r="AM85" s="896">
        <v>1.4000000000000001</v>
      </c>
      <c r="AN85" s="889">
        <v>1.1599999999999999</v>
      </c>
      <c r="AO85" s="762">
        <f t="shared" si="25"/>
        <v>0.45383034559119473</v>
      </c>
      <c r="AP85" s="763">
        <f t="shared" si="26"/>
        <v>10.191821611966741</v>
      </c>
      <c r="AQ85" s="912">
        <f t="shared" si="27"/>
        <v>1.7050181797831687</v>
      </c>
      <c r="AR85" s="669">
        <f>INDEX(Historical!$C$7:$C$1381,MATCH(B85,Historical!$B$7:$B$1403,0))*IF(AH85="n/a",1.03,IF(AH85&lt;0,1.01,IF(AH85&gt;10,1.1,(1+AH85/100))))</f>
        <v>1.4080000000000001</v>
      </c>
      <c r="AS85" s="910">
        <f t="shared" si="28"/>
        <v>1.4572800000000001</v>
      </c>
      <c r="AT85" s="910">
        <f t="shared" si="17"/>
        <v>1.4718528000000002</v>
      </c>
      <c r="AU85" s="910">
        <f t="shared" si="17"/>
        <v>1.4865713280000001</v>
      </c>
      <c r="AV85" s="910">
        <f t="shared" si="17"/>
        <v>1.5014370412800002</v>
      </c>
      <c r="AW85" s="669">
        <f t="shared" si="29"/>
        <v>7.325141169280001</v>
      </c>
      <c r="AX85" s="770">
        <f t="shared" si="30"/>
        <v>10.949388892795216</v>
      </c>
      <c r="AY85" s="959">
        <v>1.21</v>
      </c>
      <c r="AZ85" s="896">
        <v>10.76</v>
      </c>
      <c r="BA85" s="896">
        <v>-17.5</v>
      </c>
      <c r="BB85" s="896">
        <v>-12.94</v>
      </c>
      <c r="BC85" s="896">
        <v>-6.23</v>
      </c>
      <c r="BE85" s="641">
        <v>2011</v>
      </c>
      <c r="BF85" s="922">
        <f t="shared" si="31"/>
        <v>0</v>
      </c>
      <c r="BG85" s="906">
        <v>8.6999999999999993</v>
      </c>
    </row>
    <row r="86" spans="1:60" ht="11.25" customHeight="1" x14ac:dyDescent="0.2">
      <c r="A86" s="895" t="s">
        <v>1590</v>
      </c>
      <c r="B86" s="899" t="s">
        <v>34</v>
      </c>
      <c r="C86" s="957" t="s">
        <v>131</v>
      </c>
      <c r="D86" s="957" t="s">
        <v>4344</v>
      </c>
      <c r="E86" s="754">
        <v>9</v>
      </c>
      <c r="F86" s="1235">
        <v>547</v>
      </c>
      <c r="G86" s="1235" t="s">
        <v>37</v>
      </c>
      <c r="H86" s="1235" t="s">
        <v>37</v>
      </c>
      <c r="I86" s="898">
        <v>51.31</v>
      </c>
      <c r="J86" s="669">
        <f t="shared" si="18"/>
        <v>3.8199181446111869</v>
      </c>
      <c r="K86" s="901">
        <v>0.49</v>
      </c>
      <c r="L86" s="911">
        <v>4</v>
      </c>
      <c r="M86" s="660">
        <f t="shared" si="19"/>
        <v>1.96</v>
      </c>
      <c r="N86" s="894" t="s">
        <v>319</v>
      </c>
      <c r="O86" s="756">
        <v>0.47</v>
      </c>
      <c r="P86" s="885">
        <v>43899</v>
      </c>
      <c r="Q86" s="885">
        <v>43921</v>
      </c>
      <c r="R86" s="660">
        <f t="shared" si="20"/>
        <v>4.2553191489361746</v>
      </c>
      <c r="S86" s="721">
        <f>IF(INDEX(Historical!$D$7:$D$1379,MATCH(B86,Historical!$B$7:$B$1403,0))=0,"n/a",(INDEX(Historical!$C$7:$C$1381,MATCH(B86,Historical!$B$7:$B$1403,0))/INDEX(Historical!$D$7:$D$1379,MATCH(B86,Historical!$B$7:$B$1403,0))-1)*100)</f>
        <v>4.4444444444444287</v>
      </c>
      <c r="T86" s="721">
        <f>IF(INDEX(Historical!$F$7:$F$1372,MATCH(B86,Historical!$B$7:$B$1403,0))=0,"n/a",((INDEX(Historical!$C$7:$C$1381,MATCH(B86,Historical!$B$7:$B$1403,0))/INDEX(Historical!$F$7:$F$1372,MATCH(B86,Historical!$B$7:$B$1403,0)))^(1/3)-1)*100)</f>
        <v>4.6577355357731998</v>
      </c>
      <c r="U86" s="721">
        <f>IF(INDEX(Historical!$H$7:$H$1372,MATCH(B86,Historical!$B$7:$B$1403,0))=0,"n/a",((INDEX(Historical!$C$7:$C$1381,MATCH(B86,Historical!$B$7:$B$1403,0))/INDEX(Historical!$H$7:$H$1372,MATCH(B86,Historical!$B$7:$B$1403,0)))^(1/5)-1)*100)</f>
        <v>4.9009030249425933</v>
      </c>
      <c r="V86" s="721">
        <f>IF(INDEX(Historical!$O$7:$O$1372,MATCH(B86,Historical!$B$7:$B$1403,0))=0,"n/a",((INDEX(Historical!$C$7:$C$1381,MATCH(B86,Historical!$B$7:$B$1403,0))/INDEX(Historical!$O$7:$O$1372,MATCH(B86,Historical!$B$7:$B$1403,0)))^(1/10)-1)*100)</f>
        <v>3.5215154089348832</v>
      </c>
      <c r="W86" s="722">
        <f t="shared" si="21"/>
        <v>1.3917028482987441</v>
      </c>
      <c r="X86" s="723">
        <f t="shared" si="22"/>
        <v>1.6336343416475312</v>
      </c>
      <c r="Y86" s="672"/>
      <c r="Z86" s="669">
        <f t="shared" si="23"/>
        <v>68.292682926829258</v>
      </c>
      <c r="AA86" s="910">
        <f t="shared" si="24"/>
        <v>17.878048780487806</v>
      </c>
      <c r="AB86" s="911">
        <v>12</v>
      </c>
      <c r="AC86" s="889">
        <v>2.87</v>
      </c>
      <c r="AD86" s="889">
        <v>5.1100000000000003</v>
      </c>
      <c r="AE86" s="889">
        <v>2.54</v>
      </c>
      <c r="AF86" s="889">
        <v>1.73</v>
      </c>
      <c r="AG86" s="889">
        <v>9.9</v>
      </c>
      <c r="AH86" s="889">
        <v>73.5</v>
      </c>
      <c r="AI86" s="889">
        <v>4.78</v>
      </c>
      <c r="AJ86" s="889">
        <v>3</v>
      </c>
      <c r="AK86" s="889">
        <v>3.5000000000000004</v>
      </c>
      <c r="AL86" s="902">
        <v>25610</v>
      </c>
      <c r="AM86" s="896">
        <v>0.1</v>
      </c>
      <c r="AN86" s="889">
        <v>1.06</v>
      </c>
      <c r="AO86" s="762">
        <f t="shared" si="25"/>
        <v>-9.1572276109340258</v>
      </c>
      <c r="AP86" s="763">
        <f t="shared" si="26"/>
        <v>8.7208211695537798</v>
      </c>
      <c r="AQ86" s="912">
        <f t="shared" si="27"/>
        <v>17.244330619141767</v>
      </c>
      <c r="AR86" s="669">
        <f>INDEX(Historical!$C$7:$C$1381,MATCH(B86,Historical!$B$7:$B$1403,0))*IF(AH86="n/a",1.03,IF(AH86&lt;0,1.01,IF(AH86&gt;10,1.1,(1+AH86/100))))</f>
        <v>2.0680000000000001</v>
      </c>
      <c r="AS86" s="910">
        <f t="shared" si="28"/>
        <v>2.1668504000000004</v>
      </c>
      <c r="AT86" s="910">
        <f t="shared" si="17"/>
        <v>2.2426901640000003</v>
      </c>
      <c r="AU86" s="910">
        <f t="shared" si="17"/>
        <v>2.3211843197399999</v>
      </c>
      <c r="AV86" s="910">
        <f t="shared" si="17"/>
        <v>2.4024257709308996</v>
      </c>
      <c r="AW86" s="669">
        <f t="shared" si="29"/>
        <v>11.201150654670901</v>
      </c>
      <c r="AX86" s="770">
        <f t="shared" si="30"/>
        <v>21.830346237908596</v>
      </c>
      <c r="AY86" s="959">
        <v>0.28999999999999998</v>
      </c>
      <c r="AZ86" s="896">
        <v>-2.93</v>
      </c>
      <c r="BA86" s="896">
        <v>-19.68</v>
      </c>
      <c r="BB86" s="896">
        <v>-12.67</v>
      </c>
      <c r="BC86" s="896">
        <v>-14.29</v>
      </c>
      <c r="BE86" s="641">
        <v>2012</v>
      </c>
      <c r="BF86" s="922">
        <f t="shared" si="31"/>
        <v>0</v>
      </c>
      <c r="BG86" s="906">
        <v>3.2</v>
      </c>
      <c r="BH86" s="887"/>
    </row>
    <row r="87" spans="1:60" ht="11.25" customHeight="1" x14ac:dyDescent="0.2">
      <c r="A87" s="887" t="s">
        <v>1586</v>
      </c>
      <c r="B87" s="899" t="s">
        <v>1587</v>
      </c>
      <c r="C87" s="957" t="s">
        <v>108</v>
      </c>
      <c r="D87" s="957" t="s">
        <v>4347</v>
      </c>
      <c r="E87" s="754">
        <v>9</v>
      </c>
      <c r="F87" s="1235">
        <v>449</v>
      </c>
      <c r="G87" s="1235" t="s">
        <v>106</v>
      </c>
      <c r="H87" s="1235" t="s">
        <v>106</v>
      </c>
      <c r="I87" s="898">
        <v>19.98</v>
      </c>
      <c r="J87" s="669">
        <f t="shared" si="18"/>
        <v>4.6046046046046047</v>
      </c>
      <c r="K87" s="901">
        <v>0.23</v>
      </c>
      <c r="L87" s="911">
        <v>4</v>
      </c>
      <c r="M87" s="660">
        <f t="shared" si="19"/>
        <v>0.92</v>
      </c>
      <c r="N87" s="894" t="s">
        <v>209</v>
      </c>
      <c r="O87" s="756">
        <v>0.21</v>
      </c>
      <c r="P87" s="890">
        <v>43510</v>
      </c>
      <c r="Q87" s="890">
        <v>43524</v>
      </c>
      <c r="R87" s="660">
        <f t="shared" si="20"/>
        <v>9.5238095238095326</v>
      </c>
      <c r="S87" s="721">
        <f>IF(INDEX(Historical!$D$7:$D$1379,MATCH(B87,Historical!$B$7:$B$1403,0))=0,"n/a",(INDEX(Historical!$C$7:$C$1381,MATCH(B87,Historical!$B$7:$B$1403,0))/INDEX(Historical!$D$7:$D$1379,MATCH(B87,Historical!$B$7:$B$1403,0))-1)*100)</f>
        <v>12.195121951219523</v>
      </c>
      <c r="T87" s="721">
        <f>IF(INDEX(Historical!$F$7:$F$1372,MATCH(B87,Historical!$B$7:$B$1403,0))=0,"n/a",((INDEX(Historical!$C$7:$C$1381,MATCH(B87,Historical!$B$7:$B$1403,0))/INDEX(Historical!$F$7:$F$1372,MATCH(B87,Historical!$B$7:$B$1403,0)))^(1/3)-1)*100)</f>
        <v>9.0209158831781942</v>
      </c>
      <c r="U87" s="721">
        <f>IF(INDEX(Historical!$H$7:$H$1372,MATCH(B87,Historical!$B$7:$B$1403,0))=0,"n/a",((INDEX(Historical!$C$7:$C$1381,MATCH(B87,Historical!$B$7:$B$1403,0))/INDEX(Historical!$H$7:$H$1372,MATCH(B87,Historical!$B$7:$B$1403,0)))^(1/5)-1)*100)</f>
        <v>8.9249364912943783</v>
      </c>
      <c r="V87" s="721">
        <f>IF(INDEX(Historical!$O$7:$O$1372,MATCH(B87,Historical!$B$7:$B$1403,0))=0,"n/a",((INDEX(Historical!$C$7:$C$1381,MATCH(B87,Historical!$B$7:$B$1403,0))/INDEX(Historical!$O$7:$O$1372,MATCH(B87,Historical!$B$7:$B$1403,0)))^(1/10)-1)*100)</f>
        <v>7.6548289095374811</v>
      </c>
      <c r="W87" s="722">
        <f t="shared" si="21"/>
        <v>1.1659223996730241</v>
      </c>
      <c r="X87" s="723">
        <f t="shared" si="22"/>
        <v>1.1018440112709109</v>
      </c>
      <c r="Y87" s="900"/>
      <c r="Z87" s="669">
        <f t="shared" si="23"/>
        <v>52.873563218390807</v>
      </c>
      <c r="AA87" s="910">
        <f t="shared" si="24"/>
        <v>11.482758620689655</v>
      </c>
      <c r="AB87" s="911">
        <v>12</v>
      </c>
      <c r="AC87" s="889">
        <v>1.74</v>
      </c>
      <c r="AD87" s="889">
        <v>1.44</v>
      </c>
      <c r="AE87" s="889">
        <v>3.54</v>
      </c>
      <c r="AF87" s="889">
        <v>0.92</v>
      </c>
      <c r="AG87" s="889">
        <v>9.1999999999999993</v>
      </c>
      <c r="AH87" s="889">
        <v>20</v>
      </c>
      <c r="AI87" s="889">
        <v>2.44</v>
      </c>
      <c r="AJ87" s="889">
        <v>8.1</v>
      </c>
      <c r="AK87" s="889">
        <v>8</v>
      </c>
      <c r="AL87" s="902">
        <v>1320</v>
      </c>
      <c r="AM87" s="896">
        <v>0.1</v>
      </c>
      <c r="AN87" s="889">
        <v>0.99</v>
      </c>
      <c r="AO87" s="762">
        <f t="shared" si="25"/>
        <v>2.0467824752093282</v>
      </c>
      <c r="AP87" s="763">
        <f t="shared" si="26"/>
        <v>13.529541095898983</v>
      </c>
      <c r="AQ87" s="912">
        <f t="shared" si="27"/>
        <v>-31.478671832829274</v>
      </c>
      <c r="AR87" s="669">
        <f>INDEX(Historical!$C$7:$C$1381,MATCH(B87,Historical!$B$7:$B$1403,0))*IF(AH87="n/a",1.03,IF(AH87&lt;0,1.01,IF(AH87&gt;10,1.1,(1+AH87/100))))</f>
        <v>1.0120000000000002</v>
      </c>
      <c r="AS87" s="910">
        <f t="shared" si="28"/>
        <v>1.0366928000000002</v>
      </c>
      <c r="AT87" s="910">
        <f t="shared" ref="AT87:AV106" si="32">IF($AK87="n/a",1.03*AS87,IF($AK87&lt;0,1.01*AS87,IF($AK87&gt;10,1.1*AS87,(1+$AK87/100)*AS87)))</f>
        <v>1.1196282240000002</v>
      </c>
      <c r="AU87" s="910">
        <f t="shared" si="32"/>
        <v>1.2091984819200003</v>
      </c>
      <c r="AV87" s="910">
        <f t="shared" si="32"/>
        <v>1.3059343604736005</v>
      </c>
      <c r="AW87" s="669">
        <f t="shared" si="29"/>
        <v>5.6834538663936023</v>
      </c>
      <c r="AX87" s="770">
        <f t="shared" si="30"/>
        <v>28.445715047015025</v>
      </c>
      <c r="AY87" s="959">
        <v>0.54</v>
      </c>
      <c r="AZ87" s="896">
        <v>-3.34</v>
      </c>
      <c r="BA87" s="896">
        <v>-28.26</v>
      </c>
      <c r="BB87" s="896">
        <v>-15.950000000000001</v>
      </c>
      <c r="BC87" s="896">
        <v>-17.57</v>
      </c>
      <c r="BE87" s="641">
        <v>2011</v>
      </c>
      <c r="BF87" s="922">
        <f t="shared" si="31"/>
        <v>0</v>
      </c>
      <c r="BG87" s="906">
        <v>1.3</v>
      </c>
    </row>
    <row r="88" spans="1:60" ht="11.25" customHeight="1" x14ac:dyDescent="0.2">
      <c r="A88" s="895" t="s">
        <v>1534</v>
      </c>
      <c r="B88" s="899" t="s">
        <v>1535</v>
      </c>
      <c r="C88" s="957" t="s">
        <v>123</v>
      </c>
      <c r="D88" s="957" t="s">
        <v>4358</v>
      </c>
      <c r="E88" s="754">
        <v>9</v>
      </c>
      <c r="F88" s="1235">
        <v>438</v>
      </c>
      <c r="G88" s="1235" t="s">
        <v>106</v>
      </c>
      <c r="H88" s="1235" t="s">
        <v>106</v>
      </c>
      <c r="I88" s="898">
        <v>90.62</v>
      </c>
      <c r="J88" s="669">
        <f t="shared" si="18"/>
        <v>3.4870889428382257</v>
      </c>
      <c r="K88" s="901">
        <v>0.79</v>
      </c>
      <c r="L88" s="911">
        <v>4</v>
      </c>
      <c r="M88" s="660">
        <f t="shared" si="19"/>
        <v>3.16</v>
      </c>
      <c r="N88" s="894" t="s">
        <v>181</v>
      </c>
      <c r="O88" s="756">
        <v>0.63</v>
      </c>
      <c r="P88" s="890">
        <v>43265</v>
      </c>
      <c r="Q88" s="890">
        <v>43294</v>
      </c>
      <c r="R88" s="660">
        <f t="shared" si="20"/>
        <v>25.396825396825403</v>
      </c>
      <c r="S88" s="721">
        <f>IF(INDEX(Historical!$D$7:$D$1379,MATCH(B88,Historical!$B$7:$B$1403,0))=0,"n/a",(INDEX(Historical!$C$7:$C$1381,MATCH(B88,Historical!$B$7:$B$1403,0))/INDEX(Historical!$D$7:$D$1379,MATCH(B88,Historical!$B$7:$B$1403,0))-1)*100)</f>
        <v>11.267605633802823</v>
      </c>
      <c r="T88" s="721">
        <f>IF(INDEX(Historical!$F$7:$F$1372,MATCH(B88,Historical!$B$7:$B$1403,0))=0,"n/a",((INDEX(Historical!$C$7:$C$1381,MATCH(B88,Historical!$B$7:$B$1403,0))/INDEX(Historical!$F$7:$F$1372,MATCH(B88,Historical!$B$7:$B$1403,0)))^(1/3)-1)*100)</f>
        <v>11.493807086465591</v>
      </c>
      <c r="U88" s="721">
        <f>IF(INDEX(Historical!$H$7:$H$1372,MATCH(B88,Historical!$B$7:$B$1403,0))=0,"n/a",((INDEX(Historical!$C$7:$C$1381,MATCH(B88,Historical!$B$7:$B$1403,0))/INDEX(Historical!$H$7:$H$1372,MATCH(B88,Historical!$B$7:$B$1403,0)))^(1/5)-1)*100)</f>
        <v>14.581214173830027</v>
      </c>
      <c r="V88" s="721">
        <f>IF(INDEX(Historical!$O$7:$O$1372,MATCH(B88,Historical!$B$7:$B$1403,0))=0,"n/a",((INDEX(Historical!$C$7:$C$1381,MATCH(B88,Historical!$B$7:$B$1403,0))/INDEX(Historical!$O$7:$O$1372,MATCH(B88,Historical!$B$7:$B$1403,0)))^(1/10)-1)*100)</f>
        <v>15.468249491462194</v>
      </c>
      <c r="W88" s="722">
        <f t="shared" si="21"/>
        <v>0.94265444721965652</v>
      </c>
      <c r="X88" s="723">
        <f t="shared" si="22"/>
        <v>1.2790538748973708</v>
      </c>
      <c r="Y88" s="691" t="s">
        <v>4514</v>
      </c>
      <c r="Z88" s="669">
        <f t="shared" si="23"/>
        <v>43.051771117166219</v>
      </c>
      <c r="AA88" s="910">
        <f t="shared" si="24"/>
        <v>12.346049046321527</v>
      </c>
      <c r="AB88" s="911">
        <v>12</v>
      </c>
      <c r="AC88" s="889">
        <v>7.34</v>
      </c>
      <c r="AD88" s="889">
        <v>2.4700000000000002</v>
      </c>
      <c r="AE88" s="889">
        <v>1.22</v>
      </c>
      <c r="AF88" s="889">
        <v>2.8</v>
      </c>
      <c r="AG88" s="889">
        <v>27.500000000000004</v>
      </c>
      <c r="AH88" s="889">
        <v>34.699999999999996</v>
      </c>
      <c r="AI88" s="889">
        <v>0.16999999999999998</v>
      </c>
      <c r="AJ88" s="889">
        <v>11.4</v>
      </c>
      <c r="AK88" s="889">
        <v>5</v>
      </c>
      <c r="AL88" s="902">
        <v>8510</v>
      </c>
      <c r="AM88" s="896">
        <v>0.1</v>
      </c>
      <c r="AN88" s="889">
        <v>0.83</v>
      </c>
      <c r="AO88" s="762">
        <f t="shared" si="25"/>
        <v>5.7222540703467271</v>
      </c>
      <c r="AP88" s="763">
        <f t="shared" si="26"/>
        <v>18.068303116668254</v>
      </c>
      <c r="AQ88" s="912">
        <f t="shared" si="27"/>
        <v>23.951491102501276</v>
      </c>
      <c r="AR88" s="669">
        <f>INDEX(Historical!$C$7:$C$1381,MATCH(B88,Historical!$B$7:$B$1403,0))*IF(AH88="n/a",1.03,IF(AH88&lt;0,1.01,IF(AH88&gt;10,1.1,(1+AH88/100))))</f>
        <v>3.4760000000000004</v>
      </c>
      <c r="AS88" s="910">
        <f t="shared" si="28"/>
        <v>3.4819092000000005</v>
      </c>
      <c r="AT88" s="910">
        <f t="shared" si="32"/>
        <v>3.6560046600000007</v>
      </c>
      <c r="AU88" s="910">
        <f t="shared" si="32"/>
        <v>3.8388048930000007</v>
      </c>
      <c r="AV88" s="910">
        <f t="shared" si="32"/>
        <v>4.0307451376500012</v>
      </c>
      <c r="AW88" s="669">
        <f t="shared" si="29"/>
        <v>18.483463890650004</v>
      </c>
      <c r="AX88" s="770">
        <f t="shared" si="30"/>
        <v>20.396671695707351</v>
      </c>
      <c r="AY88" s="959">
        <v>1.7</v>
      </c>
      <c r="AZ88" s="896">
        <v>3.15</v>
      </c>
      <c r="BA88" s="896">
        <v>-21.05</v>
      </c>
      <c r="BB88" s="896">
        <v>-13.56</v>
      </c>
      <c r="BC88" s="896">
        <v>-12.22</v>
      </c>
      <c r="BE88" s="641">
        <v>2011</v>
      </c>
      <c r="BF88" s="922">
        <f t="shared" si="31"/>
        <v>0</v>
      </c>
      <c r="BG88" s="906">
        <v>11.3</v>
      </c>
    </row>
    <row r="89" spans="1:60" s="796" customFormat="1" ht="11.25" customHeight="1" x14ac:dyDescent="0.2">
      <c r="A89" s="664" t="s">
        <v>1568</v>
      </c>
      <c r="B89" s="804" t="s">
        <v>1569</v>
      </c>
      <c r="C89" s="957" t="s">
        <v>108</v>
      </c>
      <c r="D89" s="957" t="s">
        <v>4355</v>
      </c>
      <c r="E89" s="778">
        <v>9</v>
      </c>
      <c r="F89" s="1235">
        <v>491</v>
      </c>
      <c r="G89" s="1234" t="s">
        <v>37</v>
      </c>
      <c r="H89" s="1234" t="s">
        <v>115</v>
      </c>
      <c r="I89" s="779">
        <v>126.4</v>
      </c>
      <c r="J89" s="780">
        <f t="shared" si="18"/>
        <v>3.6392405063291133</v>
      </c>
      <c r="K89" s="781">
        <v>1.1499999999999999</v>
      </c>
      <c r="L89" s="782">
        <v>4</v>
      </c>
      <c r="M89" s="783">
        <f t="shared" si="19"/>
        <v>4.5999999999999996</v>
      </c>
      <c r="N89" s="784" t="s">
        <v>243</v>
      </c>
      <c r="O89" s="785">
        <v>0.95</v>
      </c>
      <c r="P89" s="786">
        <v>43664</v>
      </c>
      <c r="Q89" s="786">
        <v>43682</v>
      </c>
      <c r="R89" s="783">
        <f t="shared" si="20"/>
        <v>21.052631578947363</v>
      </c>
      <c r="S89" s="721">
        <f>IF(INDEX(Historical!$D$7:$D$1379,MATCH(B89,Historical!$B$7:$B$1403,0))=0,"n/a",(INDEX(Historical!$C$7:$C$1381,MATCH(B89,Historical!$B$7:$B$1403,0))/INDEX(Historical!$D$7:$D$1379,MATCH(B89,Historical!$B$7:$B$1403,0))-1)*100)</f>
        <v>23.529411764705888</v>
      </c>
      <c r="T89" s="721">
        <f>IF(INDEX(Historical!$F$7:$F$1372,MATCH(B89,Historical!$B$7:$B$1403,0))=0,"n/a",((INDEX(Historical!$C$7:$C$1381,MATCH(B89,Historical!$B$7:$B$1403,0))/INDEX(Historical!$F$7:$F$1372,MATCH(B89,Historical!$B$7:$B$1403,0)))^(1/3)-1)*100)</f>
        <v>25.594650913208426</v>
      </c>
      <c r="U89" s="721">
        <f>IF(INDEX(Historical!$H$7:$H$1372,MATCH(B89,Historical!$B$7:$B$1403,0))=0,"n/a",((INDEX(Historical!$C$7:$C$1381,MATCH(B89,Historical!$B$7:$B$1403,0))/INDEX(Historical!$H$7:$H$1372,MATCH(B89,Historical!$B$7:$B$1403,0)))^(1/5)-1)*100)</f>
        <v>17.440607261658347</v>
      </c>
      <c r="V89" s="721">
        <f>IF(INDEX(Historical!$O$7:$O$1372,MATCH(B89,Historical!$B$7:$B$1403,0))=0,"n/a",((INDEX(Historical!$C$7:$C$1381,MATCH(B89,Historical!$B$7:$B$1403,0))/INDEX(Historical!$O$7:$O$1372,MATCH(B89,Historical!$B$7:$B$1403,0)))^(1/10)-1)*100)</f>
        <v>19.795366342389254</v>
      </c>
      <c r="W89" s="722">
        <f t="shared" si="21"/>
        <v>0.88104493546610996</v>
      </c>
      <c r="X89" s="723">
        <f t="shared" si="22"/>
        <v>2.2650139300854994</v>
      </c>
      <c r="Y89" s="801"/>
      <c r="Z89" s="780">
        <f t="shared" si="23"/>
        <v>40.315512708150742</v>
      </c>
      <c r="AA89" s="788">
        <f t="shared" si="24"/>
        <v>11.07800175284838</v>
      </c>
      <c r="AB89" s="782">
        <v>12</v>
      </c>
      <c r="AC89" s="789">
        <v>11.41</v>
      </c>
      <c r="AD89" s="789">
        <v>1.98</v>
      </c>
      <c r="AE89" s="789">
        <v>4.04</v>
      </c>
      <c r="AF89" s="789">
        <v>1.1399999999999999</v>
      </c>
      <c r="AG89" s="789">
        <v>10.4</v>
      </c>
      <c r="AH89" s="789">
        <v>35.299999999999997</v>
      </c>
      <c r="AI89" s="789">
        <v>7.68</v>
      </c>
      <c r="AJ89" s="789">
        <v>7.7</v>
      </c>
      <c r="AK89" s="789">
        <v>5.6000000000000005</v>
      </c>
      <c r="AL89" s="790">
        <v>55630</v>
      </c>
      <c r="AM89" s="791">
        <v>0.2</v>
      </c>
      <c r="AN89" s="789">
        <v>0.8</v>
      </c>
      <c r="AO89" s="792">
        <f t="shared" si="25"/>
        <v>10.00184601513908</v>
      </c>
      <c r="AP89" s="793">
        <f t="shared" si="26"/>
        <v>21.079847767987459</v>
      </c>
      <c r="AQ89" s="794">
        <f t="shared" si="27"/>
        <v>-25.081015613910129</v>
      </c>
      <c r="AR89" s="669">
        <f>INDEX(Historical!$C$7:$C$1381,MATCH(B89,Historical!$B$7:$B$1403,0))*IF(AH89="n/a",1.03,IF(AH89&lt;0,1.01,IF(AH89&gt;10,1.1,(1+AH89/100))))</f>
        <v>4.620000000000001</v>
      </c>
      <c r="AS89" s="788">
        <f t="shared" si="28"/>
        <v>4.9748160000000006</v>
      </c>
      <c r="AT89" s="788">
        <f t="shared" si="32"/>
        <v>5.2534056960000006</v>
      </c>
      <c r="AU89" s="788">
        <f t="shared" si="32"/>
        <v>5.5475964149760006</v>
      </c>
      <c r="AV89" s="788">
        <f t="shared" si="32"/>
        <v>5.8582618142146572</v>
      </c>
      <c r="AW89" s="780">
        <f t="shared" si="29"/>
        <v>26.254079925190659</v>
      </c>
      <c r="AX89" s="795">
        <f t="shared" si="30"/>
        <v>20.7706328522078</v>
      </c>
      <c r="AY89" s="960">
        <v>1.1000000000000001</v>
      </c>
      <c r="AZ89" s="791">
        <v>6.49</v>
      </c>
      <c r="BA89" s="791">
        <v>-21.87</v>
      </c>
      <c r="BB89" s="791">
        <v>-18.05</v>
      </c>
      <c r="BC89" s="791">
        <v>-11.63</v>
      </c>
      <c r="BD89" s="933"/>
      <c r="BE89" s="641">
        <v>2011</v>
      </c>
      <c r="BF89" s="922">
        <f t="shared" si="31"/>
        <v>0</v>
      </c>
      <c r="BG89" s="847">
        <v>1.3</v>
      </c>
    </row>
    <row r="90" spans="1:60" ht="11.25" customHeight="1" x14ac:dyDescent="0.2">
      <c r="A90" s="887" t="s">
        <v>1570</v>
      </c>
      <c r="B90" s="899" t="s">
        <v>1571</v>
      </c>
      <c r="C90" s="957" t="s">
        <v>131</v>
      </c>
      <c r="D90" s="957" t="s">
        <v>4345</v>
      </c>
      <c r="E90" s="754">
        <v>9</v>
      </c>
      <c r="F90" s="1235">
        <v>531</v>
      </c>
      <c r="G90" s="1235" t="s">
        <v>37</v>
      </c>
      <c r="H90" s="1235" t="s">
        <v>37</v>
      </c>
      <c r="I90" s="898">
        <v>47.08</v>
      </c>
      <c r="J90" s="669">
        <f t="shared" si="18"/>
        <v>2.6125743415463041</v>
      </c>
      <c r="K90" s="901">
        <v>0.3075</v>
      </c>
      <c r="L90" s="911">
        <v>4</v>
      </c>
      <c r="M90" s="660">
        <f t="shared" si="19"/>
        <v>1.23</v>
      </c>
      <c r="N90" s="894" t="s">
        <v>139</v>
      </c>
      <c r="O90" s="756">
        <v>0.28999999999999998</v>
      </c>
      <c r="P90" s="1196">
        <v>43860</v>
      </c>
      <c r="Q90" s="1196">
        <v>43874</v>
      </c>
      <c r="R90" s="660">
        <f t="shared" si="20"/>
        <v>6.0344827586206957</v>
      </c>
      <c r="S90" s="721">
        <f>IF(INDEX(Historical!$D$7:$D$1379,MATCH(B90,Historical!$B$7:$B$1403,0))=0,"n/a",(INDEX(Historical!$C$7:$C$1381,MATCH(B90,Historical!$B$7:$B$1403,0))/INDEX(Historical!$D$7:$D$1379,MATCH(B90,Historical!$B$7:$B$1403,0))-1)*100)</f>
        <v>9.4339622641509422</v>
      </c>
      <c r="T90" s="721">
        <f>IF(INDEX(Historical!$F$7:$F$1372,MATCH(B90,Historical!$B$7:$B$1403,0))=0,"n/a",((INDEX(Historical!$C$7:$C$1381,MATCH(B90,Historical!$B$7:$B$1403,0))/INDEX(Historical!$F$7:$F$1372,MATCH(B90,Historical!$B$7:$B$1403,0)))^(1/3)-1)*100)</f>
        <v>9.6457423731894245</v>
      </c>
      <c r="U90" s="721">
        <f>IF(INDEX(Historical!$H$7:$H$1372,MATCH(B90,Historical!$B$7:$B$1403,0))=0,"n/a",((INDEX(Historical!$C$7:$C$1381,MATCH(B90,Historical!$B$7:$B$1403,0))/INDEX(Historical!$H$7:$H$1372,MATCH(B90,Historical!$B$7:$B$1403,0)))^(1/5)-1)*100)</f>
        <v>9.4070363507941188</v>
      </c>
      <c r="V90" s="721">
        <f>IF(INDEX(Historical!$O$7:$O$1372,MATCH(B90,Historical!$B$7:$B$1403,0))=0,"n/a",((INDEX(Historical!$C$7:$C$1381,MATCH(B90,Historical!$B$7:$B$1403,0))/INDEX(Historical!$O$7:$O$1372,MATCH(B90,Historical!$B$7:$B$1403,0)))^(1/10)-1)*100)</f>
        <v>8.7799358808551951</v>
      </c>
      <c r="W90" s="722">
        <f t="shared" si="21"/>
        <v>1.0714242653304937</v>
      </c>
      <c r="X90" s="723" t="str">
        <f t="shared" si="22"/>
        <v>n/a</v>
      </c>
      <c r="Y90" s="679"/>
      <c r="Z90" s="669" t="str">
        <f t="shared" si="23"/>
        <v>n/a</v>
      </c>
      <c r="AA90" s="910" t="str">
        <f t="shared" si="24"/>
        <v>n/a</v>
      </c>
      <c r="AB90" s="911">
        <v>12</v>
      </c>
      <c r="AC90" s="889">
        <v>-0.08</v>
      </c>
      <c r="AD90" s="889" t="s">
        <v>136</v>
      </c>
      <c r="AE90" s="889">
        <v>2.79</v>
      </c>
      <c r="AF90" s="889">
        <v>2.25</v>
      </c>
      <c r="AG90" s="889">
        <v>-0.6</v>
      </c>
      <c r="AH90" s="889">
        <v>-35.4</v>
      </c>
      <c r="AI90" s="889">
        <v>4.38</v>
      </c>
      <c r="AJ90" s="889">
        <v>-2.4</v>
      </c>
      <c r="AK90" s="889">
        <v>6.3</v>
      </c>
      <c r="AL90" s="902">
        <v>4059.9999999999995</v>
      </c>
      <c r="AM90" s="896">
        <v>1.01</v>
      </c>
      <c r="AN90" s="889">
        <v>1.88</v>
      </c>
      <c r="AO90" s="762" t="str">
        <f t="shared" si="25"/>
        <v>n/a</v>
      </c>
      <c r="AP90" s="763">
        <f t="shared" si="26"/>
        <v>12.019610692340423</v>
      </c>
      <c r="AQ90" s="912" t="str">
        <f t="shared" si="27"/>
        <v>n/a</v>
      </c>
      <c r="AR90" s="669">
        <f>INDEX(Historical!$C$7:$C$1381,MATCH(B90,Historical!$B$7:$B$1403,0))*IF(AH90="n/a",1.03,IF(AH90&lt;0,1.01,IF(AH90&gt;10,1.1,(1+AH90/100))))</f>
        <v>1.1716</v>
      </c>
      <c r="AS90" s="910">
        <f t="shared" si="28"/>
        <v>1.2229160800000001</v>
      </c>
      <c r="AT90" s="910">
        <f t="shared" si="32"/>
        <v>1.29995979304</v>
      </c>
      <c r="AU90" s="910">
        <f t="shared" si="32"/>
        <v>1.38185726000152</v>
      </c>
      <c r="AV90" s="910">
        <f t="shared" si="32"/>
        <v>1.4689142673816156</v>
      </c>
      <c r="AW90" s="669">
        <f t="shared" si="29"/>
        <v>6.5452474004231354</v>
      </c>
      <c r="AX90" s="770">
        <f t="shared" si="30"/>
        <v>13.902394648307425</v>
      </c>
      <c r="AY90" s="959">
        <v>0.21</v>
      </c>
      <c r="AZ90" s="896">
        <v>8.4</v>
      </c>
      <c r="BA90" s="896">
        <v>-16.14</v>
      </c>
      <c r="BB90" s="896">
        <v>-10.130000000000001</v>
      </c>
      <c r="BC90" s="896">
        <v>-7.03</v>
      </c>
      <c r="BE90" s="641">
        <v>2012</v>
      </c>
      <c r="BF90" s="922">
        <f t="shared" si="31"/>
        <v>0</v>
      </c>
      <c r="BG90" s="906">
        <v>-0.1</v>
      </c>
      <c r="BH90" s="721"/>
    </row>
    <row r="91" spans="1:60" ht="11.25" customHeight="1" x14ac:dyDescent="0.2">
      <c r="A91" s="887" t="s">
        <v>1574</v>
      </c>
      <c r="B91" s="899" t="s">
        <v>1575</v>
      </c>
      <c r="C91" s="957" t="s">
        <v>246</v>
      </c>
      <c r="D91" s="957" t="s">
        <v>4375</v>
      </c>
      <c r="E91" s="754">
        <v>9</v>
      </c>
      <c r="F91" s="1235">
        <v>474</v>
      </c>
      <c r="G91" s="1235" t="s">
        <v>106</v>
      </c>
      <c r="H91" s="1235" t="s">
        <v>106</v>
      </c>
      <c r="I91" s="898">
        <v>210.96</v>
      </c>
      <c r="J91" s="669">
        <f t="shared" si="18"/>
        <v>1.042851725445582</v>
      </c>
      <c r="K91" s="901">
        <v>0.55000000000000004</v>
      </c>
      <c r="L91" s="911">
        <v>4</v>
      </c>
      <c r="M91" s="660">
        <f t="shared" si="19"/>
        <v>2.2000000000000002</v>
      </c>
      <c r="N91" s="894" t="s">
        <v>209</v>
      </c>
      <c r="O91" s="756">
        <v>0.45</v>
      </c>
      <c r="P91" s="885">
        <v>43601</v>
      </c>
      <c r="Q91" s="885">
        <v>43616</v>
      </c>
      <c r="R91" s="660">
        <f t="shared" si="20"/>
        <v>22.222222222222229</v>
      </c>
      <c r="S91" s="721">
        <f>IF(INDEX(Historical!$D$7:$D$1379,MATCH(B91,Historical!$B$7:$B$1403,0))=0,"n/a",(INDEX(Historical!$C$7:$C$1381,MATCH(B91,Historical!$B$7:$B$1403,0))/INDEX(Historical!$D$7:$D$1379,MATCH(B91,Historical!$B$7:$B$1403,0))-1)*100)</f>
        <v>22.093023255813971</v>
      </c>
      <c r="T91" s="721">
        <f>IF(INDEX(Historical!$F$7:$F$1372,MATCH(B91,Historical!$B$7:$B$1403,0))=0,"n/a",((INDEX(Historical!$C$7:$C$1381,MATCH(B91,Historical!$B$7:$B$1403,0))/INDEX(Historical!$F$7:$F$1372,MATCH(B91,Historical!$B$7:$B$1403,0)))^(1/3)-1)*100)</f>
        <v>20.843727005349997</v>
      </c>
      <c r="U91" s="721">
        <f>IF(INDEX(Historical!$H$7:$H$1372,MATCH(B91,Historical!$B$7:$B$1403,0))=0,"n/a",((INDEX(Historical!$C$7:$C$1381,MATCH(B91,Historical!$B$7:$B$1403,0))/INDEX(Historical!$H$7:$H$1372,MATCH(B91,Historical!$B$7:$B$1403,0)))^(1/5)-1)*100)</f>
        <v>19.828486453496662</v>
      </c>
      <c r="V91" s="721">
        <f>IF(INDEX(Historical!$O$7:$O$1372,MATCH(B91,Historical!$B$7:$B$1403,0))=0,"n/a",((INDEX(Historical!$C$7:$C$1381,MATCH(B91,Historical!$B$7:$B$1403,0))/INDEX(Historical!$O$7:$O$1372,MATCH(B91,Historical!$B$7:$B$1403,0)))^(1/10)-1)*100)</f>
        <v>14.979812238566502</v>
      </c>
      <c r="W91" s="722">
        <f t="shared" si="21"/>
        <v>1.3236805734084525</v>
      </c>
      <c r="X91" s="723">
        <f t="shared" si="22"/>
        <v>0.88520028810252949</v>
      </c>
      <c r="Y91" s="672"/>
      <c r="Z91" s="669">
        <f t="shared" si="23"/>
        <v>34.321372854914202</v>
      </c>
      <c r="AA91" s="910">
        <f t="shared" si="24"/>
        <v>32.911076443057723</v>
      </c>
      <c r="AB91" s="911">
        <v>12</v>
      </c>
      <c r="AC91" s="889">
        <v>6.41</v>
      </c>
      <c r="AD91" s="889">
        <v>1.94</v>
      </c>
      <c r="AE91" s="889">
        <v>2.68</v>
      </c>
      <c r="AF91" s="889">
        <v>20.74</v>
      </c>
      <c r="AG91" s="889">
        <v>83.5</v>
      </c>
      <c r="AH91" s="889">
        <v>32.9</v>
      </c>
      <c r="AI91" s="889">
        <v>12.24</v>
      </c>
      <c r="AJ91" s="889">
        <v>22.400000000000002</v>
      </c>
      <c r="AK91" s="889">
        <v>17</v>
      </c>
      <c r="AL91" s="902">
        <v>8560</v>
      </c>
      <c r="AM91" s="896">
        <v>0.5</v>
      </c>
      <c r="AN91" s="889">
        <v>1.35</v>
      </c>
      <c r="AO91" s="762">
        <f t="shared" si="25"/>
        <v>-12.039738264115478</v>
      </c>
      <c r="AP91" s="763">
        <f t="shared" si="26"/>
        <v>20.871338178942246</v>
      </c>
      <c r="AQ91" s="912">
        <f t="shared" si="27"/>
        <v>450.78760795751674</v>
      </c>
      <c r="AR91" s="669">
        <f>INDEX(Historical!$C$7:$C$1381,MATCH(B91,Historical!$B$7:$B$1403,0))*IF(AH91="n/a",1.03,IF(AH91&lt;0,1.01,IF(AH91&gt;10,1.1,(1+AH91/100))))</f>
        <v>2.3100000000000005</v>
      </c>
      <c r="AS91" s="910">
        <f t="shared" si="28"/>
        <v>2.5410000000000008</v>
      </c>
      <c r="AT91" s="910">
        <f t="shared" si="32"/>
        <v>2.795100000000001</v>
      </c>
      <c r="AU91" s="910">
        <f t="shared" si="32"/>
        <v>3.0746100000000012</v>
      </c>
      <c r="AV91" s="910">
        <f t="shared" si="32"/>
        <v>3.3820710000000016</v>
      </c>
      <c r="AW91" s="669">
        <f t="shared" si="29"/>
        <v>14.102781000000006</v>
      </c>
      <c r="AX91" s="770">
        <f t="shared" si="30"/>
        <v>6.6850497724687168</v>
      </c>
      <c r="AY91" s="959">
        <v>0.83</v>
      </c>
      <c r="AZ91" s="896">
        <v>36.840000000000003</v>
      </c>
      <c r="BA91" s="896">
        <v>-11.450000000000001</v>
      </c>
      <c r="BB91" s="896">
        <v>-4.04</v>
      </c>
      <c r="BC91" s="896">
        <v>4.66</v>
      </c>
      <c r="BE91" s="641">
        <v>2011</v>
      </c>
      <c r="BF91" s="922">
        <f t="shared" si="31"/>
        <v>0</v>
      </c>
      <c r="BG91" s="906">
        <v>16.400000000000002</v>
      </c>
      <c r="BH91" s="721"/>
    </row>
    <row r="92" spans="1:60" ht="11.25" customHeight="1" x14ac:dyDescent="0.2">
      <c r="A92" s="887" t="s">
        <v>1593</v>
      </c>
      <c r="B92" s="899" t="s">
        <v>1594</v>
      </c>
      <c r="C92" s="957" t="s">
        <v>108</v>
      </c>
      <c r="D92" s="957" t="s">
        <v>4355</v>
      </c>
      <c r="E92" s="754">
        <v>9</v>
      </c>
      <c r="F92" s="1235">
        <v>453</v>
      </c>
      <c r="G92" s="1235" t="s">
        <v>106</v>
      </c>
      <c r="H92" s="1235" t="s">
        <v>106</v>
      </c>
      <c r="I92" s="898">
        <v>34</v>
      </c>
      <c r="J92" s="669">
        <f t="shared" si="18"/>
        <v>3.882352941176471</v>
      </c>
      <c r="K92" s="901">
        <v>0.33</v>
      </c>
      <c r="L92" s="911">
        <v>4</v>
      </c>
      <c r="M92" s="660">
        <f t="shared" si="19"/>
        <v>1.32</v>
      </c>
      <c r="N92" s="894" t="s">
        <v>319</v>
      </c>
      <c r="O92" s="756">
        <v>0.32</v>
      </c>
      <c r="P92" s="636">
        <v>43538</v>
      </c>
      <c r="Q92" s="636">
        <v>43553</v>
      </c>
      <c r="R92" s="660">
        <f t="shared" si="20"/>
        <v>3.1250000000000027</v>
      </c>
      <c r="S92" s="721">
        <f>IF(INDEX(Historical!$D$7:$D$1379,MATCH(B92,Historical!$B$7:$B$1403,0))=0,"n/a",(INDEX(Historical!$C$7:$C$1381,MATCH(B92,Historical!$B$7:$B$1403,0))/INDEX(Historical!$D$7:$D$1379,MATCH(B92,Historical!$B$7:$B$1403,0))-1)*100)</f>
        <v>3.125</v>
      </c>
      <c r="T92" s="721">
        <f>IF(INDEX(Historical!$F$7:$F$1372,MATCH(B92,Historical!$B$7:$B$1403,0))=0,"n/a",((INDEX(Historical!$C$7:$C$1381,MATCH(B92,Historical!$B$7:$B$1403,0))/INDEX(Historical!$F$7:$F$1372,MATCH(B92,Historical!$B$7:$B$1403,0)))^(1/3)-1)*100)</f>
        <v>3.228011545636722</v>
      </c>
      <c r="U92" s="721">
        <f>IF(INDEX(Historical!$H$7:$H$1372,MATCH(B92,Historical!$B$7:$B$1403,0))=0,"n/a",((INDEX(Historical!$C$7:$C$1381,MATCH(B92,Historical!$B$7:$B$1403,0))/INDEX(Historical!$H$7:$H$1372,MATCH(B92,Historical!$B$7:$B$1403,0)))^(1/5)-1)*100)</f>
        <v>3.3406482938779236</v>
      </c>
      <c r="V92" s="721">
        <f>IF(INDEX(Historical!$O$7:$O$1372,MATCH(B92,Historical!$B$7:$B$1403,0))=0,"n/a",((INDEX(Historical!$C$7:$C$1381,MATCH(B92,Historical!$B$7:$B$1403,0))/INDEX(Historical!$O$7:$O$1372,MATCH(B92,Historical!$B$7:$B$1403,0)))^(1/10)-1)*100)</f>
        <v>3.2357862679155636</v>
      </c>
      <c r="W92" s="722">
        <f t="shared" si="21"/>
        <v>1.0324069692124351</v>
      </c>
      <c r="X92" s="723" t="str">
        <f t="shared" si="22"/>
        <v>n/a</v>
      </c>
      <c r="Y92" s="683"/>
      <c r="Z92" s="669" t="str">
        <f t="shared" si="23"/>
        <v>n/a</v>
      </c>
      <c r="AA92" s="910" t="str">
        <f t="shared" si="24"/>
        <v>n/a</v>
      </c>
      <c r="AB92" s="911">
        <v>12</v>
      </c>
      <c r="AC92" s="889" t="s">
        <v>136</v>
      </c>
      <c r="AD92" s="889" t="s">
        <v>136</v>
      </c>
      <c r="AE92" s="889" t="s">
        <v>136</v>
      </c>
      <c r="AF92" s="889" t="s">
        <v>136</v>
      </c>
      <c r="AG92" s="889" t="s">
        <v>136</v>
      </c>
      <c r="AH92" s="889" t="s">
        <v>136</v>
      </c>
      <c r="AI92" s="889" t="s">
        <v>136</v>
      </c>
      <c r="AJ92" s="889" t="s">
        <v>136</v>
      </c>
      <c r="AK92" s="889" t="s">
        <v>136</v>
      </c>
      <c r="AL92" s="902" t="s">
        <v>136</v>
      </c>
      <c r="AM92" s="896" t="s">
        <v>136</v>
      </c>
      <c r="AN92" s="889" t="s">
        <v>136</v>
      </c>
      <c r="AO92" s="762" t="str">
        <f t="shared" si="25"/>
        <v>n/a</v>
      </c>
      <c r="AP92" s="763">
        <f t="shared" si="26"/>
        <v>7.2230012350543946</v>
      </c>
      <c r="AQ92" s="912" t="str">
        <f t="shared" si="27"/>
        <v>n/a</v>
      </c>
      <c r="AR92" s="669">
        <f>INDEX(Historical!$C$7:$C$1381,MATCH(B92,Historical!$B$7:$B$1403,0))*IF(AH92="n/a",1.03,IF(AH92&lt;0,1.01,IF(AH92&gt;10,1.1,(1+AH92/100))))</f>
        <v>1.3596000000000001</v>
      </c>
      <c r="AS92" s="910">
        <f t="shared" si="28"/>
        <v>1.4003880000000002</v>
      </c>
      <c r="AT92" s="910">
        <f t="shared" si="32"/>
        <v>1.4423996400000003</v>
      </c>
      <c r="AU92" s="910">
        <f t="shared" si="32"/>
        <v>1.4856716292000003</v>
      </c>
      <c r="AV92" s="910">
        <f t="shared" si="32"/>
        <v>1.5302417780760003</v>
      </c>
      <c r="AW92" s="669">
        <f t="shared" si="29"/>
        <v>7.2183010472760012</v>
      </c>
      <c r="AX92" s="770">
        <f t="shared" si="30"/>
        <v>21.230297197870591</v>
      </c>
      <c r="AY92" s="959" t="s">
        <v>136</v>
      </c>
      <c r="AZ92" s="896" t="s">
        <v>136</v>
      </c>
      <c r="BA92" s="896" t="s">
        <v>136</v>
      </c>
      <c r="BB92" s="896" t="s">
        <v>136</v>
      </c>
      <c r="BC92" s="896" t="s">
        <v>136</v>
      </c>
      <c r="BD92" s="932" t="s">
        <v>4281</v>
      </c>
      <c r="BE92" s="641">
        <v>2011</v>
      </c>
      <c r="BF92" s="922">
        <f t="shared" si="31"/>
        <v>0</v>
      </c>
      <c r="BG92" s="906" t="s">
        <v>136</v>
      </c>
      <c r="BH92" s="721"/>
    </row>
    <row r="93" spans="1:60" ht="11.25" customHeight="1" x14ac:dyDescent="0.2">
      <c r="A93" s="895" t="s">
        <v>1615</v>
      </c>
      <c r="B93" s="899" t="s">
        <v>1616</v>
      </c>
      <c r="C93" s="957" t="s">
        <v>246</v>
      </c>
      <c r="D93" s="957" t="s">
        <v>4369</v>
      </c>
      <c r="E93" s="754">
        <v>9</v>
      </c>
      <c r="F93" s="1235">
        <v>504</v>
      </c>
      <c r="G93" s="1235" t="s">
        <v>106</v>
      </c>
      <c r="H93" s="1235" t="s">
        <v>106</v>
      </c>
      <c r="I93" s="898">
        <v>80.41</v>
      </c>
      <c r="J93" s="669">
        <f t="shared" si="18"/>
        <v>3.880114413630146</v>
      </c>
      <c r="K93" s="901">
        <v>0.78</v>
      </c>
      <c r="L93" s="911">
        <v>4</v>
      </c>
      <c r="M93" s="660">
        <f t="shared" si="19"/>
        <v>3.12</v>
      </c>
      <c r="N93" s="894" t="s">
        <v>922</v>
      </c>
      <c r="O93" s="756">
        <v>0.7</v>
      </c>
      <c r="P93" s="885">
        <v>43727</v>
      </c>
      <c r="Q93" s="885">
        <v>43749</v>
      </c>
      <c r="R93" s="660">
        <f t="shared" si="20"/>
        <v>11.428571428571439</v>
      </c>
      <c r="S93" s="721">
        <f>IF(INDEX(Historical!$D$7:$D$1379,MATCH(B93,Historical!$B$7:$B$1403,0))=0,"n/a",(INDEX(Historical!$C$7:$C$1381,MATCH(B93,Historical!$B$7:$B$1403,0))/INDEX(Historical!$D$7:$D$1379,MATCH(B93,Historical!$B$7:$B$1403,0))-1)*100)</f>
        <v>15.199999999999992</v>
      </c>
      <c r="T93" s="721">
        <f>IF(INDEX(Historical!$F$7:$F$1372,MATCH(B93,Historical!$B$7:$B$1403,0))=0,"n/a",((INDEX(Historical!$C$7:$C$1381,MATCH(B93,Historical!$B$7:$B$1403,0))/INDEX(Historical!$F$7:$F$1372,MATCH(B93,Historical!$B$7:$B$1403,0)))^(1/3)-1)*100)</f>
        <v>21.517590714392675</v>
      </c>
      <c r="U93" s="721">
        <f>IF(INDEX(Historical!$H$7:$H$1372,MATCH(B93,Historical!$B$7:$B$1403,0))=0,"n/a",((INDEX(Historical!$C$7:$C$1381,MATCH(B93,Historical!$B$7:$B$1403,0))/INDEX(Historical!$H$7:$H$1372,MATCH(B93,Historical!$B$7:$B$1403,0)))^(1/5)-1)*100)</f>
        <v>22.360329479346895</v>
      </c>
      <c r="V93" s="721" t="str">
        <f>IF(INDEX(Historical!$O$7:$O$1372,MATCH(B93,Historical!$B$7:$B$1403,0))=0,"n/a",((INDEX(Historical!$C$7:$C$1381,MATCH(B93,Historical!$B$7:$B$1403,0))/INDEX(Historical!$O$7:$O$1372,MATCH(B93,Historical!$B$7:$B$1403,0)))^(1/10)-1)*100)</f>
        <v>n/a</v>
      </c>
      <c r="W93" s="722" t="str">
        <f t="shared" si="21"/>
        <v>n/a</v>
      </c>
      <c r="X93" s="723">
        <f t="shared" si="22"/>
        <v>0.70095076737764561</v>
      </c>
      <c r="Y93" s="682"/>
      <c r="Z93" s="669">
        <f t="shared" si="23"/>
        <v>34.628190899001112</v>
      </c>
      <c r="AA93" s="910">
        <f t="shared" si="24"/>
        <v>8.9245283018867916</v>
      </c>
      <c r="AB93" s="911">
        <v>12</v>
      </c>
      <c r="AC93" s="889">
        <v>9.01</v>
      </c>
      <c r="AD93" s="889">
        <v>0.82</v>
      </c>
      <c r="AE93" s="889">
        <v>1.59</v>
      </c>
      <c r="AF93" s="889">
        <v>1.41</v>
      </c>
      <c r="AG93" s="889">
        <v>16.100000000000001</v>
      </c>
      <c r="AH93" s="889">
        <v>13.600000000000001</v>
      </c>
      <c r="AI93" s="889">
        <v>15.78</v>
      </c>
      <c r="AJ93" s="889">
        <v>31.900000000000002</v>
      </c>
      <c r="AK93" s="889">
        <v>10.9</v>
      </c>
      <c r="AL93" s="902">
        <v>17440</v>
      </c>
      <c r="AM93" s="896">
        <v>0.8</v>
      </c>
      <c r="AN93" s="889">
        <v>0.87</v>
      </c>
      <c r="AO93" s="762">
        <f t="shared" si="25"/>
        <v>17.315915591090249</v>
      </c>
      <c r="AP93" s="763">
        <f t="shared" si="26"/>
        <v>26.240443892977041</v>
      </c>
      <c r="AQ93" s="912">
        <f t="shared" si="27"/>
        <v>-25.215613912289669</v>
      </c>
      <c r="AR93" s="669">
        <f>INDEX(Historical!$C$7:$C$1381,MATCH(B93,Historical!$B$7:$B$1403,0))*IF(AH93="n/a",1.03,IF(AH93&lt;0,1.01,IF(AH93&gt;10,1.1,(1+AH93/100))))</f>
        <v>3.1680000000000001</v>
      </c>
      <c r="AS93" s="910">
        <f t="shared" si="28"/>
        <v>3.4848000000000003</v>
      </c>
      <c r="AT93" s="910">
        <f t="shared" si="32"/>
        <v>3.8332800000000007</v>
      </c>
      <c r="AU93" s="910">
        <f t="shared" si="32"/>
        <v>4.2166080000000008</v>
      </c>
      <c r="AV93" s="910">
        <f t="shared" si="32"/>
        <v>4.6382688000000014</v>
      </c>
      <c r="AW93" s="669">
        <f t="shared" si="29"/>
        <v>19.340956800000004</v>
      </c>
      <c r="AX93" s="770">
        <f t="shared" si="30"/>
        <v>24.052924760601922</v>
      </c>
      <c r="AY93" s="959">
        <v>1.42</v>
      </c>
      <c r="AZ93" s="896">
        <v>14.06</v>
      </c>
      <c r="BA93" s="896">
        <v>-40.58</v>
      </c>
      <c r="BB93" s="896">
        <v>-33.86</v>
      </c>
      <c r="BC93" s="896">
        <v>-30.570000000000004</v>
      </c>
      <c r="BE93" s="641">
        <v>2011</v>
      </c>
      <c r="BF93" s="922">
        <f t="shared" si="31"/>
        <v>0</v>
      </c>
      <c r="BG93" s="906">
        <v>6.4</v>
      </c>
    </row>
    <row r="94" spans="1:60" ht="11.25" customHeight="1" x14ac:dyDescent="0.2">
      <c r="A94" s="887" t="s">
        <v>1605</v>
      </c>
      <c r="B94" s="899" t="s">
        <v>1606</v>
      </c>
      <c r="C94" s="957" t="s">
        <v>123</v>
      </c>
      <c r="D94" s="957" t="s">
        <v>4372</v>
      </c>
      <c r="E94" s="754">
        <v>9</v>
      </c>
      <c r="F94" s="1235">
        <v>454</v>
      </c>
      <c r="G94" s="1235" t="s">
        <v>106</v>
      </c>
      <c r="H94" s="1235" t="s">
        <v>106</v>
      </c>
      <c r="I94" s="898">
        <v>102.29</v>
      </c>
      <c r="J94" s="669">
        <f t="shared" si="18"/>
        <v>2.1507478736924432</v>
      </c>
      <c r="K94" s="901">
        <v>0.55000000000000004</v>
      </c>
      <c r="L94" s="911">
        <v>4</v>
      </c>
      <c r="M94" s="660">
        <f t="shared" si="19"/>
        <v>2.2000000000000002</v>
      </c>
      <c r="N94" s="894" t="s">
        <v>319</v>
      </c>
      <c r="O94" s="756">
        <v>0.5</v>
      </c>
      <c r="P94" s="636">
        <v>43538</v>
      </c>
      <c r="Q94" s="636">
        <v>43553</v>
      </c>
      <c r="R94" s="660">
        <f t="shared" si="20"/>
        <v>10.000000000000009</v>
      </c>
      <c r="S94" s="721">
        <f>IF(INDEX(Historical!$D$7:$D$1379,MATCH(B94,Historical!$B$7:$B$1403,0))=0,"n/a",(INDEX(Historical!$C$7:$C$1381,MATCH(B94,Historical!$B$7:$B$1403,0))/INDEX(Historical!$D$7:$D$1379,MATCH(B94,Historical!$B$7:$B$1403,0))-1)*100)</f>
        <v>10.000000000000009</v>
      </c>
      <c r="T94" s="721">
        <f>IF(INDEX(Historical!$F$7:$F$1372,MATCH(B94,Historical!$B$7:$B$1403,0))=0,"n/a",((INDEX(Historical!$C$7:$C$1381,MATCH(B94,Historical!$B$7:$B$1403,0))/INDEX(Historical!$F$7:$F$1372,MATCH(B94,Historical!$B$7:$B$1403,0)))^(1/3)-1)*100)</f>
        <v>10.064241629820891</v>
      </c>
      <c r="U94" s="721">
        <f>IF(INDEX(Historical!$H$7:$H$1372,MATCH(B94,Historical!$B$7:$B$1403,0))=0,"n/a",((INDEX(Historical!$C$7:$C$1381,MATCH(B94,Historical!$B$7:$B$1403,0))/INDEX(Historical!$H$7:$H$1372,MATCH(B94,Historical!$B$7:$B$1403,0)))^(1/5)-1)*100)</f>
        <v>9.4608784223157549</v>
      </c>
      <c r="V94" s="721">
        <f>IF(INDEX(Historical!$O$7:$O$1372,MATCH(B94,Historical!$B$7:$B$1403,0))=0,"n/a",((INDEX(Historical!$C$7:$C$1381,MATCH(B94,Historical!$B$7:$B$1403,0))/INDEX(Historical!$O$7:$O$1372,MATCH(B94,Historical!$B$7:$B$1403,0)))^(1/10)-1)*100)</f>
        <v>18.586777862780089</v>
      </c>
      <c r="W94" s="722">
        <f t="shared" si="21"/>
        <v>0.5090112171223129</v>
      </c>
      <c r="X94" s="723">
        <f t="shared" si="22"/>
        <v>0.58400484088368865</v>
      </c>
      <c r="Y94" s="688"/>
      <c r="Z94" s="669">
        <f t="shared" si="23"/>
        <v>21.276595744680854</v>
      </c>
      <c r="AA94" s="910">
        <f t="shared" si="24"/>
        <v>9.892649903288202</v>
      </c>
      <c r="AB94" s="911">
        <v>12</v>
      </c>
      <c r="AC94" s="889">
        <v>10.34</v>
      </c>
      <c r="AD94" s="889">
        <v>2.75</v>
      </c>
      <c r="AE94" s="889">
        <v>0.61</v>
      </c>
      <c r="AF94" s="889">
        <v>1.34</v>
      </c>
      <c r="AG94" s="889">
        <v>12.4</v>
      </c>
      <c r="AH94" s="889">
        <v>59.199999999999996</v>
      </c>
      <c r="AI94" s="889">
        <v>2.5</v>
      </c>
      <c r="AJ94" s="889">
        <v>16.2</v>
      </c>
      <c r="AK94" s="889">
        <v>3.5999999999999996</v>
      </c>
      <c r="AL94" s="902">
        <v>6720</v>
      </c>
      <c r="AM94" s="896">
        <v>0.5</v>
      </c>
      <c r="AN94" s="889">
        <v>0.32</v>
      </c>
      <c r="AO94" s="762">
        <f t="shared" si="25"/>
        <v>1.7189763927199966</v>
      </c>
      <c r="AP94" s="763">
        <f t="shared" si="26"/>
        <v>11.611626296008199</v>
      </c>
      <c r="AQ94" s="912">
        <f t="shared" si="27"/>
        <v>-23.243094062687632</v>
      </c>
      <c r="AR94" s="669">
        <f>INDEX(Historical!$C$7:$C$1381,MATCH(B94,Historical!$B$7:$B$1403,0))*IF(AH94="n/a",1.03,IF(AH94&lt;0,1.01,IF(AH94&gt;10,1.1,(1+AH94/100))))</f>
        <v>2.4200000000000004</v>
      </c>
      <c r="AS94" s="910">
        <f t="shared" si="28"/>
        <v>2.4805000000000001</v>
      </c>
      <c r="AT94" s="910">
        <f t="shared" si="32"/>
        <v>2.569798</v>
      </c>
      <c r="AU94" s="910">
        <f t="shared" si="32"/>
        <v>2.662310728</v>
      </c>
      <c r="AV94" s="910">
        <f t="shared" si="32"/>
        <v>2.758153914208</v>
      </c>
      <c r="AW94" s="669">
        <f t="shared" si="29"/>
        <v>12.890762642208001</v>
      </c>
      <c r="AX94" s="770">
        <f t="shared" si="30"/>
        <v>12.602172883183108</v>
      </c>
      <c r="AY94" s="959">
        <v>1.21</v>
      </c>
      <c r="AZ94" s="896">
        <v>23.810000000000002</v>
      </c>
      <c r="BA94" s="896">
        <v>-16.27</v>
      </c>
      <c r="BB94" s="896">
        <v>-12.75</v>
      </c>
      <c r="BC94" s="896">
        <v>-2.29</v>
      </c>
      <c r="BE94" s="641">
        <v>2011</v>
      </c>
      <c r="BF94" s="922">
        <f t="shared" si="31"/>
        <v>0</v>
      </c>
      <c r="BG94" s="906">
        <v>7.3999999999999995</v>
      </c>
    </row>
    <row r="95" spans="1:60" ht="11.25" customHeight="1" x14ac:dyDescent="0.2">
      <c r="A95" s="895" t="s">
        <v>1627</v>
      </c>
      <c r="B95" s="899" t="s">
        <v>1628</v>
      </c>
      <c r="C95" s="957" t="s">
        <v>108</v>
      </c>
      <c r="D95" s="957" t="s">
        <v>4355</v>
      </c>
      <c r="E95" s="754">
        <v>9</v>
      </c>
      <c r="F95" s="1235">
        <v>469</v>
      </c>
      <c r="G95" s="1235" t="s">
        <v>106</v>
      </c>
      <c r="H95" s="1235" t="s">
        <v>106</v>
      </c>
      <c r="I95" s="898">
        <v>30.76</v>
      </c>
      <c r="J95" s="669">
        <f t="shared" si="18"/>
        <v>3.9011703511053311</v>
      </c>
      <c r="K95" s="901">
        <v>0.3</v>
      </c>
      <c r="L95" s="911">
        <v>4</v>
      </c>
      <c r="M95" s="660">
        <f t="shared" si="19"/>
        <v>1.2</v>
      </c>
      <c r="N95" s="894" t="s">
        <v>969</v>
      </c>
      <c r="O95" s="756">
        <v>0.28000000000000003</v>
      </c>
      <c r="P95" s="885">
        <v>43592</v>
      </c>
      <c r="Q95" s="885">
        <v>43600</v>
      </c>
      <c r="R95" s="660">
        <f t="shared" si="20"/>
        <v>7.1428571428571281</v>
      </c>
      <c r="S95" s="721">
        <f>IF(INDEX(Historical!$D$7:$D$1379,MATCH(B95,Historical!$B$7:$B$1403,0))=0,"n/a",(INDEX(Historical!$C$7:$C$1381,MATCH(B95,Historical!$B$7:$B$1403,0))/INDEX(Historical!$D$7:$D$1379,MATCH(B95,Historical!$B$7:$B$1403,0))-1)*100)</f>
        <v>7.2727272727272529</v>
      </c>
      <c r="T95" s="721">
        <f>IF(INDEX(Historical!$F$7:$F$1372,MATCH(B95,Historical!$B$7:$B$1403,0))=0,"n/a",((INDEX(Historical!$C$7:$C$1381,MATCH(B95,Historical!$B$7:$B$1403,0))/INDEX(Historical!$F$7:$F$1372,MATCH(B95,Historical!$B$7:$B$1403,0)))^(1/3)-1)*100)</f>
        <v>6.386203404930102</v>
      </c>
      <c r="U95" s="721">
        <f>IF(INDEX(Historical!$H$7:$H$1372,MATCH(B95,Historical!$B$7:$B$1403,0))=0,"n/a",((INDEX(Historical!$C$7:$C$1381,MATCH(B95,Historical!$B$7:$B$1403,0))/INDEX(Historical!$H$7:$H$1372,MATCH(B95,Historical!$B$7:$B$1403,0)))^(1/5)-1)*100)</f>
        <v>9.1977482660523524</v>
      </c>
      <c r="V95" s="721">
        <f>IF(INDEX(Historical!$O$7:$O$1372,MATCH(B95,Historical!$B$7:$B$1403,0))=0,"n/a",((INDEX(Historical!$C$7:$C$1381,MATCH(B95,Historical!$B$7:$B$1403,0))/INDEX(Historical!$O$7:$O$1372,MATCH(B95,Historical!$B$7:$B$1403,0)))^(1/10)-1)*100)</f>
        <v>12.296967427268445</v>
      </c>
      <c r="W95" s="722">
        <f t="shared" si="21"/>
        <v>0.74796882405790599</v>
      </c>
      <c r="X95" s="723">
        <f t="shared" si="22"/>
        <v>0.93854574143391345</v>
      </c>
      <c r="Y95" s="682"/>
      <c r="Z95" s="669">
        <f t="shared" si="23"/>
        <v>36.92307692307692</v>
      </c>
      <c r="AA95" s="910">
        <f t="shared" si="24"/>
        <v>9.4646153846153851</v>
      </c>
      <c r="AB95" s="911">
        <v>12</v>
      </c>
      <c r="AC95" s="889">
        <v>3.25</v>
      </c>
      <c r="AD95" s="889">
        <v>1.37</v>
      </c>
      <c r="AE95" s="889">
        <v>3.12</v>
      </c>
      <c r="AF95" s="889">
        <v>0.97</v>
      </c>
      <c r="AG95" s="889">
        <v>10.299999999999999</v>
      </c>
      <c r="AH95" s="889">
        <v>16.3</v>
      </c>
      <c r="AI95" s="889">
        <v>9.5299999999999994</v>
      </c>
      <c r="AJ95" s="889">
        <v>9.8000000000000007</v>
      </c>
      <c r="AK95" s="889">
        <v>6.9</v>
      </c>
      <c r="AL95" s="902">
        <v>1080</v>
      </c>
      <c r="AM95" s="896">
        <v>0.2</v>
      </c>
      <c r="AN95" s="889">
        <v>0.03</v>
      </c>
      <c r="AO95" s="762">
        <f t="shared" si="25"/>
        <v>3.6343032325422975</v>
      </c>
      <c r="AP95" s="763">
        <f t="shared" si="26"/>
        <v>13.098918617157683</v>
      </c>
      <c r="AQ95" s="912">
        <f t="shared" si="27"/>
        <v>-36.122767321205473</v>
      </c>
      <c r="AR95" s="669">
        <f>INDEX(Historical!$C$7:$C$1381,MATCH(B95,Historical!$B$7:$B$1403,0))*IF(AH95="n/a",1.03,IF(AH95&lt;0,1.01,IF(AH95&gt;10,1.1,(1+AH95/100))))</f>
        <v>1.298</v>
      </c>
      <c r="AS95" s="910">
        <f t="shared" si="28"/>
        <v>1.4216994000000001</v>
      </c>
      <c r="AT95" s="910">
        <f t="shared" si="32"/>
        <v>1.5197966586</v>
      </c>
      <c r="AU95" s="910">
        <f t="shared" si="32"/>
        <v>1.6246626280434</v>
      </c>
      <c r="AV95" s="910">
        <f t="shared" si="32"/>
        <v>1.7367643493783944</v>
      </c>
      <c r="AW95" s="669">
        <f t="shared" si="29"/>
        <v>7.6009230360217952</v>
      </c>
      <c r="AX95" s="770">
        <f t="shared" si="30"/>
        <v>24.710412990968123</v>
      </c>
      <c r="AY95" s="959">
        <v>0.86</v>
      </c>
      <c r="AZ95" s="896">
        <v>3.1199999999999997</v>
      </c>
      <c r="BA95" s="896">
        <v>-20</v>
      </c>
      <c r="BB95" s="896">
        <v>-15.160000000000002</v>
      </c>
      <c r="BC95" s="896">
        <v>-11.87</v>
      </c>
      <c r="BE95" s="641">
        <v>2011</v>
      </c>
      <c r="BF95" s="922">
        <f t="shared" si="31"/>
        <v>0</v>
      </c>
      <c r="BG95" s="906">
        <v>1.4000000000000001</v>
      </c>
    </row>
    <row r="96" spans="1:60" ht="11.25" customHeight="1" x14ac:dyDescent="0.2">
      <c r="A96" s="895" t="s">
        <v>1653</v>
      </c>
      <c r="B96" s="899" t="s">
        <v>1654</v>
      </c>
      <c r="C96" s="957" t="s">
        <v>4359</v>
      </c>
      <c r="D96" s="957" t="s">
        <v>521</v>
      </c>
      <c r="E96" s="754">
        <v>9</v>
      </c>
      <c r="F96" s="1235">
        <v>443</v>
      </c>
      <c r="G96" s="1235" t="s">
        <v>106</v>
      </c>
      <c r="H96" s="1235" t="s">
        <v>106</v>
      </c>
      <c r="I96" s="898">
        <v>23.21</v>
      </c>
      <c r="J96" s="669">
        <f t="shared" si="18"/>
        <v>3.4467901766479967</v>
      </c>
      <c r="K96" s="901">
        <v>0.2</v>
      </c>
      <c r="L96" s="911">
        <v>4</v>
      </c>
      <c r="M96" s="660">
        <f t="shared" si="19"/>
        <v>0.8</v>
      </c>
      <c r="N96" s="894" t="s">
        <v>148</v>
      </c>
      <c r="O96" s="756">
        <v>0.18</v>
      </c>
      <c r="P96" s="890">
        <v>43433</v>
      </c>
      <c r="Q96" s="890">
        <v>43451</v>
      </c>
      <c r="R96" s="660">
        <f t="shared" si="20"/>
        <v>11.111111111111121</v>
      </c>
      <c r="S96" s="721">
        <f>IF(INDEX(Historical!$D$7:$D$1379,MATCH(B96,Historical!$B$7:$B$1403,0))=0,"n/a",(INDEX(Historical!$C$7:$C$1381,MATCH(B96,Historical!$B$7:$B$1403,0))/INDEX(Historical!$D$7:$D$1379,MATCH(B96,Historical!$B$7:$B$1403,0))-1)*100)</f>
        <v>8.1081081081081141</v>
      </c>
      <c r="T96" s="721">
        <f>IF(INDEX(Historical!$F$7:$F$1372,MATCH(B96,Historical!$B$7:$B$1403,0))=0,"n/a",((INDEX(Historical!$C$7:$C$1381,MATCH(B96,Historical!$B$7:$B$1403,0))/INDEX(Historical!$F$7:$F$1372,MATCH(B96,Historical!$B$7:$B$1403,0)))^(1/3)-1)*100)</f>
        <v>4.3038381993584451</v>
      </c>
      <c r="U96" s="721">
        <f>IF(INDEX(Historical!$H$7:$H$1372,MATCH(B96,Historical!$B$7:$B$1403,0))=0,"n/a",((INDEX(Historical!$C$7:$C$1381,MATCH(B96,Historical!$B$7:$B$1403,0))/INDEX(Historical!$H$7:$H$1372,MATCH(B96,Historical!$B$7:$B$1403,0)))^(1/5)-1)*100)</f>
        <v>4.8938165624699659</v>
      </c>
      <c r="V96" s="721">
        <f>IF(INDEX(Historical!$O$7:$O$1372,MATCH(B96,Historical!$B$7:$B$1403,0))=0,"n/a",((INDEX(Historical!$C$7:$C$1381,MATCH(B96,Historical!$B$7:$B$1403,0))/INDEX(Historical!$O$7:$O$1372,MATCH(B96,Historical!$B$7:$B$1403,0)))^(1/10)-1)*100)</f>
        <v>14.869835499703509</v>
      </c>
      <c r="W96" s="722">
        <f t="shared" si="21"/>
        <v>0.3291103363293793</v>
      </c>
      <c r="X96" s="723">
        <f t="shared" si="22"/>
        <v>0.12844662893621958</v>
      </c>
      <c r="Y96" s="691" t="s">
        <v>4514</v>
      </c>
      <c r="Z96" s="669">
        <f t="shared" si="23"/>
        <v>38.095238095238095</v>
      </c>
      <c r="AA96" s="910">
        <f t="shared" si="24"/>
        <v>11.052380952380952</v>
      </c>
      <c r="AB96" s="911">
        <v>12</v>
      </c>
      <c r="AC96" s="889">
        <v>2.1</v>
      </c>
      <c r="AD96" s="889">
        <v>6.92</v>
      </c>
      <c r="AE96" s="889">
        <v>0.62</v>
      </c>
      <c r="AF96" s="889">
        <v>1.43</v>
      </c>
      <c r="AG96" s="889">
        <v>1.6</v>
      </c>
      <c r="AH96" s="889">
        <v>9.9</v>
      </c>
      <c r="AI96" s="889">
        <v>312.54000000000002</v>
      </c>
      <c r="AJ96" s="889">
        <v>38.1</v>
      </c>
      <c r="AK96" s="889">
        <v>1.6</v>
      </c>
      <c r="AL96" s="902">
        <v>2170</v>
      </c>
      <c r="AM96" s="897">
        <v>1.7999999999999998</v>
      </c>
      <c r="AN96" s="889">
        <v>8.34</v>
      </c>
      <c r="AO96" s="762">
        <f t="shared" si="25"/>
        <v>-2.7117742132629896</v>
      </c>
      <c r="AP96" s="763">
        <f t="shared" si="26"/>
        <v>8.3406067391179626</v>
      </c>
      <c r="AQ96" s="912">
        <f t="shared" si="27"/>
        <v>-16.188293679211398</v>
      </c>
      <c r="AR96" s="669">
        <f>INDEX(Historical!$C$7:$C$1381,MATCH(B96,Historical!$B$7:$B$1403,0))*IF(AH96="n/a",1.03,IF(AH96&lt;0,1.01,IF(AH96&gt;10,1.1,(1+AH96/100))))</f>
        <v>0.87919999999999998</v>
      </c>
      <c r="AS96" s="910">
        <f t="shared" si="28"/>
        <v>0.96712000000000009</v>
      </c>
      <c r="AT96" s="910">
        <f t="shared" si="32"/>
        <v>0.98259392000000012</v>
      </c>
      <c r="AU96" s="910">
        <f t="shared" si="32"/>
        <v>0.99831542272000018</v>
      </c>
      <c r="AV96" s="910">
        <f t="shared" si="32"/>
        <v>1.0142884694835201</v>
      </c>
      <c r="AW96" s="669">
        <f t="shared" si="29"/>
        <v>4.8415178122035201</v>
      </c>
      <c r="AX96" s="770">
        <f t="shared" si="30"/>
        <v>20.859620043961741</v>
      </c>
      <c r="AY96" s="959">
        <v>0.94</v>
      </c>
      <c r="AZ96" s="896">
        <v>5.5</v>
      </c>
      <c r="BA96" s="896">
        <v>-65.13</v>
      </c>
      <c r="BB96" s="896">
        <v>-25.259999999999998</v>
      </c>
      <c r="BC96" s="896">
        <v>-45.11</v>
      </c>
      <c r="BE96" s="641">
        <v>2012</v>
      </c>
      <c r="BF96" s="922">
        <f t="shared" si="31"/>
        <v>0</v>
      </c>
      <c r="BG96" s="906">
        <v>0.3</v>
      </c>
      <c r="BH96" s="721"/>
    </row>
    <row r="97" spans="1:60" s="796" customFormat="1" ht="11.25" customHeight="1" x14ac:dyDescent="0.2">
      <c r="A97" s="777" t="s">
        <v>1639</v>
      </c>
      <c r="B97" s="804" t="s">
        <v>1640</v>
      </c>
      <c r="C97" s="957" t="s">
        <v>246</v>
      </c>
      <c r="D97" s="957" t="s">
        <v>4387</v>
      </c>
      <c r="E97" s="778">
        <v>9</v>
      </c>
      <c r="F97" s="1235">
        <v>455</v>
      </c>
      <c r="G97" s="1234" t="s">
        <v>106</v>
      </c>
      <c r="H97" s="1234" t="s">
        <v>106</v>
      </c>
      <c r="I97" s="779">
        <v>47.79</v>
      </c>
      <c r="J97" s="780">
        <f t="shared" si="18"/>
        <v>1.5065913370998116</v>
      </c>
      <c r="K97" s="781">
        <v>0.18</v>
      </c>
      <c r="L97" s="782">
        <v>4</v>
      </c>
      <c r="M97" s="783">
        <f t="shared" si="19"/>
        <v>0.72</v>
      </c>
      <c r="N97" s="784" t="s">
        <v>319</v>
      </c>
      <c r="O97" s="785">
        <v>0.17</v>
      </c>
      <c r="P97" s="800">
        <v>43538</v>
      </c>
      <c r="Q97" s="800">
        <v>43553</v>
      </c>
      <c r="R97" s="783">
        <f t="shared" si="20"/>
        <v>5.8823529411764595</v>
      </c>
      <c r="S97" s="721">
        <f>IF(INDEX(Historical!$D$7:$D$1379,MATCH(B97,Historical!$B$7:$B$1403,0))=0,"n/a",(INDEX(Historical!$C$7:$C$1381,MATCH(B97,Historical!$B$7:$B$1403,0))/INDEX(Historical!$D$7:$D$1379,MATCH(B97,Historical!$B$7:$B$1403,0))-1)*100)</f>
        <v>5.8823529411764497</v>
      </c>
      <c r="T97" s="721">
        <f>IF(INDEX(Historical!$F$7:$F$1372,MATCH(B97,Historical!$B$7:$B$1403,0))=0,"n/a",((INDEX(Historical!$C$7:$C$1381,MATCH(B97,Historical!$B$7:$B$1403,0))/INDEX(Historical!$F$7:$F$1372,MATCH(B97,Historical!$B$7:$B$1403,0)))^(1/3)-1)*100)</f>
        <v>12.181378776036711</v>
      </c>
      <c r="U97" s="721">
        <f>IF(INDEX(Historical!$H$7:$H$1372,MATCH(B97,Historical!$B$7:$B$1403,0))=0,"n/a",((INDEX(Historical!$C$7:$C$1381,MATCH(B97,Historical!$B$7:$B$1403,0))/INDEX(Historical!$H$7:$H$1372,MATCH(B97,Historical!$B$7:$B$1403,0)))^(1/5)-1)*100)</f>
        <v>16.190525490598983</v>
      </c>
      <c r="V97" s="721">
        <f>IF(INDEX(Historical!$O$7:$O$1372,MATCH(B97,Historical!$B$7:$B$1403,0))=0,"n/a",((INDEX(Historical!$C$7:$C$1381,MATCH(B97,Historical!$B$7:$B$1403,0))/INDEX(Historical!$O$7:$O$1372,MATCH(B97,Historical!$B$7:$B$1403,0)))^(1/10)-1)*100)</f>
        <v>16.23080652394242</v>
      </c>
      <c r="W97" s="722">
        <f t="shared" si="21"/>
        <v>0.99751823587546207</v>
      </c>
      <c r="X97" s="723">
        <f t="shared" si="22"/>
        <v>0.8015111629009396</v>
      </c>
      <c r="Y97" s="797"/>
      <c r="Z97" s="780">
        <f t="shared" si="23"/>
        <v>36.180904522613069</v>
      </c>
      <c r="AA97" s="788">
        <f t="shared" si="24"/>
        <v>24.015075376884422</v>
      </c>
      <c r="AB97" s="782">
        <v>12</v>
      </c>
      <c r="AC97" s="789">
        <v>1.99</v>
      </c>
      <c r="AD97" s="789">
        <v>2.27</v>
      </c>
      <c r="AE97" s="789">
        <v>2.65</v>
      </c>
      <c r="AF97" s="789">
        <v>4.78</v>
      </c>
      <c r="AG97" s="789">
        <v>21</v>
      </c>
      <c r="AH97" s="789">
        <v>-13.600000000000001</v>
      </c>
      <c r="AI97" s="789">
        <v>9.76</v>
      </c>
      <c r="AJ97" s="789">
        <v>20.200000000000003</v>
      </c>
      <c r="AK97" s="789">
        <v>10.57</v>
      </c>
      <c r="AL97" s="790">
        <v>8550</v>
      </c>
      <c r="AM97" s="791">
        <v>1.3</v>
      </c>
      <c r="AN97" s="789">
        <v>1.97</v>
      </c>
      <c r="AO97" s="792">
        <f t="shared" si="25"/>
        <v>-6.3179585491856258</v>
      </c>
      <c r="AP97" s="793">
        <f t="shared" si="26"/>
        <v>17.697116827698796</v>
      </c>
      <c r="AQ97" s="794">
        <f t="shared" si="27"/>
        <v>125.87318005318093</v>
      </c>
      <c r="AR97" s="669">
        <f>INDEX(Historical!$C$7:$C$1381,MATCH(B97,Historical!$B$7:$B$1403,0))*IF(AH97="n/a",1.03,IF(AH97&lt;0,1.01,IF(AH97&gt;10,1.1,(1+AH97/100))))</f>
        <v>0.72719999999999996</v>
      </c>
      <c r="AS97" s="788">
        <f t="shared" si="28"/>
        <v>0.79817471999999989</v>
      </c>
      <c r="AT97" s="788">
        <f t="shared" si="32"/>
        <v>0.877992192</v>
      </c>
      <c r="AU97" s="788">
        <f t="shared" si="32"/>
        <v>0.96579141120000012</v>
      </c>
      <c r="AV97" s="788">
        <f t="shared" si="32"/>
        <v>1.0623705523200002</v>
      </c>
      <c r="AW97" s="780">
        <f t="shared" si="29"/>
        <v>4.4315288755200006</v>
      </c>
      <c r="AX97" s="795">
        <f t="shared" si="30"/>
        <v>9.2729208527306977</v>
      </c>
      <c r="AY97" s="960">
        <v>0.87</v>
      </c>
      <c r="AZ97" s="791">
        <v>22.79</v>
      </c>
      <c r="BA97" s="791">
        <v>-9.39</v>
      </c>
      <c r="BB97" s="791">
        <v>-0.12</v>
      </c>
      <c r="BC97" s="791">
        <v>3.34</v>
      </c>
      <c r="BD97" s="933"/>
      <c r="BE97" s="641">
        <v>2011</v>
      </c>
      <c r="BF97" s="922">
        <f t="shared" si="31"/>
        <v>0</v>
      </c>
      <c r="BG97" s="847">
        <v>2.8000000000000003</v>
      </c>
    </row>
    <row r="98" spans="1:60" ht="11.25" customHeight="1" x14ac:dyDescent="0.2">
      <c r="A98" s="887" t="s">
        <v>1694</v>
      </c>
      <c r="B98" s="899" t="s">
        <v>1695</v>
      </c>
      <c r="C98" s="957" t="s">
        <v>112</v>
      </c>
      <c r="D98" s="957" t="s">
        <v>4338</v>
      </c>
      <c r="E98" s="754">
        <v>9</v>
      </c>
      <c r="F98" s="1235">
        <v>463</v>
      </c>
      <c r="G98" s="1235" t="s">
        <v>106</v>
      </c>
      <c r="H98" s="1235" t="s">
        <v>106</v>
      </c>
      <c r="I98" s="889">
        <v>16.22</v>
      </c>
      <c r="J98" s="669">
        <f t="shared" si="18"/>
        <v>3.5758323057953145</v>
      </c>
      <c r="K98" s="901">
        <v>0.14499999999999999</v>
      </c>
      <c r="L98" s="911">
        <v>4</v>
      </c>
      <c r="M98" s="660">
        <f t="shared" si="19"/>
        <v>0.57999999999999996</v>
      </c>
      <c r="N98" s="894" t="s">
        <v>240</v>
      </c>
      <c r="O98" s="756">
        <v>0.13500000000000001</v>
      </c>
      <c r="P98" s="636">
        <v>43552</v>
      </c>
      <c r="Q98" s="636">
        <v>43567</v>
      </c>
      <c r="R98" s="660">
        <f t="shared" si="20"/>
        <v>7.4074074074073932</v>
      </c>
      <c r="S98" s="721">
        <f>IF(INDEX(Historical!$D$7:$D$1379,MATCH(B98,Historical!$B$7:$B$1403,0))=0,"n/a",(INDEX(Historical!$C$7:$C$1381,MATCH(B98,Historical!$B$7:$B$1403,0))/INDEX(Historical!$D$7:$D$1379,MATCH(B98,Historical!$B$7:$B$1403,0))-1)*100)</f>
        <v>7.0422535211267512</v>
      </c>
      <c r="T98" s="721">
        <f>IF(INDEX(Historical!$F$7:$F$1372,MATCH(B98,Historical!$B$7:$B$1403,0))=0,"n/a",((INDEX(Historical!$C$7:$C$1381,MATCH(B98,Historical!$B$7:$B$1403,0))/INDEX(Historical!$F$7:$F$1372,MATCH(B98,Historical!$B$7:$B$1403,0)))^(1/3)-1)*100)</f>
        <v>6.4529450807832456</v>
      </c>
      <c r="U98" s="721">
        <f>IF(INDEX(Historical!$H$7:$H$1372,MATCH(B98,Historical!$B$7:$B$1403,0))=0,"n/a",((INDEX(Historical!$C$7:$C$1381,MATCH(B98,Historical!$B$7:$B$1403,0))/INDEX(Historical!$H$7:$H$1372,MATCH(B98,Historical!$B$7:$B$1403,0)))^(1/5)-1)*100)</f>
        <v>6.5529190372265678</v>
      </c>
      <c r="V98" s="721">
        <f>IF(INDEX(Historical!$O$7:$O$1372,MATCH(B98,Historical!$B$7:$B$1403,0))=0,"n/a",((INDEX(Historical!$C$7:$C$1381,MATCH(B98,Historical!$B$7:$B$1403,0))/INDEX(Historical!$O$7:$O$1372,MATCH(B98,Historical!$B$7:$B$1403,0)))^(1/10)-1)*100)</f>
        <v>9.0351088313816561</v>
      </c>
      <c r="W98" s="722">
        <f t="shared" si="21"/>
        <v>0.72527283948880672</v>
      </c>
      <c r="X98" s="723">
        <f t="shared" si="22"/>
        <v>0.71227380839419219</v>
      </c>
      <c r="Y98" s="899"/>
      <c r="Z98" s="669">
        <f t="shared" si="23"/>
        <v>44.615384615384613</v>
      </c>
      <c r="AA98" s="910">
        <f t="shared" si="24"/>
        <v>12.476923076923075</v>
      </c>
      <c r="AB98" s="911">
        <v>2</v>
      </c>
      <c r="AC98" s="889">
        <v>1.3</v>
      </c>
      <c r="AD98" s="889">
        <v>1.25</v>
      </c>
      <c r="AE98" s="889">
        <v>0.52</v>
      </c>
      <c r="AF98" s="889">
        <v>2.04</v>
      </c>
      <c r="AG98" s="889">
        <v>17.299999999999997</v>
      </c>
      <c r="AH98" s="889">
        <v>15.299999999999999</v>
      </c>
      <c r="AI98" s="889">
        <v>0.69</v>
      </c>
      <c r="AJ98" s="889">
        <v>9.1999999999999993</v>
      </c>
      <c r="AK98" s="889">
        <v>10</v>
      </c>
      <c r="AL98" s="902">
        <v>1920</v>
      </c>
      <c r="AM98" s="896">
        <v>2</v>
      </c>
      <c r="AN98" s="889">
        <v>0.52</v>
      </c>
      <c r="AO98" s="762">
        <f t="shared" si="25"/>
        <v>-2.3481717339011929</v>
      </c>
      <c r="AP98" s="763">
        <f t="shared" si="26"/>
        <v>10.128751343021882</v>
      </c>
      <c r="AQ98" s="912">
        <f t="shared" si="27"/>
        <v>6.3598150450171476</v>
      </c>
      <c r="AR98" s="669">
        <f>INDEX(Historical!$C$7:$C$1381,MATCH(B98,Historical!$B$7:$B$1403,0))*IF(AH98="n/a",1.03,IF(AH98&lt;0,1.01,IF(AH98&gt;10,1.1,(1+AH98/100))))</f>
        <v>0.627</v>
      </c>
      <c r="AS98" s="910">
        <f t="shared" si="28"/>
        <v>0.6313262999999999</v>
      </c>
      <c r="AT98" s="910">
        <f t="shared" si="32"/>
        <v>0.69445892999999992</v>
      </c>
      <c r="AU98" s="910">
        <f t="shared" si="32"/>
        <v>0.76390482299999996</v>
      </c>
      <c r="AV98" s="910">
        <f t="shared" si="32"/>
        <v>0.84029530530000007</v>
      </c>
      <c r="AW98" s="669">
        <f t="shared" si="29"/>
        <v>3.5569853583</v>
      </c>
      <c r="AX98" s="770">
        <f t="shared" si="30"/>
        <v>21.929626130086312</v>
      </c>
      <c r="AY98" s="959">
        <v>1.36</v>
      </c>
      <c r="AZ98" s="896">
        <v>12.29</v>
      </c>
      <c r="BA98" s="896">
        <v>-29.54</v>
      </c>
      <c r="BB98" s="896">
        <v>-16.559999999999999</v>
      </c>
      <c r="BC98" s="896">
        <v>-8.6</v>
      </c>
      <c r="BE98" s="641">
        <v>2011</v>
      </c>
      <c r="BF98" s="922">
        <f t="shared" si="31"/>
        <v>0</v>
      </c>
      <c r="BG98" s="906">
        <v>6.6000000000000005</v>
      </c>
      <c r="BH98" s="721"/>
    </row>
    <row r="99" spans="1:60" ht="11.25" customHeight="1" x14ac:dyDescent="0.2">
      <c r="A99" s="895" t="s">
        <v>1649</v>
      </c>
      <c r="B99" s="899" t="s">
        <v>1650</v>
      </c>
      <c r="C99" s="957" t="s">
        <v>108</v>
      </c>
      <c r="D99" s="957" t="s">
        <v>4355</v>
      </c>
      <c r="E99" s="754">
        <v>9</v>
      </c>
      <c r="F99" s="1235">
        <v>549</v>
      </c>
      <c r="G99" s="1235" t="s">
        <v>106</v>
      </c>
      <c r="H99" s="1235" t="s">
        <v>106</v>
      </c>
      <c r="I99" s="898">
        <v>21.38</v>
      </c>
      <c r="J99" s="669">
        <f t="shared" si="18"/>
        <v>3.1805425631431246</v>
      </c>
      <c r="K99" s="901">
        <v>0.17</v>
      </c>
      <c r="L99" s="911">
        <v>4</v>
      </c>
      <c r="M99" s="660">
        <f t="shared" si="19"/>
        <v>0.68</v>
      </c>
      <c r="N99" s="894" t="s">
        <v>504</v>
      </c>
      <c r="O99" s="756">
        <v>0.16</v>
      </c>
      <c r="P99" s="885">
        <v>43903</v>
      </c>
      <c r="Q99" s="885">
        <v>43927</v>
      </c>
      <c r="R99" s="660">
        <f t="shared" si="20"/>
        <v>6.2500000000000053</v>
      </c>
      <c r="S99" s="721">
        <f>IF(INDEX(Historical!$D$7:$D$1379,MATCH(B99,Historical!$B$7:$B$1403,0))=0,"n/a",(INDEX(Historical!$C$7:$C$1381,MATCH(B99,Historical!$B$7:$B$1403,0))/INDEX(Historical!$D$7:$D$1379,MATCH(B99,Historical!$B$7:$B$1403,0))-1)*100)</f>
        <v>9.5652173913043583</v>
      </c>
      <c r="T99" s="721">
        <f>IF(INDEX(Historical!$F$7:$F$1372,MATCH(B99,Historical!$B$7:$B$1403,0))=0,"n/a",((INDEX(Historical!$C$7:$C$1381,MATCH(B99,Historical!$B$7:$B$1403,0))/INDEX(Historical!$F$7:$F$1372,MATCH(B99,Historical!$B$7:$B$1403,0)))^(1/3)-1)*100)</f>
        <v>9.8708067116014995</v>
      </c>
      <c r="U99" s="721">
        <f>IF(INDEX(Historical!$H$7:$H$1372,MATCH(B99,Historical!$B$7:$B$1403,0))=0,"n/a",((INDEX(Historical!$C$7:$C$1381,MATCH(B99,Historical!$B$7:$B$1403,0))/INDEX(Historical!$H$7:$H$1372,MATCH(B99,Historical!$B$7:$B$1403,0)))^(1/5)-1)*100)</f>
        <v>7.6887308061656112</v>
      </c>
      <c r="V99" s="721">
        <f>IF(INDEX(Historical!$O$7:$O$1372,MATCH(B99,Historical!$B$7:$B$1403,0))=0,"n/a",((INDEX(Historical!$C$7:$C$1381,MATCH(B99,Historical!$B$7:$B$1403,0))/INDEX(Historical!$O$7:$O$1372,MATCH(B99,Historical!$B$7:$B$1403,0)))^(1/10)-1)*100)</f>
        <v>4.9125865114427736</v>
      </c>
      <c r="W99" s="722">
        <f t="shared" si="21"/>
        <v>1.5651084796687915</v>
      </c>
      <c r="X99" s="723">
        <f t="shared" si="22"/>
        <v>0.28796744592380563</v>
      </c>
      <c r="Y99" s="685"/>
      <c r="Z99" s="669">
        <f t="shared" si="23"/>
        <v>28.099173553719009</v>
      </c>
      <c r="AA99" s="910">
        <f t="shared" si="24"/>
        <v>8.8347107438016526</v>
      </c>
      <c r="AB99" s="911">
        <v>12</v>
      </c>
      <c r="AC99" s="889">
        <v>2.42</v>
      </c>
      <c r="AD99" s="889">
        <v>1.77</v>
      </c>
      <c r="AE99" s="889">
        <v>3.11</v>
      </c>
      <c r="AF99" s="889">
        <v>0.81</v>
      </c>
      <c r="AG99" s="889">
        <v>9</v>
      </c>
      <c r="AH99" s="889">
        <v>99.3</v>
      </c>
      <c r="AI99" s="889">
        <v>2.81</v>
      </c>
      <c r="AJ99" s="889">
        <v>26.700000000000003</v>
      </c>
      <c r="AK99" s="889">
        <v>5</v>
      </c>
      <c r="AL99" s="902">
        <v>2440</v>
      </c>
      <c r="AM99" s="896">
        <v>1.2</v>
      </c>
      <c r="AN99" s="889">
        <v>0.14000000000000001</v>
      </c>
      <c r="AO99" s="762">
        <f t="shared" si="25"/>
        <v>2.0345626255070837</v>
      </c>
      <c r="AP99" s="763">
        <f t="shared" si="26"/>
        <v>10.869273369308736</v>
      </c>
      <c r="AQ99" s="912">
        <f t="shared" si="27"/>
        <v>-43.604114797544014</v>
      </c>
      <c r="AR99" s="669">
        <f>INDEX(Historical!$C$7:$C$1381,MATCH(B99,Historical!$B$7:$B$1403,0))*IF(AH99="n/a",1.03,IF(AH99&lt;0,1.01,IF(AH99&gt;10,1.1,(1+AH99/100))))</f>
        <v>0.69300000000000006</v>
      </c>
      <c r="AS99" s="910">
        <f t="shared" si="28"/>
        <v>0.71247330000000009</v>
      </c>
      <c r="AT99" s="910">
        <f t="shared" si="32"/>
        <v>0.74809696500000011</v>
      </c>
      <c r="AU99" s="910">
        <f t="shared" si="32"/>
        <v>0.78550181325000012</v>
      </c>
      <c r="AV99" s="910">
        <f t="shared" si="32"/>
        <v>0.82477690391250014</v>
      </c>
      <c r="AW99" s="669">
        <f t="shared" si="29"/>
        <v>3.763848982162501</v>
      </c>
      <c r="AX99" s="770">
        <f t="shared" si="30"/>
        <v>17.604532189721709</v>
      </c>
      <c r="AY99" s="959">
        <v>1.06</v>
      </c>
      <c r="AZ99" s="896">
        <v>-3.17</v>
      </c>
      <c r="BA99" s="896">
        <v>-21.66</v>
      </c>
      <c r="BB99" s="896">
        <v>-16.27</v>
      </c>
      <c r="BC99" s="896">
        <v>-13.41</v>
      </c>
      <c r="BE99" s="641">
        <v>2012</v>
      </c>
      <c r="BF99" s="922">
        <f t="shared" si="31"/>
        <v>0</v>
      </c>
      <c r="BG99" s="906">
        <v>1.3</v>
      </c>
    </row>
    <row r="100" spans="1:60" ht="11.25" customHeight="1" x14ac:dyDescent="0.2">
      <c r="A100" s="895" t="s">
        <v>1647</v>
      </c>
      <c r="B100" s="899" t="s">
        <v>1648</v>
      </c>
      <c r="C100" s="957" t="s">
        <v>246</v>
      </c>
      <c r="D100" s="957" t="s">
        <v>4333</v>
      </c>
      <c r="E100" s="754">
        <v>9</v>
      </c>
      <c r="F100" s="1235">
        <v>435</v>
      </c>
      <c r="G100" s="1235" t="s">
        <v>106</v>
      </c>
      <c r="H100" s="1235" t="s">
        <v>106</v>
      </c>
      <c r="I100" s="898">
        <v>23.32</v>
      </c>
      <c r="J100" s="669">
        <f t="shared" si="18"/>
        <v>6.3464837049742702</v>
      </c>
      <c r="K100" s="901">
        <v>0.37</v>
      </c>
      <c r="L100" s="911">
        <v>4</v>
      </c>
      <c r="M100" s="660">
        <f t="shared" si="19"/>
        <v>1.48</v>
      </c>
      <c r="N100" s="894" t="s">
        <v>119</v>
      </c>
      <c r="O100" s="756">
        <v>0.31</v>
      </c>
      <c r="P100" s="890">
        <v>43223</v>
      </c>
      <c r="Q100" s="890">
        <v>43252</v>
      </c>
      <c r="R100" s="660">
        <f t="shared" si="20"/>
        <v>19.35483870967742</v>
      </c>
      <c r="S100" s="721">
        <f>IF(INDEX(Historical!$D$7:$D$1379,MATCH(B100,Historical!$B$7:$B$1403,0))=0,"n/a",(INDEX(Historical!$C$7:$C$1381,MATCH(B100,Historical!$B$7:$B$1403,0))/INDEX(Historical!$D$7:$D$1379,MATCH(B100,Historical!$B$7:$B$1403,0))-1)*100)</f>
        <v>4.2253521126760507</v>
      </c>
      <c r="T100" s="721">
        <f>IF(INDEX(Historical!$F$7:$F$1372,MATCH(B100,Historical!$B$7:$B$1403,0))=0,"n/a",((INDEX(Historical!$C$7:$C$1381,MATCH(B100,Historical!$B$7:$B$1403,0))/INDEX(Historical!$F$7:$F$1372,MATCH(B100,Historical!$B$7:$B$1403,0)))^(1/3)-1)*100)</f>
        <v>13.960384306101293</v>
      </c>
      <c r="U100" s="721">
        <f>IF(INDEX(Historical!$H$7:$H$1372,MATCH(B100,Historical!$B$7:$B$1403,0))=0,"n/a",((INDEX(Historical!$C$7:$C$1381,MATCH(B100,Historical!$B$7:$B$1403,0))/INDEX(Historical!$H$7:$H$1372,MATCH(B100,Historical!$B$7:$B$1403,0)))^(1/5)-1)*100)</f>
        <v>16.48835836573237</v>
      </c>
      <c r="V100" s="721" t="str">
        <f>IF(INDEX(Historical!$O$7:$O$1372,MATCH(B100,Historical!$B$7:$B$1403,0))=0,"n/a",((INDEX(Historical!$C$7:$C$1381,MATCH(B100,Historical!$B$7:$B$1403,0))/INDEX(Historical!$O$7:$O$1372,MATCH(B100,Historical!$B$7:$B$1403,0)))^(1/10)-1)*100)</f>
        <v>n/a</v>
      </c>
      <c r="W100" s="722" t="str">
        <f t="shared" si="21"/>
        <v>n/a</v>
      </c>
      <c r="X100" s="723" t="str">
        <f t="shared" si="22"/>
        <v>n/a</v>
      </c>
      <c r="Y100" s="691" t="s">
        <v>4514</v>
      </c>
      <c r="Z100" s="669" t="str">
        <f t="shared" si="23"/>
        <v>n/a</v>
      </c>
      <c r="AA100" s="910" t="str">
        <f t="shared" si="24"/>
        <v>n/a</v>
      </c>
      <c r="AB100" s="911">
        <v>1</v>
      </c>
      <c r="AC100" s="889">
        <v>-4.29</v>
      </c>
      <c r="AD100" s="889" t="s">
        <v>136</v>
      </c>
      <c r="AE100" s="889">
        <v>0.2</v>
      </c>
      <c r="AF100" s="889">
        <v>1.1499999999999999</v>
      </c>
      <c r="AG100" s="889">
        <v>-19.8</v>
      </c>
      <c r="AH100" s="889">
        <v>-320.10000000000002</v>
      </c>
      <c r="AI100" s="889">
        <v>-3.7600000000000002</v>
      </c>
      <c r="AJ100" s="889">
        <v>-36.700000000000003</v>
      </c>
      <c r="AK100" s="889">
        <v>7.0000000000000009</v>
      </c>
      <c r="AL100" s="902">
        <v>1240</v>
      </c>
      <c r="AM100" s="896">
        <v>0.5</v>
      </c>
      <c r="AN100" s="889">
        <v>0.76</v>
      </c>
      <c r="AO100" s="762" t="str">
        <f t="shared" si="25"/>
        <v>n/a</v>
      </c>
      <c r="AP100" s="763">
        <f t="shared" si="26"/>
        <v>22.834842070706642</v>
      </c>
      <c r="AQ100" s="912" t="str">
        <f t="shared" si="27"/>
        <v>n/a</v>
      </c>
      <c r="AR100" s="669">
        <f>INDEX(Historical!$C$7:$C$1381,MATCH(B100,Historical!$B$7:$B$1403,0))*IF(AH100="n/a",1.03,IF(AH100&lt;0,1.01,IF(AH100&gt;10,1.1,(1+AH100/100))))</f>
        <v>1.4947999999999999</v>
      </c>
      <c r="AS100" s="910">
        <f t="shared" si="28"/>
        <v>1.5097479999999999</v>
      </c>
      <c r="AT100" s="910">
        <f t="shared" si="32"/>
        <v>1.61543036</v>
      </c>
      <c r="AU100" s="910">
        <f t="shared" si="32"/>
        <v>1.7285104851999999</v>
      </c>
      <c r="AV100" s="910">
        <f t="shared" si="32"/>
        <v>1.8495062191640002</v>
      </c>
      <c r="AW100" s="669">
        <f t="shared" si="29"/>
        <v>8.1979950643639992</v>
      </c>
      <c r="AX100" s="770">
        <f t="shared" si="30"/>
        <v>35.154352763138938</v>
      </c>
      <c r="AY100" s="959">
        <v>1.18</v>
      </c>
      <c r="AZ100" s="896">
        <v>124.22999999999999</v>
      </c>
      <c r="BA100" s="896">
        <v>-25.83</v>
      </c>
      <c r="BB100" s="896">
        <v>-1.8599999999999999</v>
      </c>
      <c r="BC100" s="896">
        <v>24.81</v>
      </c>
      <c r="BE100" s="641">
        <v>2011</v>
      </c>
      <c r="BF100" s="922">
        <f t="shared" si="31"/>
        <v>0</v>
      </c>
      <c r="BG100" s="906">
        <v>-3.9</v>
      </c>
      <c r="BH100" s="721"/>
    </row>
    <row r="101" spans="1:60" ht="11.25" customHeight="1" x14ac:dyDescent="0.2">
      <c r="A101" s="895" t="s">
        <v>1657</v>
      </c>
      <c r="B101" s="899" t="s">
        <v>1658</v>
      </c>
      <c r="C101" s="957" t="s">
        <v>4335</v>
      </c>
      <c r="D101" s="957" t="s">
        <v>4336</v>
      </c>
      <c r="E101" s="754">
        <v>9</v>
      </c>
      <c r="F101" s="1235">
        <v>525</v>
      </c>
      <c r="G101" s="1235" t="s">
        <v>37</v>
      </c>
      <c r="H101" s="1235" t="s">
        <v>37</v>
      </c>
      <c r="I101" s="898">
        <v>78.44</v>
      </c>
      <c r="J101" s="669">
        <f t="shared" si="18"/>
        <v>4.5130035696073438</v>
      </c>
      <c r="K101" s="901">
        <v>0.88500000000000001</v>
      </c>
      <c r="L101" s="911">
        <v>4</v>
      </c>
      <c r="M101" s="660">
        <f t="shared" si="19"/>
        <v>3.54</v>
      </c>
      <c r="N101" s="894" t="s">
        <v>219</v>
      </c>
      <c r="O101" s="756">
        <v>0.85</v>
      </c>
      <c r="P101" s="885">
        <v>43829</v>
      </c>
      <c r="Q101" s="885">
        <v>43844</v>
      </c>
      <c r="R101" s="660">
        <f t="shared" si="20"/>
        <v>4.1176470588235334</v>
      </c>
      <c r="S101" s="721">
        <f>IF(INDEX(Historical!$D$7:$D$1379,MATCH(B101,Historical!$B$7:$B$1403,0))=0,"n/a",(INDEX(Historical!$C$7:$C$1381,MATCH(B101,Historical!$B$7:$B$1403,0))/INDEX(Historical!$D$7:$D$1379,MATCH(B101,Historical!$B$7:$B$1403,0))-1)*100)</f>
        <v>4.6153846153846212</v>
      </c>
      <c r="T101" s="721">
        <f>IF(INDEX(Historical!$F$7:$F$1372,MATCH(B101,Historical!$B$7:$B$1403,0))=0,"n/a",((INDEX(Historical!$C$7:$C$1381,MATCH(B101,Historical!$B$7:$B$1403,0))/INDEX(Historical!$F$7:$F$1372,MATCH(B101,Historical!$B$7:$B$1403,0)))^(1/3)-1)*100)</f>
        <v>5.688761756416616</v>
      </c>
      <c r="U101" s="721">
        <f>IF(INDEX(Historical!$H$7:$H$1372,MATCH(B101,Historical!$B$7:$B$1403,0))=0,"n/a",((INDEX(Historical!$C$7:$C$1381,MATCH(B101,Historical!$B$7:$B$1403,0))/INDEX(Historical!$H$7:$H$1372,MATCH(B101,Historical!$B$7:$B$1403,0)))^(1/5)-1)*100)</f>
        <v>11.196158593857874</v>
      </c>
      <c r="V101" s="721">
        <f>IF(INDEX(Historical!$O$7:$O$1372,MATCH(B101,Historical!$B$7:$B$1403,0))=0,"n/a",((INDEX(Historical!$C$7:$C$1381,MATCH(B101,Historical!$B$7:$B$1403,0))/INDEX(Historical!$O$7:$O$1372,MATCH(B101,Historical!$B$7:$B$1403,0)))^(1/10)-1)*100)</f>
        <v>13.599267543869331</v>
      </c>
      <c r="W101" s="722">
        <f t="shared" si="21"/>
        <v>0.82329129548636615</v>
      </c>
      <c r="X101" s="723">
        <f t="shared" si="22"/>
        <v>0.35097675842814646</v>
      </c>
      <c r="Y101" s="679"/>
      <c r="Z101" s="669">
        <f t="shared" si="23"/>
        <v>114.93506493506493</v>
      </c>
      <c r="AA101" s="910">
        <f t="shared" si="24"/>
        <v>25.467532467532465</v>
      </c>
      <c r="AB101" s="911">
        <v>12</v>
      </c>
      <c r="AC101" s="889">
        <v>3.08</v>
      </c>
      <c r="AD101" s="889" t="s">
        <v>136</v>
      </c>
      <c r="AE101" s="889">
        <v>5.1100000000000003</v>
      </c>
      <c r="AF101" s="889">
        <v>1.18</v>
      </c>
      <c r="AG101" s="889">
        <v>4.2</v>
      </c>
      <c r="AH101" s="889">
        <v>205.50000000000003</v>
      </c>
      <c r="AI101" s="889">
        <v>2.91</v>
      </c>
      <c r="AJ101" s="889">
        <v>31.900000000000002</v>
      </c>
      <c r="AK101" s="889">
        <v>-10.84</v>
      </c>
      <c r="AL101" s="902">
        <v>6340</v>
      </c>
      <c r="AM101" s="896">
        <v>0.44</v>
      </c>
      <c r="AN101" s="889">
        <v>1.07</v>
      </c>
      <c r="AO101" s="762">
        <f t="shared" si="25"/>
        <v>-9.7583703040672471</v>
      </c>
      <c r="AP101" s="763">
        <f t="shared" si="26"/>
        <v>15.709162163465217</v>
      </c>
      <c r="AQ101" s="912">
        <f t="shared" si="27"/>
        <v>15.569485229907976</v>
      </c>
      <c r="AR101" s="669">
        <f>INDEX(Historical!$C$7:$C$1381,MATCH(B101,Historical!$B$7:$B$1403,0))*IF(AH101="n/a",1.03,IF(AH101&lt;0,1.01,IF(AH101&gt;10,1.1,(1+AH101/100))))</f>
        <v>3.74</v>
      </c>
      <c r="AS101" s="910">
        <f t="shared" si="28"/>
        <v>3.8488339999999996</v>
      </c>
      <c r="AT101" s="910">
        <f t="shared" si="32"/>
        <v>3.8873223399999999</v>
      </c>
      <c r="AU101" s="910">
        <f t="shared" si="32"/>
        <v>3.9261955633999999</v>
      </c>
      <c r="AV101" s="910">
        <f t="shared" si="32"/>
        <v>3.965457519034</v>
      </c>
      <c r="AW101" s="669">
        <f t="shared" si="29"/>
        <v>19.367809422434</v>
      </c>
      <c r="AX101" s="770">
        <f t="shared" si="30"/>
        <v>24.69124097709587</v>
      </c>
      <c r="AY101" s="959">
        <v>1.18</v>
      </c>
      <c r="AZ101" s="896">
        <v>3.9600000000000004</v>
      </c>
      <c r="BA101" s="896">
        <v>-18.62</v>
      </c>
      <c r="BB101" s="896">
        <v>-14.48</v>
      </c>
      <c r="BC101" s="896">
        <v>-7.7700000000000005</v>
      </c>
      <c r="BE101" s="641">
        <v>2012</v>
      </c>
      <c r="BF101" s="922">
        <f t="shared" si="31"/>
        <v>0</v>
      </c>
      <c r="BG101" s="906">
        <v>1.7000000000000002</v>
      </c>
    </row>
    <row r="102" spans="1:60" ht="11.25" customHeight="1" x14ac:dyDescent="0.2">
      <c r="A102" s="895" t="s">
        <v>1661</v>
      </c>
      <c r="B102" s="899" t="s">
        <v>1662</v>
      </c>
      <c r="C102" s="957" t="s">
        <v>4335</v>
      </c>
      <c r="D102" s="957" t="s">
        <v>4336</v>
      </c>
      <c r="E102" s="754">
        <v>9</v>
      </c>
      <c r="F102" s="1235">
        <v>485</v>
      </c>
      <c r="G102" s="1235" t="s">
        <v>106</v>
      </c>
      <c r="H102" s="1235" t="s">
        <v>106</v>
      </c>
      <c r="I102" s="898">
        <v>5.13</v>
      </c>
      <c r="J102" s="669">
        <f t="shared" si="18"/>
        <v>10.1364522417154</v>
      </c>
      <c r="K102" s="901">
        <v>0.13</v>
      </c>
      <c r="L102" s="911">
        <v>4</v>
      </c>
      <c r="M102" s="660">
        <f t="shared" si="19"/>
        <v>0.52</v>
      </c>
      <c r="N102" s="894" t="s">
        <v>922</v>
      </c>
      <c r="O102" s="756">
        <v>0.125</v>
      </c>
      <c r="P102" s="885">
        <v>43629</v>
      </c>
      <c r="Q102" s="885">
        <v>43657</v>
      </c>
      <c r="R102" s="660">
        <f t="shared" si="20"/>
        <v>4.0000000000000036</v>
      </c>
      <c r="S102" s="721">
        <f>IF(INDEX(Historical!$D$7:$D$1379,MATCH(B102,Historical!$B$7:$B$1403,0))=0,"n/a",(INDEX(Historical!$C$7:$C$1381,MATCH(B102,Historical!$B$7:$B$1403,0))/INDEX(Historical!$D$7:$D$1379,MATCH(B102,Historical!$B$7:$B$1403,0))-1)*100)</f>
        <v>8.5106382978723527</v>
      </c>
      <c r="T102" s="721">
        <f>IF(INDEX(Historical!$F$7:$F$1372,MATCH(B102,Historical!$B$7:$B$1403,0))=0,"n/a",((INDEX(Historical!$C$7:$C$1381,MATCH(B102,Historical!$B$7:$B$1403,0))/INDEX(Historical!$F$7:$F$1372,MATCH(B102,Historical!$B$7:$B$1403,0)))^(1/3)-1)*100)</f>
        <v>11.795872715976085</v>
      </c>
      <c r="U102" s="721">
        <f>IF(INDEX(Historical!$H$7:$H$1372,MATCH(B102,Historical!$B$7:$B$1403,0))=0,"n/a",((INDEX(Historical!$C$7:$C$1381,MATCH(B102,Historical!$B$7:$B$1403,0))/INDEX(Historical!$H$7:$H$1372,MATCH(B102,Historical!$B$7:$B$1403,0)))^(1/5)-1)*100)</f>
        <v>19.995031205517911</v>
      </c>
      <c r="V102" s="721">
        <f>IF(INDEX(Historical!$O$7:$O$1372,MATCH(B102,Historical!$B$7:$B$1403,0))=0,"n/a",((INDEX(Historical!$C$7:$C$1381,MATCH(B102,Historical!$B$7:$B$1403,0))/INDEX(Historical!$O$7:$O$1372,MATCH(B102,Historical!$B$7:$B$1403,0)))^(1/10)-1)*100)</f>
        <v>38.246459573722213</v>
      </c>
      <c r="W102" s="722">
        <f t="shared" si="21"/>
        <v>0.52279430379631242</v>
      </c>
      <c r="X102" s="723" t="str">
        <f t="shared" si="22"/>
        <v>n/a</v>
      </c>
      <c r="Y102" s="900"/>
      <c r="Z102" s="669" t="str">
        <f t="shared" si="23"/>
        <v>n/a</v>
      </c>
      <c r="AA102" s="910" t="str">
        <f t="shared" si="24"/>
        <v>n/a</v>
      </c>
      <c r="AB102" s="911">
        <v>12</v>
      </c>
      <c r="AC102" s="889">
        <v>-0.46</v>
      </c>
      <c r="AD102" s="889" t="s">
        <v>136</v>
      </c>
      <c r="AE102" s="889">
        <v>0.4</v>
      </c>
      <c r="AF102" s="889">
        <v>0.65</v>
      </c>
      <c r="AG102" s="889">
        <v>-6.7</v>
      </c>
      <c r="AH102" s="891">
        <v>-790.3</v>
      </c>
      <c r="AI102" s="891">
        <v>35.9</v>
      </c>
      <c r="AJ102" s="889">
        <v>-4.3</v>
      </c>
      <c r="AK102" s="889">
        <v>0</v>
      </c>
      <c r="AL102" s="902">
        <v>74.13</v>
      </c>
      <c r="AM102" s="896">
        <v>5.7</v>
      </c>
      <c r="AN102" s="891">
        <v>3.35</v>
      </c>
      <c r="AO102" s="762" t="str">
        <f t="shared" si="25"/>
        <v>n/a</v>
      </c>
      <c r="AP102" s="763">
        <f t="shared" si="26"/>
        <v>30.131483447233311</v>
      </c>
      <c r="AQ102" s="912" t="str">
        <f t="shared" si="27"/>
        <v>n/a</v>
      </c>
      <c r="AR102" s="669">
        <f>INDEX(Historical!$C$7:$C$1381,MATCH(B102,Historical!$B$7:$B$1403,0))*IF(AH102="n/a",1.03,IF(AH102&lt;0,1.01,IF(AH102&gt;10,1.1,(1+AH102/100))))</f>
        <v>0.5151</v>
      </c>
      <c r="AS102" s="910">
        <f t="shared" si="28"/>
        <v>0.56661000000000006</v>
      </c>
      <c r="AT102" s="910">
        <f t="shared" si="32"/>
        <v>0.56661000000000006</v>
      </c>
      <c r="AU102" s="910">
        <f t="shared" si="32"/>
        <v>0.56661000000000006</v>
      </c>
      <c r="AV102" s="910">
        <f t="shared" si="32"/>
        <v>0.56661000000000006</v>
      </c>
      <c r="AW102" s="669">
        <f t="shared" si="29"/>
        <v>2.7815400000000006</v>
      </c>
      <c r="AX102" s="770">
        <f t="shared" si="30"/>
        <v>54.221052631578956</v>
      </c>
      <c r="AY102" s="959">
        <v>0.74</v>
      </c>
      <c r="AZ102" s="896">
        <v>2.09</v>
      </c>
      <c r="BA102" s="896">
        <v>-33.29</v>
      </c>
      <c r="BB102" s="896">
        <v>-19.139999999999997</v>
      </c>
      <c r="BC102" s="896">
        <v>-23.56</v>
      </c>
      <c r="BE102" s="641">
        <v>2011</v>
      </c>
      <c r="BF102" s="922">
        <f t="shared" si="31"/>
        <v>0</v>
      </c>
      <c r="BG102" s="906">
        <v>-1.3</v>
      </c>
    </row>
    <row r="103" spans="1:60" ht="11.25" customHeight="1" x14ac:dyDescent="0.2">
      <c r="A103" s="895" t="s">
        <v>1675</v>
      </c>
      <c r="B103" s="899" t="s">
        <v>1676</v>
      </c>
      <c r="C103" s="957" t="s">
        <v>128</v>
      </c>
      <c r="D103" s="957" t="s">
        <v>4352</v>
      </c>
      <c r="E103" s="754">
        <v>9</v>
      </c>
      <c r="F103" s="1235">
        <v>456</v>
      </c>
      <c r="G103" s="1235" t="s">
        <v>106</v>
      </c>
      <c r="H103" s="1235" t="s">
        <v>106</v>
      </c>
      <c r="I103" s="898">
        <v>12.43</v>
      </c>
      <c r="J103" s="669">
        <f t="shared" si="18"/>
        <v>6.1142397425583273</v>
      </c>
      <c r="K103" s="901">
        <v>0.19</v>
      </c>
      <c r="L103" s="911">
        <v>4</v>
      </c>
      <c r="M103" s="660">
        <f t="shared" si="19"/>
        <v>0.76</v>
      </c>
      <c r="N103" s="894" t="s">
        <v>151</v>
      </c>
      <c r="O103" s="756">
        <v>0.18</v>
      </c>
      <c r="P103" s="636">
        <v>43538</v>
      </c>
      <c r="Q103" s="636">
        <v>43553</v>
      </c>
      <c r="R103" s="660">
        <f t="shared" si="20"/>
        <v>5.5555555555555607</v>
      </c>
      <c r="S103" s="721">
        <f>IF(INDEX(Historical!$D$7:$D$1379,MATCH(B103,Historical!$B$7:$B$1403,0))=0,"n/a",(INDEX(Historical!$C$7:$C$1381,MATCH(B103,Historical!$B$7:$B$1403,0))/INDEX(Historical!$D$7:$D$1379,MATCH(B103,Historical!$B$7:$B$1403,0))-1)*100)</f>
        <v>5.555555555555558</v>
      </c>
      <c r="T103" s="721">
        <f>IF(INDEX(Historical!$F$7:$F$1372,MATCH(B103,Historical!$B$7:$B$1403,0))=0,"n/a",((INDEX(Historical!$C$7:$C$1381,MATCH(B103,Historical!$B$7:$B$1403,0))/INDEX(Historical!$F$7:$F$1372,MATCH(B103,Historical!$B$7:$B$1403,0)))^(1/3)-1)*100)</f>
        <v>8.1983855523197757</v>
      </c>
      <c r="U103" s="721">
        <f>IF(INDEX(Historical!$H$7:$H$1372,MATCH(B103,Historical!$B$7:$B$1403,0))=0,"n/a",((INDEX(Historical!$C$7:$C$1381,MATCH(B103,Historical!$B$7:$B$1403,0))/INDEX(Historical!$H$7:$H$1372,MATCH(B103,Historical!$B$7:$B$1403,0)))^(1/5)-1)*100)</f>
        <v>9.6262279352954181</v>
      </c>
      <c r="V103" s="721">
        <f>IF(INDEX(Historical!$O$7:$O$1372,MATCH(B103,Historical!$B$7:$B$1403,0))=0,"n/a",((INDEX(Historical!$C$7:$C$1381,MATCH(B103,Historical!$B$7:$B$1403,0))/INDEX(Historical!$O$7:$O$1372,MATCH(B103,Historical!$B$7:$B$1403,0)))^(1/10)-1)*100)</f>
        <v>14.282138804355625</v>
      </c>
      <c r="W103" s="722">
        <f t="shared" si="21"/>
        <v>0.67400464784446057</v>
      </c>
      <c r="X103" s="723">
        <f t="shared" si="22"/>
        <v>0.12231547567084393</v>
      </c>
      <c r="Y103" s="899"/>
      <c r="Z103" s="669">
        <f t="shared" si="23"/>
        <v>475</v>
      </c>
      <c r="AA103" s="910">
        <f t="shared" si="24"/>
        <v>77.6875</v>
      </c>
      <c r="AB103" s="911">
        <v>12</v>
      </c>
      <c r="AC103" s="889">
        <v>0.16</v>
      </c>
      <c r="AD103" s="889" t="s">
        <v>136</v>
      </c>
      <c r="AE103" s="889">
        <v>0.05</v>
      </c>
      <c r="AF103" s="889">
        <v>0.64</v>
      </c>
      <c r="AG103" s="889">
        <v>0.6</v>
      </c>
      <c r="AH103" s="891">
        <v>143.70000000000002</v>
      </c>
      <c r="AI103" s="891">
        <v>-4.99</v>
      </c>
      <c r="AJ103" s="889">
        <v>78.7</v>
      </c>
      <c r="AK103" s="889">
        <v>-4.91</v>
      </c>
      <c r="AL103" s="902">
        <v>466</v>
      </c>
      <c r="AM103" s="896">
        <v>0.1</v>
      </c>
      <c r="AN103" s="889">
        <v>1.01</v>
      </c>
      <c r="AO103" s="762">
        <f t="shared" si="25"/>
        <v>-61.947032322146256</v>
      </c>
      <c r="AP103" s="763">
        <f t="shared" si="26"/>
        <v>15.740467677853745</v>
      </c>
      <c r="AQ103" s="912">
        <f t="shared" si="27"/>
        <v>48.653213143133158</v>
      </c>
      <c r="AR103" s="669">
        <f>INDEX(Historical!$C$7:$C$1381,MATCH(B103,Historical!$B$7:$B$1403,0))*IF(AH103="n/a",1.03,IF(AH103&lt;0,1.01,IF(AH103&gt;10,1.1,(1+AH103/100))))</f>
        <v>0.83600000000000008</v>
      </c>
      <c r="AS103" s="910">
        <f t="shared" si="28"/>
        <v>0.84436000000000011</v>
      </c>
      <c r="AT103" s="910">
        <f t="shared" si="32"/>
        <v>0.85280360000000011</v>
      </c>
      <c r="AU103" s="910">
        <f t="shared" si="32"/>
        <v>0.86133163600000007</v>
      </c>
      <c r="AV103" s="910">
        <f t="shared" si="32"/>
        <v>0.86994495236000002</v>
      </c>
      <c r="AW103" s="669">
        <f t="shared" si="29"/>
        <v>4.2644401883600001</v>
      </c>
      <c r="AX103" s="770">
        <f t="shared" si="30"/>
        <v>34.30764431504425</v>
      </c>
      <c r="AY103" s="959">
        <v>1.56</v>
      </c>
      <c r="AZ103" s="896">
        <v>40.93</v>
      </c>
      <c r="BA103" s="896">
        <v>-35.06</v>
      </c>
      <c r="BB103" s="896">
        <v>-6.5699999999999994</v>
      </c>
      <c r="BC103" s="896">
        <v>0.09</v>
      </c>
      <c r="BE103" s="641">
        <v>2011</v>
      </c>
      <c r="BF103" s="922">
        <f t="shared" si="31"/>
        <v>0</v>
      </c>
      <c r="BG103" s="906">
        <v>0.2</v>
      </c>
      <c r="BH103" s="887"/>
    </row>
    <row r="104" spans="1:60" ht="11.25" customHeight="1" x14ac:dyDescent="0.2">
      <c r="A104" s="887" t="s">
        <v>1665</v>
      </c>
      <c r="B104" s="899" t="s">
        <v>1666</v>
      </c>
      <c r="C104" s="957" t="s">
        <v>108</v>
      </c>
      <c r="D104" s="957" t="s">
        <v>4355</v>
      </c>
      <c r="E104" s="754">
        <v>9</v>
      </c>
      <c r="F104" s="1235">
        <v>532</v>
      </c>
      <c r="G104" s="1235" t="s">
        <v>106</v>
      </c>
      <c r="H104" s="1235" t="s">
        <v>106</v>
      </c>
      <c r="I104" s="898">
        <v>68.12</v>
      </c>
      <c r="J104" s="669">
        <f t="shared" si="18"/>
        <v>2.7598355842630649</v>
      </c>
      <c r="K104" s="901">
        <v>0.47</v>
      </c>
      <c r="L104" s="911">
        <v>4</v>
      </c>
      <c r="M104" s="660">
        <f t="shared" si="19"/>
        <v>1.88</v>
      </c>
      <c r="N104" s="894" t="s">
        <v>237</v>
      </c>
      <c r="O104" s="756">
        <v>0.46</v>
      </c>
      <c r="P104" s="885">
        <v>43867</v>
      </c>
      <c r="Q104" s="885">
        <v>43875</v>
      </c>
      <c r="R104" s="660">
        <f t="shared" si="20"/>
        <v>2.1739130434782505</v>
      </c>
      <c r="S104" s="721">
        <f>IF(INDEX(Historical!$D$7:$D$1379,MATCH(B104,Historical!$B$7:$B$1403,0))=0,"n/a",(INDEX(Historical!$C$7:$C$1381,MATCH(B104,Historical!$B$7:$B$1403,0))/INDEX(Historical!$D$7:$D$1379,MATCH(B104,Historical!$B$7:$B$1403,0))-1)*100)</f>
        <v>21.014492753623195</v>
      </c>
      <c r="T104" s="721">
        <f>IF(INDEX(Historical!$F$7:$F$1372,MATCH(B104,Historical!$B$7:$B$1403,0))=0,"n/a",((INDEX(Historical!$C$7:$C$1381,MATCH(B104,Historical!$B$7:$B$1403,0))/INDEX(Historical!$F$7:$F$1372,MATCH(B104,Historical!$B$7:$B$1403,0)))^(1/3)-1)*100)</f>
        <v>11.338072963188694</v>
      </c>
      <c r="U104" s="721">
        <f>IF(INDEX(Historical!$H$7:$H$1372,MATCH(B104,Historical!$B$7:$B$1403,0))=0,"n/a",((INDEX(Historical!$C$7:$C$1381,MATCH(B104,Historical!$B$7:$B$1403,0))/INDEX(Historical!$H$7:$H$1372,MATCH(B104,Historical!$B$7:$B$1403,0)))^(1/5)-1)*100)</f>
        <v>15.287049279414134</v>
      </c>
      <c r="V104" s="721">
        <f>IF(INDEX(Historical!$O$7:$O$1372,MATCH(B104,Historical!$B$7:$B$1403,0))=0,"n/a",((INDEX(Historical!$C$7:$C$1381,MATCH(B104,Historical!$B$7:$B$1403,0))/INDEX(Historical!$O$7:$O$1372,MATCH(B104,Historical!$B$7:$B$1403,0)))^(1/10)-1)*100)</f>
        <v>9.4008649990553685</v>
      </c>
      <c r="W104" s="722">
        <f t="shared" si="21"/>
        <v>1.6261321996380365</v>
      </c>
      <c r="X104" s="723">
        <f t="shared" si="22"/>
        <v>1.0057269262772457</v>
      </c>
      <c r="Y104" s="900"/>
      <c r="Z104" s="669">
        <f t="shared" si="23"/>
        <v>35.009310986964614</v>
      </c>
      <c r="AA104" s="910">
        <f t="shared" si="24"/>
        <v>12.685288640595903</v>
      </c>
      <c r="AB104" s="911">
        <v>12</v>
      </c>
      <c r="AC104" s="889">
        <v>5.37</v>
      </c>
      <c r="AD104" s="889">
        <v>1.06</v>
      </c>
      <c r="AE104" s="889">
        <v>3.91</v>
      </c>
      <c r="AF104" s="889">
        <v>0.99</v>
      </c>
      <c r="AG104" s="889">
        <v>7.7</v>
      </c>
      <c r="AH104" s="889">
        <v>26.8</v>
      </c>
      <c r="AI104" s="889">
        <v>14.649999999999999</v>
      </c>
      <c r="AJ104" s="889">
        <v>15.2</v>
      </c>
      <c r="AK104" s="889">
        <v>12</v>
      </c>
      <c r="AL104" s="902">
        <v>2310</v>
      </c>
      <c r="AM104" s="896">
        <v>1.3</v>
      </c>
      <c r="AN104" s="889">
        <v>0.35</v>
      </c>
      <c r="AO104" s="762">
        <f t="shared" si="25"/>
        <v>5.3615962230812961</v>
      </c>
      <c r="AP104" s="763">
        <f t="shared" si="26"/>
        <v>18.046884863677199</v>
      </c>
      <c r="AQ104" s="912">
        <f t="shared" si="27"/>
        <v>-25.2903821328057</v>
      </c>
      <c r="AR104" s="669">
        <f>INDEX(Historical!$C$7:$C$1381,MATCH(B104,Historical!$B$7:$B$1403,0))*IF(AH104="n/a",1.03,IF(AH104&lt;0,1.01,IF(AH104&gt;10,1.1,(1+AH104/100))))</f>
        <v>1.837</v>
      </c>
      <c r="AS104" s="910">
        <f t="shared" si="28"/>
        <v>2.0207000000000002</v>
      </c>
      <c r="AT104" s="910">
        <f t="shared" si="32"/>
        <v>2.2227700000000006</v>
      </c>
      <c r="AU104" s="910">
        <f t="shared" si="32"/>
        <v>2.4450470000000006</v>
      </c>
      <c r="AV104" s="910">
        <f t="shared" si="32"/>
        <v>2.6895517000000009</v>
      </c>
      <c r="AW104" s="669">
        <f t="shared" si="29"/>
        <v>11.215068700000002</v>
      </c>
      <c r="AX104" s="770">
        <f t="shared" si="30"/>
        <v>16.463694509688786</v>
      </c>
      <c r="AY104" s="959">
        <v>1.28</v>
      </c>
      <c r="AZ104" s="896">
        <v>6.59</v>
      </c>
      <c r="BA104" s="896">
        <v>-22.68</v>
      </c>
      <c r="BB104" s="896">
        <v>-17.34</v>
      </c>
      <c r="BC104" s="896">
        <v>-12.23</v>
      </c>
      <c r="BE104" s="641">
        <v>2012</v>
      </c>
      <c r="BF104" s="922">
        <f t="shared" si="31"/>
        <v>0</v>
      </c>
      <c r="BG104" s="906">
        <v>1.2</v>
      </c>
    </row>
    <row r="105" spans="1:60" ht="11.25" customHeight="1" x14ac:dyDescent="0.2">
      <c r="A105" s="905" t="s">
        <v>1692</v>
      </c>
      <c r="B105" s="899" t="s">
        <v>1693</v>
      </c>
      <c r="C105" s="957" t="s">
        <v>123</v>
      </c>
      <c r="D105" s="957" t="s">
        <v>4372</v>
      </c>
      <c r="E105" s="754">
        <v>9</v>
      </c>
      <c r="F105" s="1235">
        <v>464</v>
      </c>
      <c r="G105" s="1235" t="s">
        <v>37</v>
      </c>
      <c r="H105" s="1235" t="s">
        <v>115</v>
      </c>
      <c r="I105" s="898">
        <v>26.63</v>
      </c>
      <c r="J105" s="669">
        <f t="shared" si="18"/>
        <v>3.6049568156214793</v>
      </c>
      <c r="K105" s="901">
        <v>0.24</v>
      </c>
      <c r="L105" s="911">
        <v>4</v>
      </c>
      <c r="M105" s="660">
        <f t="shared" si="19"/>
        <v>0.96</v>
      </c>
      <c r="N105" s="894" t="s">
        <v>240</v>
      </c>
      <c r="O105" s="756">
        <v>0.1875</v>
      </c>
      <c r="P105" s="636">
        <v>43552</v>
      </c>
      <c r="Q105" s="636">
        <v>43567</v>
      </c>
      <c r="R105" s="660">
        <f t="shared" si="20"/>
        <v>27.999999999999996</v>
      </c>
      <c r="S105" s="721">
        <f>IF(INDEX(Historical!$D$7:$D$1379,MATCH(B105,Historical!$B$7:$B$1403,0))=0,"n/a",(INDEX(Historical!$C$7:$C$1381,MATCH(B105,Historical!$B$7:$B$1403,0))/INDEX(Historical!$D$7:$D$1379,MATCH(B105,Historical!$B$7:$B$1403,0))-1)*100)</f>
        <v>26.480836236933779</v>
      </c>
      <c r="T105" s="721">
        <f>IF(INDEX(Historical!$F$7:$F$1372,MATCH(B105,Historical!$B$7:$B$1403,0))=0,"n/a",((INDEX(Historical!$C$7:$C$1381,MATCH(B105,Historical!$B$7:$B$1403,0))/INDEX(Historical!$F$7:$F$1372,MATCH(B105,Historical!$B$7:$B$1403,0)))^(1/3)-1)*100)</f>
        <v>17.634285960534825</v>
      </c>
      <c r="U105" s="721">
        <f>IF(INDEX(Historical!$H$7:$H$1372,MATCH(B105,Historical!$B$7:$B$1403,0))=0,"n/a",((INDEX(Historical!$C$7:$C$1381,MATCH(B105,Historical!$B$7:$B$1403,0))/INDEX(Historical!$H$7:$H$1372,MATCH(B105,Historical!$B$7:$B$1403,0)))^(1/5)-1)*100)</f>
        <v>14.806650733460902</v>
      </c>
      <c r="V105" s="721">
        <f>IF(INDEX(Historical!$O$7:$O$1372,MATCH(B105,Historical!$B$7:$B$1403,0))=0,"n/a",((INDEX(Historical!$C$7:$C$1381,MATCH(B105,Historical!$B$7:$B$1403,0))/INDEX(Historical!$O$7:$O$1372,MATCH(B105,Historical!$B$7:$B$1403,0)))^(1/10)-1)*100)</f>
        <v>9.9962448138341209</v>
      </c>
      <c r="W105" s="722">
        <f t="shared" si="21"/>
        <v>1.4812212995193463</v>
      </c>
      <c r="X105" s="723">
        <f t="shared" si="22"/>
        <v>0.32830711160667186</v>
      </c>
      <c r="Y105" s="682"/>
      <c r="Z105" s="669">
        <f t="shared" si="23"/>
        <v>31.683168316831683</v>
      </c>
      <c r="AA105" s="910">
        <f t="shared" si="24"/>
        <v>8.7887788778877898</v>
      </c>
      <c r="AB105" s="911">
        <v>12</v>
      </c>
      <c r="AC105" s="889">
        <v>3.03</v>
      </c>
      <c r="AD105" s="889" t="s">
        <v>136</v>
      </c>
      <c r="AE105" s="889">
        <v>0.54</v>
      </c>
      <c r="AF105" s="889">
        <v>1.43</v>
      </c>
      <c r="AG105" s="889">
        <v>26.6</v>
      </c>
      <c r="AH105" s="891">
        <v>104</v>
      </c>
      <c r="AI105" s="891">
        <v>-7.0900000000000007</v>
      </c>
      <c r="AJ105" s="889">
        <v>45.1</v>
      </c>
      <c r="AK105" s="889" t="s">
        <v>136</v>
      </c>
      <c r="AL105" s="902">
        <v>5670</v>
      </c>
      <c r="AM105" s="896">
        <v>4.9000000000000004</v>
      </c>
      <c r="AN105" s="889">
        <v>0.6</v>
      </c>
      <c r="AO105" s="762">
        <f t="shared" si="25"/>
        <v>9.6228286711945934</v>
      </c>
      <c r="AP105" s="763">
        <f t="shared" si="26"/>
        <v>18.411607549082383</v>
      </c>
      <c r="AQ105" s="912">
        <f t="shared" si="27"/>
        <v>-25.262076277227873</v>
      </c>
      <c r="AR105" s="669">
        <f>INDEX(Historical!$C$7:$C$1381,MATCH(B105,Historical!$B$7:$B$1403,0))*IF(AH105="n/a",1.03,IF(AH105&lt;0,1.01,IF(AH105&gt;10,1.1,(1+AH105/100))))</f>
        <v>0.99825000000000008</v>
      </c>
      <c r="AS105" s="910">
        <f t="shared" si="28"/>
        <v>1.0082325000000001</v>
      </c>
      <c r="AT105" s="910">
        <f t="shared" si="32"/>
        <v>1.0384794750000002</v>
      </c>
      <c r="AU105" s="910">
        <f t="shared" si="32"/>
        <v>1.0696338592500001</v>
      </c>
      <c r="AV105" s="910">
        <f t="shared" si="32"/>
        <v>1.1017228750275001</v>
      </c>
      <c r="AW105" s="669">
        <f t="shared" si="29"/>
        <v>5.2163187092775001</v>
      </c>
      <c r="AX105" s="770">
        <f t="shared" si="30"/>
        <v>19.588128836941422</v>
      </c>
      <c r="AY105" s="959">
        <v>1.61</v>
      </c>
      <c r="AZ105" s="896">
        <v>6.41</v>
      </c>
      <c r="BA105" s="896">
        <v>-30.56</v>
      </c>
      <c r="BB105" s="896">
        <v>-15.78</v>
      </c>
      <c r="BC105" s="896">
        <v>-12.13</v>
      </c>
      <c r="BE105" s="641">
        <v>2011</v>
      </c>
      <c r="BF105" s="922">
        <f t="shared" si="31"/>
        <v>0</v>
      </c>
      <c r="BG105" s="906">
        <v>13.600000000000001</v>
      </c>
    </row>
    <row r="106" spans="1:60" ht="11.25" customHeight="1" x14ac:dyDescent="0.2">
      <c r="A106" s="887" t="s">
        <v>1690</v>
      </c>
      <c r="B106" s="899" t="s">
        <v>1691</v>
      </c>
      <c r="C106" s="957" t="s">
        <v>108</v>
      </c>
      <c r="D106" s="957" t="s">
        <v>4351</v>
      </c>
      <c r="E106" s="754">
        <v>9</v>
      </c>
      <c r="F106" s="1235">
        <v>505</v>
      </c>
      <c r="G106" s="1235" t="s">
        <v>115</v>
      </c>
      <c r="H106" s="1235" t="s">
        <v>115</v>
      </c>
      <c r="I106" s="898">
        <v>68.11</v>
      </c>
      <c r="J106" s="669">
        <f t="shared" si="18"/>
        <v>3.0538834238731467</v>
      </c>
      <c r="K106" s="901">
        <v>0.52</v>
      </c>
      <c r="L106" s="911">
        <v>4</v>
      </c>
      <c r="M106" s="660">
        <f t="shared" si="19"/>
        <v>2.08</v>
      </c>
      <c r="N106" s="894" t="s">
        <v>219</v>
      </c>
      <c r="O106" s="756">
        <v>0.47</v>
      </c>
      <c r="P106" s="885">
        <v>43738</v>
      </c>
      <c r="Q106" s="885">
        <v>43753</v>
      </c>
      <c r="R106" s="660">
        <f t="shared" si="20"/>
        <v>10.638297872340436</v>
      </c>
      <c r="S106" s="721">
        <f>IF(INDEX(Historical!$D$7:$D$1379,MATCH(B106,Historical!$B$7:$B$1403,0))=0,"n/a",(INDEX(Historical!$C$7:$C$1381,MATCH(B106,Historical!$B$7:$B$1403,0))/INDEX(Historical!$D$7:$D$1379,MATCH(B106,Historical!$B$7:$B$1403,0))-1)*100)</f>
        <v>8.4269662921348178</v>
      </c>
      <c r="T106" s="721">
        <f>IF(INDEX(Historical!$F$7:$F$1372,MATCH(B106,Historical!$B$7:$B$1403,0))=0,"n/a",((INDEX(Historical!$C$7:$C$1381,MATCH(B106,Historical!$B$7:$B$1403,0))/INDEX(Historical!$F$7:$F$1372,MATCH(B106,Historical!$B$7:$B$1403,0)))^(1/3)-1)*100)</f>
        <v>11.295197486925201</v>
      </c>
      <c r="U106" s="721">
        <f>IF(INDEX(Historical!$H$7:$H$1372,MATCH(B106,Historical!$B$7:$B$1403,0))=0,"n/a",((INDEX(Historical!$C$7:$C$1381,MATCH(B106,Historical!$B$7:$B$1403,0))/INDEX(Historical!$H$7:$H$1372,MATCH(B106,Historical!$B$7:$B$1403,0)))^(1/5)-1)*100)</f>
        <v>11.498200249526459</v>
      </c>
      <c r="V106" s="721">
        <f>IF(INDEX(Historical!$O$7:$O$1372,MATCH(B106,Historical!$B$7:$B$1403,0))=0,"n/a",((INDEX(Historical!$C$7:$C$1381,MATCH(B106,Historical!$B$7:$B$1403,0))/INDEX(Historical!$O$7:$O$1372,MATCH(B106,Historical!$B$7:$B$1403,0)))^(1/10)-1)*100)</f>
        <v>21.73609162589285</v>
      </c>
      <c r="W106" s="722">
        <f t="shared" si="21"/>
        <v>0.52899115661756646</v>
      </c>
      <c r="X106" s="723">
        <f t="shared" si="22"/>
        <v>3.2852000712932736</v>
      </c>
      <c r="Y106" s="682"/>
      <c r="Z106" s="669">
        <f t="shared" si="23"/>
        <v>36.173913043478265</v>
      </c>
      <c r="AA106" s="910">
        <f t="shared" si="24"/>
        <v>11.845217391304347</v>
      </c>
      <c r="AB106" s="911">
        <v>12</v>
      </c>
      <c r="AC106" s="889">
        <v>5.75</v>
      </c>
      <c r="AD106" s="889">
        <v>27.54</v>
      </c>
      <c r="AE106" s="889">
        <v>6.24</v>
      </c>
      <c r="AF106" s="889">
        <v>1.1499999999999999</v>
      </c>
      <c r="AG106" s="889">
        <v>9.3000000000000007</v>
      </c>
      <c r="AH106" s="889">
        <v>-14.7</v>
      </c>
      <c r="AI106" s="889">
        <v>10.54</v>
      </c>
      <c r="AJ106" s="889">
        <v>3.5000000000000004</v>
      </c>
      <c r="AK106" s="889">
        <v>0.43</v>
      </c>
      <c r="AL106" s="902">
        <v>24580</v>
      </c>
      <c r="AM106" s="896">
        <v>0.4</v>
      </c>
      <c r="AN106" s="889">
        <v>0.67</v>
      </c>
      <c r="AO106" s="762">
        <f t="shared" si="25"/>
        <v>2.7068662820952589</v>
      </c>
      <c r="AP106" s="763">
        <f t="shared" si="26"/>
        <v>14.552083673399606</v>
      </c>
      <c r="AQ106" s="912">
        <f t="shared" si="27"/>
        <v>-22.191117330845689</v>
      </c>
      <c r="AR106" s="669">
        <f>INDEX(Historical!$C$7:$C$1381,MATCH(B106,Historical!$B$7:$B$1403,0))*IF(AH106="n/a",1.03,IF(AH106&lt;0,1.01,IF(AH106&gt;10,1.1,(1+AH106/100))))</f>
        <v>1.9493</v>
      </c>
      <c r="AS106" s="910">
        <f t="shared" si="28"/>
        <v>2.1442300000000003</v>
      </c>
      <c r="AT106" s="910">
        <f t="shared" si="32"/>
        <v>2.1534501890000004</v>
      </c>
      <c r="AU106" s="910">
        <f t="shared" si="32"/>
        <v>2.1627100248127005</v>
      </c>
      <c r="AV106" s="910">
        <f t="shared" si="32"/>
        <v>2.1720096779193949</v>
      </c>
      <c r="AW106" s="669">
        <f t="shared" si="29"/>
        <v>10.581699891732095</v>
      </c>
      <c r="AX106" s="770">
        <f t="shared" si="30"/>
        <v>15.536191296038901</v>
      </c>
      <c r="AY106" s="959">
        <v>1.57</v>
      </c>
      <c r="AZ106" s="896">
        <v>40.089999999999996</v>
      </c>
      <c r="BA106" s="896">
        <v>-20.7</v>
      </c>
      <c r="BB106" s="896">
        <v>-13.59</v>
      </c>
      <c r="BC106" s="896">
        <v>4.7600000000000007</v>
      </c>
      <c r="BE106" s="641">
        <v>2011</v>
      </c>
      <c r="BF106" s="922">
        <f t="shared" si="31"/>
        <v>0</v>
      </c>
      <c r="BG106" s="906">
        <v>0.8</v>
      </c>
      <c r="BH106" s="721"/>
    </row>
    <row r="107" spans="1:60" ht="11.25" customHeight="1" x14ac:dyDescent="0.2">
      <c r="A107" s="895" t="s">
        <v>1684</v>
      </c>
      <c r="B107" s="899" t="s">
        <v>1685</v>
      </c>
      <c r="C107" s="957" t="s">
        <v>112</v>
      </c>
      <c r="D107" s="957" t="s">
        <v>212</v>
      </c>
      <c r="E107" s="754">
        <v>9</v>
      </c>
      <c r="F107" s="1235">
        <v>514</v>
      </c>
      <c r="G107" s="1235" t="s">
        <v>106</v>
      </c>
      <c r="H107" s="1235" t="s">
        <v>106</v>
      </c>
      <c r="I107" s="898">
        <v>63.43</v>
      </c>
      <c r="J107" s="669">
        <f t="shared" si="18"/>
        <v>1.3873561406274633</v>
      </c>
      <c r="K107" s="901">
        <v>0.22</v>
      </c>
      <c r="L107" s="911">
        <v>4</v>
      </c>
      <c r="M107" s="660">
        <f t="shared" si="19"/>
        <v>0.88</v>
      </c>
      <c r="N107" s="894" t="s">
        <v>515</v>
      </c>
      <c r="O107" s="756">
        <v>0.2</v>
      </c>
      <c r="P107" s="885">
        <v>43777</v>
      </c>
      <c r="Q107" s="885">
        <v>43795</v>
      </c>
      <c r="R107" s="660">
        <f t="shared" si="20"/>
        <v>9.9999999999999947</v>
      </c>
      <c r="S107" s="721">
        <f>IF(INDEX(Historical!$D$7:$D$1379,MATCH(B107,Historical!$B$7:$B$1403,0))=0,"n/a",(INDEX(Historical!$C$7:$C$1381,MATCH(B107,Historical!$B$7:$B$1403,0))/INDEX(Historical!$D$7:$D$1379,MATCH(B107,Historical!$B$7:$B$1403,0))-1)*100)</f>
        <v>10.810810810810811</v>
      </c>
      <c r="T107" s="721">
        <f>IF(INDEX(Historical!$F$7:$F$1372,MATCH(B107,Historical!$B$7:$B$1403,0))=0,"n/a",((INDEX(Historical!$C$7:$C$1381,MATCH(B107,Historical!$B$7:$B$1403,0))/INDEX(Historical!$F$7:$F$1372,MATCH(B107,Historical!$B$7:$B$1403,0)))^(1/3)-1)*100)</f>
        <v>12.23507977934435</v>
      </c>
      <c r="U107" s="721">
        <f>IF(INDEX(Historical!$H$7:$H$1372,MATCH(B107,Historical!$B$7:$B$1403,0))=0,"n/a",((INDEX(Historical!$C$7:$C$1381,MATCH(B107,Historical!$B$7:$B$1403,0))/INDEX(Historical!$H$7:$H$1372,MATCH(B107,Historical!$B$7:$B$1403,0)))^(1/5)-1)*100)</f>
        <v>14.31755108178514</v>
      </c>
      <c r="V107" s="721">
        <f>IF(INDEX(Historical!$O$7:$O$1372,MATCH(B107,Historical!$B$7:$B$1403,0))=0,"n/a",((INDEX(Historical!$C$7:$C$1381,MATCH(B107,Historical!$B$7:$B$1403,0))/INDEX(Historical!$O$7:$O$1372,MATCH(B107,Historical!$B$7:$B$1403,0)))^(1/10)-1)*100)</f>
        <v>8.5803244800448439</v>
      </c>
      <c r="W107" s="722">
        <f t="shared" si="21"/>
        <v>1.6686491420089409</v>
      </c>
      <c r="X107" s="723" t="str">
        <f t="shared" si="22"/>
        <v>n/a</v>
      </c>
      <c r="Y107" s="900"/>
      <c r="Z107" s="669">
        <f t="shared" si="23"/>
        <v>23.097112860892388</v>
      </c>
      <c r="AA107" s="910">
        <f t="shared" si="24"/>
        <v>16.648293963254591</v>
      </c>
      <c r="AB107" s="911">
        <v>6</v>
      </c>
      <c r="AC107" s="889">
        <v>3.81</v>
      </c>
      <c r="AD107" s="889">
        <v>1.67</v>
      </c>
      <c r="AE107" s="889">
        <v>1</v>
      </c>
      <c r="AF107" s="889">
        <v>1.6</v>
      </c>
      <c r="AG107" s="889">
        <v>13.3</v>
      </c>
      <c r="AH107" s="889">
        <v>-5.8999999999999995</v>
      </c>
      <c r="AI107" s="889">
        <v>21.47</v>
      </c>
      <c r="AJ107" s="889">
        <v>-0.3</v>
      </c>
      <c r="AK107" s="889">
        <v>10</v>
      </c>
      <c r="AL107" s="902">
        <v>789.7</v>
      </c>
      <c r="AM107" s="896">
        <v>1.5</v>
      </c>
      <c r="AN107" s="889">
        <v>0.38</v>
      </c>
      <c r="AO107" s="762">
        <f t="shared" si="25"/>
        <v>-0.94338674084198715</v>
      </c>
      <c r="AP107" s="763">
        <f t="shared" si="26"/>
        <v>15.704907222412604</v>
      </c>
      <c r="AQ107" s="912">
        <f t="shared" si="27"/>
        <v>8.8061892463584979</v>
      </c>
      <c r="AR107" s="669">
        <f>INDEX(Historical!$C$7:$C$1381,MATCH(B107,Historical!$B$7:$B$1403,0))*IF(AH107="n/a",1.03,IF(AH107&lt;0,1.01,IF(AH107&gt;10,1.1,(1+AH107/100))))</f>
        <v>0.82819999999999994</v>
      </c>
      <c r="AS107" s="910">
        <f t="shared" si="28"/>
        <v>0.91102000000000005</v>
      </c>
      <c r="AT107" s="910">
        <f t="shared" ref="AT107:AV126" si="33">IF($AK107="n/a",1.03*AS107,IF($AK107&lt;0,1.01*AS107,IF($AK107&gt;10,1.1*AS107,(1+$AK107/100)*AS107)))</f>
        <v>1.0021220000000002</v>
      </c>
      <c r="AU107" s="910">
        <f t="shared" si="33"/>
        <v>1.1023342000000003</v>
      </c>
      <c r="AV107" s="910">
        <f t="shared" si="33"/>
        <v>1.2125676200000004</v>
      </c>
      <c r="AW107" s="669">
        <f t="shared" si="29"/>
        <v>5.0562438200000015</v>
      </c>
      <c r="AX107" s="770">
        <f t="shared" si="30"/>
        <v>7.971376036575756</v>
      </c>
      <c r="AY107" s="959">
        <v>1.43</v>
      </c>
      <c r="AZ107" s="896">
        <v>7.0000000000000009</v>
      </c>
      <c r="BA107" s="896">
        <v>-23.74</v>
      </c>
      <c r="BB107" s="896">
        <v>-16.5</v>
      </c>
      <c r="BC107" s="896">
        <v>-12.43</v>
      </c>
      <c r="BE107" s="641">
        <v>2012</v>
      </c>
      <c r="BF107" s="922">
        <f t="shared" si="31"/>
        <v>0</v>
      </c>
      <c r="BG107" s="906">
        <v>6.6000000000000005</v>
      </c>
    </row>
    <row r="108" spans="1:60" ht="11.25" customHeight="1" x14ac:dyDescent="0.2">
      <c r="A108" s="887" t="s">
        <v>4530</v>
      </c>
      <c r="B108" s="899" t="s">
        <v>4531</v>
      </c>
      <c r="C108" s="957" t="s">
        <v>108</v>
      </c>
      <c r="D108" s="957" t="s">
        <v>4355</v>
      </c>
      <c r="E108" s="754">
        <v>9</v>
      </c>
      <c r="F108" s="1235">
        <v>497</v>
      </c>
      <c r="G108" s="1235" t="s">
        <v>115</v>
      </c>
      <c r="H108" s="1235" t="s">
        <v>115</v>
      </c>
      <c r="I108" s="898">
        <v>46.14</v>
      </c>
      <c r="J108" s="669">
        <f t="shared" si="18"/>
        <v>3.9011703511053319</v>
      </c>
      <c r="K108" s="901">
        <v>0.45</v>
      </c>
      <c r="L108" s="911">
        <v>4</v>
      </c>
      <c r="M108" s="660">
        <f t="shared" si="19"/>
        <v>1.8</v>
      </c>
      <c r="N108" s="894" t="s">
        <v>119</v>
      </c>
      <c r="O108" s="756">
        <v>0.40500000000000003</v>
      </c>
      <c r="P108" s="885">
        <v>43690</v>
      </c>
      <c r="Q108" s="885">
        <v>43711</v>
      </c>
      <c r="R108" s="660">
        <f t="shared" si="20"/>
        <v>11.111111111111107</v>
      </c>
      <c r="S108" s="721">
        <f>IF(INDEX(Historical!$D$7:$D$1379,MATCH(B108,Historical!$B$7:$B$1403,0))=0,"n/a",(INDEX(Historical!$C$7:$C$1381,MATCH(B108,Historical!$B$7:$B$1403,0))/INDEX(Historical!$D$7:$D$1379,MATCH(B108,Historical!$B$7:$B$1403,0))-1)*100)</f>
        <v>12.871287128712883</v>
      </c>
      <c r="T108" s="721">
        <f>IF(INDEX(Historical!$F$7:$F$1372,MATCH(B108,Historical!$B$7:$B$1403,0))=0,"n/a",((INDEX(Historical!$C$7:$C$1381,MATCH(B108,Historical!$B$7:$B$1403,0))/INDEX(Historical!$F$7:$F$1372,MATCH(B108,Historical!$B$7:$B$1403,0)))^(1/3)-1)*100)</f>
        <v>14.138656609705924</v>
      </c>
      <c r="U108" s="721">
        <f>IF(INDEX(Historical!$H$7:$H$1372,MATCH(B108,Historical!$B$7:$B$1403,0))=0,"n/a",((INDEX(Historical!$C$7:$C$1381,MATCH(B108,Historical!$B$7:$B$1403,0))/INDEX(Historical!$H$7:$H$1372,MATCH(B108,Historical!$B$7:$B$1403,0)))^(1/5)-1)*100)</f>
        <v>12.474611314209483</v>
      </c>
      <c r="V108" s="721">
        <f>IF(INDEX(Historical!$O$7:$O$1372,MATCH(B108,Historical!$B$7:$B$1403,0))=0,"n/a",((INDEX(Historical!$C$7:$C$1381,MATCH(B108,Historical!$B$7:$B$1403,0))/INDEX(Historical!$O$7:$O$1372,MATCH(B108,Historical!$B$7:$B$1403,0)))^(1/10)-1)*100)</f>
        <v>3.2660208144989378</v>
      </c>
      <c r="W108" s="722">
        <f t="shared" si="21"/>
        <v>3.8195137210487426</v>
      </c>
      <c r="X108" s="723">
        <f t="shared" si="22"/>
        <v>1.0309596127445855</v>
      </c>
      <c r="Y108" s="900"/>
      <c r="Z108" s="669">
        <f t="shared" si="23"/>
        <v>45.685279187817265</v>
      </c>
      <c r="AA108" s="910">
        <f t="shared" si="24"/>
        <v>11.710659898477157</v>
      </c>
      <c r="AB108" s="911">
        <v>12</v>
      </c>
      <c r="AC108" s="889">
        <v>3.94</v>
      </c>
      <c r="AD108" s="889">
        <v>1.67</v>
      </c>
      <c r="AE108" s="889">
        <v>7.15</v>
      </c>
      <c r="AF108" s="889">
        <v>1.21</v>
      </c>
      <c r="AG108" s="889">
        <v>10.9</v>
      </c>
      <c r="AH108" s="889">
        <v>44.4</v>
      </c>
      <c r="AI108" s="889">
        <v>9.58</v>
      </c>
      <c r="AJ108" s="889">
        <v>12.1</v>
      </c>
      <c r="AK108" s="889">
        <v>7.03</v>
      </c>
      <c r="AL108" s="902">
        <v>62410</v>
      </c>
      <c r="AM108" s="896">
        <v>0.2</v>
      </c>
      <c r="AN108" s="889">
        <v>0.82</v>
      </c>
      <c r="AO108" s="762">
        <f t="shared" si="25"/>
        <v>4.6651217668376574</v>
      </c>
      <c r="AP108" s="763">
        <f t="shared" si="26"/>
        <v>16.375781665314815</v>
      </c>
      <c r="AQ108" s="912">
        <f t="shared" si="27"/>
        <v>-20.641744874812296</v>
      </c>
      <c r="AR108" s="669">
        <f>INDEX(Historical!$C$7:$C$1381,MATCH(B108,Historical!$B$7:$B$1403,0))*IF(AH108="n/a",1.03,IF(AH108&lt;0,1.01,IF(AH108&gt;10,1.1,(1+AH108/100))))</f>
        <v>1.881</v>
      </c>
      <c r="AS108" s="910">
        <f t="shared" si="28"/>
        <v>2.0611998000000002</v>
      </c>
      <c r="AT108" s="910">
        <f t="shared" si="33"/>
        <v>2.2061021459400005</v>
      </c>
      <c r="AU108" s="910">
        <f t="shared" si="33"/>
        <v>2.3611911267995827</v>
      </c>
      <c r="AV108" s="910">
        <f t="shared" si="33"/>
        <v>2.5271828630135933</v>
      </c>
      <c r="AW108" s="669">
        <f t="shared" si="29"/>
        <v>11.036675935753175</v>
      </c>
      <c r="AX108" s="770">
        <f t="shared" si="30"/>
        <v>23.919973852954431</v>
      </c>
      <c r="AY108" s="959">
        <v>1.1599999999999999</v>
      </c>
      <c r="AZ108" s="896">
        <v>3.66</v>
      </c>
      <c r="BA108" s="896">
        <v>-18.940000000000001</v>
      </c>
      <c r="BB108" s="896">
        <v>-16.03</v>
      </c>
      <c r="BC108" s="896">
        <v>-10.99</v>
      </c>
      <c r="BE108" s="641">
        <v>2011</v>
      </c>
      <c r="BF108" s="922">
        <f t="shared" si="31"/>
        <v>0</v>
      </c>
      <c r="BG108" s="906">
        <v>1.3</v>
      </c>
    </row>
    <row r="109" spans="1:60" ht="11.25" customHeight="1" x14ac:dyDescent="0.2">
      <c r="A109" s="895" t="s">
        <v>1713</v>
      </c>
      <c r="B109" s="899" t="s">
        <v>1714</v>
      </c>
      <c r="C109" s="957" t="s">
        <v>4335</v>
      </c>
      <c r="D109" s="957" t="s">
        <v>4336</v>
      </c>
      <c r="E109" s="754">
        <v>9</v>
      </c>
      <c r="F109" s="1235">
        <v>508</v>
      </c>
      <c r="G109" s="1235" t="s">
        <v>106</v>
      </c>
      <c r="H109" s="1235" t="s">
        <v>106</v>
      </c>
      <c r="I109" s="898">
        <v>54.87</v>
      </c>
      <c r="J109" s="669">
        <f t="shared" si="18"/>
        <v>1.9682886823400767</v>
      </c>
      <c r="K109" s="901">
        <v>0.27</v>
      </c>
      <c r="L109" s="911">
        <v>4</v>
      </c>
      <c r="M109" s="660">
        <f t="shared" si="19"/>
        <v>1.08</v>
      </c>
      <c r="N109" s="894" t="s">
        <v>458</v>
      </c>
      <c r="O109" s="756">
        <v>0.24</v>
      </c>
      <c r="P109" s="885">
        <v>43741</v>
      </c>
      <c r="Q109" s="885">
        <v>43756</v>
      </c>
      <c r="R109" s="660">
        <f t="shared" si="20"/>
        <v>12.500000000000011</v>
      </c>
      <c r="S109" s="721">
        <f>IF(INDEX(Historical!$D$7:$D$1379,MATCH(B109,Historical!$B$7:$B$1403,0))=0,"n/a",(INDEX(Historical!$C$7:$C$1381,MATCH(B109,Historical!$B$7:$B$1403,0))/INDEX(Historical!$D$7:$D$1379,MATCH(B109,Historical!$B$7:$B$1403,0))-1)*100)</f>
        <v>9.9999999999999858</v>
      </c>
      <c r="T109" s="721">
        <f>IF(INDEX(Historical!$F$7:$F$1372,MATCH(B109,Historical!$B$7:$B$1403,0))=0,"n/a",((INDEX(Historical!$C$7:$C$1381,MATCH(B109,Historical!$B$7:$B$1403,0))/INDEX(Historical!$F$7:$F$1372,MATCH(B109,Historical!$B$7:$B$1403,0)))^(1/3)-1)*100)</f>
        <v>9.2128819145921526</v>
      </c>
      <c r="U109" s="721">
        <f>IF(INDEX(Historical!$H$7:$H$1372,MATCH(B109,Historical!$B$7:$B$1403,0))=0,"n/a",((INDEX(Historical!$C$7:$C$1381,MATCH(B109,Historical!$B$7:$B$1403,0))/INDEX(Historical!$H$7:$H$1372,MATCH(B109,Historical!$B$7:$B$1403,0)))^(1/5)-1)*100)</f>
        <v>12.888132073019754</v>
      </c>
      <c r="V109" s="721" t="str">
        <f>IF(INDEX(Historical!$O$7:$O$1372,MATCH(B109,Historical!$B$7:$B$1403,0))=0,"n/a",((INDEX(Historical!$C$7:$C$1381,MATCH(B109,Historical!$B$7:$B$1403,0))/INDEX(Historical!$O$7:$O$1372,MATCH(B109,Historical!$B$7:$B$1403,0)))^(1/10)-1)*100)</f>
        <v>n/a</v>
      </c>
      <c r="W109" s="722" t="str">
        <f t="shared" si="21"/>
        <v>n/a</v>
      </c>
      <c r="X109" s="723">
        <f t="shared" si="22"/>
        <v>0.43688583298372047</v>
      </c>
      <c r="Y109" s="900"/>
      <c r="Z109" s="669">
        <f t="shared" si="23"/>
        <v>127.05882352941178</v>
      </c>
      <c r="AA109" s="910">
        <f t="shared" si="24"/>
        <v>64.552941176470583</v>
      </c>
      <c r="AB109" s="911">
        <v>12</v>
      </c>
      <c r="AC109" s="889">
        <v>0.85</v>
      </c>
      <c r="AD109" s="889">
        <v>6.43</v>
      </c>
      <c r="AE109" s="889">
        <v>21.54</v>
      </c>
      <c r="AF109" s="889">
        <v>2.41</v>
      </c>
      <c r="AG109" s="889">
        <v>3.8</v>
      </c>
      <c r="AH109" s="889">
        <v>-22.1</v>
      </c>
      <c r="AI109" s="889">
        <v>13.38</v>
      </c>
      <c r="AJ109" s="889">
        <v>29.5</v>
      </c>
      <c r="AK109" s="889">
        <v>10</v>
      </c>
      <c r="AL109" s="902">
        <v>3680</v>
      </c>
      <c r="AM109" s="896">
        <v>1.9</v>
      </c>
      <c r="AN109" s="889">
        <v>0.32</v>
      </c>
      <c r="AO109" s="762">
        <f t="shared" si="25"/>
        <v>-49.696520421110748</v>
      </c>
      <c r="AP109" s="763">
        <f t="shared" si="26"/>
        <v>14.856420755359832</v>
      </c>
      <c r="AQ109" s="912">
        <f t="shared" si="27"/>
        <v>162.95127409658923</v>
      </c>
      <c r="AR109" s="669">
        <f>INDEX(Historical!$C$7:$C$1381,MATCH(B109,Historical!$B$7:$B$1403,0))*IF(AH109="n/a",1.03,IF(AH109&lt;0,1.01,IF(AH109&gt;10,1.1,(1+AH109/100))))</f>
        <v>0.99990000000000001</v>
      </c>
      <c r="AS109" s="910">
        <f t="shared" si="28"/>
        <v>1.09989</v>
      </c>
      <c r="AT109" s="910">
        <f t="shared" si="33"/>
        <v>1.2098790000000001</v>
      </c>
      <c r="AU109" s="910">
        <f t="shared" si="33"/>
        <v>1.3308669000000002</v>
      </c>
      <c r="AV109" s="910">
        <f t="shared" si="33"/>
        <v>1.4639535900000002</v>
      </c>
      <c r="AW109" s="669">
        <f t="shared" si="29"/>
        <v>6.1044894900000006</v>
      </c>
      <c r="AX109" s="770">
        <f t="shared" si="30"/>
        <v>11.125368124658284</v>
      </c>
      <c r="AY109" s="959">
        <v>0.81</v>
      </c>
      <c r="AZ109" s="896">
        <v>35.68</v>
      </c>
      <c r="BA109" s="896">
        <v>-11.940000000000001</v>
      </c>
      <c r="BB109" s="896">
        <v>-3.37</v>
      </c>
      <c r="BC109" s="896">
        <v>4.58</v>
      </c>
      <c r="BE109" s="641">
        <v>2011</v>
      </c>
      <c r="BF109" s="922">
        <f t="shared" si="31"/>
        <v>0</v>
      </c>
      <c r="BG109" s="906">
        <v>2.8000000000000003</v>
      </c>
    </row>
    <row r="110" spans="1:60" ht="11.25" customHeight="1" x14ac:dyDescent="0.2">
      <c r="A110" s="895" t="s">
        <v>1717</v>
      </c>
      <c r="B110" s="899" t="s">
        <v>1718</v>
      </c>
      <c r="C110" s="957" t="s">
        <v>246</v>
      </c>
      <c r="D110" s="957" t="s">
        <v>4369</v>
      </c>
      <c r="E110" s="754">
        <v>9</v>
      </c>
      <c r="F110" s="1235">
        <v>457</v>
      </c>
      <c r="G110" s="1235" t="s">
        <v>106</v>
      </c>
      <c r="H110" s="1235" t="s">
        <v>106</v>
      </c>
      <c r="I110" s="898">
        <v>56.22</v>
      </c>
      <c r="J110" s="669">
        <f t="shared" si="18"/>
        <v>2.134471718249733</v>
      </c>
      <c r="K110" s="901">
        <v>0.3</v>
      </c>
      <c r="L110" s="911">
        <v>4</v>
      </c>
      <c r="M110" s="660">
        <f t="shared" si="19"/>
        <v>1.2</v>
      </c>
      <c r="N110" s="894" t="s">
        <v>151</v>
      </c>
      <c r="O110" s="756">
        <v>0.25</v>
      </c>
      <c r="P110" s="636">
        <v>43536</v>
      </c>
      <c r="Q110" s="636">
        <v>43553</v>
      </c>
      <c r="R110" s="660">
        <f t="shared" si="20"/>
        <v>19.999999999999996</v>
      </c>
      <c r="S110" s="721">
        <f>IF(INDEX(Historical!$D$7:$D$1379,MATCH(B110,Historical!$B$7:$B$1403,0))=0,"n/a",(INDEX(Historical!$C$7:$C$1381,MATCH(B110,Historical!$B$7:$B$1403,0))/INDEX(Historical!$D$7:$D$1379,MATCH(B110,Historical!$B$7:$B$1403,0))-1)*100)</f>
        <v>19.999999999999996</v>
      </c>
      <c r="T110" s="721">
        <f>IF(INDEX(Historical!$F$7:$F$1372,MATCH(B110,Historical!$B$7:$B$1403,0))=0,"n/a",((INDEX(Historical!$C$7:$C$1381,MATCH(B110,Historical!$B$7:$B$1403,0))/INDEX(Historical!$F$7:$F$1372,MATCH(B110,Historical!$B$7:$B$1403,0)))^(1/3)-1)*100)</f>
        <v>17.485204030911451</v>
      </c>
      <c r="U110" s="721">
        <f>IF(INDEX(Historical!$H$7:$H$1372,MATCH(B110,Historical!$B$7:$B$1403,0))=0,"n/a",((INDEX(Historical!$C$7:$C$1381,MATCH(B110,Historical!$B$7:$B$1403,0))/INDEX(Historical!$H$7:$H$1372,MATCH(B110,Historical!$B$7:$B$1403,0)))^(1/5)-1)*100)</f>
        <v>14.869835499703509</v>
      </c>
      <c r="V110" s="721" t="str">
        <f>IF(INDEX(Historical!$O$7:$O$1372,MATCH(B110,Historical!$B$7:$B$1403,0))=0,"n/a",((INDEX(Historical!$C$7:$C$1381,MATCH(B110,Historical!$B$7:$B$1403,0))/INDEX(Historical!$O$7:$O$1372,MATCH(B110,Historical!$B$7:$B$1403,0)))^(1/10)-1)*100)</f>
        <v>n/a</v>
      </c>
      <c r="W110" s="722" t="str">
        <f t="shared" si="21"/>
        <v>n/a</v>
      </c>
      <c r="X110" s="723">
        <f t="shared" si="22"/>
        <v>1.0398486363429027</v>
      </c>
      <c r="Y110" s="900"/>
      <c r="Z110" s="669">
        <f t="shared" si="23"/>
        <v>52.863436123348016</v>
      </c>
      <c r="AA110" s="910">
        <f t="shared" si="24"/>
        <v>24.766519823788546</v>
      </c>
      <c r="AB110" s="911">
        <v>12</v>
      </c>
      <c r="AC110" s="889">
        <v>2.27</v>
      </c>
      <c r="AD110" s="889">
        <v>2.5</v>
      </c>
      <c r="AE110" s="889">
        <v>1.48</v>
      </c>
      <c r="AF110" s="889">
        <v>4.38</v>
      </c>
      <c r="AG110" s="889">
        <v>16.7</v>
      </c>
      <c r="AH110" s="889">
        <v>22.5</v>
      </c>
      <c r="AI110" s="889">
        <v>9.2899999999999991</v>
      </c>
      <c r="AJ110" s="889">
        <v>14.299999999999999</v>
      </c>
      <c r="AK110" s="889">
        <v>9.91</v>
      </c>
      <c r="AL110" s="902">
        <v>3910</v>
      </c>
      <c r="AM110" s="896">
        <v>5.8999999999999995</v>
      </c>
      <c r="AN110" s="889">
        <v>0</v>
      </c>
      <c r="AO110" s="762">
        <f t="shared" si="25"/>
        <v>-7.7622126058353054</v>
      </c>
      <c r="AP110" s="763">
        <f t="shared" si="26"/>
        <v>17.00430721795324</v>
      </c>
      <c r="AQ110" s="912">
        <f t="shared" si="27"/>
        <v>119.57267268562445</v>
      </c>
      <c r="AR110" s="669">
        <f>INDEX(Historical!$C$7:$C$1381,MATCH(B110,Historical!$B$7:$B$1403,0))*IF(AH110="n/a",1.03,IF(AH110&lt;0,1.01,IF(AH110&gt;10,1.1,(1+AH110/100))))</f>
        <v>1.32</v>
      </c>
      <c r="AS110" s="910">
        <f t="shared" si="28"/>
        <v>1.442628</v>
      </c>
      <c r="AT110" s="910">
        <f t="shared" si="33"/>
        <v>1.5855924347999999</v>
      </c>
      <c r="AU110" s="910">
        <f t="shared" si="33"/>
        <v>1.7427246450886797</v>
      </c>
      <c r="AV110" s="910">
        <f t="shared" si="33"/>
        <v>1.9154286574169679</v>
      </c>
      <c r="AW110" s="669">
        <f t="shared" si="29"/>
        <v>8.0063737373056476</v>
      </c>
      <c r="AX110" s="770">
        <f t="shared" si="30"/>
        <v>14.241148590013603</v>
      </c>
      <c r="AY110" s="959">
        <v>0.54</v>
      </c>
      <c r="AZ110" s="896">
        <v>18.310000000000002</v>
      </c>
      <c r="BA110" s="896">
        <v>-22.439999999999998</v>
      </c>
      <c r="BB110" s="896">
        <v>-6.5600000000000005</v>
      </c>
      <c r="BC110" s="896">
        <v>1.49</v>
      </c>
      <c r="BE110" s="641">
        <v>2011</v>
      </c>
      <c r="BF110" s="922">
        <f t="shared" si="31"/>
        <v>0</v>
      </c>
      <c r="BG110" s="906">
        <v>8.6999999999999993</v>
      </c>
      <c r="BH110" s="721"/>
    </row>
    <row r="111" spans="1:60" ht="11.25" customHeight="1" x14ac:dyDescent="0.2">
      <c r="A111" s="887" t="s">
        <v>1745</v>
      </c>
      <c r="B111" s="899" t="s">
        <v>1746</v>
      </c>
      <c r="C111" s="957" t="s">
        <v>4335</v>
      </c>
      <c r="D111" s="957" t="s">
        <v>4336</v>
      </c>
      <c r="E111" s="754">
        <v>9</v>
      </c>
      <c r="F111" s="1235">
        <v>467</v>
      </c>
      <c r="G111" s="1235" t="s">
        <v>37</v>
      </c>
      <c r="H111" s="1235" t="s">
        <v>37</v>
      </c>
      <c r="I111" s="898">
        <v>44.98</v>
      </c>
      <c r="J111" s="669">
        <f t="shared" si="18"/>
        <v>3.0457981325033354</v>
      </c>
      <c r="K111" s="901">
        <v>0.34250000000000003</v>
      </c>
      <c r="L111" s="911">
        <v>4</v>
      </c>
      <c r="M111" s="660">
        <f t="shared" si="19"/>
        <v>1.37</v>
      </c>
      <c r="N111" s="894" t="s">
        <v>720</v>
      </c>
      <c r="O111" s="756">
        <v>0.32250000000000001</v>
      </c>
      <c r="P111" s="636">
        <v>43563</v>
      </c>
      <c r="Q111" s="636">
        <v>43585</v>
      </c>
      <c r="R111" s="660">
        <f t="shared" si="20"/>
        <v>6.2015503875969049</v>
      </c>
      <c r="S111" s="721">
        <f>IF(INDEX(Historical!$D$7:$D$1379,MATCH(B111,Historical!$B$7:$B$1403,0))=0,"n/a",(INDEX(Historical!$C$7:$C$1381,MATCH(B111,Historical!$B$7:$B$1403,0))/INDEX(Historical!$D$7:$D$1379,MATCH(B111,Historical!$B$7:$B$1403,0))-1)*100)</f>
        <v>5.6751467710371761</v>
      </c>
      <c r="T111" s="721">
        <f>IF(INDEX(Historical!$F$7:$F$1372,MATCH(B111,Historical!$B$7:$B$1403,0))=0,"n/a",((INDEX(Historical!$C$7:$C$1381,MATCH(B111,Historical!$B$7:$B$1403,0))/INDEX(Historical!$F$7:$F$1372,MATCH(B111,Historical!$B$7:$B$1403,0)))^(1/3)-1)*100)</f>
        <v>5.1107017667857857</v>
      </c>
      <c r="U111" s="721">
        <f>IF(INDEX(Historical!$H$7:$H$1372,MATCH(B111,Historical!$B$7:$B$1403,0))=0,"n/a",((INDEX(Historical!$C$7:$C$1381,MATCH(B111,Historical!$B$7:$B$1403,0))/INDEX(Historical!$H$7:$H$1372,MATCH(B111,Historical!$B$7:$B$1403,0)))^(1/5)-1)*100)</f>
        <v>5.8701541070377949</v>
      </c>
      <c r="V111" s="721">
        <f>IF(INDEX(Historical!$O$7:$O$1372,MATCH(B111,Historical!$B$7:$B$1403,0))=0,"n/a",((INDEX(Historical!$C$7:$C$1381,MATCH(B111,Historical!$B$7:$B$1403,0))/INDEX(Historical!$O$7:$O$1372,MATCH(B111,Historical!$B$7:$B$1403,0)))^(1/10)-1)*100)</f>
        <v>3.4143116457993727</v>
      </c>
      <c r="W111" s="722">
        <f t="shared" si="21"/>
        <v>1.7192789399467518</v>
      </c>
      <c r="X111" s="723">
        <f t="shared" si="22"/>
        <v>6.755068017304712E-2</v>
      </c>
      <c r="Y111" s="683"/>
      <c r="Z111" s="669">
        <f t="shared" si="23"/>
        <v>217.4603174603175</v>
      </c>
      <c r="AA111" s="910">
        <f t="shared" si="24"/>
        <v>71.396825396825392</v>
      </c>
      <c r="AB111" s="911">
        <v>12</v>
      </c>
      <c r="AC111" s="889">
        <v>0.63</v>
      </c>
      <c r="AD111" s="889" t="s">
        <v>136</v>
      </c>
      <c r="AE111" s="889">
        <v>11.46</v>
      </c>
      <c r="AF111" s="889">
        <v>3.98</v>
      </c>
      <c r="AG111" s="889">
        <v>5.8999999999999995</v>
      </c>
      <c r="AH111" s="889">
        <v>-14.499999999999998</v>
      </c>
      <c r="AI111" s="889">
        <v>16.25</v>
      </c>
      <c r="AJ111" s="889">
        <v>86.9</v>
      </c>
      <c r="AK111" s="889" t="s">
        <v>136</v>
      </c>
      <c r="AL111" s="902">
        <v>13200</v>
      </c>
      <c r="AM111" s="896">
        <v>0.89999999999999991</v>
      </c>
      <c r="AN111" s="889">
        <v>1.42</v>
      </c>
      <c r="AO111" s="762">
        <f t="shared" si="25"/>
        <v>-62.480873157284265</v>
      </c>
      <c r="AP111" s="763">
        <f t="shared" si="26"/>
        <v>8.9159522395411308</v>
      </c>
      <c r="AQ111" s="912">
        <f t="shared" si="27"/>
        <v>255.37733628691689</v>
      </c>
      <c r="AR111" s="669">
        <f>INDEX(Historical!$C$7:$C$1381,MATCH(B111,Historical!$B$7:$B$1403,0))*IF(AH111="n/a",1.03,IF(AH111&lt;0,1.01,IF(AH111&gt;10,1.1,(1+AH111/100))))</f>
        <v>1.3635000000000002</v>
      </c>
      <c r="AS111" s="910">
        <f t="shared" si="28"/>
        <v>1.4998500000000003</v>
      </c>
      <c r="AT111" s="910">
        <f t="shared" si="33"/>
        <v>1.5448455000000003</v>
      </c>
      <c r="AU111" s="910">
        <f t="shared" si="33"/>
        <v>1.5911908650000004</v>
      </c>
      <c r="AV111" s="910">
        <f t="shared" si="33"/>
        <v>1.6389265909500004</v>
      </c>
      <c r="AW111" s="669">
        <f t="shared" si="29"/>
        <v>7.6383129559500018</v>
      </c>
      <c r="AX111" s="770">
        <f t="shared" si="30"/>
        <v>16.981576158181419</v>
      </c>
      <c r="AY111" s="959">
        <v>0.46</v>
      </c>
      <c r="AZ111" s="896">
        <v>4.51</v>
      </c>
      <c r="BA111" s="896">
        <v>-12.23</v>
      </c>
      <c r="BB111" s="896">
        <v>-5.76</v>
      </c>
      <c r="BC111" s="896">
        <v>-4.92</v>
      </c>
      <c r="BE111" s="641">
        <v>2011</v>
      </c>
      <c r="BF111" s="922">
        <f t="shared" si="31"/>
        <v>0</v>
      </c>
      <c r="BG111" s="906">
        <v>2.1</v>
      </c>
    </row>
    <row r="112" spans="1:60" ht="11.25" customHeight="1" x14ac:dyDescent="0.2">
      <c r="A112" s="887" t="s">
        <v>1747</v>
      </c>
      <c r="B112" s="899" t="s">
        <v>1748</v>
      </c>
      <c r="C112" s="957" t="s">
        <v>108</v>
      </c>
      <c r="D112" s="957" t="s">
        <v>4355</v>
      </c>
      <c r="E112" s="754">
        <v>9</v>
      </c>
      <c r="F112" s="1235">
        <v>442</v>
      </c>
      <c r="G112" s="1235" t="s">
        <v>37</v>
      </c>
      <c r="H112" s="1235" t="s">
        <v>37</v>
      </c>
      <c r="I112" s="898">
        <v>15.39</v>
      </c>
      <c r="J112" s="669">
        <f t="shared" si="18"/>
        <v>5.4580896686159841</v>
      </c>
      <c r="K112" s="901">
        <v>0.21</v>
      </c>
      <c r="L112" s="911">
        <v>4</v>
      </c>
      <c r="M112" s="660">
        <f t="shared" si="19"/>
        <v>0.84</v>
      </c>
      <c r="N112" s="894" t="s">
        <v>240</v>
      </c>
      <c r="O112" s="756">
        <v>0.2</v>
      </c>
      <c r="P112" s="890">
        <v>43370</v>
      </c>
      <c r="Q112" s="890">
        <v>43388</v>
      </c>
      <c r="R112" s="660">
        <f t="shared" si="20"/>
        <v>4.9999999999999902</v>
      </c>
      <c r="S112" s="721">
        <f>IF(INDEX(Historical!$D$7:$D$1379,MATCH(B112,Historical!$B$7:$B$1403,0))=0,"n/a",(INDEX(Historical!$C$7:$C$1381,MATCH(B112,Historical!$B$7:$B$1403,0))/INDEX(Historical!$D$7:$D$1379,MATCH(B112,Historical!$B$7:$B$1403,0))-1)*100)</f>
        <v>6.3291139240506222</v>
      </c>
      <c r="T112" s="721">
        <f>IF(INDEX(Historical!$F$7:$F$1372,MATCH(B112,Historical!$B$7:$B$1403,0))=0,"n/a",((INDEX(Historical!$C$7:$C$1381,MATCH(B112,Historical!$B$7:$B$1403,0))/INDEX(Historical!$F$7:$F$1372,MATCH(B112,Historical!$B$7:$B$1403,0)))^(1/3)-1)*100)</f>
        <v>9.4879784971972256</v>
      </c>
      <c r="U112" s="721">
        <f>IF(INDEX(Historical!$H$7:$H$1372,MATCH(B112,Historical!$B$7:$B$1403,0))=0,"n/a",((INDEX(Historical!$C$7:$C$1381,MATCH(B112,Historical!$B$7:$B$1403,0))/INDEX(Historical!$H$7:$H$1372,MATCH(B112,Historical!$B$7:$B$1403,0)))^(1/5)-1)*100)</f>
        <v>6.9610375725068785</v>
      </c>
      <c r="V112" s="721">
        <f>IF(INDEX(Historical!$O$7:$O$1372,MATCH(B112,Historical!$B$7:$B$1403,0))=0,"n/a",((INDEX(Historical!$C$7:$C$1381,MATCH(B112,Historical!$B$7:$B$1403,0))/INDEX(Historical!$O$7:$O$1372,MATCH(B112,Historical!$B$7:$B$1403,0)))^(1/10)-1)*100)</f>
        <v>15.431656766005775</v>
      </c>
      <c r="W112" s="722">
        <f t="shared" si="21"/>
        <v>0.45108815456816476</v>
      </c>
      <c r="X112" s="723">
        <f t="shared" si="22"/>
        <v>0.66295595928636941</v>
      </c>
      <c r="Y112" s="691" t="s">
        <v>4514</v>
      </c>
      <c r="Z112" s="669">
        <f t="shared" si="23"/>
        <v>52.173913043478258</v>
      </c>
      <c r="AA112" s="910">
        <f t="shared" si="24"/>
        <v>9.5590062111801242</v>
      </c>
      <c r="AB112" s="911">
        <v>12</v>
      </c>
      <c r="AC112" s="889">
        <v>1.61</v>
      </c>
      <c r="AD112" s="889">
        <v>0.96</v>
      </c>
      <c r="AE112" s="889">
        <v>3.04</v>
      </c>
      <c r="AF112" s="889">
        <v>0.79</v>
      </c>
      <c r="AG112" s="889">
        <v>8.6</v>
      </c>
      <c r="AH112" s="889">
        <v>42.4</v>
      </c>
      <c r="AI112" s="889">
        <v>9.2299999999999986</v>
      </c>
      <c r="AJ112" s="889">
        <v>10.5</v>
      </c>
      <c r="AK112" s="889">
        <v>10</v>
      </c>
      <c r="AL112" s="902">
        <v>3440</v>
      </c>
      <c r="AM112" s="896">
        <v>0.70000000000000007</v>
      </c>
      <c r="AN112" s="889">
        <v>0.34</v>
      </c>
      <c r="AO112" s="762">
        <f t="shared" si="25"/>
        <v>2.8601210299427375</v>
      </c>
      <c r="AP112" s="763">
        <f t="shared" si="26"/>
        <v>12.419127241122862</v>
      </c>
      <c r="AQ112" s="912">
        <f t="shared" si="27"/>
        <v>-42.066647844911763</v>
      </c>
      <c r="AR112" s="669">
        <f>INDEX(Historical!$C$7:$C$1381,MATCH(B112,Historical!$B$7:$B$1403,0))*IF(AH112="n/a",1.03,IF(AH112&lt;0,1.01,IF(AH112&gt;10,1.1,(1+AH112/100))))</f>
        <v>0.92400000000000004</v>
      </c>
      <c r="AS112" s="910">
        <f t="shared" si="28"/>
        <v>1.0092852000000001</v>
      </c>
      <c r="AT112" s="910">
        <f t="shared" si="33"/>
        <v>1.1102137200000002</v>
      </c>
      <c r="AU112" s="910">
        <f t="shared" si="33"/>
        <v>1.2212350920000004</v>
      </c>
      <c r="AV112" s="910">
        <f t="shared" si="33"/>
        <v>1.3433586012000005</v>
      </c>
      <c r="AW112" s="669">
        <f t="shared" si="29"/>
        <v>5.6080926132000011</v>
      </c>
      <c r="AX112" s="770">
        <f t="shared" si="30"/>
        <v>36.439848038986362</v>
      </c>
      <c r="AY112" s="959">
        <v>1.0900000000000001</v>
      </c>
      <c r="AZ112" s="896">
        <v>2.19</v>
      </c>
      <c r="BA112" s="896">
        <v>-18.740000000000002</v>
      </c>
      <c r="BB112" s="896">
        <v>-13.089999999999998</v>
      </c>
      <c r="BC112" s="896">
        <v>-7.9699999999999989</v>
      </c>
      <c r="BE112" s="641">
        <v>2011</v>
      </c>
      <c r="BF112" s="922">
        <f t="shared" si="31"/>
        <v>0</v>
      </c>
      <c r="BG112" s="906">
        <v>1.3</v>
      </c>
    </row>
    <row r="113" spans="1:60" ht="11.25" customHeight="1" x14ac:dyDescent="0.2">
      <c r="A113" s="895" t="s">
        <v>1743</v>
      </c>
      <c r="B113" s="899" t="s">
        <v>1744</v>
      </c>
      <c r="C113" s="957" t="s">
        <v>108</v>
      </c>
      <c r="D113" s="957" t="s">
        <v>4355</v>
      </c>
      <c r="E113" s="754">
        <v>9</v>
      </c>
      <c r="F113" s="1235">
        <v>506</v>
      </c>
      <c r="G113" s="1235" t="s">
        <v>37</v>
      </c>
      <c r="H113" s="1235" t="s">
        <v>37</v>
      </c>
      <c r="I113" s="898">
        <v>46.44</v>
      </c>
      <c r="J113" s="669">
        <f t="shared" si="18"/>
        <v>3.6175710594315245</v>
      </c>
      <c r="K113" s="901">
        <v>0.42</v>
      </c>
      <c r="L113" s="911">
        <v>4</v>
      </c>
      <c r="M113" s="660">
        <f t="shared" si="19"/>
        <v>1.68</v>
      </c>
      <c r="N113" s="894" t="s">
        <v>219</v>
      </c>
      <c r="O113" s="756">
        <v>0.37</v>
      </c>
      <c r="P113" s="885">
        <v>43735</v>
      </c>
      <c r="Q113" s="885">
        <v>43753</v>
      </c>
      <c r="R113" s="660">
        <f t="shared" si="20"/>
        <v>13.513513513513512</v>
      </c>
      <c r="S113" s="721">
        <f>IF(INDEX(Historical!$D$7:$D$1379,MATCH(B113,Historical!$B$7:$B$1403,0))=0,"n/a",(INDEX(Historical!$C$7:$C$1381,MATCH(B113,Historical!$B$7:$B$1403,0))/INDEX(Historical!$D$7:$D$1379,MATCH(B113,Historical!$B$7:$B$1403,0))-1)*100)</f>
        <v>20.472440944881896</v>
      </c>
      <c r="T113" s="721">
        <f>IF(INDEX(Historical!$F$7:$F$1372,MATCH(B113,Historical!$B$7:$B$1403,0))=0,"n/a",((INDEX(Historical!$C$7:$C$1381,MATCH(B113,Historical!$B$7:$B$1403,0))/INDEX(Historical!$F$7:$F$1372,MATCH(B113,Historical!$B$7:$B$1403,0)))^(1/3)-1)*100)</f>
        <v>13.551196153247002</v>
      </c>
      <c r="U113" s="721">
        <f>IF(INDEX(Historical!$H$7:$H$1372,MATCH(B113,Historical!$B$7:$B$1403,0))=0,"n/a",((INDEX(Historical!$C$7:$C$1381,MATCH(B113,Historical!$B$7:$B$1403,0))/INDEX(Historical!$H$7:$H$1372,MATCH(B113,Historical!$B$7:$B$1403,0)))^(1/5)-1)*100)</f>
        <v>10.000222877171749</v>
      </c>
      <c r="V113" s="721">
        <f>IF(INDEX(Historical!$O$7:$O$1372,MATCH(B113,Historical!$B$7:$B$1403,0))=0,"n/a",((INDEX(Historical!$C$7:$C$1381,MATCH(B113,Historical!$B$7:$B$1403,0))/INDEX(Historical!$O$7:$O$1372,MATCH(B113,Historical!$B$7:$B$1403,0)))^(1/10)-1)*100)</f>
        <v>10.281422311440425</v>
      </c>
      <c r="W113" s="722">
        <f t="shared" si="21"/>
        <v>0.97264975353110661</v>
      </c>
      <c r="X113" s="723">
        <f t="shared" si="22"/>
        <v>1.6129391737373788</v>
      </c>
      <c r="Y113" s="682"/>
      <c r="Z113" s="669">
        <f t="shared" si="23"/>
        <v>40.38461538461538</v>
      </c>
      <c r="AA113" s="910">
        <f t="shared" si="24"/>
        <v>11.163461538461538</v>
      </c>
      <c r="AB113" s="911">
        <v>12</v>
      </c>
      <c r="AC113" s="889">
        <v>4.16</v>
      </c>
      <c r="AD113" s="889">
        <v>1.86</v>
      </c>
      <c r="AE113" s="889">
        <v>4.17</v>
      </c>
      <c r="AF113" s="889">
        <v>1.58</v>
      </c>
      <c r="AG113" s="889">
        <v>14.099999999999998</v>
      </c>
      <c r="AH113" s="889">
        <v>0.4</v>
      </c>
      <c r="AI113" s="889">
        <v>6.22</v>
      </c>
      <c r="AJ113" s="889">
        <v>6.2</v>
      </c>
      <c r="AK113" s="889">
        <v>6</v>
      </c>
      <c r="AL113" s="902">
        <v>72870</v>
      </c>
      <c r="AM113" s="896">
        <v>0.1</v>
      </c>
      <c r="AN113" s="889">
        <v>0.88</v>
      </c>
      <c r="AO113" s="762">
        <f t="shared" si="25"/>
        <v>2.4543323981417355</v>
      </c>
      <c r="AP113" s="763">
        <f t="shared" si="26"/>
        <v>13.617793936603274</v>
      </c>
      <c r="AQ113" s="912">
        <f t="shared" si="27"/>
        <v>-11.46056940983431</v>
      </c>
      <c r="AR113" s="669">
        <f>INDEX(Historical!$C$7:$C$1381,MATCH(B113,Historical!$B$7:$B$1403,0))*IF(AH113="n/a",1.03,IF(AH113&lt;0,1.01,IF(AH113&gt;10,1.1,(1+AH113/100))))</f>
        <v>1.5361199999999999</v>
      </c>
      <c r="AS113" s="910">
        <f t="shared" si="28"/>
        <v>1.6316666639999999</v>
      </c>
      <c r="AT113" s="910">
        <f t="shared" si="33"/>
        <v>1.72956666384</v>
      </c>
      <c r="AU113" s="910">
        <f t="shared" si="33"/>
        <v>1.8333406636704002</v>
      </c>
      <c r="AV113" s="910">
        <f t="shared" si="33"/>
        <v>1.9433411034906243</v>
      </c>
      <c r="AW113" s="669">
        <f t="shared" si="29"/>
        <v>8.6740350950010239</v>
      </c>
      <c r="AX113" s="770">
        <f t="shared" si="30"/>
        <v>18.677939481053023</v>
      </c>
      <c r="AY113" s="959">
        <v>1.1000000000000001</v>
      </c>
      <c r="AZ113" s="896">
        <v>-2.25</v>
      </c>
      <c r="BA113" s="896">
        <v>-24.01</v>
      </c>
      <c r="BB113" s="896">
        <v>-16.900000000000002</v>
      </c>
      <c r="BC113" s="896">
        <v>-15.6</v>
      </c>
      <c r="BE113" s="641">
        <v>2011</v>
      </c>
      <c r="BF113" s="922">
        <f t="shared" si="31"/>
        <v>0</v>
      </c>
      <c r="BG113" s="906">
        <v>1.4000000000000001</v>
      </c>
    </row>
    <row r="114" spans="1:60" ht="11.25" customHeight="1" x14ac:dyDescent="0.2">
      <c r="A114" s="895" t="s">
        <v>1763</v>
      </c>
      <c r="B114" s="899" t="s">
        <v>1764</v>
      </c>
      <c r="C114" s="957" t="s">
        <v>153</v>
      </c>
      <c r="D114" s="957" t="s">
        <v>4337</v>
      </c>
      <c r="E114" s="754">
        <v>9</v>
      </c>
      <c r="F114" s="1235">
        <v>500</v>
      </c>
      <c r="G114" s="1235" t="s">
        <v>106</v>
      </c>
      <c r="H114" s="1235" t="s">
        <v>106</v>
      </c>
      <c r="I114" s="898">
        <v>104.22</v>
      </c>
      <c r="J114" s="669">
        <f t="shared" si="18"/>
        <v>1.1514104778353482</v>
      </c>
      <c r="K114" s="901">
        <v>0.3</v>
      </c>
      <c r="L114" s="911">
        <v>4</v>
      </c>
      <c r="M114" s="660">
        <f t="shared" si="19"/>
        <v>1.2</v>
      </c>
      <c r="N114" s="894" t="s">
        <v>240</v>
      </c>
      <c r="O114" s="756">
        <v>0.27</v>
      </c>
      <c r="P114" s="885">
        <v>43691</v>
      </c>
      <c r="Q114" s="885">
        <v>43721</v>
      </c>
      <c r="R114" s="660">
        <f t="shared" si="20"/>
        <v>11.1111111111111</v>
      </c>
      <c r="S114" s="721">
        <f>IF(INDEX(Historical!$D$7:$D$1379,MATCH(B114,Historical!$B$7:$B$1403,0))=0,"n/a",(INDEX(Historical!$C$7:$C$1381,MATCH(B114,Historical!$B$7:$B$1403,0))/INDEX(Historical!$D$7:$D$1379,MATCH(B114,Historical!$B$7:$B$1403,0))-1)*100)</f>
        <v>23.913043478260843</v>
      </c>
      <c r="T114" s="721">
        <f>IF(INDEX(Historical!$F$7:$F$1372,MATCH(B114,Historical!$B$7:$B$1403,0))=0,"n/a",((INDEX(Historical!$C$7:$C$1381,MATCH(B114,Historical!$B$7:$B$1403,0))/INDEX(Historical!$F$7:$F$1372,MATCH(B114,Historical!$B$7:$B$1403,0)))^(1/3)-1)*100)</f>
        <v>19.983162620797646</v>
      </c>
      <c r="U114" s="721">
        <f>IF(INDEX(Historical!$H$7:$H$1372,MATCH(B114,Historical!$B$7:$B$1403,0))=0,"n/a",((INDEX(Historical!$C$7:$C$1381,MATCH(B114,Historical!$B$7:$B$1403,0))/INDEX(Historical!$H$7:$H$1372,MATCH(B114,Historical!$B$7:$B$1403,0)))^(1/5)-1)*100)</f>
        <v>18.88654957871243</v>
      </c>
      <c r="V114" s="721" t="str">
        <f>IF(INDEX(Historical!$O$7:$O$1372,MATCH(B114,Historical!$B$7:$B$1403,0))=0,"n/a",((INDEX(Historical!$C$7:$C$1381,MATCH(B114,Historical!$B$7:$B$1403,0))/INDEX(Historical!$O$7:$O$1372,MATCH(B114,Historical!$B$7:$B$1403,0)))^(1/10)-1)*100)</f>
        <v>n/a</v>
      </c>
      <c r="W114" s="722" t="str">
        <f t="shared" si="21"/>
        <v>n/a</v>
      </c>
      <c r="X114" s="723" t="str">
        <f t="shared" si="22"/>
        <v>n/a</v>
      </c>
      <c r="Y114" s="899"/>
      <c r="Z114" s="669">
        <f t="shared" si="23"/>
        <v>51.502145922746777</v>
      </c>
      <c r="AA114" s="910">
        <f t="shared" si="24"/>
        <v>44.72961373390558</v>
      </c>
      <c r="AB114" s="911">
        <v>12</v>
      </c>
      <c r="AC114" s="889">
        <v>2.33</v>
      </c>
      <c r="AD114" s="889">
        <v>3.73</v>
      </c>
      <c r="AE114" s="889">
        <v>2.76</v>
      </c>
      <c r="AF114" s="889">
        <v>5.65</v>
      </c>
      <c r="AG114" s="889">
        <v>13.200000000000001</v>
      </c>
      <c r="AH114" s="889">
        <v>-8.2000000000000011</v>
      </c>
      <c r="AI114" s="889">
        <v>9.9500000000000011</v>
      </c>
      <c r="AJ114" s="889">
        <v>-2.1999999999999997</v>
      </c>
      <c r="AK114" s="889">
        <v>12</v>
      </c>
      <c r="AL114" s="902">
        <v>1320</v>
      </c>
      <c r="AM114" s="896">
        <v>0.8</v>
      </c>
      <c r="AN114" s="889">
        <v>0.24</v>
      </c>
      <c r="AO114" s="762">
        <f t="shared" si="25"/>
        <v>-24.691653677357802</v>
      </c>
      <c r="AP114" s="763">
        <f t="shared" si="26"/>
        <v>20.037960056547778</v>
      </c>
      <c r="AQ114" s="912">
        <f t="shared" si="27"/>
        <v>235.14329777412891</v>
      </c>
      <c r="AR114" s="669">
        <f>INDEX(Historical!$C$7:$C$1381,MATCH(B114,Historical!$B$7:$B$1403,0))*IF(AH114="n/a",1.03,IF(AH114&lt;0,1.01,IF(AH114&gt;10,1.1,(1+AH114/100))))</f>
        <v>1.1514</v>
      </c>
      <c r="AS114" s="910">
        <f t="shared" si="28"/>
        <v>1.2659642999999998</v>
      </c>
      <c r="AT114" s="910">
        <f t="shared" si="33"/>
        <v>1.39256073</v>
      </c>
      <c r="AU114" s="910">
        <f t="shared" si="33"/>
        <v>1.5318168030000001</v>
      </c>
      <c r="AV114" s="910">
        <f t="shared" si="33"/>
        <v>1.6849984833000002</v>
      </c>
      <c r="AW114" s="669">
        <f t="shared" si="29"/>
        <v>7.0267403163000006</v>
      </c>
      <c r="AX114" s="770">
        <f t="shared" si="30"/>
        <v>6.7422186876799088</v>
      </c>
      <c r="AY114" s="959">
        <v>1.02</v>
      </c>
      <c r="AZ114" s="896">
        <v>1.26</v>
      </c>
      <c r="BA114" s="896">
        <v>-29.81</v>
      </c>
      <c r="BB114" s="896">
        <v>-12.520000000000001</v>
      </c>
      <c r="BC114" s="896">
        <v>-16.150000000000002</v>
      </c>
      <c r="BE114" s="641">
        <v>2011</v>
      </c>
      <c r="BF114" s="922">
        <f t="shared" si="31"/>
        <v>0</v>
      </c>
      <c r="BG114" s="906">
        <v>5.7</v>
      </c>
      <c r="BH114" s="887"/>
    </row>
    <row r="115" spans="1:60" ht="11.25" customHeight="1" x14ac:dyDescent="0.2">
      <c r="A115" s="887" t="s">
        <v>1769</v>
      </c>
      <c r="B115" s="899" t="s">
        <v>1770</v>
      </c>
      <c r="C115" s="957" t="s">
        <v>4335</v>
      </c>
      <c r="D115" s="957" t="s">
        <v>4336</v>
      </c>
      <c r="E115" s="754">
        <v>9</v>
      </c>
      <c r="F115" s="1235">
        <v>446</v>
      </c>
      <c r="G115" s="1235" t="s">
        <v>37</v>
      </c>
      <c r="H115" s="1235" t="s">
        <v>37</v>
      </c>
      <c r="I115" s="898">
        <v>53.77</v>
      </c>
      <c r="J115" s="669">
        <f t="shared" si="18"/>
        <v>5.8954807513483347</v>
      </c>
      <c r="K115" s="901">
        <v>0.79249999999999998</v>
      </c>
      <c r="L115" s="911">
        <v>4</v>
      </c>
      <c r="M115" s="660">
        <f t="shared" si="19"/>
        <v>3.17</v>
      </c>
      <c r="N115" s="894" t="s">
        <v>465</v>
      </c>
      <c r="O115" s="756">
        <v>0.79</v>
      </c>
      <c r="P115" s="890">
        <v>43465</v>
      </c>
      <c r="Q115" s="890">
        <v>43479</v>
      </c>
      <c r="R115" s="660">
        <f t="shared" si="20"/>
        <v>0.31645569620252489</v>
      </c>
      <c r="S115" s="721">
        <f>IF(INDEX(Historical!$D$7:$D$1379,MATCH(B115,Historical!$B$7:$B$1403,0))=0,"n/a",(INDEX(Historical!$C$7:$C$1381,MATCH(B115,Historical!$B$7:$B$1403,0))/INDEX(Historical!$D$7:$D$1379,MATCH(B115,Historical!$B$7:$B$1403,0))-1)*100)</f>
        <v>0.31645569620253333</v>
      </c>
      <c r="T115" s="721">
        <f>IF(INDEX(Historical!$F$7:$F$1372,MATCH(B115,Historical!$B$7:$B$1403,0))=0,"n/a",((INDEX(Historical!$C$7:$C$1381,MATCH(B115,Historical!$B$7:$B$1403,0))/INDEX(Historical!$F$7:$F$1372,MATCH(B115,Historical!$B$7:$B$1403,0)))^(1/3)-1)*100)</f>
        <v>2.2535013942595494</v>
      </c>
      <c r="U115" s="721">
        <f>IF(INDEX(Historical!$H$7:$H$1372,MATCH(B115,Historical!$B$7:$B$1403,0))=0,"n/a",((INDEX(Historical!$C$7:$C$1381,MATCH(B115,Historical!$B$7:$B$1403,0))/INDEX(Historical!$H$7:$H$1372,MATCH(B115,Historical!$B$7:$B$1403,0)))^(1/5)-1)*100)</f>
        <v>4.1965064109060313</v>
      </c>
      <c r="V115" s="721">
        <f>IF(INDEX(Historical!$O$7:$O$1372,MATCH(B115,Historical!$B$7:$B$1403,0))=0,"n/a",((INDEX(Historical!$C$7:$C$1381,MATCH(B115,Historical!$B$7:$B$1403,0))/INDEX(Historical!$O$7:$O$1372,MATCH(B115,Historical!$B$7:$B$1403,0)))^(1/10)-1)*100)</f>
        <v>5.9140713204806739</v>
      </c>
      <c r="W115" s="722">
        <f t="shared" si="21"/>
        <v>0.70957994645302225</v>
      </c>
      <c r="X115" s="723" t="str">
        <f t="shared" si="22"/>
        <v>n/a</v>
      </c>
      <c r="Y115" s="900" t="s">
        <v>3956</v>
      </c>
      <c r="Z115" s="669">
        <f t="shared" si="23"/>
        <v>285.58558558558553</v>
      </c>
      <c r="AA115" s="910">
        <f t="shared" si="24"/>
        <v>48.441441441441441</v>
      </c>
      <c r="AB115" s="911">
        <v>12</v>
      </c>
      <c r="AC115" s="889">
        <v>1.1100000000000001</v>
      </c>
      <c r="AD115" s="889" t="s">
        <v>136</v>
      </c>
      <c r="AE115" s="889">
        <v>5.17</v>
      </c>
      <c r="AF115" s="889">
        <v>1.84</v>
      </c>
      <c r="AG115" s="889">
        <v>4.7</v>
      </c>
      <c r="AH115" s="889">
        <v>-43.3</v>
      </c>
      <c r="AI115" s="889">
        <v>-3.11</v>
      </c>
      <c r="AJ115" s="889">
        <v>-5.7</v>
      </c>
      <c r="AK115" s="889">
        <v>-0.5</v>
      </c>
      <c r="AL115" s="902">
        <v>20030</v>
      </c>
      <c r="AM115" s="896">
        <v>0.3</v>
      </c>
      <c r="AN115" s="889">
        <v>1.1100000000000001</v>
      </c>
      <c r="AO115" s="762">
        <f t="shared" si="25"/>
        <v>-38.349454279187071</v>
      </c>
      <c r="AP115" s="763">
        <f t="shared" si="26"/>
        <v>10.091987162254366</v>
      </c>
      <c r="AQ115" s="912">
        <f t="shared" si="27"/>
        <v>99.033500532785524</v>
      </c>
      <c r="AR115" s="669">
        <f>INDEX(Historical!$C$7:$C$1381,MATCH(B115,Historical!$B$7:$B$1403,0))*IF(AH115="n/a",1.03,IF(AH115&lt;0,1.01,IF(AH115&gt;10,1.1,(1+AH115/100))))</f>
        <v>3.2016999999999998</v>
      </c>
      <c r="AS115" s="910">
        <f t="shared" si="28"/>
        <v>3.233717</v>
      </c>
      <c r="AT115" s="910">
        <f t="shared" si="33"/>
        <v>3.2660541699999999</v>
      </c>
      <c r="AU115" s="910">
        <f t="shared" si="33"/>
        <v>3.2987147116999997</v>
      </c>
      <c r="AV115" s="910">
        <f t="shared" si="33"/>
        <v>3.331701858817</v>
      </c>
      <c r="AW115" s="669">
        <f t="shared" si="29"/>
        <v>16.331887740516997</v>
      </c>
      <c r="AX115" s="770">
        <f t="shared" si="30"/>
        <v>30.373605617476279</v>
      </c>
      <c r="AY115" s="959">
        <v>0.31</v>
      </c>
      <c r="AZ115" s="896">
        <v>-1.5</v>
      </c>
      <c r="BA115" s="896">
        <v>-28.689999999999998</v>
      </c>
      <c r="BB115" s="896">
        <v>-7.6300000000000008</v>
      </c>
      <c r="BC115" s="896">
        <v>-17.419999999999998</v>
      </c>
      <c r="BE115" s="641">
        <v>2011</v>
      </c>
      <c r="BF115" s="922">
        <f t="shared" si="31"/>
        <v>0</v>
      </c>
      <c r="BG115" s="906">
        <v>2.1999999999999997</v>
      </c>
    </row>
    <row r="116" spans="1:60" s="796" customFormat="1" ht="11.25" customHeight="1" x14ac:dyDescent="0.2">
      <c r="A116" s="777" t="s">
        <v>1778</v>
      </c>
      <c r="B116" s="804" t="s">
        <v>1779</v>
      </c>
      <c r="C116" s="957" t="s">
        <v>108</v>
      </c>
      <c r="D116" s="957" t="s">
        <v>4355</v>
      </c>
      <c r="E116" s="778">
        <v>9</v>
      </c>
      <c r="F116" s="1235">
        <v>486</v>
      </c>
      <c r="G116" s="1234" t="s">
        <v>37</v>
      </c>
      <c r="H116" s="1234" t="s">
        <v>37</v>
      </c>
      <c r="I116" s="779">
        <v>42.92</v>
      </c>
      <c r="J116" s="780">
        <f t="shared" si="18"/>
        <v>4.753028890959925</v>
      </c>
      <c r="K116" s="781">
        <v>0.51</v>
      </c>
      <c r="L116" s="782">
        <v>4</v>
      </c>
      <c r="M116" s="783">
        <f t="shared" si="19"/>
        <v>2.04</v>
      </c>
      <c r="N116" s="784" t="s">
        <v>240</v>
      </c>
      <c r="O116" s="785">
        <v>0.47</v>
      </c>
      <c r="P116" s="786">
        <v>43644</v>
      </c>
      <c r="Q116" s="786">
        <v>43658</v>
      </c>
      <c r="R116" s="783">
        <f t="shared" si="20"/>
        <v>8.5106382978723492</v>
      </c>
      <c r="S116" s="721">
        <f>IF(INDEX(Historical!$D$7:$D$1379,MATCH(B116,Historical!$B$7:$B$1403,0))=0,"n/a",(INDEX(Historical!$C$7:$C$1381,MATCH(B116,Historical!$B$7:$B$1403,0))/INDEX(Historical!$D$7:$D$1379,MATCH(B116,Historical!$B$7:$B$1403,0))-1)*100)</f>
        <v>16.666666666666675</v>
      </c>
      <c r="T116" s="721">
        <f>IF(INDEX(Historical!$F$7:$F$1372,MATCH(B116,Historical!$B$7:$B$1403,0))=0,"n/a",((INDEX(Historical!$C$7:$C$1381,MATCH(B116,Historical!$B$7:$B$1403,0))/INDEX(Historical!$F$7:$F$1372,MATCH(B116,Historical!$B$7:$B$1403,0)))^(1/3)-1)*100)</f>
        <v>10.314958308492628</v>
      </c>
      <c r="U116" s="721">
        <f>IF(INDEX(Historical!$H$7:$H$1372,MATCH(B116,Historical!$B$7:$B$1403,0))=0,"n/a",((INDEX(Historical!$C$7:$C$1381,MATCH(B116,Historical!$B$7:$B$1403,0))/INDEX(Historical!$H$7:$H$1372,MATCH(B116,Historical!$B$7:$B$1403,0)))^(1/5)-1)*100)</f>
        <v>10.869998568710804</v>
      </c>
      <c r="V116" s="721">
        <f>IF(INDEX(Historical!$O$7:$O$1372,MATCH(B116,Historical!$B$7:$B$1403,0))=0,"n/a",((INDEX(Historical!$C$7:$C$1381,MATCH(B116,Historical!$B$7:$B$1403,0))/INDEX(Historical!$O$7:$O$1372,MATCH(B116,Historical!$B$7:$B$1403,0)))^(1/10)-1)*100)</f>
        <v>8.842291989017026</v>
      </c>
      <c r="W116" s="722">
        <f t="shared" si="21"/>
        <v>1.2293191157012666</v>
      </c>
      <c r="X116" s="723">
        <f t="shared" si="22"/>
        <v>0.85590539911108698</v>
      </c>
      <c r="Y116" s="797"/>
      <c r="Z116" s="780">
        <f t="shared" si="23"/>
        <v>51.515151515151516</v>
      </c>
      <c r="AA116" s="788">
        <f t="shared" si="24"/>
        <v>10.838383838383839</v>
      </c>
      <c r="AB116" s="782">
        <v>12</v>
      </c>
      <c r="AC116" s="789">
        <v>3.96</v>
      </c>
      <c r="AD116" s="789">
        <v>2.17</v>
      </c>
      <c r="AE116" s="789">
        <v>3.79</v>
      </c>
      <c r="AF116" s="789">
        <v>1.49</v>
      </c>
      <c r="AG116" s="789">
        <v>14.6</v>
      </c>
      <c r="AH116" s="789">
        <v>30.9</v>
      </c>
      <c r="AI116" s="789">
        <v>4.3900000000000006</v>
      </c>
      <c r="AJ116" s="789">
        <v>12.7</v>
      </c>
      <c r="AK116" s="789">
        <v>5</v>
      </c>
      <c r="AL116" s="790">
        <v>750.24</v>
      </c>
      <c r="AM116" s="791">
        <v>0.3</v>
      </c>
      <c r="AN116" s="789">
        <v>0.05</v>
      </c>
      <c r="AO116" s="792">
        <f t="shared" si="25"/>
        <v>4.7846436212868895</v>
      </c>
      <c r="AP116" s="793">
        <f t="shared" si="26"/>
        <v>15.623027459670729</v>
      </c>
      <c r="AQ116" s="794">
        <f t="shared" si="27"/>
        <v>-15.2803527465325</v>
      </c>
      <c r="AR116" s="669">
        <f>INDEX(Historical!$C$7:$C$1381,MATCH(B116,Historical!$B$7:$B$1403,0))*IF(AH116="n/a",1.03,IF(AH116&lt;0,1.01,IF(AH116&gt;10,1.1,(1+AH116/100))))</f>
        <v>2.1560000000000001</v>
      </c>
      <c r="AS116" s="788">
        <f t="shared" si="28"/>
        <v>2.2506484000000002</v>
      </c>
      <c r="AT116" s="788">
        <f t="shared" si="33"/>
        <v>2.3631808200000002</v>
      </c>
      <c r="AU116" s="788">
        <f t="shared" si="33"/>
        <v>2.4813398610000004</v>
      </c>
      <c r="AV116" s="788">
        <f t="shared" si="33"/>
        <v>2.6054068540500004</v>
      </c>
      <c r="AW116" s="780">
        <f t="shared" si="29"/>
        <v>11.856575935050001</v>
      </c>
      <c r="AX116" s="795">
        <f t="shared" si="30"/>
        <v>27.624827434878846</v>
      </c>
      <c r="AY116" s="960">
        <v>0.68</v>
      </c>
      <c r="AZ116" s="791">
        <v>-5.07</v>
      </c>
      <c r="BA116" s="791">
        <v>-21.91</v>
      </c>
      <c r="BB116" s="791">
        <v>-15.61</v>
      </c>
      <c r="BC116" s="791">
        <v>-14.549999999999999</v>
      </c>
      <c r="BD116" s="933"/>
      <c r="BE116" s="641">
        <v>2011</v>
      </c>
      <c r="BF116" s="922">
        <f t="shared" si="31"/>
        <v>0</v>
      </c>
      <c r="BG116" s="847">
        <v>1.3</v>
      </c>
    </row>
    <row r="117" spans="1:60" ht="11.25" customHeight="1" x14ac:dyDescent="0.2">
      <c r="A117" s="887" t="s">
        <v>1786</v>
      </c>
      <c r="B117" s="899" t="s">
        <v>1787</v>
      </c>
      <c r="C117" s="957" t="s">
        <v>108</v>
      </c>
      <c r="D117" s="957" t="s">
        <v>4355</v>
      </c>
      <c r="E117" s="754">
        <v>9</v>
      </c>
      <c r="F117" s="1235">
        <v>471</v>
      </c>
      <c r="G117" s="1235" t="s">
        <v>37</v>
      </c>
      <c r="H117" s="1235" t="s">
        <v>115</v>
      </c>
      <c r="I117" s="898">
        <v>37.97</v>
      </c>
      <c r="J117" s="669">
        <f t="shared" si="18"/>
        <v>4.213853041875165</v>
      </c>
      <c r="K117" s="901">
        <v>0.4</v>
      </c>
      <c r="L117" s="911">
        <v>4</v>
      </c>
      <c r="M117" s="660">
        <f t="shared" si="19"/>
        <v>1.6</v>
      </c>
      <c r="N117" s="894" t="s">
        <v>706</v>
      </c>
      <c r="O117" s="756">
        <v>0.33</v>
      </c>
      <c r="P117" s="885">
        <v>43588</v>
      </c>
      <c r="Q117" s="885">
        <v>43605</v>
      </c>
      <c r="R117" s="660">
        <f t="shared" si="20"/>
        <v>21.212121212121211</v>
      </c>
      <c r="S117" s="721">
        <f>IF(INDEX(Historical!$D$7:$D$1379,MATCH(B117,Historical!$B$7:$B$1403,0))=0,"n/a",(INDEX(Historical!$C$7:$C$1381,MATCH(B117,Historical!$B$7:$B$1403,0))/INDEX(Historical!$D$7:$D$1379,MATCH(B117,Historical!$B$7:$B$1403,0))-1)*100)</f>
        <v>22.4</v>
      </c>
      <c r="T117" s="721">
        <f>IF(INDEX(Historical!$F$7:$F$1372,MATCH(B117,Historical!$B$7:$B$1403,0))=0,"n/a",((INDEX(Historical!$C$7:$C$1381,MATCH(B117,Historical!$B$7:$B$1403,0))/INDEX(Historical!$F$7:$F$1372,MATCH(B117,Historical!$B$7:$B$1403,0)))^(1/3)-1)*100)</f>
        <v>16.008136810223618</v>
      </c>
      <c r="U117" s="721">
        <f>IF(INDEX(Historical!$H$7:$H$1372,MATCH(B117,Historical!$B$7:$B$1403,0))=0,"n/a",((INDEX(Historical!$C$7:$C$1381,MATCH(B117,Historical!$B$7:$B$1403,0))/INDEX(Historical!$H$7:$H$1372,MATCH(B117,Historical!$B$7:$B$1403,0)))^(1/5)-1)*100)</f>
        <v>15.325682508681805</v>
      </c>
      <c r="V117" s="721">
        <f>IF(INDEX(Historical!$O$7:$O$1372,MATCH(B117,Historical!$B$7:$B$1403,0))=0,"n/a",((INDEX(Historical!$C$7:$C$1381,MATCH(B117,Historical!$B$7:$B$1403,0))/INDEX(Historical!$O$7:$O$1372,MATCH(B117,Historical!$B$7:$B$1403,0)))^(1/10)-1)*100)</f>
        <v>43.967062678739978</v>
      </c>
      <c r="W117" s="722">
        <f t="shared" si="21"/>
        <v>0.34857189848373588</v>
      </c>
      <c r="X117" s="723">
        <f t="shared" si="22"/>
        <v>1.0425634359647487</v>
      </c>
      <c r="Y117" s="688"/>
      <c r="Z117" s="669">
        <f t="shared" si="23"/>
        <v>39.4088669950739</v>
      </c>
      <c r="AA117" s="910">
        <f t="shared" si="24"/>
        <v>9.3522167487684733</v>
      </c>
      <c r="AB117" s="911">
        <v>12</v>
      </c>
      <c r="AC117" s="889">
        <v>4.0599999999999996</v>
      </c>
      <c r="AD117" s="889">
        <v>0.48</v>
      </c>
      <c r="AE117" s="889">
        <v>3.14</v>
      </c>
      <c r="AF117" s="889">
        <v>1.1599999999999999</v>
      </c>
      <c r="AG117" s="889">
        <v>13.5</v>
      </c>
      <c r="AH117" s="889">
        <v>27.400000000000002</v>
      </c>
      <c r="AI117" s="889">
        <v>4.25</v>
      </c>
      <c r="AJ117" s="889">
        <v>14.7</v>
      </c>
      <c r="AK117" s="889">
        <v>19.400000000000002</v>
      </c>
      <c r="AL117" s="902">
        <v>3620</v>
      </c>
      <c r="AM117" s="896">
        <v>0.2</v>
      </c>
      <c r="AN117" s="889">
        <v>0.18</v>
      </c>
      <c r="AO117" s="762">
        <f t="shared" si="25"/>
        <v>10.187318801788496</v>
      </c>
      <c r="AP117" s="763">
        <f t="shared" si="26"/>
        <v>19.53953555055697</v>
      </c>
      <c r="AQ117" s="912">
        <f t="shared" si="27"/>
        <v>-30.562349538688306</v>
      </c>
      <c r="AR117" s="669">
        <f>INDEX(Historical!$C$7:$C$1381,MATCH(B117,Historical!$B$7:$B$1403,0))*IF(AH117="n/a",1.03,IF(AH117&lt;0,1.01,IF(AH117&gt;10,1.1,(1+AH117/100))))</f>
        <v>1.6830000000000003</v>
      </c>
      <c r="AS117" s="910">
        <f t="shared" si="28"/>
        <v>1.7545275000000002</v>
      </c>
      <c r="AT117" s="910">
        <f t="shared" si="33"/>
        <v>1.9299802500000005</v>
      </c>
      <c r="AU117" s="910">
        <f t="shared" si="33"/>
        <v>2.1229782750000008</v>
      </c>
      <c r="AV117" s="910">
        <f t="shared" si="33"/>
        <v>2.3352761025000013</v>
      </c>
      <c r="AW117" s="669">
        <f t="shared" si="29"/>
        <v>9.8257621275000044</v>
      </c>
      <c r="AX117" s="770">
        <f t="shared" si="30"/>
        <v>25.877698518567303</v>
      </c>
      <c r="AY117" s="959">
        <v>1.3</v>
      </c>
      <c r="AZ117" s="896">
        <v>-3.09</v>
      </c>
      <c r="BA117" s="896">
        <v>-34.82</v>
      </c>
      <c r="BB117" s="896">
        <v>-23.39</v>
      </c>
      <c r="BC117" s="896">
        <v>-20.47</v>
      </c>
      <c r="BE117" s="641">
        <v>2011</v>
      </c>
      <c r="BF117" s="922">
        <f t="shared" si="31"/>
        <v>0</v>
      </c>
      <c r="BG117" s="906">
        <v>1.4000000000000001</v>
      </c>
    </row>
    <row r="118" spans="1:60" ht="11.25" customHeight="1" x14ac:dyDescent="0.2">
      <c r="A118" s="895" t="s">
        <v>1790</v>
      </c>
      <c r="B118" s="899" t="s">
        <v>1791</v>
      </c>
      <c r="C118" s="957" t="s">
        <v>108</v>
      </c>
      <c r="D118" s="957" t="s">
        <v>4355</v>
      </c>
      <c r="E118" s="754">
        <v>9</v>
      </c>
      <c r="F118" s="1235">
        <v>496</v>
      </c>
      <c r="G118" s="1235" t="s">
        <v>115</v>
      </c>
      <c r="H118" s="1235" t="s">
        <v>115</v>
      </c>
      <c r="I118" s="898">
        <v>40.85</v>
      </c>
      <c r="J118" s="669">
        <f t="shared" si="18"/>
        <v>4.9938800489596087</v>
      </c>
      <c r="K118" s="901">
        <v>0.51</v>
      </c>
      <c r="L118" s="911">
        <v>4</v>
      </c>
      <c r="M118" s="660">
        <f t="shared" si="19"/>
        <v>2.04</v>
      </c>
      <c r="N118" s="894" t="s">
        <v>119</v>
      </c>
      <c r="O118" s="756">
        <v>0.45</v>
      </c>
      <c r="P118" s="885">
        <v>43685</v>
      </c>
      <c r="Q118" s="885">
        <v>43709</v>
      </c>
      <c r="R118" s="660">
        <f t="shared" si="20"/>
        <v>13.333333333333334</v>
      </c>
      <c r="S118" s="721">
        <f>IF(INDEX(Historical!$D$7:$D$1379,MATCH(B118,Historical!$B$7:$B$1403,0))=0,"n/a",(INDEX(Historical!$C$7:$C$1381,MATCH(B118,Historical!$B$7:$B$1403,0))/INDEX(Historical!$D$7:$D$1379,MATCH(B118,Historical!$B$7:$B$1403,0))-1)*100)</f>
        <v>17.073170731707311</v>
      </c>
      <c r="T118" s="721">
        <f>IF(INDEX(Historical!$F$7:$F$1372,MATCH(B118,Historical!$B$7:$B$1403,0))=0,"n/a",((INDEX(Historical!$C$7:$C$1381,MATCH(B118,Historical!$B$7:$B$1403,0))/INDEX(Historical!$F$7:$F$1372,MATCH(B118,Historical!$B$7:$B$1403,0)))^(1/3)-1)*100)</f>
        <v>8.2171765192749149</v>
      </c>
      <c r="U118" s="721">
        <f>IF(INDEX(Historical!$H$7:$H$1372,MATCH(B118,Historical!$B$7:$B$1403,0))=0,"n/a",((INDEX(Historical!$C$7:$C$1381,MATCH(B118,Historical!$B$7:$B$1403,0))/INDEX(Historical!$H$7:$H$1372,MATCH(B118,Historical!$B$7:$B$1403,0)))^(1/5)-1)*100)</f>
        <v>7.2984607999767359</v>
      </c>
      <c r="V118" s="721">
        <f>IF(INDEX(Historical!$O$7:$O$1372,MATCH(B118,Historical!$B$7:$B$1403,0))=0,"n/a",((INDEX(Historical!$C$7:$C$1381,MATCH(B118,Historical!$B$7:$B$1403,0))/INDEX(Historical!$O$7:$O$1372,MATCH(B118,Historical!$B$7:$B$1403,0)))^(1/10)-1)*100)</f>
        <v>14.633226106474972</v>
      </c>
      <c r="W118" s="722">
        <f t="shared" si="21"/>
        <v>0.49875951802229601</v>
      </c>
      <c r="X118" s="723">
        <f t="shared" si="22"/>
        <v>3.4754575237984455</v>
      </c>
      <c r="Y118" s="682"/>
      <c r="Z118" s="669">
        <f t="shared" si="23"/>
        <v>50.746268656716417</v>
      </c>
      <c r="AA118" s="910">
        <f t="shared" si="24"/>
        <v>10.161691542288558</v>
      </c>
      <c r="AB118" s="911">
        <v>12</v>
      </c>
      <c r="AC118" s="889">
        <v>4.0199999999999996</v>
      </c>
      <c r="AD118" s="889">
        <v>0.95</v>
      </c>
      <c r="AE118" s="889">
        <v>2.59</v>
      </c>
      <c r="AF118" s="889">
        <v>1.04</v>
      </c>
      <c r="AG118" s="889">
        <v>13</v>
      </c>
      <c r="AH118" s="889">
        <v>19.2</v>
      </c>
      <c r="AI118" s="889">
        <v>12.36</v>
      </c>
      <c r="AJ118" s="889">
        <v>2.1</v>
      </c>
      <c r="AK118" s="889">
        <v>10.68</v>
      </c>
      <c r="AL118" s="902">
        <v>171470</v>
      </c>
      <c r="AM118" s="896">
        <v>78.23</v>
      </c>
      <c r="AN118" s="889">
        <v>1.34</v>
      </c>
      <c r="AO118" s="762">
        <f t="shared" si="25"/>
        <v>2.1306493066477863</v>
      </c>
      <c r="AP118" s="763">
        <f t="shared" si="26"/>
        <v>12.292340848936345</v>
      </c>
      <c r="AQ118" s="912">
        <f t="shared" si="27"/>
        <v>-31.465631642121494</v>
      </c>
      <c r="AR118" s="669">
        <f>INDEX(Historical!$C$7:$C$1381,MATCH(B118,Historical!$B$7:$B$1403,0))*IF(AH118="n/a",1.03,IF(AH118&lt;0,1.01,IF(AH118&gt;10,1.1,(1+AH118/100))))</f>
        <v>2.1120000000000001</v>
      </c>
      <c r="AS118" s="910">
        <f t="shared" si="28"/>
        <v>2.3232000000000004</v>
      </c>
      <c r="AT118" s="910">
        <f t="shared" si="33"/>
        <v>2.5555200000000005</v>
      </c>
      <c r="AU118" s="910">
        <f t="shared" si="33"/>
        <v>2.8110720000000007</v>
      </c>
      <c r="AV118" s="910">
        <f t="shared" si="33"/>
        <v>3.0921792000000008</v>
      </c>
      <c r="AW118" s="669">
        <f t="shared" si="29"/>
        <v>12.893971200000001</v>
      </c>
      <c r="AX118" s="770">
        <f t="shared" si="30"/>
        <v>31.564188984088126</v>
      </c>
      <c r="AY118" s="959">
        <v>1.1000000000000001</v>
      </c>
      <c r="AZ118" s="896">
        <v>-3.7199999999999998</v>
      </c>
      <c r="BA118" s="896">
        <v>-25.39</v>
      </c>
      <c r="BB118" s="896">
        <v>-17.87</v>
      </c>
      <c r="BC118" s="896">
        <v>-16.400000000000002</v>
      </c>
      <c r="BE118" s="641">
        <v>2011</v>
      </c>
      <c r="BF118" s="922">
        <f t="shared" si="31"/>
        <v>0</v>
      </c>
      <c r="BG118" s="906">
        <v>1.2</v>
      </c>
    </row>
    <row r="119" spans="1:60" ht="11.25" customHeight="1" x14ac:dyDescent="0.2">
      <c r="A119" s="887" t="s">
        <v>1805</v>
      </c>
      <c r="B119" s="899" t="s">
        <v>1806</v>
      </c>
      <c r="C119" s="957" t="s">
        <v>246</v>
      </c>
      <c r="D119" s="957" t="s">
        <v>4367</v>
      </c>
      <c r="E119" s="754">
        <v>9</v>
      </c>
      <c r="F119" s="1235">
        <v>479</v>
      </c>
      <c r="G119" s="1235" t="s">
        <v>115</v>
      </c>
      <c r="H119" s="1235" t="s">
        <v>115</v>
      </c>
      <c r="I119" s="898">
        <v>127.86</v>
      </c>
      <c r="J119" s="669">
        <f t="shared" si="18"/>
        <v>3.7541060534960113</v>
      </c>
      <c r="K119" s="901">
        <v>1.2</v>
      </c>
      <c r="L119" s="911">
        <v>4</v>
      </c>
      <c r="M119" s="660">
        <f t="shared" si="19"/>
        <v>4.8</v>
      </c>
      <c r="N119" s="894" t="s">
        <v>148</v>
      </c>
      <c r="O119" s="756">
        <v>1.1499999999999999</v>
      </c>
      <c r="P119" s="885">
        <v>43601</v>
      </c>
      <c r="Q119" s="885">
        <v>43631</v>
      </c>
      <c r="R119" s="660">
        <f t="shared" si="20"/>
        <v>4.3478260869565259</v>
      </c>
      <c r="S119" s="721">
        <f>IF(INDEX(Historical!$D$7:$D$1379,MATCH(B119,Historical!$B$7:$B$1403,0))=0,"n/a",(INDEX(Historical!$C$7:$C$1381,MATCH(B119,Historical!$B$7:$B$1403,0))/INDEX(Historical!$D$7:$D$1379,MATCH(B119,Historical!$B$7:$B$1403,0))-1)*100)</f>
        <v>4.3956043956044022</v>
      </c>
      <c r="T119" s="721">
        <f>IF(INDEX(Historical!$F$7:$F$1372,MATCH(B119,Historical!$B$7:$B$1403,0))=0,"n/a",((INDEX(Historical!$C$7:$C$1381,MATCH(B119,Historical!$B$7:$B$1403,0))/INDEX(Historical!$F$7:$F$1372,MATCH(B119,Historical!$B$7:$B$1403,0)))^(1/3)-1)*100)</f>
        <v>6.7930526473439112</v>
      </c>
      <c r="U119" s="721">
        <f>IF(INDEX(Historical!$H$7:$H$1372,MATCH(B119,Historical!$B$7:$B$1403,0))=0,"n/a",((INDEX(Historical!$C$7:$C$1381,MATCH(B119,Historical!$B$7:$B$1403,0))/INDEX(Historical!$H$7:$H$1372,MATCH(B119,Historical!$B$7:$B$1403,0)))^(1/5)-1)*100)</f>
        <v>10.563340590814718</v>
      </c>
      <c r="V119" s="721">
        <f>IF(INDEX(Historical!$O$7:$O$1372,MATCH(B119,Historical!$B$7:$B$1403,0))=0,"n/a",((INDEX(Historical!$C$7:$C$1381,MATCH(B119,Historical!$B$7:$B$1403,0))/INDEX(Historical!$O$7:$O$1372,MATCH(B119,Historical!$B$7:$B$1403,0)))^(1/10)-1)*100)</f>
        <v>10.692071838729845</v>
      </c>
      <c r="W119" s="722">
        <f t="shared" si="21"/>
        <v>0.98796012130700206</v>
      </c>
      <c r="X119" s="723">
        <f t="shared" si="22"/>
        <v>0.55596529425340624</v>
      </c>
      <c r="Y119" s="682"/>
      <c r="Z119" s="669">
        <f t="shared" si="23"/>
        <v>24.628014366341716</v>
      </c>
      <c r="AA119" s="910">
        <f t="shared" si="24"/>
        <v>6.5602873268342741</v>
      </c>
      <c r="AB119" s="911">
        <v>12</v>
      </c>
      <c r="AC119" s="889">
        <v>19.489999999999998</v>
      </c>
      <c r="AD119" s="889">
        <v>1.4</v>
      </c>
      <c r="AE119" s="889">
        <v>0.4</v>
      </c>
      <c r="AF119" s="889">
        <v>2.54</v>
      </c>
      <c r="AG119" s="889">
        <v>40.200000000000003</v>
      </c>
      <c r="AH119" s="889">
        <v>765.2</v>
      </c>
      <c r="AI119" s="889">
        <v>9.16</v>
      </c>
      <c r="AJ119" s="889">
        <v>19</v>
      </c>
      <c r="AK119" s="889">
        <v>4.7</v>
      </c>
      <c r="AL119" s="902">
        <v>8130.0000000000009</v>
      </c>
      <c r="AM119" s="896">
        <v>0.1</v>
      </c>
      <c r="AN119" s="889">
        <v>1.56</v>
      </c>
      <c r="AO119" s="762">
        <f t="shared" si="25"/>
        <v>7.7571593174764555</v>
      </c>
      <c r="AP119" s="763">
        <f t="shared" si="26"/>
        <v>14.31744664431073</v>
      </c>
      <c r="AQ119" s="912">
        <f t="shared" si="27"/>
        <v>-13.942836026384153</v>
      </c>
      <c r="AR119" s="669">
        <f>INDEX(Historical!$C$7:$C$1381,MATCH(B119,Historical!$B$7:$B$1403,0))*IF(AH119="n/a",1.03,IF(AH119&lt;0,1.01,IF(AH119&gt;10,1.1,(1+AH119/100))))</f>
        <v>5.2250000000000005</v>
      </c>
      <c r="AS119" s="910">
        <f t="shared" si="28"/>
        <v>5.7036100000000003</v>
      </c>
      <c r="AT119" s="910">
        <f t="shared" si="33"/>
        <v>5.9716796700000003</v>
      </c>
      <c r="AU119" s="910">
        <f t="shared" si="33"/>
        <v>6.2523486144899998</v>
      </c>
      <c r="AV119" s="910">
        <f t="shared" si="33"/>
        <v>6.5462089993710295</v>
      </c>
      <c r="AW119" s="669">
        <f t="shared" si="29"/>
        <v>29.698847283861028</v>
      </c>
      <c r="AX119" s="770">
        <f t="shared" si="30"/>
        <v>23.227629660457552</v>
      </c>
      <c r="AY119" s="959">
        <v>1.78</v>
      </c>
      <c r="AZ119" s="896">
        <v>12.16</v>
      </c>
      <c r="BA119" s="896">
        <v>-21.87</v>
      </c>
      <c r="BB119" s="896">
        <v>-13.850000000000001</v>
      </c>
      <c r="BC119" s="896">
        <v>-11.81</v>
      </c>
      <c r="BE119" s="641">
        <v>2011</v>
      </c>
      <c r="BF119" s="922">
        <f t="shared" si="31"/>
        <v>0</v>
      </c>
      <c r="BG119" s="906">
        <v>6.2</v>
      </c>
    </row>
    <row r="120" spans="1:60" ht="11.25" customHeight="1" x14ac:dyDescent="0.2">
      <c r="A120" s="905" t="s">
        <v>1810</v>
      </c>
      <c r="B120" s="899" t="s">
        <v>1811</v>
      </c>
      <c r="C120" s="957" t="s">
        <v>108</v>
      </c>
      <c r="D120" s="957" t="s">
        <v>118</v>
      </c>
      <c r="E120" s="754">
        <v>9</v>
      </c>
      <c r="F120" s="1235">
        <v>551</v>
      </c>
      <c r="G120" s="1235" t="s">
        <v>106</v>
      </c>
      <c r="H120" s="1235" t="s">
        <v>106</v>
      </c>
      <c r="I120" s="898">
        <v>189.25</v>
      </c>
      <c r="J120" s="669">
        <f t="shared" si="18"/>
        <v>1.4372523117569354</v>
      </c>
      <c r="K120" s="901">
        <v>0.68</v>
      </c>
      <c r="L120" s="911">
        <v>4</v>
      </c>
      <c r="M120" s="660">
        <f t="shared" si="19"/>
        <v>2.72</v>
      </c>
      <c r="N120" s="894" t="s">
        <v>219</v>
      </c>
      <c r="O120" s="756">
        <v>0.65</v>
      </c>
      <c r="P120" s="885">
        <v>43920</v>
      </c>
      <c r="Q120" s="885">
        <v>43936</v>
      </c>
      <c r="R120" s="660">
        <f t="shared" si="20"/>
        <v>4.6153846153846194</v>
      </c>
      <c r="S120" s="721">
        <f>IF(INDEX(Historical!$D$7:$D$1379,MATCH(B120,Historical!$B$7:$B$1403,0))=0,"n/a",(INDEX(Historical!$C$7:$C$1381,MATCH(B120,Historical!$B$7:$B$1403,0))/INDEX(Historical!$D$7:$D$1379,MATCH(B120,Historical!$B$7:$B$1403,0))-1)*100)</f>
        <v>9.4420600858368999</v>
      </c>
      <c r="T120" s="721">
        <f>IF(INDEX(Historical!$F$7:$F$1372,MATCH(B120,Historical!$B$7:$B$1403,0))=0,"n/a",((INDEX(Historical!$C$7:$C$1381,MATCH(B120,Historical!$B$7:$B$1403,0))/INDEX(Historical!$F$7:$F$1372,MATCH(B120,Historical!$B$7:$B$1403,0)))^(1/3)-1)*100)</f>
        <v>13.370669304847693</v>
      </c>
      <c r="U120" s="721">
        <f>IF(INDEX(Historical!$H$7:$H$1372,MATCH(B120,Historical!$B$7:$B$1403,0))=0,"n/a",((INDEX(Historical!$C$7:$C$1381,MATCH(B120,Historical!$B$7:$B$1403,0))/INDEX(Historical!$H$7:$H$1372,MATCH(B120,Historical!$B$7:$B$1403,0)))^(1/5)-1)*100)</f>
        <v>16.662595574016503</v>
      </c>
      <c r="V120" s="721">
        <f>IF(INDEX(Historical!$O$7:$O$1372,MATCH(B120,Historical!$B$7:$B$1403,0))=0,"n/a",((INDEX(Historical!$C$7:$C$1381,MATCH(B120,Historical!$B$7:$B$1403,0))/INDEX(Historical!$O$7:$O$1372,MATCH(B120,Historical!$B$7:$B$1403,0)))^(1/10)-1)*100)</f>
        <v>9.3832150176213158</v>
      </c>
      <c r="W120" s="722">
        <f t="shared" si="21"/>
        <v>1.7757874611979787</v>
      </c>
      <c r="X120" s="723" t="str">
        <f t="shared" si="22"/>
        <v>n/a</v>
      </c>
      <c r="Y120" s="900" t="s">
        <v>805</v>
      </c>
      <c r="Z120" s="669">
        <f t="shared" si="23"/>
        <v>33.872976338729771</v>
      </c>
      <c r="AA120" s="910">
        <f t="shared" si="24"/>
        <v>23.567870485678707</v>
      </c>
      <c r="AB120" s="911">
        <v>12</v>
      </c>
      <c r="AC120" s="889">
        <v>8.0299999999999994</v>
      </c>
      <c r="AD120" s="889">
        <v>2.5</v>
      </c>
      <c r="AE120" s="889">
        <v>2.71</v>
      </c>
      <c r="AF120" s="889">
        <v>2.4900000000000002</v>
      </c>
      <c r="AG120" s="889">
        <v>8.5</v>
      </c>
      <c r="AH120" s="889">
        <v>12.2</v>
      </c>
      <c r="AI120" s="889">
        <v>9.379999999999999</v>
      </c>
      <c r="AJ120" s="889">
        <v>-0.5</v>
      </c>
      <c r="AK120" s="889">
        <v>9.41</v>
      </c>
      <c r="AL120" s="902">
        <v>24480</v>
      </c>
      <c r="AM120" s="896">
        <v>0.4</v>
      </c>
      <c r="AN120" s="889">
        <v>0.6</v>
      </c>
      <c r="AO120" s="762">
        <f t="shared" si="25"/>
        <v>-5.4680225999052681</v>
      </c>
      <c r="AP120" s="763">
        <f t="shared" si="26"/>
        <v>18.099847885773439</v>
      </c>
      <c r="AQ120" s="912">
        <f t="shared" si="27"/>
        <v>61.498534577926669</v>
      </c>
      <c r="AR120" s="669">
        <f>INDEX(Historical!$C$7:$C$1381,MATCH(B120,Historical!$B$7:$B$1403,0))*IF(AH120="n/a",1.03,IF(AH120&lt;0,1.01,IF(AH120&gt;10,1.1,(1+AH120/100))))</f>
        <v>2.8050000000000002</v>
      </c>
      <c r="AS120" s="910">
        <f t="shared" si="28"/>
        <v>3.0681089999999998</v>
      </c>
      <c r="AT120" s="910">
        <f t="shared" si="33"/>
        <v>3.3568180568999999</v>
      </c>
      <c r="AU120" s="910">
        <f t="shared" si="33"/>
        <v>3.67269463605429</v>
      </c>
      <c r="AV120" s="910">
        <f t="shared" si="33"/>
        <v>4.0182952013069988</v>
      </c>
      <c r="AW120" s="669">
        <f t="shared" si="29"/>
        <v>16.920916894261289</v>
      </c>
      <c r="AX120" s="770">
        <f t="shared" si="30"/>
        <v>8.9410393100455963</v>
      </c>
      <c r="AY120" s="959">
        <v>0.74</v>
      </c>
      <c r="AZ120" s="896">
        <v>13.919999999999998</v>
      </c>
      <c r="BA120" s="896">
        <v>-14.35</v>
      </c>
      <c r="BB120" s="896">
        <v>-8.59</v>
      </c>
      <c r="BC120" s="896">
        <v>-2.82</v>
      </c>
      <c r="BE120" s="641">
        <v>2012</v>
      </c>
      <c r="BF120" s="922">
        <f t="shared" si="31"/>
        <v>0</v>
      </c>
      <c r="BG120" s="906">
        <v>2.4</v>
      </c>
    </row>
    <row r="121" spans="1:60" ht="11.25" customHeight="1" x14ac:dyDescent="0.2">
      <c r="A121" s="887" t="s">
        <v>1807</v>
      </c>
      <c r="B121" s="899" t="s">
        <v>1808</v>
      </c>
      <c r="C121" s="957" t="s">
        <v>108</v>
      </c>
      <c r="D121" s="957" t="s">
        <v>4355</v>
      </c>
      <c r="E121" s="754">
        <v>9</v>
      </c>
      <c r="F121" s="1235">
        <v>493</v>
      </c>
      <c r="G121" s="1235" t="s">
        <v>106</v>
      </c>
      <c r="H121" s="1235" t="s">
        <v>106</v>
      </c>
      <c r="I121" s="898">
        <v>36.5</v>
      </c>
      <c r="J121" s="669">
        <f t="shared" si="18"/>
        <v>1.095890410958904</v>
      </c>
      <c r="K121" s="901">
        <v>0.4</v>
      </c>
      <c r="L121" s="911">
        <v>1</v>
      </c>
      <c r="M121" s="660">
        <f t="shared" si="19"/>
        <v>0.4</v>
      </c>
      <c r="N121" s="894" t="s">
        <v>1809</v>
      </c>
      <c r="O121" s="756">
        <v>0.32</v>
      </c>
      <c r="P121" s="885">
        <v>43679</v>
      </c>
      <c r="Q121" s="885">
        <v>43689</v>
      </c>
      <c r="R121" s="660">
        <f t="shared" si="20"/>
        <v>25.000000000000007</v>
      </c>
      <c r="S121" s="721">
        <f>IF(INDEX(Historical!$D$7:$D$1379,MATCH(B121,Historical!$B$7:$B$1403,0))=0,"n/a",(INDEX(Historical!$C$7:$C$1381,MATCH(B121,Historical!$B$7:$B$1403,0))/INDEX(Historical!$D$7:$D$1379,MATCH(B121,Historical!$B$7:$B$1403,0))-1)*100)</f>
        <v>25</v>
      </c>
      <c r="T121" s="721">
        <f>IF(INDEX(Historical!$F$7:$F$1372,MATCH(B121,Historical!$B$7:$B$1403,0))=0,"n/a",((INDEX(Historical!$C$7:$C$1381,MATCH(B121,Historical!$B$7:$B$1403,0))/INDEX(Historical!$F$7:$F$1372,MATCH(B121,Historical!$B$7:$B$1403,0)))^(1/3)-1)*100)</f>
        <v>12.624788044360603</v>
      </c>
      <c r="U121" s="721">
        <f>IF(INDEX(Historical!$H$7:$H$1372,MATCH(B121,Historical!$B$7:$B$1403,0))=0,"n/a",((INDEX(Historical!$C$7:$C$1381,MATCH(B121,Historical!$B$7:$B$1403,0))/INDEX(Historical!$H$7:$H$1372,MATCH(B121,Historical!$B$7:$B$1403,0)))^(1/5)-1)*100)</f>
        <v>8.9976987048345336</v>
      </c>
      <c r="V121" s="721" t="str">
        <f>IF(INDEX(Historical!$O$7:$O$1372,MATCH(B121,Historical!$B$7:$B$1403,0))=0,"n/a",((INDEX(Historical!$C$7:$C$1381,MATCH(B121,Historical!$B$7:$B$1403,0))/INDEX(Historical!$O$7:$O$1372,MATCH(B121,Historical!$B$7:$B$1403,0)))^(1/10)-1)*100)</f>
        <v>n/a</v>
      </c>
      <c r="W121" s="722" t="str">
        <f t="shared" si="21"/>
        <v>n/a</v>
      </c>
      <c r="X121" s="723" t="str">
        <f t="shared" si="22"/>
        <v>n/a</v>
      </c>
      <c r="Y121" s="900"/>
      <c r="Z121" s="669" t="str">
        <f t="shared" si="23"/>
        <v>n/a</v>
      </c>
      <c r="AA121" s="910" t="str">
        <f t="shared" si="24"/>
        <v>n/a</v>
      </c>
      <c r="AB121" s="911">
        <v>12</v>
      </c>
      <c r="AC121" s="889" t="s">
        <v>136</v>
      </c>
      <c r="AD121" s="889" t="s">
        <v>136</v>
      </c>
      <c r="AE121" s="889" t="s">
        <v>136</v>
      </c>
      <c r="AF121" s="889" t="s">
        <v>136</v>
      </c>
      <c r="AG121" s="889" t="s">
        <v>136</v>
      </c>
      <c r="AH121" s="889" t="s">
        <v>136</v>
      </c>
      <c r="AI121" s="889" t="s">
        <v>136</v>
      </c>
      <c r="AJ121" s="889" t="s">
        <v>136</v>
      </c>
      <c r="AK121" s="889" t="s">
        <v>136</v>
      </c>
      <c r="AL121" s="902" t="s">
        <v>136</v>
      </c>
      <c r="AM121" s="896" t="s">
        <v>136</v>
      </c>
      <c r="AN121" s="889" t="s">
        <v>136</v>
      </c>
      <c r="AO121" s="762" t="str">
        <f t="shared" si="25"/>
        <v>n/a</v>
      </c>
      <c r="AP121" s="763">
        <f t="shared" si="26"/>
        <v>10.093589115793439</v>
      </c>
      <c r="AQ121" s="912" t="str">
        <f t="shared" si="27"/>
        <v>n/a</v>
      </c>
      <c r="AR121" s="669">
        <f>INDEX(Historical!$C$7:$C$1381,MATCH(B121,Historical!$B$7:$B$1403,0))*IF(AH121="n/a",1.03,IF(AH121&lt;0,1.01,IF(AH121&gt;10,1.1,(1+AH121/100))))</f>
        <v>0.41200000000000003</v>
      </c>
      <c r="AS121" s="910">
        <f t="shared" si="28"/>
        <v>0.42436000000000007</v>
      </c>
      <c r="AT121" s="910">
        <f t="shared" si="33"/>
        <v>0.43709080000000006</v>
      </c>
      <c r="AU121" s="910">
        <f t="shared" si="33"/>
        <v>0.45020352400000008</v>
      </c>
      <c r="AV121" s="910">
        <f t="shared" si="33"/>
        <v>0.46370962972000007</v>
      </c>
      <c r="AW121" s="669">
        <f t="shared" si="29"/>
        <v>2.1873639537200003</v>
      </c>
      <c r="AX121" s="770">
        <f t="shared" si="30"/>
        <v>5.9927779553972611</v>
      </c>
      <c r="AY121" s="959" t="s">
        <v>136</v>
      </c>
      <c r="AZ121" s="896" t="s">
        <v>136</v>
      </c>
      <c r="BA121" s="896" t="s">
        <v>136</v>
      </c>
      <c r="BB121" s="896" t="s">
        <v>136</v>
      </c>
      <c r="BC121" s="896" t="s">
        <v>136</v>
      </c>
      <c r="BD121" s="932" t="s">
        <v>4281</v>
      </c>
      <c r="BE121" s="641">
        <v>2011</v>
      </c>
      <c r="BF121" s="922">
        <f t="shared" si="31"/>
        <v>0</v>
      </c>
      <c r="BG121" s="906" t="s">
        <v>136</v>
      </c>
    </row>
    <row r="122" spans="1:60" ht="11.25" customHeight="1" x14ac:dyDescent="0.2">
      <c r="A122" s="904" t="s">
        <v>1814</v>
      </c>
      <c r="B122" s="899" t="s">
        <v>1815</v>
      </c>
      <c r="C122" s="957" t="s">
        <v>123</v>
      </c>
      <c r="D122" s="957" t="s">
        <v>4372</v>
      </c>
      <c r="E122" s="754">
        <v>9</v>
      </c>
      <c r="F122" s="1235">
        <v>502</v>
      </c>
      <c r="G122" s="1235" t="s">
        <v>37</v>
      </c>
      <c r="H122" s="1235" t="s">
        <v>37</v>
      </c>
      <c r="I122" s="898">
        <v>31.8</v>
      </c>
      <c r="J122" s="669">
        <f t="shared" si="18"/>
        <v>3.0188679245283017</v>
      </c>
      <c r="K122" s="901">
        <v>0.24</v>
      </c>
      <c r="L122" s="911">
        <v>4</v>
      </c>
      <c r="M122" s="660">
        <f t="shared" si="19"/>
        <v>0.96</v>
      </c>
      <c r="N122" s="894" t="s">
        <v>151</v>
      </c>
      <c r="O122" s="756">
        <v>0.23</v>
      </c>
      <c r="P122" s="885">
        <v>43720</v>
      </c>
      <c r="Q122" s="885">
        <v>43735</v>
      </c>
      <c r="R122" s="660">
        <f t="shared" si="20"/>
        <v>4.3478260869565135</v>
      </c>
      <c r="S122" s="721">
        <f>IF(INDEX(Historical!$D$7:$D$1379,MATCH(B122,Historical!$B$7:$B$1403,0))=0,"n/a",(INDEX(Historical!$C$7:$C$1381,MATCH(B122,Historical!$B$7:$B$1403,0))/INDEX(Historical!$D$7:$D$1379,MATCH(B122,Historical!$B$7:$B$1403,0))-1)*100)</f>
        <v>2.2727272727272707</v>
      </c>
      <c r="T122" s="721">
        <f>IF(INDEX(Historical!$F$7:$F$1372,MATCH(B122,Historical!$B$7:$B$1403,0))=0,"n/a",((INDEX(Historical!$C$7:$C$1381,MATCH(B122,Historical!$B$7:$B$1403,0))/INDEX(Historical!$F$7:$F$1372,MATCH(B122,Historical!$B$7:$B$1403,0)))^(1/3)-1)*100)</f>
        <v>4.8856246288386806</v>
      </c>
      <c r="U122" s="721">
        <f>IF(INDEX(Historical!$H$7:$H$1372,MATCH(B122,Historical!$B$7:$B$1403,0))=0,"n/a",((INDEX(Historical!$C$7:$C$1381,MATCH(B122,Historical!$B$7:$B$1403,0))/INDEX(Historical!$H$7:$H$1372,MATCH(B122,Historical!$B$7:$B$1403,0)))^(1/5)-1)*100)</f>
        <v>6.3995312815083638</v>
      </c>
      <c r="V122" s="721">
        <f>IF(INDEX(Historical!$O$7:$O$1372,MATCH(B122,Historical!$B$7:$B$1403,0))=0,"n/a",((INDEX(Historical!$C$7:$C$1381,MATCH(B122,Historical!$B$7:$B$1403,0))/INDEX(Historical!$O$7:$O$1372,MATCH(B122,Historical!$B$7:$B$1403,0)))^(1/10)-1)*100)</f>
        <v>6.7122962341363834</v>
      </c>
      <c r="W122" s="722">
        <f t="shared" si="21"/>
        <v>0.95340417917829567</v>
      </c>
      <c r="X122" s="723">
        <f t="shared" si="22"/>
        <v>1.4882630887228754</v>
      </c>
      <c r="Y122" s="682"/>
      <c r="Z122" s="669">
        <f t="shared" si="23"/>
        <v>48.730964467005073</v>
      </c>
      <c r="AA122" s="910">
        <f t="shared" si="24"/>
        <v>16.142131979695431</v>
      </c>
      <c r="AB122" s="911">
        <v>5</v>
      </c>
      <c r="AC122" s="889">
        <v>1.97</v>
      </c>
      <c r="AD122" s="889">
        <v>0.39</v>
      </c>
      <c r="AE122" s="889">
        <v>0.52</v>
      </c>
      <c r="AF122" s="889">
        <v>2.09</v>
      </c>
      <c r="AG122" s="889">
        <v>13.5</v>
      </c>
      <c r="AH122" s="889">
        <v>2.5</v>
      </c>
      <c r="AI122" s="889">
        <v>15.740000000000002</v>
      </c>
      <c r="AJ122" s="889">
        <v>4.3</v>
      </c>
      <c r="AK122" s="889">
        <v>41.5</v>
      </c>
      <c r="AL122" s="902">
        <v>1810</v>
      </c>
      <c r="AM122" s="896">
        <v>6.1</v>
      </c>
      <c r="AN122" s="889">
        <v>0.84</v>
      </c>
      <c r="AO122" s="762">
        <f t="shared" si="25"/>
        <v>-6.7237327736587655</v>
      </c>
      <c r="AP122" s="763">
        <f t="shared" si="26"/>
        <v>9.4183992060366659</v>
      </c>
      <c r="AQ122" s="912">
        <f t="shared" si="27"/>
        <v>22.450998521519171</v>
      </c>
      <c r="AR122" s="669">
        <f>INDEX(Historical!$C$7:$C$1381,MATCH(B122,Historical!$B$7:$B$1403,0))*IF(AH122="n/a",1.03,IF(AH122&lt;0,1.01,IF(AH122&gt;10,1.1,(1+AH122/100))))</f>
        <v>0.92249999999999999</v>
      </c>
      <c r="AS122" s="910">
        <f t="shared" si="28"/>
        <v>1.01475</v>
      </c>
      <c r="AT122" s="910">
        <f t="shared" si="33"/>
        <v>1.1162250000000002</v>
      </c>
      <c r="AU122" s="910">
        <f t="shared" si="33"/>
        <v>1.2278475000000004</v>
      </c>
      <c r="AV122" s="910">
        <f t="shared" si="33"/>
        <v>1.3506322500000005</v>
      </c>
      <c r="AW122" s="669">
        <f t="shared" si="29"/>
        <v>5.6319547500000011</v>
      </c>
      <c r="AX122" s="770">
        <f t="shared" si="30"/>
        <v>17.71054952830189</v>
      </c>
      <c r="AY122" s="959">
        <v>1.31</v>
      </c>
      <c r="AZ122" s="896">
        <v>-3.37</v>
      </c>
      <c r="BA122" s="896">
        <v>-28.84</v>
      </c>
      <c r="BB122" s="896">
        <v>-19.46</v>
      </c>
      <c r="BC122" s="896">
        <v>-15.909999999999998</v>
      </c>
      <c r="BD122" s="663"/>
      <c r="BE122" s="641">
        <v>2011</v>
      </c>
      <c r="BF122" s="922">
        <f t="shared" si="31"/>
        <v>0</v>
      </c>
      <c r="BG122" s="906">
        <v>4.5</v>
      </c>
      <c r="BH122" s="887"/>
    </row>
    <row r="123" spans="1:60" ht="11.25" customHeight="1" x14ac:dyDescent="0.2">
      <c r="A123" s="887" t="s">
        <v>1794</v>
      </c>
      <c r="B123" s="899" t="s">
        <v>1795</v>
      </c>
      <c r="C123" s="957" t="s">
        <v>108</v>
      </c>
      <c r="D123" s="957" t="s">
        <v>4355</v>
      </c>
      <c r="E123" s="754">
        <v>9</v>
      </c>
      <c r="F123" s="1235">
        <v>458</v>
      </c>
      <c r="G123" s="1235" t="s">
        <v>37</v>
      </c>
      <c r="H123" s="1235" t="s">
        <v>37</v>
      </c>
      <c r="I123" s="898">
        <v>30.61</v>
      </c>
      <c r="J123" s="669">
        <f t="shared" si="18"/>
        <v>4.0509637373407381</v>
      </c>
      <c r="K123" s="901">
        <v>0.31</v>
      </c>
      <c r="L123" s="911">
        <v>4</v>
      </c>
      <c r="M123" s="660">
        <f t="shared" si="19"/>
        <v>1.24</v>
      </c>
      <c r="N123" s="894" t="s">
        <v>163</v>
      </c>
      <c r="O123" s="756">
        <v>0.28999999999999998</v>
      </c>
      <c r="P123" s="636">
        <v>43538</v>
      </c>
      <c r="Q123" s="636">
        <v>43556</v>
      </c>
      <c r="R123" s="660">
        <f t="shared" si="20"/>
        <v>6.8965517241379377</v>
      </c>
      <c r="S123" s="721">
        <f>IF(INDEX(Historical!$D$7:$D$1379,MATCH(B123,Historical!$B$7:$B$1403,0))=0,"n/a",(INDEX(Historical!$C$7:$C$1381,MATCH(B123,Historical!$B$7:$B$1403,0))/INDEX(Historical!$D$7:$D$1379,MATCH(B123,Historical!$B$7:$B$1403,0))-1)*100)</f>
        <v>7.9646017699115168</v>
      </c>
      <c r="T123" s="721">
        <f>IF(INDEX(Historical!$F$7:$F$1372,MATCH(B123,Historical!$B$7:$B$1403,0))=0,"n/a",((INDEX(Historical!$C$7:$C$1381,MATCH(B123,Historical!$B$7:$B$1403,0))/INDEX(Historical!$F$7:$F$1372,MATCH(B123,Historical!$B$7:$B$1403,0)))^(1/3)-1)*100)</f>
        <v>8.6956277650593439</v>
      </c>
      <c r="U123" s="721">
        <f>IF(INDEX(Historical!$H$7:$H$1372,MATCH(B123,Historical!$B$7:$B$1403,0))=0,"n/a",((INDEX(Historical!$C$7:$C$1381,MATCH(B123,Historical!$B$7:$B$1403,0))/INDEX(Historical!$H$7:$H$1372,MATCH(B123,Historical!$B$7:$B$1403,0)))^(1/5)-1)*100)</f>
        <v>7.2438202052400147</v>
      </c>
      <c r="V123" s="721">
        <f>IF(INDEX(Historical!$O$7:$O$1372,MATCH(B123,Historical!$B$7:$B$1403,0))=0,"n/a",((INDEX(Historical!$C$7:$C$1381,MATCH(B123,Historical!$B$7:$B$1403,0))/INDEX(Historical!$O$7:$O$1372,MATCH(B123,Historical!$B$7:$B$1403,0)))^(1/10)-1)*100)</f>
        <v>2.2147040427619391</v>
      </c>
      <c r="W123" s="722">
        <f t="shared" si="21"/>
        <v>3.2707847483794299</v>
      </c>
      <c r="X123" s="723">
        <f t="shared" si="22"/>
        <v>1.2073033675400024</v>
      </c>
      <c r="Y123" s="683"/>
      <c r="Z123" s="669">
        <f t="shared" si="23"/>
        <v>43.661971830985919</v>
      </c>
      <c r="AA123" s="910">
        <f t="shared" si="24"/>
        <v>10.778169014084508</v>
      </c>
      <c r="AB123" s="911">
        <v>12</v>
      </c>
      <c r="AC123" s="889">
        <v>2.84</v>
      </c>
      <c r="AD123" s="889">
        <v>1.08</v>
      </c>
      <c r="AE123" s="889">
        <v>4.3</v>
      </c>
      <c r="AF123" s="889">
        <v>0.8</v>
      </c>
      <c r="AG123" s="889">
        <v>7.9</v>
      </c>
      <c r="AH123" s="889">
        <v>20</v>
      </c>
      <c r="AI123" s="889">
        <v>4.79</v>
      </c>
      <c r="AJ123" s="889">
        <v>6</v>
      </c>
      <c r="AK123" s="889">
        <v>10</v>
      </c>
      <c r="AL123" s="902">
        <v>2080</v>
      </c>
      <c r="AM123" s="896">
        <v>1.3</v>
      </c>
      <c r="AN123" s="889">
        <v>7.0000000000000007E-2</v>
      </c>
      <c r="AO123" s="762">
        <f t="shared" si="25"/>
        <v>0.5166149284962458</v>
      </c>
      <c r="AP123" s="763">
        <f t="shared" si="26"/>
        <v>11.294783942580754</v>
      </c>
      <c r="AQ123" s="912">
        <f t="shared" si="27"/>
        <v>-38.094928546406706</v>
      </c>
      <c r="AR123" s="669">
        <f>INDEX(Historical!$C$7:$C$1381,MATCH(B123,Historical!$B$7:$B$1403,0))*IF(AH123="n/a",1.03,IF(AH123&lt;0,1.01,IF(AH123&gt;10,1.1,(1+AH123/100))))</f>
        <v>1.3420000000000001</v>
      </c>
      <c r="AS123" s="910">
        <f t="shared" si="28"/>
        <v>1.4062818000000001</v>
      </c>
      <c r="AT123" s="910">
        <f t="shared" si="33"/>
        <v>1.5469099800000004</v>
      </c>
      <c r="AU123" s="910">
        <f t="shared" si="33"/>
        <v>1.7016009780000005</v>
      </c>
      <c r="AV123" s="910">
        <f t="shared" si="33"/>
        <v>1.8717610758000007</v>
      </c>
      <c r="AW123" s="669">
        <f t="shared" si="29"/>
        <v>7.8685538338000018</v>
      </c>
      <c r="AX123" s="770">
        <f t="shared" si="30"/>
        <v>25.705827617771977</v>
      </c>
      <c r="AY123" s="959">
        <v>1.08</v>
      </c>
      <c r="AZ123" s="896">
        <v>-1.72</v>
      </c>
      <c r="BA123" s="896">
        <v>-28.48</v>
      </c>
      <c r="BB123" s="896">
        <v>-14.249999999999998</v>
      </c>
      <c r="BC123" s="896">
        <v>-15.989999999999998</v>
      </c>
      <c r="BE123" s="641">
        <v>2011</v>
      </c>
      <c r="BF123" s="922">
        <f t="shared" si="31"/>
        <v>0</v>
      </c>
      <c r="BG123" s="906">
        <v>1.3</v>
      </c>
    </row>
    <row r="124" spans="1:60" ht="11.25" customHeight="1" x14ac:dyDescent="0.2">
      <c r="A124" s="887" t="s">
        <v>1796</v>
      </c>
      <c r="B124" s="899" t="s">
        <v>1797</v>
      </c>
      <c r="C124" s="957" t="s">
        <v>108</v>
      </c>
      <c r="D124" s="957" t="s">
        <v>4355</v>
      </c>
      <c r="E124" s="754">
        <v>9</v>
      </c>
      <c r="F124" s="1235">
        <v>472</v>
      </c>
      <c r="G124" s="1235" t="s">
        <v>106</v>
      </c>
      <c r="H124" s="1235" t="s">
        <v>106</v>
      </c>
      <c r="I124" s="898">
        <v>20.45</v>
      </c>
      <c r="J124" s="669">
        <f t="shared" si="18"/>
        <v>4.1075794621026898</v>
      </c>
      <c r="K124" s="901">
        <v>0.21</v>
      </c>
      <c r="L124" s="911">
        <v>4</v>
      </c>
      <c r="M124" s="660">
        <f t="shared" si="19"/>
        <v>0.84</v>
      </c>
      <c r="N124" s="894" t="s">
        <v>434</v>
      </c>
      <c r="O124" s="756">
        <v>0.2</v>
      </c>
      <c r="P124" s="885">
        <v>43592</v>
      </c>
      <c r="Q124" s="885">
        <v>43607</v>
      </c>
      <c r="R124" s="660">
        <f t="shared" si="20"/>
        <v>4.9999999999999902</v>
      </c>
      <c r="S124" s="721">
        <f>IF(INDEX(Historical!$D$7:$D$1379,MATCH(B124,Historical!$B$7:$B$1403,0))=0,"n/a",(INDEX(Historical!$C$7:$C$1381,MATCH(B124,Historical!$B$7:$B$1403,0))/INDEX(Historical!$D$7:$D$1379,MATCH(B124,Historical!$B$7:$B$1403,0))-1)*100)</f>
        <v>6.4102564102564097</v>
      </c>
      <c r="T124" s="721">
        <f>IF(INDEX(Historical!$F$7:$F$1372,MATCH(B124,Historical!$B$7:$B$1403,0))=0,"n/a",((INDEX(Historical!$C$7:$C$1381,MATCH(B124,Historical!$B$7:$B$1403,0))/INDEX(Historical!$F$7:$F$1372,MATCH(B124,Historical!$B$7:$B$1403,0)))^(1/3)-1)*100)</f>
        <v>7.3992124081007526</v>
      </c>
      <c r="U124" s="721">
        <f>IF(INDEX(Historical!$H$7:$H$1372,MATCH(B124,Historical!$B$7:$B$1403,0))=0,"n/a",((INDEX(Historical!$C$7:$C$1381,MATCH(B124,Historical!$B$7:$B$1403,0))/INDEX(Historical!$H$7:$H$1372,MATCH(B124,Historical!$B$7:$B$1403,0)))^(1/5)-1)*100)</f>
        <v>11.115949691946781</v>
      </c>
      <c r="V124" s="721">
        <f>IF(INDEX(Historical!$O$7:$O$1372,MATCH(B124,Historical!$B$7:$B$1403,0))=0,"n/a",((INDEX(Historical!$C$7:$C$1381,MATCH(B124,Historical!$B$7:$B$1403,0))/INDEX(Historical!$O$7:$O$1372,MATCH(B124,Historical!$B$7:$B$1403,0)))^(1/10)-1)*100)</f>
        <v>24.877316710658093</v>
      </c>
      <c r="W124" s="722">
        <f t="shared" si="21"/>
        <v>0.44683073424813607</v>
      </c>
      <c r="X124" s="723">
        <f t="shared" si="22"/>
        <v>0.98371236211918411</v>
      </c>
      <c r="Y124" s="682"/>
      <c r="Z124" s="669">
        <f t="shared" si="23"/>
        <v>48.275862068965516</v>
      </c>
      <c r="AA124" s="910">
        <f t="shared" si="24"/>
        <v>11.75287356321839</v>
      </c>
      <c r="AB124" s="911">
        <v>12</v>
      </c>
      <c r="AC124" s="889">
        <v>1.74</v>
      </c>
      <c r="AD124" s="889" t="s">
        <v>136</v>
      </c>
      <c r="AE124" s="889">
        <v>3.47</v>
      </c>
      <c r="AF124" s="889">
        <v>1.64</v>
      </c>
      <c r="AG124" s="889">
        <v>14.099999999999998</v>
      </c>
      <c r="AH124" s="889">
        <v>11.700000000000001</v>
      </c>
      <c r="AI124" s="889">
        <v>12.5</v>
      </c>
      <c r="AJ124" s="889">
        <v>11.3</v>
      </c>
      <c r="AK124" s="889" t="s">
        <v>136</v>
      </c>
      <c r="AL124" s="902">
        <v>342.33</v>
      </c>
      <c r="AM124" s="896">
        <v>0.8</v>
      </c>
      <c r="AN124" s="889">
        <v>0.21</v>
      </c>
      <c r="AO124" s="762">
        <f t="shared" si="25"/>
        <v>3.4706555908310808</v>
      </c>
      <c r="AP124" s="763">
        <f t="shared" si="26"/>
        <v>15.223529154049471</v>
      </c>
      <c r="AQ124" s="912">
        <f t="shared" si="27"/>
        <v>-7.4444007488155828</v>
      </c>
      <c r="AR124" s="669">
        <f>INDEX(Historical!$C$7:$C$1381,MATCH(B124,Historical!$B$7:$B$1403,0))*IF(AH124="n/a",1.03,IF(AH124&lt;0,1.01,IF(AH124&gt;10,1.1,(1+AH124/100))))</f>
        <v>0.91300000000000003</v>
      </c>
      <c r="AS124" s="910">
        <f t="shared" si="28"/>
        <v>1.0043000000000002</v>
      </c>
      <c r="AT124" s="910">
        <f t="shared" si="33"/>
        <v>1.0344290000000003</v>
      </c>
      <c r="AU124" s="910">
        <f t="shared" si="33"/>
        <v>1.0654618700000003</v>
      </c>
      <c r="AV124" s="910">
        <f t="shared" si="33"/>
        <v>1.0974257261000002</v>
      </c>
      <c r="AW124" s="669">
        <f t="shared" si="29"/>
        <v>5.1146165961000003</v>
      </c>
      <c r="AX124" s="770">
        <f t="shared" si="30"/>
        <v>25.010350103178485</v>
      </c>
      <c r="AY124" s="959">
        <v>0.67</v>
      </c>
      <c r="AZ124" s="896">
        <v>5.2</v>
      </c>
      <c r="BA124" s="896">
        <v>-21.13</v>
      </c>
      <c r="BB124" s="896">
        <v>-15.379999999999999</v>
      </c>
      <c r="BC124" s="896">
        <v>-9.27</v>
      </c>
      <c r="BE124" s="641">
        <v>2011</v>
      </c>
      <c r="BF124" s="922">
        <f t="shared" si="31"/>
        <v>0</v>
      </c>
      <c r="BG124" s="906">
        <v>1.2</v>
      </c>
    </row>
    <row r="125" spans="1:60" ht="11.25" customHeight="1" x14ac:dyDescent="0.2">
      <c r="A125" s="887" t="s">
        <v>1803</v>
      </c>
      <c r="B125" s="899" t="s">
        <v>1804</v>
      </c>
      <c r="C125" s="957" t="s">
        <v>4335</v>
      </c>
      <c r="D125" s="957" t="s">
        <v>4336</v>
      </c>
      <c r="E125" s="754">
        <v>9</v>
      </c>
      <c r="F125" s="1235">
        <v>441</v>
      </c>
      <c r="G125" s="1235" t="s">
        <v>37</v>
      </c>
      <c r="H125" s="1235" t="s">
        <v>115</v>
      </c>
      <c r="I125" s="898">
        <v>25.98</v>
      </c>
      <c r="J125" s="669">
        <f t="shared" si="18"/>
        <v>5.2347959969207079</v>
      </c>
      <c r="K125" s="901">
        <v>0.34</v>
      </c>
      <c r="L125" s="911">
        <v>4</v>
      </c>
      <c r="M125" s="660">
        <f t="shared" si="19"/>
        <v>1.36</v>
      </c>
      <c r="N125" s="894" t="s">
        <v>148</v>
      </c>
      <c r="O125" s="756">
        <v>0.32</v>
      </c>
      <c r="P125" s="890">
        <v>43356</v>
      </c>
      <c r="Q125" s="890">
        <v>43371</v>
      </c>
      <c r="R125" s="660">
        <f t="shared" si="20"/>
        <v>6.2500000000000053</v>
      </c>
      <c r="S125" s="721">
        <f>IF(INDEX(Historical!$D$7:$D$1379,MATCH(B125,Historical!$B$7:$B$1403,0))=0,"n/a",(INDEX(Historical!$C$7:$C$1381,MATCH(B125,Historical!$B$7:$B$1403,0))/INDEX(Historical!$D$7:$D$1379,MATCH(B125,Historical!$B$7:$B$1403,0))-1)*100)</f>
        <v>3.0303030303030276</v>
      </c>
      <c r="T125" s="721">
        <f>IF(INDEX(Historical!$F$7:$F$1372,MATCH(B125,Historical!$B$7:$B$1403,0))=0,"n/a",((INDEX(Historical!$C$7:$C$1381,MATCH(B125,Historical!$B$7:$B$1403,0))/INDEX(Historical!$F$7:$F$1372,MATCH(B125,Historical!$B$7:$B$1403,0)))^(1/3)-1)*100)</f>
        <v>3.1270055989971013</v>
      </c>
      <c r="U125" s="721">
        <f>IF(INDEX(Historical!$H$7:$H$1372,MATCH(B125,Historical!$B$7:$B$1403,0))=0,"n/a",((INDEX(Historical!$C$7:$C$1381,MATCH(B125,Historical!$B$7:$B$1403,0))/INDEX(Historical!$H$7:$H$1372,MATCH(B125,Historical!$B$7:$B$1403,0)))^(1/5)-1)*100)</f>
        <v>5.9223841048812176</v>
      </c>
      <c r="V125" s="721">
        <f>IF(INDEX(Historical!$O$7:$O$1372,MATCH(B125,Historical!$B$7:$B$1403,0))=0,"n/a",((INDEX(Historical!$C$7:$C$1381,MATCH(B125,Historical!$B$7:$B$1403,0))/INDEX(Historical!$O$7:$O$1372,MATCH(B125,Historical!$B$7:$B$1403,0)))^(1/10)-1)*100)</f>
        <v>19.924192716961176</v>
      </c>
      <c r="W125" s="722">
        <f t="shared" si="21"/>
        <v>0.29724587535431624</v>
      </c>
      <c r="X125" s="723" t="str">
        <f t="shared" si="22"/>
        <v>n/a</v>
      </c>
      <c r="Y125" s="691" t="s">
        <v>4514</v>
      </c>
      <c r="Z125" s="669" t="str">
        <f t="shared" si="23"/>
        <v>n/a</v>
      </c>
      <c r="AA125" s="910" t="str">
        <f t="shared" si="24"/>
        <v>n/a</v>
      </c>
      <c r="AB125" s="911">
        <v>12</v>
      </c>
      <c r="AC125" s="889">
        <v>-0.1</v>
      </c>
      <c r="AD125" s="889" t="s">
        <v>136</v>
      </c>
      <c r="AE125" s="889">
        <v>2.97</v>
      </c>
      <c r="AF125" s="889">
        <v>2.37</v>
      </c>
      <c r="AG125" s="889">
        <v>-0.89999999999999991</v>
      </c>
      <c r="AH125" s="889">
        <v>-110.3</v>
      </c>
      <c r="AI125" s="889">
        <v>24.46</v>
      </c>
      <c r="AJ125" s="889">
        <v>-16</v>
      </c>
      <c r="AK125" s="889">
        <v>5</v>
      </c>
      <c r="AL125" s="902">
        <v>19460</v>
      </c>
      <c r="AM125" s="896">
        <v>0.2</v>
      </c>
      <c r="AN125" s="889">
        <v>0.78</v>
      </c>
      <c r="AO125" s="762" t="str">
        <f t="shared" si="25"/>
        <v>n/a</v>
      </c>
      <c r="AP125" s="763">
        <f t="shared" si="26"/>
        <v>11.157180101801925</v>
      </c>
      <c r="AQ125" s="912" t="str">
        <f t="shared" si="27"/>
        <v>n/a</v>
      </c>
      <c r="AR125" s="669">
        <f>INDEX(Historical!$C$7:$C$1381,MATCH(B125,Historical!$B$7:$B$1403,0))*IF(AH125="n/a",1.03,IF(AH125&lt;0,1.01,IF(AH125&gt;10,1.1,(1+AH125/100))))</f>
        <v>1.3736000000000002</v>
      </c>
      <c r="AS125" s="910">
        <f t="shared" si="28"/>
        <v>1.5109600000000003</v>
      </c>
      <c r="AT125" s="910">
        <f t="shared" si="33"/>
        <v>1.5865080000000005</v>
      </c>
      <c r="AU125" s="910">
        <f t="shared" si="33"/>
        <v>1.6658334000000006</v>
      </c>
      <c r="AV125" s="910">
        <f t="shared" si="33"/>
        <v>1.7491250700000007</v>
      </c>
      <c r="AW125" s="669">
        <f t="shared" si="29"/>
        <v>7.8860264700000018</v>
      </c>
      <c r="AX125" s="770">
        <f t="shared" si="30"/>
        <v>30.354220438799086</v>
      </c>
      <c r="AY125" s="959">
        <v>1.73</v>
      </c>
      <c r="AZ125" s="896">
        <v>16.239999999999998</v>
      </c>
      <c r="BA125" s="896">
        <v>-17.73</v>
      </c>
      <c r="BB125" s="896">
        <v>-12.590000000000002</v>
      </c>
      <c r="BC125" s="896">
        <v>-5.36</v>
      </c>
      <c r="BE125" s="641">
        <v>2011</v>
      </c>
      <c r="BF125" s="922">
        <f t="shared" si="31"/>
        <v>0</v>
      </c>
      <c r="BG125" s="906">
        <v>-0.5</v>
      </c>
    </row>
    <row r="126" spans="1:60" s="796" customFormat="1" ht="11.25" customHeight="1" x14ac:dyDescent="0.2">
      <c r="A126" s="777" t="s">
        <v>937</v>
      </c>
      <c r="B126" s="804" t="s">
        <v>938</v>
      </c>
      <c r="C126" s="957" t="s">
        <v>4207</v>
      </c>
      <c r="D126" s="957" t="s">
        <v>4334</v>
      </c>
      <c r="E126" s="778">
        <v>8</v>
      </c>
      <c r="F126" s="1235">
        <v>564</v>
      </c>
      <c r="G126" s="1234" t="s">
        <v>106</v>
      </c>
      <c r="H126" s="1234" t="s">
        <v>106</v>
      </c>
      <c r="I126" s="779">
        <v>273.36</v>
      </c>
      <c r="J126" s="780">
        <f t="shared" si="18"/>
        <v>1.1267193444541994</v>
      </c>
      <c r="K126" s="781">
        <v>0.77</v>
      </c>
      <c r="L126" s="782">
        <v>4</v>
      </c>
      <c r="M126" s="783">
        <f t="shared" si="19"/>
        <v>3.08</v>
      </c>
      <c r="N126" s="784" t="s">
        <v>237</v>
      </c>
      <c r="O126" s="785">
        <v>0.73</v>
      </c>
      <c r="P126" s="786">
        <v>43595</v>
      </c>
      <c r="Q126" s="786">
        <v>43601</v>
      </c>
      <c r="R126" s="783">
        <f t="shared" si="20"/>
        <v>5.4794520547945256</v>
      </c>
      <c r="S126" s="721">
        <f>IF(INDEX(Historical!$D$7:$D$1379,MATCH(B126,Historical!$B$7:$B$1403,0))=0,"n/a",(INDEX(Historical!$C$7:$C$1381,MATCH(B126,Historical!$B$7:$B$1403,0))/INDEX(Historical!$D$7:$D$1379,MATCH(B126,Historical!$B$7:$B$1403,0))-1)*100)</f>
        <v>7.8014184397163122</v>
      </c>
      <c r="T126" s="721">
        <f>IF(INDEX(Historical!$F$7:$F$1372,MATCH(B126,Historical!$B$7:$B$1403,0))=0,"n/a",((INDEX(Historical!$C$7:$C$1381,MATCH(B126,Historical!$B$7:$B$1403,0))/INDEX(Historical!$F$7:$F$1372,MATCH(B126,Historical!$B$7:$B$1403,0)))^(1/3)-1)*100)</f>
        <v>10.880771786089705</v>
      </c>
      <c r="U126" s="721">
        <f>IF(INDEX(Historical!$H$7:$H$1372,MATCH(B126,Historical!$B$7:$B$1403,0))=0,"n/a",((INDEX(Historical!$C$7:$C$1381,MATCH(B126,Historical!$B$7:$B$1403,0))/INDEX(Historical!$H$7:$H$1372,MATCH(B126,Historical!$B$7:$B$1403,0)))^(1/5)-1)*100)</f>
        <v>10.494846693094262</v>
      </c>
      <c r="V126" s="721" t="str">
        <f>IF(INDEX(Historical!$O$7:$O$1372,MATCH(B126,Historical!$B$7:$B$1403,0))=0,"n/a",((INDEX(Historical!$C$7:$C$1381,MATCH(B126,Historical!$B$7:$B$1403,0))/INDEX(Historical!$O$7:$O$1372,MATCH(B126,Historical!$B$7:$B$1403,0)))^(1/10)-1)*100)</f>
        <v>n/a</v>
      </c>
      <c r="W126" s="722" t="str">
        <f t="shared" si="21"/>
        <v>n/a</v>
      </c>
      <c r="X126" s="723">
        <f t="shared" si="22"/>
        <v>0.80729589946878932</v>
      </c>
      <c r="Y126" s="804"/>
      <c r="Z126" s="780">
        <f t="shared" si="23"/>
        <v>24.328593996840443</v>
      </c>
      <c r="AA126" s="788">
        <f t="shared" si="24"/>
        <v>21.592417061611375</v>
      </c>
      <c r="AB126" s="782">
        <v>9</v>
      </c>
      <c r="AC126" s="789">
        <v>12.66</v>
      </c>
      <c r="AD126" s="789">
        <v>1.78</v>
      </c>
      <c r="AE126" s="789">
        <v>4.57</v>
      </c>
      <c r="AF126" s="789">
        <v>13.48</v>
      </c>
      <c r="AG126" s="789">
        <v>60.199999999999996</v>
      </c>
      <c r="AH126" s="789">
        <v>-2.6</v>
      </c>
      <c r="AI126" s="789">
        <v>14.45</v>
      </c>
      <c r="AJ126" s="789">
        <v>13</v>
      </c>
      <c r="AK126" s="789">
        <v>12.11</v>
      </c>
      <c r="AL126" s="790">
        <v>1223780</v>
      </c>
      <c r="AM126" s="791">
        <v>0.1</v>
      </c>
      <c r="AN126" s="789">
        <v>1.22</v>
      </c>
      <c r="AO126" s="792">
        <f t="shared" si="25"/>
        <v>-9.9708510240629131</v>
      </c>
      <c r="AP126" s="793">
        <f t="shared" si="26"/>
        <v>11.621566037548462</v>
      </c>
      <c r="AQ126" s="794">
        <f t="shared" si="27"/>
        <v>259.67008462418033</v>
      </c>
      <c r="AR126" s="669">
        <f>INDEX(Historical!$C$7:$C$1381,MATCH(B126,Historical!$B$7:$B$1403,0))*IF(AH126="n/a",1.03,IF(AH126&lt;0,1.01,IF(AH126&gt;10,1.1,(1+AH126/100))))</f>
        <v>3.0704000000000002</v>
      </c>
      <c r="AS126" s="788">
        <f t="shared" si="28"/>
        <v>3.3774400000000004</v>
      </c>
      <c r="AT126" s="788">
        <f t="shared" si="33"/>
        <v>3.7151840000000007</v>
      </c>
      <c r="AU126" s="788">
        <f t="shared" si="33"/>
        <v>4.086702400000001</v>
      </c>
      <c r="AV126" s="788">
        <f t="shared" si="33"/>
        <v>4.4953726400000011</v>
      </c>
      <c r="AW126" s="780">
        <f t="shared" si="29"/>
        <v>18.745099040000007</v>
      </c>
      <c r="AX126" s="795">
        <f t="shared" si="30"/>
        <v>6.8572940591161853</v>
      </c>
      <c r="AY126" s="960">
        <v>1.26</v>
      </c>
      <c r="AZ126" s="791">
        <v>61.27</v>
      </c>
      <c r="BA126" s="791">
        <v>-16.619999999999997</v>
      </c>
      <c r="BB126" s="791">
        <v>-10.8</v>
      </c>
      <c r="BC126" s="791">
        <v>13.23</v>
      </c>
      <c r="BD126" s="933"/>
      <c r="BE126" s="641">
        <v>2012</v>
      </c>
      <c r="BF126" s="922">
        <f t="shared" si="31"/>
        <v>0</v>
      </c>
      <c r="BG126" s="847">
        <v>17.100000000000001</v>
      </c>
    </row>
    <row r="127" spans="1:60" ht="11.25" customHeight="1" x14ac:dyDescent="0.2">
      <c r="A127" s="888" t="s">
        <v>872</v>
      </c>
      <c r="B127" s="899" t="s">
        <v>873</v>
      </c>
      <c r="C127" s="957" t="s">
        <v>153</v>
      </c>
      <c r="D127" s="957" t="s">
        <v>919</v>
      </c>
      <c r="E127" s="754">
        <v>8</v>
      </c>
      <c r="F127" s="1235">
        <v>619</v>
      </c>
      <c r="G127" s="1235" t="s">
        <v>37</v>
      </c>
      <c r="H127" s="1235" t="s">
        <v>37</v>
      </c>
      <c r="I127" s="898">
        <v>85.71</v>
      </c>
      <c r="J127" s="669">
        <f t="shared" si="18"/>
        <v>5.5069420137673557</v>
      </c>
      <c r="K127" s="901">
        <v>1.18</v>
      </c>
      <c r="L127" s="911">
        <v>4</v>
      </c>
      <c r="M127" s="660">
        <f t="shared" si="19"/>
        <v>4.72</v>
      </c>
      <c r="N127" s="894" t="s">
        <v>107</v>
      </c>
      <c r="O127" s="756">
        <v>1.07</v>
      </c>
      <c r="P127" s="1196">
        <v>43843</v>
      </c>
      <c r="Q127" s="1196">
        <v>43874</v>
      </c>
      <c r="R127" s="660">
        <f t="shared" si="20"/>
        <v>10.280373831775687</v>
      </c>
      <c r="S127" s="721">
        <f>IF(INDEX(Historical!$D$7:$D$1379,MATCH(B127,Historical!$B$7:$B$1403,0))=0,"n/a",(INDEX(Historical!$C$7:$C$1381,MATCH(B127,Historical!$B$7:$B$1403,0))/INDEX(Historical!$D$7:$D$1379,MATCH(B127,Historical!$B$7:$B$1403,0))-1)*100)</f>
        <v>19.220055710306426</v>
      </c>
      <c r="T127" s="721">
        <f>IF(INDEX(Historical!$F$7:$F$1372,MATCH(B127,Historical!$B$7:$B$1403,0))=0,"n/a",((INDEX(Historical!$C$7:$C$1381,MATCH(B127,Historical!$B$7:$B$1403,0))/INDEX(Historical!$F$7:$F$1372,MATCH(B127,Historical!$B$7:$B$1403,0)))^(1/3)-1)*100)</f>
        <v>23.358659295712634</v>
      </c>
      <c r="U127" s="721">
        <f>IF(INDEX(Historical!$H$7:$H$1372,MATCH(B127,Historical!$B$7:$B$1403,0))=0,"n/a",((INDEX(Historical!$C$7:$C$1381,MATCH(B127,Historical!$B$7:$B$1403,0))/INDEX(Historical!$H$7:$H$1372,MATCH(B127,Historical!$B$7:$B$1403,0)))^(1/5)-1)*100)</f>
        <v>20.855699454672006</v>
      </c>
      <c r="V127" s="721" t="str">
        <f>IF(INDEX(Historical!$O$7:$O$1372,MATCH(B127,Historical!$B$7:$B$1403,0))=0,"n/a",((INDEX(Historical!$C$7:$C$1381,MATCH(B127,Historical!$B$7:$B$1403,0))/INDEX(Historical!$O$7:$O$1372,MATCH(B127,Historical!$B$7:$B$1403,0)))^(1/10)-1)*100)</f>
        <v>n/a</v>
      </c>
      <c r="W127" s="722" t="str">
        <f t="shared" si="21"/>
        <v>n/a</v>
      </c>
      <c r="X127" s="723">
        <f t="shared" si="22"/>
        <v>0.95188039501013266</v>
      </c>
      <c r="Y127" s="900"/>
      <c r="Z127" s="669">
        <f t="shared" si="23"/>
        <v>211.65919282511209</v>
      </c>
      <c r="AA127" s="910">
        <f t="shared" si="24"/>
        <v>38.434977578475333</v>
      </c>
      <c r="AB127" s="911">
        <v>12</v>
      </c>
      <c r="AC127" s="889">
        <v>2.23</v>
      </c>
      <c r="AD127" s="889">
        <v>10.47</v>
      </c>
      <c r="AE127" s="889">
        <v>3.86</v>
      </c>
      <c r="AF127" s="889" t="s">
        <v>136</v>
      </c>
      <c r="AG127" s="891">
        <v>-49.5</v>
      </c>
      <c r="AH127" s="889">
        <v>8.2000000000000011</v>
      </c>
      <c r="AI127" s="889">
        <v>8.7900000000000009</v>
      </c>
      <c r="AJ127" s="889">
        <v>21.91</v>
      </c>
      <c r="AK127" s="889">
        <v>3.6700000000000004</v>
      </c>
      <c r="AL127" s="902">
        <v>126940</v>
      </c>
      <c r="AM127" s="896">
        <v>0.09</v>
      </c>
      <c r="AN127" s="889" t="s">
        <v>136</v>
      </c>
      <c r="AO127" s="762">
        <f t="shared" si="25"/>
        <v>-12.07233611003597</v>
      </c>
      <c r="AP127" s="763">
        <f t="shared" si="26"/>
        <v>26.362641468439364</v>
      </c>
      <c r="AQ127" s="912" t="str">
        <f t="shared" si="27"/>
        <v>n/a</v>
      </c>
      <c r="AR127" s="669">
        <f>INDEX(Historical!$C$7:$C$1381,MATCH(B127,Historical!$B$7:$B$1403,0))*IF(AH127="n/a",1.03,IF(AH127&lt;0,1.01,IF(AH127&gt;10,1.1,(1+AH127/100))))</f>
        <v>4.6309600000000009</v>
      </c>
      <c r="AS127" s="910">
        <f t="shared" si="28"/>
        <v>5.0380213840000012</v>
      </c>
      <c r="AT127" s="910">
        <f t="shared" ref="AT127:AV146" si="34">IF($AK127="n/a",1.03*AS127,IF($AK127&lt;0,1.01*AS127,IF($AK127&gt;10,1.1*AS127,(1+$AK127/100)*AS127)))</f>
        <v>5.2229167687928006</v>
      </c>
      <c r="AU127" s="910">
        <f t="shared" si="34"/>
        <v>5.4145978142074958</v>
      </c>
      <c r="AV127" s="910">
        <f t="shared" si="34"/>
        <v>5.6133135539889105</v>
      </c>
      <c r="AW127" s="669">
        <f t="shared" si="29"/>
        <v>25.919809520989208</v>
      </c>
      <c r="AX127" s="770">
        <f t="shared" si="30"/>
        <v>30.241289838979363</v>
      </c>
      <c r="AY127" s="959">
        <v>1.03</v>
      </c>
      <c r="AZ127" s="896">
        <v>36.79</v>
      </c>
      <c r="BA127" s="896">
        <v>-12.42</v>
      </c>
      <c r="BB127" s="896">
        <v>-3.7699999999999996</v>
      </c>
      <c r="BC127" s="896">
        <v>9.02</v>
      </c>
      <c r="BE127" s="641">
        <v>2013</v>
      </c>
      <c r="BF127" s="922">
        <f t="shared" si="31"/>
        <v>0</v>
      </c>
      <c r="BG127" s="906">
        <v>7.0000000000000009</v>
      </c>
    </row>
    <row r="128" spans="1:60" ht="11.25" customHeight="1" x14ac:dyDescent="0.2">
      <c r="A128" s="895" t="s">
        <v>943</v>
      </c>
      <c r="B128" s="899" t="s">
        <v>944</v>
      </c>
      <c r="C128" s="957" t="s">
        <v>108</v>
      </c>
      <c r="D128" s="957" t="s">
        <v>4339</v>
      </c>
      <c r="E128" s="754">
        <v>8</v>
      </c>
      <c r="F128" s="1235">
        <v>599</v>
      </c>
      <c r="G128" s="1235" t="s">
        <v>106</v>
      </c>
      <c r="H128" s="1235" t="s">
        <v>106</v>
      </c>
      <c r="I128" s="898">
        <v>12.14</v>
      </c>
      <c r="J128" s="669">
        <f t="shared" si="18"/>
        <v>9.8846787479406917</v>
      </c>
      <c r="K128" s="901">
        <v>0.3</v>
      </c>
      <c r="L128" s="911">
        <v>4</v>
      </c>
      <c r="M128" s="660">
        <f t="shared" si="19"/>
        <v>1.2</v>
      </c>
      <c r="N128" s="894" t="s">
        <v>709</v>
      </c>
      <c r="O128" s="756">
        <v>0.28999999999999998</v>
      </c>
      <c r="P128" s="885">
        <v>43782</v>
      </c>
      <c r="Q128" s="885">
        <v>43800</v>
      </c>
      <c r="R128" s="660">
        <f t="shared" si="20"/>
        <v>3.4482758620689689</v>
      </c>
      <c r="S128" s="721">
        <f>IF(INDEX(Historical!$D$7:$D$1379,MATCH(B128,Historical!$B$7:$B$1403,0))=0,"n/a",(INDEX(Historical!$C$7:$C$1381,MATCH(B128,Historical!$B$7:$B$1403,0))/INDEX(Historical!$D$7:$D$1379,MATCH(B128,Historical!$B$7:$B$1403,0))-1)*100)</f>
        <v>16.326530612244895</v>
      </c>
      <c r="T128" s="721">
        <f>IF(INDEX(Historical!$F$7:$F$1372,MATCH(B128,Historical!$B$7:$B$1403,0))=0,"n/a",((INDEX(Historical!$C$7:$C$1381,MATCH(B128,Historical!$B$7:$B$1403,0))/INDEX(Historical!$F$7:$F$1372,MATCH(B128,Historical!$B$7:$B$1403,0)))^(1/3)-1)*100)</f>
        <v>22.509862927535139</v>
      </c>
      <c r="U128" s="721">
        <f>IF(INDEX(Historical!$H$7:$H$1372,MATCH(B128,Historical!$B$7:$B$1403,0))=0,"n/a",((INDEX(Historical!$C$7:$C$1381,MATCH(B128,Historical!$B$7:$B$1403,0))/INDEX(Historical!$H$7:$H$1372,MATCH(B128,Historical!$B$7:$B$1403,0)))^(1/5)-1)*100)</f>
        <v>16.998502076483881</v>
      </c>
      <c r="V128" s="721" t="str">
        <f>IF(INDEX(Historical!$O$7:$O$1372,MATCH(B128,Historical!$B$7:$B$1403,0))=0,"n/a",((INDEX(Historical!$C$7:$C$1381,MATCH(B128,Historical!$B$7:$B$1403,0))/INDEX(Historical!$O$7:$O$1372,MATCH(B128,Historical!$B$7:$B$1403,0)))^(1/10)-1)*100)</f>
        <v>n/a</v>
      </c>
      <c r="W128" s="722" t="str">
        <f t="shared" si="21"/>
        <v>n/a</v>
      </c>
      <c r="X128" s="723" t="str">
        <f t="shared" si="22"/>
        <v>n/a</v>
      </c>
      <c r="Y128" s="900"/>
      <c r="Z128" s="669">
        <f t="shared" si="23"/>
        <v>94.488188976377955</v>
      </c>
      <c r="AA128" s="910">
        <f t="shared" si="24"/>
        <v>9.559055118110237</v>
      </c>
      <c r="AB128" s="911">
        <v>12</v>
      </c>
      <c r="AC128" s="889">
        <v>1.27</v>
      </c>
      <c r="AD128" s="889">
        <v>1.2</v>
      </c>
      <c r="AE128" s="889">
        <v>2.5099999999999998</v>
      </c>
      <c r="AF128" s="889">
        <v>1.1299999999999999</v>
      </c>
      <c r="AG128" s="889">
        <v>12.8</v>
      </c>
      <c r="AH128" s="889">
        <v>-14.299999999999999</v>
      </c>
      <c r="AI128" s="889">
        <v>-0.38999999999999996</v>
      </c>
      <c r="AJ128" s="889">
        <v>-5.5</v>
      </c>
      <c r="AK128" s="889">
        <v>8</v>
      </c>
      <c r="AL128" s="902">
        <v>1350</v>
      </c>
      <c r="AM128" s="896">
        <v>1</v>
      </c>
      <c r="AN128" s="889">
        <v>4.29</v>
      </c>
      <c r="AO128" s="762">
        <f t="shared" si="25"/>
        <v>17.324125706314334</v>
      </c>
      <c r="AP128" s="763">
        <f t="shared" si="26"/>
        <v>26.883180824424571</v>
      </c>
      <c r="AQ128" s="912">
        <f t="shared" si="27"/>
        <v>-30.712411618226831</v>
      </c>
      <c r="AR128" s="669">
        <f>INDEX(Historical!$C$7:$C$1381,MATCH(B128,Historical!$B$7:$B$1403,0))*IF(AH128="n/a",1.03,IF(AH128&lt;0,1.01,IF(AH128&gt;10,1.1,(1+AH128/100))))</f>
        <v>1.1514</v>
      </c>
      <c r="AS128" s="910">
        <f t="shared" si="28"/>
        <v>1.162914</v>
      </c>
      <c r="AT128" s="910">
        <f t="shared" si="34"/>
        <v>1.2559471200000001</v>
      </c>
      <c r="AU128" s="910">
        <f t="shared" si="34"/>
        <v>1.3564228896000001</v>
      </c>
      <c r="AV128" s="910">
        <f t="shared" si="34"/>
        <v>1.4649367207680002</v>
      </c>
      <c r="AW128" s="669">
        <f t="shared" si="29"/>
        <v>6.3916207303680004</v>
      </c>
      <c r="AX128" s="770">
        <f t="shared" si="30"/>
        <v>52.64926466530477</v>
      </c>
      <c r="AY128" s="959">
        <v>0.61</v>
      </c>
      <c r="AZ128" s="896">
        <v>3.32</v>
      </c>
      <c r="BA128" s="896">
        <v>-23.02</v>
      </c>
      <c r="BB128" s="896">
        <v>-16.78</v>
      </c>
      <c r="BC128" s="896">
        <v>-9.82</v>
      </c>
      <c r="BE128" s="641">
        <v>2012</v>
      </c>
      <c r="BF128" s="922">
        <f t="shared" si="31"/>
        <v>0</v>
      </c>
      <c r="BG128" s="906">
        <v>2.1999999999999997</v>
      </c>
      <c r="BH128" s="721"/>
    </row>
    <row r="129" spans="1:60" ht="11.25" customHeight="1" x14ac:dyDescent="0.2">
      <c r="A129" s="887" t="s">
        <v>884</v>
      </c>
      <c r="B129" s="899" t="s">
        <v>885</v>
      </c>
      <c r="C129" s="957" t="s">
        <v>4335</v>
      </c>
      <c r="D129" s="957" t="s">
        <v>4336</v>
      </c>
      <c r="E129" s="754">
        <v>8</v>
      </c>
      <c r="F129" s="1235">
        <v>609</v>
      </c>
      <c r="G129" s="1235" t="s">
        <v>37</v>
      </c>
      <c r="H129" s="1235" t="s">
        <v>37</v>
      </c>
      <c r="I129" s="898">
        <v>71.819999999999993</v>
      </c>
      <c r="J129" s="669">
        <f t="shared" si="18"/>
        <v>3.2581453634085209</v>
      </c>
      <c r="K129" s="901">
        <v>0.58499999999999996</v>
      </c>
      <c r="L129" s="911">
        <v>4</v>
      </c>
      <c r="M129" s="660">
        <f t="shared" si="19"/>
        <v>2.34</v>
      </c>
      <c r="N129" s="894" t="s">
        <v>189</v>
      </c>
      <c r="O129" s="756">
        <v>0.56999999999999995</v>
      </c>
      <c r="P129" s="885">
        <v>43817</v>
      </c>
      <c r="Q129" s="885">
        <v>43832</v>
      </c>
      <c r="R129" s="660">
        <f t="shared" si="20"/>
        <v>2.6315789473684239</v>
      </c>
      <c r="S129" s="721">
        <f>IF(INDEX(Historical!$D$7:$D$1379,MATCH(B129,Historical!$B$7:$B$1403,0))=0,"n/a",(INDEX(Historical!$C$7:$C$1381,MATCH(B129,Historical!$B$7:$B$1403,0))/INDEX(Historical!$D$7:$D$1379,MATCH(B129,Historical!$B$7:$B$1403,0))-1)*100)</f>
        <v>5.6603773584905648</v>
      </c>
      <c r="T129" s="721">
        <f>IF(INDEX(Historical!$F$7:$F$1372,MATCH(B129,Historical!$B$7:$B$1403,0))=0,"n/a",((INDEX(Historical!$C$7:$C$1381,MATCH(B129,Historical!$B$7:$B$1403,0))/INDEX(Historical!$F$7:$F$1372,MATCH(B129,Historical!$B$7:$B$1403,0)))^(1/3)-1)*100)</f>
        <v>5.2726599609396629</v>
      </c>
      <c r="U129" s="721">
        <f>IF(INDEX(Historical!$H$7:$H$1372,MATCH(B129,Historical!$B$7:$B$1403,0))=0,"n/a",((INDEX(Historical!$C$7:$C$1381,MATCH(B129,Historical!$B$7:$B$1403,0))/INDEX(Historical!$H$7:$H$1372,MATCH(B129,Historical!$B$7:$B$1403,0)))^(1/5)-1)*100)</f>
        <v>5.6719737751172117</v>
      </c>
      <c r="V129" s="721">
        <f>IF(INDEX(Historical!$O$7:$O$1372,MATCH(B129,Historical!$B$7:$B$1403,0))=0,"n/a",((INDEX(Historical!$C$7:$C$1381,MATCH(B129,Historical!$B$7:$B$1403,0))/INDEX(Historical!$O$7:$O$1372,MATCH(B129,Historical!$B$7:$B$1403,0)))^(1/10)-1)*100)</f>
        <v>1.089301591994607</v>
      </c>
      <c r="W129" s="722">
        <f t="shared" si="21"/>
        <v>5.2069819936013584</v>
      </c>
      <c r="X129" s="723">
        <f t="shared" si="22"/>
        <v>0.59704987106496965</v>
      </c>
      <c r="Y129" s="679"/>
      <c r="Z129" s="669">
        <f t="shared" si="23"/>
        <v>131.46067415730334</v>
      </c>
      <c r="AA129" s="910">
        <f t="shared" si="24"/>
        <v>40.348314606741567</v>
      </c>
      <c r="AB129" s="911">
        <v>12</v>
      </c>
      <c r="AC129" s="889">
        <v>1.78</v>
      </c>
      <c r="AD129" s="889" t="s">
        <v>136</v>
      </c>
      <c r="AE129" s="889">
        <v>17.2</v>
      </c>
      <c r="AF129" s="889">
        <v>1.8</v>
      </c>
      <c r="AG129" s="889">
        <v>5.4</v>
      </c>
      <c r="AH129" s="889">
        <v>8.4</v>
      </c>
      <c r="AI129" s="889">
        <v>5.4</v>
      </c>
      <c r="AJ129" s="889">
        <v>9.5</v>
      </c>
      <c r="AK129" s="889">
        <v>-0.89999999999999991</v>
      </c>
      <c r="AL129" s="902">
        <v>3030</v>
      </c>
      <c r="AM129" s="896">
        <v>2.1</v>
      </c>
      <c r="AN129" s="889">
        <v>0.52</v>
      </c>
      <c r="AO129" s="762">
        <f t="shared" si="25"/>
        <v>-31.418195468215835</v>
      </c>
      <c r="AP129" s="763">
        <f t="shared" si="26"/>
        <v>8.9301191385257326</v>
      </c>
      <c r="AQ129" s="912">
        <f t="shared" si="27"/>
        <v>79.662605139169827</v>
      </c>
      <c r="AR129" s="669">
        <f>INDEX(Historical!$C$7:$C$1381,MATCH(B129,Historical!$B$7:$B$1403,0))*IF(AH129="n/a",1.03,IF(AH129&lt;0,1.01,IF(AH129&gt;10,1.1,(1+AH129/100))))</f>
        <v>2.4281600000000005</v>
      </c>
      <c r="AS129" s="910">
        <f t="shared" si="28"/>
        <v>2.5592806400000008</v>
      </c>
      <c r="AT129" s="910">
        <f t="shared" si="34"/>
        <v>2.5848734464000009</v>
      </c>
      <c r="AU129" s="910">
        <f t="shared" si="34"/>
        <v>2.6107221808640011</v>
      </c>
      <c r="AV129" s="910">
        <f t="shared" si="34"/>
        <v>2.6368294026726411</v>
      </c>
      <c r="AW129" s="669">
        <f t="shared" si="29"/>
        <v>12.819865669936645</v>
      </c>
      <c r="AX129" s="770">
        <f t="shared" si="30"/>
        <v>17.849993970950496</v>
      </c>
      <c r="AY129" s="959">
        <v>0.08</v>
      </c>
      <c r="AZ129" s="896">
        <v>14.77</v>
      </c>
      <c r="BA129" s="896">
        <v>-10.79</v>
      </c>
      <c r="BB129" s="896">
        <v>-2</v>
      </c>
      <c r="BC129" s="896">
        <v>0.44</v>
      </c>
      <c r="BE129" s="641">
        <v>2013</v>
      </c>
      <c r="BF129" s="922">
        <f t="shared" si="31"/>
        <v>0</v>
      </c>
      <c r="BG129" s="906">
        <v>3.3000000000000003</v>
      </c>
      <c r="BH129" s="887"/>
    </row>
    <row r="130" spans="1:60" ht="11.25" customHeight="1" x14ac:dyDescent="0.2">
      <c r="A130" s="895" t="s">
        <v>946</v>
      </c>
      <c r="B130" s="899" t="s">
        <v>947</v>
      </c>
      <c r="C130" s="957" t="s">
        <v>4335</v>
      </c>
      <c r="D130" s="957" t="s">
        <v>4336</v>
      </c>
      <c r="E130" s="754">
        <v>8</v>
      </c>
      <c r="F130" s="1235">
        <v>647</v>
      </c>
      <c r="G130" s="1235" t="s">
        <v>106</v>
      </c>
      <c r="H130" s="1235" t="s">
        <v>106</v>
      </c>
      <c r="I130" s="898">
        <v>16.760000000000002</v>
      </c>
      <c r="J130" s="669">
        <f t="shared" si="18"/>
        <v>5.2505966587112169</v>
      </c>
      <c r="K130" s="901">
        <v>0.22</v>
      </c>
      <c r="L130" s="911">
        <v>4</v>
      </c>
      <c r="M130" s="660">
        <f t="shared" si="19"/>
        <v>0.88</v>
      </c>
      <c r="N130" s="894" t="s">
        <v>504</v>
      </c>
      <c r="O130" s="756">
        <v>0.21</v>
      </c>
      <c r="P130" s="885">
        <v>43914</v>
      </c>
      <c r="Q130" s="885">
        <v>43923</v>
      </c>
      <c r="R130" s="660">
        <f t="shared" si="20"/>
        <v>4.7619047619047663</v>
      </c>
      <c r="S130" s="721">
        <f>IF(INDEX(Historical!$D$7:$D$1379,MATCH(B130,Historical!$B$7:$B$1403,0))=0,"n/a",(INDEX(Historical!$C$7:$C$1381,MATCH(B130,Historical!$B$7:$B$1403,0))/INDEX(Historical!$D$7:$D$1379,MATCH(B130,Historical!$B$7:$B$1403,0))-1)*100)</f>
        <v>5.0632911392404889</v>
      </c>
      <c r="T130" s="721">
        <f>IF(INDEX(Historical!$F$7:$F$1372,MATCH(B130,Historical!$B$7:$B$1403,0))=0,"n/a",((INDEX(Historical!$C$7:$C$1381,MATCH(B130,Historical!$B$7:$B$1403,0))/INDEX(Historical!$F$7:$F$1372,MATCH(B130,Historical!$B$7:$B$1403,0)))^(1/3)-1)*100)</f>
        <v>5.343218065147215</v>
      </c>
      <c r="U130" s="721">
        <f>IF(INDEX(Historical!$H$7:$H$1372,MATCH(B130,Historical!$B$7:$B$1403,0))=0,"n/a",((INDEX(Historical!$C$7:$C$1381,MATCH(B130,Historical!$B$7:$B$1403,0))/INDEX(Historical!$H$7:$H$1372,MATCH(B130,Historical!$B$7:$B$1403,0)))^(1/5)-1)*100)</f>
        <v>5.3366794005815787</v>
      </c>
      <c r="V130" s="721" t="str">
        <f>IF(INDEX(Historical!$O$7:$O$1372,MATCH(B130,Historical!$B$7:$B$1403,0))=0,"n/a",((INDEX(Historical!$C$7:$C$1381,MATCH(B130,Historical!$B$7:$B$1403,0))/INDEX(Historical!$O$7:$O$1372,MATCH(B130,Historical!$B$7:$B$1403,0)))^(1/10)-1)*100)</f>
        <v>n/a</v>
      </c>
      <c r="W130" s="722" t="str">
        <f t="shared" si="21"/>
        <v>n/a</v>
      </c>
      <c r="X130" s="723" t="str">
        <f t="shared" si="22"/>
        <v>n/a</v>
      </c>
      <c r="Y130" s="679"/>
      <c r="Z130" s="669">
        <f t="shared" si="23"/>
        <v>293.33333333333337</v>
      </c>
      <c r="AA130" s="910">
        <f t="shared" si="24"/>
        <v>55.866666666666674</v>
      </c>
      <c r="AB130" s="911">
        <v>12</v>
      </c>
      <c r="AC130" s="889">
        <v>0.3</v>
      </c>
      <c r="AD130" s="889">
        <v>11.32</v>
      </c>
      <c r="AE130" s="889">
        <v>6.4</v>
      </c>
      <c r="AF130" s="889">
        <v>2.75</v>
      </c>
      <c r="AG130" s="889">
        <v>5.7</v>
      </c>
      <c r="AH130" s="889">
        <v>-24.8</v>
      </c>
      <c r="AI130" s="889">
        <v>-9.8000000000000007</v>
      </c>
      <c r="AJ130" s="889">
        <v>-7.1999999999999993</v>
      </c>
      <c r="AK130" s="889">
        <v>5</v>
      </c>
      <c r="AL130" s="902">
        <v>1270</v>
      </c>
      <c r="AM130" s="896">
        <v>0.2</v>
      </c>
      <c r="AN130" s="889">
        <v>2.96</v>
      </c>
      <c r="AO130" s="762">
        <f t="shared" si="25"/>
        <v>-45.279390607373877</v>
      </c>
      <c r="AP130" s="763">
        <f t="shared" si="26"/>
        <v>10.587276059292796</v>
      </c>
      <c r="AQ130" s="912">
        <f t="shared" si="27"/>
        <v>161.30725493464871</v>
      </c>
      <c r="AR130" s="669">
        <f>INDEX(Historical!$C$7:$C$1381,MATCH(B130,Historical!$B$7:$B$1403,0))*IF(AH130="n/a",1.03,IF(AH130&lt;0,1.01,IF(AH130&gt;10,1.1,(1+AH130/100))))</f>
        <v>0.83829999999999993</v>
      </c>
      <c r="AS130" s="910">
        <f t="shared" si="28"/>
        <v>0.84668299999999996</v>
      </c>
      <c r="AT130" s="910">
        <f t="shared" si="34"/>
        <v>0.88901715000000003</v>
      </c>
      <c r="AU130" s="910">
        <f t="shared" si="34"/>
        <v>0.93346800750000003</v>
      </c>
      <c r="AV130" s="910">
        <f t="shared" si="34"/>
        <v>0.98014140787500004</v>
      </c>
      <c r="AW130" s="669">
        <f t="shared" si="29"/>
        <v>4.4876095653750001</v>
      </c>
      <c r="AX130" s="770">
        <f t="shared" si="30"/>
        <v>26.775713397225537</v>
      </c>
      <c r="AY130" s="959">
        <v>0.54</v>
      </c>
      <c r="AZ130" s="896">
        <v>11.58</v>
      </c>
      <c r="BA130" s="896">
        <v>-13.74</v>
      </c>
      <c r="BB130" s="896">
        <v>-9.15</v>
      </c>
      <c r="BC130" s="896">
        <v>-5.33</v>
      </c>
      <c r="BE130" s="641">
        <v>2013</v>
      </c>
      <c r="BF130" s="922">
        <f t="shared" si="31"/>
        <v>0</v>
      </c>
      <c r="BG130" s="906">
        <v>1.0999999999999999</v>
      </c>
    </row>
    <row r="131" spans="1:60" ht="11.25" customHeight="1" x14ac:dyDescent="0.2">
      <c r="A131" s="887" t="s">
        <v>886</v>
      </c>
      <c r="B131" s="899" t="s">
        <v>887</v>
      </c>
      <c r="C131" s="957" t="s">
        <v>112</v>
      </c>
      <c r="D131" s="957" t="s">
        <v>4348</v>
      </c>
      <c r="E131" s="754">
        <v>8</v>
      </c>
      <c r="F131" s="1235">
        <v>611</v>
      </c>
      <c r="G131" s="1235" t="s">
        <v>106</v>
      </c>
      <c r="H131" s="1235" t="s">
        <v>106</v>
      </c>
      <c r="I131" s="898">
        <v>38.36</v>
      </c>
      <c r="J131" s="669">
        <f t="shared" si="18"/>
        <v>1.5641293013555786</v>
      </c>
      <c r="K131" s="901">
        <v>0.15</v>
      </c>
      <c r="L131" s="911">
        <v>4</v>
      </c>
      <c r="M131" s="660">
        <f t="shared" si="19"/>
        <v>0.6</v>
      </c>
      <c r="N131" s="894" t="s">
        <v>265</v>
      </c>
      <c r="O131" s="756">
        <v>0.13</v>
      </c>
      <c r="P131" s="885">
        <v>43817</v>
      </c>
      <c r="Q131" s="885">
        <v>43835</v>
      </c>
      <c r="R131" s="660">
        <f t="shared" si="20"/>
        <v>15.384615384615378</v>
      </c>
      <c r="S131" s="721">
        <f>IF(INDEX(Historical!$D$7:$D$1379,MATCH(B131,Historical!$B$7:$B$1403,0))=0,"n/a",(INDEX(Historical!$C$7:$C$1381,MATCH(B131,Historical!$B$7:$B$1403,0))/INDEX(Historical!$D$7:$D$1379,MATCH(B131,Historical!$B$7:$B$1403,0))-1)*100)</f>
        <v>30.000000000000004</v>
      </c>
      <c r="T131" s="721">
        <f>IF(INDEX(Historical!$F$7:$F$1372,MATCH(B131,Historical!$B$7:$B$1403,0))=0,"n/a",((INDEX(Historical!$C$7:$C$1381,MATCH(B131,Historical!$B$7:$B$1403,0))/INDEX(Historical!$F$7:$F$1372,MATCH(B131,Historical!$B$7:$B$1403,0)))^(1/3)-1)*100)</f>
        <v>37.50688670741409</v>
      </c>
      <c r="U131" s="721">
        <f>IF(INDEX(Historical!$H$7:$H$1372,MATCH(B131,Historical!$B$7:$B$1403,0))=0,"n/a",((INDEX(Historical!$C$7:$C$1381,MATCH(B131,Historical!$B$7:$B$1403,0))/INDEX(Historical!$H$7:$H$1372,MATCH(B131,Historical!$B$7:$B$1403,0)))^(1/5)-1)*100)</f>
        <v>34.080129120845726</v>
      </c>
      <c r="V131" s="721" t="str">
        <f>IF(INDEX(Historical!$O$7:$O$1372,MATCH(B131,Historical!$B$7:$B$1403,0))=0,"n/a",((INDEX(Historical!$C$7:$C$1381,MATCH(B131,Historical!$B$7:$B$1403,0))/INDEX(Historical!$O$7:$O$1372,MATCH(B131,Historical!$B$7:$B$1403,0)))^(1/10)-1)*100)</f>
        <v>n/a</v>
      </c>
      <c r="W131" s="722" t="str">
        <f t="shared" si="21"/>
        <v>n/a</v>
      </c>
      <c r="X131" s="723">
        <f t="shared" si="22"/>
        <v>2.0780566537101048</v>
      </c>
      <c r="Y131" s="679"/>
      <c r="Z131" s="669">
        <f t="shared" si="23"/>
        <v>11.787819253438114</v>
      </c>
      <c r="AA131" s="910">
        <f t="shared" si="24"/>
        <v>7.5363457760314345</v>
      </c>
      <c r="AB131" s="911">
        <v>12</v>
      </c>
      <c r="AC131" s="889">
        <v>5.09</v>
      </c>
      <c r="AD131" s="889">
        <v>0.5</v>
      </c>
      <c r="AE131" s="889">
        <v>2.2200000000000002</v>
      </c>
      <c r="AF131" s="889">
        <v>0.77</v>
      </c>
      <c r="AG131" s="889">
        <v>10.7</v>
      </c>
      <c r="AH131" s="889">
        <v>10.5</v>
      </c>
      <c r="AI131" s="889">
        <v>21.310000000000002</v>
      </c>
      <c r="AJ131" s="889">
        <v>16.400000000000002</v>
      </c>
      <c r="AK131" s="889">
        <v>14.979999999999999</v>
      </c>
      <c r="AL131" s="902">
        <v>4480</v>
      </c>
      <c r="AM131" s="896">
        <v>2.7</v>
      </c>
      <c r="AN131" s="889">
        <v>2.41</v>
      </c>
      <c r="AO131" s="762">
        <f t="shared" si="25"/>
        <v>28.107912646169869</v>
      </c>
      <c r="AP131" s="763">
        <f t="shared" si="26"/>
        <v>35.644258422201304</v>
      </c>
      <c r="AQ131" s="912">
        <f t="shared" si="27"/>
        <v>-49.215110525782023</v>
      </c>
      <c r="AR131" s="669">
        <f>INDEX(Historical!$C$7:$C$1381,MATCH(B131,Historical!$B$7:$B$1403,0))*IF(AH131="n/a",1.03,IF(AH131&lt;0,1.01,IF(AH131&gt;10,1.1,(1+AH131/100))))</f>
        <v>0.57200000000000006</v>
      </c>
      <c r="AS131" s="910">
        <f t="shared" si="28"/>
        <v>0.62920000000000009</v>
      </c>
      <c r="AT131" s="910">
        <f t="shared" si="34"/>
        <v>0.69212000000000018</v>
      </c>
      <c r="AU131" s="910">
        <f t="shared" si="34"/>
        <v>0.76133200000000023</v>
      </c>
      <c r="AV131" s="910">
        <f t="shared" si="34"/>
        <v>0.83746520000000035</v>
      </c>
      <c r="AW131" s="669">
        <f t="shared" si="29"/>
        <v>3.4921172000000009</v>
      </c>
      <c r="AX131" s="770">
        <f t="shared" si="30"/>
        <v>9.1035380604796678</v>
      </c>
      <c r="AY131" s="959">
        <v>1.89</v>
      </c>
      <c r="AZ131" s="896">
        <v>19.950000000000003</v>
      </c>
      <c r="BA131" s="896">
        <v>-23.22</v>
      </c>
      <c r="BB131" s="896">
        <v>-16.05</v>
      </c>
      <c r="BC131" s="896">
        <v>-10.14</v>
      </c>
      <c r="BE131" s="641">
        <v>2013</v>
      </c>
      <c r="BF131" s="922">
        <f t="shared" si="31"/>
        <v>0</v>
      </c>
      <c r="BG131" s="906">
        <v>2.8000000000000003</v>
      </c>
      <c r="BH131" s="721"/>
    </row>
    <row r="132" spans="1:60" ht="11.25" customHeight="1" x14ac:dyDescent="0.2">
      <c r="A132" s="887" t="s">
        <v>890</v>
      </c>
      <c r="B132" s="899" t="s">
        <v>891</v>
      </c>
      <c r="C132" s="957" t="s">
        <v>112</v>
      </c>
      <c r="D132" s="957" t="s">
        <v>4349</v>
      </c>
      <c r="E132" s="754">
        <v>8</v>
      </c>
      <c r="F132" s="1235">
        <v>632</v>
      </c>
      <c r="G132" s="1235" t="s">
        <v>106</v>
      </c>
      <c r="H132" s="1235" t="s">
        <v>106</v>
      </c>
      <c r="I132" s="898">
        <v>50.46</v>
      </c>
      <c r="J132" s="669">
        <f t="shared" si="18"/>
        <v>2.9726516052318668</v>
      </c>
      <c r="K132" s="901">
        <v>0.375</v>
      </c>
      <c r="L132" s="911">
        <v>4</v>
      </c>
      <c r="M132" s="660">
        <f t="shared" si="19"/>
        <v>1.5</v>
      </c>
      <c r="N132" s="894" t="s">
        <v>249</v>
      </c>
      <c r="O132" s="756">
        <v>0.35</v>
      </c>
      <c r="P132" s="885">
        <v>43875</v>
      </c>
      <c r="Q132" s="885">
        <v>43894</v>
      </c>
      <c r="R132" s="660">
        <f t="shared" si="20"/>
        <v>7.1428571428571495</v>
      </c>
      <c r="S132" s="721">
        <f>IF(INDEX(Historical!$D$7:$D$1379,MATCH(B132,Historical!$B$7:$B$1403,0))=0,"n/a",(INDEX(Historical!$C$7:$C$1381,MATCH(B132,Historical!$B$7:$B$1403,0))/INDEX(Historical!$D$7:$D$1379,MATCH(B132,Historical!$B$7:$B$1403,0))-1)*100)</f>
        <v>9.375</v>
      </c>
      <c r="T132" s="721">
        <f>IF(INDEX(Historical!$F$7:$F$1372,MATCH(B132,Historical!$B$7:$B$1403,0))=0,"n/a",((INDEX(Historical!$C$7:$C$1381,MATCH(B132,Historical!$B$7:$B$1403,0))/INDEX(Historical!$F$7:$F$1372,MATCH(B132,Historical!$B$7:$B$1403,0)))^(1/3)-1)*100)</f>
        <v>8.3706762661827092</v>
      </c>
      <c r="U132" s="721">
        <f>IF(INDEX(Historical!$H$7:$H$1372,MATCH(B132,Historical!$B$7:$B$1403,0))=0,"n/a",((INDEX(Historical!$C$7:$C$1381,MATCH(B132,Historical!$B$7:$B$1403,0))/INDEX(Historical!$H$7:$H$1372,MATCH(B132,Historical!$B$7:$B$1403,0)))^(1/5)-1)*100)</f>
        <v>22.865967908314722</v>
      </c>
      <c r="V132" s="721" t="str">
        <f>IF(INDEX(Historical!$O$7:$O$1372,MATCH(B132,Historical!$B$7:$B$1403,0))=0,"n/a",((INDEX(Historical!$C$7:$C$1381,MATCH(B132,Historical!$B$7:$B$1403,0))/INDEX(Historical!$O$7:$O$1372,MATCH(B132,Historical!$B$7:$B$1403,0)))^(1/10)-1)*100)</f>
        <v>n/a</v>
      </c>
      <c r="W132" s="722" t="str">
        <f t="shared" si="21"/>
        <v>n/a</v>
      </c>
      <c r="X132" s="723">
        <f t="shared" si="22"/>
        <v>3.3139083925093797</v>
      </c>
      <c r="Y132" s="672"/>
      <c r="Z132" s="669">
        <f t="shared" si="23"/>
        <v>24.271844660194176</v>
      </c>
      <c r="AA132" s="910">
        <f t="shared" si="24"/>
        <v>8.1650485436893216</v>
      </c>
      <c r="AB132" s="911">
        <v>12</v>
      </c>
      <c r="AC132" s="889">
        <v>6.18</v>
      </c>
      <c r="AD132" s="889">
        <v>0.44</v>
      </c>
      <c r="AE132" s="889">
        <v>0.71</v>
      </c>
      <c r="AF132" s="889">
        <v>1.43</v>
      </c>
      <c r="AG132" s="889">
        <v>18.899999999999999</v>
      </c>
      <c r="AH132" s="889">
        <v>75.5</v>
      </c>
      <c r="AI132" s="889">
        <v>8.02</v>
      </c>
      <c r="AJ132" s="889">
        <v>6.9</v>
      </c>
      <c r="AK132" s="889">
        <v>18.39</v>
      </c>
      <c r="AL132" s="902">
        <v>6200</v>
      </c>
      <c r="AM132" s="896">
        <v>0.3</v>
      </c>
      <c r="AN132" s="889">
        <v>0.35</v>
      </c>
      <c r="AO132" s="762">
        <f t="shared" si="25"/>
        <v>17.673570969857266</v>
      </c>
      <c r="AP132" s="763">
        <f t="shared" si="26"/>
        <v>25.83861951354659</v>
      </c>
      <c r="AQ132" s="912">
        <f t="shared" si="27"/>
        <v>-27.962912584401721</v>
      </c>
      <c r="AR132" s="669">
        <f>INDEX(Historical!$C$7:$C$1381,MATCH(B132,Historical!$B$7:$B$1403,0))*IF(AH132="n/a",1.03,IF(AH132&lt;0,1.01,IF(AH132&gt;10,1.1,(1+AH132/100))))</f>
        <v>1.54</v>
      </c>
      <c r="AS132" s="910">
        <f t="shared" si="28"/>
        <v>1.6635080000000002</v>
      </c>
      <c r="AT132" s="910">
        <f t="shared" si="34"/>
        <v>1.8298588000000005</v>
      </c>
      <c r="AU132" s="910">
        <f t="shared" si="34"/>
        <v>2.0128446800000006</v>
      </c>
      <c r="AV132" s="910">
        <f t="shared" si="34"/>
        <v>2.2141291480000009</v>
      </c>
      <c r="AW132" s="669">
        <f t="shared" si="29"/>
        <v>9.2603406280000016</v>
      </c>
      <c r="AX132" s="770">
        <f t="shared" si="30"/>
        <v>18.351844288545387</v>
      </c>
      <c r="AY132" s="959">
        <v>0.93</v>
      </c>
      <c r="AZ132" s="896">
        <v>-4.63</v>
      </c>
      <c r="BA132" s="896">
        <v>-30.130000000000003</v>
      </c>
      <c r="BB132" s="896">
        <v>-23.419999999999998</v>
      </c>
      <c r="BC132" s="896">
        <v>-22.17</v>
      </c>
      <c r="BE132" s="641">
        <v>2013</v>
      </c>
      <c r="BF132" s="922">
        <f t="shared" si="31"/>
        <v>0</v>
      </c>
      <c r="BG132" s="906">
        <v>6</v>
      </c>
      <c r="BH132" s="721"/>
    </row>
    <row r="133" spans="1:60" ht="11.25" customHeight="1" x14ac:dyDescent="0.2">
      <c r="A133" s="895" t="s">
        <v>913</v>
      </c>
      <c r="B133" s="899" t="s">
        <v>914</v>
      </c>
      <c r="C133" s="957" t="s">
        <v>108</v>
      </c>
      <c r="D133" s="957" t="s">
        <v>118</v>
      </c>
      <c r="E133" s="754">
        <v>8</v>
      </c>
      <c r="F133" s="1235">
        <v>641</v>
      </c>
      <c r="G133" s="1235" t="s">
        <v>106</v>
      </c>
      <c r="H133" s="1235" t="s">
        <v>106</v>
      </c>
      <c r="I133" s="898">
        <v>65.17</v>
      </c>
      <c r="J133" s="669">
        <f t="shared" si="18"/>
        <v>1.6572042350774898</v>
      </c>
      <c r="K133" s="901">
        <v>0.27</v>
      </c>
      <c r="L133" s="911">
        <v>4</v>
      </c>
      <c r="M133" s="660">
        <f t="shared" si="19"/>
        <v>1.08</v>
      </c>
      <c r="N133" s="894" t="s">
        <v>596</v>
      </c>
      <c r="O133" s="756">
        <v>0.25</v>
      </c>
      <c r="P133" s="885">
        <v>43902</v>
      </c>
      <c r="Q133" s="885">
        <v>43917</v>
      </c>
      <c r="R133" s="660">
        <f t="shared" si="20"/>
        <v>8.0000000000000071</v>
      </c>
      <c r="S133" s="721">
        <f>IF(INDEX(Historical!$D$7:$D$1379,MATCH(B133,Historical!$B$7:$B$1403,0))=0,"n/a",(INDEX(Historical!$C$7:$C$1381,MATCH(B133,Historical!$B$7:$B$1403,0))/INDEX(Historical!$D$7:$D$1379,MATCH(B133,Historical!$B$7:$B$1403,0))-1)*100)</f>
        <v>13.636363636363647</v>
      </c>
      <c r="T133" s="721">
        <f>IF(INDEX(Historical!$F$7:$F$1372,MATCH(B133,Historical!$B$7:$B$1403,0))=0,"n/a",((INDEX(Historical!$C$7:$C$1381,MATCH(B133,Historical!$B$7:$B$1403,0))/INDEX(Historical!$F$7:$F$1372,MATCH(B133,Historical!$B$7:$B$1403,0)))^(1/3)-1)*100)</f>
        <v>11.57215834702825</v>
      </c>
      <c r="U133" s="721">
        <f>IF(INDEX(Historical!$H$7:$H$1372,MATCH(B133,Historical!$B$7:$B$1403,0))=0,"n/a",((INDEX(Historical!$C$7:$C$1381,MATCH(B133,Historical!$B$7:$B$1403,0))/INDEX(Historical!$H$7:$H$1372,MATCH(B133,Historical!$B$7:$B$1403,0)))^(1/5)-1)*100)</f>
        <v>15.811517561929445</v>
      </c>
      <c r="V133" s="721" t="str">
        <f>IF(INDEX(Historical!$O$7:$O$1372,MATCH(B133,Historical!$B$7:$B$1403,0))=0,"n/a",((INDEX(Historical!$C$7:$C$1381,MATCH(B133,Historical!$B$7:$B$1403,0))/INDEX(Historical!$O$7:$O$1372,MATCH(B133,Historical!$B$7:$B$1403,0)))^(1/10)-1)*100)</f>
        <v>n/a</v>
      </c>
      <c r="W133" s="722" t="str">
        <f t="shared" si="21"/>
        <v>n/a</v>
      </c>
      <c r="X133" s="723">
        <f t="shared" si="22"/>
        <v>1.5971229860534792</v>
      </c>
      <c r="Y133" s="682"/>
      <c r="Z133" s="669">
        <f t="shared" si="23"/>
        <v>22.500000000000004</v>
      </c>
      <c r="AA133" s="910">
        <f t="shared" si="24"/>
        <v>13.577083333333334</v>
      </c>
      <c r="AB133" s="911">
        <v>12</v>
      </c>
      <c r="AC133" s="889">
        <v>4.8</v>
      </c>
      <c r="AD133" s="889">
        <v>1.36</v>
      </c>
      <c r="AE133" s="889">
        <v>3.42</v>
      </c>
      <c r="AF133" s="889">
        <v>2.68</v>
      </c>
      <c r="AG133" s="889">
        <v>17.2</v>
      </c>
      <c r="AH133" s="889">
        <v>21.4</v>
      </c>
      <c r="AI133" s="889">
        <v>-3.2300000000000004</v>
      </c>
      <c r="AJ133" s="889">
        <v>9.9</v>
      </c>
      <c r="AK133" s="889">
        <v>10</v>
      </c>
      <c r="AL133" s="902">
        <v>1270</v>
      </c>
      <c r="AM133" s="896">
        <v>0.5</v>
      </c>
      <c r="AN133" s="889">
        <v>0</v>
      </c>
      <c r="AO133" s="762">
        <f t="shared" si="25"/>
        <v>3.8916384636736012</v>
      </c>
      <c r="AP133" s="763">
        <f t="shared" si="26"/>
        <v>17.468721797006936</v>
      </c>
      <c r="AQ133" s="912">
        <f t="shared" si="27"/>
        <v>27.168450548140342</v>
      </c>
      <c r="AR133" s="669">
        <f>INDEX(Historical!$C$7:$C$1381,MATCH(B133,Historical!$B$7:$B$1403,0))*IF(AH133="n/a",1.03,IF(AH133&lt;0,1.01,IF(AH133&gt;10,1.1,(1+AH133/100))))</f>
        <v>1.1000000000000001</v>
      </c>
      <c r="AS133" s="910">
        <f t="shared" si="28"/>
        <v>1.1110000000000002</v>
      </c>
      <c r="AT133" s="910">
        <f t="shared" si="34"/>
        <v>1.2221000000000004</v>
      </c>
      <c r="AU133" s="910">
        <f t="shared" si="34"/>
        <v>1.3443100000000006</v>
      </c>
      <c r="AV133" s="910">
        <f t="shared" si="34"/>
        <v>1.4787410000000007</v>
      </c>
      <c r="AW133" s="669">
        <f t="shared" si="29"/>
        <v>6.2561510000000027</v>
      </c>
      <c r="AX133" s="770">
        <f t="shared" si="30"/>
        <v>9.5997406782261816</v>
      </c>
      <c r="AY133" s="959">
        <v>0.52</v>
      </c>
      <c r="AZ133" s="896">
        <v>21.04</v>
      </c>
      <c r="BA133" s="896">
        <v>-19.189999999999998</v>
      </c>
      <c r="BB133" s="896">
        <v>-4.29</v>
      </c>
      <c r="BC133" s="896">
        <v>2.17</v>
      </c>
      <c r="BE133" s="641">
        <v>2013</v>
      </c>
      <c r="BF133" s="922">
        <f t="shared" si="31"/>
        <v>0</v>
      </c>
      <c r="BG133" s="906">
        <v>4.9000000000000004</v>
      </c>
      <c r="BH133" s="721"/>
    </row>
    <row r="134" spans="1:60" ht="11.25" customHeight="1" x14ac:dyDescent="0.2">
      <c r="A134" s="895" t="s">
        <v>929</v>
      </c>
      <c r="B134" s="899" t="s">
        <v>930</v>
      </c>
      <c r="C134" s="957" t="s">
        <v>108</v>
      </c>
      <c r="D134" s="957" t="s">
        <v>118</v>
      </c>
      <c r="E134" s="754">
        <v>8</v>
      </c>
      <c r="F134" s="1235">
        <v>563</v>
      </c>
      <c r="G134" s="1235" t="s">
        <v>106</v>
      </c>
      <c r="H134" s="1235" t="s">
        <v>106</v>
      </c>
      <c r="I134" s="898">
        <v>208</v>
      </c>
      <c r="J134" s="669">
        <f t="shared" si="18"/>
        <v>0.84615384615384615</v>
      </c>
      <c r="K134" s="901">
        <v>0.44</v>
      </c>
      <c r="L134" s="911">
        <v>4</v>
      </c>
      <c r="M134" s="660">
        <f t="shared" si="19"/>
        <v>1.76</v>
      </c>
      <c r="N134" s="894" t="s">
        <v>107</v>
      </c>
      <c r="O134" s="756">
        <v>0.4</v>
      </c>
      <c r="P134" s="636">
        <v>43585</v>
      </c>
      <c r="Q134" s="636">
        <v>43600</v>
      </c>
      <c r="R134" s="660">
        <f t="shared" si="20"/>
        <v>9.9999999999999947</v>
      </c>
      <c r="S134" s="721">
        <f>IF(INDEX(Historical!$D$7:$D$1379,MATCH(B134,Historical!$B$7:$B$1403,0))=0,"n/a",(INDEX(Historical!$C$7:$C$1381,MATCH(B134,Historical!$B$7:$B$1403,0))/INDEX(Historical!$D$7:$D$1379,MATCH(B134,Historical!$B$7:$B$1403,0))-1)*100)</f>
        <v>10.256410256410241</v>
      </c>
      <c r="T134" s="721">
        <f>IF(INDEX(Historical!$F$7:$F$1372,MATCH(B134,Historical!$B$7:$B$1403,0))=0,"n/a",((INDEX(Historical!$C$7:$C$1381,MATCH(B134,Historical!$B$7:$B$1403,0))/INDEX(Historical!$F$7:$F$1372,MATCH(B134,Historical!$B$7:$B$1403,0)))^(1/3)-1)*100)</f>
        <v>10.064241629820891</v>
      </c>
      <c r="U134" s="721">
        <f>IF(INDEX(Historical!$H$7:$H$1372,MATCH(B134,Historical!$B$7:$B$1403,0))=0,"n/a",((INDEX(Historical!$C$7:$C$1381,MATCH(B134,Historical!$B$7:$B$1403,0))/INDEX(Historical!$H$7:$H$1372,MATCH(B134,Historical!$B$7:$B$1403,0)))^(1/5)-1)*100)</f>
        <v>13.208058618782005</v>
      </c>
      <c r="V134" s="721">
        <f>IF(INDEX(Historical!$O$7:$O$1372,MATCH(B134,Historical!$B$7:$B$1403,0))=0,"n/a",((INDEX(Historical!$C$7:$C$1381,MATCH(B134,Historical!$B$7:$B$1403,0))/INDEX(Historical!$O$7:$O$1372,MATCH(B134,Historical!$B$7:$B$1403,0)))^(1/10)-1)*100)</f>
        <v>11.106052981946624</v>
      </c>
      <c r="W134" s="722">
        <f t="shared" si="21"/>
        <v>1.1892666674877459</v>
      </c>
      <c r="X134" s="723">
        <f t="shared" si="22"/>
        <v>2.0637591591846882</v>
      </c>
      <c r="Y134" s="900" t="s">
        <v>805</v>
      </c>
      <c r="Z134" s="669">
        <f t="shared" si="23"/>
        <v>27.672955974842768</v>
      </c>
      <c r="AA134" s="910">
        <f t="shared" si="24"/>
        <v>32.704402515723267</v>
      </c>
      <c r="AB134" s="911">
        <v>12</v>
      </c>
      <c r="AC134" s="889">
        <v>6.36</v>
      </c>
      <c r="AD134" s="889">
        <v>2.7</v>
      </c>
      <c r="AE134" s="889">
        <v>4.43</v>
      </c>
      <c r="AF134" s="889">
        <v>14.46</v>
      </c>
      <c r="AG134" s="889">
        <v>39.6</v>
      </c>
      <c r="AH134" s="889">
        <v>37.1</v>
      </c>
      <c r="AI134" s="889">
        <v>12.15</v>
      </c>
      <c r="AJ134" s="889">
        <v>6.4</v>
      </c>
      <c r="AK134" s="889">
        <v>12.120000000000001</v>
      </c>
      <c r="AL134" s="902">
        <v>48760</v>
      </c>
      <c r="AM134" s="896">
        <v>0.70000000000000007</v>
      </c>
      <c r="AN134" s="889">
        <v>2.2000000000000002</v>
      </c>
      <c r="AO134" s="762">
        <f t="shared" si="25"/>
        <v>-18.650190050787415</v>
      </c>
      <c r="AP134" s="763">
        <f t="shared" si="26"/>
        <v>14.054212464935851</v>
      </c>
      <c r="AQ134" s="912">
        <f t="shared" si="27"/>
        <v>358.45424362857432</v>
      </c>
      <c r="AR134" s="669">
        <f>INDEX(Historical!$C$7:$C$1381,MATCH(B134,Historical!$B$7:$B$1403,0))*IF(AH134="n/a",1.03,IF(AH134&lt;0,1.01,IF(AH134&gt;10,1.1,(1+AH134/100))))</f>
        <v>1.8920000000000001</v>
      </c>
      <c r="AS134" s="910">
        <f t="shared" si="28"/>
        <v>2.0812000000000004</v>
      </c>
      <c r="AT134" s="910">
        <f t="shared" si="34"/>
        <v>2.2893200000000005</v>
      </c>
      <c r="AU134" s="910">
        <f t="shared" si="34"/>
        <v>2.5182520000000008</v>
      </c>
      <c r="AV134" s="910">
        <f t="shared" si="34"/>
        <v>2.7700772000000011</v>
      </c>
      <c r="AW134" s="669">
        <f t="shared" si="29"/>
        <v>11.550849200000002</v>
      </c>
      <c r="AX134" s="770">
        <f t="shared" si="30"/>
        <v>5.5532928846153862</v>
      </c>
      <c r="AY134" s="959">
        <v>0.79</v>
      </c>
      <c r="AZ134" s="896">
        <v>33.26</v>
      </c>
      <c r="BA134" s="896">
        <v>-12.67</v>
      </c>
      <c r="BB134" s="896">
        <v>-4.1399999999999997</v>
      </c>
      <c r="BC134" s="896">
        <v>4.74</v>
      </c>
      <c r="BE134" s="641">
        <v>2012</v>
      </c>
      <c r="BF134" s="922">
        <f t="shared" si="31"/>
        <v>0</v>
      </c>
      <c r="BG134" s="906">
        <v>5.3</v>
      </c>
    </row>
    <row r="135" spans="1:60" ht="11.25" customHeight="1" x14ac:dyDescent="0.2">
      <c r="A135" s="895" t="s">
        <v>920</v>
      </c>
      <c r="B135" s="899" t="s">
        <v>921</v>
      </c>
      <c r="C135" s="957" t="s">
        <v>4207</v>
      </c>
      <c r="D135" s="957" t="s">
        <v>4354</v>
      </c>
      <c r="E135" s="754">
        <v>8</v>
      </c>
      <c r="F135" s="1235">
        <v>587</v>
      </c>
      <c r="G135" s="1235" t="s">
        <v>106</v>
      </c>
      <c r="H135" s="1235" t="s">
        <v>106</v>
      </c>
      <c r="I135" s="898">
        <v>91.68</v>
      </c>
      <c r="J135" s="669">
        <f t="shared" ref="J135:J198" si="35">(M135/I135)*100</f>
        <v>1.0907504363001745</v>
      </c>
      <c r="K135" s="901">
        <v>0.25</v>
      </c>
      <c r="L135" s="911">
        <v>4</v>
      </c>
      <c r="M135" s="660">
        <f t="shared" ref="M135:M198" si="36">K135*L135</f>
        <v>1</v>
      </c>
      <c r="N135" s="894" t="s">
        <v>127</v>
      </c>
      <c r="O135" s="756">
        <v>0.23</v>
      </c>
      <c r="P135" s="885">
        <v>43724</v>
      </c>
      <c r="Q135" s="885">
        <v>43747</v>
      </c>
      <c r="R135" s="660">
        <f t="shared" ref="R135:R198" si="37">(K135-O135)/O135*100</f>
        <v>8.6956521739130395</v>
      </c>
      <c r="S135" s="721">
        <f>IF(INDEX(Historical!$D$7:$D$1379,MATCH(B135,Historical!$B$7:$B$1403,0))=0,"n/a",(INDEX(Historical!$C$7:$C$1381,MATCH(B135,Historical!$B$7:$B$1403,0))/INDEX(Historical!$D$7:$D$1379,MATCH(B135,Historical!$B$7:$B$1403,0))-1)*100)</f>
        <v>14.285714285714279</v>
      </c>
      <c r="T135" s="721">
        <f>IF(INDEX(Historical!$F$7:$F$1372,MATCH(B135,Historical!$B$7:$B$1403,0))=0,"n/a",((INDEX(Historical!$C$7:$C$1381,MATCH(B135,Historical!$B$7:$B$1403,0))/INDEX(Historical!$F$7:$F$1372,MATCH(B135,Historical!$B$7:$B$1403,0)))^(1/3)-1)*100)</f>
        <v>19.681696117715084</v>
      </c>
      <c r="U135" s="721">
        <f>IF(INDEX(Historical!$H$7:$H$1372,MATCH(B135,Historical!$B$7:$B$1403,0))=0,"n/a",((INDEX(Historical!$C$7:$C$1381,MATCH(B135,Historical!$B$7:$B$1403,0))/INDEX(Historical!$H$7:$H$1372,MATCH(B135,Historical!$B$7:$B$1403,0)))^(1/5)-1)*100)</f>
        <v>17.699999391414888</v>
      </c>
      <c r="V135" s="721">
        <f>IF(INDEX(Historical!$O$7:$O$1372,MATCH(B135,Historical!$B$7:$B$1403,0))=0,"n/a",((INDEX(Historical!$C$7:$C$1381,MATCH(B135,Historical!$B$7:$B$1403,0))/INDEX(Historical!$O$7:$O$1372,MATCH(B135,Historical!$B$7:$B$1403,0)))^(1/10)-1)*100)</f>
        <v>41.421356237309517</v>
      </c>
      <c r="W135" s="722">
        <f t="shared" ref="W135:W198" si="38">IF(OR(U135&lt;=0,U135="n/a",V135&lt;=0,V135="n/a"),"n/a",U135/V135)</f>
        <v>0.42731578584749341</v>
      </c>
      <c r="X135" s="723">
        <f t="shared" ref="X135:X198" si="39">IF(OR(AJ135&lt;=0,AJ135="n/a",U135&lt;=0,U135="n/a"),"n/a",U135/AJ135)</f>
        <v>1.5945945397671071</v>
      </c>
      <c r="Y135" s="900"/>
      <c r="Z135" s="669">
        <f t="shared" ref="Z135:Z198" si="40">IF(OR(AC135&lt;0.01,AC135="n/a"),"n/a",M135/AC135*100)</f>
        <v>26.666666666666668</v>
      </c>
      <c r="AA135" s="910">
        <f t="shared" ref="AA135:AA198" si="41">IF(OR(AC135&lt;0.01,AC135="n/a"),"n/a",I135/AC135)</f>
        <v>24.448</v>
      </c>
      <c r="AB135" s="911">
        <v>12</v>
      </c>
      <c r="AC135" s="889">
        <v>3.75</v>
      </c>
      <c r="AD135" s="889">
        <v>4.01</v>
      </c>
      <c r="AE135" s="889">
        <v>3.39</v>
      </c>
      <c r="AF135" s="889">
        <v>6.02</v>
      </c>
      <c r="AG135" s="889">
        <v>27.200000000000003</v>
      </c>
      <c r="AH135" s="889">
        <v>-9.1999999999999993</v>
      </c>
      <c r="AI135" s="889">
        <v>11</v>
      </c>
      <c r="AJ135" s="889">
        <v>11.1</v>
      </c>
      <c r="AK135" s="889">
        <v>6.1</v>
      </c>
      <c r="AL135" s="902">
        <v>27860</v>
      </c>
      <c r="AM135" s="896">
        <v>0.1</v>
      </c>
      <c r="AN135" s="889">
        <v>0.8</v>
      </c>
      <c r="AO135" s="762">
        <f t="shared" ref="AO135:AO198" si="42">IF(U135="n/a","n/a",IF(AA135&lt;0,"n/a",IF(AA135="n/a","n/a",J135+U135-AA135)))</f>
        <v>-5.6572501722849395</v>
      </c>
      <c r="AP135" s="763">
        <f t="shared" ref="AP135:AP198" si="43">IF(U135="n/a","n/a",J135+U135)</f>
        <v>18.790749827715061</v>
      </c>
      <c r="AQ135" s="912">
        <f t="shared" ref="AQ135:AQ198" si="44">IF(OR(AC135&lt;0.01,AF135="n/a"),"n/a",(I135/SQRT(22.5*AC135*(I135/AF135))-1)*100)</f>
        <v>155.75766307624531</v>
      </c>
      <c r="AR135" s="669">
        <f>INDEX(Historical!$C$7:$C$1381,MATCH(B135,Historical!$B$7:$B$1403,0))*IF(AH135="n/a",1.03,IF(AH135&lt;0,1.01,IF(AH135&gt;10,1.1,(1+AH135/100))))</f>
        <v>0.96960000000000002</v>
      </c>
      <c r="AS135" s="910">
        <f t="shared" ref="AS135:AS198" si="45">IF($AI135="n/a",1.03*AR135,IF($AI135&lt;0,1.01*AR135,IF($AI135&gt;10,1.1*AR135,(1+$AI135/100)*AR135)))</f>
        <v>1.0665600000000002</v>
      </c>
      <c r="AT135" s="910">
        <f t="shared" si="34"/>
        <v>1.1316201600000002</v>
      </c>
      <c r="AU135" s="910">
        <f t="shared" si="34"/>
        <v>1.2006489897600001</v>
      </c>
      <c r="AV135" s="910">
        <f t="shared" si="34"/>
        <v>1.2738885781353602</v>
      </c>
      <c r="AW135" s="669">
        <f t="shared" ref="AW135:AW198" si="46">SUM(AR135:AV135)</f>
        <v>5.6423177278953611</v>
      </c>
      <c r="AX135" s="770">
        <f t="shared" ref="AX135:AX198" si="47">AW135/I135*100</f>
        <v>6.1543605234460745</v>
      </c>
      <c r="AY135" s="959">
        <v>1.06</v>
      </c>
      <c r="AZ135" s="896">
        <v>9.43</v>
      </c>
      <c r="BA135" s="896">
        <v>-16.84</v>
      </c>
      <c r="BB135" s="896">
        <v>-12.67</v>
      </c>
      <c r="BC135" s="896">
        <v>-6.23</v>
      </c>
      <c r="BE135" s="641">
        <v>2012</v>
      </c>
      <c r="BF135" s="922">
        <f t="shared" ref="BF135:BF198" si="48">IF(BE135&gt;2008,0,IF(BE135&gt;2001,1,IF(BE135&gt;1990,2,IF(BE135&gt;1980,3,IF(BE135&gt;1973,4,IF(BE135&gt;1970,5,IF(BE135&gt;1960,6,IF(BE135&gt;1958,7,IF(BE135&gt;1953,8,9)))))))))</f>
        <v>0</v>
      </c>
      <c r="BG135" s="906">
        <v>10.9</v>
      </c>
    </row>
    <row r="136" spans="1:60" s="796" customFormat="1" ht="11.25" customHeight="1" x14ac:dyDescent="0.2">
      <c r="A136" s="664" t="s">
        <v>955</v>
      </c>
      <c r="B136" s="804" t="s">
        <v>956</v>
      </c>
      <c r="C136" s="957" t="s">
        <v>108</v>
      </c>
      <c r="D136" s="957" t="s">
        <v>4355</v>
      </c>
      <c r="E136" s="778">
        <v>8</v>
      </c>
      <c r="F136" s="1235">
        <v>606</v>
      </c>
      <c r="G136" s="1234" t="s">
        <v>115</v>
      </c>
      <c r="H136" s="1234" t="s">
        <v>115</v>
      </c>
      <c r="I136" s="779">
        <v>16.93</v>
      </c>
      <c r="J136" s="780">
        <f t="shared" si="35"/>
        <v>4.2528056704075601</v>
      </c>
      <c r="K136" s="781">
        <v>0.18</v>
      </c>
      <c r="L136" s="782">
        <v>4</v>
      </c>
      <c r="M136" s="783">
        <f t="shared" si="36"/>
        <v>0.72</v>
      </c>
      <c r="N136" s="784" t="s">
        <v>148</v>
      </c>
      <c r="O136" s="785">
        <v>0.17</v>
      </c>
      <c r="P136" s="786">
        <v>43798</v>
      </c>
      <c r="Q136" s="786">
        <v>43815</v>
      </c>
      <c r="R136" s="783">
        <f t="shared" si="37"/>
        <v>5.8823529411764595</v>
      </c>
      <c r="S136" s="721">
        <f>IF(INDEX(Historical!$D$7:$D$1379,MATCH(B136,Historical!$B$7:$B$1403,0))=0,"n/a",(INDEX(Historical!$C$7:$C$1381,MATCH(B136,Historical!$B$7:$B$1403,0))/INDEX(Historical!$D$7:$D$1379,MATCH(B136,Historical!$B$7:$B$1403,0))-1)*100)</f>
        <v>11.290322580645151</v>
      </c>
      <c r="T136" s="721">
        <f>IF(INDEX(Historical!$F$7:$F$1372,MATCH(B136,Historical!$B$7:$B$1403,0))=0,"n/a",((INDEX(Historical!$C$7:$C$1381,MATCH(B136,Historical!$B$7:$B$1403,0))/INDEX(Historical!$F$7:$F$1372,MATCH(B136,Historical!$B$7:$B$1403,0)))^(1/3)-1)*100)</f>
        <v>15.313156133323268</v>
      </c>
      <c r="U136" s="721">
        <f>IF(INDEX(Historical!$H$7:$H$1372,MATCH(B136,Historical!$B$7:$B$1403,0))=0,"n/a",((INDEX(Historical!$C$7:$C$1381,MATCH(B136,Historical!$B$7:$B$1403,0))/INDEX(Historical!$H$7:$H$1372,MATCH(B136,Historical!$B$7:$B$1403,0)))^(1/5)-1)*100)</f>
        <v>13.273800857430285</v>
      </c>
      <c r="V136" s="721">
        <f>IF(INDEX(Historical!$O$7:$O$1372,MATCH(B136,Historical!$B$7:$B$1403,0))=0,"n/a",((INDEX(Historical!$C$7:$C$1381,MATCH(B136,Historical!$B$7:$B$1403,0))/INDEX(Historical!$O$7:$O$1372,MATCH(B136,Historical!$B$7:$B$1403,0)))^(1/10)-1)*100)</f>
        <v>3.9142537896643903</v>
      </c>
      <c r="W136" s="722">
        <f t="shared" si="38"/>
        <v>3.391144665294783</v>
      </c>
      <c r="X136" s="723">
        <f t="shared" si="39"/>
        <v>1.2641715102314557</v>
      </c>
      <c r="Y136" s="806"/>
      <c r="Z136" s="780">
        <f t="shared" si="40"/>
        <v>37.696335078534034</v>
      </c>
      <c r="AA136" s="788">
        <f t="shared" si="41"/>
        <v>8.8638743455497391</v>
      </c>
      <c r="AB136" s="782">
        <v>12</v>
      </c>
      <c r="AC136" s="789">
        <v>1.91</v>
      </c>
      <c r="AD136" s="789">
        <v>1.48</v>
      </c>
      <c r="AE136" s="789">
        <v>2.31</v>
      </c>
      <c r="AF136" s="789">
        <v>0.73</v>
      </c>
      <c r="AG136" s="789">
        <v>8.5</v>
      </c>
      <c r="AH136" s="789">
        <v>6</v>
      </c>
      <c r="AI136" s="789">
        <v>4.68</v>
      </c>
      <c r="AJ136" s="789">
        <v>10.5</v>
      </c>
      <c r="AK136" s="789">
        <v>6</v>
      </c>
      <c r="AL136" s="790">
        <v>2710</v>
      </c>
      <c r="AM136" s="791">
        <v>1.4000000000000001</v>
      </c>
      <c r="AN136" s="789">
        <v>0.15</v>
      </c>
      <c r="AO136" s="792">
        <f t="shared" si="42"/>
        <v>8.6627321822881065</v>
      </c>
      <c r="AP136" s="793">
        <f t="shared" si="43"/>
        <v>17.526606527837846</v>
      </c>
      <c r="AQ136" s="794">
        <f t="shared" si="44"/>
        <v>-46.373189656038193</v>
      </c>
      <c r="AR136" s="669">
        <f>INDEX(Historical!$C$7:$C$1381,MATCH(B136,Historical!$B$7:$B$1403,0))*IF(AH136="n/a",1.03,IF(AH136&lt;0,1.01,IF(AH136&gt;10,1.1,(1+AH136/100))))</f>
        <v>0.73139999999999994</v>
      </c>
      <c r="AS136" s="788">
        <f t="shared" si="45"/>
        <v>0.76562951999999995</v>
      </c>
      <c r="AT136" s="788">
        <f t="shared" si="34"/>
        <v>0.81156729120000004</v>
      </c>
      <c r="AU136" s="788">
        <f t="shared" si="34"/>
        <v>0.86026132867200011</v>
      </c>
      <c r="AV136" s="788">
        <f t="shared" si="34"/>
        <v>0.91187700839232022</v>
      </c>
      <c r="AW136" s="780">
        <f t="shared" si="46"/>
        <v>4.0807351482643206</v>
      </c>
      <c r="AX136" s="795">
        <f t="shared" si="47"/>
        <v>24.103574413847141</v>
      </c>
      <c r="AY136" s="960">
        <v>1.1499999999999999</v>
      </c>
      <c r="AZ136" s="791">
        <v>-1.46</v>
      </c>
      <c r="BA136" s="791">
        <v>-28.29</v>
      </c>
      <c r="BB136" s="791">
        <v>-18.66</v>
      </c>
      <c r="BC136" s="791">
        <v>-18.079999999999998</v>
      </c>
      <c r="BD136" s="933"/>
      <c r="BE136" s="641">
        <v>2012</v>
      </c>
      <c r="BF136" s="922">
        <f t="shared" si="48"/>
        <v>0</v>
      </c>
      <c r="BG136" s="847">
        <v>0.89999999999999991</v>
      </c>
      <c r="BH136" s="1245"/>
    </row>
    <row r="137" spans="1:60" ht="11.25" customHeight="1" x14ac:dyDescent="0.2">
      <c r="A137" s="887" t="s">
        <v>909</v>
      </c>
      <c r="B137" s="899" t="s">
        <v>910</v>
      </c>
      <c r="C137" s="957" t="s">
        <v>108</v>
      </c>
      <c r="D137" s="957" t="s">
        <v>4360</v>
      </c>
      <c r="E137" s="754">
        <v>8</v>
      </c>
      <c r="F137" s="1235">
        <v>597</v>
      </c>
      <c r="G137" s="1235" t="s">
        <v>115</v>
      </c>
      <c r="H137" s="1235" t="s">
        <v>115</v>
      </c>
      <c r="I137" s="898">
        <v>109.93</v>
      </c>
      <c r="J137" s="669">
        <f t="shared" si="35"/>
        <v>1.5646320385699992</v>
      </c>
      <c r="K137" s="901">
        <v>0.43</v>
      </c>
      <c r="L137" s="911">
        <v>4</v>
      </c>
      <c r="M137" s="660">
        <f t="shared" si="36"/>
        <v>1.72</v>
      </c>
      <c r="N137" s="894" t="s">
        <v>693</v>
      </c>
      <c r="O137" s="756">
        <v>0.39</v>
      </c>
      <c r="P137" s="885">
        <v>43741</v>
      </c>
      <c r="Q137" s="885">
        <v>43777</v>
      </c>
      <c r="R137" s="660">
        <f t="shared" si="37"/>
        <v>10.25641025641025</v>
      </c>
      <c r="S137" s="721">
        <f>IF(INDEX(Historical!$D$7:$D$1379,MATCH(B137,Historical!$B$7:$B$1403,0))=0,"n/a",(INDEX(Historical!$C$7:$C$1381,MATCH(B137,Historical!$B$7:$B$1403,0))/INDEX(Historical!$D$7:$D$1379,MATCH(B137,Historical!$B$7:$B$1403,0))-1)*100)</f>
        <v>11.111111111111116</v>
      </c>
      <c r="T137" s="721">
        <f>IF(INDEX(Historical!$F$7:$F$1372,MATCH(B137,Historical!$B$7:$B$1403,0))=0,"n/a",((INDEX(Historical!$C$7:$C$1381,MATCH(B137,Historical!$B$7:$B$1403,0))/INDEX(Historical!$F$7:$F$1372,MATCH(B137,Historical!$B$7:$B$1403,0)))^(1/3)-1)*100)</f>
        <v>10.371685242543283</v>
      </c>
      <c r="U137" s="721">
        <f>IF(INDEX(Historical!$H$7:$H$1372,MATCH(B137,Historical!$B$7:$B$1403,0))=0,"n/a",((INDEX(Historical!$C$7:$C$1381,MATCH(B137,Historical!$B$7:$B$1403,0))/INDEX(Historical!$H$7:$H$1372,MATCH(B137,Historical!$B$7:$B$1403,0)))^(1/5)-1)*100)</f>
        <v>10.300830235778413</v>
      </c>
      <c r="V137" s="721">
        <f>IF(INDEX(Historical!$O$7:$O$1372,MATCH(B137,Historical!$B$7:$B$1403,0))=0,"n/a",((INDEX(Historical!$C$7:$C$1381,MATCH(B137,Historical!$B$7:$B$1403,0))/INDEX(Historical!$O$7:$O$1372,MATCH(B137,Historical!$B$7:$B$1403,0)))^(1/10)-1)*100)</f>
        <v>8.3125420397767602</v>
      </c>
      <c r="W137" s="722">
        <f t="shared" si="38"/>
        <v>1.2391913552421625</v>
      </c>
      <c r="X137" s="723">
        <f t="shared" si="39"/>
        <v>1.3734440314371217</v>
      </c>
      <c r="Y137" s="682"/>
      <c r="Z137" s="669">
        <f t="shared" si="40"/>
        <v>21.526908635794744</v>
      </c>
      <c r="AA137" s="910">
        <f t="shared" si="41"/>
        <v>13.758448060075095</v>
      </c>
      <c r="AB137" s="911">
        <v>12</v>
      </c>
      <c r="AC137" s="889">
        <v>7.99</v>
      </c>
      <c r="AD137" s="889">
        <v>1.39</v>
      </c>
      <c r="AE137" s="889">
        <v>1.99</v>
      </c>
      <c r="AF137" s="889">
        <v>3.87</v>
      </c>
      <c r="AG137" s="889">
        <v>28.999999999999996</v>
      </c>
      <c r="AH137" s="889">
        <v>9.1</v>
      </c>
      <c r="AI137" s="889">
        <v>10.440000000000001</v>
      </c>
      <c r="AJ137" s="889">
        <v>7.5</v>
      </c>
      <c r="AK137" s="889">
        <v>9.89</v>
      </c>
      <c r="AL137" s="902">
        <v>89930</v>
      </c>
      <c r="AM137" s="896">
        <v>0.1</v>
      </c>
      <c r="AN137" s="889">
        <v>5.96</v>
      </c>
      <c r="AO137" s="762">
        <f t="shared" si="42"/>
        <v>-1.8929857857266814</v>
      </c>
      <c r="AP137" s="763">
        <f t="shared" si="43"/>
        <v>11.865462274348413</v>
      </c>
      <c r="AQ137" s="912">
        <f t="shared" si="44"/>
        <v>53.832800999426532</v>
      </c>
      <c r="AR137" s="669">
        <f>INDEX(Historical!$C$7:$C$1381,MATCH(B137,Historical!$B$7:$B$1403,0))*IF(AH137="n/a",1.03,IF(AH137&lt;0,1.01,IF(AH137&gt;10,1.1,(1+AH137/100))))</f>
        <v>1.7456</v>
      </c>
      <c r="AS137" s="910">
        <f t="shared" si="45"/>
        <v>1.9201600000000001</v>
      </c>
      <c r="AT137" s="910">
        <f t="shared" si="34"/>
        <v>2.110063824</v>
      </c>
      <c r="AU137" s="910">
        <f t="shared" si="34"/>
        <v>2.3187491361935999</v>
      </c>
      <c r="AV137" s="910">
        <f t="shared" si="34"/>
        <v>2.548073425763147</v>
      </c>
      <c r="AW137" s="669">
        <f t="shared" si="46"/>
        <v>10.642646385956745</v>
      </c>
      <c r="AX137" s="770">
        <f t="shared" si="47"/>
        <v>9.6812939015343797</v>
      </c>
      <c r="AY137" s="959">
        <v>1.01</v>
      </c>
      <c r="AZ137" s="896">
        <v>3.05</v>
      </c>
      <c r="BA137" s="896">
        <v>-20.419999999999998</v>
      </c>
      <c r="BB137" s="896">
        <v>-14.66</v>
      </c>
      <c r="BC137" s="896">
        <v>-10.42</v>
      </c>
      <c r="BE137" s="641">
        <v>2012</v>
      </c>
      <c r="BF137" s="922">
        <f t="shared" si="48"/>
        <v>0</v>
      </c>
      <c r="BG137" s="906">
        <v>3.4000000000000004</v>
      </c>
      <c r="BH137" s="721"/>
    </row>
    <row r="138" spans="1:60" ht="11.25" customHeight="1" x14ac:dyDescent="0.2">
      <c r="A138" s="887" t="s">
        <v>996</v>
      </c>
      <c r="B138" s="899" t="s">
        <v>997</v>
      </c>
      <c r="C138" s="957" t="s">
        <v>112</v>
      </c>
      <c r="D138" s="957" t="s">
        <v>4361</v>
      </c>
      <c r="E138" s="754">
        <v>8</v>
      </c>
      <c r="F138" s="1235">
        <v>560</v>
      </c>
      <c r="G138" s="1235" t="s">
        <v>115</v>
      </c>
      <c r="H138" s="1235" t="s">
        <v>115</v>
      </c>
      <c r="I138" s="898">
        <v>275.11</v>
      </c>
      <c r="J138" s="669">
        <f t="shared" si="35"/>
        <v>2.9878957507905932</v>
      </c>
      <c r="K138" s="901">
        <v>2.0550000000000002</v>
      </c>
      <c r="L138" s="911">
        <v>4</v>
      </c>
      <c r="M138" s="660">
        <f t="shared" si="36"/>
        <v>8.2200000000000006</v>
      </c>
      <c r="N138" s="894" t="s">
        <v>998</v>
      </c>
      <c r="O138" s="756">
        <v>1.71</v>
      </c>
      <c r="P138" s="890">
        <v>43503</v>
      </c>
      <c r="Q138" s="890">
        <v>43525</v>
      </c>
      <c r="R138" s="660">
        <f t="shared" si="37"/>
        <v>20.17543859649124</v>
      </c>
      <c r="S138" s="721">
        <f>IF(INDEX(Historical!$D$7:$D$1379,MATCH(B138,Historical!$B$7:$B$1403,0))=0,"n/a",(INDEX(Historical!$C$7:$C$1381,MATCH(B138,Historical!$B$7:$B$1403,0))/INDEX(Historical!$D$7:$D$1379,MATCH(B138,Historical!$B$7:$B$1403,0))-1)*100)</f>
        <v>20.175438596491247</v>
      </c>
      <c r="T138" s="721">
        <f>IF(INDEX(Historical!$F$7:$F$1372,MATCH(B138,Historical!$B$7:$B$1403,0))=0,"n/a",((INDEX(Historical!$C$7:$C$1381,MATCH(B138,Historical!$B$7:$B$1403,0))/INDEX(Historical!$F$7:$F$1372,MATCH(B138,Historical!$B$7:$B$1403,0)))^(1/3)-1)*100)</f>
        <v>23.53644781766031</v>
      </c>
      <c r="U138" s="721">
        <f>IF(INDEX(Historical!$H$7:$H$1372,MATCH(B138,Historical!$B$7:$B$1403,0))=0,"n/a",((INDEX(Historical!$C$7:$C$1381,MATCH(B138,Historical!$B$7:$B$1403,0))/INDEX(Historical!$H$7:$H$1372,MATCH(B138,Historical!$B$7:$B$1403,0)))^(1/5)-1)*100)</f>
        <v>22.997927365773041</v>
      </c>
      <c r="V138" s="721">
        <f>IF(INDEX(Historical!$O$7:$O$1372,MATCH(B138,Historical!$B$7:$B$1403,0))=0,"n/a",((INDEX(Historical!$C$7:$C$1381,MATCH(B138,Historical!$B$7:$B$1403,0))/INDEX(Historical!$O$7:$O$1372,MATCH(B138,Historical!$B$7:$B$1403,0)))^(1/10)-1)*100)</f>
        <v>17.207729642990998</v>
      </c>
      <c r="W138" s="722">
        <f t="shared" si="38"/>
        <v>1.336488185420817</v>
      </c>
      <c r="X138" s="723" t="str">
        <f t="shared" si="39"/>
        <v>n/a</v>
      </c>
      <c r="Y138" s="679"/>
      <c r="Z138" s="669" t="str">
        <f t="shared" si="40"/>
        <v>n/a</v>
      </c>
      <c r="AA138" s="910" t="str">
        <f t="shared" si="41"/>
        <v>n/a</v>
      </c>
      <c r="AB138" s="911">
        <v>12</v>
      </c>
      <c r="AC138" s="889">
        <v>-1.19</v>
      </c>
      <c r="AD138" s="889" t="s">
        <v>136</v>
      </c>
      <c r="AE138" s="889">
        <v>1.86</v>
      </c>
      <c r="AF138" s="891" t="s">
        <v>136</v>
      </c>
      <c r="AG138" s="889">
        <v>14.299999999999999</v>
      </c>
      <c r="AH138" s="889">
        <v>-106.3</v>
      </c>
      <c r="AI138" s="889">
        <v>245.44000000000003</v>
      </c>
      <c r="AJ138" s="889">
        <v>-16.600000000000001</v>
      </c>
      <c r="AK138" s="889">
        <v>12.33</v>
      </c>
      <c r="AL138" s="902">
        <v>157700</v>
      </c>
      <c r="AM138" s="896">
        <v>0.1</v>
      </c>
      <c r="AN138" s="892" t="s">
        <v>136</v>
      </c>
      <c r="AO138" s="762" t="str">
        <f t="shared" si="42"/>
        <v>n/a</v>
      </c>
      <c r="AP138" s="763">
        <f t="shared" si="43"/>
        <v>25.985823116563633</v>
      </c>
      <c r="AQ138" s="912" t="str">
        <f t="shared" si="44"/>
        <v>n/a</v>
      </c>
      <c r="AR138" s="669">
        <f>INDEX(Historical!$C$7:$C$1381,MATCH(B138,Historical!$B$7:$B$1403,0))*IF(AH138="n/a",1.03,IF(AH138&lt;0,1.01,IF(AH138&gt;10,1.1,(1+AH138/100))))</f>
        <v>8.3022000000000009</v>
      </c>
      <c r="AS138" s="910">
        <f t="shared" si="45"/>
        <v>9.1324200000000015</v>
      </c>
      <c r="AT138" s="910">
        <f t="shared" si="34"/>
        <v>10.045662000000002</v>
      </c>
      <c r="AU138" s="910">
        <f t="shared" si="34"/>
        <v>11.050228200000003</v>
      </c>
      <c r="AV138" s="910">
        <f t="shared" si="34"/>
        <v>12.155251020000005</v>
      </c>
      <c r="AW138" s="669">
        <f t="shared" si="46"/>
        <v>50.685761220000018</v>
      </c>
      <c r="AX138" s="770">
        <f t="shared" si="47"/>
        <v>18.423816371633169</v>
      </c>
      <c r="AY138" s="959">
        <v>1.3</v>
      </c>
      <c r="AZ138" s="896">
        <v>-3.2300000000000004</v>
      </c>
      <c r="BA138" s="896">
        <v>-38.32</v>
      </c>
      <c r="BB138" s="896">
        <v>-16.09</v>
      </c>
      <c r="BC138" s="896">
        <v>-21.43</v>
      </c>
      <c r="BE138" s="641">
        <v>2012</v>
      </c>
      <c r="BF138" s="922">
        <f t="shared" si="48"/>
        <v>0</v>
      </c>
      <c r="BG138" s="906">
        <v>-0.5</v>
      </c>
    </row>
    <row r="139" spans="1:60" ht="11.25" customHeight="1" x14ac:dyDescent="0.2">
      <c r="A139" s="904" t="s">
        <v>979</v>
      </c>
      <c r="B139" s="899" t="s">
        <v>980</v>
      </c>
      <c r="C139" s="957" t="s">
        <v>108</v>
      </c>
      <c r="D139" s="957" t="s">
        <v>4355</v>
      </c>
      <c r="E139" s="754">
        <v>8</v>
      </c>
      <c r="F139" s="1235">
        <v>623</v>
      </c>
      <c r="G139" s="1235" t="s">
        <v>106</v>
      </c>
      <c r="H139" s="1235" t="s">
        <v>106</v>
      </c>
      <c r="I139" s="898">
        <v>30</v>
      </c>
      <c r="J139" s="669">
        <f t="shared" si="35"/>
        <v>2.333333333333333</v>
      </c>
      <c r="K139" s="901">
        <v>0.17499999999999999</v>
      </c>
      <c r="L139" s="911">
        <v>4</v>
      </c>
      <c r="M139" s="660">
        <f t="shared" si="36"/>
        <v>0.7</v>
      </c>
      <c r="N139" s="894" t="s">
        <v>969</v>
      </c>
      <c r="O139" s="756">
        <v>0.16</v>
      </c>
      <c r="P139" s="885">
        <v>43871</v>
      </c>
      <c r="Q139" s="885">
        <v>43879</v>
      </c>
      <c r="R139" s="660">
        <f t="shared" si="37"/>
        <v>9.3749999999999911</v>
      </c>
      <c r="S139" s="721">
        <f>IF(INDEX(Historical!$D$7:$D$1379,MATCH(B139,Historical!$B$7:$B$1403,0))=0,"n/a",(INDEX(Historical!$C$7:$C$1381,MATCH(B139,Historical!$B$7:$B$1403,0))/INDEX(Historical!$D$7:$D$1379,MATCH(B139,Historical!$B$7:$B$1403,0))-1)*100)</f>
        <v>6.6666666666666652</v>
      </c>
      <c r="T139" s="721">
        <f>IF(INDEX(Historical!$F$7:$F$1372,MATCH(B139,Historical!$B$7:$B$1403,0))=0,"n/a",((INDEX(Historical!$C$7:$C$1381,MATCH(B139,Historical!$B$7:$B$1403,0))/INDEX(Historical!$F$7:$F$1372,MATCH(B139,Historical!$B$7:$B$1403,0)))^(1/3)-1)*100)</f>
        <v>10.064241629820891</v>
      </c>
      <c r="U139" s="721">
        <f>IF(INDEX(Historical!$H$7:$H$1372,MATCH(B139,Historical!$B$7:$B$1403,0))=0,"n/a",((INDEX(Historical!$C$7:$C$1381,MATCH(B139,Historical!$B$7:$B$1403,0))/INDEX(Historical!$H$7:$H$1372,MATCH(B139,Historical!$B$7:$B$1403,0)))^(1/5)-1)*100)</f>
        <v>26.19146889603865</v>
      </c>
      <c r="V139" s="721" t="str">
        <f>IF(INDEX(Historical!$O$7:$O$1372,MATCH(B139,Historical!$B$7:$B$1403,0))=0,"n/a",((INDEX(Historical!$C$7:$C$1381,MATCH(B139,Historical!$B$7:$B$1403,0))/INDEX(Historical!$O$7:$O$1372,MATCH(B139,Historical!$B$7:$B$1403,0)))^(1/10)-1)*100)</f>
        <v>n/a</v>
      </c>
      <c r="W139" s="722" t="str">
        <f t="shared" si="38"/>
        <v>n/a</v>
      </c>
      <c r="X139" s="723" t="str">
        <f t="shared" si="39"/>
        <v>n/a</v>
      </c>
      <c r="Y139" s="900"/>
      <c r="Z139" s="669" t="str">
        <f t="shared" si="40"/>
        <v>n/a</v>
      </c>
      <c r="AA139" s="910" t="str">
        <f t="shared" si="41"/>
        <v>n/a</v>
      </c>
      <c r="AB139" s="911">
        <v>12</v>
      </c>
      <c r="AC139" s="889" t="s">
        <v>136</v>
      </c>
      <c r="AD139" s="889" t="s">
        <v>136</v>
      </c>
      <c r="AE139" s="889" t="s">
        <v>136</v>
      </c>
      <c r="AF139" s="889" t="s">
        <v>136</v>
      </c>
      <c r="AG139" s="889" t="s">
        <v>136</v>
      </c>
      <c r="AH139" s="889" t="s">
        <v>136</v>
      </c>
      <c r="AI139" s="889" t="s">
        <v>136</v>
      </c>
      <c r="AJ139" s="889" t="s">
        <v>136</v>
      </c>
      <c r="AK139" s="889" t="s">
        <v>136</v>
      </c>
      <c r="AL139" s="902" t="s">
        <v>136</v>
      </c>
      <c r="AM139" s="896" t="s">
        <v>136</v>
      </c>
      <c r="AN139" s="889" t="s">
        <v>136</v>
      </c>
      <c r="AO139" s="762" t="str">
        <f t="shared" si="42"/>
        <v>n/a</v>
      </c>
      <c r="AP139" s="763">
        <f t="shared" si="43"/>
        <v>28.524802229371982</v>
      </c>
      <c r="AQ139" s="912" t="str">
        <f t="shared" si="44"/>
        <v>n/a</v>
      </c>
      <c r="AR139" s="669">
        <f>INDEX(Historical!$C$7:$C$1381,MATCH(B139,Historical!$B$7:$B$1403,0))*IF(AH139="n/a",1.03,IF(AH139&lt;0,1.01,IF(AH139&gt;10,1.1,(1+AH139/100))))</f>
        <v>0.65920000000000001</v>
      </c>
      <c r="AS139" s="910">
        <f t="shared" si="45"/>
        <v>0.67897600000000002</v>
      </c>
      <c r="AT139" s="910">
        <f t="shared" si="34"/>
        <v>0.69934528000000007</v>
      </c>
      <c r="AU139" s="910">
        <f t="shared" si="34"/>
        <v>0.72032563840000008</v>
      </c>
      <c r="AV139" s="910">
        <f t="shared" si="34"/>
        <v>0.74193540755200005</v>
      </c>
      <c r="AW139" s="669">
        <f t="shared" si="46"/>
        <v>3.4997823259520002</v>
      </c>
      <c r="AX139" s="770">
        <f t="shared" si="47"/>
        <v>11.665941086506667</v>
      </c>
      <c r="AY139" s="959" t="s">
        <v>136</v>
      </c>
      <c r="AZ139" s="896" t="s">
        <v>136</v>
      </c>
      <c r="BA139" s="896" t="s">
        <v>136</v>
      </c>
      <c r="BB139" s="896" t="s">
        <v>136</v>
      </c>
      <c r="BC139" s="896" t="s">
        <v>136</v>
      </c>
      <c r="BD139" s="932" t="s">
        <v>4281</v>
      </c>
      <c r="BE139" s="641">
        <v>2013</v>
      </c>
      <c r="BF139" s="922">
        <f t="shared" si="48"/>
        <v>0</v>
      </c>
      <c r="BG139" s="906" t="s">
        <v>136</v>
      </c>
    </row>
    <row r="140" spans="1:60" ht="11.25" customHeight="1" x14ac:dyDescent="0.2">
      <c r="A140" s="904" t="s">
        <v>1016</v>
      </c>
      <c r="B140" s="899" t="s">
        <v>1017</v>
      </c>
      <c r="C140" s="957" t="s">
        <v>4335</v>
      </c>
      <c r="D140" s="957" t="s">
        <v>4366</v>
      </c>
      <c r="E140" s="754">
        <v>8</v>
      </c>
      <c r="F140" s="1235">
        <v>645</v>
      </c>
      <c r="G140" s="1235" t="s">
        <v>106</v>
      </c>
      <c r="H140" s="1235" t="s">
        <v>106</v>
      </c>
      <c r="I140" s="898">
        <v>16.32</v>
      </c>
      <c r="J140" s="669">
        <f t="shared" si="35"/>
        <v>8.1495098039215694</v>
      </c>
      <c r="K140" s="901">
        <v>0.33250000000000002</v>
      </c>
      <c r="L140" s="911">
        <v>4</v>
      </c>
      <c r="M140" s="660">
        <f t="shared" si="36"/>
        <v>1.33</v>
      </c>
      <c r="N140" s="894" t="s">
        <v>151</v>
      </c>
      <c r="O140" s="756">
        <v>0.33</v>
      </c>
      <c r="P140" s="885">
        <v>43888</v>
      </c>
      <c r="Q140" s="885">
        <v>43921</v>
      </c>
      <c r="R140" s="660">
        <f t="shared" si="37"/>
        <v>0.75757575757575824</v>
      </c>
      <c r="S140" s="721">
        <f>IF(INDEX(Historical!$D$7:$D$1379,MATCH(B140,Historical!$B$7:$B$1403,0))=0,"n/a",(INDEX(Historical!$C$7:$C$1381,MATCH(B140,Historical!$B$7:$B$1403,0))/INDEX(Historical!$D$7:$D$1379,MATCH(B140,Historical!$B$7:$B$1403,0))-1)*100)</f>
        <v>4.7619047619047672</v>
      </c>
      <c r="T140" s="721">
        <f>IF(INDEX(Historical!$F$7:$F$1372,MATCH(B140,Historical!$B$7:$B$1403,0))=0,"n/a",((INDEX(Historical!$C$7:$C$1381,MATCH(B140,Historical!$B$7:$B$1403,0))/INDEX(Historical!$F$7:$F$1372,MATCH(B140,Historical!$B$7:$B$1403,0)))^(1/3)-1)*100)</f>
        <v>5.6295191645437948</v>
      </c>
      <c r="U140" s="721">
        <f>IF(INDEX(Historical!$H$7:$H$1372,MATCH(B140,Historical!$B$7:$B$1403,0))=0,"n/a",((INDEX(Historical!$C$7:$C$1381,MATCH(B140,Historical!$B$7:$B$1403,0))/INDEX(Historical!$H$7:$H$1372,MATCH(B140,Historical!$B$7:$B$1403,0)))^(1/5)-1)*100)</f>
        <v>5.7096868374616028</v>
      </c>
      <c r="V140" s="721" t="str">
        <f>IF(INDEX(Historical!$O$7:$O$1372,MATCH(B140,Historical!$B$7:$B$1403,0))=0,"n/a",((INDEX(Historical!$C$7:$C$1381,MATCH(B140,Historical!$B$7:$B$1403,0))/INDEX(Historical!$O$7:$O$1372,MATCH(B140,Historical!$B$7:$B$1403,0)))^(1/10)-1)*100)</f>
        <v>n/a</v>
      </c>
      <c r="W140" s="722" t="str">
        <f t="shared" si="38"/>
        <v>n/a</v>
      </c>
      <c r="X140" s="723">
        <f t="shared" si="39"/>
        <v>0.79301206075855601</v>
      </c>
      <c r="Y140" s="899" t="s">
        <v>475</v>
      </c>
      <c r="Z140" s="669">
        <f t="shared" si="40"/>
        <v>105.55555555555556</v>
      </c>
      <c r="AA140" s="910">
        <f t="shared" si="41"/>
        <v>12.952380952380953</v>
      </c>
      <c r="AB140" s="911">
        <v>12</v>
      </c>
      <c r="AC140" s="889">
        <v>1.26</v>
      </c>
      <c r="AD140" s="889" t="s">
        <v>136</v>
      </c>
      <c r="AE140" s="889">
        <v>0.87</v>
      </c>
      <c r="AF140" s="889">
        <v>0.65</v>
      </c>
      <c r="AG140" s="889">
        <v>5</v>
      </c>
      <c r="AH140" s="889">
        <v>368.8</v>
      </c>
      <c r="AI140" s="889">
        <v>1.9300000000000002</v>
      </c>
      <c r="AJ140" s="889">
        <v>7.1999999999999993</v>
      </c>
      <c r="AK140" s="889" t="s">
        <v>136</v>
      </c>
      <c r="AL140" s="902">
        <v>7210</v>
      </c>
      <c r="AM140" s="896">
        <v>0.82000000000000006</v>
      </c>
      <c r="AN140" s="889">
        <v>4.42</v>
      </c>
      <c r="AO140" s="762">
        <f t="shared" si="42"/>
        <v>0.90681568900221876</v>
      </c>
      <c r="AP140" s="763">
        <f t="shared" si="43"/>
        <v>13.859196641383171</v>
      </c>
      <c r="AQ140" s="912">
        <f t="shared" si="44"/>
        <v>-38.829754440586541</v>
      </c>
      <c r="AR140" s="669">
        <f>INDEX(Historical!$C$7:$C$1381,MATCH(B140,Historical!$B$7:$B$1403,0))*IF(AH140="n/a",1.03,IF(AH140&lt;0,1.01,IF(AH140&gt;10,1.1,(1+AH140/100))))</f>
        <v>1.4520000000000002</v>
      </c>
      <c r="AS140" s="910">
        <f t="shared" si="45"/>
        <v>1.4800236000000002</v>
      </c>
      <c r="AT140" s="910">
        <f t="shared" si="34"/>
        <v>1.5244243080000002</v>
      </c>
      <c r="AU140" s="910">
        <f t="shared" si="34"/>
        <v>1.5701570372400002</v>
      </c>
      <c r="AV140" s="910">
        <f t="shared" si="34"/>
        <v>1.6172617483572003</v>
      </c>
      <c r="AW140" s="669">
        <f t="shared" si="46"/>
        <v>7.6438666935972011</v>
      </c>
      <c r="AX140" s="770">
        <f t="shared" si="47"/>
        <v>46.837418465669124</v>
      </c>
      <c r="AY140" s="959">
        <v>0.94</v>
      </c>
      <c r="AZ140" s="896">
        <v>0.67999999999999994</v>
      </c>
      <c r="BA140" s="896">
        <v>-23.09</v>
      </c>
      <c r="BB140" s="896">
        <v>-11.89</v>
      </c>
      <c r="BC140" s="896">
        <v>-14.24</v>
      </c>
      <c r="BE140" s="641">
        <v>2013</v>
      </c>
      <c r="BF140" s="922">
        <f t="shared" si="48"/>
        <v>0</v>
      </c>
      <c r="BG140" s="906">
        <v>0.6</v>
      </c>
      <c r="BH140" s="887"/>
    </row>
    <row r="141" spans="1:60" ht="11.25" customHeight="1" x14ac:dyDescent="0.2">
      <c r="A141" s="895" t="s">
        <v>1645</v>
      </c>
      <c r="B141" s="899" t="s">
        <v>1646</v>
      </c>
      <c r="C141" s="957" t="s">
        <v>108</v>
      </c>
      <c r="D141" s="957" t="s">
        <v>4355</v>
      </c>
      <c r="E141" s="754">
        <v>8</v>
      </c>
      <c r="F141" s="1235">
        <v>616</v>
      </c>
      <c r="G141" s="1235" t="s">
        <v>106</v>
      </c>
      <c r="H141" s="1235" t="s">
        <v>106</v>
      </c>
      <c r="I141" s="898">
        <v>23.82</v>
      </c>
      <c r="J141" s="669">
        <f t="shared" si="35"/>
        <v>3.3585222502099077</v>
      </c>
      <c r="K141" s="901">
        <v>0.2</v>
      </c>
      <c r="L141" s="911">
        <v>4</v>
      </c>
      <c r="M141" s="660">
        <f t="shared" si="36"/>
        <v>0.8</v>
      </c>
      <c r="N141" s="894" t="s">
        <v>107</v>
      </c>
      <c r="O141" s="756">
        <v>0.19</v>
      </c>
      <c r="P141" s="1196">
        <v>43859</v>
      </c>
      <c r="Q141" s="1196">
        <v>43873</v>
      </c>
      <c r="R141" s="660">
        <f t="shared" si="37"/>
        <v>5.2631578947368469</v>
      </c>
      <c r="S141" s="721">
        <f>IF(INDEX(Historical!$D$7:$D$1379,MATCH(B141,Historical!$B$7:$B$1403,0))=0,"n/a",(INDEX(Historical!$C$7:$C$1381,MATCH(B141,Historical!$B$7:$B$1403,0))/INDEX(Historical!$D$7:$D$1379,MATCH(B141,Historical!$B$7:$B$1403,0))-1)*100)</f>
        <v>15.625</v>
      </c>
      <c r="T141" s="721">
        <f>IF(INDEX(Historical!$F$7:$F$1372,MATCH(B141,Historical!$B$7:$B$1403,0))=0,"n/a",((INDEX(Historical!$C$7:$C$1381,MATCH(B141,Historical!$B$7:$B$1403,0))/INDEX(Historical!$F$7:$F$1372,MATCH(B141,Historical!$B$7:$B$1403,0)))^(1/3)-1)*100)</f>
        <v>15.521679473813489</v>
      </c>
      <c r="U141" s="721">
        <f>IF(INDEX(Historical!$H$7:$H$1372,MATCH(B141,Historical!$B$7:$B$1403,0))=0,"n/a",((INDEX(Historical!$C$7:$C$1381,MATCH(B141,Historical!$B$7:$B$1403,0))/INDEX(Historical!$H$7:$H$1372,MATCH(B141,Historical!$B$7:$B$1403,0)))^(1/5)-1)*100)</f>
        <v>16.828973416570705</v>
      </c>
      <c r="V141" s="721">
        <f>IF(INDEX(Historical!$O$7:$O$1372,MATCH(B141,Historical!$B$7:$B$1403,0))=0,"n/a",((INDEX(Historical!$C$7:$C$1381,MATCH(B141,Historical!$B$7:$B$1403,0))/INDEX(Historical!$O$7:$O$1372,MATCH(B141,Historical!$B$7:$B$1403,0)))^(1/10)-1)*100)</f>
        <v>6.3450238139030057</v>
      </c>
      <c r="W141" s="722">
        <f t="shared" si="38"/>
        <v>2.6523105208361262</v>
      </c>
      <c r="X141" s="723">
        <f t="shared" si="39"/>
        <v>1.0857402204239164</v>
      </c>
      <c r="Y141" s="682"/>
      <c r="Z141" s="669">
        <f t="shared" si="40"/>
        <v>34.334763948497852</v>
      </c>
      <c r="AA141" s="910">
        <f t="shared" si="41"/>
        <v>10.223175965665236</v>
      </c>
      <c r="AB141" s="911">
        <v>12</v>
      </c>
      <c r="AC141" s="889">
        <v>2.33</v>
      </c>
      <c r="AD141" s="889">
        <v>1.28</v>
      </c>
      <c r="AE141" s="889">
        <v>3.3</v>
      </c>
      <c r="AF141" s="889">
        <v>1.2</v>
      </c>
      <c r="AG141" s="889">
        <v>11.3</v>
      </c>
      <c r="AH141" s="889">
        <v>24.099999999999998</v>
      </c>
      <c r="AI141" s="889">
        <v>2.11</v>
      </c>
      <c r="AJ141" s="889">
        <v>15.5</v>
      </c>
      <c r="AK141" s="889">
        <v>8</v>
      </c>
      <c r="AL141" s="902">
        <v>366.35</v>
      </c>
      <c r="AM141" s="896">
        <v>7.0000000000000009</v>
      </c>
      <c r="AN141" s="889">
        <v>0.12</v>
      </c>
      <c r="AO141" s="762">
        <f t="shared" si="42"/>
        <v>9.964319701115377</v>
      </c>
      <c r="AP141" s="763">
        <f t="shared" si="43"/>
        <v>20.187495666780613</v>
      </c>
      <c r="AQ141" s="912">
        <f t="shared" si="44"/>
        <v>-26.15989900452832</v>
      </c>
      <c r="AR141" s="669">
        <f>INDEX(Historical!$C$7:$C$1381,MATCH(B141,Historical!$B$7:$B$1403,0))*IF(AH141="n/a",1.03,IF(AH141&lt;0,1.01,IF(AH141&gt;10,1.1,(1+AH141/100))))</f>
        <v>0.81400000000000006</v>
      </c>
      <c r="AS141" s="910">
        <f t="shared" si="45"/>
        <v>0.83117540000000001</v>
      </c>
      <c r="AT141" s="910">
        <f t="shared" si="34"/>
        <v>0.89766943200000004</v>
      </c>
      <c r="AU141" s="910">
        <f t="shared" si="34"/>
        <v>0.96948298656000009</v>
      </c>
      <c r="AV141" s="910">
        <f t="shared" si="34"/>
        <v>1.0470416254848001</v>
      </c>
      <c r="AW141" s="669">
        <f t="shared" si="46"/>
        <v>4.5593694440448003</v>
      </c>
      <c r="AX141" s="770">
        <f t="shared" si="47"/>
        <v>19.140929655939548</v>
      </c>
      <c r="AY141" s="959">
        <v>0.9</v>
      </c>
      <c r="AZ141" s="896">
        <v>5.0500000000000007</v>
      </c>
      <c r="BA141" s="896">
        <v>-21</v>
      </c>
      <c r="BB141" s="896">
        <v>-14.6</v>
      </c>
      <c r="BC141" s="896">
        <v>-10.52</v>
      </c>
      <c r="BE141" s="641">
        <v>2013</v>
      </c>
      <c r="BF141" s="922">
        <f t="shared" si="48"/>
        <v>0</v>
      </c>
      <c r="BG141" s="906">
        <v>1.3</v>
      </c>
      <c r="BH141" s="721"/>
    </row>
    <row r="142" spans="1:60" ht="11.25" customHeight="1" x14ac:dyDescent="0.2">
      <c r="A142" s="895" t="s">
        <v>1055</v>
      </c>
      <c r="B142" s="899" t="s">
        <v>1056</v>
      </c>
      <c r="C142" s="957" t="s">
        <v>246</v>
      </c>
      <c r="D142" s="957" t="s">
        <v>4369</v>
      </c>
      <c r="E142" s="754">
        <v>8</v>
      </c>
      <c r="F142" s="1235">
        <v>580</v>
      </c>
      <c r="G142" s="1235" t="s">
        <v>106</v>
      </c>
      <c r="H142" s="1235" t="s">
        <v>106</v>
      </c>
      <c r="I142" s="898">
        <v>35.630000000000003</v>
      </c>
      <c r="J142" s="669">
        <f t="shared" si="35"/>
        <v>4.0415380297502104</v>
      </c>
      <c r="K142" s="901">
        <v>0.36</v>
      </c>
      <c r="L142" s="911">
        <v>4</v>
      </c>
      <c r="M142" s="660">
        <f t="shared" si="36"/>
        <v>1.44</v>
      </c>
      <c r="N142" s="894" t="s">
        <v>800</v>
      </c>
      <c r="O142" s="756">
        <v>0.33</v>
      </c>
      <c r="P142" s="885">
        <v>43690</v>
      </c>
      <c r="Q142" s="885">
        <v>43704</v>
      </c>
      <c r="R142" s="660">
        <f t="shared" si="37"/>
        <v>9.0909090909090811</v>
      </c>
      <c r="S142" s="721">
        <f>IF(INDEX(Historical!$D$7:$D$1379,MATCH(B142,Historical!$B$7:$B$1403,0))=0,"n/a",(INDEX(Historical!$C$7:$C$1381,MATCH(B142,Historical!$B$7:$B$1403,0))/INDEX(Historical!$D$7:$D$1379,MATCH(B142,Historical!$B$7:$B$1403,0))-1)*100)</f>
        <v>11.290322580645151</v>
      </c>
      <c r="T142" s="721">
        <f>IF(INDEX(Historical!$F$7:$F$1372,MATCH(B142,Historical!$B$7:$B$1403,0))=0,"n/a",((INDEX(Historical!$C$7:$C$1381,MATCH(B142,Historical!$B$7:$B$1403,0))/INDEX(Historical!$F$7:$F$1372,MATCH(B142,Historical!$B$7:$B$1403,0)))^(1/3)-1)*100)</f>
        <v>16.18020490104206</v>
      </c>
      <c r="U142" s="721">
        <f>IF(INDEX(Historical!$H$7:$H$1372,MATCH(B142,Historical!$B$7:$B$1403,0))=0,"n/a",((INDEX(Historical!$C$7:$C$1381,MATCH(B142,Historical!$B$7:$B$1403,0))/INDEX(Historical!$H$7:$H$1372,MATCH(B142,Historical!$B$7:$B$1403,0)))^(1/5)-1)*100)</f>
        <v>17.736155449658209</v>
      </c>
      <c r="V142" s="721" t="str">
        <f>IF(INDEX(Historical!$O$7:$O$1372,MATCH(B142,Historical!$B$7:$B$1403,0))=0,"n/a",((INDEX(Historical!$C$7:$C$1381,MATCH(B142,Historical!$B$7:$B$1403,0))/INDEX(Historical!$O$7:$O$1372,MATCH(B142,Historical!$B$7:$B$1403,0)))^(1/10)-1)*100)</f>
        <v>n/a</v>
      </c>
      <c r="W142" s="722" t="str">
        <f t="shared" si="38"/>
        <v>n/a</v>
      </c>
      <c r="X142" s="723">
        <f t="shared" si="39"/>
        <v>44.340388624145518</v>
      </c>
      <c r="Y142" s="682"/>
      <c r="Z142" s="669">
        <f t="shared" si="40"/>
        <v>50.349650349650354</v>
      </c>
      <c r="AA142" s="910">
        <f t="shared" si="41"/>
        <v>12.45804195804196</v>
      </c>
      <c r="AB142" s="911">
        <v>12</v>
      </c>
      <c r="AC142" s="889">
        <v>2.86</v>
      </c>
      <c r="AD142" s="889">
        <v>1.65</v>
      </c>
      <c r="AE142" s="889">
        <v>0.64</v>
      </c>
      <c r="AF142" s="889">
        <v>2.92</v>
      </c>
      <c r="AG142" s="889">
        <v>19.600000000000001</v>
      </c>
      <c r="AH142" s="889">
        <v>-13.200000000000001</v>
      </c>
      <c r="AI142" s="889">
        <v>8.5</v>
      </c>
      <c r="AJ142" s="889">
        <v>0.4</v>
      </c>
      <c r="AK142" s="889">
        <v>7.5399999999999991</v>
      </c>
      <c r="AL142" s="902">
        <v>1590</v>
      </c>
      <c r="AM142" s="896">
        <v>0.1</v>
      </c>
      <c r="AN142" s="889">
        <v>0.63</v>
      </c>
      <c r="AO142" s="762">
        <f t="shared" si="42"/>
        <v>9.3196515213664597</v>
      </c>
      <c r="AP142" s="763">
        <f t="shared" si="43"/>
        <v>21.77769347940842</v>
      </c>
      <c r="AQ142" s="912">
        <f t="shared" si="44"/>
        <v>27.152546210329611</v>
      </c>
      <c r="AR142" s="669">
        <f>INDEX(Historical!$C$7:$C$1381,MATCH(B142,Historical!$B$7:$B$1403,0))*IF(AH142="n/a",1.03,IF(AH142&lt;0,1.01,IF(AH142&gt;10,1.1,(1+AH142/100))))</f>
        <v>1.3937999999999999</v>
      </c>
      <c r="AS142" s="910">
        <f t="shared" si="45"/>
        <v>1.512273</v>
      </c>
      <c r="AT142" s="910">
        <f t="shared" si="34"/>
        <v>1.6262983841999998</v>
      </c>
      <c r="AU142" s="910">
        <f t="shared" si="34"/>
        <v>1.7489212823686797</v>
      </c>
      <c r="AV142" s="910">
        <f t="shared" si="34"/>
        <v>1.8807899470592779</v>
      </c>
      <c r="AW142" s="669">
        <f t="shared" si="46"/>
        <v>8.1620826136279572</v>
      </c>
      <c r="AX142" s="770">
        <f t="shared" si="47"/>
        <v>22.907893947875262</v>
      </c>
      <c r="AY142" s="959">
        <v>0.6</v>
      </c>
      <c r="AZ142" s="896">
        <v>5.7299999999999995</v>
      </c>
      <c r="BA142" s="896">
        <v>-30.34</v>
      </c>
      <c r="BB142" s="896">
        <v>-9.7000000000000011</v>
      </c>
      <c r="BC142" s="896">
        <v>-14.180000000000001</v>
      </c>
      <c r="BE142" s="641">
        <v>2012</v>
      </c>
      <c r="BF142" s="922">
        <f t="shared" si="48"/>
        <v>0</v>
      </c>
      <c r="BG142" s="906">
        <v>5.5</v>
      </c>
    </row>
    <row r="143" spans="1:60" ht="11.25" customHeight="1" x14ac:dyDescent="0.2">
      <c r="A143" s="904" t="s">
        <v>4228</v>
      </c>
      <c r="B143" s="899" t="s">
        <v>3955</v>
      </c>
      <c r="C143" s="957" t="s">
        <v>108</v>
      </c>
      <c r="D143" s="957" t="s">
        <v>4355</v>
      </c>
      <c r="E143" s="754">
        <v>8</v>
      </c>
      <c r="F143" s="1235">
        <v>610</v>
      </c>
      <c r="G143" s="1235" t="s">
        <v>106</v>
      </c>
      <c r="H143" s="1235" t="s">
        <v>106</v>
      </c>
      <c r="I143" s="898">
        <v>32.4</v>
      </c>
      <c r="J143" s="669">
        <f t="shared" si="35"/>
        <v>1.2345679012345681</v>
      </c>
      <c r="K143" s="901">
        <v>0.1</v>
      </c>
      <c r="L143" s="911">
        <v>4</v>
      </c>
      <c r="M143" s="660">
        <f t="shared" si="36"/>
        <v>0.4</v>
      </c>
      <c r="N143" s="894" t="s">
        <v>4225</v>
      </c>
      <c r="O143" s="756">
        <v>0.09</v>
      </c>
      <c r="P143" s="885">
        <v>43811</v>
      </c>
      <c r="Q143" s="885">
        <v>43833</v>
      </c>
      <c r="R143" s="660">
        <f t="shared" si="37"/>
        <v>11.111111111111121</v>
      </c>
      <c r="S143" s="721">
        <f>IF(INDEX(Historical!$D$7:$D$1379,MATCH(B143,Historical!$B$7:$B$1403,0))=0,"n/a",(INDEX(Historical!$C$7:$C$1381,MATCH(B143,Historical!$B$7:$B$1403,0))/INDEX(Historical!$D$7:$D$1379,MATCH(B143,Historical!$B$7:$B$1403,0))-1)*100)</f>
        <v>47.826086956521749</v>
      </c>
      <c r="T143" s="721">
        <f>IF(INDEX(Historical!$F$7:$F$1372,MATCH(B143,Historical!$B$7:$B$1403,0))=0,"n/a",((INDEX(Historical!$C$7:$C$1381,MATCH(B143,Historical!$B$7:$B$1403,0))/INDEX(Historical!$F$7:$F$1372,MATCH(B143,Historical!$B$7:$B$1403,0)))^(1/3)-1)*100)</f>
        <v>37.777570253844559</v>
      </c>
      <c r="U143" s="721">
        <f>IF(INDEX(Historical!$H$7:$H$1372,MATCH(B143,Historical!$B$7:$B$1403,0))=0,"n/a",((INDEX(Historical!$C$7:$C$1381,MATCH(B143,Historical!$B$7:$B$1403,0))/INDEX(Historical!$H$7:$H$1372,MATCH(B143,Historical!$B$7:$B$1403,0)))^(1/5)-1)*100)</f>
        <v>26.490504167272544</v>
      </c>
      <c r="V143" s="721" t="str">
        <f>IF(INDEX(Historical!$O$7:$O$1372,MATCH(B143,Historical!$B$7:$B$1403,0))=0,"n/a",((INDEX(Historical!$C$7:$C$1381,MATCH(B143,Historical!$B$7:$B$1403,0))/INDEX(Historical!$O$7:$O$1372,MATCH(B143,Historical!$B$7:$B$1403,0)))^(1/10)-1)*100)</f>
        <v>n/a</v>
      </c>
      <c r="W143" s="722" t="str">
        <f t="shared" si="38"/>
        <v>n/a</v>
      </c>
      <c r="X143" s="723">
        <f t="shared" si="39"/>
        <v>5.2981008334545088</v>
      </c>
      <c r="Y143" s="679"/>
      <c r="Z143" s="669">
        <f t="shared" si="40"/>
        <v>14.23487544483986</v>
      </c>
      <c r="AA143" s="910">
        <f t="shared" si="41"/>
        <v>11.530249110320284</v>
      </c>
      <c r="AB143" s="911">
        <v>12</v>
      </c>
      <c r="AC143" s="889">
        <v>2.81</v>
      </c>
      <c r="AD143" s="889" t="s">
        <v>136</v>
      </c>
      <c r="AE143" s="889">
        <v>4.62</v>
      </c>
      <c r="AF143" s="889">
        <v>1.1499999999999999</v>
      </c>
      <c r="AG143" s="889">
        <v>10.100000000000001</v>
      </c>
      <c r="AH143" s="889">
        <v>29.9</v>
      </c>
      <c r="AI143" s="889">
        <v>5.72</v>
      </c>
      <c r="AJ143" s="889">
        <v>5</v>
      </c>
      <c r="AK143" s="889" t="s">
        <v>136</v>
      </c>
      <c r="AL143" s="902">
        <v>818.75</v>
      </c>
      <c r="AM143" s="896">
        <v>2.8000000000000003</v>
      </c>
      <c r="AN143" s="889">
        <v>7.0000000000000007E-2</v>
      </c>
      <c r="AO143" s="762">
        <f t="shared" si="42"/>
        <v>16.194822958186826</v>
      </c>
      <c r="AP143" s="763">
        <f t="shared" si="43"/>
        <v>27.72507206850711</v>
      </c>
      <c r="AQ143" s="912">
        <f t="shared" si="44"/>
        <v>-23.232569183515729</v>
      </c>
      <c r="AR143" s="669">
        <f>INDEX(Historical!$C$7:$C$1381,MATCH(B143,Historical!$B$7:$B$1403,0))*IF(AH143="n/a",1.03,IF(AH143&lt;0,1.01,IF(AH143&gt;10,1.1,(1+AH143/100))))</f>
        <v>0.37400000000000005</v>
      </c>
      <c r="AS143" s="910">
        <f t="shared" si="45"/>
        <v>0.39539280000000004</v>
      </c>
      <c r="AT143" s="910">
        <f t="shared" si="34"/>
        <v>0.40725458400000003</v>
      </c>
      <c r="AU143" s="910">
        <f t="shared" si="34"/>
        <v>0.41947222152000002</v>
      </c>
      <c r="AV143" s="910">
        <f t="shared" si="34"/>
        <v>0.43205638816560005</v>
      </c>
      <c r="AW143" s="669">
        <f t="shared" si="46"/>
        <v>2.0281759936856001</v>
      </c>
      <c r="AX143" s="770">
        <f t="shared" si="47"/>
        <v>6.2598024496469149</v>
      </c>
      <c r="AY143" s="959">
        <v>1.01</v>
      </c>
      <c r="AZ143" s="896">
        <v>-0.37</v>
      </c>
      <c r="BA143" s="896">
        <v>-26.11</v>
      </c>
      <c r="BB143" s="896">
        <v>-19.82</v>
      </c>
      <c r="BC143" s="896">
        <v>-13.07</v>
      </c>
      <c r="BE143" s="641">
        <v>2013</v>
      </c>
      <c r="BF143" s="922">
        <f t="shared" si="48"/>
        <v>0</v>
      </c>
      <c r="BG143" s="906">
        <v>1.6</v>
      </c>
    </row>
    <row r="144" spans="1:60" ht="11.25" customHeight="1" x14ac:dyDescent="0.2">
      <c r="A144" s="895" t="s">
        <v>1026</v>
      </c>
      <c r="B144" s="899" t="s">
        <v>1027</v>
      </c>
      <c r="C144" s="957" t="s">
        <v>123</v>
      </c>
      <c r="D144" s="957" t="s">
        <v>4188</v>
      </c>
      <c r="E144" s="754">
        <v>8</v>
      </c>
      <c r="F144" s="1235">
        <v>569</v>
      </c>
      <c r="G144" s="1235" t="s">
        <v>106</v>
      </c>
      <c r="H144" s="1235" t="s">
        <v>106</v>
      </c>
      <c r="I144" s="898">
        <v>37.380000000000003</v>
      </c>
      <c r="J144" s="669">
        <f t="shared" si="35"/>
        <v>3.7453183520599245</v>
      </c>
      <c r="K144" s="901">
        <v>0.35</v>
      </c>
      <c r="L144" s="911">
        <v>4</v>
      </c>
      <c r="M144" s="660">
        <f t="shared" si="36"/>
        <v>1.4</v>
      </c>
      <c r="N144" s="894" t="s">
        <v>227</v>
      </c>
      <c r="O144" s="756">
        <v>0.33</v>
      </c>
      <c r="P144" s="885">
        <v>43615</v>
      </c>
      <c r="Q144" s="885">
        <v>43630</v>
      </c>
      <c r="R144" s="660">
        <f t="shared" si="37"/>
        <v>6.060606060606049</v>
      </c>
      <c r="S144" s="721">
        <f>IF(INDEX(Historical!$D$7:$D$1379,MATCH(B144,Historical!$B$7:$B$1403,0))=0,"n/a",(INDEX(Historical!$C$7:$C$1381,MATCH(B144,Historical!$B$7:$B$1403,0))/INDEX(Historical!$D$7:$D$1379,MATCH(B144,Historical!$B$7:$B$1403,0))-1)*100)</f>
        <v>5.7471264367816133</v>
      </c>
      <c r="T144" s="721">
        <f>IF(INDEX(Historical!$F$7:$F$1372,MATCH(B144,Historical!$B$7:$B$1403,0))=0,"n/a",((INDEX(Historical!$C$7:$C$1381,MATCH(B144,Historical!$B$7:$B$1403,0))/INDEX(Historical!$F$7:$F$1372,MATCH(B144,Historical!$B$7:$B$1403,0)))^(1/3)-1)*100)</f>
        <v>7.2063116185391296</v>
      </c>
      <c r="U144" s="721">
        <f>IF(INDEX(Historical!$H$7:$H$1372,MATCH(B144,Historical!$B$7:$B$1403,0))=0,"n/a",((INDEX(Historical!$C$7:$C$1381,MATCH(B144,Historical!$B$7:$B$1403,0))/INDEX(Historical!$H$7:$H$1372,MATCH(B144,Historical!$B$7:$B$1403,0)))^(1/5)-1)*100)</f>
        <v>9.9198499917058527</v>
      </c>
      <c r="V144" s="721">
        <f>IF(INDEX(Historical!$O$7:$O$1372,MATCH(B144,Historical!$B$7:$B$1403,0))=0,"n/a",((INDEX(Historical!$C$7:$C$1381,MATCH(B144,Historical!$B$7:$B$1403,0))/INDEX(Historical!$O$7:$O$1372,MATCH(B144,Historical!$B$7:$B$1403,0)))^(1/10)-1)*100)</f>
        <v>6.7221728877321363</v>
      </c>
      <c r="W144" s="722">
        <f t="shared" si="38"/>
        <v>1.4756909941738376</v>
      </c>
      <c r="X144" s="723" t="str">
        <f t="shared" si="39"/>
        <v>n/a</v>
      </c>
      <c r="Y144" s="679"/>
      <c r="Z144" s="669">
        <f t="shared" si="40"/>
        <v>56.451612903225801</v>
      </c>
      <c r="AA144" s="910">
        <f t="shared" si="41"/>
        <v>15.072580645161292</v>
      </c>
      <c r="AB144" s="911">
        <v>9</v>
      </c>
      <c r="AC144" s="889">
        <v>2.48</v>
      </c>
      <c r="AD144" s="889">
        <v>2.72</v>
      </c>
      <c r="AE144" s="889">
        <v>0.66</v>
      </c>
      <c r="AF144" s="889">
        <v>2.0699999999999998</v>
      </c>
      <c r="AG144" s="889">
        <v>12.2</v>
      </c>
      <c r="AH144" s="889">
        <v>261.39999999999998</v>
      </c>
      <c r="AI144" s="889">
        <v>14.89</v>
      </c>
      <c r="AJ144" s="889">
        <v>-2.5</v>
      </c>
      <c r="AK144" s="889">
        <v>5.54</v>
      </c>
      <c r="AL144" s="902">
        <v>2130</v>
      </c>
      <c r="AM144" s="896">
        <v>1.4000000000000001</v>
      </c>
      <c r="AN144" s="889">
        <v>1.08</v>
      </c>
      <c r="AO144" s="762">
        <f t="shared" si="42"/>
        <v>-1.4074123013955138</v>
      </c>
      <c r="AP144" s="763">
        <f t="shared" si="43"/>
        <v>13.665168343765778</v>
      </c>
      <c r="AQ144" s="912">
        <f t="shared" si="44"/>
        <v>17.757268113473089</v>
      </c>
      <c r="AR144" s="669">
        <f>INDEX(Historical!$C$7:$C$1381,MATCH(B144,Historical!$B$7:$B$1403,0))*IF(AH144="n/a",1.03,IF(AH144&lt;0,1.01,IF(AH144&gt;10,1.1,(1+AH144/100))))</f>
        <v>1.518</v>
      </c>
      <c r="AS144" s="910">
        <f t="shared" si="45"/>
        <v>1.6698000000000002</v>
      </c>
      <c r="AT144" s="910">
        <f t="shared" si="34"/>
        <v>1.7623069200000001</v>
      </c>
      <c r="AU144" s="910">
        <f t="shared" si="34"/>
        <v>1.859938723368</v>
      </c>
      <c r="AV144" s="910">
        <f t="shared" si="34"/>
        <v>1.962979328642587</v>
      </c>
      <c r="AW144" s="669">
        <f t="shared" si="46"/>
        <v>8.7730249720105871</v>
      </c>
      <c r="AX144" s="770">
        <f t="shared" si="47"/>
        <v>23.469836736250901</v>
      </c>
      <c r="AY144" s="959">
        <v>1.62</v>
      </c>
      <c r="AZ144" s="896">
        <v>2.69</v>
      </c>
      <c r="BA144" s="896">
        <v>-26.1</v>
      </c>
      <c r="BB144" s="896">
        <v>-15.15</v>
      </c>
      <c r="BC144" s="896">
        <v>-15.73</v>
      </c>
      <c r="BE144" s="641">
        <v>2012</v>
      </c>
      <c r="BF144" s="922">
        <f t="shared" si="48"/>
        <v>0</v>
      </c>
      <c r="BG144" s="906">
        <v>4.1000000000000005</v>
      </c>
    </row>
    <row r="145" spans="1:60" s="796" customFormat="1" ht="11.25" customHeight="1" x14ac:dyDescent="0.2">
      <c r="A145" s="664" t="s">
        <v>1024</v>
      </c>
      <c r="B145" s="804" t="s">
        <v>1025</v>
      </c>
      <c r="C145" s="957" t="s">
        <v>108</v>
      </c>
      <c r="D145" s="957" t="s">
        <v>4355</v>
      </c>
      <c r="E145" s="778">
        <v>8</v>
      </c>
      <c r="F145" s="1235">
        <v>607</v>
      </c>
      <c r="G145" s="1234" t="s">
        <v>37</v>
      </c>
      <c r="H145" s="1234" t="s">
        <v>37</v>
      </c>
      <c r="I145" s="779">
        <v>45.5</v>
      </c>
      <c r="J145" s="780">
        <f t="shared" si="35"/>
        <v>3.3406593406593412</v>
      </c>
      <c r="K145" s="781">
        <v>0.38</v>
      </c>
      <c r="L145" s="782">
        <v>4</v>
      </c>
      <c r="M145" s="783">
        <f t="shared" si="36"/>
        <v>1.52</v>
      </c>
      <c r="N145" s="784" t="s">
        <v>145</v>
      </c>
      <c r="O145" s="785">
        <v>0.37</v>
      </c>
      <c r="P145" s="786">
        <v>43810</v>
      </c>
      <c r="Q145" s="786">
        <v>43830</v>
      </c>
      <c r="R145" s="783">
        <f t="shared" si="37"/>
        <v>2.7027027027027053</v>
      </c>
      <c r="S145" s="721">
        <f>IF(INDEX(Historical!$D$7:$D$1379,MATCH(B145,Historical!$B$7:$B$1403,0))=0,"n/a",(INDEX(Historical!$C$7:$C$1381,MATCH(B145,Historical!$B$7:$B$1403,0))/INDEX(Historical!$D$7:$D$1379,MATCH(B145,Historical!$B$7:$B$1403,0))-1)*100)</f>
        <v>7.2463768115942129</v>
      </c>
      <c r="T145" s="721">
        <f>IF(INDEX(Historical!$F$7:$F$1372,MATCH(B145,Historical!$B$7:$B$1403,0))=0,"n/a",((INDEX(Historical!$C$7:$C$1381,MATCH(B145,Historical!$B$7:$B$1403,0))/INDEX(Historical!$F$7:$F$1372,MATCH(B145,Historical!$B$7:$B$1403,0)))^(1/3)-1)*100)</f>
        <v>4.9584113452102008</v>
      </c>
      <c r="U145" s="721">
        <f>IF(INDEX(Historical!$H$7:$H$1372,MATCH(B145,Historical!$B$7:$B$1403,0))=0,"n/a",((INDEX(Historical!$C$7:$C$1381,MATCH(B145,Historical!$B$7:$B$1403,0))/INDEX(Historical!$H$7:$H$1372,MATCH(B145,Historical!$B$7:$B$1403,0)))^(1/5)-1)*100)</f>
        <v>4.6347501481522668</v>
      </c>
      <c r="V145" s="721">
        <f>IF(INDEX(Historical!$O$7:$O$1372,MATCH(B145,Historical!$B$7:$B$1403,0))=0,"n/a",((INDEX(Historical!$C$7:$C$1381,MATCH(B145,Historical!$B$7:$B$1403,0))/INDEX(Historical!$O$7:$O$1372,MATCH(B145,Historical!$B$7:$B$1403,0)))^(1/10)-1)*100)</f>
        <v>2.8263379797903054</v>
      </c>
      <c r="W145" s="722">
        <f t="shared" si="38"/>
        <v>1.6398428571858674</v>
      </c>
      <c r="X145" s="723">
        <f t="shared" si="39"/>
        <v>1.1035119400362539</v>
      </c>
      <c r="Y145" s="787"/>
      <c r="Z145" s="780">
        <f t="shared" si="40"/>
        <v>27.787934186471663</v>
      </c>
      <c r="AA145" s="788">
        <f t="shared" si="41"/>
        <v>8.3180987202925056</v>
      </c>
      <c r="AB145" s="782">
        <v>12</v>
      </c>
      <c r="AC145" s="789">
        <v>5.47</v>
      </c>
      <c r="AD145" s="789" t="s">
        <v>136</v>
      </c>
      <c r="AE145" s="789">
        <v>1.68</v>
      </c>
      <c r="AF145" s="789">
        <v>0.97</v>
      </c>
      <c r="AG145" s="789">
        <v>11.899999999999999</v>
      </c>
      <c r="AH145" s="789">
        <v>35.799999999999997</v>
      </c>
      <c r="AI145" s="789" t="s">
        <v>136</v>
      </c>
      <c r="AJ145" s="789">
        <v>4.2</v>
      </c>
      <c r="AK145" s="789" t="s">
        <v>136</v>
      </c>
      <c r="AL145" s="790">
        <v>159.25</v>
      </c>
      <c r="AM145" s="791">
        <v>3.2</v>
      </c>
      <c r="AN145" s="789">
        <v>0.9</v>
      </c>
      <c r="AO145" s="792">
        <f t="shared" si="42"/>
        <v>-0.34268923148089758</v>
      </c>
      <c r="AP145" s="793">
        <f t="shared" si="43"/>
        <v>7.975409488811608</v>
      </c>
      <c r="AQ145" s="794">
        <f t="shared" si="44"/>
        <v>-40.116573397665256</v>
      </c>
      <c r="AR145" s="669">
        <f>INDEX(Historical!$C$7:$C$1381,MATCH(B145,Historical!$B$7:$B$1403,0))*IF(AH145="n/a",1.03,IF(AH145&lt;0,1.01,IF(AH145&gt;10,1.1,(1+AH145/100))))</f>
        <v>1.6280000000000001</v>
      </c>
      <c r="AS145" s="788">
        <f t="shared" si="45"/>
        <v>1.6768400000000001</v>
      </c>
      <c r="AT145" s="788">
        <f t="shared" si="34"/>
        <v>1.7271452</v>
      </c>
      <c r="AU145" s="788">
        <f t="shared" si="34"/>
        <v>1.778959556</v>
      </c>
      <c r="AV145" s="788">
        <f t="shared" si="34"/>
        <v>1.8323283426800001</v>
      </c>
      <c r="AW145" s="780">
        <f t="shared" si="46"/>
        <v>8.6432730986799999</v>
      </c>
      <c r="AX145" s="795">
        <f t="shared" si="47"/>
        <v>18.996204612483517</v>
      </c>
      <c r="AY145" s="960">
        <v>0.59</v>
      </c>
      <c r="AZ145" s="791">
        <v>7.9200000000000008</v>
      </c>
      <c r="BA145" s="791">
        <v>-21.02</v>
      </c>
      <c r="BB145" s="791">
        <v>-12.1</v>
      </c>
      <c r="BC145" s="791">
        <v>-11.67</v>
      </c>
      <c r="BD145" s="933"/>
      <c r="BE145" s="641">
        <v>2012</v>
      </c>
      <c r="BF145" s="922">
        <f t="shared" si="48"/>
        <v>0</v>
      </c>
      <c r="BG145" s="847">
        <v>1.2</v>
      </c>
      <c r="BH145" s="1245"/>
    </row>
    <row r="146" spans="1:60" ht="11.25" customHeight="1" x14ac:dyDescent="0.2">
      <c r="A146" s="895" t="s">
        <v>1069</v>
      </c>
      <c r="B146" s="899" t="s">
        <v>1070</v>
      </c>
      <c r="C146" s="957" t="s">
        <v>108</v>
      </c>
      <c r="D146" s="957" t="s">
        <v>4355</v>
      </c>
      <c r="E146" s="754">
        <v>8</v>
      </c>
      <c r="F146" s="1235">
        <v>595</v>
      </c>
      <c r="G146" s="1235" t="s">
        <v>37</v>
      </c>
      <c r="H146" s="1235" t="s">
        <v>37</v>
      </c>
      <c r="I146" s="898">
        <v>69.92</v>
      </c>
      <c r="J146" s="669">
        <f t="shared" si="35"/>
        <v>3.2608695652173911</v>
      </c>
      <c r="K146" s="901">
        <v>0.56999999999999995</v>
      </c>
      <c r="L146" s="911">
        <v>4</v>
      </c>
      <c r="M146" s="660">
        <f t="shared" si="36"/>
        <v>2.2799999999999998</v>
      </c>
      <c r="N146" s="894" t="s">
        <v>160</v>
      </c>
      <c r="O146" s="756">
        <v>0.53</v>
      </c>
      <c r="P146" s="885">
        <v>43752</v>
      </c>
      <c r="Q146" s="885">
        <v>43769</v>
      </c>
      <c r="R146" s="660">
        <f t="shared" si="37"/>
        <v>7.5471698113207406</v>
      </c>
      <c r="S146" s="721">
        <f>IF(INDEX(Historical!$D$7:$D$1379,MATCH(B146,Historical!$B$7:$B$1403,0))=0,"n/a",(INDEX(Historical!$C$7:$C$1381,MATCH(B146,Historical!$B$7:$B$1403,0))/INDEX(Historical!$D$7:$D$1379,MATCH(B146,Historical!$B$7:$B$1403,0))-1)*100)</f>
        <v>13.089005235602102</v>
      </c>
      <c r="T146" s="721">
        <f>IF(INDEX(Historical!$F$7:$F$1372,MATCH(B146,Historical!$B$7:$B$1403,0))=0,"n/a",((INDEX(Historical!$C$7:$C$1381,MATCH(B146,Historical!$B$7:$B$1403,0))/INDEX(Historical!$F$7:$F$1372,MATCH(B146,Historical!$B$7:$B$1403,0)))^(1/3)-1)*100)</f>
        <v>8.0983869874452274</v>
      </c>
      <c r="U146" s="721">
        <f>IF(INDEX(Historical!$H$7:$H$1372,MATCH(B146,Historical!$B$7:$B$1403,0))=0,"n/a",((INDEX(Historical!$C$7:$C$1381,MATCH(B146,Historical!$B$7:$B$1403,0))/INDEX(Historical!$H$7:$H$1372,MATCH(B146,Historical!$B$7:$B$1403,0)))^(1/5)-1)*100)</f>
        <v>6.5886151655180969</v>
      </c>
      <c r="V146" s="721">
        <f>IF(INDEX(Historical!$O$7:$O$1372,MATCH(B146,Historical!$B$7:$B$1403,0))=0,"n/a",((INDEX(Historical!$C$7:$C$1381,MATCH(B146,Historical!$B$7:$B$1403,0))/INDEX(Historical!$O$7:$O$1372,MATCH(B146,Historical!$B$7:$B$1403,0)))^(1/10)-1)*100)</f>
        <v>4.7349149264305668</v>
      </c>
      <c r="W146" s="722">
        <f t="shared" si="38"/>
        <v>1.3914959968425344</v>
      </c>
      <c r="X146" s="723">
        <f t="shared" si="39"/>
        <v>0.81340927969359222</v>
      </c>
      <c r="Y146" s="679"/>
      <c r="Z146" s="669">
        <f t="shared" si="40"/>
        <v>41.911764705882348</v>
      </c>
      <c r="AA146" s="910">
        <f t="shared" si="41"/>
        <v>12.852941176470587</v>
      </c>
      <c r="AB146" s="911">
        <v>12</v>
      </c>
      <c r="AC146" s="889">
        <v>5.44</v>
      </c>
      <c r="AD146" s="889">
        <v>1.61</v>
      </c>
      <c r="AE146" s="889">
        <v>5.78</v>
      </c>
      <c r="AF146" s="889">
        <v>1.75</v>
      </c>
      <c r="AG146" s="889">
        <v>12.1</v>
      </c>
      <c r="AH146" s="889">
        <v>14.000000000000002</v>
      </c>
      <c r="AI146" s="889">
        <v>2.78</v>
      </c>
      <c r="AJ146" s="889">
        <v>8.1</v>
      </c>
      <c r="AK146" s="889">
        <v>8</v>
      </c>
      <c r="AL146" s="902">
        <v>1140</v>
      </c>
      <c r="AM146" s="896">
        <v>1.7999999999999998</v>
      </c>
      <c r="AN146" s="889">
        <v>0.01</v>
      </c>
      <c r="AO146" s="762">
        <f t="shared" si="42"/>
        <v>-3.0034564457350985</v>
      </c>
      <c r="AP146" s="763">
        <f t="shared" si="43"/>
        <v>9.8494847307354885</v>
      </c>
      <c r="AQ146" s="912">
        <f t="shared" si="44"/>
        <v>-1.6341204455860847E-2</v>
      </c>
      <c r="AR146" s="669">
        <f>INDEX(Historical!$C$7:$C$1381,MATCH(B146,Historical!$B$7:$B$1403,0))*IF(AH146="n/a",1.03,IF(AH146&lt;0,1.01,IF(AH146&gt;10,1.1,(1+AH146/100))))</f>
        <v>2.3760000000000003</v>
      </c>
      <c r="AS146" s="910">
        <f t="shared" si="45"/>
        <v>2.4420528000000004</v>
      </c>
      <c r="AT146" s="910">
        <f t="shared" si="34"/>
        <v>2.6374170240000008</v>
      </c>
      <c r="AU146" s="910">
        <f t="shared" si="34"/>
        <v>2.8484103859200012</v>
      </c>
      <c r="AV146" s="910">
        <f t="shared" si="34"/>
        <v>3.0762832167936014</v>
      </c>
      <c r="AW146" s="669">
        <f t="shared" si="46"/>
        <v>13.380163426713604</v>
      </c>
      <c r="AX146" s="770">
        <f t="shared" si="47"/>
        <v>19.136389340265453</v>
      </c>
      <c r="AY146" s="959">
        <v>0.7</v>
      </c>
      <c r="AZ146" s="896">
        <v>-2.06</v>
      </c>
      <c r="BA146" s="896">
        <v>-15.83</v>
      </c>
      <c r="BB146" s="896">
        <v>-12.280000000000001</v>
      </c>
      <c r="BC146" s="896">
        <v>-9.58</v>
      </c>
      <c r="BE146" s="641">
        <v>2012</v>
      </c>
      <c r="BF146" s="922">
        <f t="shared" si="48"/>
        <v>0</v>
      </c>
      <c r="BG146" s="906">
        <v>1.5</v>
      </c>
      <c r="BH146" s="721"/>
    </row>
    <row r="147" spans="1:60" ht="11.25" customHeight="1" x14ac:dyDescent="0.2">
      <c r="A147" s="895" t="s">
        <v>1075</v>
      </c>
      <c r="B147" s="899" t="s">
        <v>1076</v>
      </c>
      <c r="C147" s="957" t="s">
        <v>108</v>
      </c>
      <c r="D147" s="957" t="s">
        <v>118</v>
      </c>
      <c r="E147" s="754">
        <v>8</v>
      </c>
      <c r="F147" s="1235">
        <v>572</v>
      </c>
      <c r="G147" s="1235" t="s">
        <v>106</v>
      </c>
      <c r="H147" s="1235" t="s">
        <v>106</v>
      </c>
      <c r="I147" s="898">
        <v>16.02</v>
      </c>
      <c r="J147" s="669">
        <f t="shared" si="35"/>
        <v>2.7465667915106118</v>
      </c>
      <c r="K147" s="901">
        <v>0.11</v>
      </c>
      <c r="L147" s="911">
        <v>4</v>
      </c>
      <c r="M147" s="660">
        <f t="shared" si="36"/>
        <v>0.44</v>
      </c>
      <c r="N147" s="894" t="s">
        <v>596</v>
      </c>
      <c r="O147" s="756">
        <v>0.1</v>
      </c>
      <c r="P147" s="885">
        <v>43623</v>
      </c>
      <c r="Q147" s="885">
        <v>43640</v>
      </c>
      <c r="R147" s="660">
        <f t="shared" si="37"/>
        <v>9.9999999999999947</v>
      </c>
      <c r="S147" s="721">
        <f>IF(INDEX(Historical!$D$7:$D$1379,MATCH(B147,Historical!$B$7:$B$1403,0))=0,"n/a",(INDEX(Historical!$C$7:$C$1381,MATCH(B147,Historical!$B$7:$B$1403,0))/INDEX(Historical!$D$7:$D$1379,MATCH(B147,Historical!$B$7:$B$1403,0))-1)*100)</f>
        <v>10.256410256410241</v>
      </c>
      <c r="T147" s="721">
        <f>IF(INDEX(Historical!$F$7:$F$1372,MATCH(B147,Historical!$B$7:$B$1403,0))=0,"n/a",((INDEX(Historical!$C$7:$C$1381,MATCH(B147,Historical!$B$7:$B$1403,0))/INDEX(Historical!$F$7:$F$1372,MATCH(B147,Historical!$B$7:$B$1403,0)))^(1/3)-1)*100)</f>
        <v>11.524149667113504</v>
      </c>
      <c r="U147" s="721">
        <f>IF(INDEX(Historical!$H$7:$H$1372,MATCH(B147,Historical!$B$7:$B$1403,0))=0,"n/a",((INDEX(Historical!$C$7:$C$1381,MATCH(B147,Historical!$B$7:$B$1403,0))/INDEX(Historical!$H$7:$H$1372,MATCH(B147,Historical!$B$7:$B$1403,0)))^(1/5)-1)*100)</f>
        <v>12.370274760425982</v>
      </c>
      <c r="V147" s="721" t="str">
        <f>IF(INDEX(Historical!$O$7:$O$1372,MATCH(B147,Historical!$B$7:$B$1403,0))=0,"n/a",((INDEX(Historical!$C$7:$C$1381,MATCH(B147,Historical!$B$7:$B$1403,0))/INDEX(Historical!$O$7:$O$1372,MATCH(B147,Historical!$B$7:$B$1403,0)))^(1/10)-1)*100)</f>
        <v>n/a</v>
      </c>
      <c r="W147" s="722" t="str">
        <f t="shared" si="38"/>
        <v>n/a</v>
      </c>
      <c r="X147" s="723" t="str">
        <f t="shared" si="39"/>
        <v>n/a</v>
      </c>
      <c r="Y147" s="682"/>
      <c r="Z147" s="669">
        <f t="shared" si="40"/>
        <v>16.541353383458645</v>
      </c>
      <c r="AA147" s="910">
        <f t="shared" si="41"/>
        <v>6.0225563909774431</v>
      </c>
      <c r="AB147" s="911">
        <v>12</v>
      </c>
      <c r="AC147" s="889">
        <v>2.66</v>
      </c>
      <c r="AD147" s="889">
        <v>0.6</v>
      </c>
      <c r="AE147" s="889">
        <v>0.6</v>
      </c>
      <c r="AF147" s="889">
        <v>0.54</v>
      </c>
      <c r="AG147" s="889">
        <v>-10.299999999999999</v>
      </c>
      <c r="AH147" s="889">
        <v>-194.1</v>
      </c>
      <c r="AI147" s="889">
        <v>12.889999999999999</v>
      </c>
      <c r="AJ147" s="889">
        <v>-23.9</v>
      </c>
      <c r="AK147" s="889">
        <v>10</v>
      </c>
      <c r="AL147" s="902">
        <v>2410</v>
      </c>
      <c r="AM147" s="896">
        <v>0.3</v>
      </c>
      <c r="AN147" s="889">
        <v>0.83</v>
      </c>
      <c r="AO147" s="762">
        <f t="shared" si="42"/>
        <v>9.0942851609591493</v>
      </c>
      <c r="AP147" s="763">
        <f t="shared" si="43"/>
        <v>15.116841551936593</v>
      </c>
      <c r="AQ147" s="912">
        <f t="shared" si="44"/>
        <v>-61.981405420050216</v>
      </c>
      <c r="AR147" s="669">
        <f>INDEX(Historical!$C$7:$C$1381,MATCH(B147,Historical!$B$7:$B$1403,0))*IF(AH147="n/a",1.03,IF(AH147&lt;0,1.01,IF(AH147&gt;10,1.1,(1+AH147/100))))</f>
        <v>0.43430000000000002</v>
      </c>
      <c r="AS147" s="910">
        <f t="shared" si="45"/>
        <v>0.47773000000000004</v>
      </c>
      <c r="AT147" s="910">
        <f t="shared" ref="AT147:AV166" si="49">IF($AK147="n/a",1.03*AS147,IF($AK147&lt;0,1.01*AS147,IF($AK147&gt;10,1.1*AS147,(1+$AK147/100)*AS147)))</f>
        <v>0.52550300000000005</v>
      </c>
      <c r="AU147" s="910">
        <f t="shared" si="49"/>
        <v>0.5780533000000001</v>
      </c>
      <c r="AV147" s="910">
        <f t="shared" si="49"/>
        <v>0.6358586300000002</v>
      </c>
      <c r="AW147" s="669">
        <f t="shared" si="46"/>
        <v>2.6514449300000003</v>
      </c>
      <c r="AX147" s="770">
        <f t="shared" si="47"/>
        <v>16.550842259675409</v>
      </c>
      <c r="AY147" s="959">
        <v>1.3</v>
      </c>
      <c r="AZ147" s="896">
        <v>14.35</v>
      </c>
      <c r="BA147" s="896">
        <v>-23.46</v>
      </c>
      <c r="BB147" s="896">
        <v>-12.7</v>
      </c>
      <c r="BC147" s="896">
        <v>-4.43</v>
      </c>
      <c r="BE147" s="641">
        <v>2012</v>
      </c>
      <c r="BF147" s="922">
        <f t="shared" si="48"/>
        <v>0</v>
      </c>
      <c r="BG147" s="906">
        <v>-1.3</v>
      </c>
    </row>
    <row r="148" spans="1:60" ht="11.25" customHeight="1" x14ac:dyDescent="0.2">
      <c r="A148" s="887" t="s">
        <v>1034</v>
      </c>
      <c r="B148" s="899" t="s">
        <v>1035</v>
      </c>
      <c r="C148" s="957" t="s">
        <v>246</v>
      </c>
      <c r="D148" s="957" t="s">
        <v>4374</v>
      </c>
      <c r="E148" s="754">
        <v>8</v>
      </c>
      <c r="F148" s="1235">
        <v>637</v>
      </c>
      <c r="G148" s="1235" t="s">
        <v>106</v>
      </c>
      <c r="H148" s="1235" t="s">
        <v>106</v>
      </c>
      <c r="I148" s="898">
        <v>91.47</v>
      </c>
      <c r="J148" s="669">
        <f t="shared" si="35"/>
        <v>2.6238110856018366</v>
      </c>
      <c r="K148" s="901">
        <v>0.6</v>
      </c>
      <c r="L148" s="911">
        <v>4</v>
      </c>
      <c r="M148" s="660">
        <f t="shared" si="36"/>
        <v>2.4</v>
      </c>
      <c r="N148" s="894" t="s">
        <v>596</v>
      </c>
      <c r="O148" s="756">
        <v>0.5</v>
      </c>
      <c r="P148" s="885">
        <v>43895</v>
      </c>
      <c r="Q148" s="885">
        <v>43910</v>
      </c>
      <c r="R148" s="660">
        <f t="shared" si="37"/>
        <v>19.999999999999996</v>
      </c>
      <c r="S148" s="721">
        <f>IF(INDEX(Historical!$D$7:$D$1379,MATCH(B148,Historical!$B$7:$B$1403,0))=0,"n/a",(INDEX(Historical!$C$7:$C$1381,MATCH(B148,Historical!$B$7:$B$1403,0))/INDEX(Historical!$D$7:$D$1379,MATCH(B148,Historical!$B$7:$B$1403,0))-1)*100)</f>
        <v>11.111111111111116</v>
      </c>
      <c r="T148" s="721">
        <f>IF(INDEX(Historical!$F$7:$F$1372,MATCH(B148,Historical!$B$7:$B$1403,0))=0,"n/a",((INDEX(Historical!$C$7:$C$1381,MATCH(B148,Historical!$B$7:$B$1403,0))/INDEX(Historical!$F$7:$F$1372,MATCH(B148,Historical!$B$7:$B$1403,0)))^(1/3)-1)*100)</f>
        <v>14.855559430448251</v>
      </c>
      <c r="U148" s="721">
        <f>IF(INDEX(Historical!$H$7:$H$1372,MATCH(B148,Historical!$B$7:$B$1403,0))=0,"n/a",((INDEX(Historical!$C$7:$C$1381,MATCH(B148,Historical!$B$7:$B$1403,0))/INDEX(Historical!$H$7:$H$1372,MATCH(B148,Historical!$B$7:$B$1403,0)))^(1/5)-1)*100)</f>
        <v>21.350977971820974</v>
      </c>
      <c r="V148" s="721" t="str">
        <f>IF(INDEX(Historical!$O$7:$O$1372,MATCH(B148,Historical!$B$7:$B$1403,0))=0,"n/a",((INDEX(Historical!$C$7:$C$1381,MATCH(B148,Historical!$B$7:$B$1403,0))/INDEX(Historical!$O$7:$O$1372,MATCH(B148,Historical!$B$7:$B$1403,0)))^(1/10)-1)*100)</f>
        <v>n/a</v>
      </c>
      <c r="W148" s="722" t="str">
        <f t="shared" si="38"/>
        <v>n/a</v>
      </c>
      <c r="X148" s="723">
        <f t="shared" si="39"/>
        <v>1.2633714776225426</v>
      </c>
      <c r="Y148" s="682"/>
      <c r="Z148" s="669">
        <f t="shared" si="40"/>
        <v>40.609137055837564</v>
      </c>
      <c r="AA148" s="910">
        <f t="shared" si="41"/>
        <v>15.477157360406091</v>
      </c>
      <c r="AB148" s="911">
        <v>12</v>
      </c>
      <c r="AC148" s="889">
        <v>5.91</v>
      </c>
      <c r="AD148" s="889">
        <v>2.57</v>
      </c>
      <c r="AE148" s="889">
        <v>1.1599999999999999</v>
      </c>
      <c r="AF148" s="889">
        <v>4.97</v>
      </c>
      <c r="AG148" s="889">
        <v>20.399999999999999</v>
      </c>
      <c r="AH148" s="889">
        <v>10.9</v>
      </c>
      <c r="AI148" s="889">
        <v>7.41</v>
      </c>
      <c r="AJ148" s="889">
        <v>16.900000000000002</v>
      </c>
      <c r="AK148" s="889">
        <v>6.02</v>
      </c>
      <c r="AL148" s="902">
        <v>4059.9999999999995</v>
      </c>
      <c r="AM148" s="896">
        <v>1.7999999999999998</v>
      </c>
      <c r="AN148" s="889">
        <v>0.95</v>
      </c>
      <c r="AO148" s="762">
        <f t="shared" si="42"/>
        <v>8.4976316970167201</v>
      </c>
      <c r="AP148" s="763">
        <f t="shared" si="43"/>
        <v>23.974789057422811</v>
      </c>
      <c r="AQ148" s="912">
        <f t="shared" si="44"/>
        <v>84.898136618479441</v>
      </c>
      <c r="AR148" s="669">
        <f>INDEX(Historical!$C$7:$C$1381,MATCH(B148,Historical!$B$7:$B$1403,0))*IF(AH148="n/a",1.03,IF(AH148&lt;0,1.01,IF(AH148&gt;10,1.1,(1+AH148/100))))</f>
        <v>2.2000000000000002</v>
      </c>
      <c r="AS148" s="910">
        <f t="shared" si="45"/>
        <v>2.3630200000000001</v>
      </c>
      <c r="AT148" s="910">
        <f t="shared" si="49"/>
        <v>2.5052738040000002</v>
      </c>
      <c r="AU148" s="910">
        <f t="shared" si="49"/>
        <v>2.6560912870008004</v>
      </c>
      <c r="AV148" s="910">
        <f t="shared" si="49"/>
        <v>2.8159879824782488</v>
      </c>
      <c r="AW148" s="669">
        <f t="shared" si="46"/>
        <v>12.540373073479049</v>
      </c>
      <c r="AX148" s="770">
        <f t="shared" si="47"/>
        <v>13.709820786573795</v>
      </c>
      <c r="AY148" s="959">
        <v>0.89</v>
      </c>
      <c r="AZ148" s="896">
        <v>12.18</v>
      </c>
      <c r="BA148" s="896">
        <v>-18.66</v>
      </c>
      <c r="BB148" s="896">
        <v>-15.17</v>
      </c>
      <c r="BC148" s="896">
        <v>-6.370000000000001</v>
      </c>
      <c r="BE148" s="641">
        <v>2013</v>
      </c>
      <c r="BF148" s="922">
        <f t="shared" si="48"/>
        <v>0</v>
      </c>
      <c r="BG148" s="906">
        <v>6.6000000000000005</v>
      </c>
      <c r="BH148" s="721"/>
    </row>
    <row r="149" spans="1:60" ht="11.25" customHeight="1" x14ac:dyDescent="0.2">
      <c r="A149" s="895" t="s">
        <v>1101</v>
      </c>
      <c r="B149" s="899" t="s">
        <v>1102</v>
      </c>
      <c r="C149" s="957" t="s">
        <v>4207</v>
      </c>
      <c r="D149" s="957" t="s">
        <v>4341</v>
      </c>
      <c r="E149" s="754">
        <v>8</v>
      </c>
      <c r="F149" s="1235">
        <v>639</v>
      </c>
      <c r="G149" s="1235" t="s">
        <v>106</v>
      </c>
      <c r="H149" s="1235" t="s">
        <v>106</v>
      </c>
      <c r="I149" s="898">
        <v>44.25</v>
      </c>
      <c r="J149" s="669">
        <f t="shared" si="35"/>
        <v>2.1242937853107344</v>
      </c>
      <c r="K149" s="901">
        <v>0.23499999999999999</v>
      </c>
      <c r="L149" s="911">
        <v>4</v>
      </c>
      <c r="M149" s="660">
        <f t="shared" si="36"/>
        <v>0.94</v>
      </c>
      <c r="N149" s="894" t="s">
        <v>151</v>
      </c>
      <c r="O149" s="756">
        <v>0.2225</v>
      </c>
      <c r="P149" s="885">
        <v>43895</v>
      </c>
      <c r="Q149" s="885">
        <v>43915</v>
      </c>
      <c r="R149" s="660">
        <f t="shared" si="37"/>
        <v>5.61797752808988</v>
      </c>
      <c r="S149" s="721">
        <f>IF(INDEX(Historical!$D$7:$D$1379,MATCH(B149,Historical!$B$7:$B$1403,0))=0,"n/a",(INDEX(Historical!$C$7:$C$1381,MATCH(B149,Historical!$B$7:$B$1403,0))/INDEX(Historical!$D$7:$D$1379,MATCH(B149,Historical!$B$7:$B$1403,0))-1)*100)</f>
        <v>5.9523809523809534</v>
      </c>
      <c r="T149" s="721">
        <f>IF(INDEX(Historical!$F$7:$F$1372,MATCH(B149,Historical!$B$7:$B$1403,0))=0,"n/a",((INDEX(Historical!$C$7:$C$1381,MATCH(B149,Historical!$B$7:$B$1403,0))/INDEX(Historical!$F$7:$F$1372,MATCH(B149,Historical!$B$7:$B$1403,0)))^(1/3)-1)*100)</f>
        <v>6.345576270678932</v>
      </c>
      <c r="U149" s="721">
        <f>IF(INDEX(Historical!$H$7:$H$1372,MATCH(B149,Historical!$B$7:$B$1403,0))=0,"n/a",((INDEX(Historical!$C$7:$C$1381,MATCH(B149,Historical!$B$7:$B$1403,0))/INDEX(Historical!$H$7:$H$1372,MATCH(B149,Historical!$B$7:$B$1403,0)))^(1/5)-1)*100)</f>
        <v>7.4113389014488718</v>
      </c>
      <c r="V149" s="721" t="str">
        <f>IF(INDEX(Historical!$O$7:$O$1372,MATCH(B149,Historical!$B$7:$B$1403,0))=0,"n/a",((INDEX(Historical!$C$7:$C$1381,MATCH(B149,Historical!$B$7:$B$1403,0))/INDEX(Historical!$O$7:$O$1372,MATCH(B149,Historical!$B$7:$B$1403,0)))^(1/10)-1)*100)</f>
        <v>n/a</v>
      </c>
      <c r="W149" s="722" t="str">
        <f t="shared" si="38"/>
        <v>n/a</v>
      </c>
      <c r="X149" s="723">
        <f t="shared" si="39"/>
        <v>0.93814416474036344</v>
      </c>
      <c r="Y149" s="682"/>
      <c r="Z149" s="669">
        <f t="shared" si="40"/>
        <v>36.86274509803922</v>
      </c>
      <c r="AA149" s="910">
        <f t="shared" si="41"/>
        <v>17.352941176470591</v>
      </c>
      <c r="AB149" s="911">
        <v>12</v>
      </c>
      <c r="AC149" s="889">
        <v>2.5499999999999998</v>
      </c>
      <c r="AD149" s="889" t="s">
        <v>136</v>
      </c>
      <c r="AE149" s="889">
        <v>1.49</v>
      </c>
      <c r="AF149" s="889">
        <v>3.71</v>
      </c>
      <c r="AG149" s="889">
        <v>20.399999999999999</v>
      </c>
      <c r="AH149" s="889">
        <v>12</v>
      </c>
      <c r="AI149" s="889">
        <v>9.6</v>
      </c>
      <c r="AJ149" s="889">
        <v>7.9</v>
      </c>
      <c r="AK149" s="889">
        <v>-5</v>
      </c>
      <c r="AL149" s="902">
        <v>1490</v>
      </c>
      <c r="AM149" s="896">
        <v>1.7000000000000002</v>
      </c>
      <c r="AN149" s="889">
        <v>0.94</v>
      </c>
      <c r="AO149" s="762">
        <f t="shared" si="42"/>
        <v>-7.8173084897109852</v>
      </c>
      <c r="AP149" s="763">
        <f t="shared" si="43"/>
        <v>9.5356326867596053</v>
      </c>
      <c r="AQ149" s="912">
        <f t="shared" si="44"/>
        <v>69.153988706813664</v>
      </c>
      <c r="AR149" s="669">
        <f>INDEX(Historical!$C$7:$C$1381,MATCH(B149,Historical!$B$7:$B$1403,0))*IF(AH149="n/a",1.03,IF(AH149&lt;0,1.01,IF(AH149&gt;10,1.1,(1+AH149/100))))</f>
        <v>0.97900000000000009</v>
      </c>
      <c r="AS149" s="910">
        <f t="shared" si="45"/>
        <v>1.0729840000000002</v>
      </c>
      <c r="AT149" s="910">
        <f t="shared" si="49"/>
        <v>1.0837138400000002</v>
      </c>
      <c r="AU149" s="910">
        <f t="shared" si="49"/>
        <v>1.0945509784000003</v>
      </c>
      <c r="AV149" s="910">
        <f t="shared" si="49"/>
        <v>1.1054964881840004</v>
      </c>
      <c r="AW149" s="669">
        <f t="shared" si="46"/>
        <v>5.335745306584001</v>
      </c>
      <c r="AX149" s="770">
        <f t="shared" si="47"/>
        <v>12.058181483805653</v>
      </c>
      <c r="AY149" s="959">
        <v>0.89</v>
      </c>
      <c r="AZ149" s="896">
        <v>9.879999999999999</v>
      </c>
      <c r="BA149" s="896">
        <v>-24.6</v>
      </c>
      <c r="BB149" s="896">
        <v>-13.81</v>
      </c>
      <c r="BC149" s="896">
        <v>-13.74</v>
      </c>
      <c r="BE149" s="641">
        <v>2013</v>
      </c>
      <c r="BF149" s="922">
        <f t="shared" si="48"/>
        <v>0</v>
      </c>
      <c r="BG149" s="906">
        <v>6.5</v>
      </c>
      <c r="BH149" s="721"/>
    </row>
    <row r="150" spans="1:60" ht="11.25" customHeight="1" x14ac:dyDescent="0.2">
      <c r="A150" s="724" t="s">
        <v>4180</v>
      </c>
      <c r="B150" s="808" t="s">
        <v>4177</v>
      </c>
      <c r="C150" s="957" t="s">
        <v>4335</v>
      </c>
      <c r="D150" s="957" t="s">
        <v>4366</v>
      </c>
      <c r="E150" s="754">
        <v>8</v>
      </c>
      <c r="F150" s="1235">
        <v>628</v>
      </c>
      <c r="G150" s="1235" t="s">
        <v>106</v>
      </c>
      <c r="H150" s="1235" t="s">
        <v>106</v>
      </c>
      <c r="I150" s="907">
        <v>57.51</v>
      </c>
      <c r="J150" s="669">
        <f t="shared" si="35"/>
        <v>1.738828029907842</v>
      </c>
      <c r="K150" s="887">
        <v>0.25</v>
      </c>
      <c r="L150" s="1235">
        <v>4</v>
      </c>
      <c r="M150" s="660">
        <f t="shared" si="36"/>
        <v>1</v>
      </c>
      <c r="N150" s="1235" t="s">
        <v>515</v>
      </c>
      <c r="O150" s="621">
        <v>0.13</v>
      </c>
      <c r="P150" s="650">
        <v>43882</v>
      </c>
      <c r="Q150" s="650">
        <v>43889</v>
      </c>
      <c r="R150" s="660">
        <f t="shared" si="37"/>
        <v>92.307692307692307</v>
      </c>
      <c r="S150" s="721">
        <f>IF(INDEX(Historical!$D$7:$D$1379,MATCH(B150,Historical!$B$7:$B$1403,0))=0,"n/a",(INDEX(Historical!$C$7:$C$1381,MATCH(B150,Historical!$B$7:$B$1403,0))/INDEX(Historical!$D$7:$D$1379,MATCH(B150,Historical!$B$7:$B$1403,0))-1)*100)</f>
        <v>62.962962962962955</v>
      </c>
      <c r="T150" s="721">
        <f>IF(INDEX(Historical!$F$7:$F$1372,MATCH(B150,Historical!$B$7:$B$1403,0))=0,"n/a",((INDEX(Historical!$C$7:$C$1381,MATCH(B150,Historical!$B$7:$B$1403,0))/INDEX(Historical!$F$7:$F$1372,MATCH(B150,Historical!$B$7:$B$1403,0)))^(1/3)-1)*100)</f>
        <v>40.10196653276936</v>
      </c>
      <c r="U150" s="721">
        <f>IF(INDEX(Historical!$H$7:$H$1372,MATCH(B150,Historical!$B$7:$B$1403,0))=0,"n/a",((INDEX(Historical!$C$7:$C$1381,MATCH(B150,Historical!$B$7:$B$1403,0))/INDEX(Historical!$H$7:$H$1372,MATCH(B150,Historical!$B$7:$B$1403,0)))^(1/5)-1)*100)</f>
        <v>44.43449499839565</v>
      </c>
      <c r="V150" s="721">
        <f>IF(INDEX(Historical!$O$7:$O$1372,MATCH(B150,Historical!$B$7:$B$1403,0))=0,"n/a",((INDEX(Historical!$C$7:$C$1381,MATCH(B150,Historical!$B$7:$B$1403,0))/INDEX(Historical!$O$7:$O$1372,MATCH(B150,Historical!$B$7:$B$1403,0)))^(1/10)-1)*100)</f>
        <v>3.904209397242564</v>
      </c>
      <c r="W150" s="722">
        <f t="shared" si="38"/>
        <v>11.381176181220843</v>
      </c>
      <c r="X150" s="723">
        <f t="shared" si="39"/>
        <v>1.0214826436412794</v>
      </c>
      <c r="Y150" s="670"/>
      <c r="Z150" s="669">
        <f t="shared" si="40"/>
        <v>29.498525073746311</v>
      </c>
      <c r="AA150" s="910">
        <f t="shared" si="41"/>
        <v>16.964601769911503</v>
      </c>
      <c r="AB150" s="911">
        <v>12</v>
      </c>
      <c r="AC150" s="906">
        <v>3.39</v>
      </c>
      <c r="AD150" s="906" t="s">
        <v>136</v>
      </c>
      <c r="AE150" s="889">
        <v>6.25</v>
      </c>
      <c r="AF150" s="889">
        <v>1.42</v>
      </c>
      <c r="AG150" s="889" t="s">
        <v>136</v>
      </c>
      <c r="AH150" s="889">
        <v>-19.7</v>
      </c>
      <c r="AI150" s="889">
        <v>105.06</v>
      </c>
      <c r="AJ150" s="701">
        <v>43.5</v>
      </c>
      <c r="AK150" s="701" t="s">
        <v>136</v>
      </c>
      <c r="AL150" s="906">
        <v>280.64999999999998</v>
      </c>
      <c r="AM150" s="906">
        <v>4.1000000000000005</v>
      </c>
      <c r="AN150" s="906">
        <v>1.42</v>
      </c>
      <c r="AO150" s="762">
        <f t="shared" si="42"/>
        <v>29.208721258391989</v>
      </c>
      <c r="AP150" s="763">
        <f t="shared" si="43"/>
        <v>46.173323028303493</v>
      </c>
      <c r="AQ150" s="912">
        <f t="shared" si="44"/>
        <v>3.4724536896964198</v>
      </c>
      <c r="AR150" s="669">
        <f>INDEX(Historical!$C$7:$C$1381,MATCH(B150,Historical!$B$7:$B$1403,0))*IF(AH150="n/a",1.03,IF(AH150&lt;0,1.01,IF(AH150&gt;10,1.1,(1+AH150/100))))</f>
        <v>0.44440000000000002</v>
      </c>
      <c r="AS150" s="910">
        <f t="shared" si="45"/>
        <v>0.48884000000000005</v>
      </c>
      <c r="AT150" s="910">
        <f t="shared" si="49"/>
        <v>0.5035052000000001</v>
      </c>
      <c r="AU150" s="910">
        <f t="shared" si="49"/>
        <v>0.51861035600000016</v>
      </c>
      <c r="AV150" s="910">
        <f t="shared" si="49"/>
        <v>0.53416866668000018</v>
      </c>
      <c r="AW150" s="669">
        <f t="shared" si="46"/>
        <v>2.4895242226800005</v>
      </c>
      <c r="AX150" s="770">
        <f t="shared" si="47"/>
        <v>4.328854499530518</v>
      </c>
      <c r="AY150" s="750">
        <v>0.73</v>
      </c>
      <c r="AZ150" s="889">
        <v>0.31</v>
      </c>
      <c r="BA150" s="889">
        <v>-16.220000000000002</v>
      </c>
      <c r="BB150" s="889">
        <v>-7.33</v>
      </c>
      <c r="BC150" s="889">
        <v>-8.25</v>
      </c>
      <c r="BE150" s="641">
        <v>2013</v>
      </c>
      <c r="BF150" s="922">
        <f t="shared" si="48"/>
        <v>0</v>
      </c>
      <c r="BG150" s="906" t="s">
        <v>136</v>
      </c>
    </row>
    <row r="151" spans="1:60" ht="11.25" customHeight="1" x14ac:dyDescent="0.2">
      <c r="A151" s="887" t="s">
        <v>1028</v>
      </c>
      <c r="B151" s="899" t="s">
        <v>1029</v>
      </c>
      <c r="C151" s="957" t="s">
        <v>128</v>
      </c>
      <c r="D151" s="957" t="s">
        <v>4343</v>
      </c>
      <c r="E151" s="754">
        <v>8</v>
      </c>
      <c r="F151" s="1235">
        <v>602</v>
      </c>
      <c r="G151" s="1235" t="s">
        <v>106</v>
      </c>
      <c r="H151" s="1235" t="s">
        <v>106</v>
      </c>
      <c r="I151" s="898">
        <v>72.45</v>
      </c>
      <c r="J151" s="669">
        <f t="shared" si="35"/>
        <v>1.5182884748102139</v>
      </c>
      <c r="K151" s="901">
        <v>1.1000000000000001</v>
      </c>
      <c r="L151" s="911">
        <v>1</v>
      </c>
      <c r="M151" s="660">
        <f t="shared" si="36"/>
        <v>1.1000000000000001</v>
      </c>
      <c r="N151" s="894" t="s">
        <v>171</v>
      </c>
      <c r="O151" s="756">
        <v>1</v>
      </c>
      <c r="P151" s="885">
        <v>43783</v>
      </c>
      <c r="Q151" s="885">
        <v>43805</v>
      </c>
      <c r="R151" s="660">
        <f t="shared" si="37"/>
        <v>10.000000000000009</v>
      </c>
      <c r="S151" s="721">
        <f>IF(INDEX(Historical!$D$7:$D$1379,MATCH(B151,Historical!$B$7:$B$1403,0))=0,"n/a",(INDEX(Historical!$C$7:$C$1381,MATCH(B151,Historical!$B$7:$B$1403,0))/INDEX(Historical!$D$7:$D$1379,MATCH(B151,Historical!$B$7:$B$1403,0))-1)*100)</f>
        <v>10.000000000000009</v>
      </c>
      <c r="T151" s="721">
        <f>IF(INDEX(Historical!$F$7:$F$1372,MATCH(B151,Historical!$B$7:$B$1403,0))=0,"n/a",((INDEX(Historical!$C$7:$C$1381,MATCH(B151,Historical!$B$7:$B$1403,0))/INDEX(Historical!$F$7:$F$1372,MATCH(B151,Historical!$B$7:$B$1403,0)))^(1/3)-1)*100)</f>
        <v>6.917810999860885</v>
      </c>
      <c r="U151" s="721">
        <f>IF(INDEX(Historical!$H$7:$H$1372,MATCH(B151,Historical!$B$7:$B$1403,0))=0,"n/a",((INDEX(Historical!$C$7:$C$1381,MATCH(B151,Historical!$B$7:$B$1403,0))/INDEX(Historical!$H$7:$H$1372,MATCH(B151,Historical!$B$7:$B$1403,0)))^(1/5)-1)*100)</f>
        <v>7.9608473046602901</v>
      </c>
      <c r="V151" s="721">
        <f>IF(INDEX(Historical!$O$7:$O$1372,MATCH(B151,Historical!$B$7:$B$1403,0))=0,"n/a",((INDEX(Historical!$C$7:$C$1381,MATCH(B151,Historical!$B$7:$B$1403,0))/INDEX(Historical!$O$7:$O$1372,MATCH(B151,Historical!$B$7:$B$1403,0)))^(1/10)-1)*100)</f>
        <v>8.2037389818342845</v>
      </c>
      <c r="W151" s="722">
        <f t="shared" si="38"/>
        <v>0.97039256396237927</v>
      </c>
      <c r="X151" s="723">
        <f t="shared" si="39"/>
        <v>3.5178291226956655E-2</v>
      </c>
      <c r="Y151" s="900"/>
      <c r="Z151" s="669">
        <f t="shared" si="40"/>
        <v>52.884615384615387</v>
      </c>
      <c r="AA151" s="910">
        <f t="shared" si="41"/>
        <v>34.831730769230766</v>
      </c>
      <c r="AB151" s="911">
        <v>10</v>
      </c>
      <c r="AC151" s="889">
        <v>2.08</v>
      </c>
      <c r="AD151" s="889">
        <v>2.4300000000000002</v>
      </c>
      <c r="AE151" s="889">
        <v>1.06</v>
      </c>
      <c r="AF151" s="889">
        <v>4.47</v>
      </c>
      <c r="AG151" s="889">
        <v>12.9</v>
      </c>
      <c r="AH151" s="889">
        <v>7.7</v>
      </c>
      <c r="AI151" s="889">
        <v>12.620000000000001</v>
      </c>
      <c r="AJ151" s="889">
        <v>226.29999999999998</v>
      </c>
      <c r="AK151" s="889">
        <v>14.299999999999999</v>
      </c>
      <c r="AL151" s="902">
        <v>1270</v>
      </c>
      <c r="AM151" s="896">
        <v>4</v>
      </c>
      <c r="AN151" s="889">
        <v>0.02</v>
      </c>
      <c r="AO151" s="762">
        <f t="shared" si="42"/>
        <v>-25.352594989760263</v>
      </c>
      <c r="AP151" s="763">
        <f t="shared" si="43"/>
        <v>9.4791357794705036</v>
      </c>
      <c r="AQ151" s="912">
        <f t="shared" si="44"/>
        <v>163.0571011425817</v>
      </c>
      <c r="AR151" s="669">
        <f>INDEX(Historical!$C$7:$C$1381,MATCH(B151,Historical!$B$7:$B$1403,0))*IF(AH151="n/a",1.03,IF(AH151&lt;0,1.01,IF(AH151&gt;10,1.1,(1+AH151/100))))</f>
        <v>1.1847000000000001</v>
      </c>
      <c r="AS151" s="910">
        <f t="shared" si="45"/>
        <v>1.3031700000000002</v>
      </c>
      <c r="AT151" s="910">
        <f t="shared" si="49"/>
        <v>1.4334870000000004</v>
      </c>
      <c r="AU151" s="910">
        <f t="shared" si="49"/>
        <v>1.5768357000000006</v>
      </c>
      <c r="AV151" s="910">
        <f t="shared" si="49"/>
        <v>1.7345192700000007</v>
      </c>
      <c r="AW151" s="669">
        <f t="shared" si="46"/>
        <v>7.2327119700000013</v>
      </c>
      <c r="AX151" s="770">
        <f t="shared" si="47"/>
        <v>9.983039296066254</v>
      </c>
      <c r="AY151" s="959">
        <v>1</v>
      </c>
      <c r="AZ151" s="896">
        <v>-1.8599999999999999</v>
      </c>
      <c r="BA151" s="896">
        <v>-27.97</v>
      </c>
      <c r="BB151" s="896">
        <v>-11.219999999999999</v>
      </c>
      <c r="BC151" s="896">
        <v>-18.529999999999998</v>
      </c>
      <c r="BE151" s="641">
        <v>2013</v>
      </c>
      <c r="BF151" s="922">
        <f t="shared" si="48"/>
        <v>0</v>
      </c>
      <c r="BG151" s="906">
        <v>9.1999999999999993</v>
      </c>
      <c r="BH151" s="721"/>
    </row>
    <row r="152" spans="1:60" ht="11.25" customHeight="1" x14ac:dyDescent="0.2">
      <c r="A152" s="895" t="s">
        <v>1109</v>
      </c>
      <c r="B152" s="899" t="s">
        <v>1110</v>
      </c>
      <c r="C152" s="957" t="s">
        <v>178</v>
      </c>
      <c r="D152" s="957" t="s">
        <v>4353</v>
      </c>
      <c r="E152" s="754">
        <v>8</v>
      </c>
      <c r="F152" s="1235">
        <v>615</v>
      </c>
      <c r="G152" s="1235" t="s">
        <v>106</v>
      </c>
      <c r="H152" s="1235" t="s">
        <v>106</v>
      </c>
      <c r="I152" s="898">
        <v>21.49</v>
      </c>
      <c r="J152" s="669">
        <f t="shared" si="35"/>
        <v>16.472778036295953</v>
      </c>
      <c r="K152" s="901">
        <v>0.88500000000000001</v>
      </c>
      <c r="L152" s="911">
        <v>4</v>
      </c>
      <c r="M152" s="660">
        <f t="shared" si="36"/>
        <v>3.54</v>
      </c>
      <c r="N152" s="894" t="s">
        <v>107</v>
      </c>
      <c r="O152" s="756">
        <v>0.88</v>
      </c>
      <c r="P152" s="1196">
        <v>43864</v>
      </c>
      <c r="Q152" s="1196">
        <v>43872</v>
      </c>
      <c r="R152" s="660">
        <f t="shared" si="37"/>
        <v>0.56818181818181868</v>
      </c>
      <c r="S152" s="721">
        <f>IF(INDEX(Historical!$D$7:$D$1379,MATCH(B152,Historical!$B$7:$B$1403,0))=0,"n/a",(INDEX(Historical!$C$7:$C$1381,MATCH(B152,Historical!$B$7:$B$1403,0))/INDEX(Historical!$D$7:$D$1379,MATCH(B152,Historical!$B$7:$B$1403,0))-1)*100)</f>
        <v>10.708401976935743</v>
      </c>
      <c r="T152" s="721">
        <f>IF(INDEX(Historical!$F$7:$F$1372,MATCH(B152,Historical!$B$7:$B$1403,0))=0,"n/a",((INDEX(Historical!$C$7:$C$1381,MATCH(B152,Historical!$B$7:$B$1403,0))/INDEX(Historical!$F$7:$F$1372,MATCH(B152,Historical!$B$7:$B$1403,0)))^(1/3)-1)*100)</f>
        <v>10.578567985792864</v>
      </c>
      <c r="U152" s="721">
        <f>IF(INDEX(Historical!$H$7:$H$1372,MATCH(B152,Historical!$B$7:$B$1403,0))=0,"n/a",((INDEX(Historical!$C$7:$C$1381,MATCH(B152,Historical!$B$7:$B$1403,0))/INDEX(Historical!$H$7:$H$1372,MATCH(B152,Historical!$B$7:$B$1403,0)))^(1/5)-1)*100)</f>
        <v>13.232843705273689</v>
      </c>
      <c r="V152" s="721" t="str">
        <f>IF(INDEX(Historical!$O$7:$O$1372,MATCH(B152,Historical!$B$7:$B$1403,0))=0,"n/a",((INDEX(Historical!$C$7:$C$1381,MATCH(B152,Historical!$B$7:$B$1403,0))/INDEX(Historical!$O$7:$O$1372,MATCH(B152,Historical!$B$7:$B$1403,0)))^(1/10)-1)*100)</f>
        <v>n/a</v>
      </c>
      <c r="W152" s="722" t="str">
        <f t="shared" si="38"/>
        <v>n/a</v>
      </c>
      <c r="X152" s="723">
        <f t="shared" si="39"/>
        <v>0.91260991070853037</v>
      </c>
      <c r="Y152" s="900"/>
      <c r="Z152" s="669">
        <f t="shared" si="40"/>
        <v>132.58426966292137</v>
      </c>
      <c r="AA152" s="910">
        <f t="shared" si="41"/>
        <v>8.048689138576778</v>
      </c>
      <c r="AB152" s="911">
        <v>12</v>
      </c>
      <c r="AC152" s="889">
        <v>2.67</v>
      </c>
      <c r="AD152" s="889">
        <v>4.3</v>
      </c>
      <c r="AE152" s="889">
        <v>0.89</v>
      </c>
      <c r="AF152" s="889" t="s">
        <v>136</v>
      </c>
      <c r="AG152" s="889">
        <v>-48.199999999999996</v>
      </c>
      <c r="AH152" s="889">
        <v>26.700000000000003</v>
      </c>
      <c r="AI152" s="889">
        <v>22.95</v>
      </c>
      <c r="AJ152" s="889">
        <v>14.499999999999998</v>
      </c>
      <c r="AK152" s="889">
        <v>1.87</v>
      </c>
      <c r="AL152" s="902">
        <v>540.9</v>
      </c>
      <c r="AM152" s="896">
        <v>64.33</v>
      </c>
      <c r="AN152" s="889" t="s">
        <v>136</v>
      </c>
      <c r="AO152" s="762">
        <f t="shared" si="42"/>
        <v>21.656932602992867</v>
      </c>
      <c r="AP152" s="763">
        <f t="shared" si="43"/>
        <v>29.705621741569644</v>
      </c>
      <c r="AQ152" s="912" t="str">
        <f t="shared" si="44"/>
        <v>n/a</v>
      </c>
      <c r="AR152" s="669">
        <f>INDEX(Historical!$C$7:$C$1381,MATCH(B152,Historical!$B$7:$B$1403,0))*IF(AH152="n/a",1.03,IF(AH152&lt;0,1.01,IF(AH152&gt;10,1.1,(1+AH152/100))))</f>
        <v>3.6960000000000002</v>
      </c>
      <c r="AS152" s="910">
        <f t="shared" si="45"/>
        <v>4.0656000000000008</v>
      </c>
      <c r="AT152" s="910">
        <f t="shared" si="49"/>
        <v>4.1416267200000005</v>
      </c>
      <c r="AU152" s="910">
        <f t="shared" si="49"/>
        <v>4.2190751396640005</v>
      </c>
      <c r="AV152" s="910">
        <f t="shared" si="49"/>
        <v>4.2979718447757174</v>
      </c>
      <c r="AW152" s="669">
        <f t="shared" si="46"/>
        <v>20.420273704439719</v>
      </c>
      <c r="AX152" s="770">
        <f t="shared" si="47"/>
        <v>95.022213608374685</v>
      </c>
      <c r="AY152" s="959">
        <v>0.85</v>
      </c>
      <c r="AZ152" s="896">
        <v>12.509999999999998</v>
      </c>
      <c r="BA152" s="896">
        <v>-37.03</v>
      </c>
      <c r="BB152" s="896">
        <v>-31.259999999999998</v>
      </c>
      <c r="BC152" s="896">
        <v>-31.55</v>
      </c>
      <c r="BE152" s="641">
        <v>2013</v>
      </c>
      <c r="BF152" s="922">
        <f t="shared" si="48"/>
        <v>0</v>
      </c>
      <c r="BG152" s="906">
        <v>9.3000000000000007</v>
      </c>
    </row>
    <row r="153" spans="1:60" ht="11.25" customHeight="1" x14ac:dyDescent="0.2">
      <c r="A153" s="895" t="s">
        <v>1119</v>
      </c>
      <c r="B153" s="899" t="s">
        <v>1120</v>
      </c>
      <c r="C153" s="957" t="s">
        <v>246</v>
      </c>
      <c r="D153" s="957" t="s">
        <v>4369</v>
      </c>
      <c r="E153" s="754">
        <v>8</v>
      </c>
      <c r="F153" s="1235">
        <v>643</v>
      </c>
      <c r="G153" s="1235" t="s">
        <v>115</v>
      </c>
      <c r="H153" s="1235" t="s">
        <v>115</v>
      </c>
      <c r="I153" s="898">
        <v>339.46</v>
      </c>
      <c r="J153" s="669">
        <f t="shared" si="35"/>
        <v>0.91910681670889072</v>
      </c>
      <c r="K153" s="901">
        <v>0.78</v>
      </c>
      <c r="L153" s="911">
        <v>4</v>
      </c>
      <c r="M153" s="660">
        <f t="shared" si="36"/>
        <v>3.12</v>
      </c>
      <c r="N153" s="894" t="s">
        <v>319</v>
      </c>
      <c r="O153" s="756">
        <v>0.65</v>
      </c>
      <c r="P153" s="885">
        <v>43902</v>
      </c>
      <c r="Q153" s="885">
        <v>43920</v>
      </c>
      <c r="R153" s="660">
        <f t="shared" si="37"/>
        <v>20</v>
      </c>
      <c r="S153" s="721">
        <f>IF(INDEX(Historical!$D$7:$D$1379,MATCH(B153,Historical!$B$7:$B$1403,0))=0,"n/a",(INDEX(Historical!$C$7:$C$1381,MATCH(B153,Historical!$B$7:$B$1403,0))/INDEX(Historical!$D$7:$D$1379,MATCH(B153,Historical!$B$7:$B$1403,0))-1)*100)</f>
        <v>18.181818181818166</v>
      </c>
      <c r="T153" s="721">
        <f>IF(INDEX(Historical!$F$7:$F$1372,MATCH(B153,Historical!$B$7:$B$1403,0))=0,"n/a",((INDEX(Historical!$C$7:$C$1381,MATCH(B153,Historical!$B$7:$B$1403,0))/INDEX(Historical!$F$7:$F$1372,MATCH(B153,Historical!$B$7:$B$1403,0)))^(1/3)-1)*100)</f>
        <v>19.59414546750984</v>
      </c>
      <c r="U153" s="721">
        <f>IF(INDEX(Historical!$H$7:$H$1372,MATCH(B153,Historical!$B$7:$B$1403,0))=0,"n/a",((INDEX(Historical!$C$7:$C$1381,MATCH(B153,Historical!$B$7:$B$1403,0))/INDEX(Historical!$H$7:$H$1372,MATCH(B153,Historical!$B$7:$B$1403,0)))^(1/5)-1)*100)</f>
        <v>21.058327510759469</v>
      </c>
      <c r="V153" s="721" t="str">
        <f>IF(INDEX(Historical!$O$7:$O$1372,MATCH(B153,Historical!$B$7:$B$1403,0))=0,"n/a",((INDEX(Historical!$C$7:$C$1381,MATCH(B153,Historical!$B$7:$B$1403,0))/INDEX(Historical!$O$7:$O$1372,MATCH(B153,Historical!$B$7:$B$1403,0)))^(1/10)-1)*100)</f>
        <v>n/a</v>
      </c>
      <c r="W153" s="722" t="str">
        <f t="shared" si="38"/>
        <v>n/a</v>
      </c>
      <c r="X153" s="723">
        <f t="shared" si="39"/>
        <v>0.77136730808642739</v>
      </c>
      <c r="Y153" s="679"/>
      <c r="Z153" s="669">
        <f t="shared" si="40"/>
        <v>32.601880877742943</v>
      </c>
      <c r="AA153" s="910">
        <f t="shared" si="41"/>
        <v>35.47126436781609</v>
      </c>
      <c r="AB153" s="911">
        <v>12</v>
      </c>
      <c r="AC153" s="889">
        <v>9.57</v>
      </c>
      <c r="AD153" s="889">
        <v>2.61</v>
      </c>
      <c r="AE153" s="889">
        <v>3.85</v>
      </c>
      <c r="AF153" s="889" t="s">
        <v>136</v>
      </c>
      <c r="AG153" s="889">
        <v>-13.100000000000001</v>
      </c>
      <c r="AH153" s="889">
        <v>14.399999999999999</v>
      </c>
      <c r="AI153" s="889">
        <v>13.370000000000001</v>
      </c>
      <c r="AJ153" s="889">
        <v>27.3</v>
      </c>
      <c r="AK153" s="889">
        <v>13.600000000000001</v>
      </c>
      <c r="AL153" s="902">
        <v>13930</v>
      </c>
      <c r="AM153" s="896">
        <v>0.2</v>
      </c>
      <c r="AN153" s="889" t="s">
        <v>136</v>
      </c>
      <c r="AO153" s="762">
        <f t="shared" si="42"/>
        <v>-13.493830040347731</v>
      </c>
      <c r="AP153" s="763">
        <f t="shared" si="43"/>
        <v>21.977434327468359</v>
      </c>
      <c r="AQ153" s="912" t="str">
        <f t="shared" si="44"/>
        <v>n/a</v>
      </c>
      <c r="AR153" s="669">
        <f>INDEX(Historical!$C$7:$C$1381,MATCH(B153,Historical!$B$7:$B$1403,0))*IF(AH153="n/a",1.03,IF(AH153&lt;0,1.01,IF(AH153&gt;10,1.1,(1+AH153/100))))</f>
        <v>2.8600000000000003</v>
      </c>
      <c r="AS153" s="910">
        <f t="shared" si="45"/>
        <v>3.1460000000000008</v>
      </c>
      <c r="AT153" s="910">
        <f t="shared" si="49"/>
        <v>3.4606000000000012</v>
      </c>
      <c r="AU153" s="910">
        <f t="shared" si="49"/>
        <v>3.8066600000000017</v>
      </c>
      <c r="AV153" s="910">
        <f t="shared" si="49"/>
        <v>4.1873260000000023</v>
      </c>
      <c r="AW153" s="669">
        <f t="shared" si="46"/>
        <v>17.460586000000006</v>
      </c>
      <c r="AX153" s="770">
        <f t="shared" si="47"/>
        <v>5.1436357744653289</v>
      </c>
      <c r="AY153" s="959">
        <v>0.69</v>
      </c>
      <c r="AZ153" s="896">
        <v>53.669999999999995</v>
      </c>
      <c r="BA153" s="896">
        <v>-11.1</v>
      </c>
      <c r="BB153" s="896">
        <v>14.63</v>
      </c>
      <c r="BC153" s="896">
        <v>24.9</v>
      </c>
      <c r="BE153" s="641">
        <v>2013</v>
      </c>
      <c r="BF153" s="922">
        <f t="shared" si="48"/>
        <v>0</v>
      </c>
      <c r="BG153" s="906">
        <v>32.9</v>
      </c>
    </row>
    <row r="154" spans="1:60" ht="11.25" customHeight="1" x14ac:dyDescent="0.2">
      <c r="A154" s="895" t="s">
        <v>1131</v>
      </c>
      <c r="B154" s="899" t="s">
        <v>1132</v>
      </c>
      <c r="C154" s="957" t="s">
        <v>4335</v>
      </c>
      <c r="D154" s="957" t="s">
        <v>4336</v>
      </c>
      <c r="E154" s="754">
        <v>8</v>
      </c>
      <c r="F154" s="1235">
        <v>591</v>
      </c>
      <c r="G154" s="1235" t="s">
        <v>106</v>
      </c>
      <c r="H154" s="1235" t="s">
        <v>106</v>
      </c>
      <c r="I154" s="898">
        <v>125.73</v>
      </c>
      <c r="J154" s="669">
        <f t="shared" si="35"/>
        <v>2.3860653781913621</v>
      </c>
      <c r="K154" s="901">
        <v>0.75</v>
      </c>
      <c r="L154" s="911">
        <v>4</v>
      </c>
      <c r="M154" s="660">
        <f t="shared" si="36"/>
        <v>3</v>
      </c>
      <c r="N154" s="894" t="s">
        <v>151</v>
      </c>
      <c r="O154" s="756">
        <v>0.72</v>
      </c>
      <c r="P154" s="885">
        <v>43735</v>
      </c>
      <c r="Q154" s="885">
        <v>43753</v>
      </c>
      <c r="R154" s="660">
        <f t="shared" si="37"/>
        <v>4.1666666666666705</v>
      </c>
      <c r="S154" s="721">
        <f>IF(INDEX(Historical!$D$7:$D$1379,MATCH(B154,Historical!$B$7:$B$1403,0))=0,"n/a",(INDEX(Historical!$C$7:$C$1381,MATCH(B154,Historical!$B$7:$B$1403,0))/INDEX(Historical!$D$7:$D$1379,MATCH(B154,Historical!$B$7:$B$1403,0))-1)*100)</f>
        <v>10.22727272727273</v>
      </c>
      <c r="T154" s="721">
        <f>IF(INDEX(Historical!$F$7:$F$1372,MATCH(B154,Historical!$B$7:$B$1403,0))=0,"n/a",((INDEX(Historical!$C$7:$C$1381,MATCH(B154,Historical!$B$7:$B$1403,0))/INDEX(Historical!$F$7:$F$1372,MATCH(B154,Historical!$B$7:$B$1403,0)))^(1/3)-1)*100)</f>
        <v>6.0476512592605669</v>
      </c>
      <c r="U154" s="721">
        <f>IF(INDEX(Historical!$H$7:$H$1372,MATCH(B154,Historical!$B$7:$B$1403,0))=0,"n/a",((INDEX(Historical!$C$7:$C$1381,MATCH(B154,Historical!$B$7:$B$1403,0))/INDEX(Historical!$H$7:$H$1372,MATCH(B154,Historical!$B$7:$B$1403,0)))^(1/5)-1)*100)</f>
        <v>5.5620955359358959</v>
      </c>
      <c r="V154" s="721">
        <f>IF(INDEX(Historical!$O$7:$O$1372,MATCH(B154,Historical!$B$7:$B$1403,0))=0,"n/a",((INDEX(Historical!$C$7:$C$1381,MATCH(B154,Historical!$B$7:$B$1403,0))/INDEX(Historical!$O$7:$O$1372,MATCH(B154,Historical!$B$7:$B$1403,0)))^(1/10)-1)*100)</f>
        <v>3.4148640593987922</v>
      </c>
      <c r="W154" s="722">
        <f t="shared" si="38"/>
        <v>1.6287897378014915</v>
      </c>
      <c r="X154" s="723">
        <f t="shared" si="39"/>
        <v>0.34123285496539235</v>
      </c>
      <c r="Y154" s="683"/>
      <c r="Z154" s="669">
        <f t="shared" si="40"/>
        <v>93.16770186335404</v>
      </c>
      <c r="AA154" s="910">
        <f t="shared" si="41"/>
        <v>39.046583850931675</v>
      </c>
      <c r="AB154" s="911">
        <v>12</v>
      </c>
      <c r="AC154" s="889">
        <v>3.22</v>
      </c>
      <c r="AD154" s="889">
        <v>5.07</v>
      </c>
      <c r="AE154" s="889">
        <v>14.78</v>
      </c>
      <c r="AF154" s="889">
        <v>4.04</v>
      </c>
      <c r="AG154" s="889">
        <v>11.5</v>
      </c>
      <c r="AH154" s="889">
        <v>30.099999999999998</v>
      </c>
      <c r="AI154" s="889">
        <v>6.5299999999999994</v>
      </c>
      <c r="AJ154" s="889">
        <v>16.3</v>
      </c>
      <c r="AK154" s="889">
        <v>7.7</v>
      </c>
      <c r="AL154" s="902">
        <v>4900</v>
      </c>
      <c r="AM154" s="896">
        <v>1.4000000000000001</v>
      </c>
      <c r="AN154" s="889">
        <v>1.01</v>
      </c>
      <c r="AO154" s="762">
        <f t="shared" si="42"/>
        <v>-31.098422936804418</v>
      </c>
      <c r="AP154" s="763">
        <f t="shared" si="43"/>
        <v>7.948160914127258</v>
      </c>
      <c r="AQ154" s="912">
        <f t="shared" si="44"/>
        <v>164.78351640350692</v>
      </c>
      <c r="AR154" s="669">
        <f>INDEX(Historical!$C$7:$C$1381,MATCH(B154,Historical!$B$7:$B$1403,0))*IF(AH154="n/a",1.03,IF(AH154&lt;0,1.01,IF(AH154&gt;10,1.1,(1+AH154/100))))</f>
        <v>3.2010000000000005</v>
      </c>
      <c r="AS154" s="910">
        <f t="shared" si="45"/>
        <v>3.4100253000000005</v>
      </c>
      <c r="AT154" s="910">
        <f t="shared" si="49"/>
        <v>3.6725972481000002</v>
      </c>
      <c r="AU154" s="910">
        <f t="shared" si="49"/>
        <v>3.9553872362037001</v>
      </c>
      <c r="AV154" s="910">
        <f t="shared" si="49"/>
        <v>4.2599520533913848</v>
      </c>
      <c r="AW154" s="669">
        <f t="shared" si="46"/>
        <v>18.498961837695088</v>
      </c>
      <c r="AX154" s="770">
        <f t="shared" si="47"/>
        <v>14.713244124469169</v>
      </c>
      <c r="AY154" s="959">
        <v>0.82</v>
      </c>
      <c r="AZ154" s="896">
        <v>20.57</v>
      </c>
      <c r="BA154" s="896">
        <v>-11.89</v>
      </c>
      <c r="BB154" s="896">
        <v>-7.1400000000000006</v>
      </c>
      <c r="BC154" s="896">
        <v>-0.64</v>
      </c>
      <c r="BE154" s="641">
        <v>2012</v>
      </c>
      <c r="BF154" s="922">
        <f t="shared" si="48"/>
        <v>0</v>
      </c>
      <c r="BG154" s="906">
        <v>5.2</v>
      </c>
    </row>
    <row r="155" spans="1:60" ht="11.25" customHeight="1" x14ac:dyDescent="0.2">
      <c r="A155" s="895" t="s">
        <v>1149</v>
      </c>
      <c r="B155" s="899" t="s">
        <v>1150</v>
      </c>
      <c r="C155" s="957" t="s">
        <v>178</v>
      </c>
      <c r="D155" s="957" t="s">
        <v>4353</v>
      </c>
      <c r="E155" s="754">
        <v>8</v>
      </c>
      <c r="F155" s="1235">
        <v>579</v>
      </c>
      <c r="G155" s="1235" t="s">
        <v>106</v>
      </c>
      <c r="H155" s="1235" t="s">
        <v>106</v>
      </c>
      <c r="I155" s="898">
        <v>17.36</v>
      </c>
      <c r="J155" s="669">
        <f t="shared" si="35"/>
        <v>26.728110599078342</v>
      </c>
      <c r="K155" s="901">
        <v>1.1599999999999999</v>
      </c>
      <c r="L155" s="911">
        <v>4</v>
      </c>
      <c r="M155" s="660">
        <f t="shared" si="36"/>
        <v>4.6399999999999997</v>
      </c>
      <c r="N155" s="894" t="s">
        <v>107</v>
      </c>
      <c r="O155" s="756">
        <v>1.145</v>
      </c>
      <c r="P155" s="885">
        <v>43678</v>
      </c>
      <c r="Q155" s="885">
        <v>43690</v>
      </c>
      <c r="R155" s="660">
        <f t="shared" si="37"/>
        <v>1.3100436681222623</v>
      </c>
      <c r="S155" s="721">
        <f>IF(INDEX(Historical!$D$7:$D$1379,MATCH(B155,Historical!$B$7:$B$1403,0))=0,"n/a",(INDEX(Historical!$C$7:$C$1381,MATCH(B155,Historical!$B$7:$B$1403,0))/INDEX(Historical!$D$7:$D$1379,MATCH(B155,Historical!$B$7:$B$1403,0))-1)*100)</f>
        <v>6.9848661233993026</v>
      </c>
      <c r="T155" s="721">
        <f>IF(INDEX(Historical!$F$7:$F$1372,MATCH(B155,Historical!$B$7:$B$1403,0))=0,"n/a",((INDEX(Historical!$C$7:$C$1381,MATCH(B155,Historical!$B$7:$B$1403,0))/INDEX(Historical!$F$7:$F$1372,MATCH(B155,Historical!$B$7:$B$1403,0)))^(1/3)-1)*100)</f>
        <v>14.637988948987758</v>
      </c>
      <c r="U155" s="721">
        <f>IF(INDEX(Historical!$H$7:$H$1372,MATCH(B155,Historical!$B$7:$B$1403,0))=0,"n/a",((INDEX(Historical!$C$7:$C$1381,MATCH(B155,Historical!$B$7:$B$1403,0))/INDEX(Historical!$H$7:$H$1372,MATCH(B155,Historical!$B$7:$B$1403,0)))^(1/5)-1)*100)</f>
        <v>17.865534300121077</v>
      </c>
      <c r="V155" s="721" t="str">
        <f>IF(INDEX(Historical!$O$7:$O$1372,MATCH(B155,Historical!$B$7:$B$1403,0))=0,"n/a",((INDEX(Historical!$C$7:$C$1381,MATCH(B155,Historical!$B$7:$B$1403,0))/INDEX(Historical!$O$7:$O$1372,MATCH(B155,Historical!$B$7:$B$1403,0)))^(1/10)-1)*100)</f>
        <v>n/a</v>
      </c>
      <c r="W155" s="722" t="str">
        <f t="shared" si="38"/>
        <v>n/a</v>
      </c>
      <c r="X155" s="723" t="str">
        <f t="shared" si="39"/>
        <v>n/a</v>
      </c>
      <c r="Y155" s="900"/>
      <c r="Z155" s="669">
        <f t="shared" si="40"/>
        <v>429.62962962962956</v>
      </c>
      <c r="AA155" s="910">
        <f t="shared" si="41"/>
        <v>16.074074074074073</v>
      </c>
      <c r="AB155" s="911">
        <v>12</v>
      </c>
      <c r="AC155" s="889">
        <v>1.08</v>
      </c>
      <c r="AD155" s="889" t="s">
        <v>136</v>
      </c>
      <c r="AE155" s="889">
        <v>2.25</v>
      </c>
      <c r="AF155" s="889">
        <v>0.78</v>
      </c>
      <c r="AG155" s="889">
        <v>5</v>
      </c>
      <c r="AH155" s="889">
        <v>-53.1</v>
      </c>
      <c r="AI155" s="889">
        <v>-1.0900000000000001</v>
      </c>
      <c r="AJ155" s="889">
        <v>-15.4</v>
      </c>
      <c r="AK155" s="889">
        <v>-3.6999999999999997</v>
      </c>
      <c r="AL155" s="902">
        <v>3570</v>
      </c>
      <c r="AM155" s="896">
        <v>58.56</v>
      </c>
      <c r="AN155" s="889">
        <v>1.21</v>
      </c>
      <c r="AO155" s="762">
        <f t="shared" si="42"/>
        <v>28.519570825125346</v>
      </c>
      <c r="AP155" s="763">
        <f t="shared" si="43"/>
        <v>44.593644899199418</v>
      </c>
      <c r="AQ155" s="912">
        <f t="shared" si="44"/>
        <v>-25.351854148864859</v>
      </c>
      <c r="AR155" s="669">
        <f>INDEX(Historical!$C$7:$C$1381,MATCH(B155,Historical!$B$7:$B$1403,0))*IF(AH155="n/a",1.03,IF(AH155&lt;0,1.01,IF(AH155&gt;10,1.1,(1+AH155/100))))</f>
        <v>4.6409500000000001</v>
      </c>
      <c r="AS155" s="910">
        <f t="shared" si="45"/>
        <v>4.6873595000000003</v>
      </c>
      <c r="AT155" s="910">
        <f t="shared" si="49"/>
        <v>4.7342330950000004</v>
      </c>
      <c r="AU155" s="910">
        <f t="shared" si="49"/>
        <v>4.7815754259500007</v>
      </c>
      <c r="AV155" s="910">
        <f t="shared" si="49"/>
        <v>4.8293911802095009</v>
      </c>
      <c r="AW155" s="669">
        <f t="shared" si="46"/>
        <v>23.673509201159501</v>
      </c>
      <c r="AX155" s="770">
        <f t="shared" si="47"/>
        <v>136.36814055967454</v>
      </c>
      <c r="AY155" s="959">
        <v>1.03</v>
      </c>
      <c r="AZ155" s="896">
        <v>13.76</v>
      </c>
      <c r="BA155" s="896">
        <v>-63.580000000000005</v>
      </c>
      <c r="BB155" s="896">
        <v>-32.519999999999996</v>
      </c>
      <c r="BC155" s="896">
        <v>-46.400000000000006</v>
      </c>
      <c r="BE155" s="641">
        <v>2012</v>
      </c>
      <c r="BF155" s="922">
        <f t="shared" si="48"/>
        <v>0</v>
      </c>
      <c r="BG155" s="906">
        <v>2.1999999999999997</v>
      </c>
    </row>
    <row r="156" spans="1:60" ht="11.25" customHeight="1" x14ac:dyDescent="0.2">
      <c r="A156" s="895" t="s">
        <v>1165</v>
      </c>
      <c r="B156" s="899" t="s">
        <v>1166</v>
      </c>
      <c r="C156" s="957" t="s">
        <v>246</v>
      </c>
      <c r="D156" s="957" t="s">
        <v>4380</v>
      </c>
      <c r="E156" s="754">
        <v>8</v>
      </c>
      <c r="F156" s="1235">
        <v>584</v>
      </c>
      <c r="G156" s="1235" t="s">
        <v>106</v>
      </c>
      <c r="H156" s="1235" t="s">
        <v>106</v>
      </c>
      <c r="I156" s="898">
        <v>98.62</v>
      </c>
      <c r="J156" s="669">
        <f t="shared" si="35"/>
        <v>1.3790306225917663</v>
      </c>
      <c r="K156" s="901">
        <v>0.34</v>
      </c>
      <c r="L156" s="911">
        <v>4</v>
      </c>
      <c r="M156" s="660">
        <f t="shared" si="36"/>
        <v>1.36</v>
      </c>
      <c r="N156" s="894" t="s">
        <v>135</v>
      </c>
      <c r="O156" s="756">
        <v>0.32</v>
      </c>
      <c r="P156" s="885">
        <v>43698</v>
      </c>
      <c r="Q156" s="885">
        <v>43720</v>
      </c>
      <c r="R156" s="660">
        <f t="shared" si="37"/>
        <v>6.2500000000000053</v>
      </c>
      <c r="S156" s="721">
        <f>IF(INDEX(Historical!$D$7:$D$1379,MATCH(B156,Historical!$B$7:$B$1403,0))=0,"n/a",(INDEX(Historical!$C$7:$C$1381,MATCH(B156,Historical!$B$7:$B$1403,0))/INDEX(Historical!$D$7:$D$1379,MATCH(B156,Historical!$B$7:$B$1403,0))-1)*100)</f>
        <v>6.4516129032258229</v>
      </c>
      <c r="T156" s="721">
        <f>IF(INDEX(Historical!$F$7:$F$1372,MATCH(B156,Historical!$B$7:$B$1403,0))=0,"n/a",((INDEX(Historical!$C$7:$C$1381,MATCH(B156,Historical!$B$7:$B$1403,0))/INDEX(Historical!$F$7:$F$1372,MATCH(B156,Historical!$B$7:$B$1403,0)))^(1/3)-1)*100)</f>
        <v>9.6961310486523686</v>
      </c>
      <c r="U156" s="721">
        <f>IF(INDEX(Historical!$H$7:$H$1372,MATCH(B156,Historical!$B$7:$B$1403,0))=0,"n/a",((INDEX(Historical!$C$7:$C$1381,MATCH(B156,Historical!$B$7:$B$1403,0))/INDEX(Historical!$H$7:$H$1372,MATCH(B156,Historical!$B$7:$B$1403,0)))^(1/5)-1)*100)</f>
        <v>14.869835499703509</v>
      </c>
      <c r="V156" s="721" t="str">
        <f>IF(INDEX(Historical!$O$7:$O$1372,MATCH(B156,Historical!$B$7:$B$1403,0))=0,"n/a",((INDEX(Historical!$C$7:$C$1381,MATCH(B156,Historical!$B$7:$B$1403,0))/INDEX(Historical!$O$7:$O$1372,MATCH(B156,Historical!$B$7:$B$1403,0)))^(1/10)-1)*100)</f>
        <v>n/a</v>
      </c>
      <c r="W156" s="722" t="str">
        <f t="shared" si="38"/>
        <v>n/a</v>
      </c>
      <c r="X156" s="723">
        <f t="shared" si="39"/>
        <v>3.1637947871709593</v>
      </c>
      <c r="Y156" s="900"/>
      <c r="Z156" s="669">
        <f t="shared" si="40"/>
        <v>36.363636363636367</v>
      </c>
      <c r="AA156" s="910">
        <f t="shared" si="41"/>
        <v>26.36898395721925</v>
      </c>
      <c r="AB156" s="911">
        <v>12</v>
      </c>
      <c r="AC156" s="889">
        <v>3.74</v>
      </c>
      <c r="AD156" s="889">
        <v>1.77</v>
      </c>
      <c r="AE156" s="889">
        <v>1.1599999999999999</v>
      </c>
      <c r="AF156" s="889">
        <v>3.6</v>
      </c>
      <c r="AG156" s="889">
        <v>13.600000000000001</v>
      </c>
      <c r="AH156" s="889">
        <v>42</v>
      </c>
      <c r="AI156" s="889">
        <v>19.36</v>
      </c>
      <c r="AJ156" s="889">
        <v>4.7</v>
      </c>
      <c r="AK156" s="889">
        <v>14.91</v>
      </c>
      <c r="AL156" s="902">
        <v>13980</v>
      </c>
      <c r="AM156" s="896">
        <v>0.4</v>
      </c>
      <c r="AN156" s="889">
        <v>1.24</v>
      </c>
      <c r="AO156" s="762">
        <f t="shared" si="42"/>
        <v>-10.120117834923974</v>
      </c>
      <c r="AP156" s="763">
        <f t="shared" si="43"/>
        <v>16.248866122295276</v>
      </c>
      <c r="AQ156" s="912">
        <f t="shared" si="44"/>
        <v>105.40295599516281</v>
      </c>
      <c r="AR156" s="669">
        <f>INDEX(Historical!$C$7:$C$1381,MATCH(B156,Historical!$B$7:$B$1403,0))*IF(AH156="n/a",1.03,IF(AH156&lt;0,1.01,IF(AH156&gt;10,1.1,(1+AH156/100))))</f>
        <v>1.4520000000000002</v>
      </c>
      <c r="AS156" s="910">
        <f t="shared" si="45"/>
        <v>1.5972000000000004</v>
      </c>
      <c r="AT156" s="910">
        <f t="shared" si="49"/>
        <v>1.7569200000000005</v>
      </c>
      <c r="AU156" s="910">
        <f t="shared" si="49"/>
        <v>1.9326120000000007</v>
      </c>
      <c r="AV156" s="910">
        <f t="shared" si="49"/>
        <v>2.1258732000000009</v>
      </c>
      <c r="AW156" s="669">
        <f t="shared" si="46"/>
        <v>8.8646052000000033</v>
      </c>
      <c r="AX156" s="770">
        <f t="shared" si="47"/>
        <v>8.988648549989863</v>
      </c>
      <c r="AY156" s="959">
        <v>1.05</v>
      </c>
      <c r="AZ156" s="896">
        <v>5.4399999999999995</v>
      </c>
      <c r="BA156" s="896">
        <v>-31.509999999999998</v>
      </c>
      <c r="BB156" s="896">
        <v>-10.99</v>
      </c>
      <c r="BC156" s="896">
        <v>-18.95</v>
      </c>
      <c r="BE156" s="641">
        <v>2012</v>
      </c>
      <c r="BF156" s="922">
        <f t="shared" si="48"/>
        <v>0</v>
      </c>
      <c r="BG156" s="906">
        <v>2.6</v>
      </c>
    </row>
    <row r="157" spans="1:60" ht="11.25" customHeight="1" x14ac:dyDescent="0.2">
      <c r="A157" s="895" t="s">
        <v>1167</v>
      </c>
      <c r="B157" s="899" t="s">
        <v>1168</v>
      </c>
      <c r="C157" s="957" t="s">
        <v>112</v>
      </c>
      <c r="D157" s="957" t="s">
        <v>4378</v>
      </c>
      <c r="E157" s="754">
        <v>8</v>
      </c>
      <c r="F157" s="1235">
        <v>642</v>
      </c>
      <c r="G157" s="1235" t="s">
        <v>106</v>
      </c>
      <c r="H157" s="1235" t="s">
        <v>106</v>
      </c>
      <c r="I157" s="898">
        <v>73.650000000000006</v>
      </c>
      <c r="J157" s="669">
        <f t="shared" si="35"/>
        <v>1.0319076714188731</v>
      </c>
      <c r="K157" s="909">
        <v>0.19</v>
      </c>
      <c r="L157" s="911">
        <v>4</v>
      </c>
      <c r="M157" s="660">
        <f t="shared" si="36"/>
        <v>0.76</v>
      </c>
      <c r="N157" s="894" t="s">
        <v>596</v>
      </c>
      <c r="O157" s="760">
        <v>0.16</v>
      </c>
      <c r="P157" s="885">
        <v>43902</v>
      </c>
      <c r="Q157" s="885">
        <v>43917</v>
      </c>
      <c r="R157" s="660">
        <f t="shared" si="37"/>
        <v>18.75</v>
      </c>
      <c r="S157" s="721">
        <f>IF(INDEX(Historical!$D$7:$D$1379,MATCH(B157,Historical!$B$7:$B$1403,0))=0,"n/a",(INDEX(Historical!$C$7:$C$1381,MATCH(B157,Historical!$B$7:$B$1403,0))/INDEX(Historical!$D$7:$D$1379,MATCH(B157,Historical!$B$7:$B$1403,0))-1)*100)</f>
        <v>23.076923076923084</v>
      </c>
      <c r="T157" s="721">
        <f>IF(INDEX(Historical!$F$7:$F$1372,MATCH(B157,Historical!$B$7:$B$1403,0))=0,"n/a",((INDEX(Historical!$C$7:$C$1381,MATCH(B157,Historical!$B$7:$B$1403,0))/INDEX(Historical!$F$7:$F$1372,MATCH(B157,Historical!$B$7:$B$1403,0)))^(1/3)-1)*100)</f>
        <v>21.141372855475971</v>
      </c>
      <c r="U157" s="721">
        <f>IF(INDEX(Historical!$H$7:$H$1372,MATCH(B157,Historical!$B$7:$B$1403,0))=0,"n/a",((INDEX(Historical!$C$7:$C$1381,MATCH(B157,Historical!$B$7:$B$1403,0))/INDEX(Historical!$H$7:$H$1372,MATCH(B157,Historical!$B$7:$B$1403,0)))^(1/5)-1)*100)</f>
        <v>20.683526730903257</v>
      </c>
      <c r="V157" s="721" t="str">
        <f>IF(INDEX(Historical!$O$7:$O$1372,MATCH(B157,Historical!$B$7:$B$1403,0))=0,"n/a",((INDEX(Historical!$C$7:$C$1381,MATCH(B157,Historical!$B$7:$B$1403,0))/INDEX(Historical!$O$7:$O$1372,MATCH(B157,Historical!$B$7:$B$1403,0)))^(1/10)-1)*100)</f>
        <v>n/a</v>
      </c>
      <c r="W157" s="722" t="str">
        <f t="shared" si="38"/>
        <v>n/a</v>
      </c>
      <c r="X157" s="723">
        <f t="shared" si="39"/>
        <v>1.4669167894257631</v>
      </c>
      <c r="Y157" s="692" t="s">
        <v>4194</v>
      </c>
      <c r="Z157" s="669">
        <f t="shared" si="40"/>
        <v>49.673202614379086</v>
      </c>
      <c r="AA157" s="910">
        <f t="shared" si="41"/>
        <v>48.137254901960787</v>
      </c>
      <c r="AB157" s="911">
        <v>12</v>
      </c>
      <c r="AC157" s="889">
        <v>1.53</v>
      </c>
      <c r="AD157" s="889">
        <v>3.21</v>
      </c>
      <c r="AE157" s="889">
        <v>9.17</v>
      </c>
      <c r="AF157" s="889">
        <v>10.88</v>
      </c>
      <c r="AG157" s="889">
        <v>23</v>
      </c>
      <c r="AH157" s="889">
        <v>24.5</v>
      </c>
      <c r="AI157" s="889">
        <v>9.68</v>
      </c>
      <c r="AJ157" s="889">
        <v>14.099999999999998</v>
      </c>
      <c r="AK157" s="889">
        <v>15</v>
      </c>
      <c r="AL157" s="902">
        <v>3830</v>
      </c>
      <c r="AM157" s="896">
        <v>0.8</v>
      </c>
      <c r="AN157" s="889">
        <v>0</v>
      </c>
      <c r="AO157" s="762">
        <f t="shared" si="42"/>
        <v>-26.421820499638656</v>
      </c>
      <c r="AP157" s="763">
        <f t="shared" si="43"/>
        <v>21.715434402322131</v>
      </c>
      <c r="AQ157" s="912">
        <f t="shared" si="44"/>
        <v>382.46281760397915</v>
      </c>
      <c r="AR157" s="669">
        <f>INDEX(Historical!$C$7:$C$1381,MATCH(B157,Historical!$B$7:$B$1403,0))*IF(AH157="n/a",1.03,IF(AH157&lt;0,1.01,IF(AH157&gt;10,1.1,(1+AH157/100))))</f>
        <v>0.70400000000000007</v>
      </c>
      <c r="AS157" s="910">
        <f t="shared" si="45"/>
        <v>0.77214720000000003</v>
      </c>
      <c r="AT157" s="910">
        <f t="shared" si="49"/>
        <v>0.8493619200000001</v>
      </c>
      <c r="AU157" s="910">
        <f t="shared" si="49"/>
        <v>0.93429811200000024</v>
      </c>
      <c r="AV157" s="910">
        <f t="shared" si="49"/>
        <v>1.0277279232000003</v>
      </c>
      <c r="AW157" s="669">
        <f t="shared" si="46"/>
        <v>4.2875351552000014</v>
      </c>
      <c r="AX157" s="770">
        <f t="shared" si="47"/>
        <v>5.8215005501697235</v>
      </c>
      <c r="AY157" s="959">
        <v>0.4</v>
      </c>
      <c r="AZ157" s="896">
        <v>35.44</v>
      </c>
      <c r="BA157" s="896">
        <v>-11.07</v>
      </c>
      <c r="BB157" s="896">
        <v>0.45999999999999996</v>
      </c>
      <c r="BC157" s="896">
        <v>10.37</v>
      </c>
      <c r="BE157" s="641">
        <v>2013</v>
      </c>
      <c r="BF157" s="922">
        <f t="shared" si="48"/>
        <v>0</v>
      </c>
      <c r="BG157" s="906">
        <v>15.299999999999999</v>
      </c>
    </row>
    <row r="158" spans="1:60" ht="11.25" customHeight="1" x14ac:dyDescent="0.2">
      <c r="A158" s="895" t="s">
        <v>1163</v>
      </c>
      <c r="B158" s="899" t="s">
        <v>1164</v>
      </c>
      <c r="C158" s="957" t="s">
        <v>108</v>
      </c>
      <c r="D158" s="957" t="s">
        <v>4355</v>
      </c>
      <c r="E158" s="754">
        <v>8</v>
      </c>
      <c r="F158" s="1235">
        <v>638</v>
      </c>
      <c r="G158" s="1235" t="s">
        <v>106</v>
      </c>
      <c r="H158" s="1235" t="s">
        <v>106</v>
      </c>
      <c r="I158" s="898">
        <v>159</v>
      </c>
      <c r="J158" s="669">
        <f t="shared" si="35"/>
        <v>3.0188679245283021</v>
      </c>
      <c r="K158" s="901">
        <v>1.2</v>
      </c>
      <c r="L158" s="911">
        <v>4</v>
      </c>
      <c r="M158" s="660">
        <f t="shared" si="36"/>
        <v>4.8</v>
      </c>
      <c r="N158" s="894" t="s">
        <v>135</v>
      </c>
      <c r="O158" s="756">
        <v>1.1499999999999999</v>
      </c>
      <c r="P158" s="885">
        <v>43895</v>
      </c>
      <c r="Q158" s="885">
        <v>43910</v>
      </c>
      <c r="R158" s="660">
        <f t="shared" si="37"/>
        <v>4.3478260869565259</v>
      </c>
      <c r="S158" s="721">
        <f>IF(INDEX(Historical!$D$7:$D$1379,MATCH(B158,Historical!$B$7:$B$1403,0))=0,"n/a",(INDEX(Historical!$C$7:$C$1381,MATCH(B158,Historical!$B$7:$B$1403,0))/INDEX(Historical!$D$7:$D$1379,MATCH(B158,Historical!$B$7:$B$1403,0))-1)*100)</f>
        <v>14.285714285714302</v>
      </c>
      <c r="T158" s="721">
        <f>IF(INDEX(Historical!$F$7:$F$1372,MATCH(B158,Historical!$B$7:$B$1403,0))=0,"n/a",((INDEX(Historical!$C$7:$C$1381,MATCH(B158,Historical!$B$7:$B$1403,0))/INDEX(Historical!$F$7:$F$1372,MATCH(B158,Historical!$B$7:$B$1403,0)))^(1/3)-1)*100)</f>
        <v>15.576429093134902</v>
      </c>
      <c r="U158" s="721">
        <f>IF(INDEX(Historical!$H$7:$H$1372,MATCH(B158,Historical!$B$7:$B$1403,0))=0,"n/a",((INDEX(Historical!$C$7:$C$1381,MATCH(B158,Historical!$B$7:$B$1403,0))/INDEX(Historical!$H$7:$H$1372,MATCH(B158,Historical!$B$7:$B$1403,0)))^(1/5)-1)*100)</f>
        <v>23.203826267929074</v>
      </c>
      <c r="V158" s="721" t="str">
        <f>IF(INDEX(Historical!$O$7:$O$1372,MATCH(B158,Historical!$B$7:$B$1403,0))=0,"n/a",((INDEX(Historical!$C$7:$C$1381,MATCH(B158,Historical!$B$7:$B$1403,0))/INDEX(Historical!$O$7:$O$1372,MATCH(B158,Historical!$B$7:$B$1403,0)))^(1/10)-1)*100)</f>
        <v>n/a</v>
      </c>
      <c r="W158" s="722" t="str">
        <f t="shared" si="38"/>
        <v>n/a</v>
      </c>
      <c r="X158" s="723" t="str">
        <f t="shared" si="39"/>
        <v>n/a</v>
      </c>
      <c r="Y158" s="900"/>
      <c r="Z158" s="669" t="str">
        <f t="shared" si="40"/>
        <v>n/a</v>
      </c>
      <c r="AA158" s="910" t="str">
        <f t="shared" si="41"/>
        <v>n/a</v>
      </c>
      <c r="AB158" s="911">
        <v>12</v>
      </c>
      <c r="AC158" s="889" t="s">
        <v>136</v>
      </c>
      <c r="AD158" s="889" t="s">
        <v>136</v>
      </c>
      <c r="AE158" s="889" t="s">
        <v>136</v>
      </c>
      <c r="AF158" s="889" t="s">
        <v>136</v>
      </c>
      <c r="AG158" s="889" t="s">
        <v>136</v>
      </c>
      <c r="AH158" s="889" t="s">
        <v>136</v>
      </c>
      <c r="AI158" s="889" t="s">
        <v>136</v>
      </c>
      <c r="AJ158" s="889" t="s">
        <v>136</v>
      </c>
      <c r="AK158" s="889" t="s">
        <v>136</v>
      </c>
      <c r="AL158" s="902" t="s">
        <v>136</v>
      </c>
      <c r="AM158" s="896" t="s">
        <v>136</v>
      </c>
      <c r="AN158" s="889" t="s">
        <v>136</v>
      </c>
      <c r="AO158" s="762" t="str">
        <f t="shared" si="42"/>
        <v>n/a</v>
      </c>
      <c r="AP158" s="763">
        <f t="shared" si="43"/>
        <v>26.222694192457375</v>
      </c>
      <c r="AQ158" s="912" t="str">
        <f t="shared" si="44"/>
        <v>n/a</v>
      </c>
      <c r="AR158" s="669">
        <f>INDEX(Historical!$C$7:$C$1381,MATCH(B158,Historical!$B$7:$B$1403,0))*IF(AH158="n/a",1.03,IF(AH158&lt;0,1.01,IF(AH158&gt;10,1.1,(1+AH158/100))))</f>
        <v>4.5320000000000009</v>
      </c>
      <c r="AS158" s="910">
        <f t="shared" si="45"/>
        <v>4.6679600000000008</v>
      </c>
      <c r="AT158" s="910">
        <f t="shared" si="49"/>
        <v>4.8079988000000009</v>
      </c>
      <c r="AU158" s="910">
        <f t="shared" si="49"/>
        <v>4.9522387640000014</v>
      </c>
      <c r="AV158" s="910">
        <f t="shared" si="49"/>
        <v>5.1008059269200015</v>
      </c>
      <c r="AW158" s="669">
        <f t="shared" si="46"/>
        <v>24.061003490920001</v>
      </c>
      <c r="AX158" s="770">
        <f t="shared" si="47"/>
        <v>15.132706598062896</v>
      </c>
      <c r="AY158" s="959" t="s">
        <v>136</v>
      </c>
      <c r="AZ158" s="896" t="s">
        <v>136</v>
      </c>
      <c r="BA158" s="896" t="s">
        <v>136</v>
      </c>
      <c r="BB158" s="896" t="s">
        <v>136</v>
      </c>
      <c r="BC158" s="896" t="s">
        <v>136</v>
      </c>
      <c r="BD158" s="932" t="s">
        <v>4281</v>
      </c>
      <c r="BE158" s="641">
        <v>2013</v>
      </c>
      <c r="BF158" s="922">
        <f t="shared" si="48"/>
        <v>0</v>
      </c>
      <c r="BG158" s="906" t="s">
        <v>136</v>
      </c>
      <c r="BH158" s="721"/>
    </row>
    <row r="159" spans="1:60" ht="11.25" customHeight="1" x14ac:dyDescent="0.2">
      <c r="A159" s="895" t="s">
        <v>1222</v>
      </c>
      <c r="B159" s="899" t="s">
        <v>1223</v>
      </c>
      <c r="C159" s="957" t="s">
        <v>112</v>
      </c>
      <c r="D159" s="957" t="s">
        <v>1224</v>
      </c>
      <c r="E159" s="754">
        <v>8</v>
      </c>
      <c r="F159" s="1235">
        <v>636</v>
      </c>
      <c r="G159" s="1235" t="s">
        <v>106</v>
      </c>
      <c r="H159" s="1235" t="s">
        <v>106</v>
      </c>
      <c r="I159" s="898">
        <v>61.75</v>
      </c>
      <c r="J159" s="669">
        <f t="shared" si="35"/>
        <v>1.5546558704453439</v>
      </c>
      <c r="K159" s="901">
        <v>0.24</v>
      </c>
      <c r="L159" s="911">
        <v>4</v>
      </c>
      <c r="M159" s="660">
        <f t="shared" si="36"/>
        <v>0.96</v>
      </c>
      <c r="N159" s="894" t="s">
        <v>135</v>
      </c>
      <c r="O159" s="756">
        <v>0.22</v>
      </c>
      <c r="P159" s="885">
        <v>43887</v>
      </c>
      <c r="Q159" s="885">
        <v>43907</v>
      </c>
      <c r="R159" s="660">
        <f t="shared" si="37"/>
        <v>9.0909090909090864</v>
      </c>
      <c r="S159" s="721">
        <f>IF(INDEX(Historical!$D$7:$D$1379,MATCH(B159,Historical!$B$7:$B$1403,0))=0,"n/a",(INDEX(Historical!$C$7:$C$1381,MATCH(B159,Historical!$B$7:$B$1403,0))/INDEX(Historical!$D$7:$D$1379,MATCH(B159,Historical!$B$7:$B$1403,0))-1)*100)</f>
        <v>9.9999999999999858</v>
      </c>
      <c r="T159" s="721">
        <f>IF(INDEX(Historical!$F$7:$F$1372,MATCH(B159,Historical!$B$7:$B$1403,0))=0,"n/a",((INDEX(Historical!$C$7:$C$1381,MATCH(B159,Historical!$B$7:$B$1403,0))/INDEX(Historical!$F$7:$F$1372,MATCH(B159,Historical!$B$7:$B$1403,0)))^(1/3)-1)*100)</f>
        <v>11.199004528465784</v>
      </c>
      <c r="U159" s="721">
        <f>IF(INDEX(Historical!$H$7:$H$1372,MATCH(B159,Historical!$B$7:$B$1403,0))=0,"n/a",((INDEX(Historical!$C$7:$C$1381,MATCH(B159,Historical!$B$7:$B$1403,0))/INDEX(Historical!$H$7:$H$1372,MATCH(B159,Historical!$B$7:$B$1403,0)))^(1/5)-1)*100)</f>
        <v>12.888132073019754</v>
      </c>
      <c r="V159" s="721" t="str">
        <f>IF(INDEX(Historical!$O$7:$O$1372,MATCH(B159,Historical!$B$7:$B$1403,0))=0,"n/a",((INDEX(Historical!$C$7:$C$1381,MATCH(B159,Historical!$B$7:$B$1403,0))/INDEX(Historical!$O$7:$O$1372,MATCH(B159,Historical!$B$7:$B$1403,0)))^(1/10)-1)*100)</f>
        <v>n/a</v>
      </c>
      <c r="W159" s="722" t="str">
        <f t="shared" si="38"/>
        <v>n/a</v>
      </c>
      <c r="X159" s="723">
        <f t="shared" si="39"/>
        <v>0.74069724557584804</v>
      </c>
      <c r="Y159" s="679"/>
      <c r="Z159" s="669">
        <f t="shared" si="40"/>
        <v>31.372549019607842</v>
      </c>
      <c r="AA159" s="910">
        <f t="shared" si="41"/>
        <v>20.179738562091504</v>
      </c>
      <c r="AB159" s="911">
        <v>12</v>
      </c>
      <c r="AC159" s="889">
        <v>3.06</v>
      </c>
      <c r="AD159" s="889">
        <v>2.38</v>
      </c>
      <c r="AE159" s="889">
        <v>1.53</v>
      </c>
      <c r="AF159" s="889">
        <v>3.69</v>
      </c>
      <c r="AG159" s="889">
        <v>17.899999999999999</v>
      </c>
      <c r="AH159" s="889">
        <v>-6.4</v>
      </c>
      <c r="AI159" s="889">
        <v>10.32</v>
      </c>
      <c r="AJ159" s="889">
        <v>17.399999999999999</v>
      </c>
      <c r="AK159" s="889">
        <v>8.5</v>
      </c>
      <c r="AL159" s="902">
        <v>8830</v>
      </c>
      <c r="AM159" s="896">
        <v>0.6</v>
      </c>
      <c r="AN159" s="889">
        <v>1.01</v>
      </c>
      <c r="AO159" s="762">
        <f t="shared" si="42"/>
        <v>-5.7369506186264054</v>
      </c>
      <c r="AP159" s="763">
        <f t="shared" si="43"/>
        <v>14.442787943465099</v>
      </c>
      <c r="AQ159" s="912">
        <f t="shared" si="44"/>
        <v>81.919683492001695</v>
      </c>
      <c r="AR159" s="669">
        <f>INDEX(Historical!$C$7:$C$1381,MATCH(B159,Historical!$B$7:$B$1403,0))*IF(AH159="n/a",1.03,IF(AH159&lt;0,1.01,IF(AH159&gt;10,1.1,(1+AH159/100))))</f>
        <v>0.88880000000000003</v>
      </c>
      <c r="AS159" s="910">
        <f t="shared" si="45"/>
        <v>0.9776800000000001</v>
      </c>
      <c r="AT159" s="910">
        <f t="shared" si="49"/>
        <v>1.0607828000000001</v>
      </c>
      <c r="AU159" s="910">
        <f t="shared" si="49"/>
        <v>1.1509493380000002</v>
      </c>
      <c r="AV159" s="910">
        <f t="shared" si="49"/>
        <v>1.2487800317300002</v>
      </c>
      <c r="AW159" s="669">
        <f t="shared" si="46"/>
        <v>5.3269921697300004</v>
      </c>
      <c r="AX159" s="770">
        <f t="shared" si="47"/>
        <v>8.6267079671740898</v>
      </c>
      <c r="AY159" s="959">
        <v>1.57</v>
      </c>
      <c r="AZ159" s="896">
        <v>37.869999999999997</v>
      </c>
      <c r="BA159" s="896">
        <v>-15.73</v>
      </c>
      <c r="BB159" s="896">
        <v>-9.67</v>
      </c>
      <c r="BC159" s="896">
        <v>4.7600000000000007</v>
      </c>
      <c r="BE159" s="641">
        <v>2013</v>
      </c>
      <c r="BF159" s="922">
        <f t="shared" si="48"/>
        <v>0</v>
      </c>
      <c r="BG159" s="906">
        <v>6.5</v>
      </c>
    </row>
    <row r="160" spans="1:60" ht="11.25" customHeight="1" x14ac:dyDescent="0.2">
      <c r="A160" s="895" t="s">
        <v>1188</v>
      </c>
      <c r="B160" s="899" t="s">
        <v>1189</v>
      </c>
      <c r="C160" s="957" t="s">
        <v>108</v>
      </c>
      <c r="D160" s="957" t="s">
        <v>4355</v>
      </c>
      <c r="E160" s="754">
        <v>8</v>
      </c>
      <c r="F160" s="1235">
        <v>620</v>
      </c>
      <c r="G160" s="1235" t="s">
        <v>106</v>
      </c>
      <c r="H160" s="1235" t="s">
        <v>106</v>
      </c>
      <c r="I160" s="898">
        <v>24</v>
      </c>
      <c r="J160" s="669">
        <f t="shared" si="35"/>
        <v>2.75</v>
      </c>
      <c r="K160" s="901">
        <v>0.16500000000000001</v>
      </c>
      <c r="L160" s="911">
        <v>4</v>
      </c>
      <c r="M160" s="660">
        <f t="shared" si="36"/>
        <v>0.66</v>
      </c>
      <c r="N160" s="894" t="s">
        <v>107</v>
      </c>
      <c r="O160" s="756">
        <v>0.15</v>
      </c>
      <c r="P160" s="1196">
        <v>43861</v>
      </c>
      <c r="Q160" s="1196">
        <v>43874</v>
      </c>
      <c r="R160" s="660">
        <f t="shared" si="37"/>
        <v>10.000000000000009</v>
      </c>
      <c r="S160" s="721">
        <f>IF(INDEX(Historical!$D$7:$D$1379,MATCH(B160,Historical!$B$7:$B$1403,0))=0,"n/a",(INDEX(Historical!$C$7:$C$1381,MATCH(B160,Historical!$B$7:$B$1403,0))/INDEX(Historical!$D$7:$D$1379,MATCH(B160,Historical!$B$7:$B$1403,0))-1)*100)</f>
        <v>7.1428571428571397</v>
      </c>
      <c r="T160" s="721">
        <f>IF(INDEX(Historical!$F$7:$F$1372,MATCH(B160,Historical!$B$7:$B$1403,0))=0,"n/a",((INDEX(Historical!$C$7:$C$1381,MATCH(B160,Historical!$B$7:$B$1403,0))/INDEX(Historical!$F$7:$F$1372,MATCH(B160,Historical!$B$7:$B$1403,0)))^(1/3)-1)*100)</f>
        <v>7.7217345015941907</v>
      </c>
      <c r="U160" s="721">
        <f>IF(INDEX(Historical!$H$7:$H$1372,MATCH(B160,Historical!$B$7:$B$1403,0))=0,"n/a",((INDEX(Historical!$C$7:$C$1381,MATCH(B160,Historical!$B$7:$B$1403,0))/INDEX(Historical!$H$7:$H$1372,MATCH(B160,Historical!$B$7:$B$1403,0)))^(1/5)-1)*100)</f>
        <v>7.3940923785779322</v>
      </c>
      <c r="V160" s="721">
        <f>IF(INDEX(Historical!$O$7:$O$1372,MATCH(B160,Historical!$B$7:$B$1403,0))=0,"n/a",((INDEX(Historical!$C$7:$C$1381,MATCH(B160,Historical!$B$7:$B$1403,0))/INDEX(Historical!$O$7:$O$1372,MATCH(B160,Historical!$B$7:$B$1403,0)))^(1/10)-1)*100)</f>
        <v>15.66509568920158</v>
      </c>
      <c r="W160" s="722">
        <f t="shared" si="38"/>
        <v>0.47201067425811521</v>
      </c>
      <c r="X160" s="723">
        <f t="shared" si="39"/>
        <v>5.6877633681368707</v>
      </c>
      <c r="Y160" s="682"/>
      <c r="Z160" s="669">
        <f t="shared" si="40"/>
        <v>25.581395348837212</v>
      </c>
      <c r="AA160" s="910">
        <f t="shared" si="41"/>
        <v>9.3023255813953494</v>
      </c>
      <c r="AB160" s="911">
        <v>12</v>
      </c>
      <c r="AC160" s="889">
        <v>2.58</v>
      </c>
      <c r="AD160" s="889">
        <v>1.1599999999999999</v>
      </c>
      <c r="AE160" s="889">
        <v>2.04</v>
      </c>
      <c r="AF160" s="889">
        <v>1.07</v>
      </c>
      <c r="AG160" s="889">
        <v>11.799999999999999</v>
      </c>
      <c r="AH160" s="889">
        <v>29.4</v>
      </c>
      <c r="AI160" s="889">
        <v>9.09</v>
      </c>
      <c r="AJ160" s="889">
        <v>1.3</v>
      </c>
      <c r="AK160" s="889">
        <v>8</v>
      </c>
      <c r="AL160" s="902">
        <v>206.16</v>
      </c>
      <c r="AM160" s="896">
        <v>2.4</v>
      </c>
      <c r="AN160" s="889">
        <v>0.18</v>
      </c>
      <c r="AO160" s="762">
        <f t="shared" si="42"/>
        <v>0.84176679718258285</v>
      </c>
      <c r="AP160" s="763">
        <f t="shared" si="43"/>
        <v>10.144092378577932</v>
      </c>
      <c r="AQ160" s="912">
        <f t="shared" si="44"/>
        <v>-33.48855279112383</v>
      </c>
      <c r="AR160" s="669">
        <f>INDEX(Historical!$C$7:$C$1381,MATCH(B160,Historical!$B$7:$B$1403,0))*IF(AH160="n/a",1.03,IF(AH160&lt;0,1.01,IF(AH160&gt;10,1.1,(1+AH160/100))))</f>
        <v>0.66</v>
      </c>
      <c r="AS160" s="910">
        <f t="shared" si="45"/>
        <v>0.71999400000000002</v>
      </c>
      <c r="AT160" s="910">
        <f t="shared" si="49"/>
        <v>0.77759352000000004</v>
      </c>
      <c r="AU160" s="910">
        <f t="shared" si="49"/>
        <v>0.83980100160000004</v>
      </c>
      <c r="AV160" s="910">
        <f t="shared" si="49"/>
        <v>0.90698508172800008</v>
      </c>
      <c r="AW160" s="669">
        <f t="shared" si="46"/>
        <v>3.9043736033280001</v>
      </c>
      <c r="AX160" s="770">
        <f t="shared" si="47"/>
        <v>16.268223347199999</v>
      </c>
      <c r="AY160" s="959">
        <v>0.82</v>
      </c>
      <c r="AZ160" s="896">
        <v>20.54</v>
      </c>
      <c r="BA160" s="896">
        <v>-12.25</v>
      </c>
      <c r="BB160" s="896">
        <v>-6.93</v>
      </c>
      <c r="BC160" s="896">
        <v>-1.31</v>
      </c>
      <c r="BE160" s="641">
        <v>2013</v>
      </c>
      <c r="BF160" s="922">
        <f t="shared" si="48"/>
        <v>0</v>
      </c>
      <c r="BG160" s="906">
        <v>1.0999999999999999</v>
      </c>
    </row>
    <row r="161" spans="1:60" ht="11.25" customHeight="1" x14ac:dyDescent="0.2">
      <c r="A161" s="904" t="s">
        <v>1173</v>
      </c>
      <c r="B161" s="899" t="s">
        <v>1174</v>
      </c>
      <c r="C161" s="957" t="s">
        <v>108</v>
      </c>
      <c r="D161" s="957" t="s">
        <v>4355</v>
      </c>
      <c r="E161" s="754">
        <v>8</v>
      </c>
      <c r="F161" s="1235">
        <v>592</v>
      </c>
      <c r="G161" s="1235" t="s">
        <v>106</v>
      </c>
      <c r="H161" s="1235" t="s">
        <v>106</v>
      </c>
      <c r="I161" s="898">
        <v>17</v>
      </c>
      <c r="J161" s="669">
        <f t="shared" si="35"/>
        <v>2.8235294117647056</v>
      </c>
      <c r="K161" s="901">
        <v>0.12</v>
      </c>
      <c r="L161" s="911">
        <v>4</v>
      </c>
      <c r="M161" s="660">
        <f t="shared" si="36"/>
        <v>0.48</v>
      </c>
      <c r="N161" s="894" t="s">
        <v>219</v>
      </c>
      <c r="O161" s="756">
        <v>0.11</v>
      </c>
      <c r="P161" s="885">
        <v>43738</v>
      </c>
      <c r="Q161" s="885">
        <v>43753</v>
      </c>
      <c r="R161" s="660">
        <f t="shared" si="37"/>
        <v>9.0909090909090864</v>
      </c>
      <c r="S161" s="721">
        <f>IF(INDEX(Historical!$D$7:$D$1379,MATCH(B161,Historical!$B$7:$B$1403,0))=0,"n/a",(INDEX(Historical!$C$7:$C$1381,MATCH(B161,Historical!$B$7:$B$1403,0))/INDEX(Historical!$D$7:$D$1379,MATCH(B161,Historical!$B$7:$B$1403,0))-1)*100)</f>
        <v>9.7560975609756184</v>
      </c>
      <c r="T161" s="721">
        <f>IF(INDEX(Historical!$F$7:$F$1372,MATCH(B161,Historical!$B$7:$B$1403,0))=0,"n/a",((INDEX(Historical!$C$7:$C$1381,MATCH(B161,Historical!$B$7:$B$1403,0))/INDEX(Historical!$F$7:$F$1372,MATCH(B161,Historical!$B$7:$B$1403,0)))^(1/3)-1)*100)</f>
        <v>12.035118663929122</v>
      </c>
      <c r="U161" s="721">
        <f>IF(INDEX(Historical!$H$7:$H$1372,MATCH(B161,Historical!$B$7:$B$1403,0))=0,"n/a",((INDEX(Historical!$C$7:$C$1381,MATCH(B161,Historical!$B$7:$B$1403,0))/INDEX(Historical!$H$7:$H$1372,MATCH(B161,Historical!$B$7:$B$1403,0)))^(1/5)-1)*100)</f>
        <v>30.258554234867606</v>
      </c>
      <c r="V161" s="721" t="str">
        <f>IF(INDEX(Historical!$O$7:$O$1372,MATCH(B161,Historical!$B$7:$B$1403,0))=0,"n/a",((INDEX(Historical!$C$7:$C$1381,MATCH(B161,Historical!$B$7:$B$1403,0))/INDEX(Historical!$O$7:$O$1372,MATCH(B161,Historical!$B$7:$B$1403,0)))^(1/10)-1)*100)</f>
        <v>n/a</v>
      </c>
      <c r="W161" s="722" t="str">
        <f t="shared" si="38"/>
        <v>n/a</v>
      </c>
      <c r="X161" s="723" t="str">
        <f t="shared" si="39"/>
        <v>n/a</v>
      </c>
      <c r="Y161" s="900"/>
      <c r="Z161" s="669" t="str">
        <f t="shared" si="40"/>
        <v>n/a</v>
      </c>
      <c r="AA161" s="910" t="str">
        <f t="shared" si="41"/>
        <v>n/a</v>
      </c>
      <c r="AB161" s="911">
        <v>12</v>
      </c>
      <c r="AC161" s="889" t="s">
        <v>136</v>
      </c>
      <c r="AD161" s="889" t="s">
        <v>136</v>
      </c>
      <c r="AE161" s="889" t="s">
        <v>136</v>
      </c>
      <c r="AF161" s="889" t="s">
        <v>136</v>
      </c>
      <c r="AG161" s="889" t="s">
        <v>136</v>
      </c>
      <c r="AH161" s="889" t="s">
        <v>136</v>
      </c>
      <c r="AI161" s="889" t="s">
        <v>136</v>
      </c>
      <c r="AJ161" s="889" t="s">
        <v>136</v>
      </c>
      <c r="AK161" s="889" t="s">
        <v>136</v>
      </c>
      <c r="AL161" s="902" t="s">
        <v>136</v>
      </c>
      <c r="AM161" s="896" t="s">
        <v>136</v>
      </c>
      <c r="AN161" s="889" t="s">
        <v>136</v>
      </c>
      <c r="AO161" s="762" t="str">
        <f t="shared" si="42"/>
        <v>n/a</v>
      </c>
      <c r="AP161" s="763">
        <f t="shared" si="43"/>
        <v>33.082083646632313</v>
      </c>
      <c r="AQ161" s="912" t="str">
        <f t="shared" si="44"/>
        <v>n/a</v>
      </c>
      <c r="AR161" s="669">
        <f>INDEX(Historical!$C$7:$C$1381,MATCH(B161,Historical!$B$7:$B$1403,0))*IF(AH161="n/a",1.03,IF(AH161&lt;0,1.01,IF(AH161&gt;10,1.1,(1+AH161/100))))</f>
        <v>0.46350000000000002</v>
      </c>
      <c r="AS161" s="910">
        <f t="shared" si="45"/>
        <v>0.47740500000000002</v>
      </c>
      <c r="AT161" s="910">
        <f t="shared" si="49"/>
        <v>0.49172715000000006</v>
      </c>
      <c r="AU161" s="910">
        <f t="shared" si="49"/>
        <v>0.50647896450000007</v>
      </c>
      <c r="AV161" s="910">
        <f t="shared" si="49"/>
        <v>0.52167333343500011</v>
      </c>
      <c r="AW161" s="669">
        <f t="shared" si="46"/>
        <v>2.4607844479350005</v>
      </c>
      <c r="AX161" s="770">
        <f t="shared" si="47"/>
        <v>14.475202634911769</v>
      </c>
      <c r="AY161" s="959" t="s">
        <v>136</v>
      </c>
      <c r="AZ161" s="896" t="s">
        <v>136</v>
      </c>
      <c r="BA161" s="896" t="s">
        <v>136</v>
      </c>
      <c r="BB161" s="896" t="s">
        <v>136</v>
      </c>
      <c r="BC161" s="896" t="s">
        <v>136</v>
      </c>
      <c r="BD161" s="932" t="s">
        <v>4281</v>
      </c>
      <c r="BE161" s="641">
        <v>2013</v>
      </c>
      <c r="BF161" s="922">
        <f t="shared" si="48"/>
        <v>0</v>
      </c>
      <c r="BG161" s="906" t="s">
        <v>136</v>
      </c>
    </row>
    <row r="162" spans="1:60" ht="11.25" customHeight="1" x14ac:dyDescent="0.2">
      <c r="A162" s="895" t="s">
        <v>1190</v>
      </c>
      <c r="B162" s="899" t="s">
        <v>1191</v>
      </c>
      <c r="C162" s="957" t="s">
        <v>108</v>
      </c>
      <c r="D162" s="957" t="s">
        <v>4355</v>
      </c>
      <c r="E162" s="754">
        <v>8</v>
      </c>
      <c r="F162" s="1235">
        <v>566</v>
      </c>
      <c r="G162" s="1235" t="s">
        <v>37</v>
      </c>
      <c r="H162" s="1235" t="s">
        <v>37</v>
      </c>
      <c r="I162" s="898">
        <v>26.16</v>
      </c>
      <c r="J162" s="669">
        <f t="shared" si="35"/>
        <v>3.8226299694189598</v>
      </c>
      <c r="K162" s="901">
        <v>0.25</v>
      </c>
      <c r="L162" s="911">
        <v>4</v>
      </c>
      <c r="M162" s="660">
        <f t="shared" si="36"/>
        <v>1</v>
      </c>
      <c r="N162" s="894" t="s">
        <v>237</v>
      </c>
      <c r="O162" s="756">
        <v>0.21</v>
      </c>
      <c r="P162" s="885">
        <v>43587</v>
      </c>
      <c r="Q162" s="885">
        <v>43602</v>
      </c>
      <c r="R162" s="660">
        <f t="shared" si="37"/>
        <v>19.047619047619051</v>
      </c>
      <c r="S162" s="721">
        <f>IF(INDEX(Historical!$D$7:$D$1379,MATCH(B162,Historical!$B$7:$B$1403,0))=0,"n/a",(INDEX(Historical!$C$7:$C$1381,MATCH(B162,Historical!$B$7:$B$1403,0))/INDEX(Historical!$D$7:$D$1379,MATCH(B162,Historical!$B$7:$B$1403,0))-1)*100)</f>
        <v>23.076923076923062</v>
      </c>
      <c r="T162" s="721">
        <f>IF(INDEX(Historical!$F$7:$F$1372,MATCH(B162,Historical!$B$7:$B$1403,0))=0,"n/a",((INDEX(Historical!$C$7:$C$1381,MATCH(B162,Historical!$B$7:$B$1403,0))/INDEX(Historical!$F$7:$F$1372,MATCH(B162,Historical!$B$7:$B$1403,0)))^(1/3)-1)*100)</f>
        <v>16.960709528514649</v>
      </c>
      <c r="U162" s="721">
        <f>IF(INDEX(Historical!$H$7:$H$1372,MATCH(B162,Historical!$B$7:$B$1403,0))=0,"n/a",((INDEX(Historical!$C$7:$C$1381,MATCH(B162,Historical!$B$7:$B$1403,0))/INDEX(Historical!$H$7:$H$1372,MATCH(B162,Historical!$B$7:$B$1403,0)))^(1/5)-1)*100)</f>
        <v>13.935810405670246</v>
      </c>
      <c r="V162" s="721">
        <f>IF(INDEX(Historical!$O$7:$O$1372,MATCH(B162,Historical!$B$7:$B$1403,0))=0,"n/a",((INDEX(Historical!$C$7:$C$1381,MATCH(B162,Historical!$B$7:$B$1403,0))/INDEX(Historical!$O$7:$O$1372,MATCH(B162,Historical!$B$7:$B$1403,0)))^(1/10)-1)*100)</f>
        <v>12.334976252295826</v>
      </c>
      <c r="W162" s="722">
        <f t="shared" si="38"/>
        <v>1.1297800758292069</v>
      </c>
      <c r="X162" s="723">
        <f t="shared" si="39"/>
        <v>0.98835534791987578</v>
      </c>
      <c r="Y162" s="679"/>
      <c r="Z162" s="669">
        <f t="shared" si="40"/>
        <v>40.650406504065039</v>
      </c>
      <c r="AA162" s="910">
        <f t="shared" si="41"/>
        <v>10.634146341463415</v>
      </c>
      <c r="AB162" s="911">
        <v>12</v>
      </c>
      <c r="AC162" s="889">
        <v>2.46</v>
      </c>
      <c r="AD162" s="889">
        <v>2.13</v>
      </c>
      <c r="AE162" s="889">
        <v>4.43</v>
      </c>
      <c r="AF162" s="889">
        <v>1.21</v>
      </c>
      <c r="AG162" s="889">
        <v>11.5</v>
      </c>
      <c r="AH162" s="889">
        <v>26.700000000000003</v>
      </c>
      <c r="AI162" s="889">
        <v>0.45999999999999996</v>
      </c>
      <c r="AJ162" s="889">
        <v>14.099999999999998</v>
      </c>
      <c r="AK162" s="889">
        <v>5</v>
      </c>
      <c r="AL162" s="902">
        <v>421.18</v>
      </c>
      <c r="AM162" s="896">
        <v>1.2</v>
      </c>
      <c r="AN162" s="889">
        <v>0</v>
      </c>
      <c r="AO162" s="762">
        <f t="shared" si="42"/>
        <v>7.1242940336257892</v>
      </c>
      <c r="AP162" s="763">
        <f t="shared" si="43"/>
        <v>17.758440375089204</v>
      </c>
      <c r="AQ162" s="912">
        <f t="shared" si="44"/>
        <v>-24.37720192907512</v>
      </c>
      <c r="AR162" s="669">
        <f>INDEX(Historical!$C$7:$C$1381,MATCH(B162,Historical!$B$7:$B$1403,0))*IF(AH162="n/a",1.03,IF(AH162&lt;0,1.01,IF(AH162&gt;10,1.1,(1+AH162/100))))</f>
        <v>1.056</v>
      </c>
      <c r="AS162" s="910">
        <f t="shared" si="45"/>
        <v>1.0608576000000001</v>
      </c>
      <c r="AT162" s="910">
        <f t="shared" si="49"/>
        <v>1.1139004800000001</v>
      </c>
      <c r="AU162" s="910">
        <f t="shared" si="49"/>
        <v>1.1695955040000001</v>
      </c>
      <c r="AV162" s="910">
        <f t="shared" si="49"/>
        <v>1.2280752792000003</v>
      </c>
      <c r="AW162" s="669">
        <f t="shared" si="46"/>
        <v>5.6284288632000008</v>
      </c>
      <c r="AX162" s="770">
        <f t="shared" si="47"/>
        <v>21.515400853211013</v>
      </c>
      <c r="AY162" s="959">
        <v>0.59</v>
      </c>
      <c r="AZ162" s="896">
        <v>-5.59</v>
      </c>
      <c r="BA162" s="896">
        <v>-27.51</v>
      </c>
      <c r="BB162" s="896">
        <v>-13.73</v>
      </c>
      <c r="BC162" s="896">
        <v>-18.010000000000002</v>
      </c>
      <c r="BE162" s="641">
        <v>2012</v>
      </c>
      <c r="BF162" s="922">
        <f t="shared" si="48"/>
        <v>0</v>
      </c>
      <c r="BG162" s="906">
        <v>1.7000000000000002</v>
      </c>
      <c r="BH162" s="721"/>
    </row>
    <row r="163" spans="1:60" ht="11.25" customHeight="1" x14ac:dyDescent="0.2">
      <c r="A163" s="895" t="s">
        <v>1192</v>
      </c>
      <c r="B163" s="899" t="s">
        <v>1193</v>
      </c>
      <c r="C163" s="957" t="s">
        <v>108</v>
      </c>
      <c r="D163" s="957" t="s">
        <v>4355</v>
      </c>
      <c r="E163" s="754">
        <v>8</v>
      </c>
      <c r="F163" s="1235">
        <v>621</v>
      </c>
      <c r="G163" s="1235" t="s">
        <v>37</v>
      </c>
      <c r="H163" s="1235" t="s">
        <v>37</v>
      </c>
      <c r="I163" s="898">
        <v>19.41</v>
      </c>
      <c r="J163" s="669">
        <f t="shared" si="35"/>
        <v>2.472952086553323</v>
      </c>
      <c r="K163" s="901">
        <v>0.12</v>
      </c>
      <c r="L163" s="911">
        <v>4</v>
      </c>
      <c r="M163" s="660">
        <f t="shared" si="36"/>
        <v>0.48</v>
      </c>
      <c r="N163" s="894" t="s">
        <v>107</v>
      </c>
      <c r="O163" s="756">
        <v>0.11</v>
      </c>
      <c r="P163" s="1196">
        <v>43860</v>
      </c>
      <c r="Q163" s="1196">
        <v>43874</v>
      </c>
      <c r="R163" s="660">
        <f t="shared" si="37"/>
        <v>9.0909090909090864</v>
      </c>
      <c r="S163" s="721">
        <f>IF(INDEX(Historical!$D$7:$D$1379,MATCH(B163,Historical!$B$7:$B$1403,0))=0,"n/a",(INDEX(Historical!$C$7:$C$1381,MATCH(B163,Historical!$B$7:$B$1403,0))/INDEX(Historical!$D$7:$D$1379,MATCH(B163,Historical!$B$7:$B$1403,0))-1)*100)</f>
        <v>9.9999999999999858</v>
      </c>
      <c r="T163" s="721">
        <f>IF(INDEX(Historical!$F$7:$F$1372,MATCH(B163,Historical!$B$7:$B$1403,0))=0,"n/a",((INDEX(Historical!$C$7:$C$1381,MATCH(B163,Historical!$B$7:$B$1403,0))/INDEX(Historical!$F$7:$F$1372,MATCH(B163,Historical!$B$7:$B$1403,0)))^(1/3)-1)*100)</f>
        <v>11.199004528465784</v>
      </c>
      <c r="U163" s="721">
        <f>IF(INDEX(Historical!$H$7:$H$1372,MATCH(B163,Historical!$B$7:$B$1403,0))=0,"n/a",((INDEX(Historical!$C$7:$C$1381,MATCH(B163,Historical!$B$7:$B$1403,0))/INDEX(Historical!$H$7:$H$1372,MATCH(B163,Historical!$B$7:$B$1403,0)))^(1/5)-1)*100)</f>
        <v>12.888132073019754</v>
      </c>
      <c r="V163" s="721">
        <f>IF(INDEX(Historical!$O$7:$O$1372,MATCH(B163,Historical!$B$7:$B$1403,0))=0,"n/a",((INDEX(Historical!$C$7:$C$1381,MATCH(B163,Historical!$B$7:$B$1403,0))/INDEX(Historical!$O$7:$O$1372,MATCH(B163,Historical!$B$7:$B$1403,0)))^(1/10)-1)*100)</f>
        <v>6.2488268514150569</v>
      </c>
      <c r="W163" s="722">
        <f t="shared" si="38"/>
        <v>2.0624882685141479</v>
      </c>
      <c r="X163" s="723">
        <f t="shared" si="39"/>
        <v>0.96180090097162341</v>
      </c>
      <c r="Y163" s="683"/>
      <c r="Z163" s="669">
        <f t="shared" si="40"/>
        <v>33.103448275862071</v>
      </c>
      <c r="AA163" s="910">
        <f t="shared" si="41"/>
        <v>13.386206896551725</v>
      </c>
      <c r="AB163" s="911">
        <v>12</v>
      </c>
      <c r="AC163" s="889">
        <v>1.45</v>
      </c>
      <c r="AD163" s="889" t="s">
        <v>136</v>
      </c>
      <c r="AE163" s="889">
        <v>3.45</v>
      </c>
      <c r="AF163" s="889">
        <v>1.21</v>
      </c>
      <c r="AG163" s="889">
        <v>9.4</v>
      </c>
      <c r="AH163" s="889">
        <v>44.1</v>
      </c>
      <c r="AI163" s="889">
        <v>3.01</v>
      </c>
      <c r="AJ163" s="889">
        <v>13.4</v>
      </c>
      <c r="AK163" s="889" t="s">
        <v>136</v>
      </c>
      <c r="AL163" s="902">
        <v>146.93</v>
      </c>
      <c r="AM163" s="896">
        <v>1.6</v>
      </c>
      <c r="AN163" s="889">
        <v>0.13</v>
      </c>
      <c r="AO163" s="762">
        <f t="shared" si="42"/>
        <v>1.9748772630213534</v>
      </c>
      <c r="AP163" s="763">
        <f t="shared" si="43"/>
        <v>15.361084159573078</v>
      </c>
      <c r="AQ163" s="912">
        <f t="shared" si="44"/>
        <v>-15.154230525611068</v>
      </c>
      <c r="AR163" s="669">
        <f>INDEX(Historical!$C$7:$C$1381,MATCH(B163,Historical!$B$7:$B$1403,0))*IF(AH163="n/a",1.03,IF(AH163&lt;0,1.01,IF(AH163&gt;10,1.1,(1+AH163/100))))</f>
        <v>0.48400000000000004</v>
      </c>
      <c r="AS163" s="910">
        <f t="shared" si="45"/>
        <v>0.49856840000000002</v>
      </c>
      <c r="AT163" s="910">
        <f t="shared" si="49"/>
        <v>0.51352545199999999</v>
      </c>
      <c r="AU163" s="910">
        <f t="shared" si="49"/>
        <v>0.52893121556</v>
      </c>
      <c r="AV163" s="910">
        <f t="shared" si="49"/>
        <v>0.54479915202679996</v>
      </c>
      <c r="AW163" s="669">
        <f t="shared" si="46"/>
        <v>2.5698242195868</v>
      </c>
      <c r="AX163" s="770">
        <f t="shared" si="47"/>
        <v>13.239692012296752</v>
      </c>
      <c r="AY163" s="959">
        <v>0.92</v>
      </c>
      <c r="AZ163" s="896">
        <v>13.639999999999999</v>
      </c>
      <c r="BA163" s="896">
        <v>-11.77</v>
      </c>
      <c r="BB163" s="896">
        <v>-7.3599999999999994</v>
      </c>
      <c r="BC163" s="896">
        <v>-0.53</v>
      </c>
      <c r="BE163" s="641">
        <v>2013</v>
      </c>
      <c r="BF163" s="922">
        <f t="shared" si="48"/>
        <v>0</v>
      </c>
      <c r="BG163" s="906">
        <v>1</v>
      </c>
    </row>
    <row r="164" spans="1:60" s="796" customFormat="1" ht="11.25" customHeight="1" x14ac:dyDescent="0.2">
      <c r="A164" s="777" t="s">
        <v>1089</v>
      </c>
      <c r="B164" s="804" t="s">
        <v>1090</v>
      </c>
      <c r="C164" s="957" t="s">
        <v>112</v>
      </c>
      <c r="D164" s="957" t="s">
        <v>4381</v>
      </c>
      <c r="E164" s="778">
        <v>8</v>
      </c>
      <c r="F164" s="1235">
        <v>644</v>
      </c>
      <c r="G164" s="1234" t="s">
        <v>106</v>
      </c>
      <c r="H164" s="1234" t="s">
        <v>106</v>
      </c>
      <c r="I164" s="779">
        <v>42.22</v>
      </c>
      <c r="J164" s="780">
        <f t="shared" si="35"/>
        <v>0.99478919943154898</v>
      </c>
      <c r="K164" s="781">
        <v>0.105</v>
      </c>
      <c r="L164" s="782">
        <v>4</v>
      </c>
      <c r="M164" s="783">
        <f t="shared" si="36"/>
        <v>0.42</v>
      </c>
      <c r="N164" s="784" t="s">
        <v>991</v>
      </c>
      <c r="O164" s="785">
        <v>0.1</v>
      </c>
      <c r="P164" s="786">
        <v>43896</v>
      </c>
      <c r="Q164" s="786">
        <v>43920</v>
      </c>
      <c r="R164" s="783">
        <f t="shared" si="37"/>
        <v>4.9999999999999902</v>
      </c>
      <c r="S164" s="721">
        <f>IF(INDEX(Historical!$D$7:$D$1379,MATCH(B164,Historical!$B$7:$B$1403,0))=0,"n/a",(INDEX(Historical!$C$7:$C$1381,MATCH(B164,Historical!$B$7:$B$1403,0))/INDEX(Historical!$D$7:$D$1379,MATCH(B164,Historical!$B$7:$B$1403,0))-1)*100)</f>
        <v>19.696969696969703</v>
      </c>
      <c r="T164" s="721">
        <f>IF(INDEX(Historical!$F$7:$F$1372,MATCH(B164,Historical!$B$7:$B$1403,0))=0,"n/a",((INDEX(Historical!$C$7:$C$1381,MATCH(B164,Historical!$B$7:$B$1403,0))/INDEX(Historical!$F$7:$F$1372,MATCH(B164,Historical!$B$7:$B$1403,0)))^(1/3)-1)*100)</f>
        <v>12.829189197046521</v>
      </c>
      <c r="U164" s="721">
        <f>IF(INDEX(Historical!$H$7:$H$1372,MATCH(B164,Historical!$B$7:$B$1403,0))=0,"n/a",((INDEX(Historical!$C$7:$C$1381,MATCH(B164,Historical!$B$7:$B$1403,0))/INDEX(Historical!$H$7:$H$1372,MATCH(B164,Historical!$B$7:$B$1403,0)))^(1/5)-1)*100)</f>
        <v>11.913612703078558</v>
      </c>
      <c r="V164" s="721">
        <f>IF(INDEX(Historical!$O$7:$O$1372,MATCH(B164,Historical!$B$7:$B$1403,0))=0,"n/a",((INDEX(Historical!$C$7:$C$1381,MATCH(B164,Historical!$B$7:$B$1403,0))/INDEX(Historical!$O$7:$O$1372,MATCH(B164,Historical!$B$7:$B$1403,0)))^(1/10)-1)*100)</f>
        <v>7.5930823530877323</v>
      </c>
      <c r="W164" s="722">
        <f t="shared" si="38"/>
        <v>1.5690087567974129</v>
      </c>
      <c r="X164" s="723">
        <f t="shared" si="39"/>
        <v>0.36321989948410233</v>
      </c>
      <c r="Y164" s="797"/>
      <c r="Z164" s="780">
        <f t="shared" si="40"/>
        <v>14.840989399293287</v>
      </c>
      <c r="AA164" s="788">
        <f t="shared" si="41"/>
        <v>14.918727915194346</v>
      </c>
      <c r="AB164" s="782">
        <v>12</v>
      </c>
      <c r="AC164" s="789">
        <v>2.83</v>
      </c>
      <c r="AD164" s="789">
        <v>1.49</v>
      </c>
      <c r="AE164" s="789">
        <v>0.63</v>
      </c>
      <c r="AF164" s="789">
        <v>2.79</v>
      </c>
      <c r="AG164" s="789">
        <v>20.100000000000001</v>
      </c>
      <c r="AH164" s="789">
        <v>147.10000000000002</v>
      </c>
      <c r="AI164" s="789">
        <v>12.389999999999999</v>
      </c>
      <c r="AJ164" s="789">
        <v>32.800000000000004</v>
      </c>
      <c r="AK164" s="789">
        <v>10</v>
      </c>
      <c r="AL164" s="790">
        <v>1560</v>
      </c>
      <c r="AM164" s="791">
        <v>1.5</v>
      </c>
      <c r="AN164" s="789">
        <v>0.43</v>
      </c>
      <c r="AO164" s="792">
        <f t="shared" si="42"/>
        <v>-2.0103260126842386</v>
      </c>
      <c r="AP164" s="793">
        <f t="shared" si="43"/>
        <v>12.908401902510107</v>
      </c>
      <c r="AQ164" s="794">
        <f t="shared" si="44"/>
        <v>36.011847332653304</v>
      </c>
      <c r="AR164" s="669">
        <f>INDEX(Historical!$C$7:$C$1381,MATCH(B164,Historical!$B$7:$B$1403,0))*IF(AH164="n/a",1.03,IF(AH164&lt;0,1.01,IF(AH164&gt;10,1.1,(1+AH164/100))))</f>
        <v>0.43450000000000005</v>
      </c>
      <c r="AS164" s="788">
        <f t="shared" si="45"/>
        <v>0.4779500000000001</v>
      </c>
      <c r="AT164" s="788">
        <f t="shared" si="49"/>
        <v>0.52574500000000013</v>
      </c>
      <c r="AU164" s="788">
        <f t="shared" si="49"/>
        <v>0.57831950000000021</v>
      </c>
      <c r="AV164" s="788">
        <f t="shared" si="49"/>
        <v>0.63615145000000028</v>
      </c>
      <c r="AW164" s="780">
        <f t="shared" si="46"/>
        <v>2.6526659500000007</v>
      </c>
      <c r="AX164" s="795">
        <f t="shared" si="47"/>
        <v>6.282960563713881</v>
      </c>
      <c r="AY164" s="960">
        <v>1.35</v>
      </c>
      <c r="AZ164" s="791">
        <v>16.400000000000002</v>
      </c>
      <c r="BA164" s="791">
        <v>-27.47</v>
      </c>
      <c r="BB164" s="791">
        <v>-13.669999999999998</v>
      </c>
      <c r="BC164" s="791">
        <v>-10.35</v>
      </c>
      <c r="BD164" s="933"/>
      <c r="BE164" s="641">
        <v>2013</v>
      </c>
      <c r="BF164" s="922">
        <f t="shared" si="48"/>
        <v>0</v>
      </c>
      <c r="BG164" s="847">
        <v>8.3000000000000007</v>
      </c>
    </row>
    <row r="165" spans="1:60" ht="11.25" customHeight="1" x14ac:dyDescent="0.2">
      <c r="A165" s="904" t="s">
        <v>1171</v>
      </c>
      <c r="B165" s="899" t="s">
        <v>1172</v>
      </c>
      <c r="C165" s="957" t="s">
        <v>108</v>
      </c>
      <c r="D165" s="957" t="s">
        <v>4355</v>
      </c>
      <c r="E165" s="754">
        <v>8</v>
      </c>
      <c r="F165" s="1235">
        <v>598</v>
      </c>
      <c r="G165" s="1235" t="s">
        <v>106</v>
      </c>
      <c r="H165" s="1235" t="s">
        <v>106</v>
      </c>
      <c r="I165" s="898">
        <v>27.24</v>
      </c>
      <c r="J165" s="669">
        <f t="shared" si="35"/>
        <v>3.8179148311306905</v>
      </c>
      <c r="K165" s="901">
        <v>0.26</v>
      </c>
      <c r="L165" s="911">
        <v>4</v>
      </c>
      <c r="M165" s="660">
        <f t="shared" si="36"/>
        <v>1.04</v>
      </c>
      <c r="N165" s="894" t="s">
        <v>969</v>
      </c>
      <c r="O165" s="756">
        <v>0.25</v>
      </c>
      <c r="P165" s="885">
        <v>43769</v>
      </c>
      <c r="Q165" s="885">
        <v>43784</v>
      </c>
      <c r="R165" s="660">
        <f t="shared" si="37"/>
        <v>4.0000000000000036</v>
      </c>
      <c r="S165" s="721">
        <f>IF(INDEX(Historical!$D$7:$D$1379,MATCH(B165,Historical!$B$7:$B$1403,0))=0,"n/a",(INDEX(Historical!$C$7:$C$1381,MATCH(B165,Historical!$B$7:$B$1403,0))/INDEX(Historical!$D$7:$D$1379,MATCH(B165,Historical!$B$7:$B$1403,0))-1)*100)</f>
        <v>1.0000000000000009</v>
      </c>
      <c r="T165" s="721">
        <f>IF(INDEX(Historical!$F$7:$F$1372,MATCH(B165,Historical!$B$7:$B$1403,0))=0,"n/a",((INDEX(Historical!$C$7:$C$1381,MATCH(B165,Historical!$B$7:$B$1403,0))/INDEX(Historical!$F$7:$F$1372,MATCH(B165,Historical!$B$7:$B$1403,0)))^(1/3)-1)*100)</f>
        <v>8.995589274479121</v>
      </c>
      <c r="U165" s="721">
        <f>IF(INDEX(Historical!$H$7:$H$1372,MATCH(B165,Historical!$B$7:$B$1403,0))=0,"n/a",((INDEX(Historical!$C$7:$C$1381,MATCH(B165,Historical!$B$7:$B$1403,0))/INDEX(Historical!$H$7:$H$1372,MATCH(B165,Historical!$B$7:$B$1403,0)))^(1/5)-1)*100)</f>
        <v>7.6080265297001404</v>
      </c>
      <c r="V165" s="721">
        <f>IF(INDEX(Historical!$O$7:$O$1372,MATCH(B165,Historical!$B$7:$B$1403,0))=0,"n/a",((INDEX(Historical!$C$7:$C$1381,MATCH(B165,Historical!$B$7:$B$1403,0))/INDEX(Historical!$O$7:$O$1372,MATCH(B165,Historical!$B$7:$B$1403,0)))^(1/10)-1)*100)</f>
        <v>5.1717629503484464</v>
      </c>
      <c r="W165" s="722">
        <f t="shared" si="38"/>
        <v>1.4710702332533534</v>
      </c>
      <c r="X165" s="723" t="str">
        <f t="shared" si="39"/>
        <v>n/a</v>
      </c>
      <c r="Y165" s="900"/>
      <c r="Z165" s="669" t="str">
        <f t="shared" si="40"/>
        <v>n/a</v>
      </c>
      <c r="AA165" s="910" t="str">
        <f t="shared" si="41"/>
        <v>n/a</v>
      </c>
      <c r="AB165" s="911">
        <v>12</v>
      </c>
      <c r="AC165" s="889" t="s">
        <v>136</v>
      </c>
      <c r="AD165" s="889" t="s">
        <v>136</v>
      </c>
      <c r="AE165" s="889" t="s">
        <v>136</v>
      </c>
      <c r="AF165" s="889" t="s">
        <v>136</v>
      </c>
      <c r="AG165" s="889" t="s">
        <v>136</v>
      </c>
      <c r="AH165" s="889" t="s">
        <v>136</v>
      </c>
      <c r="AI165" s="889" t="s">
        <v>136</v>
      </c>
      <c r="AJ165" s="889" t="s">
        <v>136</v>
      </c>
      <c r="AK165" s="889" t="s">
        <v>136</v>
      </c>
      <c r="AL165" s="902" t="s">
        <v>136</v>
      </c>
      <c r="AM165" s="896" t="s">
        <v>136</v>
      </c>
      <c r="AN165" s="889" t="s">
        <v>136</v>
      </c>
      <c r="AO165" s="762" t="str">
        <f t="shared" si="42"/>
        <v>n/a</v>
      </c>
      <c r="AP165" s="763">
        <f t="shared" si="43"/>
        <v>11.42594136083083</v>
      </c>
      <c r="AQ165" s="912" t="str">
        <f t="shared" si="44"/>
        <v>n/a</v>
      </c>
      <c r="AR165" s="669">
        <f>INDEX(Historical!$C$7:$C$1381,MATCH(B165,Historical!$B$7:$B$1403,0))*IF(AH165="n/a",1.03,IF(AH165&lt;0,1.01,IF(AH165&gt;10,1.1,(1+AH165/100))))</f>
        <v>1.0403</v>
      </c>
      <c r="AS165" s="910">
        <f t="shared" si="45"/>
        <v>1.071509</v>
      </c>
      <c r="AT165" s="910">
        <f t="shared" si="49"/>
        <v>1.10365427</v>
      </c>
      <c r="AU165" s="910">
        <f t="shared" si="49"/>
        <v>1.1367638981000001</v>
      </c>
      <c r="AV165" s="910">
        <f t="shared" si="49"/>
        <v>1.1708668150430002</v>
      </c>
      <c r="AW165" s="669">
        <f t="shared" si="46"/>
        <v>5.5230939831430002</v>
      </c>
      <c r="AX165" s="770">
        <f t="shared" si="47"/>
        <v>20.275675415356094</v>
      </c>
      <c r="AY165" s="959" t="s">
        <v>136</v>
      </c>
      <c r="AZ165" s="896" t="s">
        <v>136</v>
      </c>
      <c r="BA165" s="896" t="s">
        <v>136</v>
      </c>
      <c r="BB165" s="896" t="s">
        <v>136</v>
      </c>
      <c r="BC165" s="896" t="s">
        <v>136</v>
      </c>
      <c r="BD165" s="932" t="s">
        <v>4281</v>
      </c>
      <c r="BE165" s="641">
        <v>2012</v>
      </c>
      <c r="BF165" s="922">
        <f t="shared" si="48"/>
        <v>0</v>
      </c>
      <c r="BG165" s="906" t="s">
        <v>136</v>
      </c>
      <c r="BH165" s="721"/>
    </row>
    <row r="166" spans="1:60" ht="11.25" customHeight="1" x14ac:dyDescent="0.2">
      <c r="A166" s="895" t="s">
        <v>1182</v>
      </c>
      <c r="B166" s="899" t="s">
        <v>1183</v>
      </c>
      <c r="C166" s="957" t="s">
        <v>108</v>
      </c>
      <c r="D166" s="957" t="s">
        <v>118</v>
      </c>
      <c r="E166" s="754">
        <v>8</v>
      </c>
      <c r="F166" s="1235">
        <v>608</v>
      </c>
      <c r="G166" s="1235" t="s">
        <v>106</v>
      </c>
      <c r="H166" s="1235" t="s">
        <v>106</v>
      </c>
      <c r="I166" s="898">
        <v>38.76</v>
      </c>
      <c r="J166" s="669">
        <f t="shared" si="35"/>
        <v>3.4055727554179569</v>
      </c>
      <c r="K166" s="901">
        <v>0.33</v>
      </c>
      <c r="L166" s="911">
        <v>4</v>
      </c>
      <c r="M166" s="660">
        <f t="shared" si="36"/>
        <v>1.32</v>
      </c>
      <c r="N166" s="894" t="s">
        <v>319</v>
      </c>
      <c r="O166" s="761">
        <v>0.31</v>
      </c>
      <c r="P166" s="885">
        <v>43815</v>
      </c>
      <c r="Q166" s="885">
        <v>43830</v>
      </c>
      <c r="R166" s="660">
        <f t="shared" si="37"/>
        <v>6.4516129032258114</v>
      </c>
      <c r="S166" s="721">
        <f>IF(INDEX(Historical!$D$7:$D$1379,MATCH(B166,Historical!$B$7:$B$1403,0))=0,"n/a",(INDEX(Historical!$C$7:$C$1381,MATCH(B166,Historical!$B$7:$B$1403,0))/INDEX(Historical!$D$7:$D$1379,MATCH(B166,Historical!$B$7:$B$1403,0))-1)*100)</f>
        <v>5.0000000000000044</v>
      </c>
      <c r="T166" s="721">
        <f>IF(INDEX(Historical!$F$7:$F$1372,MATCH(B166,Historical!$B$7:$B$1403,0))=0,"n/a",((INDEX(Historical!$C$7:$C$1381,MATCH(B166,Historical!$B$7:$B$1403,0))/INDEX(Historical!$F$7:$F$1372,MATCH(B166,Historical!$B$7:$B$1403,0)))^(1/3)-1)*100)</f>
        <v>22.098775997265374</v>
      </c>
      <c r="U166" s="721">
        <f>IF(INDEX(Historical!$H$7:$H$1372,MATCH(B166,Historical!$B$7:$B$1403,0))=0,"n/a",((INDEX(Historical!$C$7:$C$1381,MATCH(B166,Historical!$B$7:$B$1403,0))/INDEX(Historical!$H$7:$H$1372,MATCH(B166,Historical!$B$7:$B$1403,0)))^(1/5)-1)*100)</f>
        <v>19.184739065331247</v>
      </c>
      <c r="V166" s="721">
        <f>IF(INDEX(Historical!$O$7:$O$1372,MATCH(B166,Historical!$B$7:$B$1403,0))=0,"n/a",((INDEX(Historical!$C$7:$C$1381,MATCH(B166,Historical!$B$7:$B$1403,0))/INDEX(Historical!$O$7:$O$1372,MATCH(B166,Historical!$B$7:$B$1403,0)))^(1/10)-1)*100)</f>
        <v>12.496296464563205</v>
      </c>
      <c r="W166" s="722">
        <f t="shared" si="38"/>
        <v>1.5352339887049751</v>
      </c>
      <c r="X166" s="723">
        <f t="shared" si="39"/>
        <v>1.1219145652240494</v>
      </c>
      <c r="Y166" s="678" t="s">
        <v>952</v>
      </c>
      <c r="Z166" s="669">
        <f t="shared" si="40"/>
        <v>34.464751958224547</v>
      </c>
      <c r="AA166" s="910">
        <f t="shared" si="41"/>
        <v>10.120104438642297</v>
      </c>
      <c r="AB166" s="911">
        <v>12</v>
      </c>
      <c r="AC166" s="889">
        <v>3.83</v>
      </c>
      <c r="AD166" s="889">
        <v>1.25</v>
      </c>
      <c r="AE166" s="889">
        <v>1.26</v>
      </c>
      <c r="AF166" s="889">
        <v>1.97</v>
      </c>
      <c r="AG166" s="889">
        <v>21</v>
      </c>
      <c r="AH166" s="889">
        <v>69.699999999999989</v>
      </c>
      <c r="AI166" s="889">
        <v>1.8599999999999999</v>
      </c>
      <c r="AJ166" s="889">
        <v>17.100000000000001</v>
      </c>
      <c r="AK166" s="889">
        <v>8.1</v>
      </c>
      <c r="AL166" s="902">
        <v>10710</v>
      </c>
      <c r="AM166" s="896">
        <v>2.4</v>
      </c>
      <c r="AN166" s="889">
        <v>0.16</v>
      </c>
      <c r="AO166" s="762">
        <f t="shared" si="42"/>
        <v>12.470207382106906</v>
      </c>
      <c r="AP166" s="763">
        <f t="shared" si="43"/>
        <v>22.590311820749204</v>
      </c>
      <c r="AQ166" s="912">
        <f t="shared" si="44"/>
        <v>-5.8686361298440515</v>
      </c>
      <c r="AR166" s="669">
        <f>INDEX(Historical!$C$7:$C$1381,MATCH(B166,Historical!$B$7:$B$1403,0))*IF(AH166="n/a",1.03,IF(AH166&lt;0,1.01,IF(AH166&gt;10,1.1,(1+AH166/100))))</f>
        <v>1.3860000000000001</v>
      </c>
      <c r="AS166" s="910">
        <f t="shared" si="45"/>
        <v>1.4117796</v>
      </c>
      <c r="AT166" s="910">
        <f t="shared" si="49"/>
        <v>1.5261337475999999</v>
      </c>
      <c r="AU166" s="910">
        <f t="shared" si="49"/>
        <v>1.6497505811555997</v>
      </c>
      <c r="AV166" s="910">
        <f t="shared" si="49"/>
        <v>1.7833803782292033</v>
      </c>
      <c r="AW166" s="669">
        <f t="shared" si="46"/>
        <v>7.7570443069848025</v>
      </c>
      <c r="AX166" s="770">
        <f t="shared" si="47"/>
        <v>20.01301420790713</v>
      </c>
      <c r="AY166" s="959">
        <v>0.76</v>
      </c>
      <c r="AZ166" s="896">
        <v>14.2</v>
      </c>
      <c r="BA166" s="896">
        <v>-21.349999999999998</v>
      </c>
      <c r="BB166" s="896">
        <v>-15.73</v>
      </c>
      <c r="BC166" s="896">
        <v>-12.16</v>
      </c>
      <c r="BE166" s="641">
        <v>2012</v>
      </c>
      <c r="BF166" s="922">
        <f t="shared" si="48"/>
        <v>0</v>
      </c>
      <c r="BG166" s="906">
        <v>10.4</v>
      </c>
    </row>
    <row r="167" spans="1:60" ht="11.25" customHeight="1" x14ac:dyDescent="0.2">
      <c r="A167" s="895" t="s">
        <v>1202</v>
      </c>
      <c r="B167" s="899" t="s">
        <v>1203</v>
      </c>
      <c r="C167" s="957" t="s">
        <v>4335</v>
      </c>
      <c r="D167" s="957" t="s">
        <v>4336</v>
      </c>
      <c r="E167" s="754">
        <v>8</v>
      </c>
      <c r="F167" s="1235">
        <v>651</v>
      </c>
      <c r="G167" s="1235" t="s">
        <v>37</v>
      </c>
      <c r="H167" s="1235" t="s">
        <v>37</v>
      </c>
      <c r="I167" s="898">
        <v>38.5</v>
      </c>
      <c r="J167" s="669">
        <f t="shared" si="35"/>
        <v>2.5974025974025974</v>
      </c>
      <c r="K167" s="901">
        <v>0.25</v>
      </c>
      <c r="L167" s="911">
        <v>4</v>
      </c>
      <c r="M167" s="660">
        <f t="shared" si="36"/>
        <v>1</v>
      </c>
      <c r="N167" s="894" t="s">
        <v>219</v>
      </c>
      <c r="O167" s="756">
        <v>0.23</v>
      </c>
      <c r="P167" s="885">
        <v>43920</v>
      </c>
      <c r="Q167" s="885">
        <v>43941</v>
      </c>
      <c r="R167" s="660">
        <f t="shared" si="37"/>
        <v>8.6956521739130395</v>
      </c>
      <c r="S167" s="721">
        <f>IF(INDEX(Historical!$D$7:$D$1379,MATCH(B167,Historical!$B$7:$B$1403,0))=0,"n/a",(INDEX(Historical!$C$7:$C$1381,MATCH(B167,Historical!$B$7:$B$1403,0))/INDEX(Historical!$D$7:$D$1379,MATCH(B167,Historical!$B$7:$B$1403,0))-1)*100)</f>
        <v>5.0347222222222099</v>
      </c>
      <c r="T167" s="721">
        <f>IF(INDEX(Historical!$F$7:$F$1372,MATCH(B167,Historical!$B$7:$B$1403,0))=0,"n/a",((INDEX(Historical!$C$7:$C$1381,MATCH(B167,Historical!$B$7:$B$1403,0))/INDEX(Historical!$F$7:$F$1372,MATCH(B167,Historical!$B$7:$B$1403,0)))^(1/3)-1)*100)</f>
        <v>9.1954691461346485</v>
      </c>
      <c r="U167" s="721">
        <f>IF(INDEX(Historical!$H$7:$H$1372,MATCH(B167,Historical!$B$7:$B$1403,0))=0,"n/a",((INDEX(Historical!$C$7:$C$1381,MATCH(B167,Historical!$B$7:$B$1403,0))/INDEX(Historical!$H$7:$H$1372,MATCH(B167,Historical!$B$7:$B$1403,0)))^(1/5)-1)*100)</f>
        <v>18.340656785304475</v>
      </c>
      <c r="V167" s="721">
        <f>IF(INDEX(Historical!$O$7:$O$1372,MATCH(B167,Historical!$B$7:$B$1403,0))=0,"n/a",((INDEX(Historical!$C$7:$C$1381,MATCH(B167,Historical!$B$7:$B$1403,0))/INDEX(Historical!$O$7:$O$1372,MATCH(B167,Historical!$B$7:$B$1403,0)))^(1/10)-1)*100)</f>
        <v>13.76028266674394</v>
      </c>
      <c r="W167" s="722">
        <f t="shared" si="38"/>
        <v>1.332869188045857</v>
      </c>
      <c r="X167" s="723">
        <f t="shared" si="39"/>
        <v>0.30516899809158865</v>
      </c>
      <c r="Y167" s="900"/>
      <c r="Z167" s="669">
        <f t="shared" si="40"/>
        <v>53.191489361702125</v>
      </c>
      <c r="AA167" s="910">
        <f t="shared" si="41"/>
        <v>20.478723404255319</v>
      </c>
      <c r="AB167" s="911">
        <v>12</v>
      </c>
      <c r="AC167" s="889">
        <v>1.88</v>
      </c>
      <c r="AD167" s="889">
        <v>2.0499999999999998</v>
      </c>
      <c r="AE167" s="889">
        <v>11.57</v>
      </c>
      <c r="AF167" s="889">
        <v>2.76</v>
      </c>
      <c r="AG167" s="889">
        <v>14.2</v>
      </c>
      <c r="AH167" s="889">
        <v>43.5</v>
      </c>
      <c r="AI167" s="889">
        <v>9.5200000000000014</v>
      </c>
      <c r="AJ167" s="889">
        <v>60.099999999999994</v>
      </c>
      <c r="AK167" s="889">
        <v>10</v>
      </c>
      <c r="AL167" s="902">
        <v>4930</v>
      </c>
      <c r="AM167" s="896">
        <v>0.5</v>
      </c>
      <c r="AN167" s="889">
        <v>0.84</v>
      </c>
      <c r="AO167" s="762">
        <f t="shared" si="42"/>
        <v>0.45933597845175456</v>
      </c>
      <c r="AP167" s="763">
        <f t="shared" si="43"/>
        <v>20.938059382707074</v>
      </c>
      <c r="AQ167" s="912">
        <f t="shared" si="44"/>
        <v>58.494691948615518</v>
      </c>
      <c r="AR167" s="669">
        <f>INDEX(Historical!$C$7:$C$1381,MATCH(B167,Historical!$B$7:$B$1403,0))*IF(AH167="n/a",1.03,IF(AH167&lt;0,1.01,IF(AH167&gt;10,1.1,(1+AH167/100))))</f>
        <v>0.99825000000000008</v>
      </c>
      <c r="AS167" s="910">
        <f t="shared" si="45"/>
        <v>1.0932834</v>
      </c>
      <c r="AT167" s="910">
        <f t="shared" ref="AT167:AV186" si="50">IF($AK167="n/a",1.03*AS167,IF($AK167&lt;0,1.01*AS167,IF($AK167&gt;10,1.1*AS167,(1+$AK167/100)*AS167)))</f>
        <v>1.20261174</v>
      </c>
      <c r="AU167" s="910">
        <f t="shared" si="50"/>
        <v>1.3228729140000002</v>
      </c>
      <c r="AV167" s="910">
        <f t="shared" si="50"/>
        <v>1.4551602054000004</v>
      </c>
      <c r="AW167" s="669">
        <f t="shared" si="46"/>
        <v>6.0721782594000011</v>
      </c>
      <c r="AX167" s="770">
        <f t="shared" si="47"/>
        <v>15.771891582857144</v>
      </c>
      <c r="AY167" s="959">
        <v>0.77</v>
      </c>
      <c r="AZ167" s="896">
        <v>16.38</v>
      </c>
      <c r="BA167" s="896">
        <v>-16.520000000000003</v>
      </c>
      <c r="BB167" s="896">
        <v>-9.9500000000000011</v>
      </c>
      <c r="BC167" s="896">
        <v>-3.26</v>
      </c>
      <c r="BE167" s="641">
        <v>2013</v>
      </c>
      <c r="BF167" s="922">
        <f t="shared" si="48"/>
        <v>0</v>
      </c>
      <c r="BG167" s="906">
        <v>7.1</v>
      </c>
    </row>
    <row r="168" spans="1:60" ht="11.25" customHeight="1" x14ac:dyDescent="0.2">
      <c r="A168" s="895" t="s">
        <v>1212</v>
      </c>
      <c r="B168" s="899" t="s">
        <v>1213</v>
      </c>
      <c r="C168" s="957" t="s">
        <v>108</v>
      </c>
      <c r="D168" s="957" t="s">
        <v>4355</v>
      </c>
      <c r="E168" s="754">
        <v>8</v>
      </c>
      <c r="F168" s="1235">
        <v>562</v>
      </c>
      <c r="G168" s="1235" t="s">
        <v>106</v>
      </c>
      <c r="H168" s="1235" t="s">
        <v>106</v>
      </c>
      <c r="I168" s="898">
        <v>100.57</v>
      </c>
      <c r="J168" s="669">
        <f t="shared" si="35"/>
        <v>0.75569255245102918</v>
      </c>
      <c r="K168" s="901">
        <v>0.19</v>
      </c>
      <c r="L168" s="911">
        <v>4</v>
      </c>
      <c r="M168" s="660">
        <f t="shared" si="36"/>
        <v>0.76</v>
      </c>
      <c r="N168" s="894" t="s">
        <v>693</v>
      </c>
      <c r="O168" s="756">
        <v>0.18</v>
      </c>
      <c r="P168" s="636">
        <v>43579</v>
      </c>
      <c r="Q168" s="636">
        <v>43594</v>
      </c>
      <c r="R168" s="660">
        <f t="shared" si="37"/>
        <v>5.5555555555555607</v>
      </c>
      <c r="S168" s="721">
        <f>IF(INDEX(Historical!$D$7:$D$1379,MATCH(B168,Historical!$B$7:$B$1403,0))=0,"n/a",(INDEX(Historical!$C$7:$C$1381,MATCH(B168,Historical!$B$7:$B$1403,0))/INDEX(Historical!$D$7:$D$1379,MATCH(B168,Historical!$B$7:$B$1403,0))-1)*100)</f>
        <v>5.6338028169014231</v>
      </c>
      <c r="T168" s="721">
        <f>IF(INDEX(Historical!$F$7:$F$1372,MATCH(B168,Historical!$B$7:$B$1403,0))=0,"n/a",((INDEX(Historical!$C$7:$C$1381,MATCH(B168,Historical!$B$7:$B$1403,0))/INDEX(Historical!$F$7:$F$1372,MATCH(B168,Historical!$B$7:$B$1403,0)))^(1/3)-1)*100)</f>
        <v>5.983983294832651</v>
      </c>
      <c r="U168" s="721">
        <f>IF(INDEX(Historical!$H$7:$H$1372,MATCH(B168,Historical!$B$7:$B$1403,0))=0,"n/a",((INDEX(Historical!$C$7:$C$1381,MATCH(B168,Historical!$B$7:$B$1403,0))/INDEX(Historical!$H$7:$H$1372,MATCH(B168,Historical!$B$7:$B$1403,0)))^(1/5)-1)*100)</f>
        <v>6.790716584560208</v>
      </c>
      <c r="V168" s="721" t="str">
        <f>IF(INDEX(Historical!$O$7:$O$1372,MATCH(B168,Historical!$B$7:$B$1403,0))=0,"n/a",((INDEX(Historical!$C$7:$C$1381,MATCH(B168,Historical!$B$7:$B$1403,0))/INDEX(Historical!$O$7:$O$1372,MATCH(B168,Historical!$B$7:$B$1403,0)))^(1/10)-1)*100)</f>
        <v>n/a</v>
      </c>
      <c r="W168" s="722" t="str">
        <f t="shared" si="38"/>
        <v>n/a</v>
      </c>
      <c r="X168" s="723">
        <f t="shared" si="39"/>
        <v>0.73812136788697924</v>
      </c>
      <c r="Y168" s="682"/>
      <c r="Z168" s="669">
        <f t="shared" si="40"/>
        <v>14.615384615384617</v>
      </c>
      <c r="AA168" s="910">
        <f t="shared" si="41"/>
        <v>19.340384615384615</v>
      </c>
      <c r="AB168" s="911">
        <v>12</v>
      </c>
      <c r="AC168" s="889">
        <v>5.2</v>
      </c>
      <c r="AD168" s="889">
        <v>2.56</v>
      </c>
      <c r="AE168" s="889">
        <v>4.8499999999999996</v>
      </c>
      <c r="AF168" s="889">
        <v>1.99</v>
      </c>
      <c r="AG168" s="889">
        <v>10.199999999999999</v>
      </c>
      <c r="AH168" s="889">
        <v>5.6000000000000005</v>
      </c>
      <c r="AI168" s="889">
        <v>11.21</v>
      </c>
      <c r="AJ168" s="889">
        <v>9.1999999999999993</v>
      </c>
      <c r="AK168" s="889">
        <v>7.55</v>
      </c>
      <c r="AL168" s="902">
        <v>17370</v>
      </c>
      <c r="AM168" s="896">
        <v>0.2</v>
      </c>
      <c r="AN168" s="889">
        <v>0.15</v>
      </c>
      <c r="AO168" s="762">
        <f t="shared" si="42"/>
        <v>-11.793975478373378</v>
      </c>
      <c r="AP168" s="763">
        <f t="shared" si="43"/>
        <v>7.5464091370112367</v>
      </c>
      <c r="AQ168" s="912">
        <f t="shared" si="44"/>
        <v>30.787980053580345</v>
      </c>
      <c r="AR168" s="669">
        <f>INDEX(Historical!$C$7:$C$1381,MATCH(B168,Historical!$B$7:$B$1403,0))*IF(AH168="n/a",1.03,IF(AH168&lt;0,1.01,IF(AH168&gt;10,1.1,(1+AH168/100))))</f>
        <v>0.79200000000000004</v>
      </c>
      <c r="AS168" s="910">
        <f t="shared" si="45"/>
        <v>0.87120000000000009</v>
      </c>
      <c r="AT168" s="910">
        <f t="shared" si="50"/>
        <v>0.93697560000000002</v>
      </c>
      <c r="AU168" s="910">
        <f t="shared" si="50"/>
        <v>1.0077172578</v>
      </c>
      <c r="AV168" s="910">
        <f t="shared" si="50"/>
        <v>1.0837999107638998</v>
      </c>
      <c r="AW168" s="669">
        <f t="shared" si="46"/>
        <v>4.6916927685639003</v>
      </c>
      <c r="AX168" s="770">
        <f t="shared" si="47"/>
        <v>4.6651016889369599</v>
      </c>
      <c r="AY168" s="959">
        <v>0.88</v>
      </c>
      <c r="AZ168" s="896">
        <v>15.03</v>
      </c>
      <c r="BA168" s="896">
        <v>-17.79</v>
      </c>
      <c r="BB168" s="896">
        <v>-13.089999999999998</v>
      </c>
      <c r="BC168" s="896">
        <v>-2.86</v>
      </c>
      <c r="BE168" s="641">
        <v>2012</v>
      </c>
      <c r="BF168" s="922">
        <f t="shared" si="48"/>
        <v>0</v>
      </c>
      <c r="BG168" s="906">
        <v>0.8</v>
      </c>
    </row>
    <row r="169" spans="1:60" ht="11.25" customHeight="1" x14ac:dyDescent="0.2">
      <c r="A169" s="895" t="s">
        <v>1206</v>
      </c>
      <c r="B169" s="899" t="s">
        <v>1207</v>
      </c>
      <c r="C169" s="957" t="s">
        <v>108</v>
      </c>
      <c r="D169" s="957" t="s">
        <v>4355</v>
      </c>
      <c r="E169" s="754">
        <v>8</v>
      </c>
      <c r="F169" s="1235">
        <v>571</v>
      </c>
      <c r="G169" s="1235" t="s">
        <v>106</v>
      </c>
      <c r="H169" s="1235" t="s">
        <v>106</v>
      </c>
      <c r="I169" s="898">
        <v>34.979999999999997</v>
      </c>
      <c r="J169" s="669">
        <f t="shared" si="35"/>
        <v>2.9731275014293885</v>
      </c>
      <c r="K169" s="901">
        <v>0.26</v>
      </c>
      <c r="L169" s="911">
        <v>4</v>
      </c>
      <c r="M169" s="660">
        <f t="shared" si="36"/>
        <v>1.04</v>
      </c>
      <c r="N169" s="894" t="s">
        <v>593</v>
      </c>
      <c r="O169" s="756">
        <v>0.22</v>
      </c>
      <c r="P169" s="885">
        <v>43602</v>
      </c>
      <c r="Q169" s="885">
        <v>43637</v>
      </c>
      <c r="R169" s="660">
        <f t="shared" si="37"/>
        <v>18.181818181818183</v>
      </c>
      <c r="S169" s="721">
        <f>IF(INDEX(Historical!$D$7:$D$1379,MATCH(B169,Historical!$B$7:$B$1403,0))=0,"n/a",(INDEX(Historical!$C$7:$C$1381,MATCH(B169,Historical!$B$7:$B$1403,0))/INDEX(Historical!$D$7:$D$1379,MATCH(B169,Historical!$B$7:$B$1403,0))-1)*100)</f>
        <v>19.047619047619047</v>
      </c>
      <c r="T169" s="721">
        <f>IF(INDEX(Historical!$F$7:$F$1372,MATCH(B169,Historical!$B$7:$B$1403,0))=0,"n/a",((INDEX(Historical!$C$7:$C$1381,MATCH(B169,Historical!$B$7:$B$1403,0))/INDEX(Historical!$F$7:$F$1372,MATCH(B169,Historical!$B$7:$B$1403,0)))^(1/3)-1)*100)</f>
        <v>22.801049954679552</v>
      </c>
      <c r="U169" s="721">
        <f>IF(INDEX(Historical!$H$7:$H$1372,MATCH(B169,Historical!$B$7:$B$1403,0))=0,"n/a",((INDEX(Historical!$C$7:$C$1381,MATCH(B169,Historical!$B$7:$B$1403,0))/INDEX(Historical!$H$7:$H$1372,MATCH(B169,Historical!$B$7:$B$1403,0)))^(1/5)-1)*100)</f>
        <v>28.091526245681319</v>
      </c>
      <c r="V169" s="721">
        <f>IF(INDEX(Historical!$O$7:$O$1372,MATCH(B169,Historical!$B$7:$B$1403,0))=0,"n/a",((INDEX(Historical!$C$7:$C$1381,MATCH(B169,Historical!$B$7:$B$1403,0))/INDEX(Historical!$O$7:$O$1372,MATCH(B169,Historical!$B$7:$B$1403,0)))^(1/10)-1)*100)</f>
        <v>7.842566326180278</v>
      </c>
      <c r="W169" s="722">
        <f t="shared" si="38"/>
        <v>3.5819303372552156</v>
      </c>
      <c r="X169" s="723">
        <f t="shared" si="39"/>
        <v>1.5606403469822956</v>
      </c>
      <c r="Y169" s="900"/>
      <c r="Z169" s="669">
        <f t="shared" si="40"/>
        <v>32.60188087774295</v>
      </c>
      <c r="AA169" s="910">
        <f t="shared" si="41"/>
        <v>10.96551724137931</v>
      </c>
      <c r="AB169" s="911">
        <v>12</v>
      </c>
      <c r="AC169" s="889">
        <v>3.19</v>
      </c>
      <c r="AD169" s="889">
        <v>1.57</v>
      </c>
      <c r="AE169" s="889">
        <v>4.17</v>
      </c>
      <c r="AF169" s="889">
        <v>1.03</v>
      </c>
      <c r="AG169" s="889">
        <v>10.6</v>
      </c>
      <c r="AH169" s="889">
        <v>44.3</v>
      </c>
      <c r="AI169" s="889">
        <v>3.2300000000000004</v>
      </c>
      <c r="AJ169" s="889">
        <v>18</v>
      </c>
      <c r="AK169" s="889">
        <v>7.0000000000000009</v>
      </c>
      <c r="AL169" s="902">
        <v>1940</v>
      </c>
      <c r="AM169" s="896">
        <v>0.89999999999999991</v>
      </c>
      <c r="AN169" s="889">
        <v>0.08</v>
      </c>
      <c r="AO169" s="762">
        <f t="shared" si="42"/>
        <v>20.099136505731398</v>
      </c>
      <c r="AP169" s="763">
        <f t="shared" si="43"/>
        <v>31.064653747110707</v>
      </c>
      <c r="AQ169" s="912">
        <f t="shared" si="44"/>
        <v>-29.14966397438522</v>
      </c>
      <c r="AR169" s="669">
        <f>INDEX(Historical!$C$7:$C$1381,MATCH(B169,Historical!$B$7:$B$1403,0))*IF(AH169="n/a",1.03,IF(AH169&lt;0,1.01,IF(AH169&gt;10,1.1,(1+AH169/100))))</f>
        <v>1.1000000000000001</v>
      </c>
      <c r="AS169" s="910">
        <f t="shared" si="45"/>
        <v>1.1355300000000002</v>
      </c>
      <c r="AT169" s="910">
        <f t="shared" si="50"/>
        <v>1.2150171000000003</v>
      </c>
      <c r="AU169" s="910">
        <f t="shared" si="50"/>
        <v>1.3000682970000004</v>
      </c>
      <c r="AV169" s="910">
        <f t="shared" si="50"/>
        <v>1.3910730777900004</v>
      </c>
      <c r="AW169" s="669">
        <f t="shared" si="46"/>
        <v>6.1416884747900014</v>
      </c>
      <c r="AX169" s="770">
        <f t="shared" si="47"/>
        <v>17.557714336163528</v>
      </c>
      <c r="AY169" s="959">
        <v>1.1100000000000001</v>
      </c>
      <c r="AZ169" s="896">
        <v>6</v>
      </c>
      <c r="BA169" s="896">
        <v>-17.66</v>
      </c>
      <c r="BB169" s="896">
        <v>-14.71</v>
      </c>
      <c r="BC169" s="896">
        <v>-9.24</v>
      </c>
      <c r="BE169" s="641">
        <v>2012</v>
      </c>
      <c r="BF169" s="922">
        <f t="shared" si="48"/>
        <v>0</v>
      </c>
      <c r="BG169" s="906">
        <v>1.5</v>
      </c>
    </row>
    <row r="170" spans="1:60" ht="11.25" customHeight="1" x14ac:dyDescent="0.2">
      <c r="A170" s="895" t="s">
        <v>1228</v>
      </c>
      <c r="B170" s="899" t="s">
        <v>1229</v>
      </c>
      <c r="C170" s="957" t="s">
        <v>108</v>
      </c>
      <c r="D170" s="957" t="s">
        <v>4347</v>
      </c>
      <c r="E170" s="754">
        <v>8</v>
      </c>
      <c r="F170" s="1235">
        <v>625</v>
      </c>
      <c r="G170" s="1235" t="s">
        <v>106</v>
      </c>
      <c r="H170" s="1235" t="s">
        <v>106</v>
      </c>
      <c r="I170" s="898">
        <v>47.79</v>
      </c>
      <c r="J170" s="669">
        <f t="shared" si="35"/>
        <v>1.7576898932831135</v>
      </c>
      <c r="K170" s="901">
        <v>0.21</v>
      </c>
      <c r="L170" s="911">
        <v>4</v>
      </c>
      <c r="M170" s="660">
        <f t="shared" si="36"/>
        <v>0.84</v>
      </c>
      <c r="N170" s="894" t="s">
        <v>558</v>
      </c>
      <c r="O170" s="756">
        <v>0.2</v>
      </c>
      <c r="P170" s="1196">
        <v>43865</v>
      </c>
      <c r="Q170" s="1196">
        <v>43880</v>
      </c>
      <c r="R170" s="660">
        <f t="shared" si="37"/>
        <v>4.9999999999999902</v>
      </c>
      <c r="S170" s="721">
        <f>IF(INDEX(Historical!$D$7:$D$1379,MATCH(B170,Historical!$B$7:$B$1403,0))=0,"n/a",(INDEX(Historical!$C$7:$C$1381,MATCH(B170,Historical!$B$7:$B$1403,0))/INDEX(Historical!$D$7:$D$1379,MATCH(B170,Historical!$B$7:$B$1403,0))-1)*100)</f>
        <v>22.641509433962259</v>
      </c>
      <c r="T170" s="721">
        <f>IF(INDEX(Historical!$F$7:$F$1372,MATCH(B170,Historical!$B$7:$B$1403,0))=0,"n/a",((INDEX(Historical!$C$7:$C$1381,MATCH(B170,Historical!$B$7:$B$1403,0))/INDEX(Historical!$F$7:$F$1372,MATCH(B170,Historical!$B$7:$B$1403,0)))^(1/3)-1)*100)</f>
        <v>20.662006840961624</v>
      </c>
      <c r="U170" s="721">
        <f>IF(INDEX(Historical!$H$7:$H$1372,MATCH(B170,Historical!$B$7:$B$1403,0))=0,"n/a",((INDEX(Historical!$C$7:$C$1381,MATCH(B170,Historical!$B$7:$B$1403,0))/INDEX(Historical!$H$7:$H$1372,MATCH(B170,Historical!$B$7:$B$1403,0)))^(1/5)-1)*100)</f>
        <v>23.094062241259007</v>
      </c>
      <c r="V170" s="721" t="str">
        <f>IF(INDEX(Historical!$O$7:$O$1372,MATCH(B170,Historical!$B$7:$B$1403,0))=0,"n/a",((INDEX(Historical!$C$7:$C$1381,MATCH(B170,Historical!$B$7:$B$1403,0))/INDEX(Historical!$O$7:$O$1372,MATCH(B170,Historical!$B$7:$B$1403,0)))^(1/10)-1)*100)</f>
        <v>n/a</v>
      </c>
      <c r="W170" s="722" t="str">
        <f t="shared" si="38"/>
        <v>n/a</v>
      </c>
      <c r="X170" s="723">
        <f t="shared" si="39"/>
        <v>0.620808124765027</v>
      </c>
      <c r="Y170" s="900"/>
      <c r="Z170" s="669">
        <f t="shared" si="40"/>
        <v>13.77049180327869</v>
      </c>
      <c r="AA170" s="910">
        <f t="shared" si="41"/>
        <v>7.834426229508197</v>
      </c>
      <c r="AB170" s="911">
        <v>12</v>
      </c>
      <c r="AC170" s="889">
        <v>6.1</v>
      </c>
      <c r="AD170" s="889">
        <v>1.1200000000000001</v>
      </c>
      <c r="AE170" s="889">
        <v>2.4</v>
      </c>
      <c r="AF170" s="889">
        <v>1.08</v>
      </c>
      <c r="AG170" s="889">
        <v>14.2</v>
      </c>
      <c r="AH170" s="889">
        <v>51.300000000000004</v>
      </c>
      <c r="AI170" s="889">
        <v>8.66</v>
      </c>
      <c r="AJ170" s="889">
        <v>37.200000000000003</v>
      </c>
      <c r="AK170" s="889">
        <v>7.0000000000000009</v>
      </c>
      <c r="AL170" s="902">
        <v>207.89</v>
      </c>
      <c r="AM170" s="896">
        <v>1.5</v>
      </c>
      <c r="AN170" s="889">
        <v>0.05</v>
      </c>
      <c r="AO170" s="762">
        <f t="shared" si="42"/>
        <v>17.017325905033925</v>
      </c>
      <c r="AP170" s="763">
        <f t="shared" si="43"/>
        <v>24.851752134542121</v>
      </c>
      <c r="AQ170" s="912">
        <f t="shared" si="44"/>
        <v>-38.676883721031153</v>
      </c>
      <c r="AR170" s="669">
        <f>INDEX(Historical!$C$7:$C$1381,MATCH(B170,Historical!$B$7:$B$1403,0))*IF(AH170="n/a",1.03,IF(AH170&lt;0,1.01,IF(AH170&gt;10,1.1,(1+AH170/100))))</f>
        <v>0.71500000000000008</v>
      </c>
      <c r="AS170" s="910">
        <f t="shared" si="45"/>
        <v>0.77691900000000014</v>
      </c>
      <c r="AT170" s="910">
        <f t="shared" si="50"/>
        <v>0.83130333000000023</v>
      </c>
      <c r="AU170" s="910">
        <f t="shared" si="50"/>
        <v>0.8894945631000003</v>
      </c>
      <c r="AV170" s="910">
        <f t="shared" si="50"/>
        <v>0.95175918251700042</v>
      </c>
      <c r="AW170" s="669">
        <f t="shared" si="46"/>
        <v>4.1644760756170012</v>
      </c>
      <c r="AX170" s="770">
        <f t="shared" si="47"/>
        <v>8.7141160820611034</v>
      </c>
      <c r="AY170" s="959">
        <v>1.08</v>
      </c>
      <c r="AZ170" s="896">
        <v>3.8</v>
      </c>
      <c r="BA170" s="896">
        <v>-25.8</v>
      </c>
      <c r="BB170" s="896">
        <v>-18.29</v>
      </c>
      <c r="BC170" s="896">
        <v>-10.870000000000001</v>
      </c>
      <c r="BE170" s="641">
        <v>2013</v>
      </c>
      <c r="BF170" s="922">
        <f t="shared" si="48"/>
        <v>0</v>
      </c>
      <c r="BG170" s="906">
        <v>1.6</v>
      </c>
    </row>
    <row r="171" spans="1:60" ht="11.25" customHeight="1" x14ac:dyDescent="0.2">
      <c r="A171" s="895" t="s">
        <v>1240</v>
      </c>
      <c r="B171" s="899" t="s">
        <v>1241</v>
      </c>
      <c r="C171" s="957" t="s">
        <v>108</v>
      </c>
      <c r="D171" s="957" t="s">
        <v>4355</v>
      </c>
      <c r="E171" s="754">
        <v>8</v>
      </c>
      <c r="F171" s="1235">
        <v>626</v>
      </c>
      <c r="G171" s="1235" t="s">
        <v>106</v>
      </c>
      <c r="H171" s="1235" t="s">
        <v>106</v>
      </c>
      <c r="I171" s="898">
        <v>29.85</v>
      </c>
      <c r="J171" s="669">
        <f t="shared" si="35"/>
        <v>2.5460636515912896</v>
      </c>
      <c r="K171" s="901">
        <v>0.19</v>
      </c>
      <c r="L171" s="911">
        <v>4</v>
      </c>
      <c r="M171" s="660">
        <f t="shared" si="36"/>
        <v>0.76</v>
      </c>
      <c r="N171" s="894" t="s">
        <v>1242</v>
      </c>
      <c r="O171" s="756">
        <v>0.17</v>
      </c>
      <c r="P171" s="885">
        <v>43868</v>
      </c>
      <c r="Q171" s="885">
        <v>43881</v>
      </c>
      <c r="R171" s="660">
        <f t="shared" si="37"/>
        <v>11.764705882352935</v>
      </c>
      <c r="S171" s="721">
        <f>IF(INDEX(Historical!$D$7:$D$1379,MATCH(B171,Historical!$B$7:$B$1403,0))=0,"n/a",(INDEX(Historical!$C$7:$C$1381,MATCH(B171,Historical!$B$7:$B$1403,0))/INDEX(Historical!$D$7:$D$1379,MATCH(B171,Historical!$B$7:$B$1403,0))-1)*100)</f>
        <v>13.333333333333353</v>
      </c>
      <c r="T171" s="721">
        <f>IF(INDEX(Historical!$F$7:$F$1372,MATCH(B171,Historical!$B$7:$B$1403,0))=0,"n/a",((INDEX(Historical!$C$7:$C$1381,MATCH(B171,Historical!$B$7:$B$1403,0))/INDEX(Historical!$F$7:$F$1372,MATCH(B171,Historical!$B$7:$B$1403,0)))^(1/3)-1)*100)</f>
        <v>12.311068346755549</v>
      </c>
      <c r="U171" s="721">
        <f>IF(INDEX(Historical!$H$7:$H$1372,MATCH(B171,Historical!$B$7:$B$1403,0))=0,"n/a",((INDEX(Historical!$C$7:$C$1381,MATCH(B171,Historical!$B$7:$B$1403,0))/INDEX(Historical!$H$7:$H$1372,MATCH(B171,Historical!$B$7:$B$1403,0)))^(1/5)-1)*100)</f>
        <v>9.7700948713745017</v>
      </c>
      <c r="V171" s="721">
        <f>IF(INDEX(Historical!$O$7:$O$1372,MATCH(B171,Historical!$B$7:$B$1403,0))=0,"n/a",((INDEX(Historical!$C$7:$C$1381,MATCH(B171,Historical!$B$7:$B$1403,0))/INDEX(Historical!$O$7:$O$1372,MATCH(B171,Historical!$B$7:$B$1403,0)))^(1/10)-1)*100)</f>
        <v>6.1796316715072797</v>
      </c>
      <c r="W171" s="722">
        <f t="shared" si="38"/>
        <v>1.5810157288859044</v>
      </c>
      <c r="X171" s="723">
        <f t="shared" si="39"/>
        <v>1.1494229260440589</v>
      </c>
      <c r="Y171" s="900"/>
      <c r="Z171" s="669">
        <f t="shared" si="40"/>
        <v>33.04347826086957</v>
      </c>
      <c r="AA171" s="910">
        <f t="shared" si="41"/>
        <v>12.978260869565219</v>
      </c>
      <c r="AB171" s="911">
        <v>12</v>
      </c>
      <c r="AC171" s="889">
        <v>2.2999999999999998</v>
      </c>
      <c r="AD171" s="889">
        <v>1.44</v>
      </c>
      <c r="AE171" s="889">
        <v>4.51</v>
      </c>
      <c r="AF171" s="889">
        <v>1.41</v>
      </c>
      <c r="AG171" s="889">
        <v>10.8</v>
      </c>
      <c r="AH171" s="889">
        <v>18.8</v>
      </c>
      <c r="AI171" s="889">
        <v>4.3600000000000003</v>
      </c>
      <c r="AJ171" s="889">
        <v>8.5</v>
      </c>
      <c r="AK171" s="889">
        <v>9</v>
      </c>
      <c r="AL171" s="902">
        <v>796.4</v>
      </c>
      <c r="AM171" s="896">
        <v>2.8000000000000003</v>
      </c>
      <c r="AN171" s="889">
        <v>0.01</v>
      </c>
      <c r="AO171" s="762">
        <f t="shared" si="42"/>
        <v>-0.66210234659942735</v>
      </c>
      <c r="AP171" s="763">
        <f t="shared" si="43"/>
        <v>12.316158522965791</v>
      </c>
      <c r="AQ171" s="912">
        <f t="shared" si="44"/>
        <v>-9.8166119606228559</v>
      </c>
      <c r="AR171" s="669">
        <f>INDEX(Historical!$C$7:$C$1381,MATCH(B171,Historical!$B$7:$B$1403,0))*IF(AH171="n/a",1.03,IF(AH171&lt;0,1.01,IF(AH171&gt;10,1.1,(1+AH171/100))))</f>
        <v>0.74800000000000011</v>
      </c>
      <c r="AS171" s="910">
        <f t="shared" si="45"/>
        <v>0.78061280000000022</v>
      </c>
      <c r="AT171" s="910">
        <f t="shared" si="50"/>
        <v>0.85086795200000032</v>
      </c>
      <c r="AU171" s="910">
        <f t="shared" si="50"/>
        <v>0.92744606768000037</v>
      </c>
      <c r="AV171" s="910">
        <f t="shared" si="50"/>
        <v>1.0109162137712004</v>
      </c>
      <c r="AW171" s="669">
        <f t="shared" si="46"/>
        <v>4.3178430334512017</v>
      </c>
      <c r="AX171" s="770">
        <f t="shared" si="47"/>
        <v>14.465135790456287</v>
      </c>
      <c r="AY171" s="959">
        <v>0.84</v>
      </c>
      <c r="AZ171" s="896">
        <v>8.19</v>
      </c>
      <c r="BA171" s="896">
        <v>-17.47</v>
      </c>
      <c r="BB171" s="896">
        <v>-14.35</v>
      </c>
      <c r="BC171" s="896">
        <v>-7.06</v>
      </c>
      <c r="BE171" s="641">
        <v>2013</v>
      </c>
      <c r="BF171" s="922">
        <f t="shared" si="48"/>
        <v>0</v>
      </c>
      <c r="BG171" s="906">
        <v>1.3</v>
      </c>
    </row>
    <row r="172" spans="1:60" ht="11.25" customHeight="1" x14ac:dyDescent="0.2">
      <c r="A172" s="895" t="s">
        <v>1247</v>
      </c>
      <c r="B172" s="899" t="s">
        <v>1248</v>
      </c>
      <c r="C172" s="957" t="s">
        <v>108</v>
      </c>
      <c r="D172" s="957" t="s">
        <v>4355</v>
      </c>
      <c r="E172" s="754">
        <v>8</v>
      </c>
      <c r="F172" s="1235">
        <v>594</v>
      </c>
      <c r="G172" s="1235" t="s">
        <v>115</v>
      </c>
      <c r="H172" s="1235" t="s">
        <v>115</v>
      </c>
      <c r="I172" s="898">
        <v>37.29</v>
      </c>
      <c r="J172" s="669">
        <f t="shared" si="35"/>
        <v>3.110753553231429</v>
      </c>
      <c r="K172" s="901">
        <v>0.28999999999999998</v>
      </c>
      <c r="L172" s="911">
        <v>4</v>
      </c>
      <c r="M172" s="660">
        <f t="shared" si="36"/>
        <v>1.1599999999999999</v>
      </c>
      <c r="N172" s="894" t="s">
        <v>425</v>
      </c>
      <c r="O172" s="756">
        <v>0.27</v>
      </c>
      <c r="P172" s="885">
        <v>43745</v>
      </c>
      <c r="Q172" s="885">
        <v>43755</v>
      </c>
      <c r="R172" s="660">
        <f t="shared" si="37"/>
        <v>7.4074074074073932</v>
      </c>
      <c r="S172" s="721">
        <f>IF(INDEX(Historical!$D$7:$D$1379,MATCH(B172,Historical!$B$7:$B$1403,0))=0,"n/a",(INDEX(Historical!$C$7:$C$1381,MATCH(B172,Historical!$B$7:$B$1403,0))/INDEX(Historical!$D$7:$D$1379,MATCH(B172,Historical!$B$7:$B$1403,0))-1)*100)</f>
        <v>9.9009900990099098</v>
      </c>
      <c r="T172" s="721">
        <f>IF(INDEX(Historical!$F$7:$F$1372,MATCH(B172,Historical!$B$7:$B$1403,0))=0,"n/a",((INDEX(Historical!$C$7:$C$1381,MATCH(B172,Historical!$B$7:$B$1403,0))/INDEX(Historical!$F$7:$F$1372,MATCH(B172,Historical!$B$7:$B$1403,0)))^(1/3)-1)*100)</f>
        <v>12.00359499353576</v>
      </c>
      <c r="U172" s="721">
        <f>IF(INDEX(Historical!$H$7:$H$1372,MATCH(B172,Historical!$B$7:$B$1403,0))=0,"n/a",((INDEX(Historical!$C$7:$C$1381,MATCH(B172,Historical!$B$7:$B$1403,0))/INDEX(Historical!$H$7:$H$1372,MATCH(B172,Historical!$B$7:$B$1403,0)))^(1/5)-1)*100)</f>
        <v>10.296774759988491</v>
      </c>
      <c r="V172" s="721">
        <f>IF(INDEX(Historical!$O$7:$O$1372,MATCH(B172,Historical!$B$7:$B$1403,0))=0,"n/a",((INDEX(Historical!$C$7:$C$1381,MATCH(B172,Historical!$B$7:$B$1403,0))/INDEX(Historical!$O$7:$O$1372,MATCH(B172,Historical!$B$7:$B$1403,0)))^(1/10)-1)*100)</f>
        <v>7.8777707895960392</v>
      </c>
      <c r="W172" s="722">
        <f t="shared" si="38"/>
        <v>1.3070670669407094</v>
      </c>
      <c r="X172" s="723">
        <f t="shared" si="39"/>
        <v>0.96231539812976552</v>
      </c>
      <c r="Y172" s="683"/>
      <c r="Z172" s="669">
        <f t="shared" si="40"/>
        <v>48.739495798319325</v>
      </c>
      <c r="AA172" s="910">
        <f t="shared" si="41"/>
        <v>15.668067226890757</v>
      </c>
      <c r="AB172" s="911">
        <v>12</v>
      </c>
      <c r="AC172" s="889">
        <v>2.38</v>
      </c>
      <c r="AD172" s="889">
        <v>1.56</v>
      </c>
      <c r="AE172" s="889">
        <v>6.42</v>
      </c>
      <c r="AF172" s="889">
        <v>1.72</v>
      </c>
      <c r="AG172" s="889">
        <v>12</v>
      </c>
      <c r="AH172" s="889">
        <v>24</v>
      </c>
      <c r="AI172" s="889">
        <v>4.8500000000000005</v>
      </c>
      <c r="AJ172" s="889">
        <v>10.7</v>
      </c>
      <c r="AK172" s="889">
        <v>10</v>
      </c>
      <c r="AL172" s="902">
        <v>3510</v>
      </c>
      <c r="AM172" s="896">
        <v>0.53</v>
      </c>
      <c r="AN172" s="889">
        <v>0.37</v>
      </c>
      <c r="AO172" s="762">
        <f t="shared" si="42"/>
        <v>-2.2605389136708371</v>
      </c>
      <c r="AP172" s="763">
        <f t="shared" si="43"/>
        <v>13.40752831321992</v>
      </c>
      <c r="AQ172" s="912">
        <f t="shared" si="44"/>
        <v>9.441157462714699</v>
      </c>
      <c r="AR172" s="669">
        <f>INDEX(Historical!$C$7:$C$1381,MATCH(B172,Historical!$B$7:$B$1403,0))*IF(AH172="n/a",1.03,IF(AH172&lt;0,1.01,IF(AH172&gt;10,1.1,(1+AH172/100))))</f>
        <v>1.2210000000000003</v>
      </c>
      <c r="AS172" s="910">
        <f t="shared" si="45"/>
        <v>1.2802185000000004</v>
      </c>
      <c r="AT172" s="910">
        <f t="shared" si="50"/>
        <v>1.4082403500000005</v>
      </c>
      <c r="AU172" s="910">
        <f t="shared" si="50"/>
        <v>1.5490643850000005</v>
      </c>
      <c r="AV172" s="910">
        <f t="shared" si="50"/>
        <v>1.7039708235000008</v>
      </c>
      <c r="AW172" s="669">
        <f t="shared" si="46"/>
        <v>7.1624940585000019</v>
      </c>
      <c r="AX172" s="770">
        <f t="shared" si="47"/>
        <v>19.207546415929208</v>
      </c>
      <c r="AY172" s="959">
        <v>1.07</v>
      </c>
      <c r="AZ172" s="896">
        <v>-0.33999999999999997</v>
      </c>
      <c r="BA172" s="896">
        <v>-19.470000000000002</v>
      </c>
      <c r="BB172" s="896">
        <v>-15.690000000000001</v>
      </c>
      <c r="BC172" s="896">
        <v>-10.42</v>
      </c>
      <c r="BE172" s="641">
        <v>2012</v>
      </c>
      <c r="BF172" s="922">
        <f t="shared" si="48"/>
        <v>0</v>
      </c>
      <c r="BG172" s="906">
        <v>1.6</v>
      </c>
    </row>
    <row r="173" spans="1:60" s="796" customFormat="1" ht="11.25" customHeight="1" x14ac:dyDescent="0.2">
      <c r="A173" s="777" t="s">
        <v>1238</v>
      </c>
      <c r="B173" s="804" t="s">
        <v>1239</v>
      </c>
      <c r="C173" s="957" t="s">
        <v>4335</v>
      </c>
      <c r="D173" s="957" t="s">
        <v>4336</v>
      </c>
      <c r="E173" s="778">
        <v>8</v>
      </c>
      <c r="F173" s="1235">
        <v>559</v>
      </c>
      <c r="G173" s="1234" t="s">
        <v>106</v>
      </c>
      <c r="H173" s="1234" t="s">
        <v>106</v>
      </c>
      <c r="I173" s="779">
        <v>14.64</v>
      </c>
      <c r="J173" s="780">
        <f t="shared" si="35"/>
        <v>13.114754098360654</v>
      </c>
      <c r="K173" s="781">
        <v>0.48</v>
      </c>
      <c r="L173" s="782">
        <v>4</v>
      </c>
      <c r="M173" s="783">
        <f t="shared" si="36"/>
        <v>1.92</v>
      </c>
      <c r="N173" s="784" t="s">
        <v>419</v>
      </c>
      <c r="O173" s="785">
        <v>0.47</v>
      </c>
      <c r="P173" s="805">
        <v>43510</v>
      </c>
      <c r="Q173" s="805">
        <v>43518</v>
      </c>
      <c r="R173" s="783">
        <f t="shared" si="37"/>
        <v>2.1276595744680873</v>
      </c>
      <c r="S173" s="721">
        <f>IF(INDEX(Historical!$D$7:$D$1379,MATCH(B173,Historical!$B$7:$B$1403,0))=0,"n/a",(INDEX(Historical!$C$7:$C$1381,MATCH(B173,Historical!$B$7:$B$1403,0))/INDEX(Historical!$D$7:$D$1379,MATCH(B173,Historical!$B$7:$B$1403,0))-1)*100)</f>
        <v>2.1276595744680771</v>
      </c>
      <c r="T173" s="721">
        <f>IF(INDEX(Historical!$F$7:$F$1372,MATCH(B173,Historical!$B$7:$B$1403,0))=0,"n/a",((INDEX(Historical!$C$7:$C$1381,MATCH(B173,Historical!$B$7:$B$1403,0))/INDEX(Historical!$F$7:$F$1372,MATCH(B173,Historical!$B$7:$B$1403,0)))^(1/3)-1)*100)</f>
        <v>3.4680775533341146</v>
      </c>
      <c r="U173" s="721">
        <f>IF(INDEX(Historical!$H$7:$H$1372,MATCH(B173,Historical!$B$7:$B$1403,0))=0,"n/a",((INDEX(Historical!$C$7:$C$1381,MATCH(B173,Historical!$B$7:$B$1403,0))/INDEX(Historical!$H$7:$H$1372,MATCH(B173,Historical!$B$7:$B$1403,0)))^(1/5)-1)*100)</f>
        <v>4.3295449993188129</v>
      </c>
      <c r="V173" s="721" t="str">
        <f>IF(INDEX(Historical!$O$7:$O$1372,MATCH(B173,Historical!$B$7:$B$1403,0))=0,"n/a",((INDEX(Historical!$C$7:$C$1381,MATCH(B173,Historical!$B$7:$B$1403,0))/INDEX(Historical!$O$7:$O$1372,MATCH(B173,Historical!$B$7:$B$1403,0)))^(1/10)-1)*100)</f>
        <v>n/a</v>
      </c>
      <c r="W173" s="722" t="str">
        <f t="shared" si="38"/>
        <v>n/a</v>
      </c>
      <c r="X173" s="723">
        <f t="shared" si="39"/>
        <v>2.1647724996594064</v>
      </c>
      <c r="Y173" s="958" t="s">
        <v>4407</v>
      </c>
      <c r="Z173" s="780">
        <f t="shared" si="40"/>
        <v>138.12949640287769</v>
      </c>
      <c r="AA173" s="788">
        <f t="shared" si="41"/>
        <v>10.532374100719426</v>
      </c>
      <c r="AB173" s="782">
        <v>12</v>
      </c>
      <c r="AC173" s="789">
        <v>1.39</v>
      </c>
      <c r="AD173" s="789">
        <v>0.7</v>
      </c>
      <c r="AE173" s="789">
        <v>0.71</v>
      </c>
      <c r="AF173" s="789">
        <v>1.73</v>
      </c>
      <c r="AG173" s="789">
        <v>15.2</v>
      </c>
      <c r="AH173" s="789">
        <v>-6.6000000000000005</v>
      </c>
      <c r="AI173" s="789" t="s">
        <v>136</v>
      </c>
      <c r="AJ173" s="789">
        <v>2</v>
      </c>
      <c r="AK173" s="789">
        <v>15</v>
      </c>
      <c r="AL173" s="790">
        <v>1760</v>
      </c>
      <c r="AM173" s="791">
        <v>0.1</v>
      </c>
      <c r="AN173" s="789">
        <v>2.67</v>
      </c>
      <c r="AO173" s="792">
        <f t="shared" si="42"/>
        <v>6.9119249969600425</v>
      </c>
      <c r="AP173" s="793">
        <f t="shared" si="43"/>
        <v>17.444299097679469</v>
      </c>
      <c r="AQ173" s="794">
        <f t="shared" si="44"/>
        <v>-10.009859319677306</v>
      </c>
      <c r="AR173" s="669">
        <f>INDEX(Historical!$C$7:$C$1381,MATCH(B173,Historical!$B$7:$B$1403,0))*IF(AH173="n/a",1.03,IF(AH173&lt;0,1.01,IF(AH173&gt;10,1.1,(1+AH173/100))))</f>
        <v>1.9392</v>
      </c>
      <c r="AS173" s="788">
        <f t="shared" si="45"/>
        <v>1.997376</v>
      </c>
      <c r="AT173" s="788">
        <f t="shared" si="50"/>
        <v>2.1971136000000002</v>
      </c>
      <c r="AU173" s="788">
        <f t="shared" si="50"/>
        <v>2.4168249600000005</v>
      </c>
      <c r="AV173" s="788">
        <f t="shared" si="50"/>
        <v>2.6585074560000006</v>
      </c>
      <c r="AW173" s="780">
        <f t="shared" si="46"/>
        <v>11.209022016</v>
      </c>
      <c r="AX173" s="795">
        <f t="shared" si="47"/>
        <v>76.564358032786885</v>
      </c>
      <c r="AY173" s="960">
        <v>1.25</v>
      </c>
      <c r="AZ173" s="791">
        <v>10.24</v>
      </c>
      <c r="BA173" s="791">
        <v>-39.08</v>
      </c>
      <c r="BB173" s="791">
        <v>-10.69</v>
      </c>
      <c r="BC173" s="791">
        <v>-16.11</v>
      </c>
      <c r="BD173" s="933"/>
      <c r="BE173" s="641">
        <v>2013</v>
      </c>
      <c r="BF173" s="922">
        <f t="shared" si="48"/>
        <v>0</v>
      </c>
      <c r="BG173" s="847">
        <v>3.5999999999999996</v>
      </c>
    </row>
    <row r="174" spans="1:60" ht="11.25" customHeight="1" x14ac:dyDescent="0.2">
      <c r="A174" s="895" t="s">
        <v>1243</v>
      </c>
      <c r="B174" s="899" t="s">
        <v>1244</v>
      </c>
      <c r="C174" s="957" t="s">
        <v>4335</v>
      </c>
      <c r="D174" s="957" t="s">
        <v>4336</v>
      </c>
      <c r="E174" s="754">
        <v>8</v>
      </c>
      <c r="F174" s="1235">
        <v>612</v>
      </c>
      <c r="G174" s="1235" t="s">
        <v>37</v>
      </c>
      <c r="H174" s="1235" t="s">
        <v>115</v>
      </c>
      <c r="I174" s="898">
        <v>28.34</v>
      </c>
      <c r="J174" s="669">
        <f t="shared" si="35"/>
        <v>5.2223006351446717</v>
      </c>
      <c r="K174" s="901">
        <v>0.37</v>
      </c>
      <c r="L174" s="911">
        <v>4</v>
      </c>
      <c r="M174" s="660">
        <f t="shared" si="36"/>
        <v>1.48</v>
      </c>
      <c r="N174" s="894" t="s">
        <v>265</v>
      </c>
      <c r="O174" s="756">
        <v>0.35</v>
      </c>
      <c r="P174" s="885">
        <v>43823</v>
      </c>
      <c r="Q174" s="885">
        <v>43839</v>
      </c>
      <c r="R174" s="660">
        <f t="shared" si="37"/>
        <v>5.7142857142857197</v>
      </c>
      <c r="S174" s="721">
        <f>IF(INDEX(Historical!$D$7:$D$1379,MATCH(B174,Historical!$B$7:$B$1403,0))=0,"n/a",(INDEX(Historical!$C$7:$C$1381,MATCH(B174,Historical!$B$7:$B$1403,0))/INDEX(Historical!$D$7:$D$1379,MATCH(B174,Historical!$B$7:$B$1403,0))-1)*100)</f>
        <v>9.375</v>
      </c>
      <c r="T174" s="721">
        <f>IF(INDEX(Historical!$F$7:$F$1372,MATCH(B174,Historical!$B$7:$B$1403,0))=0,"n/a",((INDEX(Historical!$C$7:$C$1381,MATCH(B174,Historical!$B$7:$B$1403,0))/INDEX(Historical!$F$7:$F$1372,MATCH(B174,Historical!$B$7:$B$1403,0)))^(1/3)-1)*100)</f>
        <v>11.868894208139679</v>
      </c>
      <c r="U174" s="721">
        <f>IF(INDEX(Historical!$H$7:$H$1372,MATCH(B174,Historical!$B$7:$B$1403,0))=0,"n/a",((INDEX(Historical!$C$7:$C$1381,MATCH(B174,Historical!$B$7:$B$1403,0))/INDEX(Historical!$H$7:$H$1372,MATCH(B174,Historical!$B$7:$B$1403,0)))^(1/5)-1)*100)</f>
        <v>11.842691472014465</v>
      </c>
      <c r="V174" s="721">
        <f>IF(INDEX(Historical!$O$7:$O$1372,MATCH(B174,Historical!$B$7:$B$1403,0))=0,"n/a",((INDEX(Historical!$C$7:$C$1381,MATCH(B174,Historical!$B$7:$B$1403,0))/INDEX(Historical!$O$7:$O$1372,MATCH(B174,Historical!$B$7:$B$1403,0)))^(1/10)-1)*100)</f>
        <v>-2.9307513348039493</v>
      </c>
      <c r="W174" s="722" t="str">
        <f t="shared" si="38"/>
        <v>n/a</v>
      </c>
      <c r="X174" s="723">
        <f t="shared" si="39"/>
        <v>1.4990748698752487</v>
      </c>
      <c r="Y174" s="679"/>
      <c r="Z174" s="669">
        <f t="shared" si="40"/>
        <v>125.42372881355932</v>
      </c>
      <c r="AA174" s="910">
        <f t="shared" si="41"/>
        <v>24.016949152542374</v>
      </c>
      <c r="AB174" s="911">
        <v>12</v>
      </c>
      <c r="AC174" s="889">
        <v>1.18</v>
      </c>
      <c r="AD174" s="889" t="s">
        <v>136</v>
      </c>
      <c r="AE174" s="889">
        <v>8.32</v>
      </c>
      <c r="AF174" s="889">
        <v>1.99</v>
      </c>
      <c r="AG174" s="889">
        <v>8.3000000000000007</v>
      </c>
      <c r="AH174" s="889">
        <v>-1.6</v>
      </c>
      <c r="AI174" s="889">
        <v>3.71</v>
      </c>
      <c r="AJ174" s="889">
        <v>7.9</v>
      </c>
      <c r="AK174" s="889" t="s">
        <v>136</v>
      </c>
      <c r="AL174" s="902">
        <v>1160</v>
      </c>
      <c r="AM174" s="896">
        <v>3.3000000000000003</v>
      </c>
      <c r="AN174" s="889">
        <v>0.78</v>
      </c>
      <c r="AO174" s="762">
        <f t="shared" si="42"/>
        <v>-6.9519570453832387</v>
      </c>
      <c r="AP174" s="763">
        <f t="shared" si="43"/>
        <v>17.064992107159135</v>
      </c>
      <c r="AQ174" s="912">
        <f t="shared" si="44"/>
        <v>45.745179167171116</v>
      </c>
      <c r="AR174" s="669">
        <f>INDEX(Historical!$C$7:$C$1381,MATCH(B174,Historical!$B$7:$B$1403,0))*IF(AH174="n/a",1.03,IF(AH174&lt;0,1.01,IF(AH174&gt;10,1.1,(1+AH174/100))))</f>
        <v>1.4139999999999999</v>
      </c>
      <c r="AS174" s="910">
        <f t="shared" si="45"/>
        <v>1.4664593999999997</v>
      </c>
      <c r="AT174" s="910">
        <f t="shared" si="50"/>
        <v>1.5104531819999998</v>
      </c>
      <c r="AU174" s="910">
        <f t="shared" si="50"/>
        <v>1.5557667774599999</v>
      </c>
      <c r="AV174" s="910">
        <f t="shared" si="50"/>
        <v>1.6024397807838</v>
      </c>
      <c r="AW174" s="669">
        <f t="shared" si="46"/>
        <v>7.5491191402437989</v>
      </c>
      <c r="AX174" s="770">
        <f t="shared" si="47"/>
        <v>26.637682216809456</v>
      </c>
      <c r="AY174" s="959">
        <v>0.57999999999999996</v>
      </c>
      <c r="AZ174" s="896">
        <v>-2.04</v>
      </c>
      <c r="BA174" s="896">
        <v>-16.03</v>
      </c>
      <c r="BB174" s="896">
        <v>-12.18</v>
      </c>
      <c r="BC174" s="896">
        <v>-11.14</v>
      </c>
      <c r="BE174" s="641">
        <v>2013</v>
      </c>
      <c r="BF174" s="922">
        <f t="shared" si="48"/>
        <v>0</v>
      </c>
      <c r="BG174" s="906">
        <v>4.1000000000000005</v>
      </c>
      <c r="BH174" s="721"/>
    </row>
    <row r="175" spans="1:60" ht="11.25" customHeight="1" x14ac:dyDescent="0.2">
      <c r="A175" s="895" t="s">
        <v>1311</v>
      </c>
      <c r="B175" s="899" t="s">
        <v>1312</v>
      </c>
      <c r="C175" s="957" t="s">
        <v>112</v>
      </c>
      <c r="D175" s="957" t="s">
        <v>4361</v>
      </c>
      <c r="E175" s="754">
        <v>8</v>
      </c>
      <c r="F175" s="1235">
        <v>603</v>
      </c>
      <c r="G175" s="1235" t="s">
        <v>106</v>
      </c>
      <c r="H175" s="1235" t="s">
        <v>106</v>
      </c>
      <c r="I175" s="898">
        <v>205.53</v>
      </c>
      <c r="J175" s="669">
        <f t="shared" si="35"/>
        <v>2.0045735415754393</v>
      </c>
      <c r="K175" s="901">
        <v>1.03</v>
      </c>
      <c r="L175" s="911">
        <v>4</v>
      </c>
      <c r="M175" s="660">
        <f t="shared" si="36"/>
        <v>4.12</v>
      </c>
      <c r="N175" s="894" t="s">
        <v>249</v>
      </c>
      <c r="O175" s="756">
        <v>0.86</v>
      </c>
      <c r="P175" s="885">
        <v>43795</v>
      </c>
      <c r="Q175" s="885">
        <v>43811</v>
      </c>
      <c r="R175" s="660">
        <f t="shared" si="37"/>
        <v>19.767441860465119</v>
      </c>
      <c r="S175" s="721">
        <f>IF(INDEX(Historical!$D$7:$D$1379,MATCH(B175,Historical!$B$7:$B$1403,0))=0,"n/a",(INDEX(Historical!$C$7:$C$1381,MATCH(B175,Historical!$B$7:$B$1403,0))/INDEX(Historical!$D$7:$D$1379,MATCH(B175,Historical!$B$7:$B$1403,0))-1)*100)</f>
        <v>19.536423841059602</v>
      </c>
      <c r="T175" s="721">
        <f>IF(INDEX(Historical!$F$7:$F$1372,MATCH(B175,Historical!$B$7:$B$1403,0))=0,"n/a",((INDEX(Historical!$C$7:$C$1381,MATCH(B175,Historical!$B$7:$B$1403,0))/INDEX(Historical!$F$7:$F$1372,MATCH(B175,Historical!$B$7:$B$1403,0)))^(1/3)-1)*100)</f>
        <v>19.792410053297793</v>
      </c>
      <c r="U175" s="721">
        <f>IF(INDEX(Historical!$H$7:$H$1372,MATCH(B175,Historical!$B$7:$B$1403,0))=0,"n/a",((INDEX(Historical!$C$7:$C$1381,MATCH(B175,Historical!$B$7:$B$1403,0))/INDEX(Historical!$H$7:$H$1372,MATCH(B175,Historical!$B$7:$B$1403,0)))^(1/5)-1)*100)</f>
        <v>29.27109882050749</v>
      </c>
      <c r="V175" s="721" t="str">
        <f>IF(INDEX(Historical!$O$7:$O$1372,MATCH(B175,Historical!$B$7:$B$1403,0))=0,"n/a",((INDEX(Historical!$C$7:$C$1381,MATCH(B175,Historical!$B$7:$B$1403,0))/INDEX(Historical!$O$7:$O$1372,MATCH(B175,Historical!$B$7:$B$1403,0)))^(1/10)-1)*100)</f>
        <v>n/a</v>
      </c>
      <c r="W175" s="722" t="str">
        <f t="shared" si="38"/>
        <v>n/a</v>
      </c>
      <c r="X175" s="723">
        <f t="shared" si="39"/>
        <v>2.0759644553551415</v>
      </c>
      <c r="Y175" s="682"/>
      <c r="Z175" s="669">
        <f t="shared" si="40"/>
        <v>31.070889894419306</v>
      </c>
      <c r="AA175" s="910">
        <f t="shared" si="41"/>
        <v>15.5</v>
      </c>
      <c r="AB175" s="911">
        <v>12</v>
      </c>
      <c r="AC175" s="889">
        <v>13.26</v>
      </c>
      <c r="AD175" s="889" t="s">
        <v>136</v>
      </c>
      <c r="AE175" s="889">
        <v>0.95</v>
      </c>
      <c r="AF175" s="889">
        <v>5.36</v>
      </c>
      <c r="AG175" s="889">
        <v>33.900000000000006</v>
      </c>
      <c r="AH175" s="889">
        <v>-30.5</v>
      </c>
      <c r="AI175" s="889">
        <v>-27.839999999999996</v>
      </c>
      <c r="AJ175" s="889">
        <v>14.099999999999998</v>
      </c>
      <c r="AK175" s="889">
        <v>-5.92</v>
      </c>
      <c r="AL175" s="902">
        <v>8430</v>
      </c>
      <c r="AM175" s="896">
        <v>0.3</v>
      </c>
      <c r="AN175" s="889">
        <v>0.81</v>
      </c>
      <c r="AO175" s="762">
        <f t="shared" si="42"/>
        <v>15.775672362082929</v>
      </c>
      <c r="AP175" s="763">
        <f t="shared" si="43"/>
        <v>31.275672362082929</v>
      </c>
      <c r="AQ175" s="912">
        <f t="shared" si="44"/>
        <v>92.157342936574878</v>
      </c>
      <c r="AR175" s="669">
        <f>INDEX(Historical!$C$7:$C$1381,MATCH(B175,Historical!$B$7:$B$1403,0))*IF(AH175="n/a",1.03,IF(AH175&lt;0,1.01,IF(AH175&gt;10,1.1,(1+AH175/100))))</f>
        <v>3.6461000000000001</v>
      </c>
      <c r="AS175" s="910">
        <f t="shared" si="45"/>
        <v>3.6825610000000002</v>
      </c>
      <c r="AT175" s="910">
        <f t="shared" si="50"/>
        <v>3.7193866100000004</v>
      </c>
      <c r="AU175" s="910">
        <f t="shared" si="50"/>
        <v>3.7565804761000003</v>
      </c>
      <c r="AV175" s="910">
        <f t="shared" si="50"/>
        <v>3.7941462808610003</v>
      </c>
      <c r="AW175" s="669">
        <f t="shared" si="46"/>
        <v>18.598774366961003</v>
      </c>
      <c r="AX175" s="770">
        <f t="shared" si="47"/>
        <v>9.0491774276071641</v>
      </c>
      <c r="AY175" s="959">
        <v>1.06</v>
      </c>
      <c r="AZ175" s="896">
        <v>4.72</v>
      </c>
      <c r="BA175" s="896">
        <v>-26.52</v>
      </c>
      <c r="BB175" s="896">
        <v>-20.62</v>
      </c>
      <c r="BC175" s="896">
        <v>-11.26</v>
      </c>
      <c r="BE175" s="641">
        <v>2013</v>
      </c>
      <c r="BF175" s="922">
        <f t="shared" si="48"/>
        <v>0</v>
      </c>
      <c r="BG175" s="906">
        <v>7.7</v>
      </c>
      <c r="BH175" s="721"/>
    </row>
    <row r="176" spans="1:60" ht="11.25" customHeight="1" x14ac:dyDescent="0.2">
      <c r="A176" s="904" t="s">
        <v>1277</v>
      </c>
      <c r="B176" s="899" t="s">
        <v>1278</v>
      </c>
      <c r="C176" s="957" t="s">
        <v>108</v>
      </c>
      <c r="D176" s="957" t="s">
        <v>4355</v>
      </c>
      <c r="E176" s="754">
        <v>8</v>
      </c>
      <c r="F176" s="1235">
        <v>649</v>
      </c>
      <c r="G176" s="1235" t="s">
        <v>106</v>
      </c>
      <c r="H176" s="1235" t="s">
        <v>106</v>
      </c>
      <c r="I176" s="898">
        <v>89.6</v>
      </c>
      <c r="J176" s="669">
        <f t="shared" si="35"/>
        <v>2.5446428571428572</v>
      </c>
      <c r="K176" s="901">
        <v>0.56999999999999995</v>
      </c>
      <c r="L176" s="911">
        <v>4</v>
      </c>
      <c r="M176" s="660">
        <f t="shared" si="36"/>
        <v>2.2799999999999998</v>
      </c>
      <c r="N176" s="894" t="s">
        <v>127</v>
      </c>
      <c r="O176" s="756">
        <v>0.52</v>
      </c>
      <c r="P176" s="885">
        <v>43914</v>
      </c>
      <c r="Q176" s="885">
        <v>43930</v>
      </c>
      <c r="R176" s="660">
        <f t="shared" si="37"/>
        <v>9.6153846153846025</v>
      </c>
      <c r="S176" s="721">
        <f>IF(INDEX(Historical!$D$7:$D$1379,MATCH(B176,Historical!$B$7:$B$1403,0))=0,"n/a",(INDEX(Historical!$C$7:$C$1381,MATCH(B176,Historical!$B$7:$B$1403,0))/INDEX(Historical!$D$7:$D$1379,MATCH(B176,Historical!$B$7:$B$1403,0))-1)*100)</f>
        <v>9.932951227425125</v>
      </c>
      <c r="T176" s="721">
        <f>IF(INDEX(Historical!$F$7:$F$1372,MATCH(B176,Historical!$B$7:$B$1403,0))=0,"n/a",((INDEX(Historical!$C$7:$C$1381,MATCH(B176,Historical!$B$7:$B$1403,0))/INDEX(Historical!$F$7:$F$1372,MATCH(B176,Historical!$B$7:$B$1403,0)))^(1/3)-1)*100)</f>
        <v>9.637490641491663</v>
      </c>
      <c r="U176" s="721">
        <f>IF(INDEX(Historical!$H$7:$H$1372,MATCH(B176,Historical!$B$7:$B$1403,0))=0,"n/a",((INDEX(Historical!$C$7:$C$1381,MATCH(B176,Historical!$B$7:$B$1403,0))/INDEX(Historical!$H$7:$H$1372,MATCH(B176,Historical!$B$7:$B$1403,0)))^(1/5)-1)*100)</f>
        <v>7.4601672368568295</v>
      </c>
      <c r="V176" s="721">
        <f>IF(INDEX(Historical!$O$7:$O$1372,MATCH(B176,Historical!$B$7:$B$1403,0))=0,"n/a",((INDEX(Historical!$C$7:$C$1381,MATCH(B176,Historical!$B$7:$B$1403,0))/INDEX(Historical!$O$7:$O$1372,MATCH(B176,Historical!$B$7:$B$1403,0)))^(1/10)-1)*100)</f>
        <v>4.7316427783497872</v>
      </c>
      <c r="W176" s="722">
        <f t="shared" si="38"/>
        <v>1.5766547869995049</v>
      </c>
      <c r="X176" s="723" t="str">
        <f t="shared" si="39"/>
        <v>n/a</v>
      </c>
      <c r="Y176" s="682"/>
      <c r="Z176" s="669" t="str">
        <f t="shared" si="40"/>
        <v>n/a</v>
      </c>
      <c r="AA176" s="910" t="str">
        <f t="shared" si="41"/>
        <v>n/a</v>
      </c>
      <c r="AB176" s="911">
        <v>12</v>
      </c>
      <c r="AC176" s="889" t="s">
        <v>136</v>
      </c>
      <c r="AD176" s="889" t="s">
        <v>136</v>
      </c>
      <c r="AE176" s="889" t="s">
        <v>136</v>
      </c>
      <c r="AF176" s="889" t="s">
        <v>136</v>
      </c>
      <c r="AG176" s="889" t="s">
        <v>136</v>
      </c>
      <c r="AH176" s="889" t="s">
        <v>136</v>
      </c>
      <c r="AI176" s="889" t="s">
        <v>136</v>
      </c>
      <c r="AJ176" s="889" t="s">
        <v>136</v>
      </c>
      <c r="AK176" s="889" t="s">
        <v>136</v>
      </c>
      <c r="AL176" s="902" t="s">
        <v>136</v>
      </c>
      <c r="AM176" s="896" t="s">
        <v>136</v>
      </c>
      <c r="AN176" s="889" t="s">
        <v>136</v>
      </c>
      <c r="AO176" s="762" t="str">
        <f t="shared" si="42"/>
        <v>n/a</v>
      </c>
      <c r="AP176" s="763">
        <f t="shared" si="43"/>
        <v>10.004810093999687</v>
      </c>
      <c r="AQ176" s="912" t="str">
        <f t="shared" si="44"/>
        <v>n/a</v>
      </c>
      <c r="AR176" s="669">
        <f>INDEX(Historical!$C$7:$C$1381,MATCH(B176,Historical!$B$7:$B$1403,0))*IF(AH176="n/a",1.03,IF(AH176&lt;0,1.01,IF(AH176&gt;10,1.1,(1+AH176/100))))</f>
        <v>2.094093</v>
      </c>
      <c r="AS176" s="910">
        <f t="shared" si="45"/>
        <v>2.1569157900000002</v>
      </c>
      <c r="AT176" s="910">
        <f t="shared" si="50"/>
        <v>2.2216232637000002</v>
      </c>
      <c r="AU176" s="910">
        <f t="shared" si="50"/>
        <v>2.2882719616110001</v>
      </c>
      <c r="AV176" s="910">
        <f t="shared" si="50"/>
        <v>2.3569201204593302</v>
      </c>
      <c r="AW176" s="669">
        <f t="shared" si="46"/>
        <v>11.117824135770331</v>
      </c>
      <c r="AX176" s="770">
        <f t="shared" si="47"/>
        <v>12.408285865815103</v>
      </c>
      <c r="AY176" s="959" t="s">
        <v>136</v>
      </c>
      <c r="AZ176" s="896" t="s">
        <v>136</v>
      </c>
      <c r="BA176" s="896" t="s">
        <v>136</v>
      </c>
      <c r="BB176" s="896" t="s">
        <v>136</v>
      </c>
      <c r="BC176" s="896" t="s">
        <v>136</v>
      </c>
      <c r="BD176" s="932" t="s">
        <v>4281</v>
      </c>
      <c r="BE176" s="641">
        <v>2013</v>
      </c>
      <c r="BF176" s="922">
        <f t="shared" si="48"/>
        <v>0</v>
      </c>
      <c r="BG176" s="906" t="s">
        <v>136</v>
      </c>
    </row>
    <row r="177" spans="1:60" ht="11.25" customHeight="1" x14ac:dyDescent="0.2">
      <c r="A177" s="887" t="s">
        <v>1297</v>
      </c>
      <c r="B177" s="899" t="s">
        <v>1298</v>
      </c>
      <c r="C177" s="957" t="s">
        <v>108</v>
      </c>
      <c r="D177" s="957" t="s">
        <v>4355</v>
      </c>
      <c r="E177" s="754">
        <v>8</v>
      </c>
      <c r="F177" s="1235">
        <v>555</v>
      </c>
      <c r="G177" s="1235" t="s">
        <v>106</v>
      </c>
      <c r="H177" s="1235" t="s">
        <v>106</v>
      </c>
      <c r="I177" s="898">
        <v>12.21</v>
      </c>
      <c r="J177" s="669">
        <f t="shared" si="35"/>
        <v>4.5864045864045861</v>
      </c>
      <c r="K177" s="901">
        <v>0.14000000000000001</v>
      </c>
      <c r="L177" s="911">
        <v>4</v>
      </c>
      <c r="M177" s="660">
        <f t="shared" si="36"/>
        <v>0.56000000000000005</v>
      </c>
      <c r="N177" s="894" t="s">
        <v>558</v>
      </c>
      <c r="O177" s="756">
        <v>0.13</v>
      </c>
      <c r="P177" s="890">
        <v>43307</v>
      </c>
      <c r="Q177" s="890">
        <v>43322</v>
      </c>
      <c r="R177" s="660">
        <f t="shared" si="37"/>
        <v>7.6923076923076987</v>
      </c>
      <c r="S177" s="721">
        <f>IF(INDEX(Historical!$D$7:$D$1379,MATCH(B177,Historical!$B$7:$B$1403,0))=0,"n/a",(INDEX(Historical!$C$7:$C$1381,MATCH(B177,Historical!$B$7:$B$1403,0))/INDEX(Historical!$D$7:$D$1379,MATCH(B177,Historical!$B$7:$B$1403,0))-1)*100)</f>
        <v>3.7037037037036979</v>
      </c>
      <c r="T177" s="721">
        <f>IF(INDEX(Historical!$F$7:$F$1372,MATCH(B177,Historical!$B$7:$B$1403,0))=0,"n/a",((INDEX(Historical!$C$7:$C$1381,MATCH(B177,Historical!$B$7:$B$1403,0))/INDEX(Historical!$F$7:$F$1372,MATCH(B177,Historical!$B$7:$B$1403,0)))^(1/3)-1)*100)</f>
        <v>7.5619097349695741</v>
      </c>
      <c r="U177" s="721">
        <f>IF(INDEX(Historical!$H$7:$H$1372,MATCH(B177,Historical!$B$7:$B$1403,0))=0,"n/a",((INDEX(Historical!$C$7:$C$1381,MATCH(B177,Historical!$B$7:$B$1403,0))/INDEX(Historical!$H$7:$H$1372,MATCH(B177,Historical!$B$7:$B$1403,0)))^(1/5)-1)*100)</f>
        <v>9.8560543306117854</v>
      </c>
      <c r="V177" s="721">
        <f>IF(INDEX(Historical!$O$7:$O$1372,MATCH(B177,Historical!$B$7:$B$1403,0))=0,"n/a",((INDEX(Historical!$C$7:$C$1381,MATCH(B177,Historical!$B$7:$B$1403,0))/INDEX(Historical!$O$7:$O$1372,MATCH(B177,Historical!$B$7:$B$1403,0)))^(1/10)-1)*100)</f>
        <v>35.171624536622772</v>
      </c>
      <c r="W177" s="722">
        <f t="shared" si="38"/>
        <v>0.28022744074130213</v>
      </c>
      <c r="X177" s="723">
        <f t="shared" si="39"/>
        <v>1.4284136711031572</v>
      </c>
      <c r="Y177" s="691" t="s">
        <v>4516</v>
      </c>
      <c r="Z177" s="669">
        <f t="shared" si="40"/>
        <v>41.481481481481481</v>
      </c>
      <c r="AA177" s="910">
        <f t="shared" si="41"/>
        <v>9.0444444444444443</v>
      </c>
      <c r="AB177" s="911">
        <v>12</v>
      </c>
      <c r="AC177" s="889">
        <v>1.35</v>
      </c>
      <c r="AD177" s="889">
        <v>1.1299999999999999</v>
      </c>
      <c r="AE177" s="889">
        <v>2.2400000000000002</v>
      </c>
      <c r="AF177" s="889">
        <v>0.76</v>
      </c>
      <c r="AG177" s="889">
        <v>9</v>
      </c>
      <c r="AH177" s="889">
        <v>18.5</v>
      </c>
      <c r="AI177" s="889">
        <v>3.6700000000000004</v>
      </c>
      <c r="AJ177" s="889">
        <v>6.9</v>
      </c>
      <c r="AK177" s="889">
        <v>8</v>
      </c>
      <c r="AL177" s="902">
        <v>1540</v>
      </c>
      <c r="AM177" s="896">
        <v>0.3</v>
      </c>
      <c r="AN177" s="889">
        <v>0.15</v>
      </c>
      <c r="AO177" s="762">
        <f t="shared" si="42"/>
        <v>5.3980144725719263</v>
      </c>
      <c r="AP177" s="763">
        <f t="shared" si="43"/>
        <v>14.442458917016371</v>
      </c>
      <c r="AQ177" s="912">
        <f t="shared" si="44"/>
        <v>-44.727833897349271</v>
      </c>
      <c r="AR177" s="669">
        <f>INDEX(Historical!$C$7:$C$1381,MATCH(B177,Historical!$B$7:$B$1403,0))*IF(AH177="n/a",1.03,IF(AH177&lt;0,1.01,IF(AH177&gt;10,1.1,(1+AH177/100))))</f>
        <v>0.6160000000000001</v>
      </c>
      <c r="AS177" s="910">
        <f t="shared" si="45"/>
        <v>0.63860720000000004</v>
      </c>
      <c r="AT177" s="910">
        <f t="shared" si="50"/>
        <v>0.68969577600000009</v>
      </c>
      <c r="AU177" s="910">
        <f t="shared" si="50"/>
        <v>0.74487143808000011</v>
      </c>
      <c r="AV177" s="910">
        <f t="shared" si="50"/>
        <v>0.80446115312640021</v>
      </c>
      <c r="AW177" s="669">
        <f t="shared" si="46"/>
        <v>3.4936355672064008</v>
      </c>
      <c r="AX177" s="770">
        <f t="shared" si="47"/>
        <v>28.612903908324327</v>
      </c>
      <c r="AY177" s="959">
        <v>1.49</v>
      </c>
      <c r="AZ177" s="896">
        <v>-0.65</v>
      </c>
      <c r="BA177" s="896">
        <v>-21.279999999999998</v>
      </c>
      <c r="BB177" s="896">
        <v>-15.32</v>
      </c>
      <c r="BC177" s="896">
        <v>-13.52</v>
      </c>
      <c r="BE177" s="641">
        <v>2012</v>
      </c>
      <c r="BF177" s="922">
        <f t="shared" si="48"/>
        <v>0</v>
      </c>
      <c r="BG177" s="906">
        <v>1.0999999999999999</v>
      </c>
    </row>
    <row r="178" spans="1:60" ht="11.25" customHeight="1" x14ac:dyDescent="0.2">
      <c r="A178" s="904" t="s">
        <v>1273</v>
      </c>
      <c r="B178" s="899" t="s">
        <v>1274</v>
      </c>
      <c r="C178" s="957" t="s">
        <v>4335</v>
      </c>
      <c r="D178" s="957" t="s">
        <v>4336</v>
      </c>
      <c r="E178" s="754">
        <v>8</v>
      </c>
      <c r="F178" s="1235">
        <v>588</v>
      </c>
      <c r="G178" s="1235" t="s">
        <v>106</v>
      </c>
      <c r="H178" s="1235" t="s">
        <v>106</v>
      </c>
      <c r="I178" s="898">
        <v>31.14</v>
      </c>
      <c r="J178" s="669">
        <f t="shared" si="35"/>
        <v>4.0462427745664744</v>
      </c>
      <c r="K178" s="901">
        <v>0.315</v>
      </c>
      <c r="L178" s="911">
        <v>4</v>
      </c>
      <c r="M178" s="660">
        <f t="shared" si="36"/>
        <v>1.26</v>
      </c>
      <c r="N178" s="894" t="s">
        <v>586</v>
      </c>
      <c r="O178" s="756">
        <v>0.31</v>
      </c>
      <c r="P178" s="885">
        <v>43740</v>
      </c>
      <c r="Q178" s="885">
        <v>43748</v>
      </c>
      <c r="R178" s="660">
        <f t="shared" si="37"/>
        <v>1.6129032258064528</v>
      </c>
      <c r="S178" s="721">
        <f>IF(INDEX(Historical!$D$7:$D$1379,MATCH(B178,Historical!$B$7:$B$1403,0))=0,"n/a",(INDEX(Historical!$C$7:$C$1381,MATCH(B178,Historical!$B$7:$B$1403,0))/INDEX(Historical!$D$7:$D$1379,MATCH(B178,Historical!$B$7:$B$1403,0))-1)*100)</f>
        <v>1.6326530612244872</v>
      </c>
      <c r="T178" s="721">
        <f>IF(INDEX(Historical!$F$7:$F$1372,MATCH(B178,Historical!$B$7:$B$1403,0))=0,"n/a",((INDEX(Historical!$C$7:$C$1381,MATCH(B178,Historical!$B$7:$B$1403,0))/INDEX(Historical!$F$7:$F$1372,MATCH(B178,Historical!$B$7:$B$1403,0)))^(1/3)-1)*100)</f>
        <v>1.6600534473382167</v>
      </c>
      <c r="U178" s="721">
        <f>IF(INDEX(Historical!$H$7:$H$1372,MATCH(B178,Historical!$B$7:$B$1403,0))=0,"n/a",((INDEX(Historical!$C$7:$C$1381,MATCH(B178,Historical!$B$7:$B$1403,0))/INDEX(Historical!$H$7:$H$1372,MATCH(B178,Historical!$B$7:$B$1403,0)))^(1/5)-1)*100)</f>
        <v>1.5560225777011771</v>
      </c>
      <c r="V178" s="721" t="str">
        <f>IF(INDEX(Historical!$O$7:$O$1372,MATCH(B178,Historical!$B$7:$B$1403,0))=0,"n/a",((INDEX(Historical!$C$7:$C$1381,MATCH(B178,Historical!$B$7:$B$1403,0))/INDEX(Historical!$O$7:$O$1372,MATCH(B178,Historical!$B$7:$B$1403,0)))^(1/10)-1)*100)</f>
        <v>n/a</v>
      </c>
      <c r="W178" s="722" t="str">
        <f t="shared" si="38"/>
        <v>n/a</v>
      </c>
      <c r="X178" s="723" t="str">
        <f t="shared" si="39"/>
        <v>n/a</v>
      </c>
      <c r="Y178" s="678"/>
      <c r="Z178" s="669">
        <f t="shared" si="40"/>
        <v>900</v>
      </c>
      <c r="AA178" s="910">
        <f t="shared" si="41"/>
        <v>222.42857142857142</v>
      </c>
      <c r="AB178" s="911">
        <v>12</v>
      </c>
      <c r="AC178" s="889">
        <v>0.14000000000000001</v>
      </c>
      <c r="AD178" s="889" t="s">
        <v>136</v>
      </c>
      <c r="AE178" s="889">
        <v>9.64</v>
      </c>
      <c r="AF178" s="889">
        <v>1.92</v>
      </c>
      <c r="AG178" s="889">
        <v>0.89999999999999991</v>
      </c>
      <c r="AH178" s="889">
        <v>-85.8</v>
      </c>
      <c r="AI178" s="889">
        <v>8.51</v>
      </c>
      <c r="AJ178" s="889">
        <v>-17.399999999999999</v>
      </c>
      <c r="AK178" s="889" t="s">
        <v>136</v>
      </c>
      <c r="AL178" s="902">
        <v>6670</v>
      </c>
      <c r="AM178" s="896">
        <v>0.3</v>
      </c>
      <c r="AN178" s="889">
        <v>0.82</v>
      </c>
      <c r="AO178" s="762">
        <f t="shared" si="42"/>
        <v>-216.82630607630375</v>
      </c>
      <c r="AP178" s="763">
        <f t="shared" si="43"/>
        <v>5.6022653522676515</v>
      </c>
      <c r="AQ178" s="912">
        <f t="shared" si="44"/>
        <v>335.66697635431842</v>
      </c>
      <c r="AR178" s="669">
        <f>INDEX(Historical!$C$7:$C$1381,MATCH(B178,Historical!$B$7:$B$1403,0))*IF(AH178="n/a",1.03,IF(AH178&lt;0,1.01,IF(AH178&gt;10,1.1,(1+AH178/100))))</f>
        <v>1.2574500000000002</v>
      </c>
      <c r="AS178" s="910">
        <f t="shared" si="45"/>
        <v>1.3644589950000001</v>
      </c>
      <c r="AT178" s="910">
        <f t="shared" si="50"/>
        <v>1.4053927648500002</v>
      </c>
      <c r="AU178" s="910">
        <f t="shared" si="50"/>
        <v>1.4475545477955003</v>
      </c>
      <c r="AV178" s="910">
        <f t="shared" si="50"/>
        <v>1.4909811842293654</v>
      </c>
      <c r="AW178" s="669">
        <f t="shared" si="46"/>
        <v>6.9658374918748667</v>
      </c>
      <c r="AX178" s="770">
        <f t="shared" si="47"/>
        <v>22.369420333573753</v>
      </c>
      <c r="AY178" s="959">
        <v>0.41</v>
      </c>
      <c r="AZ178" s="896">
        <v>17.91</v>
      </c>
      <c r="BA178" s="896">
        <v>-8.44</v>
      </c>
      <c r="BB178" s="896">
        <v>-0.71000000000000008</v>
      </c>
      <c r="BC178" s="896">
        <v>5.96</v>
      </c>
      <c r="BE178" s="641">
        <v>2012</v>
      </c>
      <c r="BF178" s="922">
        <f t="shared" si="48"/>
        <v>0</v>
      </c>
      <c r="BG178" s="906">
        <v>0.5</v>
      </c>
    </row>
    <row r="179" spans="1:60" ht="11.25" customHeight="1" x14ac:dyDescent="0.2">
      <c r="A179" s="895" t="s">
        <v>1279</v>
      </c>
      <c r="B179" s="899" t="s">
        <v>1280</v>
      </c>
      <c r="C179" s="957" t="s">
        <v>108</v>
      </c>
      <c r="D179" s="957" t="s">
        <v>4355</v>
      </c>
      <c r="E179" s="754">
        <v>8</v>
      </c>
      <c r="F179" s="1235">
        <v>624</v>
      </c>
      <c r="G179" s="1235" t="s">
        <v>106</v>
      </c>
      <c r="H179" s="1235" t="s">
        <v>106</v>
      </c>
      <c r="I179" s="898">
        <v>10.26</v>
      </c>
      <c r="J179" s="669">
        <f t="shared" si="35"/>
        <v>5.0682261208577</v>
      </c>
      <c r="K179" s="901">
        <v>0.13</v>
      </c>
      <c r="L179" s="911">
        <v>4</v>
      </c>
      <c r="M179" s="660">
        <f t="shared" si="36"/>
        <v>0.52</v>
      </c>
      <c r="N179" s="894" t="s">
        <v>442</v>
      </c>
      <c r="O179" s="756">
        <v>0.12</v>
      </c>
      <c r="P179" s="1196">
        <v>43865</v>
      </c>
      <c r="Q179" s="1196">
        <v>43879</v>
      </c>
      <c r="R179" s="660">
        <f t="shared" si="37"/>
        <v>8.333333333333341</v>
      </c>
      <c r="S179" s="721">
        <f>IF(INDEX(Historical!$D$7:$D$1379,MATCH(B179,Historical!$B$7:$B$1403,0))=0,"n/a",(INDEX(Historical!$C$7:$C$1381,MATCH(B179,Historical!$B$7:$B$1403,0))/INDEX(Historical!$D$7:$D$1379,MATCH(B179,Historical!$B$7:$B$1403,0))-1)*100)</f>
        <v>9.0909090909090828</v>
      </c>
      <c r="T179" s="721">
        <f>IF(INDEX(Historical!$F$7:$F$1372,MATCH(B179,Historical!$B$7:$B$1403,0))=0,"n/a",((INDEX(Historical!$C$7:$C$1381,MATCH(B179,Historical!$B$7:$B$1403,0))/INDEX(Historical!$F$7:$F$1372,MATCH(B179,Historical!$B$7:$B$1403,0)))^(1/3)-1)*100)</f>
        <v>10.064241629820891</v>
      </c>
      <c r="U179" s="721">
        <f>IF(INDEX(Historical!$H$7:$H$1372,MATCH(B179,Historical!$B$7:$B$1403,0))=0,"n/a",((INDEX(Historical!$C$7:$C$1381,MATCH(B179,Historical!$B$7:$B$1403,0))/INDEX(Historical!$H$7:$H$1372,MATCH(B179,Historical!$B$7:$B$1403,0)))^(1/5)-1)*100)</f>
        <v>21.672868378641152</v>
      </c>
      <c r="V179" s="721">
        <f>IF(INDEX(Historical!$O$7:$O$1372,MATCH(B179,Historical!$B$7:$B$1403,0))=0,"n/a",((INDEX(Historical!$C$7:$C$1381,MATCH(B179,Historical!$B$7:$B$1403,0))/INDEX(Historical!$O$7:$O$1372,MATCH(B179,Historical!$B$7:$B$1403,0)))^(1/10)-1)*100)</f>
        <v>37.41088103166372</v>
      </c>
      <c r="W179" s="722">
        <f t="shared" si="38"/>
        <v>0.5793199139121511</v>
      </c>
      <c r="X179" s="723">
        <f t="shared" si="39"/>
        <v>1.1778732814478887</v>
      </c>
      <c r="Y179" s="682"/>
      <c r="Z179" s="669">
        <f t="shared" si="40"/>
        <v>58.426966292134829</v>
      </c>
      <c r="AA179" s="910">
        <f t="shared" si="41"/>
        <v>11.52808988764045</v>
      </c>
      <c r="AB179" s="911">
        <v>12</v>
      </c>
      <c r="AC179" s="889">
        <v>0.89</v>
      </c>
      <c r="AD179" s="889">
        <v>1.64</v>
      </c>
      <c r="AE179" s="889">
        <v>4.29</v>
      </c>
      <c r="AF179" s="889">
        <v>1.1200000000000001</v>
      </c>
      <c r="AG179" s="889">
        <v>12.8</v>
      </c>
      <c r="AH179" s="889">
        <v>4.5999999999999996</v>
      </c>
      <c r="AI179" s="889">
        <v>5.65</v>
      </c>
      <c r="AJ179" s="889">
        <v>18.399999999999999</v>
      </c>
      <c r="AK179" s="889">
        <v>7.0000000000000009</v>
      </c>
      <c r="AL179" s="902">
        <v>612.83000000000004</v>
      </c>
      <c r="AM179" s="896">
        <v>0.8</v>
      </c>
      <c r="AN179" s="889">
        <v>0.1</v>
      </c>
      <c r="AO179" s="762">
        <f t="shared" si="42"/>
        <v>15.2130046118584</v>
      </c>
      <c r="AP179" s="763">
        <f t="shared" si="43"/>
        <v>26.74109449949885</v>
      </c>
      <c r="AQ179" s="912">
        <f t="shared" si="44"/>
        <v>-24.247594320100074</v>
      </c>
      <c r="AR179" s="669">
        <f>INDEX(Historical!$C$7:$C$1381,MATCH(B179,Historical!$B$7:$B$1403,0))*IF(AH179="n/a",1.03,IF(AH179&lt;0,1.01,IF(AH179&gt;10,1.1,(1+AH179/100))))</f>
        <v>0.50207999999999997</v>
      </c>
      <c r="AS179" s="910">
        <f t="shared" si="45"/>
        <v>0.53044751999999995</v>
      </c>
      <c r="AT179" s="910">
        <f t="shared" si="50"/>
        <v>0.5675788464</v>
      </c>
      <c r="AU179" s="910">
        <f t="shared" si="50"/>
        <v>0.60730936564800009</v>
      </c>
      <c r="AV179" s="910">
        <f t="shared" si="50"/>
        <v>0.64982102124336016</v>
      </c>
      <c r="AW179" s="669">
        <f t="shared" si="46"/>
        <v>2.8572367532913603</v>
      </c>
      <c r="AX179" s="770">
        <f t="shared" si="47"/>
        <v>27.848311435588307</v>
      </c>
      <c r="AY179" s="959">
        <v>0.87</v>
      </c>
      <c r="AZ179" s="896">
        <v>-3.84</v>
      </c>
      <c r="BA179" s="896">
        <v>-27.339999999999996</v>
      </c>
      <c r="BB179" s="896">
        <v>-15.72</v>
      </c>
      <c r="BC179" s="896">
        <v>-14.729999999999999</v>
      </c>
      <c r="BE179" s="641">
        <v>2013</v>
      </c>
      <c r="BF179" s="922">
        <f t="shared" si="48"/>
        <v>0</v>
      </c>
      <c r="BG179" s="906">
        <v>1.6</v>
      </c>
    </row>
    <row r="180" spans="1:60" ht="11.25" customHeight="1" x14ac:dyDescent="0.2">
      <c r="A180" s="895" t="s">
        <v>4197</v>
      </c>
      <c r="B180" s="899" t="s">
        <v>4198</v>
      </c>
      <c r="C180" s="957" t="s">
        <v>108</v>
      </c>
      <c r="D180" s="957" t="s">
        <v>4355</v>
      </c>
      <c r="E180" s="754">
        <v>8</v>
      </c>
      <c r="F180" s="1235">
        <v>575</v>
      </c>
      <c r="G180" s="1235" t="s">
        <v>37</v>
      </c>
      <c r="H180" s="1235" t="s">
        <v>37</v>
      </c>
      <c r="I180" s="898">
        <v>21.74</v>
      </c>
      <c r="J180" s="669">
        <f t="shared" si="35"/>
        <v>2.2079116835326587</v>
      </c>
      <c r="K180" s="901">
        <v>0.12</v>
      </c>
      <c r="L180" s="911">
        <v>4</v>
      </c>
      <c r="M180" s="660">
        <f t="shared" si="36"/>
        <v>0.48</v>
      </c>
      <c r="N180" s="894" t="s">
        <v>145</v>
      </c>
      <c r="O180" s="756">
        <v>0.1</v>
      </c>
      <c r="P180" s="885">
        <v>43630</v>
      </c>
      <c r="Q180" s="885">
        <v>43647</v>
      </c>
      <c r="R180" s="660">
        <f t="shared" si="37"/>
        <v>19.999999999999989</v>
      </c>
      <c r="S180" s="721">
        <f>IF(INDEX(Historical!$D$7:$D$1379,MATCH(B180,Historical!$B$7:$B$1403,0))=0,"n/a",(INDEX(Historical!$C$7:$C$1381,MATCH(B180,Historical!$B$7:$B$1403,0))/INDEX(Historical!$D$7:$D$1379,MATCH(B180,Historical!$B$7:$B$1403,0))-1)*100)</f>
        <v>29.411764705882337</v>
      </c>
      <c r="T180" s="721">
        <f>IF(INDEX(Historical!$F$7:$F$1372,MATCH(B180,Historical!$B$7:$B$1403,0))=0,"n/a",((INDEX(Historical!$C$7:$C$1381,MATCH(B180,Historical!$B$7:$B$1403,0))/INDEX(Historical!$F$7:$F$1372,MATCH(B180,Historical!$B$7:$B$1403,0)))^(1/3)-1)*100)</f>
        <v>30.059144685138683</v>
      </c>
      <c r="U180" s="721">
        <f>IF(INDEX(Historical!$H$7:$H$1372,MATCH(B180,Historical!$B$7:$B$1403,0))=0,"n/a",((INDEX(Historical!$C$7:$C$1381,MATCH(B180,Historical!$B$7:$B$1403,0))/INDEX(Historical!$H$7:$H$1372,MATCH(B180,Historical!$B$7:$B$1403,0)))^(1/5)-1)*100)</f>
        <v>19.653676552950429</v>
      </c>
      <c r="V180" s="721">
        <f>IF(INDEX(Historical!$O$7:$O$1372,MATCH(B180,Historical!$B$7:$B$1403,0))=0,"n/a",((INDEX(Historical!$C$7:$C$1381,MATCH(B180,Historical!$B$7:$B$1403,0))/INDEX(Historical!$O$7:$O$1372,MATCH(B180,Historical!$B$7:$B$1403,0)))^(1/10)-1)*100)</f>
        <v>-0.67430279167030038</v>
      </c>
      <c r="W180" s="722" t="str">
        <f t="shared" si="38"/>
        <v>n/a</v>
      </c>
      <c r="X180" s="723">
        <f t="shared" si="39"/>
        <v>1.0344040291026542</v>
      </c>
      <c r="Y180" s="692"/>
      <c r="Z180" s="669">
        <f t="shared" si="40"/>
        <v>18.677042801556421</v>
      </c>
      <c r="AA180" s="910">
        <f t="shared" si="41"/>
        <v>8.4591439688715955</v>
      </c>
      <c r="AB180" s="911">
        <v>12</v>
      </c>
      <c r="AC180" s="889">
        <v>2.57</v>
      </c>
      <c r="AD180" s="889" t="s">
        <v>136</v>
      </c>
      <c r="AE180" s="889">
        <v>2.13</v>
      </c>
      <c r="AF180" s="889">
        <v>1.21</v>
      </c>
      <c r="AG180" s="889">
        <v>13</v>
      </c>
      <c r="AH180" s="889">
        <v>36.9</v>
      </c>
      <c r="AI180" s="889" t="s">
        <v>136</v>
      </c>
      <c r="AJ180" s="889">
        <v>19</v>
      </c>
      <c r="AK180" s="889" t="s">
        <v>136</v>
      </c>
      <c r="AL180" s="902">
        <v>136.31</v>
      </c>
      <c r="AM180" s="896">
        <v>0.2</v>
      </c>
      <c r="AN180" s="889">
        <v>0.44</v>
      </c>
      <c r="AO180" s="762">
        <f t="shared" si="42"/>
        <v>13.402444267611491</v>
      </c>
      <c r="AP180" s="763">
        <f t="shared" si="43"/>
        <v>21.861588236483087</v>
      </c>
      <c r="AQ180" s="912">
        <f t="shared" si="44"/>
        <v>-32.55268985732598</v>
      </c>
      <c r="AR180" s="669">
        <f>INDEX(Historical!$C$7:$C$1381,MATCH(B180,Historical!$B$7:$B$1403,0))*IF(AH180="n/a",1.03,IF(AH180&lt;0,1.01,IF(AH180&gt;10,1.1,(1+AH180/100))))</f>
        <v>0.48400000000000004</v>
      </c>
      <c r="AS180" s="910">
        <f t="shared" si="45"/>
        <v>0.49852000000000007</v>
      </c>
      <c r="AT180" s="910">
        <f t="shared" si="50"/>
        <v>0.51347560000000014</v>
      </c>
      <c r="AU180" s="910">
        <f t="shared" si="50"/>
        <v>0.5288798680000002</v>
      </c>
      <c r="AV180" s="910">
        <f t="shared" si="50"/>
        <v>0.54474626404000026</v>
      </c>
      <c r="AW180" s="669">
        <f t="shared" si="46"/>
        <v>2.5696217320400008</v>
      </c>
      <c r="AX180" s="770">
        <f t="shared" si="47"/>
        <v>11.81978717589697</v>
      </c>
      <c r="AY180" s="959">
        <v>0.25</v>
      </c>
      <c r="AZ180" s="896">
        <v>5.89</v>
      </c>
      <c r="BA180" s="896">
        <v>-21.66</v>
      </c>
      <c r="BB180" s="896">
        <v>-10.68</v>
      </c>
      <c r="BC180" s="896">
        <v>-11.020000000000001</v>
      </c>
      <c r="BE180" s="641">
        <v>2012</v>
      </c>
      <c r="BF180" s="922">
        <f t="shared" si="48"/>
        <v>0</v>
      </c>
      <c r="BG180" s="906">
        <v>0.89999999999999991</v>
      </c>
      <c r="BH180" s="721"/>
    </row>
    <row r="181" spans="1:60" ht="11.25" customHeight="1" x14ac:dyDescent="0.2">
      <c r="A181" s="895" t="s">
        <v>1315</v>
      </c>
      <c r="B181" s="899" t="s">
        <v>1316</v>
      </c>
      <c r="C181" s="957" t="s">
        <v>112</v>
      </c>
      <c r="D181" s="957" t="s">
        <v>212</v>
      </c>
      <c r="E181" s="754">
        <v>8</v>
      </c>
      <c r="F181" s="1235">
        <v>570</v>
      </c>
      <c r="G181" s="1235" t="s">
        <v>106</v>
      </c>
      <c r="H181" s="1235" t="s">
        <v>106</v>
      </c>
      <c r="I181" s="898">
        <v>48.14</v>
      </c>
      <c r="J181" s="669">
        <f t="shared" si="35"/>
        <v>2.6381387619443291</v>
      </c>
      <c r="K181" s="901">
        <v>0.3175</v>
      </c>
      <c r="L181" s="911">
        <v>4</v>
      </c>
      <c r="M181" s="660">
        <f t="shared" si="36"/>
        <v>1.27</v>
      </c>
      <c r="N181" s="894" t="s">
        <v>148</v>
      </c>
      <c r="O181" s="756">
        <v>0.31</v>
      </c>
      <c r="P181" s="885">
        <v>43615</v>
      </c>
      <c r="Q181" s="885">
        <v>43630</v>
      </c>
      <c r="R181" s="660">
        <f t="shared" si="37"/>
        <v>2.4193548387096793</v>
      </c>
      <c r="S181" s="721">
        <f>IF(INDEX(Historical!$D$7:$D$1379,MATCH(B181,Historical!$B$7:$B$1403,0))=0,"n/a",(INDEX(Historical!$C$7:$C$1381,MATCH(B181,Historical!$B$7:$B$1403,0))/INDEX(Historical!$D$7:$D$1379,MATCH(B181,Historical!$B$7:$B$1403,0))-1)*100)</f>
        <v>2.4340770791074995</v>
      </c>
      <c r="T181" s="721">
        <f>IF(INDEX(Historical!$F$7:$F$1372,MATCH(B181,Historical!$B$7:$B$1403,0))=0,"n/a",((INDEX(Historical!$C$7:$C$1381,MATCH(B181,Historical!$B$7:$B$1403,0))/INDEX(Historical!$F$7:$F$1372,MATCH(B181,Historical!$B$7:$B$1403,0)))^(1/3)-1)*100)</f>
        <v>2.5687764964034576</v>
      </c>
      <c r="U181" s="721">
        <f>IF(INDEX(Historical!$H$7:$H$1372,MATCH(B181,Historical!$B$7:$B$1403,0))=0,"n/a",((INDEX(Historical!$C$7:$C$1381,MATCH(B181,Historical!$B$7:$B$1403,0))/INDEX(Historical!$H$7:$H$1372,MATCH(B181,Historical!$B$7:$B$1403,0)))^(1/5)-1)*100)</f>
        <v>3.267719041044459</v>
      </c>
      <c r="V181" s="721" t="str">
        <f>IF(INDEX(Historical!$O$7:$O$1372,MATCH(B181,Historical!$B$7:$B$1403,0))=0,"n/a",((INDEX(Historical!$C$7:$C$1381,MATCH(B181,Historical!$B$7:$B$1403,0))/INDEX(Historical!$O$7:$O$1372,MATCH(B181,Historical!$B$7:$B$1403,0)))^(1/10)-1)*100)</f>
        <v>n/a</v>
      </c>
      <c r="W181" s="722" t="str">
        <f t="shared" si="38"/>
        <v>n/a</v>
      </c>
      <c r="X181" s="723" t="str">
        <f t="shared" si="39"/>
        <v>n/a</v>
      </c>
      <c r="Y181" s="673"/>
      <c r="Z181" s="669">
        <f t="shared" si="40"/>
        <v>67.914438502673789</v>
      </c>
      <c r="AA181" s="910">
        <f t="shared" si="41"/>
        <v>25.743315508021389</v>
      </c>
      <c r="AB181" s="911">
        <v>12</v>
      </c>
      <c r="AC181" s="889">
        <v>1.87</v>
      </c>
      <c r="AD181" s="889">
        <v>1.72</v>
      </c>
      <c r="AE181" s="889">
        <v>0.24</v>
      </c>
      <c r="AF181" s="889">
        <v>1.57</v>
      </c>
      <c r="AG181" s="889">
        <v>6</v>
      </c>
      <c r="AH181" s="889">
        <v>-60.199999999999996</v>
      </c>
      <c r="AI181" s="889">
        <v>27.13</v>
      </c>
      <c r="AJ181" s="889">
        <v>-20.399999999999999</v>
      </c>
      <c r="AK181" s="889">
        <v>15</v>
      </c>
      <c r="AL181" s="902">
        <v>799.12</v>
      </c>
      <c r="AM181" s="896">
        <v>2.1999999999999997</v>
      </c>
      <c r="AN181" s="889">
        <v>0.69</v>
      </c>
      <c r="AO181" s="762">
        <f t="shared" si="42"/>
        <v>-19.837457705032602</v>
      </c>
      <c r="AP181" s="763">
        <f t="shared" si="43"/>
        <v>5.9058578029887876</v>
      </c>
      <c r="AQ181" s="912">
        <f t="shared" si="44"/>
        <v>34.02654023669853</v>
      </c>
      <c r="AR181" s="669">
        <f>INDEX(Historical!$C$7:$C$1381,MATCH(B181,Historical!$B$7:$B$1403,0))*IF(AH181="n/a",1.03,IF(AH181&lt;0,1.01,IF(AH181&gt;10,1.1,(1+AH181/100))))</f>
        <v>1.2751250000000001</v>
      </c>
      <c r="AS181" s="910">
        <f t="shared" si="45"/>
        <v>1.4026375000000002</v>
      </c>
      <c r="AT181" s="910">
        <f t="shared" si="50"/>
        <v>1.5429012500000003</v>
      </c>
      <c r="AU181" s="910">
        <f t="shared" si="50"/>
        <v>1.6971913750000005</v>
      </c>
      <c r="AV181" s="910">
        <f t="shared" si="50"/>
        <v>1.8669105125000007</v>
      </c>
      <c r="AW181" s="669">
        <f t="shared" si="46"/>
        <v>7.7847656375000014</v>
      </c>
      <c r="AX181" s="770">
        <f t="shared" si="47"/>
        <v>16.171096047985046</v>
      </c>
      <c r="AY181" s="959">
        <v>1.43</v>
      </c>
      <c r="AZ181" s="896">
        <v>11.28</v>
      </c>
      <c r="BA181" s="896">
        <v>-32.479999999999997</v>
      </c>
      <c r="BB181" s="896">
        <v>-15.64</v>
      </c>
      <c r="BC181" s="896">
        <v>-11.99</v>
      </c>
      <c r="BE181" s="641">
        <v>2012</v>
      </c>
      <c r="BF181" s="922">
        <f t="shared" si="48"/>
        <v>0</v>
      </c>
      <c r="BG181" s="906">
        <v>1.7000000000000002</v>
      </c>
    </row>
    <row r="182" spans="1:60" ht="11.25" customHeight="1" x14ac:dyDescent="0.2">
      <c r="A182" s="895" t="s">
        <v>1331</v>
      </c>
      <c r="B182" s="899" t="s">
        <v>1332</v>
      </c>
      <c r="C182" s="957" t="s">
        <v>108</v>
      </c>
      <c r="D182" s="957" t="s">
        <v>4351</v>
      </c>
      <c r="E182" s="754">
        <v>8</v>
      </c>
      <c r="F182" s="1235">
        <v>646</v>
      </c>
      <c r="G182" s="1235" t="s">
        <v>106</v>
      </c>
      <c r="H182" s="1235" t="s">
        <v>106</v>
      </c>
      <c r="I182" s="898">
        <v>89.22</v>
      </c>
      <c r="J182" s="669">
        <f t="shared" si="35"/>
        <v>1.3449899125756555</v>
      </c>
      <c r="K182" s="901">
        <v>0.3</v>
      </c>
      <c r="L182" s="911">
        <v>4</v>
      </c>
      <c r="M182" s="660">
        <f t="shared" si="36"/>
        <v>1.2</v>
      </c>
      <c r="N182" s="894" t="s">
        <v>151</v>
      </c>
      <c r="O182" s="756">
        <v>0.27500000000000002</v>
      </c>
      <c r="P182" s="885">
        <v>43906</v>
      </c>
      <c r="Q182" s="885">
        <v>43921</v>
      </c>
      <c r="R182" s="660">
        <f t="shared" si="37"/>
        <v>9.0909090909090793</v>
      </c>
      <c r="S182" s="721">
        <f>IF(INDEX(Historical!$D$7:$D$1379,MATCH(B182,Historical!$B$7:$B$1403,0))=0,"n/a",(INDEX(Historical!$C$7:$C$1381,MATCH(B182,Historical!$B$7:$B$1403,0))/INDEX(Historical!$D$7:$D$1379,MATCH(B182,Historical!$B$7:$B$1403,0))-1)*100)</f>
        <v>14.583333333333348</v>
      </c>
      <c r="T182" s="721">
        <f>IF(INDEX(Historical!$F$7:$F$1372,MATCH(B182,Historical!$B$7:$B$1403,0))=0,"n/a",((INDEX(Historical!$C$7:$C$1381,MATCH(B182,Historical!$B$7:$B$1403,0))/INDEX(Historical!$F$7:$F$1372,MATCH(B182,Historical!$B$7:$B$1403,0)))^(1/3)-1)*100)</f>
        <v>17.389140861314466</v>
      </c>
      <c r="U182" s="721">
        <f>IF(INDEX(Historical!$H$7:$H$1372,MATCH(B182,Historical!$B$7:$B$1403,0))=0,"n/a",((INDEX(Historical!$C$7:$C$1381,MATCH(B182,Historical!$B$7:$B$1403,0))/INDEX(Historical!$H$7:$H$1372,MATCH(B182,Historical!$B$7:$B$1403,0)))^(1/5)-1)*100)</f>
        <v>16.165687838587317</v>
      </c>
      <c r="V182" s="721" t="str">
        <f>IF(INDEX(Historical!$O$7:$O$1372,MATCH(B182,Historical!$B$7:$B$1403,0))=0,"n/a",((INDEX(Historical!$C$7:$C$1381,MATCH(B182,Historical!$B$7:$B$1403,0))/INDEX(Historical!$O$7:$O$1372,MATCH(B182,Historical!$B$7:$B$1403,0)))^(1/10)-1)*100)</f>
        <v>n/a</v>
      </c>
      <c r="W182" s="722" t="str">
        <f t="shared" si="38"/>
        <v>n/a</v>
      </c>
      <c r="X182" s="723">
        <f t="shared" si="39"/>
        <v>1.0635320946439024</v>
      </c>
      <c r="Y182" s="679"/>
      <c r="Z182" s="669">
        <f t="shared" si="40"/>
        <v>35.087719298245609</v>
      </c>
      <c r="AA182" s="910">
        <f t="shared" si="41"/>
        <v>26.087719298245613</v>
      </c>
      <c r="AB182" s="911">
        <v>12</v>
      </c>
      <c r="AC182" s="889">
        <v>3.42</v>
      </c>
      <c r="AD182" s="889">
        <v>2.99</v>
      </c>
      <c r="AE182" s="889">
        <v>9.5399999999999991</v>
      </c>
      <c r="AF182" s="889">
        <v>2.87</v>
      </c>
      <c r="AG182" s="889">
        <v>11.3</v>
      </c>
      <c r="AH182" s="889">
        <v>0.2</v>
      </c>
      <c r="AI182" s="889">
        <v>9.75</v>
      </c>
      <c r="AJ182" s="889">
        <v>15.2</v>
      </c>
      <c r="AK182" s="889">
        <v>8.7200000000000006</v>
      </c>
      <c r="AL182" s="902">
        <v>49620</v>
      </c>
      <c r="AM182" s="896">
        <v>0.4</v>
      </c>
      <c r="AN182" s="889">
        <v>0.45</v>
      </c>
      <c r="AO182" s="762">
        <f t="shared" si="42"/>
        <v>-8.57704154708264</v>
      </c>
      <c r="AP182" s="763">
        <f t="shared" si="43"/>
        <v>17.510677751162973</v>
      </c>
      <c r="AQ182" s="912">
        <f t="shared" si="44"/>
        <v>82.41802345889802</v>
      </c>
      <c r="AR182" s="669">
        <f>INDEX(Historical!$C$7:$C$1381,MATCH(B182,Historical!$B$7:$B$1403,0))*IF(AH182="n/a",1.03,IF(AH182&lt;0,1.01,IF(AH182&gt;10,1.1,(1+AH182/100))))</f>
        <v>1.1022000000000001</v>
      </c>
      <c r="AS182" s="910">
        <f t="shared" si="45"/>
        <v>1.2096644999999999</v>
      </c>
      <c r="AT182" s="910">
        <f t="shared" si="50"/>
        <v>1.3151472443999999</v>
      </c>
      <c r="AU182" s="910">
        <f t="shared" si="50"/>
        <v>1.4298280841116797</v>
      </c>
      <c r="AV182" s="910">
        <f t="shared" si="50"/>
        <v>1.5545090930462182</v>
      </c>
      <c r="AW182" s="669">
        <f t="shared" si="46"/>
        <v>6.611348921557898</v>
      </c>
      <c r="AX182" s="770">
        <f t="shared" si="47"/>
        <v>7.4101646733444273</v>
      </c>
      <c r="AY182" s="959">
        <v>0.28999999999999998</v>
      </c>
      <c r="AZ182" s="896">
        <v>24.09</v>
      </c>
      <c r="BA182" s="896">
        <v>-12.47</v>
      </c>
      <c r="BB182" s="896">
        <v>-5.7799999999999994</v>
      </c>
      <c r="BC182" s="896">
        <v>-2.29</v>
      </c>
      <c r="BE182" s="641">
        <v>2013</v>
      </c>
      <c r="BF182" s="922">
        <f t="shared" si="48"/>
        <v>0</v>
      </c>
      <c r="BG182" s="906">
        <v>2.1</v>
      </c>
    </row>
    <row r="183" spans="1:60" s="796" customFormat="1" ht="11.25" customHeight="1" x14ac:dyDescent="0.2">
      <c r="A183" s="777" t="s">
        <v>1317</v>
      </c>
      <c r="B183" s="804" t="s">
        <v>1318</v>
      </c>
      <c r="C183" s="957" t="s">
        <v>131</v>
      </c>
      <c r="D183" s="957" t="s">
        <v>4345</v>
      </c>
      <c r="E183" s="778">
        <v>8</v>
      </c>
      <c r="F183" s="1235">
        <v>600</v>
      </c>
      <c r="G183" s="1234" t="s">
        <v>37</v>
      </c>
      <c r="H183" s="1234" t="s">
        <v>37</v>
      </c>
      <c r="I183" s="779">
        <v>96.64</v>
      </c>
      <c r="J183" s="780">
        <f t="shared" si="35"/>
        <v>2.7731788079470201</v>
      </c>
      <c r="K183" s="781">
        <v>0.67</v>
      </c>
      <c r="L183" s="782">
        <v>4</v>
      </c>
      <c r="M183" s="783">
        <f t="shared" si="36"/>
        <v>2.68</v>
      </c>
      <c r="N183" s="784" t="s">
        <v>518</v>
      </c>
      <c r="O183" s="785">
        <v>0.63</v>
      </c>
      <c r="P183" s="786">
        <v>43773</v>
      </c>
      <c r="Q183" s="786">
        <v>43801</v>
      </c>
      <c r="R183" s="783">
        <f t="shared" si="37"/>
        <v>6.3492063492063542</v>
      </c>
      <c r="S183" s="721">
        <f>IF(INDEX(Historical!$D$7:$D$1379,MATCH(B183,Historical!$B$7:$B$1403,0))=0,"n/a",(INDEX(Historical!$C$7:$C$1381,MATCH(B183,Historical!$B$7:$B$1403,0))/INDEX(Historical!$D$7:$D$1379,MATCH(B183,Historical!$B$7:$B$1403,0))-1)*100)</f>
        <v>6.6666666666666652</v>
      </c>
      <c r="T183" s="721">
        <f>IF(INDEX(Historical!$F$7:$F$1372,MATCH(B183,Historical!$B$7:$B$1403,0))=0,"n/a",((INDEX(Historical!$C$7:$C$1381,MATCH(B183,Historical!$B$7:$B$1403,0))/INDEX(Historical!$F$7:$F$1372,MATCH(B183,Historical!$B$7:$B$1403,0)))^(1/3)-1)*100)</f>
        <v>7.1664579674248774</v>
      </c>
      <c r="U183" s="721">
        <f>IF(INDEX(Historical!$H$7:$H$1372,MATCH(B183,Historical!$B$7:$B$1403,0))=0,"n/a",((INDEX(Historical!$C$7:$C$1381,MATCH(B183,Historical!$B$7:$B$1403,0))/INDEX(Historical!$H$7:$H$1372,MATCH(B183,Historical!$B$7:$B$1403,0)))^(1/5)-1)*100)</f>
        <v>7.7818067712725814</v>
      </c>
      <c r="V183" s="721">
        <f>IF(INDEX(Historical!$O$7:$O$1372,MATCH(B183,Historical!$B$7:$B$1403,0))=0,"n/a",((INDEX(Historical!$C$7:$C$1381,MATCH(B183,Historical!$B$7:$B$1403,0))/INDEX(Historical!$O$7:$O$1372,MATCH(B183,Historical!$B$7:$B$1403,0)))^(1/10)-1)*100)</f>
        <v>7.871289892416522</v>
      </c>
      <c r="W183" s="722">
        <f t="shared" si="38"/>
        <v>0.98863170809778567</v>
      </c>
      <c r="X183" s="723">
        <f t="shared" si="39"/>
        <v>2.1616129920201619</v>
      </c>
      <c r="Y183" s="801"/>
      <c r="Z183" s="780">
        <f t="shared" si="40"/>
        <v>58.134490238611711</v>
      </c>
      <c r="AA183" s="788">
        <f t="shared" si="41"/>
        <v>20.963123644251624</v>
      </c>
      <c r="AB183" s="782">
        <v>12</v>
      </c>
      <c r="AC183" s="789">
        <v>4.6100000000000003</v>
      </c>
      <c r="AD183" s="789">
        <v>8.39</v>
      </c>
      <c r="AE183" s="789">
        <v>3.61</v>
      </c>
      <c r="AF183" s="789">
        <v>1.98</v>
      </c>
      <c r="AG183" s="789">
        <v>9.6</v>
      </c>
      <c r="AH183" s="789">
        <v>5.0999999999999996</v>
      </c>
      <c r="AI183" s="789">
        <v>4</v>
      </c>
      <c r="AJ183" s="789">
        <v>3.5999999999999996</v>
      </c>
      <c r="AK183" s="789">
        <v>2.5</v>
      </c>
      <c r="AL183" s="790">
        <v>4860</v>
      </c>
      <c r="AM183" s="791">
        <v>0.3</v>
      </c>
      <c r="AN183" s="789">
        <v>0.75</v>
      </c>
      <c r="AO183" s="792">
        <f t="shared" si="42"/>
        <v>-10.408138065032023</v>
      </c>
      <c r="AP183" s="793">
        <f t="shared" si="43"/>
        <v>10.554985579219601</v>
      </c>
      <c r="AQ183" s="794">
        <f t="shared" si="44"/>
        <v>35.821753806013824</v>
      </c>
      <c r="AR183" s="669">
        <f>INDEX(Historical!$C$7:$C$1381,MATCH(B183,Historical!$B$7:$B$1403,0))*IF(AH183="n/a",1.03,IF(AH183&lt;0,1.01,IF(AH183&gt;10,1.1,(1+AH183/100))))</f>
        <v>2.6905600000000001</v>
      </c>
      <c r="AS183" s="788">
        <f t="shared" si="45"/>
        <v>2.7981824</v>
      </c>
      <c r="AT183" s="788">
        <f t="shared" si="50"/>
        <v>2.8681369599999997</v>
      </c>
      <c r="AU183" s="788">
        <f t="shared" si="50"/>
        <v>2.9398403839999996</v>
      </c>
      <c r="AV183" s="788">
        <f t="shared" si="50"/>
        <v>3.0133363935999995</v>
      </c>
      <c r="AW183" s="780">
        <f t="shared" si="46"/>
        <v>14.310056137599998</v>
      </c>
      <c r="AX183" s="795">
        <f t="shared" si="47"/>
        <v>14.807591201986753</v>
      </c>
      <c r="AY183" s="960">
        <v>0.24</v>
      </c>
      <c r="AZ183" s="791">
        <v>0.74</v>
      </c>
      <c r="BA183" s="791">
        <v>-15.24</v>
      </c>
      <c r="BB183" s="791">
        <v>-11.24</v>
      </c>
      <c r="BC183" s="791">
        <v>-9.35</v>
      </c>
      <c r="BD183" s="933"/>
      <c r="BE183" s="641">
        <v>2013</v>
      </c>
      <c r="BF183" s="922">
        <f t="shared" si="48"/>
        <v>0</v>
      </c>
      <c r="BG183" s="847">
        <v>3.5999999999999996</v>
      </c>
      <c r="BH183" s="664"/>
    </row>
    <row r="184" spans="1:60" ht="11.25" customHeight="1" x14ac:dyDescent="0.2">
      <c r="A184" s="895" t="s">
        <v>1339</v>
      </c>
      <c r="B184" s="899" t="s">
        <v>1340</v>
      </c>
      <c r="C184" s="957" t="s">
        <v>4359</v>
      </c>
      <c r="D184" s="957" t="s">
        <v>521</v>
      </c>
      <c r="E184" s="754">
        <v>8</v>
      </c>
      <c r="F184" s="1235">
        <v>635</v>
      </c>
      <c r="G184" s="1235" t="s">
        <v>115</v>
      </c>
      <c r="H184" s="1235" t="s">
        <v>115</v>
      </c>
      <c r="I184" s="898">
        <v>21.36</v>
      </c>
      <c r="J184" s="669">
        <f t="shared" si="35"/>
        <v>4.7752808988764039</v>
      </c>
      <c r="K184" s="901">
        <v>0.255</v>
      </c>
      <c r="L184" s="911">
        <v>4</v>
      </c>
      <c r="M184" s="660">
        <f t="shared" si="36"/>
        <v>1.02</v>
      </c>
      <c r="N184" s="894" t="s">
        <v>148</v>
      </c>
      <c r="O184" s="756">
        <v>0.23499999999999999</v>
      </c>
      <c r="P184" s="885">
        <v>43889</v>
      </c>
      <c r="Q184" s="885">
        <v>43906</v>
      </c>
      <c r="R184" s="660">
        <f t="shared" si="37"/>
        <v>8.5106382978723492</v>
      </c>
      <c r="S184" s="721">
        <f>IF(INDEX(Historical!$D$7:$D$1379,MATCH(B184,Historical!$B$7:$B$1403,0))=0,"n/a",(INDEX(Historical!$C$7:$C$1381,MATCH(B184,Historical!$B$7:$B$1403,0))/INDEX(Historical!$D$7:$D$1379,MATCH(B184,Historical!$B$7:$B$1403,0))-1)*100)</f>
        <v>11.904761904761907</v>
      </c>
      <c r="T184" s="721">
        <f>IF(INDEX(Historical!$F$7:$F$1372,MATCH(B184,Historical!$B$7:$B$1403,0))=0,"n/a",((INDEX(Historical!$C$7:$C$1381,MATCH(B184,Historical!$B$7:$B$1403,0))/INDEX(Historical!$F$7:$F$1372,MATCH(B184,Historical!$B$7:$B$1403,0)))^(1/3)-1)*100)</f>
        <v>16.142775708728507</v>
      </c>
      <c r="U184" s="721">
        <f>IF(INDEX(Historical!$H$7:$H$1372,MATCH(B184,Historical!$B$7:$B$1403,0))=0,"n/a",((INDEX(Historical!$C$7:$C$1381,MATCH(B184,Historical!$B$7:$B$1403,0))/INDEX(Historical!$H$7:$H$1372,MATCH(B184,Historical!$B$7:$B$1403,0)))^(1/5)-1)*100)</f>
        <v>19.858503613188617</v>
      </c>
      <c r="V184" s="721" t="str">
        <f>IF(INDEX(Historical!$O$7:$O$1372,MATCH(B184,Historical!$B$7:$B$1403,0))=0,"n/a",((INDEX(Historical!$C$7:$C$1381,MATCH(B184,Historical!$B$7:$B$1403,0))/INDEX(Historical!$O$7:$O$1372,MATCH(B184,Historical!$B$7:$B$1403,0)))^(1/10)-1)*100)</f>
        <v>n/a</v>
      </c>
      <c r="W184" s="722" t="str">
        <f t="shared" si="38"/>
        <v>n/a</v>
      </c>
      <c r="X184" s="723">
        <f t="shared" si="39"/>
        <v>2.3641075729986447</v>
      </c>
      <c r="Y184" s="899"/>
      <c r="Z184" s="669">
        <f t="shared" si="40"/>
        <v>61.077844311377248</v>
      </c>
      <c r="AA184" s="910">
        <f t="shared" si="41"/>
        <v>12.790419161676647</v>
      </c>
      <c r="AB184" s="911">
        <v>12</v>
      </c>
      <c r="AC184" s="889">
        <v>1.67</v>
      </c>
      <c r="AD184" s="889">
        <v>2.84</v>
      </c>
      <c r="AE184" s="889">
        <v>0.83</v>
      </c>
      <c r="AF184" s="889">
        <v>2.98</v>
      </c>
      <c r="AG184" s="889">
        <v>26.3</v>
      </c>
      <c r="AH184" s="889">
        <v>5.4</v>
      </c>
      <c r="AI184" s="889">
        <v>6.5699999999999994</v>
      </c>
      <c r="AJ184" s="889">
        <v>8.4</v>
      </c>
      <c r="AK184" s="889">
        <v>4.5</v>
      </c>
      <c r="AL184" s="902">
        <v>8460</v>
      </c>
      <c r="AM184" s="896">
        <v>0.2</v>
      </c>
      <c r="AN184" s="889">
        <v>1.2</v>
      </c>
      <c r="AO184" s="762">
        <f t="shared" si="42"/>
        <v>11.843365350388373</v>
      </c>
      <c r="AP184" s="763">
        <f t="shared" si="43"/>
        <v>24.63378451206502</v>
      </c>
      <c r="AQ184" s="912">
        <f t="shared" si="44"/>
        <v>30.154522014405629</v>
      </c>
      <c r="AR184" s="669">
        <f>INDEX(Historical!$C$7:$C$1381,MATCH(B184,Historical!$B$7:$B$1403,0))*IF(AH184="n/a",1.03,IF(AH184&lt;0,1.01,IF(AH184&gt;10,1.1,(1+AH184/100))))</f>
        <v>0.99075999999999997</v>
      </c>
      <c r="AS184" s="910">
        <f t="shared" si="45"/>
        <v>1.0558529320000001</v>
      </c>
      <c r="AT184" s="910">
        <f t="shared" si="50"/>
        <v>1.1033663139400001</v>
      </c>
      <c r="AU184" s="910">
        <f t="shared" si="50"/>
        <v>1.1530177980673</v>
      </c>
      <c r="AV184" s="910">
        <f t="shared" si="50"/>
        <v>1.2049035989803285</v>
      </c>
      <c r="AW184" s="669">
        <f t="shared" si="46"/>
        <v>5.5079006429876287</v>
      </c>
      <c r="AX184" s="770">
        <f t="shared" si="47"/>
        <v>25.786051699380288</v>
      </c>
      <c r="AY184" s="959">
        <v>1.1000000000000001</v>
      </c>
      <c r="AZ184" s="896">
        <v>9.1999999999999993</v>
      </c>
      <c r="BA184" s="896">
        <v>-15.24</v>
      </c>
      <c r="BB184" s="896">
        <v>-8.64</v>
      </c>
      <c r="BC184" s="896">
        <v>-3.6799999999999997</v>
      </c>
      <c r="BE184" s="641">
        <v>2013</v>
      </c>
      <c r="BF184" s="922">
        <f t="shared" si="48"/>
        <v>0</v>
      </c>
      <c r="BG184" s="906">
        <v>4</v>
      </c>
    </row>
    <row r="185" spans="1:60" ht="11.25" customHeight="1" x14ac:dyDescent="0.2">
      <c r="A185" s="887" t="s">
        <v>1323</v>
      </c>
      <c r="B185" s="899" t="s">
        <v>1324</v>
      </c>
      <c r="C185" s="957" t="s">
        <v>112</v>
      </c>
      <c r="D185" s="957" t="s">
        <v>212</v>
      </c>
      <c r="E185" s="754">
        <v>8</v>
      </c>
      <c r="F185" s="1235">
        <v>556</v>
      </c>
      <c r="G185" s="1235" t="s">
        <v>106</v>
      </c>
      <c r="H185" s="1235" t="s">
        <v>106</v>
      </c>
      <c r="I185" s="898">
        <v>129.04</v>
      </c>
      <c r="J185" s="669">
        <f t="shared" si="35"/>
        <v>1.6429014259144454</v>
      </c>
      <c r="K185" s="901">
        <v>0.53</v>
      </c>
      <c r="L185" s="911">
        <v>4</v>
      </c>
      <c r="M185" s="660">
        <f t="shared" si="36"/>
        <v>2.12</v>
      </c>
      <c r="N185" s="894" t="s">
        <v>151</v>
      </c>
      <c r="O185" s="756">
        <v>0.45</v>
      </c>
      <c r="P185" s="890">
        <v>43349</v>
      </c>
      <c r="Q185" s="890">
        <v>43371</v>
      </c>
      <c r="R185" s="660">
        <f t="shared" si="37"/>
        <v>17.777777777777782</v>
      </c>
      <c r="S185" s="721">
        <f>IF(INDEX(Historical!$D$7:$D$1379,MATCH(B185,Historical!$B$7:$B$1403,0))=0,"n/a",(INDEX(Historical!$C$7:$C$1381,MATCH(B185,Historical!$B$7:$B$1403,0))/INDEX(Historical!$D$7:$D$1379,MATCH(B185,Historical!$B$7:$B$1403,0))-1)*100)</f>
        <v>8.163265306122458</v>
      </c>
      <c r="T185" s="721">
        <f>IF(INDEX(Historical!$F$7:$F$1372,MATCH(B185,Historical!$B$7:$B$1403,0))=0,"n/a",((INDEX(Historical!$C$7:$C$1381,MATCH(B185,Historical!$B$7:$B$1403,0))/INDEX(Historical!$F$7:$F$1372,MATCH(B185,Historical!$B$7:$B$1403,0)))^(1/3)-1)*100)</f>
        <v>15.948637819501933</v>
      </c>
      <c r="U185" s="721">
        <f>IF(INDEX(Historical!$H$7:$H$1372,MATCH(B185,Historical!$B$7:$B$1403,0))=0,"n/a",((INDEX(Historical!$C$7:$C$1381,MATCH(B185,Historical!$B$7:$B$1403,0))/INDEX(Historical!$H$7:$H$1372,MATCH(B185,Historical!$B$7:$B$1403,0)))^(1/5)-1)*100)</f>
        <v>16.216334139411682</v>
      </c>
      <c r="V185" s="721">
        <f>IF(INDEX(Historical!$O$7:$O$1372,MATCH(B185,Historical!$B$7:$B$1403,0))=0,"n/a",((INDEX(Historical!$C$7:$C$1381,MATCH(B185,Historical!$B$7:$B$1403,0))/INDEX(Historical!$O$7:$O$1372,MATCH(B185,Historical!$B$7:$B$1403,0)))^(1/10)-1)*100)</f>
        <v>18.167250278683756</v>
      </c>
      <c r="W185" s="722">
        <f t="shared" si="38"/>
        <v>0.89261357060946367</v>
      </c>
      <c r="X185" s="723">
        <f t="shared" si="39"/>
        <v>1.4224854508255862</v>
      </c>
      <c r="Y185" s="691" t="s">
        <v>4524</v>
      </c>
      <c r="Z185" s="669">
        <f t="shared" si="40"/>
        <v>37.857142857142861</v>
      </c>
      <c r="AA185" s="910">
        <f t="shared" si="41"/>
        <v>23.042857142857144</v>
      </c>
      <c r="AB185" s="911">
        <v>12</v>
      </c>
      <c r="AC185" s="889">
        <v>5.6</v>
      </c>
      <c r="AD185" s="889">
        <v>2.48</v>
      </c>
      <c r="AE185" s="889">
        <v>1.86</v>
      </c>
      <c r="AF185" s="889">
        <v>4.26</v>
      </c>
      <c r="AG185" s="889">
        <v>19.8</v>
      </c>
      <c r="AH185" s="889">
        <v>3.9</v>
      </c>
      <c r="AI185" s="889">
        <v>8.5</v>
      </c>
      <c r="AJ185" s="889">
        <v>11.4</v>
      </c>
      <c r="AK185" s="889">
        <v>9.3000000000000007</v>
      </c>
      <c r="AL185" s="902">
        <v>30840</v>
      </c>
      <c r="AM185" s="896">
        <v>0.2</v>
      </c>
      <c r="AN185" s="889">
        <v>0.77</v>
      </c>
      <c r="AO185" s="762">
        <f t="shared" si="42"/>
        <v>-5.1836215775310173</v>
      </c>
      <c r="AP185" s="763">
        <f t="shared" si="43"/>
        <v>17.859235565326127</v>
      </c>
      <c r="AQ185" s="912">
        <f t="shared" si="44"/>
        <v>108.8727112952037</v>
      </c>
      <c r="AR185" s="669">
        <f>INDEX(Historical!$C$7:$C$1381,MATCH(B185,Historical!$B$7:$B$1403,0))*IF(AH185="n/a",1.03,IF(AH185&lt;0,1.01,IF(AH185&gt;10,1.1,(1+AH185/100))))</f>
        <v>2.20268</v>
      </c>
      <c r="AS185" s="910">
        <f t="shared" si="45"/>
        <v>2.3899078</v>
      </c>
      <c r="AT185" s="910">
        <f t="shared" si="50"/>
        <v>2.6121692253999997</v>
      </c>
      <c r="AU185" s="910">
        <f t="shared" si="50"/>
        <v>2.8551009633621995</v>
      </c>
      <c r="AV185" s="910">
        <f t="shared" si="50"/>
        <v>3.120625352954884</v>
      </c>
      <c r="AW185" s="669">
        <f t="shared" si="46"/>
        <v>13.180483341717084</v>
      </c>
      <c r="AX185" s="770">
        <f t="shared" si="47"/>
        <v>10.214261734126692</v>
      </c>
      <c r="AY185" s="959">
        <v>1.33</v>
      </c>
      <c r="AZ185" s="896">
        <v>25.66</v>
      </c>
      <c r="BA185" s="896">
        <v>-12.13</v>
      </c>
      <c r="BB185" s="896">
        <v>-5.21</v>
      </c>
      <c r="BC185" s="896">
        <v>1.97</v>
      </c>
      <c r="BE185" s="641">
        <v>2011</v>
      </c>
      <c r="BF185" s="922">
        <f t="shared" si="48"/>
        <v>0</v>
      </c>
      <c r="BG185" s="906">
        <v>6.9</v>
      </c>
    </row>
    <row r="186" spans="1:60" ht="11.25" customHeight="1" x14ac:dyDescent="0.2">
      <c r="A186" s="895" t="s">
        <v>1349</v>
      </c>
      <c r="B186" s="899" t="s">
        <v>1350</v>
      </c>
      <c r="C186" s="957" t="s">
        <v>112</v>
      </c>
      <c r="D186" s="957" t="s">
        <v>212</v>
      </c>
      <c r="E186" s="754">
        <v>8</v>
      </c>
      <c r="F186" s="1235">
        <v>648</v>
      </c>
      <c r="G186" s="1235" t="s">
        <v>37</v>
      </c>
      <c r="H186" s="1235" t="s">
        <v>37</v>
      </c>
      <c r="I186" s="898">
        <v>60.15</v>
      </c>
      <c r="J186" s="669">
        <f t="shared" si="35"/>
        <v>1.1238570241064008</v>
      </c>
      <c r="K186" s="901">
        <v>0.16900000000000001</v>
      </c>
      <c r="L186" s="911">
        <v>4</v>
      </c>
      <c r="M186" s="660">
        <f t="shared" si="36"/>
        <v>0.67600000000000005</v>
      </c>
      <c r="N186" s="894" t="s">
        <v>163</v>
      </c>
      <c r="O186" s="756">
        <v>0.14699999999999999</v>
      </c>
      <c r="P186" s="885">
        <v>43903</v>
      </c>
      <c r="Q186" s="885">
        <v>43927</v>
      </c>
      <c r="R186" s="660">
        <f t="shared" si="37"/>
        <v>14.965986394557836</v>
      </c>
      <c r="S186" s="721">
        <f>IF(INDEX(Historical!$D$7:$D$1379,MATCH(B186,Historical!$B$7:$B$1403,0))=0,"n/a",(INDEX(Historical!$C$7:$C$1381,MATCH(B186,Historical!$B$7:$B$1403,0))/INDEX(Historical!$D$7:$D$1379,MATCH(B186,Historical!$B$7:$B$1403,0))-1)*100)</f>
        <v>9.7014925373134275</v>
      </c>
      <c r="T186" s="721">
        <f>IF(INDEX(Historical!$F$7:$F$1372,MATCH(B186,Historical!$B$7:$B$1403,0))=0,"n/a",((INDEX(Historical!$C$7:$C$1381,MATCH(B186,Historical!$B$7:$B$1403,0))/INDEX(Historical!$F$7:$F$1372,MATCH(B186,Historical!$B$7:$B$1403,0)))^(1/3)-1)*100)</f>
        <v>5.8356260660274328</v>
      </c>
      <c r="U186" s="721">
        <f>IF(INDEX(Historical!$H$7:$H$1372,MATCH(B186,Historical!$B$7:$B$1403,0))=0,"n/a",((INDEX(Historical!$C$7:$C$1381,MATCH(B186,Historical!$B$7:$B$1403,0))/INDEX(Historical!$H$7:$H$1372,MATCH(B186,Historical!$B$7:$B$1403,0)))^(1/5)-1)*100)</f>
        <v>5.9704869331214994</v>
      </c>
      <c r="V186" s="721">
        <f>IF(INDEX(Historical!$O$7:$O$1372,MATCH(B186,Historical!$B$7:$B$1403,0))=0,"n/a",((INDEX(Historical!$C$7:$C$1381,MATCH(B186,Historical!$B$7:$B$1403,0))/INDEX(Historical!$O$7:$O$1372,MATCH(B186,Historical!$B$7:$B$1403,0)))^(1/10)-1)*100)</f>
        <v>6.0903696541140695</v>
      </c>
      <c r="W186" s="722">
        <f t="shared" si="38"/>
        <v>0.98031601892808118</v>
      </c>
      <c r="X186" s="723" t="str">
        <f t="shared" si="39"/>
        <v>n/a</v>
      </c>
      <c r="Y186" s="689"/>
      <c r="Z186" s="669">
        <f t="shared" si="40"/>
        <v>19.651162790697676</v>
      </c>
      <c r="AA186" s="910">
        <f t="shared" si="41"/>
        <v>17.48546511627907</v>
      </c>
      <c r="AB186" s="911">
        <v>12</v>
      </c>
      <c r="AC186" s="889">
        <v>3.44</v>
      </c>
      <c r="AD186" s="889">
        <v>8.76</v>
      </c>
      <c r="AE186" s="889">
        <v>1.88</v>
      </c>
      <c r="AF186" s="889">
        <v>2.64</v>
      </c>
      <c r="AG186" s="889">
        <v>15.8</v>
      </c>
      <c r="AH186" s="889">
        <v>24.5</v>
      </c>
      <c r="AI186" s="889">
        <v>8.4500000000000011</v>
      </c>
      <c r="AJ186" s="889">
        <v>-8.4</v>
      </c>
      <c r="AK186" s="889">
        <v>2</v>
      </c>
      <c r="AL186" s="902">
        <v>5280</v>
      </c>
      <c r="AM186" s="896">
        <v>0.2</v>
      </c>
      <c r="AN186" s="889">
        <v>7.0000000000000007E-2</v>
      </c>
      <c r="AO186" s="762">
        <f t="shared" si="42"/>
        <v>-10.391121159051171</v>
      </c>
      <c r="AP186" s="763">
        <f t="shared" si="43"/>
        <v>7.0943439572278999</v>
      </c>
      <c r="AQ186" s="912">
        <f t="shared" si="44"/>
        <v>43.23504832884808</v>
      </c>
      <c r="AR186" s="669">
        <f>INDEX(Historical!$C$7:$C$1381,MATCH(B186,Historical!$B$7:$B$1403,0))*IF(AH186="n/a",1.03,IF(AH186&lt;0,1.01,IF(AH186&gt;10,1.1,(1+AH186/100))))</f>
        <v>0.64680000000000004</v>
      </c>
      <c r="AS186" s="910">
        <f t="shared" si="45"/>
        <v>0.70145460000000004</v>
      </c>
      <c r="AT186" s="910">
        <f t="shared" si="50"/>
        <v>0.71548369200000006</v>
      </c>
      <c r="AU186" s="910">
        <f t="shared" si="50"/>
        <v>0.7297933658400001</v>
      </c>
      <c r="AV186" s="910">
        <f t="shared" si="50"/>
        <v>0.74438923315680006</v>
      </c>
      <c r="AW186" s="669">
        <f t="shared" si="46"/>
        <v>3.5379208909968001</v>
      </c>
      <c r="AX186" s="770">
        <f t="shared" si="47"/>
        <v>5.8818302427211968</v>
      </c>
      <c r="AY186" s="959">
        <v>1.58</v>
      </c>
      <c r="AZ186" s="896">
        <v>12.120000000000001</v>
      </c>
      <c r="BA186" s="896">
        <v>-20.39</v>
      </c>
      <c r="BB186" s="896">
        <v>-15.260000000000002</v>
      </c>
      <c r="BC186" s="896">
        <v>-6.5</v>
      </c>
      <c r="BD186" s="663"/>
      <c r="BE186" s="641">
        <v>2013</v>
      </c>
      <c r="BF186" s="922">
        <f t="shared" si="48"/>
        <v>0</v>
      </c>
      <c r="BG186" s="906">
        <v>7.6</v>
      </c>
    </row>
    <row r="187" spans="1:60" ht="11.25" customHeight="1" x14ac:dyDescent="0.2">
      <c r="A187" s="895" t="s">
        <v>1392</v>
      </c>
      <c r="B187" s="899" t="s">
        <v>1393</v>
      </c>
      <c r="C187" s="957" t="s">
        <v>108</v>
      </c>
      <c r="D187" s="957" t="s">
        <v>4355</v>
      </c>
      <c r="E187" s="754">
        <v>8</v>
      </c>
      <c r="F187" s="1235">
        <v>561</v>
      </c>
      <c r="G187" s="1235" t="s">
        <v>37</v>
      </c>
      <c r="H187" s="1235" t="s">
        <v>37</v>
      </c>
      <c r="I187" s="898">
        <v>40.869999999999997</v>
      </c>
      <c r="J187" s="669">
        <f t="shared" si="35"/>
        <v>2.9361389772449229</v>
      </c>
      <c r="K187" s="901">
        <v>0.3</v>
      </c>
      <c r="L187" s="911">
        <v>4</v>
      </c>
      <c r="M187" s="660">
        <f t="shared" si="36"/>
        <v>1.2</v>
      </c>
      <c r="N187" s="894" t="s">
        <v>565</v>
      </c>
      <c r="O187" s="756">
        <v>0.26</v>
      </c>
      <c r="P187" s="636">
        <v>43579</v>
      </c>
      <c r="Q187" s="636">
        <v>43591</v>
      </c>
      <c r="R187" s="660">
        <f t="shared" si="37"/>
        <v>15.384615384615378</v>
      </c>
      <c r="S187" s="721">
        <f>IF(INDEX(Historical!$D$7:$D$1379,MATCH(B187,Historical!$B$7:$B$1403,0))=0,"n/a",(INDEX(Historical!$C$7:$C$1381,MATCH(B187,Historical!$B$7:$B$1403,0))/INDEX(Historical!$D$7:$D$1379,MATCH(B187,Historical!$B$7:$B$1403,0))-1)*100)</f>
        <v>15.999999999999993</v>
      </c>
      <c r="T187" s="721">
        <f>IF(INDEX(Historical!$F$7:$F$1372,MATCH(B187,Historical!$B$7:$B$1403,0))=0,"n/a",((INDEX(Historical!$C$7:$C$1381,MATCH(B187,Historical!$B$7:$B$1403,0))/INDEX(Historical!$F$7:$F$1372,MATCH(B187,Historical!$B$7:$B$1403,0)))^(1/3)-1)*100)</f>
        <v>16.871203704827998</v>
      </c>
      <c r="U187" s="721">
        <f>IF(INDEX(Historical!$H$7:$H$1372,MATCH(B187,Historical!$B$7:$B$1403,0))=0,"n/a",((INDEX(Historical!$C$7:$C$1381,MATCH(B187,Historical!$B$7:$B$1403,0))/INDEX(Historical!$H$7:$H$1372,MATCH(B187,Historical!$B$7:$B$1403,0)))^(1/5)-1)*100)</f>
        <v>16.237719058357094</v>
      </c>
      <c r="V187" s="721">
        <f>IF(INDEX(Historical!$O$7:$O$1372,MATCH(B187,Historical!$B$7:$B$1403,0))=0,"n/a",((INDEX(Historical!$C$7:$C$1381,MATCH(B187,Historical!$B$7:$B$1403,0))/INDEX(Historical!$O$7:$O$1372,MATCH(B187,Historical!$B$7:$B$1403,0)))^(1/10)-1)*100)</f>
        <v>10.870436121393068</v>
      </c>
      <c r="W187" s="722">
        <f t="shared" si="38"/>
        <v>1.4937504693488046</v>
      </c>
      <c r="X187" s="723">
        <f t="shared" si="39"/>
        <v>1.0971431796187225</v>
      </c>
      <c r="Y187" s="900"/>
      <c r="Z187" s="669">
        <f t="shared" si="40"/>
        <v>35.502958579881657</v>
      </c>
      <c r="AA187" s="910">
        <f t="shared" si="41"/>
        <v>12.091715976331361</v>
      </c>
      <c r="AB187" s="911">
        <v>12</v>
      </c>
      <c r="AC187" s="889">
        <v>3.38</v>
      </c>
      <c r="AD187" s="889">
        <v>1.21</v>
      </c>
      <c r="AE187" s="889">
        <v>4.88</v>
      </c>
      <c r="AF187" s="889">
        <v>1.79</v>
      </c>
      <c r="AG187" s="889">
        <v>15.4</v>
      </c>
      <c r="AH187" s="889">
        <v>29.799999999999997</v>
      </c>
      <c r="AI187" s="889">
        <v>3.6999999999999997</v>
      </c>
      <c r="AJ187" s="889">
        <v>14.799999999999999</v>
      </c>
      <c r="AK187" s="889">
        <v>10</v>
      </c>
      <c r="AL187" s="902">
        <v>1050</v>
      </c>
      <c r="AM187" s="896">
        <v>2.7</v>
      </c>
      <c r="AN187" s="889">
        <v>0.05</v>
      </c>
      <c r="AO187" s="762">
        <f t="shared" si="42"/>
        <v>7.0821420592706552</v>
      </c>
      <c r="AP187" s="763">
        <f t="shared" si="43"/>
        <v>19.173858035602017</v>
      </c>
      <c r="AQ187" s="912">
        <f t="shared" si="44"/>
        <v>-1.9202782366799287</v>
      </c>
      <c r="AR187" s="669">
        <f>INDEX(Historical!$C$7:$C$1381,MATCH(B187,Historical!$B$7:$B$1403,0))*IF(AH187="n/a",1.03,IF(AH187&lt;0,1.01,IF(AH187&gt;10,1.1,(1+AH187/100))))</f>
        <v>1.276</v>
      </c>
      <c r="AS187" s="910">
        <f t="shared" si="45"/>
        <v>1.3232119999999998</v>
      </c>
      <c r="AT187" s="910">
        <f t="shared" ref="AT187:AV206" si="51">IF($AK187="n/a",1.03*AS187,IF($AK187&lt;0,1.01*AS187,IF($AK187&gt;10,1.1*AS187,(1+$AK187/100)*AS187)))</f>
        <v>1.4555331999999999</v>
      </c>
      <c r="AU187" s="910">
        <f t="shared" si="51"/>
        <v>1.60108652</v>
      </c>
      <c r="AV187" s="910">
        <f t="shared" si="51"/>
        <v>1.7611951720000001</v>
      </c>
      <c r="AW187" s="669">
        <f t="shared" si="46"/>
        <v>7.4170268919999991</v>
      </c>
      <c r="AX187" s="770">
        <f t="shared" si="47"/>
        <v>18.147851460729139</v>
      </c>
      <c r="AY187" s="959">
        <v>0.86</v>
      </c>
      <c r="AZ187" s="896">
        <v>-0.95</v>
      </c>
      <c r="BA187" s="896">
        <v>-18.260000000000002</v>
      </c>
      <c r="BB187" s="896">
        <v>-14.69</v>
      </c>
      <c r="BC187" s="896">
        <v>-10.9</v>
      </c>
      <c r="BE187" s="641">
        <v>2012</v>
      </c>
      <c r="BF187" s="922">
        <f t="shared" si="48"/>
        <v>0</v>
      </c>
      <c r="BG187" s="906">
        <v>1.7000000000000002</v>
      </c>
      <c r="BH187" s="887"/>
    </row>
    <row r="188" spans="1:60" ht="11.25" customHeight="1" x14ac:dyDescent="0.2">
      <c r="A188" s="895" t="s">
        <v>1671</v>
      </c>
      <c r="B188" s="899" t="s">
        <v>1672</v>
      </c>
      <c r="C188" s="957" t="s">
        <v>112</v>
      </c>
      <c r="D188" s="957" t="s">
        <v>4349</v>
      </c>
      <c r="E188" s="754">
        <v>8</v>
      </c>
      <c r="F188" s="1235">
        <v>573</v>
      </c>
      <c r="G188" s="1235" t="s">
        <v>115</v>
      </c>
      <c r="H188" s="1235" t="s">
        <v>115</v>
      </c>
      <c r="I188" s="898">
        <v>46.19</v>
      </c>
      <c r="J188" s="669">
        <f t="shared" si="35"/>
        <v>1.5587789564840875</v>
      </c>
      <c r="K188" s="901">
        <v>0.18</v>
      </c>
      <c r="L188" s="911">
        <v>4</v>
      </c>
      <c r="M188" s="660">
        <f t="shared" si="36"/>
        <v>0.72</v>
      </c>
      <c r="N188" s="894" t="s">
        <v>288</v>
      </c>
      <c r="O188" s="756">
        <v>0.16</v>
      </c>
      <c r="P188" s="885">
        <v>43620</v>
      </c>
      <c r="Q188" s="885">
        <v>43642</v>
      </c>
      <c r="R188" s="660">
        <f t="shared" si="37"/>
        <v>12.499999999999993</v>
      </c>
      <c r="S188" s="721">
        <f>IF(INDEX(Historical!$D$7:$D$1379,MATCH(B188,Historical!$B$7:$B$1403,0))=0,"n/a",(INDEX(Historical!$C$7:$C$1381,MATCH(B188,Historical!$B$7:$B$1403,0))/INDEX(Historical!$D$7:$D$1379,MATCH(B188,Historical!$B$7:$B$1403,0))-1)*100)</f>
        <v>22.807017543859654</v>
      </c>
      <c r="T188" s="721">
        <f>IF(INDEX(Historical!$F$7:$F$1372,MATCH(B188,Historical!$B$7:$B$1403,0))=0,"n/a",((INDEX(Historical!$C$7:$C$1381,MATCH(B188,Historical!$B$7:$B$1403,0))/INDEX(Historical!$F$7:$F$1372,MATCH(B188,Historical!$B$7:$B$1403,0)))^(1/3)-1)*100)</f>
        <v>23.127650029855552</v>
      </c>
      <c r="U188" s="721">
        <f>IF(INDEX(Historical!$H$7:$H$1372,MATCH(B188,Historical!$B$7:$B$1403,0))=0,"n/a",((INDEX(Historical!$C$7:$C$1381,MATCH(B188,Historical!$B$7:$B$1403,0))/INDEX(Historical!$H$7:$H$1372,MATCH(B188,Historical!$B$7:$B$1403,0)))^(1/5)-1)*100)</f>
        <v>26.04774247635946</v>
      </c>
      <c r="V188" s="721">
        <f>IF(INDEX(Historical!$O$7:$O$1372,MATCH(B188,Historical!$B$7:$B$1403,0))=0,"n/a",((INDEX(Historical!$C$7:$C$1381,MATCH(B188,Historical!$B$7:$B$1403,0))/INDEX(Historical!$O$7:$O$1372,MATCH(B188,Historical!$B$7:$B$1403,0)))^(1/10)-1)*100)</f>
        <v>42.694358845765109</v>
      </c>
      <c r="W188" s="722">
        <f t="shared" si="38"/>
        <v>0.61009798906824808</v>
      </c>
      <c r="X188" s="723">
        <f t="shared" si="39"/>
        <v>1.2522953113634354</v>
      </c>
      <c r="Y188" s="672"/>
      <c r="Z188" s="669">
        <f t="shared" si="40"/>
        <v>17.061611374407583</v>
      </c>
      <c r="AA188" s="910">
        <f t="shared" si="41"/>
        <v>10.945497630331754</v>
      </c>
      <c r="AB188" s="911">
        <v>12</v>
      </c>
      <c r="AC188" s="889">
        <v>4.22</v>
      </c>
      <c r="AD188" s="889">
        <v>0.94</v>
      </c>
      <c r="AE188" s="889">
        <v>1.07</v>
      </c>
      <c r="AF188" s="889">
        <v>2.4700000000000002</v>
      </c>
      <c r="AG188" s="889">
        <v>23.3</v>
      </c>
      <c r="AH188" s="889">
        <v>-2</v>
      </c>
      <c r="AI188" s="889">
        <v>19.55</v>
      </c>
      <c r="AJ188" s="889">
        <v>20.8</v>
      </c>
      <c r="AK188" s="889">
        <v>11.65</v>
      </c>
      <c r="AL188" s="902">
        <v>24070</v>
      </c>
      <c r="AM188" s="896">
        <v>0.3</v>
      </c>
      <c r="AN188" s="889">
        <v>0.27</v>
      </c>
      <c r="AO188" s="762">
        <f t="shared" si="42"/>
        <v>16.661023802511792</v>
      </c>
      <c r="AP188" s="763">
        <f t="shared" si="43"/>
        <v>27.606521432843547</v>
      </c>
      <c r="AQ188" s="912">
        <f t="shared" si="44"/>
        <v>9.6162582160945966</v>
      </c>
      <c r="AR188" s="669">
        <f>INDEX(Historical!$C$7:$C$1381,MATCH(B188,Historical!$B$7:$B$1403,0))*IF(AH188="n/a",1.03,IF(AH188&lt;0,1.01,IF(AH188&gt;10,1.1,(1+AH188/100))))</f>
        <v>0.70699999999999996</v>
      </c>
      <c r="AS188" s="910">
        <f t="shared" si="45"/>
        <v>0.77770000000000006</v>
      </c>
      <c r="AT188" s="910">
        <f t="shared" si="51"/>
        <v>0.85547000000000017</v>
      </c>
      <c r="AU188" s="910">
        <f t="shared" si="51"/>
        <v>0.94101700000000021</v>
      </c>
      <c r="AV188" s="910">
        <f t="shared" si="51"/>
        <v>1.0351187000000004</v>
      </c>
      <c r="AW188" s="669">
        <f t="shared" si="46"/>
        <v>4.3163057000000009</v>
      </c>
      <c r="AX188" s="770">
        <f t="shared" si="47"/>
        <v>9.3446756873782242</v>
      </c>
      <c r="AY188" s="959">
        <v>1.53</v>
      </c>
      <c r="AZ188" s="896">
        <v>1.21</v>
      </c>
      <c r="BA188" s="896">
        <v>-21.490000000000002</v>
      </c>
      <c r="BB188" s="896">
        <v>-16.13</v>
      </c>
      <c r="BC188" s="896">
        <v>-13.919999999999998</v>
      </c>
      <c r="BE188" s="641">
        <v>2012</v>
      </c>
      <c r="BF188" s="922">
        <f t="shared" si="48"/>
        <v>0</v>
      </c>
      <c r="BG188" s="906">
        <v>8.6999999999999993</v>
      </c>
    </row>
    <row r="189" spans="1:60" ht="11.25" customHeight="1" x14ac:dyDescent="0.2">
      <c r="A189" s="895" t="s">
        <v>1388</v>
      </c>
      <c r="B189" s="899" t="s">
        <v>1389</v>
      </c>
      <c r="C189" s="957" t="s">
        <v>246</v>
      </c>
      <c r="D189" s="957" t="s">
        <v>4367</v>
      </c>
      <c r="E189" s="754">
        <v>8</v>
      </c>
      <c r="F189" s="1235">
        <v>604</v>
      </c>
      <c r="G189" s="1235" t="s">
        <v>115</v>
      </c>
      <c r="H189" s="1235" t="s">
        <v>115</v>
      </c>
      <c r="I189" s="898">
        <v>28.65</v>
      </c>
      <c r="J189" s="669">
        <f t="shared" si="35"/>
        <v>1.954624781849913</v>
      </c>
      <c r="K189" s="901">
        <v>0.14000000000000001</v>
      </c>
      <c r="L189" s="911">
        <v>4</v>
      </c>
      <c r="M189" s="660">
        <f t="shared" si="36"/>
        <v>0.56000000000000005</v>
      </c>
      <c r="N189" s="894" t="s">
        <v>326</v>
      </c>
      <c r="O189" s="756">
        <v>0.13</v>
      </c>
      <c r="P189" s="885">
        <v>43797</v>
      </c>
      <c r="Q189" s="885">
        <v>43811</v>
      </c>
      <c r="R189" s="660">
        <f t="shared" si="37"/>
        <v>7.6923076923076987</v>
      </c>
      <c r="S189" s="721">
        <f>IF(INDEX(Historical!$D$7:$D$1379,MATCH(B189,Historical!$B$7:$B$1403,0))=0,"n/a",(INDEX(Historical!$C$7:$C$1381,MATCH(B189,Historical!$B$7:$B$1403,0))/INDEX(Historical!$D$7:$D$1379,MATCH(B189,Historical!$B$7:$B$1403,0))-1)*100)</f>
        <v>8.163265306122458</v>
      </c>
      <c r="T189" s="721">
        <f>IF(INDEX(Historical!$F$7:$F$1372,MATCH(B189,Historical!$B$7:$B$1403,0))=0,"n/a",((INDEX(Historical!$C$7:$C$1381,MATCH(B189,Historical!$B$7:$B$1403,0))/INDEX(Historical!$F$7:$F$1372,MATCH(B189,Historical!$B$7:$B$1403,0)))^(1/3)-1)*100)</f>
        <v>8.9341387842532871</v>
      </c>
      <c r="U189" s="721">
        <f>IF(INDEX(Historical!$H$7:$H$1372,MATCH(B189,Historical!$B$7:$B$1403,0))=0,"n/a",((INDEX(Historical!$C$7:$C$1381,MATCH(B189,Historical!$B$7:$B$1403,0))/INDEX(Historical!$H$7:$H$1372,MATCH(B189,Historical!$B$7:$B$1403,0)))^(1/5)-1)*100)</f>
        <v>15.308282736841194</v>
      </c>
      <c r="V189" s="721" t="str">
        <f>IF(INDEX(Historical!$O$7:$O$1372,MATCH(B189,Historical!$B$7:$B$1403,0))=0,"n/a",((INDEX(Historical!$C$7:$C$1381,MATCH(B189,Historical!$B$7:$B$1403,0))/INDEX(Historical!$O$7:$O$1372,MATCH(B189,Historical!$B$7:$B$1403,0)))^(1/10)-1)*100)</f>
        <v>n/a</v>
      </c>
      <c r="W189" s="722" t="str">
        <f t="shared" si="38"/>
        <v>n/a</v>
      </c>
      <c r="X189" s="723">
        <f t="shared" si="39"/>
        <v>2.5946241926849485</v>
      </c>
      <c r="Y189" s="683"/>
      <c r="Z189" s="669">
        <f t="shared" si="40"/>
        <v>34.146341463414636</v>
      </c>
      <c r="AA189" s="910">
        <f t="shared" si="41"/>
        <v>17.469512195121951</v>
      </c>
      <c r="AB189" s="911">
        <v>4</v>
      </c>
      <c r="AC189" s="889">
        <v>1.64</v>
      </c>
      <c r="AD189" s="889">
        <v>2.25</v>
      </c>
      <c r="AE189" s="889">
        <v>0.75</v>
      </c>
      <c r="AF189" s="889">
        <v>1.86</v>
      </c>
      <c r="AG189" s="889">
        <v>11</v>
      </c>
      <c r="AH189" s="889">
        <v>-19.100000000000001</v>
      </c>
      <c r="AI189" s="889">
        <v>7.6300000000000008</v>
      </c>
      <c r="AJ189" s="889">
        <v>5.8999999999999995</v>
      </c>
      <c r="AK189" s="889">
        <v>7.8</v>
      </c>
      <c r="AL189" s="902">
        <v>1340</v>
      </c>
      <c r="AM189" s="896">
        <v>0.1</v>
      </c>
      <c r="AN189" s="889">
        <v>0</v>
      </c>
      <c r="AO189" s="762">
        <f t="shared" si="42"/>
        <v>-0.20660467643084246</v>
      </c>
      <c r="AP189" s="763">
        <f t="shared" si="43"/>
        <v>17.262907518691108</v>
      </c>
      <c r="AQ189" s="912">
        <f t="shared" si="44"/>
        <v>20.172640041875354</v>
      </c>
      <c r="AR189" s="669">
        <f>INDEX(Historical!$C$7:$C$1381,MATCH(B189,Historical!$B$7:$B$1403,0))*IF(AH189="n/a",1.03,IF(AH189&lt;0,1.01,IF(AH189&gt;10,1.1,(1+AH189/100))))</f>
        <v>0.5353</v>
      </c>
      <c r="AS189" s="910">
        <f t="shared" si="45"/>
        <v>0.57614339000000003</v>
      </c>
      <c r="AT189" s="910">
        <f t="shared" si="51"/>
        <v>0.62108257442000003</v>
      </c>
      <c r="AU189" s="910">
        <f t="shared" si="51"/>
        <v>0.6695270152247601</v>
      </c>
      <c r="AV189" s="910">
        <f t="shared" si="51"/>
        <v>0.72175012241229142</v>
      </c>
      <c r="AW189" s="669">
        <f t="shared" si="46"/>
        <v>3.1238031020570518</v>
      </c>
      <c r="AX189" s="770">
        <f t="shared" si="47"/>
        <v>10.903326708750617</v>
      </c>
      <c r="AY189" s="959">
        <v>0.79</v>
      </c>
      <c r="AZ189" s="896">
        <v>3.09</v>
      </c>
      <c r="BA189" s="896">
        <v>-23.56</v>
      </c>
      <c r="BB189" s="896">
        <v>-9.4600000000000009</v>
      </c>
      <c r="BC189" s="896">
        <v>-11.469999999999999</v>
      </c>
      <c r="BE189" s="641">
        <v>2013</v>
      </c>
      <c r="BF189" s="922">
        <f t="shared" si="48"/>
        <v>0</v>
      </c>
      <c r="BG189" s="906">
        <v>5.8000000000000007</v>
      </c>
    </row>
    <row r="190" spans="1:60" ht="11.25" customHeight="1" x14ac:dyDescent="0.2">
      <c r="A190" s="724" t="s">
        <v>3860</v>
      </c>
      <c r="B190" s="808" t="s">
        <v>3861</v>
      </c>
      <c r="C190" s="957" t="s">
        <v>112</v>
      </c>
      <c r="D190" s="957" t="s">
        <v>4386</v>
      </c>
      <c r="E190" s="754">
        <v>8</v>
      </c>
      <c r="F190" s="1235">
        <v>583</v>
      </c>
      <c r="G190" s="1235" t="s">
        <v>106</v>
      </c>
      <c r="H190" s="1235" t="s">
        <v>106</v>
      </c>
      <c r="I190" s="907">
        <v>33.21</v>
      </c>
      <c r="J190" s="669">
        <f t="shared" si="35"/>
        <v>2.6498042758205358</v>
      </c>
      <c r="K190" s="887">
        <v>0.22</v>
      </c>
      <c r="L190" s="1235">
        <v>4</v>
      </c>
      <c r="M190" s="660">
        <f t="shared" si="36"/>
        <v>0.88</v>
      </c>
      <c r="N190" s="1235" t="s">
        <v>4185</v>
      </c>
      <c r="O190" s="621">
        <v>0.21</v>
      </c>
      <c r="P190" s="650">
        <v>43677</v>
      </c>
      <c r="Q190" s="650">
        <v>43713</v>
      </c>
      <c r="R190" s="660">
        <f t="shared" si="37"/>
        <v>4.7619047619047663</v>
      </c>
      <c r="S190" s="721">
        <f>IF(INDEX(Historical!$D$7:$D$1379,MATCH(B190,Historical!$B$7:$B$1403,0))=0,"n/a",(INDEX(Historical!$C$7:$C$1381,MATCH(B190,Historical!$B$7:$B$1403,0))/INDEX(Historical!$D$7:$D$1379,MATCH(B190,Historical!$B$7:$B$1403,0))-1)*100)</f>
        <v>4.8780487804878092</v>
      </c>
      <c r="T190" s="721">
        <f>IF(INDEX(Historical!$F$7:$F$1372,MATCH(B190,Historical!$B$7:$B$1403,0))=0,"n/a",((INDEX(Historical!$C$7:$C$1381,MATCH(B190,Historical!$B$7:$B$1403,0))/INDEX(Historical!$F$7:$F$1372,MATCH(B190,Historical!$B$7:$B$1403,0)))^(1/3)-1)*100)</f>
        <v>5.1369991663735792</v>
      </c>
      <c r="U190" s="721">
        <f>IF(INDEX(Historical!$H$7:$H$1372,MATCH(B190,Historical!$B$7:$B$1403,0))=0,"n/a",((INDEX(Historical!$C$7:$C$1381,MATCH(B190,Historical!$B$7:$B$1403,0))/INDEX(Historical!$H$7:$H$1372,MATCH(B190,Historical!$B$7:$B$1403,0)))^(1/5)-1)*100)</f>
        <v>5.4364811125223733</v>
      </c>
      <c r="V190" s="721" t="str">
        <f>IF(INDEX(Historical!$O$7:$O$1372,MATCH(B190,Historical!$B$7:$B$1403,0))=0,"n/a",((INDEX(Historical!$C$7:$C$1381,MATCH(B190,Historical!$B$7:$B$1403,0))/INDEX(Historical!$O$7:$O$1372,MATCH(B190,Historical!$B$7:$B$1403,0)))^(1/10)-1)*100)</f>
        <v>n/a</v>
      </c>
      <c r="W190" s="722" t="str">
        <f t="shared" si="38"/>
        <v>n/a</v>
      </c>
      <c r="X190" s="723">
        <f t="shared" si="39"/>
        <v>0.34191705110203607</v>
      </c>
      <c r="Y190" s="670"/>
      <c r="Z190" s="669">
        <f t="shared" si="40"/>
        <v>41.904761904761905</v>
      </c>
      <c r="AA190" s="910">
        <f t="shared" si="41"/>
        <v>15.814285714285713</v>
      </c>
      <c r="AB190" s="911">
        <v>12</v>
      </c>
      <c r="AC190" s="906">
        <v>2.1</v>
      </c>
      <c r="AD190" s="906">
        <v>1.06</v>
      </c>
      <c r="AE190" s="889">
        <v>0.64</v>
      </c>
      <c r="AF190" s="889">
        <v>1.79</v>
      </c>
      <c r="AG190" s="889">
        <v>11.4</v>
      </c>
      <c r="AH190" s="889">
        <v>46</v>
      </c>
      <c r="AI190" s="889">
        <v>11.24</v>
      </c>
      <c r="AJ190" s="701">
        <v>15.9</v>
      </c>
      <c r="AK190" s="701">
        <v>15</v>
      </c>
      <c r="AL190" s="906">
        <v>1430</v>
      </c>
      <c r="AM190" s="906">
        <v>1.7000000000000002</v>
      </c>
      <c r="AN190" s="906">
        <v>1.1100000000000001</v>
      </c>
      <c r="AO190" s="762">
        <f t="shared" si="42"/>
        <v>-7.7280003259428049</v>
      </c>
      <c r="AP190" s="763">
        <f t="shared" si="43"/>
        <v>8.0862853883429082</v>
      </c>
      <c r="AQ190" s="912">
        <f t="shared" si="44"/>
        <v>12.165693762143071</v>
      </c>
      <c r="AR190" s="669">
        <f>INDEX(Historical!$C$7:$C$1381,MATCH(B190,Historical!$B$7:$B$1403,0))*IF(AH190="n/a",1.03,IF(AH190&lt;0,1.01,IF(AH190&gt;10,1.1,(1+AH190/100))))</f>
        <v>0.94600000000000006</v>
      </c>
      <c r="AS190" s="910">
        <f t="shared" si="45"/>
        <v>1.0406000000000002</v>
      </c>
      <c r="AT190" s="910">
        <f t="shared" si="51"/>
        <v>1.1446600000000002</v>
      </c>
      <c r="AU190" s="910">
        <f t="shared" si="51"/>
        <v>1.2591260000000004</v>
      </c>
      <c r="AV190" s="910">
        <f t="shared" si="51"/>
        <v>1.3850386000000006</v>
      </c>
      <c r="AW190" s="669">
        <f t="shared" si="46"/>
        <v>5.7754246000000009</v>
      </c>
      <c r="AX190" s="770">
        <f t="shared" si="47"/>
        <v>17.390619090635354</v>
      </c>
      <c r="AY190" s="750">
        <v>1.53</v>
      </c>
      <c r="AZ190" s="889">
        <v>5.38</v>
      </c>
      <c r="BA190" s="889">
        <v>-21.22</v>
      </c>
      <c r="BB190" s="889">
        <v>-13.450000000000001</v>
      </c>
      <c r="BC190" s="889">
        <v>-12.27</v>
      </c>
      <c r="BE190" s="641">
        <v>2012</v>
      </c>
      <c r="BF190" s="922">
        <f t="shared" si="48"/>
        <v>0</v>
      </c>
      <c r="BG190" s="906">
        <v>3.3000000000000003</v>
      </c>
      <c r="BH190" s="721"/>
    </row>
    <row r="191" spans="1:60" ht="11.25" customHeight="1" x14ac:dyDescent="0.2">
      <c r="A191" s="724" t="s">
        <v>3870</v>
      </c>
      <c r="B191" s="808" t="s">
        <v>3871</v>
      </c>
      <c r="C191" s="957" t="s">
        <v>128</v>
      </c>
      <c r="D191" s="957" t="s">
        <v>4343</v>
      </c>
      <c r="E191" s="754">
        <v>8</v>
      </c>
      <c r="F191" s="1235">
        <v>590</v>
      </c>
      <c r="G191" s="1235" t="s">
        <v>106</v>
      </c>
      <c r="H191" s="1235" t="s">
        <v>106</v>
      </c>
      <c r="I191" s="907">
        <v>52.8</v>
      </c>
      <c r="J191" s="669">
        <f t="shared" si="35"/>
        <v>2.1590909090909092</v>
      </c>
      <c r="K191" s="887">
        <v>0.28499999999999998</v>
      </c>
      <c r="L191" s="1235">
        <v>4</v>
      </c>
      <c r="M191" s="660">
        <f t="shared" si="36"/>
        <v>1.1399999999999999</v>
      </c>
      <c r="N191" s="1235" t="s">
        <v>127</v>
      </c>
      <c r="O191" s="621">
        <v>0.26</v>
      </c>
      <c r="P191" s="650">
        <v>43735</v>
      </c>
      <c r="Q191" s="650">
        <v>43752</v>
      </c>
      <c r="R191" s="660">
        <f t="shared" si="37"/>
        <v>9.6153846153846025</v>
      </c>
      <c r="S191" s="721">
        <f>IF(INDEX(Historical!$D$7:$D$1379,MATCH(B191,Historical!$B$7:$B$1403,0))=0,"n/a",(INDEX(Historical!$C$7:$C$1381,MATCH(B191,Historical!$B$7:$B$1403,0))/INDEX(Historical!$D$7:$D$1379,MATCH(B191,Historical!$B$7:$B$1403,0))-1)*100)</f>
        <v>15.760869565217384</v>
      </c>
      <c r="T191" s="721">
        <f>IF(INDEX(Historical!$F$7:$F$1372,MATCH(B191,Historical!$B$7:$B$1403,0))=0,"n/a",((INDEX(Historical!$C$7:$C$1381,MATCH(B191,Historical!$B$7:$B$1403,0))/INDEX(Historical!$F$7:$F$1372,MATCH(B191,Historical!$B$7:$B$1403,0)))^(1/3)-1)*100)</f>
        <v>13.938991329382011</v>
      </c>
      <c r="U191" s="721">
        <f>IF(INDEX(Historical!$H$7:$H$1372,MATCH(B191,Historical!$B$7:$B$1403,0))=0,"n/a",((INDEX(Historical!$C$7:$C$1381,MATCH(B191,Historical!$B$7:$B$1403,0))/INDEX(Historical!$H$7:$H$1372,MATCH(B191,Historical!$B$7:$B$1403,0)))^(1/5)-1)*100)</f>
        <v>12.923498036123981</v>
      </c>
      <c r="V191" s="721" t="str">
        <f>IF(INDEX(Historical!$O$7:$O$1372,MATCH(B191,Historical!$B$7:$B$1403,0))=0,"n/a",((INDEX(Historical!$C$7:$C$1381,MATCH(B191,Historical!$B$7:$B$1403,0))/INDEX(Historical!$O$7:$O$1372,MATCH(B191,Historical!$B$7:$B$1403,0)))^(1/10)-1)*100)</f>
        <v>n/a</v>
      </c>
      <c r="W191" s="722" t="str">
        <f t="shared" si="38"/>
        <v>n/a</v>
      </c>
      <c r="X191" s="723">
        <f t="shared" si="39"/>
        <v>0.82315274115439374</v>
      </c>
      <c r="Y191" s="670"/>
      <c r="Z191" s="669">
        <f t="shared" si="40"/>
        <v>42.857142857142847</v>
      </c>
      <c r="AA191" s="910">
        <f t="shared" si="41"/>
        <v>19.849624060150372</v>
      </c>
      <c r="AB191" s="911">
        <v>12</v>
      </c>
      <c r="AC191" s="906">
        <v>2.66</v>
      </c>
      <c r="AD191" s="906">
        <v>2.5299999999999998</v>
      </c>
      <c r="AE191" s="889">
        <v>2.94</v>
      </c>
      <c r="AF191" s="889">
        <v>2.79</v>
      </c>
      <c r="AG191" s="889">
        <v>14.6</v>
      </c>
      <c r="AH191" s="889">
        <v>16.2</v>
      </c>
      <c r="AI191" s="889">
        <v>8.67</v>
      </c>
      <c r="AJ191" s="701">
        <v>15.7</v>
      </c>
      <c r="AK191" s="701">
        <v>7.86</v>
      </c>
      <c r="AL191" s="906">
        <v>76030</v>
      </c>
      <c r="AM191" s="906">
        <v>0.1</v>
      </c>
      <c r="AN191" s="906">
        <v>0.68</v>
      </c>
      <c r="AO191" s="762">
        <f t="shared" si="42"/>
        <v>-4.7670351149354815</v>
      </c>
      <c r="AP191" s="763">
        <f t="shared" si="43"/>
        <v>15.082588945214891</v>
      </c>
      <c r="AQ191" s="912">
        <f t="shared" si="44"/>
        <v>56.887009770045879</v>
      </c>
      <c r="AR191" s="669">
        <f>INDEX(Historical!$C$7:$C$1381,MATCH(B191,Historical!$B$7:$B$1403,0))*IF(AH191="n/a",1.03,IF(AH191&lt;0,1.01,IF(AH191&gt;10,1.1,(1+AH191/100))))</f>
        <v>1.1715</v>
      </c>
      <c r="AS191" s="910">
        <f t="shared" si="45"/>
        <v>1.2730690499999999</v>
      </c>
      <c r="AT191" s="910">
        <f t="shared" si="51"/>
        <v>1.3731322773299999</v>
      </c>
      <c r="AU191" s="910">
        <f t="shared" si="51"/>
        <v>1.4810604743281379</v>
      </c>
      <c r="AV191" s="910">
        <f t="shared" si="51"/>
        <v>1.5974718276103295</v>
      </c>
      <c r="AW191" s="669">
        <f t="shared" si="46"/>
        <v>6.8962336292684672</v>
      </c>
      <c r="AX191" s="770">
        <f t="shared" si="47"/>
        <v>13.06104854028119</v>
      </c>
      <c r="AY191" s="750">
        <v>0.74</v>
      </c>
      <c r="AZ191" s="889">
        <v>13.87</v>
      </c>
      <c r="BA191" s="889">
        <v>-11.940000000000001</v>
      </c>
      <c r="BB191" s="889">
        <v>-5.91</v>
      </c>
      <c r="BC191" s="889">
        <v>-3</v>
      </c>
      <c r="BE191" s="641">
        <v>2012</v>
      </c>
      <c r="BF191" s="922">
        <f t="shared" si="48"/>
        <v>0</v>
      </c>
      <c r="BG191" s="906">
        <v>6</v>
      </c>
    </row>
    <row r="192" spans="1:60" ht="11.25" customHeight="1" x14ac:dyDescent="0.2">
      <c r="A192" s="895" t="s">
        <v>1283</v>
      </c>
      <c r="B192" s="899" t="s">
        <v>1284</v>
      </c>
      <c r="C192" s="957" t="s">
        <v>112</v>
      </c>
      <c r="D192" s="957" t="s">
        <v>4338</v>
      </c>
      <c r="E192" s="754">
        <v>8</v>
      </c>
      <c r="F192" s="1235">
        <v>593</v>
      </c>
      <c r="G192" s="1235" t="s">
        <v>106</v>
      </c>
      <c r="H192" s="1235" t="s">
        <v>106</v>
      </c>
      <c r="I192" s="889">
        <v>34.24</v>
      </c>
      <c r="J192" s="669">
        <f t="shared" si="35"/>
        <v>2.4532710280373831</v>
      </c>
      <c r="K192" s="901">
        <v>0.21</v>
      </c>
      <c r="L192" s="911">
        <v>4</v>
      </c>
      <c r="M192" s="660">
        <f t="shared" si="36"/>
        <v>0.84</v>
      </c>
      <c r="N192" s="894" t="s">
        <v>491</v>
      </c>
      <c r="O192" s="756">
        <v>0.19750000000000001</v>
      </c>
      <c r="P192" s="885">
        <v>43707</v>
      </c>
      <c r="Q192" s="885">
        <v>43753</v>
      </c>
      <c r="R192" s="660">
        <f t="shared" si="37"/>
        <v>6.329113924050624</v>
      </c>
      <c r="S192" s="721">
        <f>IF(INDEX(Historical!$D$7:$D$1379,MATCH(B192,Historical!$B$7:$B$1403,0))=0,"n/a",(INDEX(Historical!$C$7:$C$1381,MATCH(B192,Historical!$B$7:$B$1403,0))/INDEX(Historical!$D$7:$D$1379,MATCH(B192,Historical!$B$7:$B$1403,0))-1)*100)</f>
        <v>8.8135593220338926</v>
      </c>
      <c r="T192" s="721">
        <f>IF(INDEX(Historical!$F$7:$F$1372,MATCH(B192,Historical!$B$7:$B$1403,0))=0,"n/a",((INDEX(Historical!$C$7:$C$1381,MATCH(B192,Historical!$B$7:$B$1403,0))/INDEX(Historical!$F$7:$F$1372,MATCH(B192,Historical!$B$7:$B$1403,0)))^(1/3)-1)*100)</f>
        <v>9.4240998488015038</v>
      </c>
      <c r="U192" s="721">
        <f>IF(INDEX(Historical!$H$7:$H$1372,MATCH(B192,Historical!$B$7:$B$1403,0))=0,"n/a",((INDEX(Historical!$C$7:$C$1381,MATCH(B192,Historical!$B$7:$B$1403,0))/INDEX(Historical!$H$7:$H$1372,MATCH(B192,Historical!$B$7:$B$1403,0)))^(1/5)-1)*100)</f>
        <v>8.0462523619139859</v>
      </c>
      <c r="V192" s="721">
        <f>IF(INDEX(Historical!$O$7:$O$1372,MATCH(B192,Historical!$B$7:$B$1403,0))=0,"n/a",((INDEX(Historical!$C$7:$C$1381,MATCH(B192,Historical!$B$7:$B$1403,0))/INDEX(Historical!$O$7:$O$1372,MATCH(B192,Historical!$B$7:$B$1403,0)))^(1/10)-1)*100)</f>
        <v>13.815716314475068</v>
      </c>
      <c r="W192" s="722">
        <f t="shared" si="38"/>
        <v>0.58239849304691704</v>
      </c>
      <c r="X192" s="723">
        <f t="shared" si="39"/>
        <v>0.14497752003448622</v>
      </c>
      <c r="Y192" s="899"/>
      <c r="Z192" s="669">
        <f t="shared" si="40"/>
        <v>23.931623931623932</v>
      </c>
      <c r="AA192" s="910">
        <f t="shared" si="41"/>
        <v>9.7549857549857553</v>
      </c>
      <c r="AB192" s="911">
        <v>5</v>
      </c>
      <c r="AC192" s="889">
        <v>3.51</v>
      </c>
      <c r="AD192" s="889" t="s">
        <v>136</v>
      </c>
      <c r="AE192" s="889">
        <v>0.77</v>
      </c>
      <c r="AF192" s="889">
        <v>2.39</v>
      </c>
      <c r="AG192" s="889">
        <v>28.000000000000004</v>
      </c>
      <c r="AH192" s="889">
        <v>37.799999999999997</v>
      </c>
      <c r="AI192" s="889">
        <v>10.209999999999999</v>
      </c>
      <c r="AJ192" s="889">
        <v>55.500000000000007</v>
      </c>
      <c r="AK192" s="889" t="s">
        <v>136</v>
      </c>
      <c r="AL192" s="902">
        <v>2020</v>
      </c>
      <c r="AM192" s="896">
        <v>0.3</v>
      </c>
      <c r="AN192" s="889">
        <v>0.33</v>
      </c>
      <c r="AO192" s="762">
        <f t="shared" si="42"/>
        <v>0.74453763496561365</v>
      </c>
      <c r="AP192" s="763">
        <f t="shared" si="43"/>
        <v>10.499523389951369</v>
      </c>
      <c r="AQ192" s="912">
        <f t="shared" si="44"/>
        <v>1.7937259677976991</v>
      </c>
      <c r="AR192" s="669">
        <f>INDEX(Historical!$C$7:$C$1381,MATCH(B192,Historical!$B$7:$B$1403,0))*IF(AH192="n/a",1.03,IF(AH192&lt;0,1.01,IF(AH192&gt;10,1.1,(1+AH192/100))))</f>
        <v>0.88275000000000003</v>
      </c>
      <c r="AS192" s="910">
        <f t="shared" si="45"/>
        <v>0.97102500000000014</v>
      </c>
      <c r="AT192" s="910">
        <f t="shared" si="51"/>
        <v>1.0001557500000002</v>
      </c>
      <c r="AU192" s="910">
        <f t="shared" si="51"/>
        <v>1.0301604225000003</v>
      </c>
      <c r="AV192" s="910">
        <f t="shared" si="51"/>
        <v>1.0610652351750003</v>
      </c>
      <c r="AW192" s="669">
        <f t="shared" si="46"/>
        <v>4.9451564076750012</v>
      </c>
      <c r="AX192" s="770">
        <f t="shared" si="47"/>
        <v>14.442629695312503</v>
      </c>
      <c r="AY192" s="959">
        <v>1.65</v>
      </c>
      <c r="AZ192" s="896">
        <v>0.88</v>
      </c>
      <c r="BA192" s="896">
        <v>-31.35</v>
      </c>
      <c r="BB192" s="896">
        <v>-16.72</v>
      </c>
      <c r="BC192" s="896">
        <v>-20.399999999999999</v>
      </c>
      <c r="BE192" s="641">
        <v>2012</v>
      </c>
      <c r="BF192" s="922">
        <f t="shared" si="48"/>
        <v>0</v>
      </c>
      <c r="BG192" s="906">
        <v>12.5</v>
      </c>
    </row>
    <row r="193" spans="1:60" ht="11.25" customHeight="1" x14ac:dyDescent="0.2">
      <c r="A193" s="895" t="s">
        <v>1487</v>
      </c>
      <c r="B193" s="899" t="s">
        <v>1488</v>
      </c>
      <c r="C193" s="957" t="s">
        <v>178</v>
      </c>
      <c r="D193" s="957" t="s">
        <v>4353</v>
      </c>
      <c r="E193" s="754">
        <v>8</v>
      </c>
      <c r="F193" s="1235">
        <v>622</v>
      </c>
      <c r="G193" s="1235" t="s">
        <v>106</v>
      </c>
      <c r="H193" s="1235" t="s">
        <v>106</v>
      </c>
      <c r="I193" s="898">
        <v>20.29</v>
      </c>
      <c r="J193" s="669">
        <f t="shared" si="35"/>
        <v>13.553474618038445</v>
      </c>
      <c r="K193" s="901">
        <v>0.6875</v>
      </c>
      <c r="L193" s="911">
        <v>4</v>
      </c>
      <c r="M193" s="660">
        <f t="shared" si="36"/>
        <v>2.75</v>
      </c>
      <c r="N193" s="894" t="s">
        <v>107</v>
      </c>
      <c r="O193" s="756">
        <v>0.67749999999999999</v>
      </c>
      <c r="P193" s="1196">
        <v>43864</v>
      </c>
      <c r="Q193" s="1196">
        <v>43874</v>
      </c>
      <c r="R193" s="660">
        <f t="shared" si="37"/>
        <v>1.4760147601476028</v>
      </c>
      <c r="S193" s="721">
        <f>IF(INDEX(Historical!$D$7:$D$1379,MATCH(B193,Historical!$B$7:$B$1403,0))=0,"n/a",(INDEX(Historical!$C$7:$C$1381,MATCH(B193,Historical!$B$7:$B$1403,0))/INDEX(Historical!$D$7:$D$1379,MATCH(B193,Historical!$B$7:$B$1403,0))-1)*100)</f>
        <v>6.425702811244971</v>
      </c>
      <c r="T193" s="721">
        <f>IF(INDEX(Historical!$F$7:$F$1372,MATCH(B193,Historical!$B$7:$B$1403,0))=0,"n/a",((INDEX(Historical!$C$7:$C$1381,MATCH(B193,Historical!$B$7:$B$1403,0))/INDEX(Historical!$F$7:$F$1372,MATCH(B193,Historical!$B$7:$B$1403,0)))^(1/3)-1)*100)</f>
        <v>9.2907178862168927</v>
      </c>
      <c r="U193" s="721">
        <f>IF(INDEX(Historical!$H$7:$H$1372,MATCH(B193,Historical!$B$7:$B$1403,0))=0,"n/a",((INDEX(Historical!$C$7:$C$1381,MATCH(B193,Historical!$B$7:$B$1403,0))/INDEX(Historical!$H$7:$H$1372,MATCH(B193,Historical!$B$7:$B$1403,0)))^(1/5)-1)*100)</f>
        <v>14.611504917865293</v>
      </c>
      <c r="V193" s="721" t="str">
        <f>IF(INDEX(Historical!$O$7:$O$1372,MATCH(B193,Historical!$B$7:$B$1403,0))=0,"n/a",((INDEX(Historical!$C$7:$C$1381,MATCH(B193,Historical!$B$7:$B$1403,0))/INDEX(Historical!$O$7:$O$1372,MATCH(B193,Historical!$B$7:$B$1403,0)))^(1/10)-1)*100)</f>
        <v>n/a</v>
      </c>
      <c r="W193" s="722" t="str">
        <f t="shared" si="38"/>
        <v>n/a</v>
      </c>
      <c r="X193" s="723">
        <f t="shared" si="39"/>
        <v>0.84459565999221364</v>
      </c>
      <c r="Y193" s="900"/>
      <c r="Z193" s="669">
        <f t="shared" si="40"/>
        <v>126.72811059907833</v>
      </c>
      <c r="AA193" s="910">
        <f t="shared" si="41"/>
        <v>9.3502304147465445</v>
      </c>
      <c r="AB193" s="911">
        <v>12</v>
      </c>
      <c r="AC193" s="889">
        <v>2.17</v>
      </c>
      <c r="AD193" s="889">
        <v>2.0699999999999998</v>
      </c>
      <c r="AE193" s="889">
        <v>2.58</v>
      </c>
      <c r="AF193" s="889">
        <v>1.1599999999999999</v>
      </c>
      <c r="AG193" s="889">
        <v>15.4</v>
      </c>
      <c r="AH193" s="889">
        <v>116.19999999999999</v>
      </c>
      <c r="AI193" s="889">
        <v>4.8099999999999996</v>
      </c>
      <c r="AJ193" s="889">
        <v>17.299999999999997</v>
      </c>
      <c r="AK193" s="889">
        <v>4.51</v>
      </c>
      <c r="AL193" s="902">
        <v>21810</v>
      </c>
      <c r="AM193" s="896">
        <v>0.1</v>
      </c>
      <c r="AN193" s="889">
        <v>1.18</v>
      </c>
      <c r="AO193" s="762">
        <f t="shared" si="42"/>
        <v>18.814749121157195</v>
      </c>
      <c r="AP193" s="763">
        <f t="shared" si="43"/>
        <v>28.16497953590374</v>
      </c>
      <c r="AQ193" s="912">
        <f t="shared" si="44"/>
        <v>-30.569723923585702</v>
      </c>
      <c r="AR193" s="669">
        <f>INDEX(Historical!$C$7:$C$1381,MATCH(B193,Historical!$B$7:$B$1403,0))*IF(AH193="n/a",1.03,IF(AH193&lt;0,1.01,IF(AH193&gt;10,1.1,(1+AH193/100))))</f>
        <v>2.915</v>
      </c>
      <c r="AS193" s="910">
        <f t="shared" si="45"/>
        <v>3.0552115</v>
      </c>
      <c r="AT193" s="910">
        <f t="shared" si="51"/>
        <v>3.1930015386499999</v>
      </c>
      <c r="AU193" s="910">
        <f t="shared" si="51"/>
        <v>3.3370059080431145</v>
      </c>
      <c r="AV193" s="910">
        <f t="shared" si="51"/>
        <v>3.4875048744958588</v>
      </c>
      <c r="AW193" s="669">
        <f t="shared" si="46"/>
        <v>15.987723821188972</v>
      </c>
      <c r="AX193" s="770">
        <f t="shared" si="47"/>
        <v>78.796076003888487</v>
      </c>
      <c r="AY193" s="959">
        <v>1.1200000000000001</v>
      </c>
      <c r="AZ193" s="896">
        <v>8.0399999999999991</v>
      </c>
      <c r="BA193" s="896">
        <v>-41.339999999999996</v>
      </c>
      <c r="BB193" s="896">
        <v>-17.71</v>
      </c>
      <c r="BC193" s="896">
        <v>-26.13</v>
      </c>
      <c r="BE193" s="641">
        <v>2013</v>
      </c>
      <c r="BF193" s="922">
        <f t="shared" si="48"/>
        <v>0</v>
      </c>
      <c r="BG193" s="906">
        <v>5.8000000000000007</v>
      </c>
    </row>
    <row r="194" spans="1:60" ht="11.25" customHeight="1" x14ac:dyDescent="0.2">
      <c r="A194" s="895" t="s">
        <v>1489</v>
      </c>
      <c r="B194" s="899" t="s">
        <v>1490</v>
      </c>
      <c r="C194" s="957" t="s">
        <v>108</v>
      </c>
      <c r="D194" s="957" t="s">
        <v>4351</v>
      </c>
      <c r="E194" s="754">
        <v>8</v>
      </c>
      <c r="F194" s="1235">
        <v>574</v>
      </c>
      <c r="G194" s="1235" t="s">
        <v>106</v>
      </c>
      <c r="H194" s="1235" t="s">
        <v>106</v>
      </c>
      <c r="I194" s="898">
        <v>102.55</v>
      </c>
      <c r="J194" s="669">
        <f t="shared" si="35"/>
        <v>1.8332520721599219</v>
      </c>
      <c r="K194" s="901">
        <v>0.47</v>
      </c>
      <c r="L194" s="911">
        <v>4</v>
      </c>
      <c r="M194" s="660">
        <f t="shared" si="36"/>
        <v>1.88</v>
      </c>
      <c r="N194" s="894" t="s">
        <v>151</v>
      </c>
      <c r="O194" s="756">
        <v>0.44</v>
      </c>
      <c r="P194" s="885">
        <v>43629</v>
      </c>
      <c r="Q194" s="885">
        <v>43644</v>
      </c>
      <c r="R194" s="660">
        <f t="shared" si="37"/>
        <v>6.8181818181818121</v>
      </c>
      <c r="S194" s="721">
        <f>IF(INDEX(Historical!$D$7:$D$1379,MATCH(B194,Historical!$B$7:$B$1403,0))=0,"n/a",(INDEX(Historical!$C$7:$C$1381,MATCH(B194,Historical!$B$7:$B$1403,0))/INDEX(Historical!$D$7:$D$1379,MATCH(B194,Historical!$B$7:$B$1403,0))-1)*100)</f>
        <v>8.8235294117647189</v>
      </c>
      <c r="T194" s="721">
        <f>IF(INDEX(Historical!$F$7:$F$1372,MATCH(B194,Historical!$B$7:$B$1403,0))=0,"n/a",((INDEX(Historical!$C$7:$C$1381,MATCH(B194,Historical!$B$7:$B$1403,0))/INDEX(Historical!$F$7:$F$1372,MATCH(B194,Historical!$B$7:$B$1403,0)))^(1/3)-1)*100)</f>
        <v>15.202557186544174</v>
      </c>
      <c r="U194" s="721">
        <f>IF(INDEX(Historical!$H$7:$H$1372,MATCH(B194,Historical!$B$7:$B$1403,0))=0,"n/a",((INDEX(Historical!$C$7:$C$1381,MATCH(B194,Historical!$B$7:$B$1403,0))/INDEX(Historical!$H$7:$H$1372,MATCH(B194,Historical!$B$7:$B$1403,0)))^(1/5)-1)*100)</f>
        <v>26.109773875727527</v>
      </c>
      <c r="V194" s="721" t="str">
        <f>IF(INDEX(Historical!$O$7:$O$1372,MATCH(B194,Historical!$B$7:$B$1403,0))=0,"n/a",((INDEX(Historical!$C$7:$C$1381,MATCH(B194,Historical!$B$7:$B$1403,0))/INDEX(Historical!$O$7:$O$1372,MATCH(B194,Historical!$B$7:$B$1403,0)))^(1/10)-1)*100)</f>
        <v>n/a</v>
      </c>
      <c r="W194" s="722" t="str">
        <f t="shared" si="38"/>
        <v>n/a</v>
      </c>
      <c r="X194" s="723">
        <f t="shared" si="39"/>
        <v>1.7761750935869067</v>
      </c>
      <c r="Y194" s="682"/>
      <c r="Z194" s="669">
        <f t="shared" si="40"/>
        <v>40.604751619870413</v>
      </c>
      <c r="AA194" s="910">
        <f t="shared" si="41"/>
        <v>22.14902807775378</v>
      </c>
      <c r="AB194" s="911">
        <v>12</v>
      </c>
      <c r="AC194" s="889">
        <v>4.63</v>
      </c>
      <c r="AD194" s="889">
        <v>2.91</v>
      </c>
      <c r="AE194" s="889">
        <v>3.92</v>
      </c>
      <c r="AF194" s="889">
        <v>3.16</v>
      </c>
      <c r="AG194" s="889">
        <v>9.9</v>
      </c>
      <c r="AH194" s="889">
        <v>18.2</v>
      </c>
      <c r="AI194" s="889">
        <v>8.3000000000000007</v>
      </c>
      <c r="AJ194" s="889">
        <v>14.7</v>
      </c>
      <c r="AK194" s="889">
        <v>7.61</v>
      </c>
      <c r="AL194" s="902">
        <v>16710</v>
      </c>
      <c r="AM194" s="896">
        <v>0.1</v>
      </c>
      <c r="AN194" s="889">
        <v>0.65</v>
      </c>
      <c r="AO194" s="762">
        <f t="shared" si="42"/>
        <v>5.7939978701336692</v>
      </c>
      <c r="AP194" s="763">
        <f t="shared" si="43"/>
        <v>27.943025947887449</v>
      </c>
      <c r="AQ194" s="912">
        <f t="shared" si="44"/>
        <v>76.37199163598882</v>
      </c>
      <c r="AR194" s="669">
        <f>INDEX(Historical!$C$7:$C$1381,MATCH(B194,Historical!$B$7:$B$1403,0))*IF(AH194="n/a",1.03,IF(AH194&lt;0,1.01,IF(AH194&gt;10,1.1,(1+AH194/100))))</f>
        <v>2.0350000000000001</v>
      </c>
      <c r="AS194" s="910">
        <f t="shared" si="45"/>
        <v>2.2039050000000002</v>
      </c>
      <c r="AT194" s="910">
        <f t="shared" si="51"/>
        <v>2.3716221705000002</v>
      </c>
      <c r="AU194" s="910">
        <f t="shared" si="51"/>
        <v>2.5521026176750503</v>
      </c>
      <c r="AV194" s="910">
        <f t="shared" si="51"/>
        <v>2.7463176268801219</v>
      </c>
      <c r="AW194" s="669">
        <f t="shared" si="46"/>
        <v>11.908947415055174</v>
      </c>
      <c r="AX194" s="770">
        <f t="shared" si="47"/>
        <v>11.612820492496514</v>
      </c>
      <c r="AY194" s="959">
        <v>0.55000000000000004</v>
      </c>
      <c r="AZ194" s="896">
        <v>24.73</v>
      </c>
      <c r="BA194" s="896">
        <v>-14.71</v>
      </c>
      <c r="BB194" s="896">
        <v>-7.4300000000000006</v>
      </c>
      <c r="BC194" s="896">
        <v>0.62</v>
      </c>
      <c r="BE194" s="641">
        <v>2012</v>
      </c>
      <c r="BF194" s="922">
        <f t="shared" si="48"/>
        <v>0</v>
      </c>
      <c r="BG194" s="906">
        <v>3.8</v>
      </c>
    </row>
    <row r="195" spans="1:60" ht="11.25" customHeight="1" x14ac:dyDescent="0.2">
      <c r="A195" s="895" t="s">
        <v>1505</v>
      </c>
      <c r="B195" s="899" t="s">
        <v>1506</v>
      </c>
      <c r="C195" s="957" t="s">
        <v>108</v>
      </c>
      <c r="D195" s="957" t="s">
        <v>4351</v>
      </c>
      <c r="E195" s="754">
        <v>8</v>
      </c>
      <c r="F195" s="1235">
        <v>586</v>
      </c>
      <c r="G195" s="1235" t="s">
        <v>106</v>
      </c>
      <c r="H195" s="1235" t="s">
        <v>106</v>
      </c>
      <c r="I195" s="898">
        <v>87.76</v>
      </c>
      <c r="J195" s="669">
        <f t="shared" si="35"/>
        <v>3.1905195989061075</v>
      </c>
      <c r="K195" s="901">
        <v>0.7</v>
      </c>
      <c r="L195" s="911">
        <v>4</v>
      </c>
      <c r="M195" s="660">
        <f t="shared" si="36"/>
        <v>2.8</v>
      </c>
      <c r="N195" s="894" t="s">
        <v>145</v>
      </c>
      <c r="O195" s="756">
        <v>0.6</v>
      </c>
      <c r="P195" s="885">
        <v>43720</v>
      </c>
      <c r="Q195" s="885">
        <v>43739</v>
      </c>
      <c r="R195" s="660">
        <f t="shared" si="37"/>
        <v>16.666666666666664</v>
      </c>
      <c r="S195" s="721">
        <f>IF(INDEX(Historical!$D$7:$D$1379,MATCH(B195,Historical!$B$7:$B$1403,0))=0,"n/a",(INDEX(Historical!$C$7:$C$1381,MATCH(B195,Historical!$B$7:$B$1403,0))/INDEX(Historical!$D$7:$D$1379,MATCH(B195,Historical!$B$7:$B$1403,0))-1)*100)</f>
        <v>26.28865979381445</v>
      </c>
      <c r="T195" s="721">
        <f>IF(INDEX(Historical!$F$7:$F$1372,MATCH(B195,Historical!$B$7:$B$1403,0))=0,"n/a",((INDEX(Historical!$C$7:$C$1381,MATCH(B195,Historical!$B$7:$B$1403,0))/INDEX(Historical!$F$7:$F$1372,MATCH(B195,Historical!$B$7:$B$1403,0)))^(1/3)-1)*100)</f>
        <v>18.833186504618737</v>
      </c>
      <c r="U195" s="721">
        <f>IF(INDEX(Historical!$H$7:$H$1372,MATCH(B195,Historical!$B$7:$B$1403,0))=0,"n/a",((INDEX(Historical!$C$7:$C$1381,MATCH(B195,Historical!$B$7:$B$1403,0))/INDEX(Historical!$H$7:$H$1372,MATCH(B195,Historical!$B$7:$B$1403,0)))^(1/5)-1)*100)</f>
        <v>13.865254964091678</v>
      </c>
      <c r="V195" s="721">
        <f>IF(INDEX(Historical!$O$7:$O$1372,MATCH(B195,Historical!$B$7:$B$1403,0))=0,"n/a",((INDEX(Historical!$C$7:$C$1381,MATCH(B195,Historical!$B$7:$B$1403,0))/INDEX(Historical!$O$7:$O$1372,MATCH(B195,Historical!$B$7:$B$1403,0)))^(1/10)-1)*100)</f>
        <v>8.1421018250528618</v>
      </c>
      <c r="W195" s="722">
        <f t="shared" si="38"/>
        <v>1.7029085685748788</v>
      </c>
      <c r="X195" s="723">
        <f t="shared" si="39"/>
        <v>0.80611947465649292</v>
      </c>
      <c r="Y195" s="682"/>
      <c r="Z195" s="669">
        <f t="shared" si="40"/>
        <v>42.232277526395173</v>
      </c>
      <c r="AA195" s="910">
        <f t="shared" si="41"/>
        <v>13.236802413273002</v>
      </c>
      <c r="AB195" s="911">
        <v>12</v>
      </c>
      <c r="AC195" s="889">
        <v>6.63</v>
      </c>
      <c r="AD195" s="889">
        <v>5.12</v>
      </c>
      <c r="AE195" s="889">
        <v>2.88</v>
      </c>
      <c r="AF195" s="889">
        <v>1.88</v>
      </c>
      <c r="AG195" s="889">
        <v>14.899999999999999</v>
      </c>
      <c r="AH195" s="889">
        <v>41</v>
      </c>
      <c r="AI195" s="889">
        <v>7.6300000000000008</v>
      </c>
      <c r="AJ195" s="889">
        <v>17.2</v>
      </c>
      <c r="AK195" s="889">
        <v>2.58</v>
      </c>
      <c r="AL195" s="902">
        <v>18730</v>
      </c>
      <c r="AM195" s="896">
        <v>0.3</v>
      </c>
      <c r="AN195" s="891">
        <v>11.03</v>
      </c>
      <c r="AO195" s="762">
        <f t="shared" si="42"/>
        <v>3.8189721497247842</v>
      </c>
      <c r="AP195" s="763">
        <f t="shared" si="43"/>
        <v>17.055774562997787</v>
      </c>
      <c r="AQ195" s="912">
        <f t="shared" si="44"/>
        <v>5.1669329884704851</v>
      </c>
      <c r="AR195" s="669">
        <f>INDEX(Historical!$C$7:$C$1381,MATCH(B195,Historical!$B$7:$B$1403,0))*IF(AH195="n/a",1.03,IF(AH195&lt;0,1.01,IF(AH195&gt;10,1.1,(1+AH195/100))))</f>
        <v>2.6950000000000003</v>
      </c>
      <c r="AS195" s="910">
        <f t="shared" si="45"/>
        <v>2.9006285000000003</v>
      </c>
      <c r="AT195" s="910">
        <f t="shared" si="51"/>
        <v>2.9754647153000002</v>
      </c>
      <c r="AU195" s="910">
        <f t="shared" si="51"/>
        <v>3.0522317049547403</v>
      </c>
      <c r="AV195" s="910">
        <f t="shared" si="51"/>
        <v>3.1309792829425729</v>
      </c>
      <c r="AW195" s="669">
        <f t="shared" si="46"/>
        <v>14.754304203197313</v>
      </c>
      <c r="AX195" s="770">
        <f t="shared" si="47"/>
        <v>16.812105974472779</v>
      </c>
      <c r="AY195" s="959">
        <v>1.23</v>
      </c>
      <c r="AZ195" s="896">
        <v>4.54</v>
      </c>
      <c r="BA195" s="896">
        <v>-20.560000000000002</v>
      </c>
      <c r="BB195" s="896">
        <v>-15.1</v>
      </c>
      <c r="BC195" s="896">
        <v>-9.31</v>
      </c>
      <c r="BE195" s="641">
        <v>2012</v>
      </c>
      <c r="BF195" s="922">
        <f t="shared" si="48"/>
        <v>0</v>
      </c>
      <c r="BG195" s="906">
        <v>1.2</v>
      </c>
    </row>
    <row r="196" spans="1:60" ht="11.25" customHeight="1" x14ac:dyDescent="0.2">
      <c r="A196" s="895" t="s">
        <v>1513</v>
      </c>
      <c r="B196" s="899" t="s">
        <v>1514</v>
      </c>
      <c r="C196" s="957" t="s">
        <v>4207</v>
      </c>
      <c r="D196" s="957" t="s">
        <v>4342</v>
      </c>
      <c r="E196" s="754">
        <v>8</v>
      </c>
      <c r="F196" s="1235">
        <v>557</v>
      </c>
      <c r="G196" s="1235" t="s">
        <v>106</v>
      </c>
      <c r="H196" s="1235" t="s">
        <v>106</v>
      </c>
      <c r="I196" s="898">
        <v>270.07</v>
      </c>
      <c r="J196" s="669">
        <f t="shared" si="35"/>
        <v>0.23697559891879882</v>
      </c>
      <c r="K196" s="901">
        <v>0.16</v>
      </c>
      <c r="L196" s="911">
        <v>4</v>
      </c>
      <c r="M196" s="660">
        <f t="shared" si="36"/>
        <v>0.64</v>
      </c>
      <c r="N196" s="894" t="s">
        <v>148</v>
      </c>
      <c r="O196" s="756">
        <v>0.15</v>
      </c>
      <c r="P196" s="890">
        <v>43433</v>
      </c>
      <c r="Q196" s="890">
        <v>43455</v>
      </c>
      <c r="R196" s="660">
        <f t="shared" si="37"/>
        <v>6.6666666666666732</v>
      </c>
      <c r="S196" s="721">
        <f>IF(INDEX(Historical!$D$7:$D$1379,MATCH(B196,Historical!$B$7:$B$1403,0))=0,"n/a",(INDEX(Historical!$C$7:$C$1381,MATCH(B196,Historical!$B$7:$B$1403,0))/INDEX(Historical!$D$7:$D$1379,MATCH(B196,Historical!$B$7:$B$1403,0))-1)*100)</f>
        <v>4.9180327868852514</v>
      </c>
      <c r="T196" s="721">
        <f>IF(INDEX(Historical!$F$7:$F$1372,MATCH(B196,Historical!$B$7:$B$1403,0))=0,"n/a",((INDEX(Historical!$C$7:$C$1381,MATCH(B196,Historical!$B$7:$B$1403,0))/INDEX(Historical!$F$7:$F$1372,MATCH(B196,Historical!$B$7:$B$1403,0)))^(1/3)-1)*100)</f>
        <v>9.684706748314742</v>
      </c>
      <c r="U196" s="721">
        <f>IF(INDEX(Historical!$H$7:$H$1372,MATCH(B196,Historical!$B$7:$B$1403,0))=0,"n/a",((INDEX(Historical!$C$7:$C$1381,MATCH(B196,Historical!$B$7:$B$1403,0))/INDEX(Historical!$H$7:$H$1372,MATCH(B196,Historical!$B$7:$B$1403,0)))^(1/5)-1)*100)</f>
        <v>13.485457134316015</v>
      </c>
      <c r="V196" s="721" t="str">
        <f>IF(INDEX(Historical!$O$7:$O$1372,MATCH(B196,Historical!$B$7:$B$1403,0))=0,"n/a",((INDEX(Historical!$C$7:$C$1381,MATCH(B196,Historical!$B$7:$B$1403,0))/INDEX(Historical!$O$7:$O$1372,MATCH(B196,Historical!$B$7:$B$1403,0)))^(1/10)-1)*100)</f>
        <v>n/a</v>
      </c>
      <c r="W196" s="722" t="str">
        <f t="shared" si="38"/>
        <v>n/a</v>
      </c>
      <c r="X196" s="723">
        <f t="shared" si="39"/>
        <v>0.41880301659366503</v>
      </c>
      <c r="Y196" s="691" t="s">
        <v>4516</v>
      </c>
      <c r="Z196" s="669">
        <f t="shared" si="40"/>
        <v>14.159292035398233</v>
      </c>
      <c r="AA196" s="910">
        <f t="shared" si="41"/>
        <v>59.750000000000007</v>
      </c>
      <c r="AB196" s="911">
        <v>1</v>
      </c>
      <c r="AC196" s="889">
        <v>4.5199999999999996</v>
      </c>
      <c r="AD196" s="889">
        <v>4.5599999999999996</v>
      </c>
      <c r="AE196" s="889">
        <v>15.89</v>
      </c>
      <c r="AF196" s="889">
        <v>13.48</v>
      </c>
      <c r="AG196" s="889">
        <v>25.7</v>
      </c>
      <c r="AH196" s="889">
        <v>-25.1</v>
      </c>
      <c r="AI196" s="889">
        <v>18.54</v>
      </c>
      <c r="AJ196" s="889">
        <v>32.200000000000003</v>
      </c>
      <c r="AK196" s="889">
        <v>13.100000000000001</v>
      </c>
      <c r="AL196" s="902">
        <v>173510</v>
      </c>
      <c r="AM196" s="896">
        <v>0.3</v>
      </c>
      <c r="AN196" s="889">
        <v>0</v>
      </c>
      <c r="AO196" s="762">
        <f t="shared" si="42"/>
        <v>-46.027567266765196</v>
      </c>
      <c r="AP196" s="763">
        <f t="shared" si="43"/>
        <v>13.722432733234813</v>
      </c>
      <c r="AQ196" s="912">
        <f t="shared" si="44"/>
        <v>498.30501325735935</v>
      </c>
      <c r="AR196" s="669">
        <f>INDEX(Historical!$C$7:$C$1381,MATCH(B196,Historical!$B$7:$B$1403,0))*IF(AH196="n/a",1.03,IF(AH196&lt;0,1.01,IF(AH196&gt;10,1.1,(1+AH196/100))))</f>
        <v>0.64639999999999997</v>
      </c>
      <c r="AS196" s="910">
        <f t="shared" si="45"/>
        <v>0.71104000000000001</v>
      </c>
      <c r="AT196" s="910">
        <f t="shared" si="51"/>
        <v>0.78214400000000006</v>
      </c>
      <c r="AU196" s="910">
        <f t="shared" si="51"/>
        <v>0.86035840000000019</v>
      </c>
      <c r="AV196" s="910">
        <f t="shared" si="51"/>
        <v>0.94639424000000028</v>
      </c>
      <c r="AW196" s="669">
        <f t="shared" si="46"/>
        <v>3.9463366400000002</v>
      </c>
      <c r="AX196" s="770">
        <f t="shared" si="47"/>
        <v>1.4612273262487505</v>
      </c>
      <c r="AY196" s="959">
        <v>2.13</v>
      </c>
      <c r="AZ196" s="896">
        <v>103.67</v>
      </c>
      <c r="BA196" s="896">
        <v>-14.62</v>
      </c>
      <c r="BB196" s="896">
        <v>7.19</v>
      </c>
      <c r="BC196" s="896">
        <v>38.340000000000003</v>
      </c>
      <c r="BE196" s="641">
        <v>2013</v>
      </c>
      <c r="BF196" s="922">
        <f t="shared" si="48"/>
        <v>0</v>
      </c>
      <c r="BG196" s="906">
        <v>18.099999999999998</v>
      </c>
      <c r="BH196" s="887"/>
    </row>
    <row r="197" spans="1:60" ht="11.25" customHeight="1" x14ac:dyDescent="0.2">
      <c r="A197" s="895" t="s">
        <v>1499</v>
      </c>
      <c r="B197" s="899" t="s">
        <v>1500</v>
      </c>
      <c r="C197" s="957" t="s">
        <v>4359</v>
      </c>
      <c r="D197" s="957" t="s">
        <v>521</v>
      </c>
      <c r="E197" s="754">
        <v>8</v>
      </c>
      <c r="F197" s="1235">
        <v>629</v>
      </c>
      <c r="G197" s="1235" t="s">
        <v>106</v>
      </c>
      <c r="H197" s="1235" t="s">
        <v>106</v>
      </c>
      <c r="I197" s="898">
        <v>114.98</v>
      </c>
      <c r="J197" s="669">
        <f t="shared" si="35"/>
        <v>1.9481648982431727</v>
      </c>
      <c r="K197" s="901">
        <v>0.56000000000000005</v>
      </c>
      <c r="L197" s="911">
        <v>4</v>
      </c>
      <c r="M197" s="660">
        <f t="shared" si="36"/>
        <v>2.2400000000000002</v>
      </c>
      <c r="N197" s="894" t="s">
        <v>998</v>
      </c>
      <c r="O197" s="756">
        <v>0.45</v>
      </c>
      <c r="P197" s="885">
        <v>43874</v>
      </c>
      <c r="Q197" s="885">
        <v>43889</v>
      </c>
      <c r="R197" s="660">
        <f t="shared" si="37"/>
        <v>24.444444444444454</v>
      </c>
      <c r="S197" s="721">
        <f>IF(INDEX(Historical!$D$7:$D$1379,MATCH(B197,Historical!$B$7:$B$1403,0))=0,"n/a",(INDEX(Historical!$C$7:$C$1381,MATCH(B197,Historical!$B$7:$B$1403,0))/INDEX(Historical!$D$7:$D$1379,MATCH(B197,Historical!$B$7:$B$1403,0))-1)*100)</f>
        <v>19.999999999999996</v>
      </c>
      <c r="T197" s="721">
        <f>IF(INDEX(Historical!$F$7:$F$1372,MATCH(B197,Historical!$B$7:$B$1403,0))=0,"n/a",((INDEX(Historical!$C$7:$C$1381,MATCH(B197,Historical!$B$7:$B$1403,0))/INDEX(Historical!$F$7:$F$1372,MATCH(B197,Historical!$B$7:$B$1403,0)))^(1/3)-1)*100)</f>
        <v>23.310603716523516</v>
      </c>
      <c r="U197" s="721">
        <f>IF(INDEX(Historical!$H$7:$H$1372,MATCH(B197,Historical!$B$7:$B$1403,0))=0,"n/a",((INDEX(Historical!$C$7:$C$1381,MATCH(B197,Historical!$B$7:$B$1403,0))/INDEX(Historical!$H$7:$H$1372,MATCH(B197,Historical!$B$7:$B$1403,0)))^(1/5)-1)*100)</f>
        <v>24.573093961551741</v>
      </c>
      <c r="V197" s="721" t="str">
        <f>IF(INDEX(Historical!$O$7:$O$1372,MATCH(B197,Historical!$B$7:$B$1403,0))=0,"n/a",((INDEX(Historical!$C$7:$C$1381,MATCH(B197,Historical!$B$7:$B$1403,0))/INDEX(Historical!$O$7:$O$1372,MATCH(B197,Historical!$B$7:$B$1403,0)))^(1/10)-1)*100)</f>
        <v>n/a</v>
      </c>
      <c r="W197" s="722" t="str">
        <f t="shared" si="38"/>
        <v>n/a</v>
      </c>
      <c r="X197" s="723">
        <f t="shared" si="39"/>
        <v>0.14583438552849698</v>
      </c>
      <c r="Y197" s="682"/>
      <c r="Z197" s="669">
        <f t="shared" si="40"/>
        <v>39.575971731448767</v>
      </c>
      <c r="AA197" s="910">
        <f t="shared" si="41"/>
        <v>20.314487632508833</v>
      </c>
      <c r="AB197" s="911">
        <v>12</v>
      </c>
      <c r="AC197" s="889">
        <v>5.66</v>
      </c>
      <c r="AD197" s="889" t="s">
        <v>136</v>
      </c>
      <c r="AE197" s="889">
        <v>1.99</v>
      </c>
      <c r="AF197" s="889">
        <v>2.75</v>
      </c>
      <c r="AG197" s="889">
        <v>14.2</v>
      </c>
      <c r="AH197" s="889">
        <v>153.5</v>
      </c>
      <c r="AI197" s="889">
        <v>200.32999999999998</v>
      </c>
      <c r="AJ197" s="889">
        <v>168.5</v>
      </c>
      <c r="AK197" s="889">
        <v>-3.19</v>
      </c>
      <c r="AL197" s="902">
        <v>5450</v>
      </c>
      <c r="AM197" s="896">
        <v>0.8</v>
      </c>
      <c r="AN197" s="891">
        <v>4.43</v>
      </c>
      <c r="AO197" s="762">
        <f t="shared" si="42"/>
        <v>6.2067712272860831</v>
      </c>
      <c r="AP197" s="763">
        <f t="shared" si="43"/>
        <v>26.521258859794916</v>
      </c>
      <c r="AQ197" s="912">
        <f t="shared" si="44"/>
        <v>57.57162884704465</v>
      </c>
      <c r="AR197" s="669">
        <f>INDEX(Historical!$C$7:$C$1381,MATCH(B197,Historical!$B$7:$B$1403,0))*IF(AH197="n/a",1.03,IF(AH197&lt;0,1.01,IF(AH197&gt;10,1.1,(1+AH197/100))))</f>
        <v>1.9800000000000002</v>
      </c>
      <c r="AS197" s="910">
        <f t="shared" si="45"/>
        <v>2.1780000000000004</v>
      </c>
      <c r="AT197" s="910">
        <f t="shared" si="51"/>
        <v>2.1997800000000005</v>
      </c>
      <c r="AU197" s="910">
        <f t="shared" si="51"/>
        <v>2.2217778000000004</v>
      </c>
      <c r="AV197" s="910">
        <f t="shared" si="51"/>
        <v>2.2439955780000003</v>
      </c>
      <c r="AW197" s="669">
        <f t="shared" si="46"/>
        <v>10.823553378000002</v>
      </c>
      <c r="AX197" s="770">
        <f t="shared" si="47"/>
        <v>9.4134226630718398</v>
      </c>
      <c r="AY197" s="959">
        <v>1.41</v>
      </c>
      <c r="AZ197" s="896">
        <v>28.4</v>
      </c>
      <c r="BA197" s="896">
        <v>-13.71</v>
      </c>
      <c r="BB197" s="896">
        <v>-5.26</v>
      </c>
      <c r="BC197" s="896">
        <v>7.84</v>
      </c>
      <c r="BE197" s="641">
        <v>2013</v>
      </c>
      <c r="BF197" s="922">
        <f t="shared" si="48"/>
        <v>0</v>
      </c>
      <c r="BG197" s="906">
        <v>3.1</v>
      </c>
    </row>
    <row r="198" spans="1:60" ht="11.25" customHeight="1" x14ac:dyDescent="0.2">
      <c r="A198" s="895" t="s">
        <v>1564</v>
      </c>
      <c r="B198" s="899" t="s">
        <v>1565</v>
      </c>
      <c r="C198" s="957" t="s">
        <v>131</v>
      </c>
      <c r="D198" s="957" t="s">
        <v>4345</v>
      </c>
      <c r="E198" s="754">
        <v>8</v>
      </c>
      <c r="F198" s="1235">
        <v>601</v>
      </c>
      <c r="G198" s="1235" t="s">
        <v>37</v>
      </c>
      <c r="H198" s="1235" t="s">
        <v>37</v>
      </c>
      <c r="I198" s="898">
        <v>89.49</v>
      </c>
      <c r="J198" s="669">
        <f t="shared" si="35"/>
        <v>3.4975974969270309</v>
      </c>
      <c r="K198" s="901">
        <v>0.78249999999999997</v>
      </c>
      <c r="L198" s="911">
        <v>4</v>
      </c>
      <c r="M198" s="660">
        <f t="shared" si="36"/>
        <v>3.13</v>
      </c>
      <c r="N198" s="894" t="s">
        <v>119</v>
      </c>
      <c r="O198" s="756">
        <v>0.73750000000000004</v>
      </c>
      <c r="P198" s="885">
        <v>43770</v>
      </c>
      <c r="Q198" s="885">
        <v>43801</v>
      </c>
      <c r="R198" s="660">
        <f t="shared" si="37"/>
        <v>6.1016949152542272</v>
      </c>
      <c r="S198" s="721">
        <f>IF(INDEX(Historical!$D$7:$D$1379,MATCH(B198,Historical!$B$7:$B$1403,0))=0,"n/a",(INDEX(Historical!$C$7:$C$1381,MATCH(B198,Historical!$B$7:$B$1403,0))/INDEX(Historical!$D$7:$D$1379,MATCH(B198,Historical!$B$7:$B$1403,0))-1)*100)</f>
        <v>6.111603188662551</v>
      </c>
      <c r="T198" s="721">
        <f>IF(INDEX(Historical!$F$7:$F$1372,MATCH(B198,Historical!$B$7:$B$1403,0))=0,"n/a",((INDEX(Historical!$C$7:$C$1381,MATCH(B198,Historical!$B$7:$B$1403,0))/INDEX(Historical!$F$7:$F$1372,MATCH(B198,Historical!$B$7:$B$1403,0)))^(1/3)-1)*100)</f>
        <v>5.7853275632806289</v>
      </c>
      <c r="U198" s="721">
        <f>IF(INDEX(Historical!$H$7:$H$1372,MATCH(B198,Historical!$B$7:$B$1403,0))=0,"n/a",((INDEX(Historical!$C$7:$C$1381,MATCH(B198,Historical!$B$7:$B$1403,0))/INDEX(Historical!$H$7:$H$1372,MATCH(B198,Historical!$B$7:$B$1403,0)))^(1/5)-1)*100)</f>
        <v>5.4455511928559464</v>
      </c>
      <c r="V198" s="721">
        <f>IF(INDEX(Historical!$O$7:$O$1372,MATCH(B198,Historical!$B$7:$B$1403,0))=0,"n/a",((INDEX(Historical!$C$7:$C$1381,MATCH(B198,Historical!$B$7:$B$1403,0))/INDEX(Historical!$O$7:$O$1372,MATCH(B198,Historical!$B$7:$B$1403,0)))^(1/10)-1)*100)</f>
        <v>3.6138361699527</v>
      </c>
      <c r="W198" s="722">
        <f t="shared" si="38"/>
        <v>1.5068616663182108</v>
      </c>
      <c r="X198" s="723">
        <f t="shared" si="39"/>
        <v>0.39952686668055365</v>
      </c>
      <c r="Y198" s="672"/>
      <c r="Z198" s="669">
        <f t="shared" si="40"/>
        <v>71.461187214611883</v>
      </c>
      <c r="AA198" s="910">
        <f t="shared" si="41"/>
        <v>20.431506849315067</v>
      </c>
      <c r="AB198" s="911">
        <v>12</v>
      </c>
      <c r="AC198" s="889">
        <v>4.38</v>
      </c>
      <c r="AD198" s="889">
        <v>5.0999999999999996</v>
      </c>
      <c r="AE198" s="889">
        <v>2.83</v>
      </c>
      <c r="AF198" s="889">
        <v>1.81</v>
      </c>
      <c r="AG198" s="889">
        <v>9.5</v>
      </c>
      <c r="AH198" s="889">
        <v>3.5000000000000004</v>
      </c>
      <c r="AI198" s="889">
        <v>5.4</v>
      </c>
      <c r="AJ198" s="889">
        <v>13.63</v>
      </c>
      <c r="AK198" s="889">
        <v>4.01</v>
      </c>
      <c r="AL198" s="902">
        <v>10060</v>
      </c>
      <c r="AM198" s="896">
        <v>0.1</v>
      </c>
      <c r="AN198" s="889">
        <v>0.99</v>
      </c>
      <c r="AO198" s="762">
        <f t="shared" si="42"/>
        <v>-11.48835815953209</v>
      </c>
      <c r="AP198" s="763">
        <f t="shared" si="43"/>
        <v>8.9431486897829764</v>
      </c>
      <c r="AQ198" s="912">
        <f t="shared" si="44"/>
        <v>28.203011573676061</v>
      </c>
      <c r="AR198" s="669">
        <f>INDEX(Historical!$C$7:$C$1381,MATCH(B198,Historical!$B$7:$B$1403,0))*IF(AH198="n/a",1.03,IF(AH198&lt;0,1.01,IF(AH198&gt;10,1.1,(1+AH198/100))))</f>
        <v>3.0998250000000001</v>
      </c>
      <c r="AS198" s="910">
        <f t="shared" si="45"/>
        <v>3.2672155500000004</v>
      </c>
      <c r="AT198" s="910">
        <f t="shared" si="51"/>
        <v>3.3982308935550005</v>
      </c>
      <c r="AU198" s="910">
        <f t="shared" si="51"/>
        <v>3.5344999523865561</v>
      </c>
      <c r="AV198" s="910">
        <f t="shared" si="51"/>
        <v>3.676233400477257</v>
      </c>
      <c r="AW198" s="669">
        <f t="shared" si="46"/>
        <v>16.976004796418813</v>
      </c>
      <c r="AX198" s="770">
        <f t="shared" si="47"/>
        <v>18.969722646573711</v>
      </c>
      <c r="AY198" s="959">
        <v>0.11</v>
      </c>
      <c r="AZ198" s="896">
        <v>6.21</v>
      </c>
      <c r="BA198" s="896">
        <v>-15.18</v>
      </c>
      <c r="BB198" s="896">
        <v>-5.2200000000000006</v>
      </c>
      <c r="BC198" s="896">
        <v>-4.3900000000000006</v>
      </c>
      <c r="BE198" s="641">
        <v>2013</v>
      </c>
      <c r="BF198" s="922">
        <f t="shared" si="48"/>
        <v>0</v>
      </c>
      <c r="BG198" s="906">
        <v>2.8000000000000003</v>
      </c>
    </row>
    <row r="199" spans="1:60" ht="11.25" customHeight="1" x14ac:dyDescent="0.2">
      <c r="A199" s="887" t="s">
        <v>1560</v>
      </c>
      <c r="B199" s="899" t="s">
        <v>1561</v>
      </c>
      <c r="C199" s="957" t="s">
        <v>108</v>
      </c>
      <c r="D199" s="957" t="s">
        <v>4355</v>
      </c>
      <c r="E199" s="754">
        <v>8</v>
      </c>
      <c r="F199" s="1235">
        <v>568</v>
      </c>
      <c r="G199" s="1235" t="s">
        <v>106</v>
      </c>
      <c r="H199" s="1235" t="s">
        <v>106</v>
      </c>
      <c r="I199" s="898">
        <v>31.35</v>
      </c>
      <c r="J199" s="669">
        <f t="shared" ref="J199:J262" si="52">(M199/I199)*100</f>
        <v>1.7862838915470496</v>
      </c>
      <c r="K199" s="901">
        <v>0.14000000000000001</v>
      </c>
      <c r="L199" s="911">
        <v>4</v>
      </c>
      <c r="M199" s="660">
        <f t="shared" ref="M199:M262" si="53">K199*L199</f>
        <v>0.56000000000000005</v>
      </c>
      <c r="N199" s="894" t="s">
        <v>998</v>
      </c>
      <c r="O199" s="756">
        <v>0.125</v>
      </c>
      <c r="P199" s="885">
        <v>43608</v>
      </c>
      <c r="Q199" s="885">
        <v>43623</v>
      </c>
      <c r="R199" s="660">
        <f t="shared" ref="R199:R262" si="54">(K199-O199)/O199*100</f>
        <v>12.000000000000011</v>
      </c>
      <c r="S199" s="721">
        <f>IF(INDEX(Historical!$D$7:$D$1379,MATCH(B199,Historical!$B$7:$B$1403,0))=0,"n/a",(INDEX(Historical!$C$7:$C$1381,MATCH(B199,Historical!$B$7:$B$1403,0))/INDEX(Historical!$D$7:$D$1379,MATCH(B199,Historical!$B$7:$B$1403,0))-1)*100)</f>
        <v>22.471910112359559</v>
      </c>
      <c r="T199" s="721">
        <f>IF(INDEX(Historical!$F$7:$F$1372,MATCH(B199,Historical!$B$7:$B$1403,0))=0,"n/a",((INDEX(Historical!$C$7:$C$1381,MATCH(B199,Historical!$B$7:$B$1403,0))/INDEX(Historical!$F$7:$F$1372,MATCH(B199,Historical!$B$7:$B$1403,0)))^(1/3)-1)*100)</f>
        <v>12.772783993913549</v>
      </c>
      <c r="U199" s="721">
        <f>IF(INDEX(Historical!$H$7:$H$1372,MATCH(B199,Historical!$B$7:$B$1403,0))=0,"n/a",((INDEX(Historical!$C$7:$C$1381,MATCH(B199,Historical!$B$7:$B$1403,0))/INDEX(Historical!$H$7:$H$1372,MATCH(B199,Historical!$B$7:$B$1403,0)))^(1/5)-1)*100)</f>
        <v>11.237009508113482</v>
      </c>
      <c r="V199" s="721">
        <f>IF(INDEX(Historical!$O$7:$O$1372,MATCH(B199,Historical!$B$7:$B$1403,0))=0,"n/a",((INDEX(Historical!$C$7:$C$1381,MATCH(B199,Historical!$B$7:$B$1403,0))/INDEX(Historical!$O$7:$O$1372,MATCH(B199,Historical!$B$7:$B$1403,0)))^(1/10)-1)*100)</f>
        <v>18.478528119788251</v>
      </c>
      <c r="W199" s="722">
        <f t="shared" ref="W199:W262" si="55">IF(OR(U199&lt;=0,U199="n/a",V199&lt;=0,V199="n/a"),"n/a",U199/V199)</f>
        <v>0.60811171946536235</v>
      </c>
      <c r="X199" s="723" t="str">
        <f t="shared" ref="X199:X262" si="56">IF(OR(AJ199&lt;=0,AJ199="n/a",U199&lt;=0,U199="n/a"),"n/a",U199/AJ199)</f>
        <v>n/a</v>
      </c>
      <c r="Y199" s="682"/>
      <c r="Z199" s="669" t="str">
        <f t="shared" ref="Z199:Z262" si="57">IF(OR(AC199&lt;0.01,AC199="n/a"),"n/a",M199/AC199*100)</f>
        <v>n/a</v>
      </c>
      <c r="AA199" s="910" t="str">
        <f t="shared" ref="AA199:AA262" si="58">IF(OR(AC199&lt;0.01,AC199="n/a"),"n/a",I199/AC199)</f>
        <v>n/a</v>
      </c>
      <c r="AB199" s="911">
        <v>12</v>
      </c>
      <c r="AC199" s="889" t="s">
        <v>136</v>
      </c>
      <c r="AD199" s="889" t="s">
        <v>136</v>
      </c>
      <c r="AE199" s="889" t="s">
        <v>136</v>
      </c>
      <c r="AF199" s="889" t="s">
        <v>136</v>
      </c>
      <c r="AG199" s="889" t="s">
        <v>136</v>
      </c>
      <c r="AH199" s="889" t="s">
        <v>136</v>
      </c>
      <c r="AI199" s="889" t="s">
        <v>136</v>
      </c>
      <c r="AJ199" s="889" t="s">
        <v>136</v>
      </c>
      <c r="AK199" s="889" t="s">
        <v>136</v>
      </c>
      <c r="AL199" s="902" t="s">
        <v>136</v>
      </c>
      <c r="AM199" s="896" t="s">
        <v>136</v>
      </c>
      <c r="AN199" s="889" t="s">
        <v>136</v>
      </c>
      <c r="AO199" s="762" t="str">
        <f t="shared" ref="AO199:AO262" si="59">IF(U199="n/a","n/a",IF(AA199&lt;0,"n/a",IF(AA199="n/a","n/a",J199+U199-AA199)))</f>
        <v>n/a</v>
      </c>
      <c r="AP199" s="763">
        <f t="shared" ref="AP199:AP262" si="60">IF(U199="n/a","n/a",J199+U199)</f>
        <v>13.023293399660531</v>
      </c>
      <c r="AQ199" s="912" t="str">
        <f t="shared" ref="AQ199:AQ262" si="61">IF(OR(AC199&lt;0.01,AF199="n/a"),"n/a",(I199/SQRT(22.5*AC199*(I199/AF199))-1)*100)</f>
        <v>n/a</v>
      </c>
      <c r="AR199" s="669">
        <f>INDEX(Historical!$C$7:$C$1381,MATCH(B199,Historical!$B$7:$B$1403,0))*IF(AH199="n/a",1.03,IF(AH199&lt;0,1.01,IF(AH199&gt;10,1.1,(1+AH199/100))))</f>
        <v>0.56135000000000002</v>
      </c>
      <c r="AS199" s="910">
        <f t="shared" ref="AS199:AS262" si="62">IF($AI199="n/a",1.03*AR199,IF($AI199&lt;0,1.01*AR199,IF($AI199&gt;10,1.1*AR199,(1+$AI199/100)*AR199)))</f>
        <v>0.57819050000000005</v>
      </c>
      <c r="AT199" s="910">
        <f t="shared" si="51"/>
        <v>0.59553621500000009</v>
      </c>
      <c r="AU199" s="910">
        <f t="shared" si="51"/>
        <v>0.61340230145000008</v>
      </c>
      <c r="AV199" s="910">
        <f t="shared" si="51"/>
        <v>0.63180437049350013</v>
      </c>
      <c r="AW199" s="669">
        <f t="shared" ref="AW199:AW262" si="63">SUM(AR199:AV199)</f>
        <v>2.9802833869435004</v>
      </c>
      <c r="AX199" s="770">
        <f t="shared" ref="AX199:AX262" si="64">AW199/I199*100</f>
        <v>9.5064860827543871</v>
      </c>
      <c r="AY199" s="959" t="s">
        <v>136</v>
      </c>
      <c r="AZ199" s="896" t="s">
        <v>136</v>
      </c>
      <c r="BA199" s="896" t="s">
        <v>136</v>
      </c>
      <c r="BB199" s="896" t="s">
        <v>136</v>
      </c>
      <c r="BC199" s="896" t="s">
        <v>136</v>
      </c>
      <c r="BD199" s="932" t="s">
        <v>4281</v>
      </c>
      <c r="BE199" s="641">
        <v>2012</v>
      </c>
      <c r="BF199" s="922">
        <f t="shared" ref="BF199:BF262" si="65">IF(BE199&gt;2008,0,IF(BE199&gt;2001,1,IF(BE199&gt;1990,2,IF(BE199&gt;1980,3,IF(BE199&gt;1973,4,IF(BE199&gt;1970,5,IF(BE199&gt;1960,6,IF(BE199&gt;1958,7,IF(BE199&gt;1953,8,9)))))))))</f>
        <v>0</v>
      </c>
      <c r="BG199" s="906" t="s">
        <v>136</v>
      </c>
      <c r="BH199" s="887"/>
    </row>
    <row r="200" spans="1:60" s="796" customFormat="1" ht="11.25" customHeight="1" x14ac:dyDescent="0.2">
      <c r="A200" s="777" t="s">
        <v>1550</v>
      </c>
      <c r="B200" s="804" t="s">
        <v>1551</v>
      </c>
      <c r="C200" s="957" t="s">
        <v>108</v>
      </c>
      <c r="D200" s="957" t="s">
        <v>4355</v>
      </c>
      <c r="E200" s="778">
        <v>8</v>
      </c>
      <c r="F200" s="1235">
        <v>605</v>
      </c>
      <c r="G200" s="1234" t="s">
        <v>106</v>
      </c>
      <c r="H200" s="1234" t="s">
        <v>106</v>
      </c>
      <c r="I200" s="779">
        <v>74</v>
      </c>
      <c r="J200" s="780">
        <f t="shared" si="52"/>
        <v>2.9729729729729732</v>
      </c>
      <c r="K200" s="781">
        <v>0.55000000000000004</v>
      </c>
      <c r="L200" s="782">
        <v>4</v>
      </c>
      <c r="M200" s="783">
        <f t="shared" si="53"/>
        <v>2.2000000000000002</v>
      </c>
      <c r="N200" s="784" t="s">
        <v>151</v>
      </c>
      <c r="O200" s="785">
        <v>0.53</v>
      </c>
      <c r="P200" s="786">
        <v>43790</v>
      </c>
      <c r="Q200" s="786">
        <v>43812</v>
      </c>
      <c r="R200" s="783">
        <f t="shared" si="54"/>
        <v>3.7735849056603805</v>
      </c>
      <c r="S200" s="721">
        <f>IF(INDEX(Historical!$D$7:$D$1379,MATCH(B200,Historical!$B$7:$B$1403,0))=0,"n/a",(INDEX(Historical!$C$7:$C$1381,MATCH(B200,Historical!$B$7:$B$1403,0))/INDEX(Historical!$D$7:$D$1379,MATCH(B200,Historical!$B$7:$B$1403,0))-1)*100)</f>
        <v>5.8823529411764719</v>
      </c>
      <c r="T200" s="721">
        <f>IF(INDEX(Historical!$F$7:$F$1372,MATCH(B200,Historical!$B$7:$B$1403,0))=0,"n/a",((INDEX(Historical!$C$7:$C$1381,MATCH(B200,Historical!$B$7:$B$1403,0))/INDEX(Historical!$F$7:$F$1372,MATCH(B200,Historical!$B$7:$B$1403,0)))^(1/3)-1)*100)</f>
        <v>4.7366391660347285</v>
      </c>
      <c r="U200" s="721">
        <f>IF(INDEX(Historical!$H$7:$H$1372,MATCH(B200,Historical!$B$7:$B$1403,0))=0,"n/a",((INDEX(Historical!$C$7:$C$1381,MATCH(B200,Historical!$B$7:$B$1403,0))/INDEX(Historical!$H$7:$H$1372,MATCH(B200,Historical!$B$7:$B$1403,0)))^(1/5)-1)*100)</f>
        <v>8.8282258799617264</v>
      </c>
      <c r="V200" s="721" t="str">
        <f>IF(INDEX(Historical!$O$7:$O$1372,MATCH(B200,Historical!$B$7:$B$1403,0))=0,"n/a",((INDEX(Historical!$C$7:$C$1381,MATCH(B200,Historical!$B$7:$B$1403,0))/INDEX(Historical!$O$7:$O$1372,MATCH(B200,Historical!$B$7:$B$1403,0)))^(1/10)-1)*100)</f>
        <v>n/a</v>
      </c>
      <c r="W200" s="722" t="str">
        <f t="shared" si="55"/>
        <v>n/a</v>
      </c>
      <c r="X200" s="723" t="str">
        <f t="shared" si="56"/>
        <v>n/a</v>
      </c>
      <c r="Y200" s="1166"/>
      <c r="Z200" s="780" t="str">
        <f t="shared" si="57"/>
        <v>n/a</v>
      </c>
      <c r="AA200" s="788" t="str">
        <f t="shared" si="58"/>
        <v>n/a</v>
      </c>
      <c r="AB200" s="782">
        <v>12</v>
      </c>
      <c r="AC200" s="789" t="s">
        <v>136</v>
      </c>
      <c r="AD200" s="789" t="s">
        <v>136</v>
      </c>
      <c r="AE200" s="789" t="s">
        <v>136</v>
      </c>
      <c r="AF200" s="789" t="s">
        <v>136</v>
      </c>
      <c r="AG200" s="789" t="s">
        <v>136</v>
      </c>
      <c r="AH200" s="789" t="s">
        <v>136</v>
      </c>
      <c r="AI200" s="789" t="s">
        <v>136</v>
      </c>
      <c r="AJ200" s="789" t="s">
        <v>136</v>
      </c>
      <c r="AK200" s="789" t="s">
        <v>136</v>
      </c>
      <c r="AL200" s="790" t="s">
        <v>136</v>
      </c>
      <c r="AM200" s="791" t="s">
        <v>136</v>
      </c>
      <c r="AN200" s="789" t="s">
        <v>136</v>
      </c>
      <c r="AO200" s="792" t="str">
        <f t="shared" si="59"/>
        <v>n/a</v>
      </c>
      <c r="AP200" s="793">
        <f t="shared" si="60"/>
        <v>11.8011988529347</v>
      </c>
      <c r="AQ200" s="794" t="str">
        <f t="shared" si="61"/>
        <v>n/a</v>
      </c>
      <c r="AR200" s="669">
        <f>INDEX(Historical!$C$7:$C$1381,MATCH(B200,Historical!$B$7:$B$1403,0))*IF(AH200="n/a",1.03,IF(AH200&lt;0,1.01,IF(AH200&gt;10,1.1,(1+AH200/100))))</f>
        <v>2.2248000000000001</v>
      </c>
      <c r="AS200" s="788">
        <f t="shared" si="62"/>
        <v>2.291544</v>
      </c>
      <c r="AT200" s="788">
        <f t="shared" si="51"/>
        <v>2.3602903200000003</v>
      </c>
      <c r="AU200" s="788">
        <f t="shared" si="51"/>
        <v>2.4310990296000003</v>
      </c>
      <c r="AV200" s="788">
        <f t="shared" si="51"/>
        <v>2.5040320004880003</v>
      </c>
      <c r="AW200" s="780">
        <f t="shared" si="63"/>
        <v>11.811765350088002</v>
      </c>
      <c r="AX200" s="795">
        <f t="shared" si="64"/>
        <v>15.96184506768649</v>
      </c>
      <c r="AY200" s="960" t="s">
        <v>136</v>
      </c>
      <c r="AZ200" s="791" t="s">
        <v>136</v>
      </c>
      <c r="BA200" s="791" t="s">
        <v>136</v>
      </c>
      <c r="BB200" s="791" t="s">
        <v>136</v>
      </c>
      <c r="BC200" s="791" t="s">
        <v>136</v>
      </c>
      <c r="BD200" s="933" t="s">
        <v>4281</v>
      </c>
      <c r="BE200" s="641">
        <v>2012</v>
      </c>
      <c r="BF200" s="922">
        <f t="shared" si="65"/>
        <v>0</v>
      </c>
      <c r="BG200" s="847" t="s">
        <v>136</v>
      </c>
      <c r="BH200" s="664"/>
    </row>
    <row r="201" spans="1:60" ht="11.25" customHeight="1" x14ac:dyDescent="0.2">
      <c r="A201" s="895" t="s">
        <v>1556</v>
      </c>
      <c r="B201" s="899" t="s">
        <v>1557</v>
      </c>
      <c r="C201" s="957" t="s">
        <v>178</v>
      </c>
      <c r="D201" s="957" t="s">
        <v>4353</v>
      </c>
      <c r="E201" s="754">
        <v>8</v>
      </c>
      <c r="F201" s="1235">
        <v>567</v>
      </c>
      <c r="G201" s="1235" t="s">
        <v>37</v>
      </c>
      <c r="H201" s="1235" t="s">
        <v>37</v>
      </c>
      <c r="I201" s="898">
        <v>74.86</v>
      </c>
      <c r="J201" s="669">
        <f t="shared" si="52"/>
        <v>4.8089767566123429</v>
      </c>
      <c r="K201" s="901">
        <v>0.9</v>
      </c>
      <c r="L201" s="911">
        <v>4</v>
      </c>
      <c r="M201" s="660">
        <f t="shared" si="53"/>
        <v>3.6</v>
      </c>
      <c r="N201" s="894" t="s">
        <v>119</v>
      </c>
      <c r="O201" s="756">
        <v>0.8</v>
      </c>
      <c r="P201" s="885">
        <v>43602</v>
      </c>
      <c r="Q201" s="885">
        <v>43619</v>
      </c>
      <c r="R201" s="660">
        <f t="shared" si="54"/>
        <v>12.499999999999996</v>
      </c>
      <c r="S201" s="721">
        <f>IF(INDEX(Historical!$D$7:$D$1379,MATCH(B201,Historical!$B$7:$B$1403,0))=0,"n/a",(INDEX(Historical!$C$7:$C$1381,MATCH(B201,Historical!$B$7:$B$1403,0))/INDEX(Historical!$D$7:$D$1379,MATCH(B201,Historical!$B$7:$B$1403,0))-1)*100)</f>
        <v>12.903225806451601</v>
      </c>
      <c r="T201" s="721">
        <f>IF(INDEX(Historical!$F$7:$F$1372,MATCH(B201,Historical!$B$7:$B$1403,0))=0,"n/a",((INDEX(Historical!$C$7:$C$1381,MATCH(B201,Historical!$B$7:$B$1403,0))/INDEX(Historical!$F$7:$F$1372,MATCH(B201,Historical!$B$7:$B$1403,0)))^(1/3)-1)*100)</f>
        <v>12.624788044360603</v>
      </c>
      <c r="U201" s="721">
        <f>IF(INDEX(Historical!$H$7:$H$1372,MATCH(B201,Historical!$B$7:$B$1403,0))=0,"n/a",((INDEX(Historical!$C$7:$C$1381,MATCH(B201,Historical!$B$7:$B$1403,0))/INDEX(Historical!$H$7:$H$1372,MATCH(B201,Historical!$B$7:$B$1403,0)))^(1/5)-1)*100)</f>
        <v>13.115273009052952</v>
      </c>
      <c r="V201" s="721" t="str">
        <f>IF(INDEX(Historical!$O$7:$O$1372,MATCH(B201,Historical!$B$7:$B$1403,0))=0,"n/a",((INDEX(Historical!$C$7:$C$1381,MATCH(B201,Historical!$B$7:$B$1403,0))/INDEX(Historical!$O$7:$O$1372,MATCH(B201,Historical!$B$7:$B$1403,0)))^(1/10)-1)*100)</f>
        <v>n/a</v>
      </c>
      <c r="W201" s="722" t="str">
        <f t="shared" si="55"/>
        <v>n/a</v>
      </c>
      <c r="X201" s="723">
        <f t="shared" si="56"/>
        <v>0.88021966503711102</v>
      </c>
      <c r="Y201" s="900"/>
      <c r="Z201" s="669">
        <f t="shared" si="57"/>
        <v>31.11495246326707</v>
      </c>
      <c r="AA201" s="910">
        <f t="shared" si="58"/>
        <v>6.4701815038893686</v>
      </c>
      <c r="AB201" s="911">
        <v>12</v>
      </c>
      <c r="AC201" s="889">
        <v>11.57</v>
      </c>
      <c r="AD201" s="889" t="s">
        <v>136</v>
      </c>
      <c r="AE201" s="889">
        <v>0.31</v>
      </c>
      <c r="AF201" s="889">
        <v>1.35</v>
      </c>
      <c r="AG201" s="889">
        <v>21.7</v>
      </c>
      <c r="AH201" s="889">
        <v>158.6</v>
      </c>
      <c r="AI201" s="889">
        <v>4.97</v>
      </c>
      <c r="AJ201" s="889">
        <v>14.899999999999999</v>
      </c>
      <c r="AK201" s="889">
        <v>-1.68</v>
      </c>
      <c r="AL201" s="902">
        <v>33620</v>
      </c>
      <c r="AM201" s="896">
        <v>0.3</v>
      </c>
      <c r="AN201" s="889">
        <v>0.48</v>
      </c>
      <c r="AO201" s="762">
        <f t="shared" si="59"/>
        <v>11.454068261775927</v>
      </c>
      <c r="AP201" s="763">
        <f t="shared" si="60"/>
        <v>17.924249765665294</v>
      </c>
      <c r="AQ201" s="912">
        <f t="shared" si="61"/>
        <v>-37.693428096759952</v>
      </c>
      <c r="AR201" s="669">
        <f>INDEX(Historical!$C$7:$C$1381,MATCH(B201,Historical!$B$7:$B$1403,0))*IF(AH201="n/a",1.03,IF(AH201&lt;0,1.01,IF(AH201&gt;10,1.1,(1+AH201/100))))</f>
        <v>3.8500000000000005</v>
      </c>
      <c r="AS201" s="910">
        <f t="shared" si="62"/>
        <v>4.0413450000000006</v>
      </c>
      <c r="AT201" s="910">
        <f t="shared" si="51"/>
        <v>4.0817584500000006</v>
      </c>
      <c r="AU201" s="910">
        <f t="shared" si="51"/>
        <v>4.1225760345000007</v>
      </c>
      <c r="AV201" s="910">
        <f t="shared" si="51"/>
        <v>4.1638017948450008</v>
      </c>
      <c r="AW201" s="669">
        <f t="shared" si="63"/>
        <v>20.259481279345003</v>
      </c>
      <c r="AX201" s="770">
        <f t="shared" si="64"/>
        <v>27.063159603720283</v>
      </c>
      <c r="AY201" s="959">
        <v>1.06</v>
      </c>
      <c r="AZ201" s="896">
        <v>0.84</v>
      </c>
      <c r="BA201" s="896">
        <v>-37.580000000000005</v>
      </c>
      <c r="BB201" s="896">
        <v>-24.8</v>
      </c>
      <c r="BC201" s="896">
        <v>-25.840000000000003</v>
      </c>
      <c r="BE201" s="641">
        <v>2012</v>
      </c>
      <c r="BF201" s="922">
        <f t="shared" si="65"/>
        <v>0</v>
      </c>
      <c r="BG201" s="906">
        <v>9.4</v>
      </c>
    </row>
    <row r="202" spans="1:60" ht="11.25" customHeight="1" x14ac:dyDescent="0.2">
      <c r="A202" s="895" t="s">
        <v>1558</v>
      </c>
      <c r="B202" s="899" t="s">
        <v>1559</v>
      </c>
      <c r="C202" s="957" t="s">
        <v>178</v>
      </c>
      <c r="D202" s="957" t="s">
        <v>4353</v>
      </c>
      <c r="E202" s="754">
        <v>8</v>
      </c>
      <c r="F202" s="1235">
        <v>617</v>
      </c>
      <c r="G202" s="1235" t="s">
        <v>106</v>
      </c>
      <c r="H202" s="1235" t="s">
        <v>106</v>
      </c>
      <c r="I202" s="898">
        <v>54.37</v>
      </c>
      <c r="J202" s="669">
        <f t="shared" si="52"/>
        <v>6.4373735515909507</v>
      </c>
      <c r="K202" s="901">
        <v>0.875</v>
      </c>
      <c r="L202" s="911">
        <v>4</v>
      </c>
      <c r="M202" s="660">
        <f t="shared" si="53"/>
        <v>3.5</v>
      </c>
      <c r="N202" s="894" t="s">
        <v>558</v>
      </c>
      <c r="O202" s="756">
        <v>0.86499999999999999</v>
      </c>
      <c r="P202" s="1196">
        <v>43860</v>
      </c>
      <c r="Q202" s="1196">
        <v>43873</v>
      </c>
      <c r="R202" s="660">
        <f t="shared" si="54"/>
        <v>1.1560693641618507</v>
      </c>
      <c r="S202" s="721">
        <f>IF(INDEX(Historical!$D$7:$D$1379,MATCH(B202,Historical!$B$7:$B$1403,0))=0,"n/a",(INDEX(Historical!$C$7:$C$1381,MATCH(B202,Historical!$B$7:$B$1403,0))/INDEX(Historical!$D$7:$D$1379,MATCH(B202,Historical!$B$7:$B$1403,0))-1)*100)</f>
        <v>28.983308042488609</v>
      </c>
      <c r="T202" s="721">
        <f>IF(INDEX(Historical!$F$7:$F$1372,MATCH(B202,Historical!$B$7:$B$1403,0))=0,"n/a",((INDEX(Historical!$C$7:$C$1381,MATCH(B202,Historical!$B$7:$B$1403,0))/INDEX(Historical!$F$7:$F$1372,MATCH(B202,Historical!$B$7:$B$1403,0)))^(1/3)-1)*100)</f>
        <v>19.849788608441798</v>
      </c>
      <c r="U202" s="721">
        <f>IF(INDEX(Historical!$H$7:$H$1372,MATCH(B202,Historical!$B$7:$B$1403,0))=0,"n/a",((INDEX(Historical!$C$7:$C$1381,MATCH(B202,Historical!$B$7:$B$1403,0))/INDEX(Historical!$H$7:$H$1372,MATCH(B202,Historical!$B$7:$B$1403,0)))^(1/5)-1)*100)</f>
        <v>24.912937841317451</v>
      </c>
      <c r="V202" s="721" t="str">
        <f>IF(INDEX(Historical!$O$7:$O$1372,MATCH(B202,Historical!$B$7:$B$1403,0))=0,"n/a",((INDEX(Historical!$C$7:$C$1381,MATCH(B202,Historical!$B$7:$B$1403,0))/INDEX(Historical!$O$7:$O$1372,MATCH(B202,Historical!$B$7:$B$1403,0)))^(1/10)-1)*100)</f>
        <v>n/a</v>
      </c>
      <c r="W202" s="722" t="str">
        <f t="shared" si="55"/>
        <v>n/a</v>
      </c>
      <c r="X202" s="723">
        <f t="shared" si="56"/>
        <v>0.42659140139242213</v>
      </c>
      <c r="Y202" s="900"/>
      <c r="Z202" s="669">
        <f t="shared" si="57"/>
        <v>73.529411764705884</v>
      </c>
      <c r="AA202" s="910">
        <f t="shared" si="58"/>
        <v>11.422268907563025</v>
      </c>
      <c r="AB202" s="911">
        <v>12</v>
      </c>
      <c r="AC202" s="889">
        <v>4.76</v>
      </c>
      <c r="AD202" s="889">
        <v>1.39</v>
      </c>
      <c r="AE202" s="889">
        <v>10.94</v>
      </c>
      <c r="AF202" s="889">
        <v>5.21</v>
      </c>
      <c r="AG202" s="889">
        <v>19.7</v>
      </c>
      <c r="AH202" s="889">
        <v>54.500000000000007</v>
      </c>
      <c r="AI202" s="889">
        <v>11.12</v>
      </c>
      <c r="AJ202" s="889">
        <v>58.4</v>
      </c>
      <c r="AK202" s="889">
        <v>8.2100000000000009</v>
      </c>
      <c r="AL202" s="902">
        <v>12380</v>
      </c>
      <c r="AM202" s="896">
        <v>74.680000000000007</v>
      </c>
      <c r="AN202" s="889">
        <v>1.9</v>
      </c>
      <c r="AO202" s="762">
        <f t="shared" si="59"/>
        <v>19.928042485345379</v>
      </c>
      <c r="AP202" s="763">
        <f t="shared" si="60"/>
        <v>31.350311392908402</v>
      </c>
      <c r="AQ202" s="912">
        <f t="shared" si="61"/>
        <v>62.631172368513191</v>
      </c>
      <c r="AR202" s="669">
        <f>INDEX(Historical!$C$7:$C$1381,MATCH(B202,Historical!$B$7:$B$1403,0))*IF(AH202="n/a",1.03,IF(AH202&lt;0,1.01,IF(AH202&gt;10,1.1,(1+AH202/100))))</f>
        <v>3.74</v>
      </c>
      <c r="AS202" s="910">
        <f t="shared" si="62"/>
        <v>4.1140000000000008</v>
      </c>
      <c r="AT202" s="910">
        <f t="shared" si="51"/>
        <v>4.4517594000000011</v>
      </c>
      <c r="AU202" s="910">
        <f t="shared" si="51"/>
        <v>4.8172488467400019</v>
      </c>
      <c r="AV202" s="910">
        <f t="shared" si="51"/>
        <v>5.2127449770573566</v>
      </c>
      <c r="AW202" s="669">
        <f t="shared" si="63"/>
        <v>22.335753223797361</v>
      </c>
      <c r="AX202" s="770">
        <f t="shared" si="64"/>
        <v>41.081024873638704</v>
      </c>
      <c r="AY202" s="959">
        <v>1.04</v>
      </c>
      <c r="AZ202" s="896">
        <v>14.85</v>
      </c>
      <c r="BA202" s="896">
        <v>-16.64</v>
      </c>
      <c r="BB202" s="896">
        <v>-11.23</v>
      </c>
      <c r="BC202" s="896">
        <v>-1.7000000000000002</v>
      </c>
      <c r="BE202" s="641">
        <v>2013</v>
      </c>
      <c r="BF202" s="922">
        <f t="shared" si="65"/>
        <v>0</v>
      </c>
      <c r="BG202" s="906">
        <v>8.6</v>
      </c>
    </row>
    <row r="203" spans="1:60" ht="11.25" customHeight="1" x14ac:dyDescent="0.2">
      <c r="A203" s="895" t="s">
        <v>1619</v>
      </c>
      <c r="B203" s="899" t="s">
        <v>1620</v>
      </c>
      <c r="C203" s="957" t="s">
        <v>4335</v>
      </c>
      <c r="D203" s="957" t="s">
        <v>4336</v>
      </c>
      <c r="E203" s="754">
        <v>8</v>
      </c>
      <c r="F203" s="1235">
        <v>650</v>
      </c>
      <c r="G203" s="1235" t="s">
        <v>106</v>
      </c>
      <c r="H203" s="1235" t="s">
        <v>106</v>
      </c>
      <c r="I203" s="898">
        <v>69.510000000000005</v>
      </c>
      <c r="J203" s="669">
        <f t="shared" si="52"/>
        <v>5.4668393036973093</v>
      </c>
      <c r="K203" s="901">
        <v>0.95</v>
      </c>
      <c r="L203" s="911">
        <v>4</v>
      </c>
      <c r="M203" s="660">
        <f t="shared" si="53"/>
        <v>3.8</v>
      </c>
      <c r="N203" s="894" t="s">
        <v>219</v>
      </c>
      <c r="O203" s="756">
        <v>0.9</v>
      </c>
      <c r="P203" s="885">
        <v>43920</v>
      </c>
      <c r="Q203" s="885">
        <v>43936</v>
      </c>
      <c r="R203" s="660">
        <f t="shared" si="54"/>
        <v>5.5555555555555483</v>
      </c>
      <c r="S203" s="721">
        <f>IF(INDEX(Historical!$D$7:$D$1379,MATCH(B203,Historical!$B$7:$B$1403,0))=0,"n/a",(INDEX(Historical!$C$7:$C$1381,MATCH(B203,Historical!$B$7:$B$1403,0))/INDEX(Historical!$D$7:$D$1379,MATCH(B203,Historical!$B$7:$B$1403,0))-1)*100)</f>
        <v>5.9701492537313383</v>
      </c>
      <c r="T203" s="721">
        <f>IF(INDEX(Historical!$F$7:$F$1372,MATCH(B203,Historical!$B$7:$B$1403,0))=0,"n/a",((INDEX(Historical!$C$7:$C$1381,MATCH(B203,Historical!$B$7:$B$1403,0))/INDEX(Historical!$F$7:$F$1372,MATCH(B203,Historical!$B$7:$B$1403,0)))^(1/3)-1)*100)</f>
        <v>6.3658248576630827</v>
      </c>
      <c r="U203" s="721">
        <f>IF(INDEX(Historical!$H$7:$H$1372,MATCH(B203,Historical!$B$7:$B$1403,0))=0,"n/a",((INDEX(Historical!$C$7:$C$1381,MATCH(B203,Historical!$B$7:$B$1403,0))/INDEX(Historical!$H$7:$H$1372,MATCH(B203,Historical!$B$7:$B$1403,0)))^(1/5)-1)*100)</f>
        <v>10.549804432158316</v>
      </c>
      <c r="V203" s="721" t="str">
        <f>IF(INDEX(Historical!$O$7:$O$1372,MATCH(B203,Historical!$B$7:$B$1403,0))=0,"n/a",((INDEX(Historical!$C$7:$C$1381,MATCH(B203,Historical!$B$7:$B$1403,0))/INDEX(Historical!$O$7:$O$1372,MATCH(B203,Historical!$B$7:$B$1403,0)))^(1/10)-1)*100)</f>
        <v>n/a</v>
      </c>
      <c r="W203" s="722" t="str">
        <f t="shared" si="55"/>
        <v>n/a</v>
      </c>
      <c r="X203" s="723">
        <f t="shared" si="56"/>
        <v>0.45473294966199634</v>
      </c>
      <c r="Y203" s="682"/>
      <c r="Z203" s="669">
        <f t="shared" si="57"/>
        <v>75.396825396825392</v>
      </c>
      <c r="AA203" s="910">
        <f t="shared" si="58"/>
        <v>13.791666666666668</v>
      </c>
      <c r="AB203" s="911">
        <v>12</v>
      </c>
      <c r="AC203" s="889">
        <v>5.04</v>
      </c>
      <c r="AD203" s="889">
        <v>0.89</v>
      </c>
      <c r="AE203" s="889">
        <v>2.5299999999999998</v>
      </c>
      <c r="AF203" s="889">
        <v>11.49</v>
      </c>
      <c r="AG203" s="889">
        <v>62.9</v>
      </c>
      <c r="AH203" s="889">
        <v>51.6</v>
      </c>
      <c r="AI203" s="889">
        <v>34.150000000000006</v>
      </c>
      <c r="AJ203" s="889">
        <v>23.200000000000003</v>
      </c>
      <c r="AK203" s="889">
        <v>15.509999999999998</v>
      </c>
      <c r="AL203" s="902">
        <v>3840</v>
      </c>
      <c r="AM203" s="896">
        <v>0.3</v>
      </c>
      <c r="AN203" s="889">
        <v>8.2899999999999991</v>
      </c>
      <c r="AO203" s="762">
        <f t="shared" si="59"/>
        <v>2.2249770691889559</v>
      </c>
      <c r="AP203" s="763">
        <f t="shared" si="60"/>
        <v>16.016643735855624</v>
      </c>
      <c r="AQ203" s="912">
        <f t="shared" si="61"/>
        <v>165.38546389062918</v>
      </c>
      <c r="AR203" s="669">
        <f>INDEX(Historical!$C$7:$C$1381,MATCH(B203,Historical!$B$7:$B$1403,0))*IF(AH203="n/a",1.03,IF(AH203&lt;0,1.01,IF(AH203&gt;10,1.1,(1+AH203/100))))</f>
        <v>3.9050000000000002</v>
      </c>
      <c r="AS203" s="910">
        <f t="shared" si="62"/>
        <v>4.2955000000000005</v>
      </c>
      <c r="AT203" s="910">
        <f t="shared" si="51"/>
        <v>4.7250500000000013</v>
      </c>
      <c r="AU203" s="910">
        <f t="shared" si="51"/>
        <v>5.1975550000000021</v>
      </c>
      <c r="AV203" s="910">
        <f t="shared" si="51"/>
        <v>5.7173105000000026</v>
      </c>
      <c r="AW203" s="669">
        <f t="shared" si="63"/>
        <v>23.84041550000001</v>
      </c>
      <c r="AX203" s="770">
        <f t="shared" si="64"/>
        <v>34.297821176809101</v>
      </c>
      <c r="AY203" s="959">
        <v>1.1599999999999999</v>
      </c>
      <c r="AZ203" s="896">
        <v>-1.76</v>
      </c>
      <c r="BA203" s="896">
        <v>-24.09</v>
      </c>
      <c r="BB203" s="896">
        <v>-19.309999999999999</v>
      </c>
      <c r="BC203" s="896">
        <v>-16.29</v>
      </c>
      <c r="BE203" s="641">
        <v>2013</v>
      </c>
      <c r="BF203" s="922">
        <f t="shared" si="65"/>
        <v>0</v>
      </c>
      <c r="BG203" s="906">
        <v>6.7</v>
      </c>
      <c r="BH203" s="887"/>
    </row>
    <row r="204" spans="1:60" ht="11.25" customHeight="1" x14ac:dyDescent="0.2">
      <c r="A204" s="895" t="s">
        <v>1599</v>
      </c>
      <c r="B204" s="899" t="s">
        <v>1600</v>
      </c>
      <c r="C204" s="957" t="s">
        <v>108</v>
      </c>
      <c r="D204" s="957" t="s">
        <v>4351</v>
      </c>
      <c r="E204" s="754">
        <v>8</v>
      </c>
      <c r="F204" s="1235">
        <v>613</v>
      </c>
      <c r="G204" s="1235" t="s">
        <v>106</v>
      </c>
      <c r="H204" s="1235" t="s">
        <v>106</v>
      </c>
      <c r="I204" s="898">
        <v>83.63</v>
      </c>
      <c r="J204" s="669">
        <f t="shared" si="52"/>
        <v>1.7696998684682532</v>
      </c>
      <c r="K204" s="901">
        <v>0.37</v>
      </c>
      <c r="L204" s="911">
        <v>4</v>
      </c>
      <c r="M204" s="660">
        <f t="shared" si="53"/>
        <v>1.48</v>
      </c>
      <c r="N204" s="894" t="s">
        <v>570</v>
      </c>
      <c r="O204" s="756">
        <v>0.34</v>
      </c>
      <c r="P204" s="885">
        <v>43829</v>
      </c>
      <c r="Q204" s="885">
        <v>43845</v>
      </c>
      <c r="R204" s="660">
        <f t="shared" si="54"/>
        <v>8.8235294117646959</v>
      </c>
      <c r="S204" s="721">
        <f>IF(INDEX(Historical!$D$7:$D$1379,MATCH(B204,Historical!$B$7:$B$1403,0))=0,"n/a",(INDEX(Historical!$C$7:$C$1381,MATCH(B204,Historical!$B$7:$B$1403,0))/INDEX(Historical!$D$7:$D$1379,MATCH(B204,Historical!$B$7:$B$1403,0))-1)*100)</f>
        <v>23.636363636363633</v>
      </c>
      <c r="T204" s="721">
        <f>IF(INDEX(Historical!$F$7:$F$1372,MATCH(B204,Historical!$B$7:$B$1403,0))=0,"n/a",((INDEX(Historical!$C$7:$C$1381,MATCH(B204,Historical!$B$7:$B$1403,0))/INDEX(Historical!$F$7:$F$1372,MATCH(B204,Historical!$B$7:$B$1403,0)))^(1/3)-1)*100)</f>
        <v>19.348319192733697</v>
      </c>
      <c r="U204" s="721">
        <f>IF(INDEX(Historical!$H$7:$H$1372,MATCH(B204,Historical!$B$7:$B$1403,0))=0,"n/a",((INDEX(Historical!$C$7:$C$1381,MATCH(B204,Historical!$B$7:$B$1403,0))/INDEX(Historical!$H$7:$H$1372,MATCH(B204,Historical!$B$7:$B$1403,0)))^(1/5)-1)*100)</f>
        <v>16.271101521949817</v>
      </c>
      <c r="V204" s="721">
        <f>IF(INDEX(Historical!$O$7:$O$1372,MATCH(B204,Historical!$B$7:$B$1403,0))=0,"n/a",((INDEX(Historical!$C$7:$C$1381,MATCH(B204,Historical!$B$7:$B$1403,0))/INDEX(Historical!$O$7:$O$1372,MATCH(B204,Historical!$B$7:$B$1403,0)))^(1/10)-1)*100)</f>
        <v>11.946011082672413</v>
      </c>
      <c r="W204" s="722">
        <f t="shared" si="55"/>
        <v>1.3620531078822544</v>
      </c>
      <c r="X204" s="723">
        <f t="shared" si="56"/>
        <v>0.98018683867167566</v>
      </c>
      <c r="Y204" s="679"/>
      <c r="Z204" s="669">
        <f t="shared" si="57"/>
        <v>20.10869565217391</v>
      </c>
      <c r="AA204" s="910">
        <f t="shared" si="58"/>
        <v>11.362771739130434</v>
      </c>
      <c r="AB204" s="911">
        <v>9</v>
      </c>
      <c r="AC204" s="889">
        <v>7.36</v>
      </c>
      <c r="AD204" s="889">
        <v>1.34</v>
      </c>
      <c r="AE204" s="889">
        <v>1.5</v>
      </c>
      <c r="AF204" s="889">
        <v>1.69</v>
      </c>
      <c r="AG204" s="889">
        <v>16</v>
      </c>
      <c r="AH204" s="889">
        <v>11</v>
      </c>
      <c r="AI204" s="889">
        <v>5.96</v>
      </c>
      <c r="AJ204" s="889">
        <v>16.600000000000001</v>
      </c>
      <c r="AK204" s="889">
        <v>8.48</v>
      </c>
      <c r="AL204" s="902">
        <v>12080</v>
      </c>
      <c r="AM204" s="896">
        <v>0.5</v>
      </c>
      <c r="AN204" s="889">
        <v>3.75</v>
      </c>
      <c r="AO204" s="762">
        <f t="shared" si="59"/>
        <v>6.6780296512876376</v>
      </c>
      <c r="AP204" s="763">
        <f t="shared" si="60"/>
        <v>18.040801390418071</v>
      </c>
      <c r="AQ204" s="912">
        <f t="shared" si="61"/>
        <v>-7.6165377013818976</v>
      </c>
      <c r="AR204" s="669">
        <f>INDEX(Historical!$C$7:$C$1381,MATCH(B204,Historical!$B$7:$B$1403,0))*IF(AH204="n/a",1.03,IF(AH204&lt;0,1.01,IF(AH204&gt;10,1.1,(1+AH204/100))))</f>
        <v>1.4960000000000002</v>
      </c>
      <c r="AS204" s="910">
        <f t="shared" si="62"/>
        <v>1.5851616000000004</v>
      </c>
      <c r="AT204" s="910">
        <f t="shared" si="51"/>
        <v>1.7195833036800003</v>
      </c>
      <c r="AU204" s="910">
        <f t="shared" si="51"/>
        <v>1.8654039678320644</v>
      </c>
      <c r="AV204" s="910">
        <f t="shared" si="51"/>
        <v>2.0235902243042236</v>
      </c>
      <c r="AW204" s="669">
        <f t="shared" si="63"/>
        <v>8.6897390958162894</v>
      </c>
      <c r="AX204" s="770">
        <f t="shared" si="64"/>
        <v>10.390696037087515</v>
      </c>
      <c r="AY204" s="959">
        <v>1.51</v>
      </c>
      <c r="AZ204" s="896">
        <v>14.66</v>
      </c>
      <c r="BA204" s="896">
        <v>-18.37</v>
      </c>
      <c r="BB204" s="896">
        <v>-10.119999999999999</v>
      </c>
      <c r="BC204" s="896">
        <v>-2.59</v>
      </c>
      <c r="BE204" s="641">
        <v>2013</v>
      </c>
      <c r="BF204" s="922">
        <f t="shared" si="65"/>
        <v>0</v>
      </c>
      <c r="BG204" s="906">
        <v>2.7</v>
      </c>
      <c r="BH204" s="887"/>
    </row>
    <row r="205" spans="1:60" ht="11.25" customHeight="1" x14ac:dyDescent="0.2">
      <c r="A205" s="895" t="s">
        <v>1607</v>
      </c>
      <c r="B205" s="899" t="s">
        <v>1608</v>
      </c>
      <c r="C205" s="957" t="s">
        <v>153</v>
      </c>
      <c r="D205" s="957" t="s">
        <v>4340</v>
      </c>
      <c r="E205" s="754">
        <v>8</v>
      </c>
      <c r="F205" s="1235">
        <v>585</v>
      </c>
      <c r="G205" s="1235" t="s">
        <v>106</v>
      </c>
      <c r="H205" s="1235" t="s">
        <v>106</v>
      </c>
      <c r="I205" s="898">
        <v>158.96</v>
      </c>
      <c r="J205" s="669">
        <f t="shared" si="52"/>
        <v>0.98137896326119778</v>
      </c>
      <c r="K205" s="901">
        <v>0.39</v>
      </c>
      <c r="L205" s="911">
        <v>4</v>
      </c>
      <c r="M205" s="660">
        <f t="shared" si="53"/>
        <v>1.56</v>
      </c>
      <c r="N205" s="894" t="s">
        <v>709</v>
      </c>
      <c r="O205" s="756">
        <v>0.37</v>
      </c>
      <c r="P205" s="885">
        <v>43691</v>
      </c>
      <c r="Q205" s="885">
        <v>43727</v>
      </c>
      <c r="R205" s="660">
        <f t="shared" si="54"/>
        <v>5.4054054054054106</v>
      </c>
      <c r="S205" s="721">
        <f>IF(INDEX(Historical!$D$7:$D$1379,MATCH(B205,Historical!$B$7:$B$1403,0))=0,"n/a",(INDEX(Historical!$C$7:$C$1381,MATCH(B205,Historical!$B$7:$B$1403,0))/INDEX(Historical!$D$7:$D$1379,MATCH(B205,Historical!$B$7:$B$1403,0))-1)*100)</f>
        <v>5.555555555555558</v>
      </c>
      <c r="T205" s="721">
        <f>IF(INDEX(Historical!$F$7:$F$1372,MATCH(B205,Historical!$B$7:$B$1403,0))=0,"n/a",((INDEX(Historical!$C$7:$C$1381,MATCH(B205,Historical!$B$7:$B$1403,0))/INDEX(Historical!$F$7:$F$1372,MATCH(B205,Historical!$B$7:$B$1403,0)))^(1/3)-1)*100)</f>
        <v>6.4529450807832456</v>
      </c>
      <c r="U205" s="721">
        <f>IF(INDEX(Historical!$H$7:$H$1372,MATCH(B205,Historical!$B$7:$B$1403,0))=0,"n/a",((INDEX(Historical!$C$7:$C$1381,MATCH(B205,Historical!$B$7:$B$1403,0))/INDEX(Historical!$H$7:$H$1372,MATCH(B205,Historical!$B$7:$B$1403,0)))^(1/5)-1)*100)</f>
        <v>7.4750224571817458</v>
      </c>
      <c r="V205" s="721" t="str">
        <f>IF(INDEX(Historical!$O$7:$O$1372,MATCH(B205,Historical!$B$7:$B$1403,0))=0,"n/a",((INDEX(Historical!$C$7:$C$1381,MATCH(B205,Historical!$B$7:$B$1403,0))/INDEX(Historical!$O$7:$O$1372,MATCH(B205,Historical!$B$7:$B$1403,0)))^(1/10)-1)*100)</f>
        <v>n/a</v>
      </c>
      <c r="W205" s="722" t="str">
        <f t="shared" si="55"/>
        <v>n/a</v>
      </c>
      <c r="X205" s="723">
        <f t="shared" si="56"/>
        <v>2.1357207020519273</v>
      </c>
      <c r="Y205" s="682"/>
      <c r="Z205" s="669">
        <f t="shared" si="57"/>
        <v>49.211356466876978</v>
      </c>
      <c r="AA205" s="910">
        <f t="shared" si="58"/>
        <v>50.145110410094638</v>
      </c>
      <c r="AB205" s="911">
        <v>6</v>
      </c>
      <c r="AC205" s="889">
        <v>3.17</v>
      </c>
      <c r="AD205" s="889">
        <v>2.2799999999999998</v>
      </c>
      <c r="AE205" s="889">
        <v>8.36</v>
      </c>
      <c r="AF205" s="889">
        <v>10.15</v>
      </c>
      <c r="AG205" s="889">
        <v>21.5</v>
      </c>
      <c r="AH205" s="889">
        <v>-9.6</v>
      </c>
      <c r="AI205" s="889">
        <v>9.86</v>
      </c>
      <c r="AJ205" s="889">
        <v>3.5000000000000004</v>
      </c>
      <c r="AK205" s="889">
        <v>22</v>
      </c>
      <c r="AL205" s="902">
        <v>23270</v>
      </c>
      <c r="AM205" s="896">
        <v>1</v>
      </c>
      <c r="AN205" s="889">
        <v>0.57999999999999996</v>
      </c>
      <c r="AO205" s="762">
        <f t="shared" si="59"/>
        <v>-41.688708989651694</v>
      </c>
      <c r="AP205" s="763">
        <f t="shared" si="60"/>
        <v>8.4564014204429441</v>
      </c>
      <c r="AQ205" s="912">
        <f t="shared" si="61"/>
        <v>375.61556402085012</v>
      </c>
      <c r="AR205" s="669">
        <f>INDEX(Historical!$C$7:$C$1381,MATCH(B205,Historical!$B$7:$B$1403,0))*IF(AH205="n/a",1.03,IF(AH205&lt;0,1.01,IF(AH205&gt;10,1.1,(1+AH205/100))))</f>
        <v>1.5352000000000001</v>
      </c>
      <c r="AS205" s="910">
        <f t="shared" si="62"/>
        <v>1.6865707200000002</v>
      </c>
      <c r="AT205" s="910">
        <f t="shared" si="51"/>
        <v>1.8552277920000004</v>
      </c>
      <c r="AU205" s="910">
        <f t="shared" si="51"/>
        <v>2.0407505712000007</v>
      </c>
      <c r="AV205" s="910">
        <f t="shared" si="51"/>
        <v>2.244825628320001</v>
      </c>
      <c r="AW205" s="669">
        <f t="shared" si="63"/>
        <v>9.3625747115200024</v>
      </c>
      <c r="AX205" s="770">
        <f t="shared" si="64"/>
        <v>5.8898935024660304</v>
      </c>
      <c r="AY205" s="959">
        <v>0.52</v>
      </c>
      <c r="AZ205" s="896">
        <v>64.2</v>
      </c>
      <c r="BA205" s="896">
        <v>-10.69</v>
      </c>
      <c r="BB205" s="896">
        <v>-2.4299999999999997</v>
      </c>
      <c r="BC205" s="896">
        <v>14.02</v>
      </c>
      <c r="BE205" s="641">
        <v>2012</v>
      </c>
      <c r="BF205" s="922">
        <f t="shared" si="65"/>
        <v>0</v>
      </c>
      <c r="BG205" s="906">
        <v>10.9</v>
      </c>
    </row>
    <row r="206" spans="1:60" ht="11.25" customHeight="1" x14ac:dyDescent="0.2">
      <c r="A206" s="895" t="s">
        <v>1643</v>
      </c>
      <c r="B206" s="899" t="s">
        <v>1644</v>
      </c>
      <c r="C206" s="957" t="s">
        <v>246</v>
      </c>
      <c r="D206" s="957" t="s">
        <v>4333</v>
      </c>
      <c r="E206" s="754">
        <v>8</v>
      </c>
      <c r="F206" s="1235">
        <v>577</v>
      </c>
      <c r="G206" s="1235" t="s">
        <v>106</v>
      </c>
      <c r="H206" s="1235" t="s">
        <v>106</v>
      </c>
      <c r="I206" s="898">
        <v>29.91</v>
      </c>
      <c r="J206" s="669">
        <f t="shared" si="52"/>
        <v>1.1367435640254098</v>
      </c>
      <c r="K206" s="901">
        <v>8.5000000000000006E-2</v>
      </c>
      <c r="L206" s="911">
        <v>4</v>
      </c>
      <c r="M206" s="660">
        <f t="shared" si="53"/>
        <v>0.34</v>
      </c>
      <c r="N206" s="894" t="s">
        <v>570</v>
      </c>
      <c r="O206" s="756">
        <v>0.08</v>
      </c>
      <c r="P206" s="885">
        <v>43651</v>
      </c>
      <c r="Q206" s="885">
        <v>43668</v>
      </c>
      <c r="R206" s="660">
        <f t="shared" si="54"/>
        <v>6.2500000000000053</v>
      </c>
      <c r="S206" s="721">
        <f>IF(INDEX(Historical!$D$7:$D$1379,MATCH(B206,Historical!$B$7:$B$1403,0))=0,"n/a",(INDEX(Historical!$C$7:$C$1381,MATCH(B206,Historical!$B$7:$B$1403,0))/INDEX(Historical!$D$7:$D$1379,MATCH(B206,Historical!$B$7:$B$1403,0))-1)*100)</f>
        <v>6.4516129032258229</v>
      </c>
      <c r="T206" s="721">
        <f>IF(INDEX(Historical!$F$7:$F$1372,MATCH(B206,Historical!$B$7:$B$1403,0))=0,"n/a",((INDEX(Historical!$C$7:$C$1381,MATCH(B206,Historical!$B$7:$B$1403,0))/INDEX(Historical!$F$7:$F$1372,MATCH(B206,Historical!$B$7:$B$1403,0)))^(1/3)-1)*100)</f>
        <v>6.917810999860885</v>
      </c>
      <c r="U206" s="721">
        <f>IF(INDEX(Historical!$H$7:$H$1372,MATCH(B206,Historical!$B$7:$B$1403,0))=0,"n/a",((INDEX(Historical!$C$7:$C$1381,MATCH(B206,Historical!$B$7:$B$1403,0))/INDEX(Historical!$H$7:$H$1372,MATCH(B206,Historical!$B$7:$B$1403,0)))^(1/5)-1)*100)</f>
        <v>6.5762756635474373</v>
      </c>
      <c r="V206" s="721" t="str">
        <f>IF(INDEX(Historical!$O$7:$O$1372,MATCH(B206,Historical!$B$7:$B$1403,0))=0,"n/a",((INDEX(Historical!$C$7:$C$1381,MATCH(B206,Historical!$B$7:$B$1403,0))/INDEX(Historical!$O$7:$O$1372,MATCH(B206,Historical!$B$7:$B$1403,0)))^(1/10)-1)*100)</f>
        <v>n/a</v>
      </c>
      <c r="W206" s="722" t="str">
        <f t="shared" si="55"/>
        <v>n/a</v>
      </c>
      <c r="X206" s="723">
        <f t="shared" si="56"/>
        <v>0.50200577584331574</v>
      </c>
      <c r="Y206" s="899"/>
      <c r="Z206" s="669">
        <f t="shared" si="57"/>
        <v>12.408759124087592</v>
      </c>
      <c r="AA206" s="910">
        <f t="shared" si="58"/>
        <v>10.916058394160583</v>
      </c>
      <c r="AB206" s="911">
        <v>1</v>
      </c>
      <c r="AC206" s="889">
        <v>2.74</v>
      </c>
      <c r="AD206" s="889">
        <v>1.0900000000000001</v>
      </c>
      <c r="AE206" s="889">
        <v>0.43</v>
      </c>
      <c r="AF206" s="889">
        <v>1.43</v>
      </c>
      <c r="AG206" s="889">
        <v>13.600000000000001</v>
      </c>
      <c r="AH206" s="889">
        <v>71.8</v>
      </c>
      <c r="AI206" s="889">
        <v>8.07</v>
      </c>
      <c r="AJ206" s="889">
        <v>13.100000000000001</v>
      </c>
      <c r="AK206" s="889">
        <v>10</v>
      </c>
      <c r="AL206" s="902">
        <v>441.77</v>
      </c>
      <c r="AM206" s="896">
        <v>1.0999999999999999</v>
      </c>
      <c r="AN206" s="889">
        <v>0</v>
      </c>
      <c r="AO206" s="762">
        <f t="shared" si="59"/>
        <v>-3.203039166587736</v>
      </c>
      <c r="AP206" s="763">
        <f t="shared" si="60"/>
        <v>7.7130192275728469</v>
      </c>
      <c r="AQ206" s="912">
        <f t="shared" si="61"/>
        <v>-16.706773641684325</v>
      </c>
      <c r="AR206" s="669">
        <f>INDEX(Historical!$C$7:$C$1381,MATCH(B206,Historical!$B$7:$B$1403,0))*IF(AH206="n/a",1.03,IF(AH206&lt;0,1.01,IF(AH206&gt;10,1.1,(1+AH206/100))))</f>
        <v>0.36300000000000004</v>
      </c>
      <c r="AS206" s="910">
        <f t="shared" si="62"/>
        <v>0.39229410000000003</v>
      </c>
      <c r="AT206" s="910">
        <f t="shared" si="51"/>
        <v>0.43152351000000005</v>
      </c>
      <c r="AU206" s="910">
        <f t="shared" si="51"/>
        <v>0.47467586100000009</v>
      </c>
      <c r="AV206" s="910">
        <f t="shared" si="51"/>
        <v>0.52214344710000016</v>
      </c>
      <c r="AW206" s="669">
        <f t="shared" si="63"/>
        <v>2.1836369181000004</v>
      </c>
      <c r="AX206" s="770">
        <f t="shared" si="64"/>
        <v>7.3006918024072238</v>
      </c>
      <c r="AY206" s="959">
        <v>0.76</v>
      </c>
      <c r="AZ206" s="896">
        <v>39.31</v>
      </c>
      <c r="BA206" s="896">
        <v>-25.230000000000004</v>
      </c>
      <c r="BB206" s="896">
        <v>-18.310000000000002</v>
      </c>
      <c r="BC206" s="896">
        <v>-6.2600000000000007</v>
      </c>
      <c r="BE206" s="641">
        <v>2012</v>
      </c>
      <c r="BF206" s="922">
        <f t="shared" si="65"/>
        <v>0</v>
      </c>
      <c r="BG206" s="906">
        <v>6.8000000000000007</v>
      </c>
    </row>
    <row r="207" spans="1:60" ht="11.25" customHeight="1" x14ac:dyDescent="0.2">
      <c r="A207" s="895" t="s">
        <v>1663</v>
      </c>
      <c r="B207" s="899" t="s">
        <v>1664</v>
      </c>
      <c r="C207" s="957" t="s">
        <v>108</v>
      </c>
      <c r="D207" s="957" t="s">
        <v>4355</v>
      </c>
      <c r="E207" s="754">
        <v>8</v>
      </c>
      <c r="F207" s="1235">
        <v>627</v>
      </c>
      <c r="G207" s="1235" t="s">
        <v>106</v>
      </c>
      <c r="H207" s="1235" t="s">
        <v>106</v>
      </c>
      <c r="I207" s="898">
        <v>36.28</v>
      </c>
      <c r="J207" s="669">
        <f t="shared" si="52"/>
        <v>1.65380374862183</v>
      </c>
      <c r="K207" s="901">
        <v>0.15</v>
      </c>
      <c r="L207" s="911">
        <v>4</v>
      </c>
      <c r="M207" s="660">
        <f t="shared" si="53"/>
        <v>0.6</v>
      </c>
      <c r="N207" s="894" t="s">
        <v>991</v>
      </c>
      <c r="O207" s="756">
        <v>0.14000000000000001</v>
      </c>
      <c r="P207" s="885">
        <v>43868</v>
      </c>
      <c r="Q207" s="885">
        <v>43885</v>
      </c>
      <c r="R207" s="660">
        <f t="shared" si="54"/>
        <v>7.1428571428571281</v>
      </c>
      <c r="S207" s="721">
        <f>IF(INDEX(Historical!$D$7:$D$1379,MATCH(B207,Historical!$B$7:$B$1403,0))=0,"n/a",(INDEX(Historical!$C$7:$C$1381,MATCH(B207,Historical!$B$7:$B$1403,0))/INDEX(Historical!$D$7:$D$1379,MATCH(B207,Historical!$B$7:$B$1403,0))-1)*100)</f>
        <v>3.7037037037036979</v>
      </c>
      <c r="T207" s="721">
        <f>IF(INDEX(Historical!$F$7:$F$1372,MATCH(B207,Historical!$B$7:$B$1403,0))=0,"n/a",((INDEX(Historical!$C$7:$C$1381,MATCH(B207,Historical!$B$7:$B$1403,0))/INDEX(Historical!$F$7:$F$1372,MATCH(B207,Historical!$B$7:$B$1403,0)))^(1/3)-1)*100)</f>
        <v>23.127650029855573</v>
      </c>
      <c r="U207" s="721">
        <f>IF(INDEX(Historical!$H$7:$H$1372,MATCH(B207,Historical!$B$7:$B$1403,0))=0,"n/a",((INDEX(Historical!$C$7:$C$1381,MATCH(B207,Historical!$B$7:$B$1403,0))/INDEX(Historical!$H$7:$H$1372,MATCH(B207,Historical!$B$7:$B$1403,0)))^(1/5)-1)*100)</f>
        <v>22.865967908314722</v>
      </c>
      <c r="V207" s="721">
        <f>IF(INDEX(Historical!$O$7:$O$1372,MATCH(B207,Historical!$B$7:$B$1403,0))=0,"n/a",((INDEX(Historical!$C$7:$C$1381,MATCH(B207,Historical!$B$7:$B$1403,0))/INDEX(Historical!$O$7:$O$1372,MATCH(B207,Historical!$B$7:$B$1403,0)))^(1/10)-1)*100)</f>
        <v>16.654280155455027</v>
      </c>
      <c r="W207" s="722">
        <f t="shared" si="55"/>
        <v>1.3729784592836387</v>
      </c>
      <c r="X207" s="723">
        <f t="shared" si="56"/>
        <v>2.5984054441266733</v>
      </c>
      <c r="Y207" s="691" t="s">
        <v>4512</v>
      </c>
      <c r="Z207" s="669">
        <f t="shared" si="57"/>
        <v>23.166023166023166</v>
      </c>
      <c r="AA207" s="910">
        <f t="shared" si="58"/>
        <v>14.007722007722009</v>
      </c>
      <c r="AB207" s="911">
        <v>12</v>
      </c>
      <c r="AC207" s="889">
        <v>2.59</v>
      </c>
      <c r="AD207" s="889" t="s">
        <v>136</v>
      </c>
      <c r="AE207" s="889">
        <v>2.72</v>
      </c>
      <c r="AF207" s="889">
        <v>1.21</v>
      </c>
      <c r="AG207" s="889">
        <v>10.4</v>
      </c>
      <c r="AH207" s="889">
        <v>7.5</v>
      </c>
      <c r="AI207" s="889" t="s">
        <v>136</v>
      </c>
      <c r="AJ207" s="889">
        <v>8.7999999999999989</v>
      </c>
      <c r="AK207" s="889" t="s">
        <v>136</v>
      </c>
      <c r="AL207" s="902">
        <v>92.89</v>
      </c>
      <c r="AM207" s="896">
        <v>5.4</v>
      </c>
      <c r="AN207" s="889">
        <v>0</v>
      </c>
      <c r="AO207" s="762">
        <f t="shared" si="59"/>
        <v>10.512049649214543</v>
      </c>
      <c r="AP207" s="763">
        <f t="shared" si="60"/>
        <v>24.519771656936552</v>
      </c>
      <c r="AQ207" s="912">
        <f t="shared" si="61"/>
        <v>-13.206903425205452</v>
      </c>
      <c r="AR207" s="669">
        <f>INDEX(Historical!$C$7:$C$1381,MATCH(B207,Historical!$B$7:$B$1403,0))*IF(AH207="n/a",1.03,IF(AH207&lt;0,1.01,IF(AH207&gt;10,1.1,(1+AH207/100))))</f>
        <v>0.60199999999999998</v>
      </c>
      <c r="AS207" s="910">
        <f t="shared" si="62"/>
        <v>0.62005999999999994</v>
      </c>
      <c r="AT207" s="910">
        <f t="shared" ref="AT207:AV226" si="66">IF($AK207="n/a",1.03*AS207,IF($AK207&lt;0,1.01*AS207,IF($AK207&gt;10,1.1*AS207,(1+$AK207/100)*AS207)))</f>
        <v>0.63866179999999995</v>
      </c>
      <c r="AU207" s="910">
        <f t="shared" si="66"/>
        <v>0.65782165399999992</v>
      </c>
      <c r="AV207" s="910">
        <f t="shared" si="66"/>
        <v>0.67755630361999997</v>
      </c>
      <c r="AW207" s="669">
        <f t="shared" si="63"/>
        <v>3.1960997576199994</v>
      </c>
      <c r="AX207" s="770">
        <f t="shared" si="64"/>
        <v>8.8095362668687969</v>
      </c>
      <c r="AY207" s="959">
        <v>0.33</v>
      </c>
      <c r="AZ207" s="896">
        <v>7.84</v>
      </c>
      <c r="BA207" s="896">
        <v>-4.5600000000000005</v>
      </c>
      <c r="BB207" s="896">
        <v>0.03</v>
      </c>
      <c r="BC207" s="896">
        <v>3.42</v>
      </c>
      <c r="BE207" s="641">
        <v>2013</v>
      </c>
      <c r="BF207" s="922">
        <f t="shared" si="65"/>
        <v>0</v>
      </c>
      <c r="BG207" s="906">
        <v>1.0999999999999999</v>
      </c>
      <c r="BH207" s="887"/>
    </row>
    <row r="208" spans="1:60" ht="11.25" customHeight="1" x14ac:dyDescent="0.2">
      <c r="A208" s="895" t="s">
        <v>1673</v>
      </c>
      <c r="B208" s="899" t="s">
        <v>1674</v>
      </c>
      <c r="C208" s="957" t="s">
        <v>108</v>
      </c>
      <c r="D208" s="957" t="s">
        <v>4355</v>
      </c>
      <c r="E208" s="754">
        <v>8</v>
      </c>
      <c r="F208" s="1235">
        <v>554</v>
      </c>
      <c r="G208" s="1235" t="s">
        <v>37</v>
      </c>
      <c r="H208" s="1235" t="s">
        <v>37</v>
      </c>
      <c r="I208" s="898">
        <v>29.39</v>
      </c>
      <c r="J208" s="669">
        <f t="shared" si="52"/>
        <v>1.6332085743450151</v>
      </c>
      <c r="K208" s="901">
        <v>0.12</v>
      </c>
      <c r="L208" s="911">
        <v>4</v>
      </c>
      <c r="M208" s="660">
        <f t="shared" si="53"/>
        <v>0.48</v>
      </c>
      <c r="N208" s="894" t="s">
        <v>593</v>
      </c>
      <c r="O208" s="756">
        <v>0.11</v>
      </c>
      <c r="P208" s="890">
        <v>43255</v>
      </c>
      <c r="Q208" s="890">
        <v>43266</v>
      </c>
      <c r="R208" s="660">
        <f t="shared" si="54"/>
        <v>9.0909090909090864</v>
      </c>
      <c r="S208" s="721">
        <f>IF(INDEX(Historical!$D$7:$D$1379,MATCH(B208,Historical!$B$7:$B$1403,0))=0,"n/a",(INDEX(Historical!$C$7:$C$1381,MATCH(B208,Historical!$B$7:$B$1403,0))/INDEX(Historical!$D$7:$D$1379,MATCH(B208,Historical!$B$7:$B$1403,0))-1)*100)</f>
        <v>2.1276595744680771</v>
      </c>
      <c r="T208" s="721">
        <f>IF(INDEX(Historical!$F$7:$F$1372,MATCH(B208,Historical!$B$7:$B$1403,0))=0,"n/a",((INDEX(Historical!$C$7:$C$1381,MATCH(B208,Historical!$B$7:$B$1403,0))/INDEX(Historical!$F$7:$F$1372,MATCH(B208,Historical!$B$7:$B$1403,0)))^(1/3)-1)*100)</f>
        <v>4.5515917149420382</v>
      </c>
      <c r="U208" s="721">
        <f>IF(INDEX(Historical!$H$7:$H$1372,MATCH(B208,Historical!$B$7:$B$1403,0))=0,"n/a",((INDEX(Historical!$C$7:$C$1381,MATCH(B208,Historical!$B$7:$B$1403,0))/INDEX(Historical!$H$7:$H$1372,MATCH(B208,Historical!$B$7:$B$1403,0)))^(1/5)-1)*100)</f>
        <v>8.4471771197698544</v>
      </c>
      <c r="V208" s="721">
        <f>IF(INDEX(Historical!$O$7:$O$1372,MATCH(B208,Historical!$B$7:$B$1403,0))=0,"n/a",((INDEX(Historical!$C$7:$C$1381,MATCH(B208,Historical!$B$7:$B$1403,0))/INDEX(Historical!$O$7:$O$1372,MATCH(B208,Historical!$B$7:$B$1403,0)))^(1/10)-1)*100)</f>
        <v>21.231176471921607</v>
      </c>
      <c r="W208" s="722">
        <f t="shared" si="55"/>
        <v>0.39786665288856277</v>
      </c>
      <c r="X208" s="723">
        <f t="shared" si="56"/>
        <v>0.77497037796053703</v>
      </c>
      <c r="Y208" s="691" t="s">
        <v>4516</v>
      </c>
      <c r="Z208" s="669">
        <f t="shared" si="57"/>
        <v>23.076923076923077</v>
      </c>
      <c r="AA208" s="910">
        <f t="shared" si="58"/>
        <v>14.129807692307692</v>
      </c>
      <c r="AB208" s="911">
        <v>12</v>
      </c>
      <c r="AC208" s="889">
        <v>2.08</v>
      </c>
      <c r="AD208" s="889" t="s">
        <v>136</v>
      </c>
      <c r="AE208" s="889">
        <v>3</v>
      </c>
      <c r="AF208" s="889">
        <v>1.55</v>
      </c>
      <c r="AG208" s="889">
        <v>10.4</v>
      </c>
      <c r="AH208" s="889">
        <v>10</v>
      </c>
      <c r="AI208" s="889" t="s">
        <v>136</v>
      </c>
      <c r="AJ208" s="889">
        <v>10.9</v>
      </c>
      <c r="AK208" s="889" t="s">
        <v>136</v>
      </c>
      <c r="AL208" s="902">
        <v>74.94</v>
      </c>
      <c r="AM208" s="896">
        <v>11.799999999999999</v>
      </c>
      <c r="AN208" s="889">
        <v>0</v>
      </c>
      <c r="AO208" s="762">
        <f t="shared" si="59"/>
        <v>-4.0494219981928214</v>
      </c>
      <c r="AP208" s="763">
        <f t="shared" si="60"/>
        <v>10.08038569411487</v>
      </c>
      <c r="AQ208" s="912">
        <f t="shared" si="61"/>
        <v>-1.3396355096560564</v>
      </c>
      <c r="AR208" s="669">
        <f>INDEX(Historical!$C$7:$C$1381,MATCH(B208,Historical!$B$7:$B$1403,0))*IF(AH208="n/a",1.03,IF(AH208&lt;0,1.01,IF(AH208&gt;10,1.1,(1+AH208/100))))</f>
        <v>0.52800000000000002</v>
      </c>
      <c r="AS208" s="910">
        <f t="shared" si="62"/>
        <v>0.54383999999999999</v>
      </c>
      <c r="AT208" s="910">
        <f t="shared" si="66"/>
        <v>0.56015519999999996</v>
      </c>
      <c r="AU208" s="910">
        <f t="shared" si="66"/>
        <v>0.57695985599999999</v>
      </c>
      <c r="AV208" s="910">
        <f t="shared" si="66"/>
        <v>0.59426865167999998</v>
      </c>
      <c r="AW208" s="669">
        <f t="shared" si="63"/>
        <v>2.80322370768</v>
      </c>
      <c r="AX208" s="770">
        <f t="shared" si="64"/>
        <v>9.5380187399795844</v>
      </c>
      <c r="AY208" s="959">
        <v>0.49</v>
      </c>
      <c r="AZ208" s="896">
        <v>53.620000000000005</v>
      </c>
      <c r="BA208" s="896">
        <v>-16.850000000000001</v>
      </c>
      <c r="BB208" s="896">
        <v>-4.5900000000000007</v>
      </c>
      <c r="BC208" s="896">
        <v>27.43</v>
      </c>
      <c r="BE208" s="641">
        <v>2012</v>
      </c>
      <c r="BF208" s="922">
        <f t="shared" si="65"/>
        <v>0</v>
      </c>
      <c r="BG208" s="906">
        <v>0.89999999999999991</v>
      </c>
    </row>
    <row r="209" spans="1:60" ht="11.25" customHeight="1" x14ac:dyDescent="0.2">
      <c r="A209" s="895" t="s">
        <v>1669</v>
      </c>
      <c r="B209" s="899" t="s">
        <v>1670</v>
      </c>
      <c r="C209" s="957" t="s">
        <v>108</v>
      </c>
      <c r="D209" s="957" t="s">
        <v>4347</v>
      </c>
      <c r="E209" s="754">
        <v>8</v>
      </c>
      <c r="F209" s="1235">
        <v>581</v>
      </c>
      <c r="G209" s="1235" t="s">
        <v>106</v>
      </c>
      <c r="H209" s="1235" t="s">
        <v>106</v>
      </c>
      <c r="I209" s="898">
        <v>32.82</v>
      </c>
      <c r="J209" s="669">
        <f t="shared" si="52"/>
        <v>1.8281535648994516</v>
      </c>
      <c r="K209" s="901">
        <v>0.15</v>
      </c>
      <c r="L209" s="911">
        <v>4</v>
      </c>
      <c r="M209" s="660">
        <f t="shared" si="53"/>
        <v>0.6</v>
      </c>
      <c r="N209" s="894" t="s">
        <v>209</v>
      </c>
      <c r="O209" s="756">
        <v>0.13</v>
      </c>
      <c r="P209" s="885">
        <v>43691</v>
      </c>
      <c r="Q209" s="885">
        <v>43707</v>
      </c>
      <c r="R209" s="660">
        <f t="shared" si="54"/>
        <v>15.384615384615378</v>
      </c>
      <c r="S209" s="721">
        <f>IF(INDEX(Historical!$D$7:$D$1379,MATCH(B209,Historical!$B$7:$B$1403,0))=0,"n/a",(INDEX(Historical!$C$7:$C$1381,MATCH(B209,Historical!$B$7:$B$1403,0))/INDEX(Historical!$D$7:$D$1379,MATCH(B209,Historical!$B$7:$B$1403,0))-1)*100)</f>
        <v>16.666666666666675</v>
      </c>
      <c r="T209" s="721">
        <f>IF(INDEX(Historical!$F$7:$F$1372,MATCH(B209,Historical!$B$7:$B$1403,0))=0,"n/a",((INDEX(Historical!$C$7:$C$1381,MATCH(B209,Historical!$B$7:$B$1403,0))/INDEX(Historical!$F$7:$F$1372,MATCH(B209,Historical!$B$7:$B$1403,0)))^(1/3)-1)*100)</f>
        <v>13.798047356553855</v>
      </c>
      <c r="U209" s="721">
        <f>IF(INDEX(Historical!$H$7:$H$1372,MATCH(B209,Historical!$B$7:$B$1403,0))=0,"n/a",((INDEX(Historical!$C$7:$C$1381,MATCH(B209,Historical!$B$7:$B$1403,0))/INDEX(Historical!$H$7:$H$1372,MATCH(B209,Historical!$B$7:$B$1403,0)))^(1/5)-1)*100)</f>
        <v>11.15648817398467</v>
      </c>
      <c r="V209" s="721">
        <f>IF(INDEX(Historical!$O$7:$O$1372,MATCH(B209,Historical!$B$7:$B$1403,0))=0,"n/a",((INDEX(Historical!$C$7:$C$1381,MATCH(B209,Historical!$B$7:$B$1403,0))/INDEX(Historical!$O$7:$O$1372,MATCH(B209,Historical!$B$7:$B$1403,0)))^(1/10)-1)*100)</f>
        <v>8.842291989017026</v>
      </c>
      <c r="W209" s="722">
        <f t="shared" si="55"/>
        <v>1.2617190416061919</v>
      </c>
      <c r="X209" s="723">
        <f t="shared" si="56"/>
        <v>0.66805318407093839</v>
      </c>
      <c r="Y209" s="682"/>
      <c r="Z209" s="669">
        <f t="shared" si="57"/>
        <v>18.404907975460123</v>
      </c>
      <c r="AA209" s="910">
        <f t="shared" si="58"/>
        <v>10.067484662576687</v>
      </c>
      <c r="AB209" s="911">
        <v>12</v>
      </c>
      <c r="AC209" s="889">
        <v>3.26</v>
      </c>
      <c r="AD209" s="889" t="s">
        <v>136</v>
      </c>
      <c r="AE209" s="889">
        <v>2.92</v>
      </c>
      <c r="AF209" s="889">
        <v>1.21</v>
      </c>
      <c r="AG209" s="889">
        <v>12.6</v>
      </c>
      <c r="AH209" s="889">
        <v>24.5</v>
      </c>
      <c r="AI209" s="889">
        <v>3.7900000000000005</v>
      </c>
      <c r="AJ209" s="889">
        <v>16.7</v>
      </c>
      <c r="AK209" s="889" t="s">
        <v>136</v>
      </c>
      <c r="AL209" s="902">
        <v>306.20999999999998</v>
      </c>
      <c r="AM209" s="896">
        <v>0.70000000000000007</v>
      </c>
      <c r="AN209" s="889">
        <v>0.06</v>
      </c>
      <c r="AO209" s="762">
        <f t="shared" si="59"/>
        <v>2.9171570763074346</v>
      </c>
      <c r="AP209" s="763">
        <f t="shared" si="60"/>
        <v>12.984641738884122</v>
      </c>
      <c r="AQ209" s="912">
        <f t="shared" si="61"/>
        <v>-26.419638967640612</v>
      </c>
      <c r="AR209" s="669">
        <f>INDEX(Historical!$C$7:$C$1381,MATCH(B209,Historical!$B$7:$B$1403,0))*IF(AH209="n/a",1.03,IF(AH209&lt;0,1.01,IF(AH209&gt;10,1.1,(1+AH209/100))))</f>
        <v>0.6160000000000001</v>
      </c>
      <c r="AS209" s="910">
        <f t="shared" si="62"/>
        <v>0.63934640000000009</v>
      </c>
      <c r="AT209" s="910">
        <f t="shared" si="66"/>
        <v>0.65852679200000008</v>
      </c>
      <c r="AU209" s="910">
        <f t="shared" si="66"/>
        <v>0.67828259576000005</v>
      </c>
      <c r="AV209" s="910">
        <f t="shared" si="66"/>
        <v>0.69863107363280008</v>
      </c>
      <c r="AW209" s="669">
        <f t="shared" si="63"/>
        <v>3.2907868613928004</v>
      </c>
      <c r="AX209" s="770">
        <f t="shared" si="64"/>
        <v>10.026772886632543</v>
      </c>
      <c r="AY209" s="959">
        <v>0.7</v>
      </c>
      <c r="AZ209" s="896">
        <v>9.69</v>
      </c>
      <c r="BA209" s="896">
        <v>-15.950000000000001</v>
      </c>
      <c r="BB209" s="896">
        <v>-11.61</v>
      </c>
      <c r="BC209" s="896">
        <v>-7.04</v>
      </c>
      <c r="BE209" s="641">
        <v>2012</v>
      </c>
      <c r="BF209" s="922">
        <f t="shared" si="65"/>
        <v>0</v>
      </c>
      <c r="BG209" s="906">
        <v>1.3</v>
      </c>
      <c r="BH209" s="721"/>
    </row>
    <row r="210" spans="1:60" s="796" customFormat="1" ht="11.25" customHeight="1" x14ac:dyDescent="0.2">
      <c r="A210" s="777" t="s">
        <v>1667</v>
      </c>
      <c r="B210" s="804" t="s">
        <v>1668</v>
      </c>
      <c r="C210" s="957" t="s">
        <v>108</v>
      </c>
      <c r="D210" s="957" t="s">
        <v>4355</v>
      </c>
      <c r="E210" s="778">
        <v>8</v>
      </c>
      <c r="F210" s="1235">
        <v>578</v>
      </c>
      <c r="G210" s="1234" t="s">
        <v>106</v>
      </c>
      <c r="H210" s="1234" t="s">
        <v>106</v>
      </c>
      <c r="I210" s="779">
        <v>38</v>
      </c>
      <c r="J210" s="780">
        <f t="shared" si="52"/>
        <v>2.4210526315789473</v>
      </c>
      <c r="K210" s="781">
        <v>0.23</v>
      </c>
      <c r="L210" s="782">
        <v>4</v>
      </c>
      <c r="M210" s="783">
        <f t="shared" si="53"/>
        <v>0.92</v>
      </c>
      <c r="N210" s="784" t="s">
        <v>507</v>
      </c>
      <c r="O210" s="785">
        <v>0.22</v>
      </c>
      <c r="P210" s="786">
        <v>43657</v>
      </c>
      <c r="Q210" s="786">
        <v>43672</v>
      </c>
      <c r="R210" s="783">
        <f t="shared" si="54"/>
        <v>4.5454545454545494</v>
      </c>
      <c r="S210" s="721">
        <f>IF(INDEX(Historical!$D$7:$D$1379,MATCH(B210,Historical!$B$7:$B$1403,0))=0,"n/a",(INDEX(Historical!$C$7:$C$1381,MATCH(B210,Historical!$B$7:$B$1403,0))/INDEX(Historical!$D$7:$D$1379,MATCH(B210,Historical!$B$7:$B$1403,0))-1)*100)</f>
        <v>4.6511627906976827</v>
      </c>
      <c r="T210" s="721">
        <f>IF(INDEX(Historical!$F$7:$F$1372,MATCH(B210,Historical!$B$7:$B$1403,0))=0,"n/a",((INDEX(Historical!$C$7:$C$1381,MATCH(B210,Historical!$B$7:$B$1403,0))/INDEX(Historical!$F$7:$F$1372,MATCH(B210,Historical!$B$7:$B$1403,0)))^(1/3)-1)*100)</f>
        <v>8.7380373002892142</v>
      </c>
      <c r="U210" s="721">
        <f>IF(INDEX(Historical!$H$7:$H$1372,MATCH(B210,Historical!$B$7:$B$1403,0))=0,"n/a",((INDEX(Historical!$C$7:$C$1381,MATCH(B210,Historical!$B$7:$B$1403,0))/INDEX(Historical!$H$7:$H$1372,MATCH(B210,Historical!$B$7:$B$1403,0)))^(1/5)-1)*100)</f>
        <v>9.9539654079581652</v>
      </c>
      <c r="V210" s="721">
        <f>IF(INDEX(Historical!$O$7:$O$1372,MATCH(B210,Historical!$B$7:$B$1403,0))=0,"n/a",((INDEX(Historical!$C$7:$C$1381,MATCH(B210,Historical!$B$7:$B$1403,0))/INDEX(Historical!$O$7:$O$1372,MATCH(B210,Historical!$B$7:$B$1403,0)))^(1/10)-1)*100)</f>
        <v>9.9049989660291224</v>
      </c>
      <c r="W210" s="722">
        <f t="shared" si="55"/>
        <v>1.004943608989459</v>
      </c>
      <c r="X210" s="723" t="str">
        <f t="shared" si="56"/>
        <v>n/a</v>
      </c>
      <c r="Y210" s="797"/>
      <c r="Z210" s="780" t="str">
        <f t="shared" si="57"/>
        <v>n/a</v>
      </c>
      <c r="AA210" s="788" t="str">
        <f t="shared" si="58"/>
        <v>n/a</v>
      </c>
      <c r="AB210" s="782">
        <v>12</v>
      </c>
      <c r="AC210" s="789" t="s">
        <v>136</v>
      </c>
      <c r="AD210" s="789" t="s">
        <v>136</v>
      </c>
      <c r="AE210" s="789" t="s">
        <v>136</v>
      </c>
      <c r="AF210" s="789" t="s">
        <v>136</v>
      </c>
      <c r="AG210" s="789" t="s">
        <v>136</v>
      </c>
      <c r="AH210" s="789" t="s">
        <v>136</v>
      </c>
      <c r="AI210" s="789" t="s">
        <v>136</v>
      </c>
      <c r="AJ210" s="789" t="s">
        <v>136</v>
      </c>
      <c r="AK210" s="789" t="s">
        <v>136</v>
      </c>
      <c r="AL210" s="790" t="s">
        <v>136</v>
      </c>
      <c r="AM210" s="791" t="s">
        <v>136</v>
      </c>
      <c r="AN210" s="789" t="s">
        <v>136</v>
      </c>
      <c r="AO210" s="792" t="str">
        <f t="shared" si="59"/>
        <v>n/a</v>
      </c>
      <c r="AP210" s="793">
        <f t="shared" si="60"/>
        <v>12.375018039537112</v>
      </c>
      <c r="AQ210" s="794" t="str">
        <f t="shared" si="61"/>
        <v>n/a</v>
      </c>
      <c r="AR210" s="669">
        <f>INDEX(Historical!$C$7:$C$1381,MATCH(B210,Historical!$B$7:$B$1403,0))*IF(AH210="n/a",1.03,IF(AH210&lt;0,1.01,IF(AH210&gt;10,1.1,(1+AH210/100))))</f>
        <v>0.92700000000000005</v>
      </c>
      <c r="AS210" s="788">
        <f t="shared" si="62"/>
        <v>0.95481000000000005</v>
      </c>
      <c r="AT210" s="788">
        <f t="shared" si="66"/>
        <v>0.98345430000000011</v>
      </c>
      <c r="AU210" s="788">
        <f t="shared" si="66"/>
        <v>1.0129579290000001</v>
      </c>
      <c r="AV210" s="788">
        <f t="shared" si="66"/>
        <v>1.0433466668700002</v>
      </c>
      <c r="AW210" s="780">
        <f t="shared" si="63"/>
        <v>4.921568895870001</v>
      </c>
      <c r="AX210" s="795">
        <f t="shared" si="64"/>
        <v>12.951497094394741</v>
      </c>
      <c r="AY210" s="960" t="s">
        <v>136</v>
      </c>
      <c r="AZ210" s="791" t="s">
        <v>136</v>
      </c>
      <c r="BA210" s="791" t="s">
        <v>136</v>
      </c>
      <c r="BB210" s="791" t="s">
        <v>136</v>
      </c>
      <c r="BC210" s="791" t="s">
        <v>136</v>
      </c>
      <c r="BD210" s="933" t="s">
        <v>4281</v>
      </c>
      <c r="BE210" s="641">
        <v>2012</v>
      </c>
      <c r="BF210" s="922">
        <f t="shared" si="65"/>
        <v>0</v>
      </c>
      <c r="BG210" s="847" t="s">
        <v>136</v>
      </c>
    </row>
    <row r="211" spans="1:60" ht="11.25" customHeight="1" x14ac:dyDescent="0.2">
      <c r="A211" s="895" t="s">
        <v>4506</v>
      </c>
      <c r="B211" s="899" t="s">
        <v>4505</v>
      </c>
      <c r="C211" s="957" t="s">
        <v>4335</v>
      </c>
      <c r="D211" s="957" t="s">
        <v>4336</v>
      </c>
      <c r="E211" s="754">
        <v>8</v>
      </c>
      <c r="F211" s="1235">
        <v>565</v>
      </c>
      <c r="G211" s="1235" t="s">
        <v>37</v>
      </c>
      <c r="H211" s="1235" t="s">
        <v>37</v>
      </c>
      <c r="I211" s="898">
        <v>18.079999999999998</v>
      </c>
      <c r="J211" s="669">
        <f t="shared" si="52"/>
        <v>11.946902654867259</v>
      </c>
      <c r="K211" s="901">
        <v>0.54</v>
      </c>
      <c r="L211" s="911">
        <v>4</v>
      </c>
      <c r="M211" s="660">
        <f t="shared" si="53"/>
        <v>2.16</v>
      </c>
      <c r="N211" s="894" t="s">
        <v>168</v>
      </c>
      <c r="O211" s="756">
        <v>0.53</v>
      </c>
      <c r="P211" s="636">
        <v>43581</v>
      </c>
      <c r="Q211" s="636">
        <v>43601</v>
      </c>
      <c r="R211" s="660">
        <f t="shared" si="54"/>
        <v>1.8867924528301903</v>
      </c>
      <c r="S211" s="721">
        <f>IF(INDEX(Historical!$D$7:$D$1379,MATCH(B211,Historical!$B$7:$B$1403,0))=0,"n/a",(INDEX(Historical!$C$7:$C$1381,MATCH(B211,Historical!$B$7:$B$1403,0))/INDEX(Historical!$D$7:$D$1379,MATCH(B211,Historical!$B$7:$B$1403,0))-1)*100)</f>
        <v>1.8957345971563955</v>
      </c>
      <c r="T211" s="721">
        <f>IF(INDEX(Historical!$F$7:$F$1372,MATCH(B211,Historical!$B$7:$B$1403,0))=0,"n/a",((INDEX(Historical!$C$7:$C$1381,MATCH(B211,Historical!$B$7:$B$1403,0))/INDEX(Historical!$F$7:$F$1372,MATCH(B211,Historical!$B$7:$B$1403,0)))^(1/3)-1)*100)</f>
        <v>1.9328438020401073</v>
      </c>
      <c r="U211" s="721">
        <f>IF(INDEX(Historical!$H$7:$H$1372,MATCH(B211,Historical!$B$7:$B$1403,0))=0,"n/a",((INDEX(Historical!$C$7:$C$1381,MATCH(B211,Historical!$B$7:$B$1403,0))/INDEX(Historical!$H$7:$H$1372,MATCH(B211,Historical!$B$7:$B$1403,0)))^(1/5)-1)*100)</f>
        <v>1.9719606495469222</v>
      </c>
      <c r="V211" s="721">
        <f>IF(INDEX(Historical!$O$7:$O$1372,MATCH(B211,Historical!$B$7:$B$1403,0))=0,"n/a",((INDEX(Historical!$C$7:$C$1381,MATCH(B211,Historical!$B$7:$B$1403,0))/INDEX(Historical!$O$7:$O$1372,MATCH(B211,Historical!$B$7:$B$1403,0)))^(1/10)-1)*100)</f>
        <v>10.81403618007435</v>
      </c>
      <c r="W211" s="722">
        <f t="shared" si="55"/>
        <v>0.18235195598664664</v>
      </c>
      <c r="X211" s="723">
        <f t="shared" si="56"/>
        <v>0.21910673883854692</v>
      </c>
      <c r="Y211" s="682"/>
      <c r="Z211" s="669">
        <f t="shared" si="57"/>
        <v>213.86138613861388</v>
      </c>
      <c r="AA211" s="910">
        <f t="shared" si="58"/>
        <v>17.900990099009899</v>
      </c>
      <c r="AB211" s="911">
        <v>12</v>
      </c>
      <c r="AC211" s="889">
        <v>1.01</v>
      </c>
      <c r="AD211" s="889">
        <v>3.58</v>
      </c>
      <c r="AE211" s="889">
        <v>1.29</v>
      </c>
      <c r="AF211" s="889">
        <v>1.1399999999999999</v>
      </c>
      <c r="AG211" s="889">
        <v>6.3</v>
      </c>
      <c r="AH211" s="889">
        <v>-6.4</v>
      </c>
      <c r="AI211" s="889">
        <v>-18.82</v>
      </c>
      <c r="AJ211" s="889">
        <v>9</v>
      </c>
      <c r="AK211" s="889">
        <v>5</v>
      </c>
      <c r="AL211" s="902">
        <v>2960</v>
      </c>
      <c r="AM211" s="896">
        <v>0.1</v>
      </c>
      <c r="AN211" s="889">
        <v>2.48</v>
      </c>
      <c r="AO211" s="762">
        <f t="shared" si="59"/>
        <v>-3.9821267945957182</v>
      </c>
      <c r="AP211" s="763">
        <f t="shared" si="60"/>
        <v>13.918863304414181</v>
      </c>
      <c r="AQ211" s="912">
        <f t="shared" si="61"/>
        <v>-4.7643187481795302</v>
      </c>
      <c r="AR211" s="669">
        <f>INDEX(Historical!$C$7:$C$1381,MATCH(B211,Historical!$B$7:$B$1403,0))*IF(AH211="n/a",1.03,IF(AH211&lt;0,1.01,IF(AH211&gt;10,1.1,(1+AH211/100))))</f>
        <v>2.1715</v>
      </c>
      <c r="AS211" s="910">
        <f t="shared" si="62"/>
        <v>2.1932149999999999</v>
      </c>
      <c r="AT211" s="910">
        <f t="shared" si="66"/>
        <v>2.3028757500000001</v>
      </c>
      <c r="AU211" s="910">
        <f t="shared" si="66"/>
        <v>2.4180195375000002</v>
      </c>
      <c r="AV211" s="910">
        <f t="shared" si="66"/>
        <v>2.5389205143750004</v>
      </c>
      <c r="AW211" s="669">
        <f t="shared" si="63"/>
        <v>11.624530801875</v>
      </c>
      <c r="AX211" s="770">
        <f t="shared" si="64"/>
        <v>64.294971249308631</v>
      </c>
      <c r="AY211" s="959">
        <v>1</v>
      </c>
      <c r="AZ211" s="896">
        <v>-0.77</v>
      </c>
      <c r="BA211" s="896">
        <v>-34.06</v>
      </c>
      <c r="BB211" s="896">
        <v>-21.29</v>
      </c>
      <c r="BC211" s="896">
        <v>-25.53</v>
      </c>
      <c r="BE211" s="641">
        <v>2012</v>
      </c>
      <c r="BF211" s="922">
        <f t="shared" si="65"/>
        <v>0</v>
      </c>
      <c r="BG211" s="906">
        <v>2.1</v>
      </c>
    </row>
    <row r="212" spans="1:60" ht="11.25" customHeight="1" x14ac:dyDescent="0.2">
      <c r="A212" s="904" t="s">
        <v>1631</v>
      </c>
      <c r="B212" s="899" t="s">
        <v>1632</v>
      </c>
      <c r="C212" s="957" t="s">
        <v>123</v>
      </c>
      <c r="D212" s="957" t="s">
        <v>4382</v>
      </c>
      <c r="E212" s="754">
        <v>8</v>
      </c>
      <c r="F212" s="1235">
        <v>558</v>
      </c>
      <c r="G212" s="1235" t="s">
        <v>106</v>
      </c>
      <c r="H212" s="1235" t="s">
        <v>106</v>
      </c>
      <c r="I212" s="898">
        <v>33.72</v>
      </c>
      <c r="J212" s="669">
        <f t="shared" si="52"/>
        <v>5.2194543297746154</v>
      </c>
      <c r="K212" s="901">
        <v>0.44</v>
      </c>
      <c r="L212" s="911">
        <v>4</v>
      </c>
      <c r="M212" s="660">
        <f t="shared" si="53"/>
        <v>1.76</v>
      </c>
      <c r="N212" s="894" t="s">
        <v>606</v>
      </c>
      <c r="O212" s="756">
        <v>0.43</v>
      </c>
      <c r="P212" s="890">
        <v>43433</v>
      </c>
      <c r="Q212" s="890">
        <v>43455</v>
      </c>
      <c r="R212" s="660">
        <f t="shared" si="54"/>
        <v>2.3255813953488391</v>
      </c>
      <c r="S212" s="721">
        <f>IF(INDEX(Historical!$D$7:$D$1379,MATCH(B212,Historical!$B$7:$B$1403,0))=0,"n/a",(INDEX(Historical!$C$7:$C$1381,MATCH(B212,Historical!$B$7:$B$1403,0))/INDEX(Historical!$D$7:$D$1379,MATCH(B212,Historical!$B$7:$B$1403,0))-1)*100)</f>
        <v>1.7341040462427681</v>
      </c>
      <c r="T212" s="721">
        <f>IF(INDEX(Historical!$F$7:$F$1372,MATCH(B212,Historical!$B$7:$B$1403,0))=0,"n/a",((INDEX(Historical!$C$7:$C$1381,MATCH(B212,Historical!$B$7:$B$1403,0))/INDEX(Historical!$F$7:$F$1372,MATCH(B212,Historical!$B$7:$B$1403,0)))^(1/3)-1)*100)</f>
        <v>2.8014446485053801</v>
      </c>
      <c r="U212" s="721">
        <f>IF(INDEX(Historical!$H$7:$H$1372,MATCH(B212,Historical!$B$7:$B$1403,0))=0,"n/a",((INDEX(Historical!$C$7:$C$1381,MATCH(B212,Historical!$B$7:$B$1403,0))/INDEX(Historical!$H$7:$H$1372,MATCH(B212,Historical!$B$7:$B$1403,0)))^(1/5)-1)*100)</f>
        <v>3.8082721435300781</v>
      </c>
      <c r="V212" s="721">
        <f>IF(INDEX(Historical!$O$7:$O$1372,MATCH(B212,Historical!$B$7:$B$1403,0))=0,"n/a",((INDEX(Historical!$C$7:$C$1381,MATCH(B212,Historical!$B$7:$B$1403,0))/INDEX(Historical!$O$7:$O$1372,MATCH(B212,Historical!$B$7:$B$1403,0)))^(1/10)-1)*100)</f>
        <v>19.354594411879987</v>
      </c>
      <c r="W212" s="722">
        <f t="shared" si="55"/>
        <v>0.19676321097137195</v>
      </c>
      <c r="X212" s="723">
        <f t="shared" si="56"/>
        <v>2.5388480956867188</v>
      </c>
      <c r="Y212" s="691" t="s">
        <v>4516</v>
      </c>
      <c r="Z212" s="669">
        <f t="shared" si="57"/>
        <v>89.340101522842644</v>
      </c>
      <c r="AA212" s="910">
        <f t="shared" si="58"/>
        <v>17.116751269035532</v>
      </c>
      <c r="AB212" s="911">
        <v>12</v>
      </c>
      <c r="AC212" s="889">
        <v>1.97</v>
      </c>
      <c r="AD212" s="889">
        <v>3.42</v>
      </c>
      <c r="AE212" s="889">
        <v>1</v>
      </c>
      <c r="AF212" s="889">
        <v>1.8</v>
      </c>
      <c r="AG212" s="889">
        <v>15.1</v>
      </c>
      <c r="AH212" s="889">
        <v>-3.6999999999999997</v>
      </c>
      <c r="AI212" s="889">
        <v>4.16</v>
      </c>
      <c r="AJ212" s="889">
        <v>1.5</v>
      </c>
      <c r="AK212" s="889">
        <v>5</v>
      </c>
      <c r="AL212" s="902">
        <v>1030</v>
      </c>
      <c r="AM212" s="896">
        <v>0.2</v>
      </c>
      <c r="AN212" s="889">
        <v>0.98</v>
      </c>
      <c r="AO212" s="762">
        <f t="shared" si="59"/>
        <v>-8.0890247957308397</v>
      </c>
      <c r="AP212" s="763">
        <f t="shared" si="60"/>
        <v>9.0277264733046927</v>
      </c>
      <c r="AQ212" s="912">
        <f t="shared" si="61"/>
        <v>17.018806245955311</v>
      </c>
      <c r="AR212" s="669">
        <f>INDEX(Historical!$C$7:$C$1381,MATCH(B212,Historical!$B$7:$B$1403,0))*IF(AH212="n/a",1.03,IF(AH212&lt;0,1.01,IF(AH212&gt;10,1.1,(1+AH212/100))))</f>
        <v>1.7776000000000001</v>
      </c>
      <c r="AS212" s="910">
        <f t="shared" si="62"/>
        <v>1.8515481600000001</v>
      </c>
      <c r="AT212" s="910">
        <f t="shared" si="66"/>
        <v>1.9441255680000002</v>
      </c>
      <c r="AU212" s="910">
        <f t="shared" si="66"/>
        <v>2.0413318464000003</v>
      </c>
      <c r="AV212" s="910">
        <f t="shared" si="66"/>
        <v>2.1433984387200002</v>
      </c>
      <c r="AW212" s="669">
        <f t="shared" si="63"/>
        <v>9.7580040131200008</v>
      </c>
      <c r="AX212" s="770">
        <f t="shared" si="64"/>
        <v>28.938327441043892</v>
      </c>
      <c r="AY212" s="959">
        <v>1.46</v>
      </c>
      <c r="AZ212" s="896">
        <v>13.5</v>
      </c>
      <c r="BA212" s="896">
        <v>-27.71</v>
      </c>
      <c r="BB212" s="896">
        <v>-11.07</v>
      </c>
      <c r="BC212" s="896">
        <v>-8.27</v>
      </c>
      <c r="BE212" s="641">
        <v>2013</v>
      </c>
      <c r="BF212" s="922">
        <f t="shared" si="65"/>
        <v>0</v>
      </c>
      <c r="BG212" s="906">
        <v>5.8000000000000007</v>
      </c>
    </row>
    <row r="213" spans="1:60" ht="11.25" customHeight="1" x14ac:dyDescent="0.2">
      <c r="A213" s="895" t="s">
        <v>4485</v>
      </c>
      <c r="B213" s="899" t="s">
        <v>4486</v>
      </c>
      <c r="C213" s="957" t="s">
        <v>108</v>
      </c>
      <c r="D213" s="957" t="s">
        <v>4355</v>
      </c>
      <c r="E213" s="754">
        <v>8</v>
      </c>
      <c r="F213" s="1235">
        <v>582</v>
      </c>
      <c r="G213" s="1235" t="s">
        <v>37</v>
      </c>
      <c r="H213" s="1235" t="s">
        <v>37</v>
      </c>
      <c r="I213" s="898">
        <v>36.44</v>
      </c>
      <c r="J213" s="669">
        <f t="shared" si="52"/>
        <v>3.8419319429198682</v>
      </c>
      <c r="K213" s="901">
        <v>0.35</v>
      </c>
      <c r="L213" s="911">
        <v>4</v>
      </c>
      <c r="M213" s="660">
        <f t="shared" si="53"/>
        <v>1.4</v>
      </c>
      <c r="N213" s="894" t="s">
        <v>148</v>
      </c>
      <c r="O213" s="756">
        <v>0.34</v>
      </c>
      <c r="P213" s="885">
        <v>43691</v>
      </c>
      <c r="Q213" s="885">
        <v>43711</v>
      </c>
      <c r="R213" s="660">
        <f t="shared" si="54"/>
        <v>2.9411764705882213</v>
      </c>
      <c r="S213" s="721">
        <f>IF(INDEX(Historical!$D$7:$D$1379,MATCH(B213,Historical!$B$7:$B$1403,0))=0,"n/a",(INDEX(Historical!$C$7:$C$1381,MATCH(B213,Historical!$B$7:$B$1403,0))/INDEX(Historical!$D$7:$D$1379,MATCH(B213,Historical!$B$7:$B$1403,0))-1)*100)</f>
        <v>11.290322580645151</v>
      </c>
      <c r="T213" s="721">
        <f>IF(INDEX(Historical!$F$7:$F$1372,MATCH(B213,Historical!$B$7:$B$1403,0))=0,"n/a",((INDEX(Historical!$C$7:$C$1381,MATCH(B213,Historical!$B$7:$B$1403,0))/INDEX(Historical!$F$7:$F$1372,MATCH(B213,Historical!$B$7:$B$1403,0)))^(1/3)-1)*100)</f>
        <v>9.1920635988162367</v>
      </c>
      <c r="U213" s="721">
        <f>IF(INDEX(Historical!$H$7:$H$1372,MATCH(B213,Historical!$B$7:$B$1403,0))=0,"n/a",((INDEX(Historical!$C$7:$C$1381,MATCH(B213,Historical!$B$7:$B$1403,0))/INDEX(Historical!$H$7:$H$1372,MATCH(B213,Historical!$B$7:$B$1403,0)))^(1/5)-1)*100)</f>
        <v>7.9817214066277842</v>
      </c>
      <c r="V213" s="721">
        <f>IF(INDEX(Historical!$O$7:$O$1372,MATCH(B213,Historical!$B$7:$B$1403,0))=0,"n/a",((INDEX(Historical!$C$7:$C$1381,MATCH(B213,Historical!$B$7:$B$1403,0))/INDEX(Historical!$O$7:$O$1372,MATCH(B213,Historical!$B$7:$B$1403,0)))^(1/10)-1)*100)</f>
        <v>1.5780117620338707</v>
      </c>
      <c r="W213" s="722">
        <f t="shared" si="55"/>
        <v>5.0580873974857372</v>
      </c>
      <c r="X213" s="723">
        <f t="shared" si="56"/>
        <v>0.56209305680477362</v>
      </c>
      <c r="Y213" s="683"/>
      <c r="Z213" s="669">
        <f t="shared" si="57"/>
        <v>43.478260869565212</v>
      </c>
      <c r="AA213" s="910">
        <f t="shared" si="58"/>
        <v>11.316770186335402</v>
      </c>
      <c r="AB213" s="911">
        <v>12</v>
      </c>
      <c r="AC213" s="889">
        <v>3.22</v>
      </c>
      <c r="AD213" s="889">
        <v>0.33</v>
      </c>
      <c r="AE213" s="889">
        <v>5.43</v>
      </c>
      <c r="AF213" s="889">
        <v>0.85</v>
      </c>
      <c r="AG213" s="889">
        <v>8.5</v>
      </c>
      <c r="AH213" s="889">
        <v>42.5</v>
      </c>
      <c r="AI213" s="889">
        <v>15.879999999999999</v>
      </c>
      <c r="AJ213" s="889">
        <v>14.2</v>
      </c>
      <c r="AK213" s="889">
        <v>34.300000000000004</v>
      </c>
      <c r="AL213" s="902">
        <v>5660</v>
      </c>
      <c r="AM213" s="896">
        <v>1</v>
      </c>
      <c r="AN213" s="889">
        <v>0.1</v>
      </c>
      <c r="AO213" s="762">
        <f t="shared" si="59"/>
        <v>0.50688316321224924</v>
      </c>
      <c r="AP213" s="763">
        <f t="shared" si="60"/>
        <v>11.823653349547651</v>
      </c>
      <c r="AQ213" s="912">
        <f t="shared" si="61"/>
        <v>-34.614800660886594</v>
      </c>
      <c r="AR213" s="669">
        <f>INDEX(Historical!$C$7:$C$1381,MATCH(B213,Historical!$B$7:$B$1403,0))*IF(AH213="n/a",1.03,IF(AH213&lt;0,1.01,IF(AH213&gt;10,1.1,(1+AH213/100))))</f>
        <v>1.518</v>
      </c>
      <c r="AS213" s="910">
        <f t="shared" si="62"/>
        <v>1.6698000000000002</v>
      </c>
      <c r="AT213" s="910">
        <f t="shared" si="66"/>
        <v>1.8367800000000003</v>
      </c>
      <c r="AU213" s="910">
        <f t="shared" si="66"/>
        <v>2.0204580000000005</v>
      </c>
      <c r="AV213" s="910">
        <f t="shared" si="66"/>
        <v>2.2225038000000006</v>
      </c>
      <c r="AW213" s="669">
        <f t="shared" si="63"/>
        <v>9.2675418000000018</v>
      </c>
      <c r="AX213" s="770">
        <f t="shared" si="64"/>
        <v>25.432332052689361</v>
      </c>
      <c r="AY213" s="959">
        <v>1.52</v>
      </c>
      <c r="AZ213" s="896">
        <v>1.3299999999999998</v>
      </c>
      <c r="BA213" s="896">
        <v>-23.22</v>
      </c>
      <c r="BB213" s="896">
        <v>-17.940000000000001</v>
      </c>
      <c r="BC213" s="896">
        <v>-11.34</v>
      </c>
      <c r="BE213" s="641">
        <v>2012</v>
      </c>
      <c r="BF213" s="922">
        <f t="shared" si="65"/>
        <v>0</v>
      </c>
      <c r="BG213" s="906">
        <v>1</v>
      </c>
      <c r="BH213" s="721"/>
    </row>
    <row r="214" spans="1:60" ht="11.25" customHeight="1" x14ac:dyDescent="0.2">
      <c r="A214" s="904" t="s">
        <v>1725</v>
      </c>
      <c r="B214" s="899" t="s">
        <v>1726</v>
      </c>
      <c r="C214" s="957" t="s">
        <v>108</v>
      </c>
      <c r="D214" s="957" t="s">
        <v>4355</v>
      </c>
      <c r="E214" s="754">
        <v>8</v>
      </c>
      <c r="F214" s="1235">
        <v>576</v>
      </c>
      <c r="G214" s="1235" t="s">
        <v>37</v>
      </c>
      <c r="H214" s="1235" t="s">
        <v>37</v>
      </c>
      <c r="I214" s="898">
        <v>23.06</v>
      </c>
      <c r="J214" s="669">
        <f t="shared" si="52"/>
        <v>3.1222896790980053</v>
      </c>
      <c r="K214" s="901">
        <v>0.18</v>
      </c>
      <c r="L214" s="911">
        <v>4</v>
      </c>
      <c r="M214" s="660">
        <f t="shared" si="53"/>
        <v>0.72</v>
      </c>
      <c r="N214" s="894" t="s">
        <v>465</v>
      </c>
      <c r="O214" s="756">
        <v>0.16</v>
      </c>
      <c r="P214" s="885">
        <v>43643</v>
      </c>
      <c r="Q214" s="885">
        <v>43656</v>
      </c>
      <c r="R214" s="660">
        <f t="shared" si="54"/>
        <v>12.499999999999993</v>
      </c>
      <c r="S214" s="721">
        <f>IF(INDEX(Historical!$D$7:$D$1379,MATCH(B214,Historical!$B$7:$B$1403,0))=0,"n/a",(INDEX(Historical!$C$7:$C$1381,MATCH(B214,Historical!$B$7:$B$1403,0))/INDEX(Historical!$D$7:$D$1379,MATCH(B214,Historical!$B$7:$B$1403,0))-1)*100)</f>
        <v>13.333333333333353</v>
      </c>
      <c r="T214" s="721">
        <f>IF(INDEX(Historical!$F$7:$F$1372,MATCH(B214,Historical!$B$7:$B$1403,0))=0,"n/a",((INDEX(Historical!$C$7:$C$1381,MATCH(B214,Historical!$B$7:$B$1403,0))/INDEX(Historical!$F$7:$F$1372,MATCH(B214,Historical!$B$7:$B$1403,0)))^(1/3)-1)*100)</f>
        <v>10.793165135089279</v>
      </c>
      <c r="U214" s="721">
        <f>IF(INDEX(Historical!$H$7:$H$1372,MATCH(B214,Historical!$B$7:$B$1403,0))=0,"n/a",((INDEX(Historical!$C$7:$C$1381,MATCH(B214,Historical!$B$7:$B$1403,0))/INDEX(Historical!$H$7:$H$1372,MATCH(B214,Historical!$B$7:$B$1403,0)))^(1/5)-1)*100)</f>
        <v>10.116379654429863</v>
      </c>
      <c r="V214" s="721">
        <f>IF(INDEX(Historical!$O$7:$O$1372,MATCH(B214,Historical!$B$7:$B$1403,0))=0,"n/a",((INDEX(Historical!$C$7:$C$1381,MATCH(B214,Historical!$B$7:$B$1403,0))/INDEX(Historical!$O$7:$O$1372,MATCH(B214,Historical!$B$7:$B$1403,0)))^(1/10)-1)*100)</f>
        <v>8.1482662667509373</v>
      </c>
      <c r="W214" s="722">
        <f t="shared" si="55"/>
        <v>1.2415376870672266</v>
      </c>
      <c r="X214" s="723">
        <f t="shared" si="56"/>
        <v>0.95437543909715694</v>
      </c>
      <c r="Y214" s="683"/>
      <c r="Z214" s="669">
        <f t="shared" si="57"/>
        <v>37.305699481865283</v>
      </c>
      <c r="AA214" s="910">
        <f t="shared" si="58"/>
        <v>11.948186528497409</v>
      </c>
      <c r="AB214" s="911">
        <v>12</v>
      </c>
      <c r="AC214" s="889">
        <v>1.93</v>
      </c>
      <c r="AD214" s="889" t="s">
        <v>136</v>
      </c>
      <c r="AE214" s="889">
        <v>3.61</v>
      </c>
      <c r="AF214" s="889">
        <v>1.02</v>
      </c>
      <c r="AG214" s="889">
        <v>8.9</v>
      </c>
      <c r="AH214" s="889">
        <v>20.399999999999999</v>
      </c>
      <c r="AI214" s="889">
        <v>1.55</v>
      </c>
      <c r="AJ214" s="889">
        <v>10.6</v>
      </c>
      <c r="AK214" s="889" t="s">
        <v>136</v>
      </c>
      <c r="AL214" s="902">
        <v>1690</v>
      </c>
      <c r="AM214" s="896">
        <v>7.1999999999999993</v>
      </c>
      <c r="AN214" s="889">
        <v>0.15</v>
      </c>
      <c r="AO214" s="762">
        <f t="shared" si="59"/>
        <v>1.2904828050304591</v>
      </c>
      <c r="AP214" s="763">
        <f t="shared" si="60"/>
        <v>13.238669333527868</v>
      </c>
      <c r="AQ214" s="912">
        <f t="shared" si="61"/>
        <v>-26.40304879784653</v>
      </c>
      <c r="AR214" s="669">
        <f>INDEX(Historical!$C$7:$C$1381,MATCH(B214,Historical!$B$7:$B$1403,0))*IF(AH214="n/a",1.03,IF(AH214&lt;0,1.01,IF(AH214&gt;10,1.1,(1+AH214/100))))</f>
        <v>0.74800000000000011</v>
      </c>
      <c r="AS214" s="910">
        <f t="shared" si="62"/>
        <v>0.75959400000000021</v>
      </c>
      <c r="AT214" s="910">
        <f t="shared" si="66"/>
        <v>0.78238182000000023</v>
      </c>
      <c r="AU214" s="910">
        <f t="shared" si="66"/>
        <v>0.80585327460000022</v>
      </c>
      <c r="AV214" s="910">
        <f t="shared" si="66"/>
        <v>0.8300288728380002</v>
      </c>
      <c r="AW214" s="669">
        <f t="shared" si="63"/>
        <v>3.925857967438001</v>
      </c>
      <c r="AX214" s="770">
        <f t="shared" si="64"/>
        <v>17.024535851856033</v>
      </c>
      <c r="AY214" s="959">
        <v>1.08</v>
      </c>
      <c r="AZ214" s="896">
        <v>-2.74</v>
      </c>
      <c r="BA214" s="896">
        <v>-20.54</v>
      </c>
      <c r="BB214" s="896">
        <v>-16.46</v>
      </c>
      <c r="BC214" s="896">
        <v>-15.78</v>
      </c>
      <c r="BE214" s="641">
        <v>2012</v>
      </c>
      <c r="BF214" s="922">
        <f t="shared" si="65"/>
        <v>0</v>
      </c>
      <c r="BG214" s="906">
        <v>1.2</v>
      </c>
    </row>
    <row r="215" spans="1:60" ht="11.25" customHeight="1" x14ac:dyDescent="0.2">
      <c r="A215" s="895" t="s">
        <v>1735</v>
      </c>
      <c r="B215" s="899" t="s">
        <v>1736</v>
      </c>
      <c r="C215" s="957" t="s">
        <v>108</v>
      </c>
      <c r="D215" s="957" t="s">
        <v>4355</v>
      </c>
      <c r="E215" s="754">
        <v>8</v>
      </c>
      <c r="F215" s="1235">
        <v>640</v>
      </c>
      <c r="G215" s="1235" t="s">
        <v>106</v>
      </c>
      <c r="H215" s="1235" t="s">
        <v>106</v>
      </c>
      <c r="I215" s="898">
        <v>47.5</v>
      </c>
      <c r="J215" s="669">
        <f t="shared" si="52"/>
        <v>2.3578947368421055</v>
      </c>
      <c r="K215" s="901">
        <v>0.28000000000000003</v>
      </c>
      <c r="L215" s="911">
        <v>4</v>
      </c>
      <c r="M215" s="660">
        <f t="shared" si="53"/>
        <v>1.1200000000000001</v>
      </c>
      <c r="N215" s="894" t="s">
        <v>151</v>
      </c>
      <c r="O215" s="756">
        <v>0.25</v>
      </c>
      <c r="P215" s="885">
        <v>43893</v>
      </c>
      <c r="Q215" s="885">
        <v>43916</v>
      </c>
      <c r="R215" s="660">
        <f t="shared" si="54"/>
        <v>12.000000000000011</v>
      </c>
      <c r="S215" s="721">
        <f>IF(INDEX(Historical!$D$7:$D$1379,MATCH(B215,Historical!$B$7:$B$1403,0))=0,"n/a",(INDEX(Historical!$C$7:$C$1381,MATCH(B215,Historical!$B$7:$B$1403,0))/INDEX(Historical!$D$7:$D$1379,MATCH(B215,Historical!$B$7:$B$1403,0))-1)*100)</f>
        <v>13.636363636363647</v>
      </c>
      <c r="T215" s="721">
        <f>IF(INDEX(Historical!$F$7:$F$1372,MATCH(B215,Historical!$B$7:$B$1403,0))=0,"n/a",((INDEX(Historical!$C$7:$C$1381,MATCH(B215,Historical!$B$7:$B$1403,0))/INDEX(Historical!$F$7:$F$1372,MATCH(B215,Historical!$B$7:$B$1403,0)))^(1/3)-1)*100)</f>
        <v>11.57215834702825</v>
      </c>
      <c r="U215" s="721">
        <f>IF(INDEX(Historical!$H$7:$H$1372,MATCH(B215,Historical!$B$7:$B$1403,0))=0,"n/a",((INDEX(Historical!$C$7:$C$1381,MATCH(B215,Historical!$B$7:$B$1403,0))/INDEX(Historical!$H$7:$H$1372,MATCH(B215,Historical!$B$7:$B$1403,0)))^(1/5)-1)*100)</f>
        <v>20.112443398143132</v>
      </c>
      <c r="V215" s="721" t="str">
        <f>IF(INDEX(Historical!$O$7:$O$1372,MATCH(B215,Historical!$B$7:$B$1403,0))=0,"n/a",((INDEX(Historical!$C$7:$C$1381,MATCH(B215,Historical!$B$7:$B$1403,0))/INDEX(Historical!$O$7:$O$1372,MATCH(B215,Historical!$B$7:$B$1403,0)))^(1/10)-1)*100)</f>
        <v>n/a</v>
      </c>
      <c r="W215" s="722" t="str">
        <f t="shared" si="55"/>
        <v>n/a</v>
      </c>
      <c r="X215" s="723" t="str">
        <f t="shared" si="56"/>
        <v>n/a</v>
      </c>
      <c r="Y215" s="681"/>
      <c r="Z215" s="669" t="str">
        <f t="shared" si="57"/>
        <v>n/a</v>
      </c>
      <c r="AA215" s="910" t="str">
        <f t="shared" si="58"/>
        <v>n/a</v>
      </c>
      <c r="AB215" s="911">
        <v>12</v>
      </c>
      <c r="AC215" s="889" t="s">
        <v>136</v>
      </c>
      <c r="AD215" s="889" t="s">
        <v>136</v>
      </c>
      <c r="AE215" s="889" t="s">
        <v>136</v>
      </c>
      <c r="AF215" s="889" t="s">
        <v>136</v>
      </c>
      <c r="AG215" s="889" t="s">
        <v>136</v>
      </c>
      <c r="AH215" s="889" t="s">
        <v>136</v>
      </c>
      <c r="AI215" s="889" t="s">
        <v>136</v>
      </c>
      <c r="AJ215" s="889" t="s">
        <v>136</v>
      </c>
      <c r="AK215" s="889" t="s">
        <v>136</v>
      </c>
      <c r="AL215" s="902" t="s">
        <v>136</v>
      </c>
      <c r="AM215" s="896" t="s">
        <v>136</v>
      </c>
      <c r="AN215" s="889" t="s">
        <v>136</v>
      </c>
      <c r="AO215" s="762" t="str">
        <f t="shared" si="59"/>
        <v>n/a</v>
      </c>
      <c r="AP215" s="763">
        <f t="shared" si="60"/>
        <v>22.470338134985237</v>
      </c>
      <c r="AQ215" s="912" t="str">
        <f t="shared" si="61"/>
        <v>n/a</v>
      </c>
      <c r="AR215" s="669">
        <f>INDEX(Historical!$C$7:$C$1381,MATCH(B215,Historical!$B$7:$B$1403,0))*IF(AH215="n/a",1.03,IF(AH215&lt;0,1.01,IF(AH215&gt;10,1.1,(1+AH215/100))))</f>
        <v>1.03</v>
      </c>
      <c r="AS215" s="910">
        <f t="shared" si="62"/>
        <v>1.0609</v>
      </c>
      <c r="AT215" s="910">
        <f t="shared" si="66"/>
        <v>1.092727</v>
      </c>
      <c r="AU215" s="910">
        <f t="shared" si="66"/>
        <v>1.1255088100000001</v>
      </c>
      <c r="AV215" s="910">
        <f t="shared" si="66"/>
        <v>1.1592740743000001</v>
      </c>
      <c r="AW215" s="669">
        <f t="shared" si="63"/>
        <v>5.4684098842999997</v>
      </c>
      <c r="AX215" s="770">
        <f t="shared" si="64"/>
        <v>11.512441861684209</v>
      </c>
      <c r="AY215" s="959" t="s">
        <v>136</v>
      </c>
      <c r="AZ215" s="896" t="s">
        <v>136</v>
      </c>
      <c r="BA215" s="896" t="s">
        <v>136</v>
      </c>
      <c r="BB215" s="896" t="s">
        <v>136</v>
      </c>
      <c r="BC215" s="896" t="s">
        <v>136</v>
      </c>
      <c r="BD215" s="932" t="s">
        <v>4281</v>
      </c>
      <c r="BE215" s="641">
        <v>2013</v>
      </c>
      <c r="BF215" s="922">
        <f t="shared" si="65"/>
        <v>0</v>
      </c>
      <c r="BG215" s="906" t="s">
        <v>136</v>
      </c>
      <c r="BH215" s="887"/>
    </row>
    <row r="216" spans="1:60" ht="11.25" customHeight="1" x14ac:dyDescent="0.2">
      <c r="A216" s="895" t="s">
        <v>1721</v>
      </c>
      <c r="B216" s="899" t="s">
        <v>1722</v>
      </c>
      <c r="C216" s="957" t="s">
        <v>108</v>
      </c>
      <c r="D216" s="957" t="s">
        <v>4347</v>
      </c>
      <c r="E216" s="754">
        <v>8</v>
      </c>
      <c r="F216" s="1235">
        <v>630</v>
      </c>
      <c r="G216" s="1235" t="s">
        <v>106</v>
      </c>
      <c r="H216" s="1235" t="s">
        <v>106</v>
      </c>
      <c r="I216" s="898">
        <v>23.25</v>
      </c>
      <c r="J216" s="669">
        <f t="shared" si="52"/>
        <v>3.4408602150537635</v>
      </c>
      <c r="K216" s="901">
        <v>0.2</v>
      </c>
      <c r="L216" s="911">
        <v>4</v>
      </c>
      <c r="M216" s="660">
        <f t="shared" si="53"/>
        <v>0.8</v>
      </c>
      <c r="N216" s="894" t="s">
        <v>515</v>
      </c>
      <c r="O216" s="756">
        <v>0.15</v>
      </c>
      <c r="P216" s="885">
        <v>43874</v>
      </c>
      <c r="Q216" s="885">
        <v>43889</v>
      </c>
      <c r="R216" s="660">
        <f t="shared" si="54"/>
        <v>33.33333333333335</v>
      </c>
      <c r="S216" s="721">
        <f>IF(INDEX(Historical!$D$7:$D$1379,MATCH(B216,Historical!$B$7:$B$1403,0))=0,"n/a",(INDEX(Historical!$C$7:$C$1381,MATCH(B216,Historical!$B$7:$B$1403,0))/INDEX(Historical!$D$7:$D$1379,MATCH(B216,Historical!$B$7:$B$1403,0))-1)*100)</f>
        <v>15.384615384615374</v>
      </c>
      <c r="T216" s="721">
        <f>IF(INDEX(Historical!$F$7:$F$1372,MATCH(B216,Historical!$B$7:$B$1403,0))=0,"n/a",((INDEX(Historical!$C$7:$C$1381,MATCH(B216,Historical!$B$7:$B$1403,0))/INDEX(Historical!$F$7:$F$1372,MATCH(B216,Historical!$B$7:$B$1403,0)))^(1/3)-1)*100)</f>
        <v>20.843727005349997</v>
      </c>
      <c r="U216" s="721">
        <f>IF(INDEX(Historical!$H$7:$H$1372,MATCH(B216,Historical!$B$7:$B$1403,0))=0,"n/a",((INDEX(Historical!$C$7:$C$1381,MATCH(B216,Historical!$B$7:$B$1403,0))/INDEX(Historical!$H$7:$H$1372,MATCH(B216,Historical!$B$7:$B$1403,0)))^(1/5)-1)*100)</f>
        <v>27.22596365393921</v>
      </c>
      <c r="V216" s="721">
        <f>IF(INDEX(Historical!$O$7:$O$1372,MATCH(B216,Historical!$B$7:$B$1403,0))=0,"n/a",((INDEX(Historical!$C$7:$C$1381,MATCH(B216,Historical!$B$7:$B$1403,0))/INDEX(Historical!$O$7:$O$1372,MATCH(B216,Historical!$B$7:$B$1403,0)))^(1/10)-1)*100)</f>
        <v>6.8264891756308677</v>
      </c>
      <c r="W216" s="722">
        <f t="shared" si="55"/>
        <v>3.9882819636087876</v>
      </c>
      <c r="X216" s="723">
        <f t="shared" si="56"/>
        <v>0.9486398485693105</v>
      </c>
      <c r="Y216" s="679" t="s">
        <v>4163</v>
      </c>
      <c r="Z216" s="669">
        <f t="shared" si="57"/>
        <v>27.027027027027028</v>
      </c>
      <c r="AA216" s="910">
        <f t="shared" si="58"/>
        <v>7.8547297297297298</v>
      </c>
      <c r="AB216" s="911">
        <v>12</v>
      </c>
      <c r="AC216" s="889">
        <v>2.96</v>
      </c>
      <c r="AD216" s="889">
        <v>0.6</v>
      </c>
      <c r="AE216" s="889">
        <v>3.5</v>
      </c>
      <c r="AF216" s="889">
        <v>1.1000000000000001</v>
      </c>
      <c r="AG216" s="889">
        <v>14.799999999999999</v>
      </c>
      <c r="AH216" s="889">
        <v>23.599999999999998</v>
      </c>
      <c r="AI216" s="889" t="s">
        <v>136</v>
      </c>
      <c r="AJ216" s="889">
        <v>28.7</v>
      </c>
      <c r="AK216" s="889">
        <v>13</v>
      </c>
      <c r="AL216" s="902">
        <v>197.86</v>
      </c>
      <c r="AM216" s="896">
        <v>2.2999999999999998</v>
      </c>
      <c r="AN216" s="889">
        <v>0</v>
      </c>
      <c r="AO216" s="762">
        <f t="shared" si="59"/>
        <v>22.812094139263245</v>
      </c>
      <c r="AP216" s="763">
        <f t="shared" si="60"/>
        <v>30.666823868992974</v>
      </c>
      <c r="AQ216" s="912">
        <f t="shared" si="61"/>
        <v>-38.031539553656081</v>
      </c>
      <c r="AR216" s="669">
        <f>INDEX(Historical!$C$7:$C$1381,MATCH(B216,Historical!$B$7:$B$1403,0))*IF(AH216="n/a",1.03,IF(AH216&lt;0,1.01,IF(AH216&gt;10,1.1,(1+AH216/100))))</f>
        <v>0.66</v>
      </c>
      <c r="AS216" s="910">
        <f t="shared" si="62"/>
        <v>0.67980000000000007</v>
      </c>
      <c r="AT216" s="910">
        <f t="shared" si="66"/>
        <v>0.74778000000000011</v>
      </c>
      <c r="AU216" s="910">
        <f t="shared" si="66"/>
        <v>0.82255800000000023</v>
      </c>
      <c r="AV216" s="910">
        <f t="shared" si="66"/>
        <v>0.90481380000000033</v>
      </c>
      <c r="AW216" s="669">
        <f t="shared" si="63"/>
        <v>3.8149518000000007</v>
      </c>
      <c r="AX216" s="770">
        <f t="shared" si="64"/>
        <v>16.408394838709679</v>
      </c>
      <c r="AY216" s="959">
        <v>1.41</v>
      </c>
      <c r="AZ216" s="896">
        <v>1.4000000000000001</v>
      </c>
      <c r="BA216" s="896">
        <v>-25.679999999999996</v>
      </c>
      <c r="BB216" s="896">
        <v>-17.7</v>
      </c>
      <c r="BC216" s="896">
        <v>-14.29</v>
      </c>
      <c r="BE216" s="641">
        <v>2013</v>
      </c>
      <c r="BF216" s="922">
        <f t="shared" si="65"/>
        <v>0</v>
      </c>
      <c r="BG216" s="906">
        <v>2</v>
      </c>
    </row>
    <row r="217" spans="1:60" ht="11.25" customHeight="1" x14ac:dyDescent="0.2">
      <c r="A217" s="895" t="s">
        <v>1741</v>
      </c>
      <c r="B217" s="899" t="s">
        <v>1742</v>
      </c>
      <c r="C217" s="957" t="s">
        <v>128</v>
      </c>
      <c r="D217" s="957" t="s">
        <v>4343</v>
      </c>
      <c r="E217" s="754">
        <v>8</v>
      </c>
      <c r="F217" s="1235">
        <v>633</v>
      </c>
      <c r="G217" s="1235" t="s">
        <v>37</v>
      </c>
      <c r="H217" s="1235" t="s">
        <v>115</v>
      </c>
      <c r="I217" s="898">
        <v>67.83</v>
      </c>
      <c r="J217" s="669">
        <f t="shared" si="52"/>
        <v>2.4767801857585137</v>
      </c>
      <c r="K217" s="901">
        <v>0.42</v>
      </c>
      <c r="L217" s="911">
        <v>4</v>
      </c>
      <c r="M217" s="660">
        <f t="shared" si="53"/>
        <v>1.68</v>
      </c>
      <c r="N217" s="894" t="s">
        <v>148</v>
      </c>
      <c r="O217" s="756">
        <v>0.375</v>
      </c>
      <c r="P217" s="885">
        <v>43887</v>
      </c>
      <c r="Q217" s="885">
        <v>43902</v>
      </c>
      <c r="R217" s="660">
        <f t="shared" si="54"/>
        <v>11.999999999999995</v>
      </c>
      <c r="S217" s="721">
        <f>IF(INDEX(Historical!$D$7:$D$1379,MATCH(B217,Historical!$B$7:$B$1403,0))=0,"n/a",(INDEX(Historical!$C$7:$C$1381,MATCH(B217,Historical!$B$7:$B$1403,0))/INDEX(Historical!$D$7:$D$1379,MATCH(B217,Historical!$B$7:$B$1403,0))-1)*100)</f>
        <v>21.176470588235308</v>
      </c>
      <c r="T217" s="721">
        <f>IF(INDEX(Historical!$F$7:$F$1372,MATCH(B217,Historical!$B$7:$B$1403,0))=0,"n/a",((INDEX(Historical!$C$7:$C$1381,MATCH(B217,Historical!$B$7:$B$1403,0))/INDEX(Historical!$F$7:$F$1372,MATCH(B217,Historical!$B$7:$B$1403,0)))^(1/3)-1)*100)</f>
        <v>37.064739324659833</v>
      </c>
      <c r="U217" s="721">
        <f>IF(INDEX(Historical!$H$7:$H$1372,MATCH(B217,Historical!$B$7:$B$1403,0))=0,"n/a",((INDEX(Historical!$C$7:$C$1381,MATCH(B217,Historical!$B$7:$B$1403,0))/INDEX(Historical!$H$7:$H$1372,MATCH(B217,Historical!$B$7:$B$1403,0)))^(1/5)-1)*100)</f>
        <v>36.58689252730403</v>
      </c>
      <c r="V217" s="721">
        <f>IF(INDEX(Historical!$O$7:$O$1372,MATCH(B217,Historical!$B$7:$B$1403,0))=0,"n/a",((INDEX(Historical!$C$7:$C$1381,MATCH(B217,Historical!$B$7:$B$1403,0))/INDEX(Historical!$O$7:$O$1372,MATCH(B217,Historical!$B$7:$B$1403,0)))^(1/10)-1)*100)</f>
        <v>25.452941910440828</v>
      </c>
      <c r="W217" s="722">
        <f t="shared" si="55"/>
        <v>1.4374327594837295</v>
      </c>
      <c r="X217" s="723">
        <f t="shared" si="56"/>
        <v>1.9670372326507541</v>
      </c>
      <c r="Y217" s="900"/>
      <c r="Z217" s="669">
        <f t="shared" si="57"/>
        <v>30.107526881720432</v>
      </c>
      <c r="AA217" s="910">
        <f t="shared" si="58"/>
        <v>12.155913978494624</v>
      </c>
      <c r="AB217" s="911">
        <v>9</v>
      </c>
      <c r="AC217" s="889">
        <v>5.58</v>
      </c>
      <c r="AD217" s="889">
        <v>1.34</v>
      </c>
      <c r="AE217" s="889">
        <v>0.57999999999999996</v>
      </c>
      <c r="AF217" s="889">
        <v>1.71</v>
      </c>
      <c r="AG217" s="889">
        <v>14.499999999999998</v>
      </c>
      <c r="AH217" s="889">
        <v>0.70000000000000007</v>
      </c>
      <c r="AI217" s="889">
        <v>13.639999999999999</v>
      </c>
      <c r="AJ217" s="889">
        <v>18.600000000000001</v>
      </c>
      <c r="AK217" s="889">
        <v>9.0300000000000011</v>
      </c>
      <c r="AL217" s="902">
        <v>25070</v>
      </c>
      <c r="AM217" s="896">
        <v>1.3</v>
      </c>
      <c r="AN217" s="889">
        <v>0.81</v>
      </c>
      <c r="AO217" s="762">
        <f t="shared" si="59"/>
        <v>26.907758734567921</v>
      </c>
      <c r="AP217" s="763">
        <f t="shared" si="60"/>
        <v>39.063672713062545</v>
      </c>
      <c r="AQ217" s="912">
        <f t="shared" si="61"/>
        <v>-3.8829119060720063</v>
      </c>
      <c r="AR217" s="669">
        <f>INDEX(Historical!$C$7:$C$1381,MATCH(B217,Historical!$B$7:$B$1403,0))*IF(AH217="n/a",1.03,IF(AH217&lt;0,1.01,IF(AH217&gt;10,1.1,(1+AH217/100))))</f>
        <v>1.5558149999999997</v>
      </c>
      <c r="AS217" s="910">
        <f t="shared" si="62"/>
        <v>1.7113964999999998</v>
      </c>
      <c r="AT217" s="910">
        <f t="shared" si="66"/>
        <v>1.8659356039499999</v>
      </c>
      <c r="AU217" s="910">
        <f t="shared" si="66"/>
        <v>2.034429588986685</v>
      </c>
      <c r="AV217" s="910">
        <f t="shared" si="66"/>
        <v>2.218138580872183</v>
      </c>
      <c r="AW217" s="669">
        <f t="shared" si="63"/>
        <v>9.3857152738088665</v>
      </c>
      <c r="AX217" s="770">
        <f t="shared" si="64"/>
        <v>13.837115249607645</v>
      </c>
      <c r="AY217" s="959">
        <v>0.37</v>
      </c>
      <c r="AZ217" s="896">
        <v>10.96</v>
      </c>
      <c r="BA217" s="896">
        <v>-28.02</v>
      </c>
      <c r="BB217" s="896">
        <v>-20.580000000000002</v>
      </c>
      <c r="BC217" s="896">
        <v>-19.580000000000002</v>
      </c>
      <c r="BE217" s="641">
        <v>2013</v>
      </c>
      <c r="BF217" s="922">
        <f t="shared" si="65"/>
        <v>0</v>
      </c>
      <c r="BG217" s="906">
        <v>6.1</v>
      </c>
    </row>
    <row r="218" spans="1:60" ht="11.25" customHeight="1" x14ac:dyDescent="0.2">
      <c r="A218" s="895" t="s">
        <v>1731</v>
      </c>
      <c r="B218" s="899" t="s">
        <v>1732</v>
      </c>
      <c r="C218" s="957" t="s">
        <v>108</v>
      </c>
      <c r="D218" s="957" t="s">
        <v>4355</v>
      </c>
      <c r="E218" s="754">
        <v>8</v>
      </c>
      <c r="F218" s="1235">
        <v>596</v>
      </c>
      <c r="G218" s="1235" t="s">
        <v>106</v>
      </c>
      <c r="H218" s="1235" t="s">
        <v>106</v>
      </c>
      <c r="I218" s="898">
        <v>63</v>
      </c>
      <c r="J218" s="669">
        <f t="shared" si="52"/>
        <v>1.9682539682539684</v>
      </c>
      <c r="K218" s="901">
        <v>0.62</v>
      </c>
      <c r="L218" s="911">
        <v>2</v>
      </c>
      <c r="M218" s="660">
        <f t="shared" si="53"/>
        <v>1.24</v>
      </c>
      <c r="N218" s="894" t="s">
        <v>611</v>
      </c>
      <c r="O218" s="756">
        <v>0.6</v>
      </c>
      <c r="P218" s="885">
        <v>43749</v>
      </c>
      <c r="Q218" s="885">
        <v>43769</v>
      </c>
      <c r="R218" s="660">
        <f t="shared" si="54"/>
        <v>3.3333333333333366</v>
      </c>
      <c r="S218" s="721">
        <f>IF(INDEX(Historical!$D$7:$D$1379,MATCH(B218,Historical!$B$7:$B$1403,0))=0,"n/a",(INDEX(Historical!$C$7:$C$1381,MATCH(B218,Historical!$B$7:$B$1403,0))/INDEX(Historical!$D$7:$D$1379,MATCH(B218,Historical!$B$7:$B$1403,0))-1)*100)</f>
        <v>9.9099099099098975</v>
      </c>
      <c r="T218" s="721">
        <f>IF(INDEX(Historical!$F$7:$F$1372,MATCH(B218,Historical!$B$7:$B$1403,0))=0,"n/a",((INDEX(Historical!$C$7:$C$1381,MATCH(B218,Historical!$B$7:$B$1403,0))/INDEX(Historical!$F$7:$F$1372,MATCH(B218,Historical!$B$7:$B$1403,0)))^(1/3)-1)*100)</f>
        <v>10.67234370322312</v>
      </c>
      <c r="U218" s="721">
        <f>IF(INDEX(Historical!$H$7:$H$1372,MATCH(B218,Historical!$B$7:$B$1403,0))=0,"n/a",((INDEX(Historical!$C$7:$C$1381,MATCH(B218,Historical!$B$7:$B$1403,0))/INDEX(Historical!$H$7:$H$1372,MATCH(B218,Historical!$B$7:$B$1403,0)))^(1/5)-1)*100)</f>
        <v>13.419909079131598</v>
      </c>
      <c r="V218" s="721" t="str">
        <f>IF(INDEX(Historical!$O$7:$O$1372,MATCH(B218,Historical!$B$7:$B$1403,0))=0,"n/a",((INDEX(Historical!$C$7:$C$1381,MATCH(B218,Historical!$B$7:$B$1403,0))/INDEX(Historical!$O$7:$O$1372,MATCH(B218,Historical!$B$7:$B$1403,0)))^(1/10)-1)*100)</f>
        <v>n/a</v>
      </c>
      <c r="W218" s="722" t="str">
        <f t="shared" si="55"/>
        <v>n/a</v>
      </c>
      <c r="X218" s="723" t="str">
        <f t="shared" si="56"/>
        <v>n/a</v>
      </c>
      <c r="Y218" s="900"/>
      <c r="Z218" s="669" t="str">
        <f t="shared" si="57"/>
        <v>n/a</v>
      </c>
      <c r="AA218" s="910" t="str">
        <f t="shared" si="58"/>
        <v>n/a</v>
      </c>
      <c r="AB218" s="911">
        <v>12</v>
      </c>
      <c r="AC218" s="889" t="s">
        <v>136</v>
      </c>
      <c r="AD218" s="889" t="s">
        <v>136</v>
      </c>
      <c r="AE218" s="889" t="s">
        <v>136</v>
      </c>
      <c r="AF218" s="889" t="s">
        <v>136</v>
      </c>
      <c r="AG218" s="889" t="s">
        <v>136</v>
      </c>
      <c r="AH218" s="889" t="s">
        <v>136</v>
      </c>
      <c r="AI218" s="889" t="s">
        <v>136</v>
      </c>
      <c r="AJ218" s="889" t="s">
        <v>136</v>
      </c>
      <c r="AK218" s="889" t="s">
        <v>136</v>
      </c>
      <c r="AL218" s="902" t="s">
        <v>136</v>
      </c>
      <c r="AM218" s="896" t="s">
        <v>136</v>
      </c>
      <c r="AN218" s="889" t="s">
        <v>136</v>
      </c>
      <c r="AO218" s="762" t="str">
        <f t="shared" si="59"/>
        <v>n/a</v>
      </c>
      <c r="AP218" s="763">
        <f t="shared" si="60"/>
        <v>15.388163047385566</v>
      </c>
      <c r="AQ218" s="912" t="str">
        <f t="shared" si="61"/>
        <v>n/a</v>
      </c>
      <c r="AR218" s="669">
        <f>INDEX(Historical!$C$7:$C$1381,MATCH(B218,Historical!$B$7:$B$1403,0))*IF(AH218="n/a",1.03,IF(AH218&lt;0,1.01,IF(AH218&gt;10,1.1,(1+AH218/100))))</f>
        <v>1.2565999999999999</v>
      </c>
      <c r="AS218" s="910">
        <f t="shared" si="62"/>
        <v>1.2942979999999999</v>
      </c>
      <c r="AT218" s="910">
        <f t="shared" si="66"/>
        <v>1.3331269399999999</v>
      </c>
      <c r="AU218" s="910">
        <f t="shared" si="66"/>
        <v>1.3731207481999999</v>
      </c>
      <c r="AV218" s="910">
        <f t="shared" si="66"/>
        <v>1.414314370646</v>
      </c>
      <c r="AW218" s="669">
        <f t="shared" si="63"/>
        <v>6.6714600588459998</v>
      </c>
      <c r="AX218" s="770">
        <f t="shared" si="64"/>
        <v>10.589619141025397</v>
      </c>
      <c r="AY218" s="959" t="s">
        <v>136</v>
      </c>
      <c r="AZ218" s="896" t="s">
        <v>136</v>
      </c>
      <c r="BA218" s="896" t="s">
        <v>136</v>
      </c>
      <c r="BB218" s="896" t="s">
        <v>136</v>
      </c>
      <c r="BC218" s="896" t="s">
        <v>136</v>
      </c>
      <c r="BD218" s="932" t="s">
        <v>4281</v>
      </c>
      <c r="BE218" s="641">
        <v>2012</v>
      </c>
      <c r="BF218" s="922">
        <f t="shared" si="65"/>
        <v>0</v>
      </c>
      <c r="BG218" s="906" t="s">
        <v>136</v>
      </c>
    </row>
    <row r="219" spans="1:60" ht="11.25" customHeight="1" x14ac:dyDescent="0.2">
      <c r="A219" s="887" t="s">
        <v>1759</v>
      </c>
      <c r="B219" s="899" t="s">
        <v>1760</v>
      </c>
      <c r="C219" s="957" t="s">
        <v>112</v>
      </c>
      <c r="D219" s="957" t="s">
        <v>1224</v>
      </c>
      <c r="E219" s="754">
        <v>8</v>
      </c>
      <c r="F219" s="1235">
        <v>634</v>
      </c>
      <c r="G219" s="1235" t="s">
        <v>106</v>
      </c>
      <c r="H219" s="1235" t="s">
        <v>106</v>
      </c>
      <c r="I219" s="898">
        <v>46.86</v>
      </c>
      <c r="J219" s="669">
        <f t="shared" si="52"/>
        <v>1.0670081092616304</v>
      </c>
      <c r="K219" s="901">
        <v>0.125</v>
      </c>
      <c r="L219" s="911">
        <v>4</v>
      </c>
      <c r="M219" s="660">
        <f t="shared" si="53"/>
        <v>0.5</v>
      </c>
      <c r="N219" s="894" t="s">
        <v>148</v>
      </c>
      <c r="O219" s="756">
        <v>0.1</v>
      </c>
      <c r="P219" s="885">
        <v>43888</v>
      </c>
      <c r="Q219" s="885">
        <v>43905</v>
      </c>
      <c r="R219" s="660">
        <f t="shared" si="54"/>
        <v>24.999999999999993</v>
      </c>
      <c r="S219" s="721">
        <f>IF(INDEX(Historical!$D$7:$D$1379,MATCH(B219,Historical!$B$7:$B$1403,0))=0,"n/a",(INDEX(Historical!$C$7:$C$1381,MATCH(B219,Historical!$B$7:$B$1403,0))/INDEX(Historical!$D$7:$D$1379,MATCH(B219,Historical!$B$7:$B$1403,0))-1)*100)</f>
        <v>11.111111111111116</v>
      </c>
      <c r="T219" s="721">
        <f>IF(INDEX(Historical!$F$7:$F$1372,MATCH(B219,Historical!$B$7:$B$1403,0))=0,"n/a",((INDEX(Historical!$C$7:$C$1381,MATCH(B219,Historical!$B$7:$B$1403,0))/INDEX(Historical!$F$7:$F$1372,MATCH(B219,Historical!$B$7:$B$1403,0)))^(1/3)-1)*100)</f>
        <v>11.315078730200367</v>
      </c>
      <c r="U219" s="721">
        <f>IF(INDEX(Historical!$H$7:$H$1372,MATCH(B219,Historical!$B$7:$B$1403,0))=0,"n/a",((INDEX(Historical!$C$7:$C$1381,MATCH(B219,Historical!$B$7:$B$1403,0))/INDEX(Historical!$H$7:$H$1372,MATCH(B219,Historical!$B$7:$B$1403,0)))^(1/5)-1)*100)</f>
        <v>14.490718859105467</v>
      </c>
      <c r="V219" s="721">
        <f>IF(INDEX(Historical!$O$7:$O$1372,MATCH(B219,Historical!$B$7:$B$1403,0))=0,"n/a",((INDEX(Historical!$C$7:$C$1381,MATCH(B219,Historical!$B$7:$B$1403,0))/INDEX(Historical!$O$7:$O$1372,MATCH(B219,Historical!$B$7:$B$1403,0)))^(1/10)-1)*100)</f>
        <v>16.525450277397582</v>
      </c>
      <c r="W219" s="722">
        <f t="shared" si="55"/>
        <v>0.87687286070049875</v>
      </c>
      <c r="X219" s="723">
        <f t="shared" si="56"/>
        <v>0.51752567353948087</v>
      </c>
      <c r="Y219" s="900"/>
      <c r="Z219" s="669">
        <f t="shared" si="57"/>
        <v>17.123287671232877</v>
      </c>
      <c r="AA219" s="910">
        <f t="shared" si="58"/>
        <v>16.047945205479451</v>
      </c>
      <c r="AB219" s="911">
        <v>12</v>
      </c>
      <c r="AC219" s="889">
        <v>2.92</v>
      </c>
      <c r="AD219" s="889">
        <v>0.95</v>
      </c>
      <c r="AE219" s="889">
        <v>0.65</v>
      </c>
      <c r="AF219" s="889">
        <v>2.3199999999999998</v>
      </c>
      <c r="AG219" s="889">
        <v>14.000000000000002</v>
      </c>
      <c r="AH219" s="889">
        <v>33.700000000000003</v>
      </c>
      <c r="AI219" s="889">
        <v>9.58</v>
      </c>
      <c r="AJ219" s="889">
        <v>28.000000000000004</v>
      </c>
      <c r="AK219" s="889">
        <v>17</v>
      </c>
      <c r="AL219" s="902">
        <v>2890</v>
      </c>
      <c r="AM219" s="896">
        <v>1.9</v>
      </c>
      <c r="AN219" s="889">
        <v>0.13</v>
      </c>
      <c r="AO219" s="762">
        <f t="shared" si="59"/>
        <v>-0.49021823711235335</v>
      </c>
      <c r="AP219" s="763">
        <f t="shared" si="60"/>
        <v>15.557726968367097</v>
      </c>
      <c r="AQ219" s="912">
        <f t="shared" si="61"/>
        <v>28.635977128764956</v>
      </c>
      <c r="AR219" s="669">
        <f>INDEX(Historical!$C$7:$C$1381,MATCH(B219,Historical!$B$7:$B$1403,0))*IF(AH219="n/a",1.03,IF(AH219&lt;0,1.01,IF(AH219&gt;10,1.1,(1+AH219/100))))</f>
        <v>0.44000000000000006</v>
      </c>
      <c r="AS219" s="910">
        <f t="shared" si="62"/>
        <v>0.48215200000000014</v>
      </c>
      <c r="AT219" s="910">
        <f t="shared" si="66"/>
        <v>0.53036720000000015</v>
      </c>
      <c r="AU219" s="910">
        <f t="shared" si="66"/>
        <v>0.58340392000000019</v>
      </c>
      <c r="AV219" s="910">
        <f t="shared" si="66"/>
        <v>0.64174431200000026</v>
      </c>
      <c r="AW219" s="669">
        <f t="shared" si="63"/>
        <v>2.6776674320000007</v>
      </c>
      <c r="AX219" s="770">
        <f t="shared" si="64"/>
        <v>5.7141857276995323</v>
      </c>
      <c r="AY219" s="959">
        <v>1.93</v>
      </c>
      <c r="AZ219" s="896">
        <v>61.59</v>
      </c>
      <c r="BA219" s="896">
        <v>-19.350000000000001</v>
      </c>
      <c r="BB219" s="896">
        <v>-4.82</v>
      </c>
      <c r="BC219" s="896">
        <v>8.870000000000001</v>
      </c>
      <c r="BE219" s="641">
        <v>2013</v>
      </c>
      <c r="BF219" s="922">
        <f t="shared" si="65"/>
        <v>0</v>
      </c>
      <c r="BG219" s="906">
        <v>8.9</v>
      </c>
    </row>
    <row r="220" spans="1:60" s="796" customFormat="1" ht="11.25" customHeight="1" x14ac:dyDescent="0.2">
      <c r="A220" s="799" t="s">
        <v>1749</v>
      </c>
      <c r="B220" s="804" t="s">
        <v>1750</v>
      </c>
      <c r="C220" s="957" t="s">
        <v>108</v>
      </c>
      <c r="D220" s="957" t="s">
        <v>4355</v>
      </c>
      <c r="E220" s="778">
        <v>8</v>
      </c>
      <c r="F220" s="1235">
        <v>614</v>
      </c>
      <c r="G220" s="1234" t="s">
        <v>106</v>
      </c>
      <c r="H220" s="1234" t="s">
        <v>106</v>
      </c>
      <c r="I220" s="779">
        <v>29.98</v>
      </c>
      <c r="J220" s="780">
        <f t="shared" si="52"/>
        <v>4.2695130086724484</v>
      </c>
      <c r="K220" s="781">
        <v>0.32</v>
      </c>
      <c r="L220" s="782">
        <v>4</v>
      </c>
      <c r="M220" s="783">
        <f t="shared" si="53"/>
        <v>1.28</v>
      </c>
      <c r="N220" s="784" t="s">
        <v>122</v>
      </c>
      <c r="O220" s="785">
        <v>0.31</v>
      </c>
      <c r="P220" s="1195">
        <v>43854</v>
      </c>
      <c r="Q220" s="1195">
        <v>43866</v>
      </c>
      <c r="R220" s="783">
        <f t="shared" si="54"/>
        <v>3.2258064516129057</v>
      </c>
      <c r="S220" s="721">
        <f>IF(INDEX(Historical!$D$7:$D$1379,MATCH(B220,Historical!$B$7:$B$1403,0))=0,"n/a",(INDEX(Historical!$C$7:$C$1381,MATCH(B220,Historical!$B$7:$B$1403,0))/INDEX(Historical!$D$7:$D$1379,MATCH(B220,Historical!$B$7:$B$1403,0))-1)*100)</f>
        <v>3.3333333333333437</v>
      </c>
      <c r="T220" s="721">
        <f>IF(INDEX(Historical!$F$7:$F$1372,MATCH(B220,Historical!$B$7:$B$1403,0))=0,"n/a",((INDEX(Historical!$C$7:$C$1381,MATCH(B220,Historical!$B$7:$B$1403,0))/INDEX(Historical!$F$7:$F$1372,MATCH(B220,Historical!$B$7:$B$1403,0)))^(1/3)-1)*100)</f>
        <v>3.7607021889209946</v>
      </c>
      <c r="U220" s="721">
        <f>IF(INDEX(Historical!$H$7:$H$1372,MATCH(B220,Historical!$B$7:$B$1403,0))=0,"n/a",((INDEX(Historical!$C$7:$C$1381,MATCH(B220,Historical!$B$7:$B$1403,0))/INDEX(Historical!$H$7:$H$1372,MATCH(B220,Historical!$B$7:$B$1403,0)))^(1/5)-1)*100)</f>
        <v>3.5804203580214189</v>
      </c>
      <c r="V220" s="721">
        <f>IF(INDEX(Historical!$O$7:$O$1372,MATCH(B220,Historical!$B$7:$B$1403,0))=0,"n/a",((INDEX(Historical!$C$7:$C$1381,MATCH(B220,Historical!$B$7:$B$1403,0))/INDEX(Historical!$O$7:$O$1372,MATCH(B220,Historical!$B$7:$B$1403,0)))^(1/10)-1)*100)</f>
        <v>1.8728476245067016</v>
      </c>
      <c r="W220" s="722">
        <f t="shared" si="55"/>
        <v>1.9117520887287791</v>
      </c>
      <c r="X220" s="723" t="str">
        <f t="shared" si="56"/>
        <v>n/a</v>
      </c>
      <c r="Y220" s="801"/>
      <c r="Z220" s="780">
        <f t="shared" si="57"/>
        <v>76.190476190476204</v>
      </c>
      <c r="AA220" s="788">
        <f t="shared" si="58"/>
        <v>17.845238095238095</v>
      </c>
      <c r="AB220" s="782">
        <v>12</v>
      </c>
      <c r="AC220" s="789">
        <v>1.68</v>
      </c>
      <c r="AD220" s="789" t="s">
        <v>136</v>
      </c>
      <c r="AE220" s="789">
        <v>3.89</v>
      </c>
      <c r="AF220" s="789">
        <v>1.9</v>
      </c>
      <c r="AG220" s="789">
        <v>11</v>
      </c>
      <c r="AH220" s="789">
        <v>-20.200000000000003</v>
      </c>
      <c r="AI220" s="789" t="s">
        <v>136</v>
      </c>
      <c r="AJ220" s="789">
        <v>-0.1</v>
      </c>
      <c r="AK220" s="789" t="s">
        <v>136</v>
      </c>
      <c r="AL220" s="790">
        <v>137.31</v>
      </c>
      <c r="AM220" s="791">
        <v>0.3</v>
      </c>
      <c r="AN220" s="789">
        <v>0.69</v>
      </c>
      <c r="AO220" s="792">
        <f t="shared" si="59"/>
        <v>-9.9953047285442267</v>
      </c>
      <c r="AP220" s="793">
        <f t="shared" si="60"/>
        <v>7.8499333666938673</v>
      </c>
      <c r="AQ220" s="794">
        <f t="shared" si="61"/>
        <v>22.757126755688482</v>
      </c>
      <c r="AR220" s="669">
        <f>INDEX(Historical!$C$7:$C$1381,MATCH(B220,Historical!$B$7:$B$1403,0))*IF(AH220="n/a",1.03,IF(AH220&lt;0,1.01,IF(AH220&gt;10,1.1,(1+AH220/100))))</f>
        <v>1.2524</v>
      </c>
      <c r="AS220" s="788">
        <f t="shared" si="62"/>
        <v>1.2899719999999999</v>
      </c>
      <c r="AT220" s="788">
        <f t="shared" si="66"/>
        <v>1.3286711599999999</v>
      </c>
      <c r="AU220" s="788">
        <f t="shared" si="66"/>
        <v>1.3685312947999999</v>
      </c>
      <c r="AV220" s="788">
        <f t="shared" si="66"/>
        <v>1.4095872336439998</v>
      </c>
      <c r="AW220" s="780">
        <f t="shared" si="63"/>
        <v>6.6491616884439999</v>
      </c>
      <c r="AX220" s="795">
        <f t="shared" si="64"/>
        <v>22.178658066857903</v>
      </c>
      <c r="AY220" s="960">
        <v>0.56000000000000005</v>
      </c>
      <c r="AZ220" s="791">
        <v>17.380000000000003</v>
      </c>
      <c r="BA220" s="791">
        <v>-37.29</v>
      </c>
      <c r="BB220" s="791">
        <v>-13.850000000000001</v>
      </c>
      <c r="BC220" s="791">
        <v>-10.530000000000001</v>
      </c>
      <c r="BD220" s="933"/>
      <c r="BE220" s="641">
        <v>2013</v>
      </c>
      <c r="BF220" s="922">
        <f t="shared" si="65"/>
        <v>0</v>
      </c>
      <c r="BG220" s="847">
        <v>0.89999999999999991</v>
      </c>
      <c r="BH220" s="664"/>
    </row>
    <row r="221" spans="1:60" ht="11.25" customHeight="1" x14ac:dyDescent="0.2">
      <c r="A221" s="895" t="s">
        <v>4451</v>
      </c>
      <c r="B221" s="899" t="s">
        <v>858</v>
      </c>
      <c r="C221" s="957" t="s">
        <v>178</v>
      </c>
      <c r="D221" s="957" t="s">
        <v>4353</v>
      </c>
      <c r="E221" s="754">
        <v>8</v>
      </c>
      <c r="F221" s="1235">
        <v>618</v>
      </c>
      <c r="G221" s="1235" t="s">
        <v>106</v>
      </c>
      <c r="H221" s="1235" t="s">
        <v>106</v>
      </c>
      <c r="I221" s="898">
        <v>13.06</v>
      </c>
      <c r="J221" s="669">
        <f t="shared" si="52"/>
        <v>19.050535987748852</v>
      </c>
      <c r="K221" s="901">
        <v>0.622</v>
      </c>
      <c r="L221" s="911">
        <v>4</v>
      </c>
      <c r="M221" s="660">
        <f t="shared" si="53"/>
        <v>2.488</v>
      </c>
      <c r="N221" s="894" t="s">
        <v>644</v>
      </c>
      <c r="O221" s="756">
        <v>0.62</v>
      </c>
      <c r="P221" s="1196">
        <v>43860</v>
      </c>
      <c r="Q221" s="1196">
        <v>43873</v>
      </c>
      <c r="R221" s="660">
        <f t="shared" si="54"/>
        <v>0.32258064516129065</v>
      </c>
      <c r="S221" s="721">
        <f>IF(INDEX(Historical!$D$7:$D$1379,MATCH(B221,Historical!$B$7:$B$1403,0))=0,"n/a",(INDEX(Historical!$C$7:$C$1381,MATCH(B221,Historical!$B$7:$B$1403,0))/INDEX(Historical!$D$7:$D$1379,MATCH(B221,Historical!$B$7:$B$1403,0))-1)*100)</f>
        <v>6.7755991285403105</v>
      </c>
      <c r="T221" s="721">
        <f>IF(INDEX(Historical!$F$7:$F$1372,MATCH(B221,Historical!$B$7:$B$1403,0))=0,"n/a",((INDEX(Historical!$C$7:$C$1381,MATCH(B221,Historical!$B$7:$B$1403,0))/INDEX(Historical!$F$7:$F$1372,MATCH(B221,Historical!$B$7:$B$1403,0)))^(1/3)-1)*100)</f>
        <v>12.764106059534729</v>
      </c>
      <c r="U221" s="721">
        <f>IF(INDEX(Historical!$H$7:$H$1372,MATCH(B221,Historical!$B$7:$B$1403,0))=0,"n/a",((INDEX(Historical!$C$7:$C$1381,MATCH(B221,Historical!$B$7:$B$1403,0))/INDEX(Historical!$H$7:$H$1372,MATCH(B221,Historical!$B$7:$B$1403,0)))^(1/5)-1)*100)</f>
        <v>18.629876884052088</v>
      </c>
      <c r="V221" s="721" t="str">
        <f>IF(INDEX(Historical!$O$7:$O$1372,MATCH(B221,Historical!$B$7:$B$1403,0))=0,"n/a",((INDEX(Historical!$C$7:$C$1381,MATCH(B221,Historical!$B$7:$B$1403,0))/INDEX(Historical!$O$7:$O$1372,MATCH(B221,Historical!$B$7:$B$1403,0)))^(1/10)-1)*100)</f>
        <v>n/a</v>
      </c>
      <c r="W221" s="722" t="str">
        <f t="shared" si="55"/>
        <v>n/a</v>
      </c>
      <c r="X221" s="723">
        <f t="shared" si="56"/>
        <v>0.98570777164296763</v>
      </c>
      <c r="Y221" s="900"/>
      <c r="Z221" s="669">
        <f t="shared" si="57"/>
        <v>181.60583941605839</v>
      </c>
      <c r="AA221" s="910">
        <f t="shared" si="58"/>
        <v>9.5328467153284659</v>
      </c>
      <c r="AB221" s="911">
        <v>12</v>
      </c>
      <c r="AC221" s="889">
        <v>1.37</v>
      </c>
      <c r="AD221" s="889">
        <v>1.25</v>
      </c>
      <c r="AE221" s="889">
        <v>2.35</v>
      </c>
      <c r="AF221" s="889">
        <v>1.86</v>
      </c>
      <c r="AG221" s="889">
        <v>15.4</v>
      </c>
      <c r="AH221" s="889">
        <v>-1.9</v>
      </c>
      <c r="AI221" s="889">
        <v>45.07</v>
      </c>
      <c r="AJ221" s="889">
        <v>18.899999999999999</v>
      </c>
      <c r="AK221" s="889">
        <v>7.62</v>
      </c>
      <c r="AL221" s="902">
        <v>6060</v>
      </c>
      <c r="AM221" s="896">
        <v>0.1</v>
      </c>
      <c r="AN221" s="889">
        <v>2.4300000000000002</v>
      </c>
      <c r="AO221" s="762">
        <f t="shared" si="59"/>
        <v>28.147566156472472</v>
      </c>
      <c r="AP221" s="763">
        <f t="shared" si="60"/>
        <v>37.680412871800939</v>
      </c>
      <c r="AQ221" s="912">
        <f t="shared" si="61"/>
        <v>-11.227895045769776</v>
      </c>
      <c r="AR221" s="669">
        <f>INDEX(Historical!$C$7:$C$1381,MATCH(B221,Historical!$B$7:$B$1403,0))*IF(AH221="n/a",1.03,IF(AH221&lt;0,1.01,IF(AH221&gt;10,1.1,(1+AH221/100))))</f>
        <v>2.4750049999999999</v>
      </c>
      <c r="AS221" s="910">
        <f t="shared" si="62"/>
        <v>2.7225055</v>
      </c>
      <c r="AT221" s="910">
        <f t="shared" si="66"/>
        <v>2.9299604190999999</v>
      </c>
      <c r="AU221" s="910">
        <f t="shared" si="66"/>
        <v>3.1532234030354203</v>
      </c>
      <c r="AV221" s="910">
        <f t="shared" si="66"/>
        <v>3.3934990263467193</v>
      </c>
      <c r="AW221" s="669">
        <f t="shared" si="63"/>
        <v>14.67419334848214</v>
      </c>
      <c r="AX221" s="770">
        <f t="shared" si="64"/>
        <v>112.35982655805618</v>
      </c>
      <c r="AY221" s="959">
        <v>1.32</v>
      </c>
      <c r="AZ221" s="896">
        <v>4.6500000000000004</v>
      </c>
      <c r="BA221" s="896">
        <v>-63.470000000000006</v>
      </c>
      <c r="BB221" s="896">
        <v>-28.93</v>
      </c>
      <c r="BC221" s="896">
        <v>-44.51</v>
      </c>
      <c r="BE221" s="641">
        <v>2013</v>
      </c>
      <c r="BF221" s="922">
        <f t="shared" si="65"/>
        <v>0</v>
      </c>
      <c r="BG221" s="906">
        <v>4</v>
      </c>
    </row>
    <row r="222" spans="1:60" ht="11.25" customHeight="1" x14ac:dyDescent="0.2">
      <c r="A222" s="895" t="s">
        <v>1113</v>
      </c>
      <c r="B222" s="899" t="s">
        <v>1114</v>
      </c>
      <c r="C222" s="957" t="s">
        <v>153</v>
      </c>
      <c r="D222" s="957" t="s">
        <v>4340</v>
      </c>
      <c r="E222" s="754">
        <v>8</v>
      </c>
      <c r="F222" s="1235">
        <v>589</v>
      </c>
      <c r="G222" s="1235" t="s">
        <v>106</v>
      </c>
      <c r="H222" s="1235" t="s">
        <v>106</v>
      </c>
      <c r="I222" s="898">
        <v>49.24</v>
      </c>
      <c r="J222" s="669">
        <f t="shared" si="52"/>
        <v>0.81234768480909836</v>
      </c>
      <c r="K222" s="901">
        <v>0.1</v>
      </c>
      <c r="L222" s="911">
        <v>4</v>
      </c>
      <c r="M222" s="660">
        <f t="shared" si="53"/>
        <v>0.4</v>
      </c>
      <c r="N222" s="894" t="s">
        <v>240</v>
      </c>
      <c r="O222" s="756">
        <v>8.7499999999999994E-2</v>
      </c>
      <c r="P222" s="885">
        <v>43734</v>
      </c>
      <c r="Q222" s="885">
        <v>43749</v>
      </c>
      <c r="R222" s="660">
        <f t="shared" si="54"/>
        <v>14.285714285714299</v>
      </c>
      <c r="S222" s="721">
        <f>IF(INDEX(Historical!$D$7:$D$1379,MATCH(B222,Historical!$B$7:$B$1403,0))=0,"n/a",(INDEX(Historical!$C$7:$C$1381,MATCH(B222,Historical!$B$7:$B$1403,0))/INDEX(Historical!$D$7:$D$1379,MATCH(B222,Historical!$B$7:$B$1403,0))-1)*100)</f>
        <v>7.1428571428571397</v>
      </c>
      <c r="T222" s="721">
        <f>IF(INDEX(Historical!$F$7:$F$1372,MATCH(B222,Historical!$B$7:$B$1403,0))=0,"n/a",((INDEX(Historical!$C$7:$C$1381,MATCH(B222,Historical!$B$7:$B$1403,0))/INDEX(Historical!$F$7:$F$1372,MATCH(B222,Historical!$B$7:$B$1403,0)))^(1/3)-1)*100)</f>
        <v>7.129844893865589</v>
      </c>
      <c r="U222" s="721">
        <f>IF(INDEX(Historical!$H$7:$H$1372,MATCH(B222,Historical!$B$7:$B$1403,0))=0,"n/a",((INDEX(Historical!$C$7:$C$1381,MATCH(B222,Historical!$B$7:$B$1403,0))/INDEX(Historical!$H$7:$H$1372,MATCH(B222,Historical!$B$7:$B$1403,0)))^(1/5)-1)*100)</f>
        <v>7.4966657197651054</v>
      </c>
      <c r="V222" s="721">
        <f>IF(INDEX(Historical!$O$7:$O$1372,MATCH(B222,Historical!$B$7:$B$1403,0))=0,"n/a",((INDEX(Historical!$C$7:$C$1381,MATCH(B222,Historical!$B$7:$B$1403,0))/INDEX(Historical!$O$7:$O$1372,MATCH(B222,Historical!$B$7:$B$1403,0)))^(1/10)-1)*100)</f>
        <v>6.4878668033606202</v>
      </c>
      <c r="W222" s="722">
        <f t="shared" si="55"/>
        <v>1.1554900781689819</v>
      </c>
      <c r="X222" s="723" t="str">
        <f t="shared" si="56"/>
        <v>n/a</v>
      </c>
      <c r="Y222" s="691" t="s">
        <v>4407</v>
      </c>
      <c r="Z222" s="669">
        <f t="shared" si="57"/>
        <v>56.338028169014088</v>
      </c>
      <c r="AA222" s="910">
        <f t="shared" si="58"/>
        <v>69.35211267605635</v>
      </c>
      <c r="AB222" s="911">
        <v>12</v>
      </c>
      <c r="AC222" s="889">
        <v>0.71</v>
      </c>
      <c r="AD222" s="889">
        <v>5.21</v>
      </c>
      <c r="AE222" s="889">
        <v>2.78</v>
      </c>
      <c r="AF222" s="889">
        <v>2.17</v>
      </c>
      <c r="AG222" s="889">
        <v>3.2</v>
      </c>
      <c r="AH222" s="891">
        <v>32.1</v>
      </c>
      <c r="AI222" s="891">
        <v>11.020000000000001</v>
      </c>
      <c r="AJ222" s="889">
        <v>-32.6</v>
      </c>
      <c r="AK222" s="889">
        <v>13.23</v>
      </c>
      <c r="AL222" s="902">
        <v>11070</v>
      </c>
      <c r="AM222" s="896">
        <v>0.3</v>
      </c>
      <c r="AN222" s="889">
        <v>0.28000000000000003</v>
      </c>
      <c r="AO222" s="762">
        <f t="shared" si="59"/>
        <v>-61.043099271482149</v>
      </c>
      <c r="AP222" s="763">
        <f t="shared" si="60"/>
        <v>8.3090134045742037</v>
      </c>
      <c r="AQ222" s="912">
        <f t="shared" si="61"/>
        <v>158.62378038553931</v>
      </c>
      <c r="AR222" s="669">
        <f>INDEX(Historical!$C$7:$C$1381,MATCH(B222,Historical!$B$7:$B$1403,0))*IF(AH222="n/a",1.03,IF(AH222&lt;0,1.01,IF(AH222&gt;10,1.1,(1+AH222/100))))</f>
        <v>0.41250000000000003</v>
      </c>
      <c r="AS222" s="910">
        <f t="shared" si="62"/>
        <v>0.4537500000000001</v>
      </c>
      <c r="AT222" s="910">
        <f t="shared" si="66"/>
        <v>0.49912500000000015</v>
      </c>
      <c r="AU222" s="910">
        <f t="shared" si="66"/>
        <v>0.54903750000000018</v>
      </c>
      <c r="AV222" s="910">
        <f t="shared" si="66"/>
        <v>0.60394125000000021</v>
      </c>
      <c r="AW222" s="669">
        <f t="shared" si="63"/>
        <v>2.5183537500000006</v>
      </c>
      <c r="AX222" s="770">
        <f t="shared" si="64"/>
        <v>5.1144470958570274</v>
      </c>
      <c r="AY222" s="959">
        <v>0.91</v>
      </c>
      <c r="AZ222" s="896">
        <v>19.59</v>
      </c>
      <c r="BA222" s="896">
        <v>-19.11</v>
      </c>
      <c r="BB222" s="896">
        <v>-14.11</v>
      </c>
      <c r="BC222" s="896">
        <v>-11.18</v>
      </c>
      <c r="BE222" s="641">
        <v>2013</v>
      </c>
      <c r="BF222" s="922">
        <f t="shared" si="65"/>
        <v>0</v>
      </c>
      <c r="BG222" s="906">
        <v>1.9</v>
      </c>
      <c r="BH222" s="721"/>
    </row>
    <row r="223" spans="1:60" ht="11.25" customHeight="1" x14ac:dyDescent="0.2">
      <c r="A223" s="904" t="s">
        <v>1833</v>
      </c>
      <c r="B223" s="899" t="s">
        <v>1834</v>
      </c>
      <c r="C223" s="957" t="s">
        <v>153</v>
      </c>
      <c r="D223" s="957" t="s">
        <v>4365</v>
      </c>
      <c r="E223" s="754">
        <v>8</v>
      </c>
      <c r="F223" s="1235">
        <v>631</v>
      </c>
      <c r="G223" s="1235" t="s">
        <v>106</v>
      </c>
      <c r="H223" s="1235" t="s">
        <v>106</v>
      </c>
      <c r="I223" s="898">
        <v>133.22999999999999</v>
      </c>
      <c r="J223" s="669">
        <f t="shared" si="52"/>
        <v>0.60046536065450729</v>
      </c>
      <c r="K223" s="901">
        <v>0.2</v>
      </c>
      <c r="L223" s="911">
        <v>4</v>
      </c>
      <c r="M223" s="660">
        <f t="shared" si="53"/>
        <v>0.8</v>
      </c>
      <c r="N223" s="894" t="s">
        <v>119</v>
      </c>
      <c r="O223" s="756">
        <v>0.16400000000000001</v>
      </c>
      <c r="P223" s="1196">
        <v>43846</v>
      </c>
      <c r="Q223" s="1196">
        <v>43892</v>
      </c>
      <c r="R223" s="660">
        <f t="shared" si="54"/>
        <v>21.951219512195124</v>
      </c>
      <c r="S223" s="721">
        <f>IF(INDEX(Historical!$D$7:$D$1379,MATCH(B223,Historical!$B$7:$B$1403,0))=0,"n/a",(INDEX(Historical!$C$7:$C$1381,MATCH(B223,Historical!$B$7:$B$1403,0))/INDEX(Historical!$D$7:$D$1379,MATCH(B223,Historical!$B$7:$B$1403,0))-1)*100)</f>
        <v>30.158730158730162</v>
      </c>
      <c r="T223" s="721">
        <f>IF(INDEX(Historical!$F$7:$F$1372,MATCH(B223,Historical!$B$7:$B$1403,0))=0,"n/a",((INDEX(Historical!$C$7:$C$1381,MATCH(B223,Historical!$B$7:$B$1403,0))/INDEX(Historical!$F$7:$F$1372,MATCH(B223,Historical!$B$7:$B$1403,0)))^(1/3)-1)*100)</f>
        <v>19.961000972229126</v>
      </c>
      <c r="U223" s="721">
        <f>IF(INDEX(Historical!$H$7:$H$1372,MATCH(B223,Historical!$B$7:$B$1403,0))=0,"n/a",((INDEX(Historical!$C$7:$C$1381,MATCH(B223,Historical!$B$7:$B$1403,0))/INDEX(Historical!$H$7:$H$1372,MATCH(B223,Historical!$B$7:$B$1403,0)))^(1/5)-1)*100)</f>
        <v>17.896868641918239</v>
      </c>
      <c r="V223" s="721" t="str">
        <f>IF(INDEX(Historical!$O$7:$O$1372,MATCH(B223,Historical!$B$7:$B$1403,0))=0,"n/a",((INDEX(Historical!$C$7:$C$1381,MATCH(B223,Historical!$B$7:$B$1403,0))/INDEX(Historical!$O$7:$O$1372,MATCH(B223,Historical!$B$7:$B$1403,0)))^(1/10)-1)*100)</f>
        <v>n/a</v>
      </c>
      <c r="W223" s="722" t="str">
        <f t="shared" si="55"/>
        <v>n/a</v>
      </c>
      <c r="X223" s="723">
        <f t="shared" si="56"/>
        <v>0.82095727715221278</v>
      </c>
      <c r="Y223" s="679"/>
      <c r="Z223" s="669">
        <f t="shared" si="57"/>
        <v>25.641025641025646</v>
      </c>
      <c r="AA223" s="910">
        <f t="shared" si="58"/>
        <v>42.701923076923073</v>
      </c>
      <c r="AB223" s="911">
        <v>12</v>
      </c>
      <c r="AC223" s="889">
        <v>3.12</v>
      </c>
      <c r="AD223" s="889">
        <v>3.97</v>
      </c>
      <c r="AE223" s="889">
        <v>10.199999999999999</v>
      </c>
      <c r="AF223" s="889">
        <v>23.33</v>
      </c>
      <c r="AG223" s="889">
        <v>59.3</v>
      </c>
      <c r="AH223" s="889">
        <v>9.6</v>
      </c>
      <c r="AI223" s="889">
        <v>12.98</v>
      </c>
      <c r="AJ223" s="889">
        <v>21.8</v>
      </c>
      <c r="AK223" s="889">
        <v>10.73</v>
      </c>
      <c r="AL223" s="902">
        <v>63860</v>
      </c>
      <c r="AM223" s="896">
        <v>0.25</v>
      </c>
      <c r="AN223" s="889">
        <v>2.38</v>
      </c>
      <c r="AO223" s="762">
        <f t="shared" si="59"/>
        <v>-24.204589074350327</v>
      </c>
      <c r="AP223" s="763">
        <f t="shared" si="60"/>
        <v>18.497334002572746</v>
      </c>
      <c r="AQ223" s="912">
        <f t="shared" si="61"/>
        <v>565.41077217497434</v>
      </c>
      <c r="AR223" s="669">
        <f>INDEX(Historical!$C$7:$C$1381,MATCH(B223,Historical!$B$7:$B$1403,0))*IF(AH223="n/a",1.03,IF(AH223&lt;0,1.01,IF(AH223&gt;10,1.1,(1+AH223/100))))</f>
        <v>0.71897600000000006</v>
      </c>
      <c r="AS223" s="910">
        <f t="shared" si="62"/>
        <v>0.79087360000000018</v>
      </c>
      <c r="AT223" s="910">
        <f t="shared" si="66"/>
        <v>0.86996096000000023</v>
      </c>
      <c r="AU223" s="910">
        <f t="shared" si="66"/>
        <v>0.95695705600000036</v>
      </c>
      <c r="AV223" s="910">
        <f t="shared" si="66"/>
        <v>1.0526527616000005</v>
      </c>
      <c r="AW223" s="669">
        <f t="shared" si="63"/>
        <v>4.3894203776000014</v>
      </c>
      <c r="AX223" s="770">
        <f t="shared" si="64"/>
        <v>3.2946186126247854</v>
      </c>
      <c r="AY223" s="959">
        <v>0.8</v>
      </c>
      <c r="AZ223" s="896">
        <v>46.07</v>
      </c>
      <c r="BA223" s="896">
        <v>-8.91</v>
      </c>
      <c r="BB223" s="896">
        <v>-2.5700000000000003</v>
      </c>
      <c r="BC223" s="896">
        <v>8.19</v>
      </c>
      <c r="BE223" s="641">
        <v>2013</v>
      </c>
      <c r="BF223" s="922">
        <f t="shared" si="65"/>
        <v>0</v>
      </c>
      <c r="BG223" s="906">
        <v>13.4</v>
      </c>
    </row>
    <row r="224" spans="1:60" ht="11.25" customHeight="1" x14ac:dyDescent="0.2">
      <c r="A224" s="887" t="s">
        <v>1861</v>
      </c>
      <c r="B224" s="899" t="s">
        <v>1862</v>
      </c>
      <c r="C224" s="957" t="s">
        <v>153</v>
      </c>
      <c r="D224" s="957" t="s">
        <v>4340</v>
      </c>
      <c r="E224" s="754">
        <v>7</v>
      </c>
      <c r="F224" s="1235">
        <v>707</v>
      </c>
      <c r="G224" s="1235" t="s">
        <v>37</v>
      </c>
      <c r="H224" s="1235" t="s">
        <v>37</v>
      </c>
      <c r="I224" s="898">
        <v>77.03</v>
      </c>
      <c r="J224" s="669">
        <f t="shared" si="52"/>
        <v>1.8694015318706996</v>
      </c>
      <c r="K224" s="901">
        <v>0.36</v>
      </c>
      <c r="L224" s="911">
        <v>4</v>
      </c>
      <c r="M224" s="660">
        <f t="shared" si="53"/>
        <v>1.44</v>
      </c>
      <c r="N224" s="894" t="s">
        <v>107</v>
      </c>
      <c r="O224" s="756">
        <v>0.32</v>
      </c>
      <c r="P224" s="1196">
        <v>43843</v>
      </c>
      <c r="Q224" s="1196">
        <v>43874</v>
      </c>
      <c r="R224" s="660">
        <f t="shared" si="54"/>
        <v>12.499999999999993</v>
      </c>
      <c r="S224" s="721">
        <f>IF(INDEX(Historical!$D$7:$D$1379,MATCH(B224,Historical!$B$7:$B$1403,0))=0,"n/a",(INDEX(Historical!$C$7:$C$1381,MATCH(B224,Historical!$B$7:$B$1403,0))/INDEX(Historical!$D$7:$D$1379,MATCH(B224,Historical!$B$7:$B$1403,0))-1)*100)</f>
        <v>14.285714285714279</v>
      </c>
      <c r="T224" s="721">
        <f>IF(INDEX(Historical!$F$7:$F$1372,MATCH(B224,Historical!$B$7:$B$1403,0))=0,"n/a",((INDEX(Historical!$C$7:$C$1381,MATCH(B224,Historical!$B$7:$B$1403,0))/INDEX(Historical!$F$7:$F$1372,MATCH(B224,Historical!$B$7:$B$1403,0)))^(1/3)-1)*100)</f>
        <v>7.1664579674248774</v>
      </c>
      <c r="U224" s="721">
        <f>IF(INDEX(Historical!$H$7:$H$1372,MATCH(B224,Historical!$B$7:$B$1403,0))=0,"n/a",((INDEX(Historical!$C$7:$C$1381,MATCH(B224,Historical!$B$7:$B$1403,0))/INDEX(Historical!$H$7:$H$1372,MATCH(B224,Historical!$B$7:$B$1403,0)))^(1/5)-1)*100)</f>
        <v>7.7818067712725814</v>
      </c>
      <c r="V224" s="721">
        <f>IF(INDEX(Historical!$O$7:$O$1372,MATCH(B224,Historical!$B$7:$B$1403,0))=0,"n/a",((INDEX(Historical!$C$7:$C$1381,MATCH(B224,Historical!$B$7:$B$1403,0))/INDEX(Historical!$O$7:$O$1372,MATCH(B224,Historical!$B$7:$B$1403,0)))^(1/10)-1)*100)</f>
        <v>5.5121315507738133</v>
      </c>
      <c r="W224" s="722">
        <f t="shared" si="55"/>
        <v>1.4117599878725939</v>
      </c>
      <c r="X224" s="723">
        <f t="shared" si="56"/>
        <v>3.8909033856362907</v>
      </c>
      <c r="Y224" s="679"/>
      <c r="Z224" s="669">
        <f t="shared" si="57"/>
        <v>71.287128712871279</v>
      </c>
      <c r="AA224" s="910">
        <f t="shared" si="58"/>
        <v>38.133663366336634</v>
      </c>
      <c r="AB224" s="911">
        <v>12</v>
      </c>
      <c r="AC224" s="889">
        <v>2.02</v>
      </c>
      <c r="AD224" s="889">
        <v>3.44</v>
      </c>
      <c r="AE224" s="889">
        <v>4.32</v>
      </c>
      <c r="AF224" s="889">
        <v>4.29</v>
      </c>
      <c r="AG224" s="889">
        <v>9.3000000000000007</v>
      </c>
      <c r="AH224" s="889">
        <v>34.300000000000004</v>
      </c>
      <c r="AI224" s="889">
        <v>11.23</v>
      </c>
      <c r="AJ224" s="889">
        <v>2</v>
      </c>
      <c r="AK224" s="889">
        <v>11.08</v>
      </c>
      <c r="AL224" s="902">
        <v>137800</v>
      </c>
      <c r="AM224" s="896">
        <v>0.2</v>
      </c>
      <c r="AN224" s="889">
        <v>0.6</v>
      </c>
      <c r="AO224" s="762">
        <f t="shared" si="59"/>
        <v>-28.482455063193353</v>
      </c>
      <c r="AP224" s="763">
        <f t="shared" si="60"/>
        <v>9.6512083031432816</v>
      </c>
      <c r="AQ224" s="912">
        <f t="shared" si="61"/>
        <v>169.64455273281871</v>
      </c>
      <c r="AR224" s="669">
        <f>INDEX(Historical!$C$7:$C$1381,MATCH(B224,Historical!$B$7:$B$1403,0))*IF(AH224="n/a",1.03,IF(AH224&lt;0,1.01,IF(AH224&gt;10,1.1,(1+AH224/100))))</f>
        <v>1.4080000000000001</v>
      </c>
      <c r="AS224" s="910">
        <f t="shared" si="62"/>
        <v>1.5488000000000002</v>
      </c>
      <c r="AT224" s="910">
        <f t="shared" si="66"/>
        <v>1.7036800000000003</v>
      </c>
      <c r="AU224" s="910">
        <f t="shared" si="66"/>
        <v>1.8740480000000004</v>
      </c>
      <c r="AV224" s="910">
        <f t="shared" si="66"/>
        <v>2.0614528000000005</v>
      </c>
      <c r="AW224" s="669">
        <f t="shared" si="63"/>
        <v>8.5959808000000013</v>
      </c>
      <c r="AX224" s="770">
        <f t="shared" si="64"/>
        <v>11.159263663507726</v>
      </c>
      <c r="AY224" s="959">
        <v>1.1000000000000001</v>
      </c>
      <c r="AZ224" s="896">
        <v>6.45</v>
      </c>
      <c r="BA224" s="896">
        <v>-16.68</v>
      </c>
      <c r="BB224" s="896">
        <v>-11.87</v>
      </c>
      <c r="BC224" s="896">
        <v>-8.5299999999999994</v>
      </c>
      <c r="BE224" s="641">
        <v>2014</v>
      </c>
      <c r="BF224" s="922">
        <f t="shared" si="65"/>
        <v>0</v>
      </c>
      <c r="BG224" s="906">
        <v>4.3</v>
      </c>
    </row>
    <row r="225" spans="1:60" ht="11.25" customHeight="1" x14ac:dyDescent="0.2">
      <c r="A225" s="895" t="s">
        <v>905</v>
      </c>
      <c r="B225" s="899" t="s">
        <v>906</v>
      </c>
      <c r="C225" s="957" t="s">
        <v>4335</v>
      </c>
      <c r="D225" s="957" t="s">
        <v>4336</v>
      </c>
      <c r="E225" s="754">
        <v>7</v>
      </c>
      <c r="F225" s="1235">
        <v>666</v>
      </c>
      <c r="G225" s="1235" t="s">
        <v>106</v>
      </c>
      <c r="H225" s="1235" t="s">
        <v>106</v>
      </c>
      <c r="I225" s="898">
        <v>43.44</v>
      </c>
      <c r="J225" s="669">
        <f t="shared" si="52"/>
        <v>4.3278084714548806</v>
      </c>
      <c r="K225" s="901">
        <v>0.47</v>
      </c>
      <c r="L225" s="911">
        <v>4</v>
      </c>
      <c r="M225" s="660">
        <f t="shared" si="53"/>
        <v>1.88</v>
      </c>
      <c r="N225" s="894" t="s">
        <v>526</v>
      </c>
      <c r="O225" s="756">
        <v>0.46</v>
      </c>
      <c r="P225" s="885">
        <v>43595</v>
      </c>
      <c r="Q225" s="885">
        <v>43609</v>
      </c>
      <c r="R225" s="660">
        <f t="shared" si="54"/>
        <v>2.1739130434782505</v>
      </c>
      <c r="S225" s="721">
        <f>IF(INDEX(Historical!$D$7:$D$1379,MATCH(B225,Historical!$B$7:$B$1403,0))=0,"n/a",(INDEX(Historical!$C$7:$C$1381,MATCH(B225,Historical!$B$7:$B$1403,0))/INDEX(Historical!$D$7:$D$1379,MATCH(B225,Historical!$B$7:$B$1403,0))-1)*100)</f>
        <v>2.7472527472527597</v>
      </c>
      <c r="T225" s="721">
        <f>IF(INDEX(Historical!$F$7:$F$1372,MATCH(B225,Historical!$B$7:$B$1403,0))=0,"n/a",((INDEX(Historical!$C$7:$C$1381,MATCH(B225,Historical!$B$7:$B$1403,0))/INDEX(Historical!$F$7:$F$1372,MATCH(B225,Historical!$B$7:$B$1403,0)))^(1/3)-1)*100)</f>
        <v>4.0505801824540111</v>
      </c>
      <c r="U225" s="721">
        <f>IF(INDEX(Historical!$H$7:$H$1372,MATCH(B225,Historical!$B$7:$B$1403,0))=0,"n/a",((INDEX(Historical!$C$7:$C$1381,MATCH(B225,Historical!$B$7:$B$1403,0))/INDEX(Historical!$H$7:$H$1372,MATCH(B225,Historical!$B$7:$B$1403,0)))^(1/5)-1)*100)</f>
        <v>4.5081282356956631</v>
      </c>
      <c r="V225" s="721">
        <f>IF(INDEX(Historical!$O$7:$O$1372,MATCH(B225,Historical!$B$7:$B$1403,0))=0,"n/a",((INDEX(Historical!$C$7:$C$1381,MATCH(B225,Historical!$B$7:$B$1403,0))/INDEX(Historical!$O$7:$O$1372,MATCH(B225,Historical!$B$7:$B$1403,0)))^(1/10)-1)*100)</f>
        <v>3.3120035069874598</v>
      </c>
      <c r="W225" s="722">
        <f t="shared" si="55"/>
        <v>1.361148388334944</v>
      </c>
      <c r="X225" s="723">
        <f t="shared" si="56"/>
        <v>0.30877590655449749</v>
      </c>
      <c r="Y225" s="679"/>
      <c r="Z225" s="669">
        <f t="shared" si="57"/>
        <v>308.19672131147541</v>
      </c>
      <c r="AA225" s="910">
        <f t="shared" si="58"/>
        <v>71.213114754098356</v>
      </c>
      <c r="AB225" s="911">
        <v>12</v>
      </c>
      <c r="AC225" s="889">
        <v>0.61</v>
      </c>
      <c r="AD225" s="889">
        <v>4.08</v>
      </c>
      <c r="AE225" s="889">
        <v>6.48</v>
      </c>
      <c r="AF225" s="889">
        <v>1.79</v>
      </c>
      <c r="AG225" s="889">
        <v>2.5</v>
      </c>
      <c r="AH225" s="889">
        <v>48.8</v>
      </c>
      <c r="AI225" s="889">
        <v>18.77</v>
      </c>
      <c r="AJ225" s="889">
        <v>14.6</v>
      </c>
      <c r="AK225" s="889">
        <v>17.62</v>
      </c>
      <c r="AL225" s="902">
        <v>5960</v>
      </c>
      <c r="AM225" s="896">
        <v>0.8</v>
      </c>
      <c r="AN225" s="889">
        <v>1.01</v>
      </c>
      <c r="AO225" s="762">
        <f t="shared" si="59"/>
        <v>-62.377178046947812</v>
      </c>
      <c r="AP225" s="763">
        <f t="shared" si="60"/>
        <v>8.8359367071505446</v>
      </c>
      <c r="AQ225" s="912">
        <f t="shared" si="61"/>
        <v>138.02098451825259</v>
      </c>
      <c r="AR225" s="669">
        <f>INDEX(Historical!$C$7:$C$1381,MATCH(B225,Historical!$B$7:$B$1403,0))*IF(AH225="n/a",1.03,IF(AH225&lt;0,1.01,IF(AH225&gt;10,1.1,(1+AH225/100))))</f>
        <v>2.0570000000000004</v>
      </c>
      <c r="AS225" s="910">
        <f t="shared" si="62"/>
        <v>2.2627000000000006</v>
      </c>
      <c r="AT225" s="910">
        <f t="shared" si="66"/>
        <v>2.488970000000001</v>
      </c>
      <c r="AU225" s="910">
        <f t="shared" si="66"/>
        <v>2.7378670000000014</v>
      </c>
      <c r="AV225" s="910">
        <f t="shared" si="66"/>
        <v>3.0116537000000019</v>
      </c>
      <c r="AW225" s="669">
        <f t="shared" si="63"/>
        <v>12.558190700000006</v>
      </c>
      <c r="AX225" s="770">
        <f t="shared" si="64"/>
        <v>28.909278775322299</v>
      </c>
      <c r="AY225" s="959">
        <v>0.45</v>
      </c>
      <c r="AZ225" s="896">
        <v>-1.91</v>
      </c>
      <c r="BA225" s="896">
        <v>-14.719999999999999</v>
      </c>
      <c r="BB225" s="896">
        <v>-6.61</v>
      </c>
      <c r="BC225" s="896">
        <v>-8</v>
      </c>
      <c r="BE225" s="641">
        <v>2013</v>
      </c>
      <c r="BF225" s="922">
        <f t="shared" si="65"/>
        <v>0</v>
      </c>
      <c r="BG225" s="906">
        <v>1.0999999999999999</v>
      </c>
      <c r="BH225" s="721"/>
    </row>
    <row r="226" spans="1:60" ht="11.25" customHeight="1" x14ac:dyDescent="0.2">
      <c r="A226" s="887" t="s">
        <v>881</v>
      </c>
      <c r="B226" s="899" t="s">
        <v>882</v>
      </c>
      <c r="C226" s="957" t="s">
        <v>112</v>
      </c>
      <c r="D226" s="957" t="s">
        <v>212</v>
      </c>
      <c r="E226" s="754">
        <v>7</v>
      </c>
      <c r="F226" s="1235">
        <v>670</v>
      </c>
      <c r="G226" s="1235" t="s">
        <v>106</v>
      </c>
      <c r="H226" s="1235" t="s">
        <v>106</v>
      </c>
      <c r="I226" s="898">
        <v>60.43</v>
      </c>
      <c r="J226" s="669">
        <f t="shared" si="52"/>
        <v>1.0590766175740527</v>
      </c>
      <c r="K226" s="901">
        <v>0.16</v>
      </c>
      <c r="L226" s="911">
        <v>4</v>
      </c>
      <c r="M226" s="660">
        <f t="shared" si="53"/>
        <v>0.64</v>
      </c>
      <c r="N226" s="894" t="s">
        <v>148</v>
      </c>
      <c r="O226" s="756">
        <v>0.15</v>
      </c>
      <c r="P226" s="885">
        <v>43599</v>
      </c>
      <c r="Q226" s="885">
        <v>43630</v>
      </c>
      <c r="R226" s="660">
        <f t="shared" si="54"/>
        <v>6.6666666666666732</v>
      </c>
      <c r="S226" s="721">
        <f>IF(INDEX(Historical!$D$7:$D$1379,MATCH(B226,Historical!$B$7:$B$1403,0))=0,"n/a",(INDEX(Historical!$C$7:$C$1381,MATCH(B226,Historical!$B$7:$B$1403,0))/INDEX(Historical!$D$7:$D$1379,MATCH(B226,Historical!$B$7:$B$1403,0))-1)*100)</f>
        <v>5.0000000000000044</v>
      </c>
      <c r="T226" s="721">
        <f>IF(INDEX(Historical!$F$7:$F$1372,MATCH(B226,Historical!$B$7:$B$1403,0))=0,"n/a",((INDEX(Historical!$C$7:$C$1381,MATCH(B226,Historical!$B$7:$B$1403,0))/INDEX(Historical!$F$7:$F$1372,MATCH(B226,Historical!$B$7:$B$1403,0)))^(1/3)-1)*100)</f>
        <v>6.6053667550018957</v>
      </c>
      <c r="U226" s="721">
        <f>IF(INDEX(Historical!$H$7:$H$1372,MATCH(B226,Historical!$B$7:$B$1403,0))=0,"n/a",((INDEX(Historical!$C$7:$C$1381,MATCH(B226,Historical!$B$7:$B$1403,0))/INDEX(Historical!$H$7:$H$1372,MATCH(B226,Historical!$B$7:$B$1403,0)))^(1/5)-1)*100)</f>
        <v>7.442863557808499</v>
      </c>
      <c r="V226" s="721" t="str">
        <f>IF(INDEX(Historical!$O$7:$O$1372,MATCH(B226,Historical!$B$7:$B$1403,0))=0,"n/a",((INDEX(Historical!$C$7:$C$1381,MATCH(B226,Historical!$B$7:$B$1403,0))/INDEX(Historical!$O$7:$O$1372,MATCH(B226,Historical!$B$7:$B$1403,0)))^(1/10)-1)*100)</f>
        <v>n/a</v>
      </c>
      <c r="W226" s="722" t="str">
        <f t="shared" si="55"/>
        <v>n/a</v>
      </c>
      <c r="X226" s="723" t="str">
        <f t="shared" si="56"/>
        <v>n/a</v>
      </c>
      <c r="Y226" s="681"/>
      <c r="Z226" s="669">
        <f t="shared" si="57"/>
        <v>40</v>
      </c>
      <c r="AA226" s="910">
        <f t="shared" si="58"/>
        <v>37.768749999999997</v>
      </c>
      <c r="AB226" s="911">
        <v>12</v>
      </c>
      <c r="AC226" s="889">
        <v>1.6</v>
      </c>
      <c r="AD226" s="889">
        <v>3.78</v>
      </c>
      <c r="AE226" s="889">
        <v>0.5</v>
      </c>
      <c r="AF226" s="889">
        <v>1.55</v>
      </c>
      <c r="AG226" s="889">
        <v>12.6</v>
      </c>
      <c r="AH226" s="889">
        <v>22</v>
      </c>
      <c r="AI226" s="889">
        <v>14.549999999999999</v>
      </c>
      <c r="AJ226" s="889">
        <v>-10.4</v>
      </c>
      <c r="AK226" s="889">
        <v>10.02</v>
      </c>
      <c r="AL226" s="902">
        <v>4490</v>
      </c>
      <c r="AM226" s="896">
        <v>1.5</v>
      </c>
      <c r="AN226" s="889">
        <v>0.6</v>
      </c>
      <c r="AO226" s="762">
        <f t="shared" si="59"/>
        <v>-29.266809824617447</v>
      </c>
      <c r="AP226" s="763">
        <f t="shared" si="60"/>
        <v>8.5019401753825523</v>
      </c>
      <c r="AQ226" s="912">
        <f t="shared" si="61"/>
        <v>61.302424725179591</v>
      </c>
      <c r="AR226" s="669">
        <f>INDEX(Historical!$C$7:$C$1381,MATCH(B226,Historical!$B$7:$B$1403,0))*IF(AH226="n/a",1.03,IF(AH226&lt;0,1.01,IF(AH226&gt;10,1.1,(1+AH226/100))))</f>
        <v>0.69300000000000006</v>
      </c>
      <c r="AS226" s="910">
        <f t="shared" si="62"/>
        <v>0.76230000000000009</v>
      </c>
      <c r="AT226" s="910">
        <f t="shared" si="66"/>
        <v>0.83853000000000022</v>
      </c>
      <c r="AU226" s="910">
        <f t="shared" si="66"/>
        <v>0.92238300000000029</v>
      </c>
      <c r="AV226" s="910">
        <f t="shared" si="66"/>
        <v>1.0146213000000004</v>
      </c>
      <c r="AW226" s="669">
        <f t="shared" si="63"/>
        <v>4.2308343000000015</v>
      </c>
      <c r="AX226" s="770">
        <f t="shared" si="64"/>
        <v>7.0012151249379473</v>
      </c>
      <c r="AY226" s="959">
        <v>0.9</v>
      </c>
      <c r="AZ226" s="896">
        <v>0.63</v>
      </c>
      <c r="BA226" s="896">
        <v>-25.75</v>
      </c>
      <c r="BB226" s="896">
        <v>-16.41</v>
      </c>
      <c r="BC226" s="896">
        <v>-17.87</v>
      </c>
      <c r="BE226" s="641">
        <v>2013</v>
      </c>
      <c r="BF226" s="922">
        <f t="shared" si="65"/>
        <v>0</v>
      </c>
      <c r="BG226" s="906">
        <v>4.5999999999999996</v>
      </c>
      <c r="BH226" s="721"/>
    </row>
    <row r="227" spans="1:60" ht="11.25" customHeight="1" x14ac:dyDescent="0.2">
      <c r="A227" s="887" t="s">
        <v>874</v>
      </c>
      <c r="B227" s="899" t="s">
        <v>875</v>
      </c>
      <c r="C227" s="957" t="s">
        <v>4335</v>
      </c>
      <c r="D227" s="957" t="s">
        <v>4336</v>
      </c>
      <c r="E227" s="754">
        <v>7</v>
      </c>
      <c r="F227" s="1235">
        <v>700</v>
      </c>
      <c r="G227" s="1235" t="s">
        <v>115</v>
      </c>
      <c r="H227" s="1235" t="s">
        <v>115</v>
      </c>
      <c r="I227" s="898">
        <v>22.84</v>
      </c>
      <c r="J227" s="669">
        <f t="shared" si="52"/>
        <v>5.0788091068301222</v>
      </c>
      <c r="K227" s="901">
        <v>0.28999999999999998</v>
      </c>
      <c r="L227" s="911">
        <v>4</v>
      </c>
      <c r="M227" s="660">
        <f t="shared" si="53"/>
        <v>1.1599999999999999</v>
      </c>
      <c r="N227" s="894" t="s">
        <v>465</v>
      </c>
      <c r="O227" s="756">
        <v>0.28000000000000003</v>
      </c>
      <c r="P227" s="885">
        <v>43828</v>
      </c>
      <c r="Q227" s="885">
        <v>43844</v>
      </c>
      <c r="R227" s="660">
        <f t="shared" si="54"/>
        <v>3.5714285714285547</v>
      </c>
      <c r="S227" s="721">
        <f>IF(INDEX(Historical!$D$7:$D$1379,MATCH(B227,Historical!$B$7:$B$1403,0))=0,"n/a",(INDEX(Historical!$C$7:$C$1381,MATCH(B227,Historical!$B$7:$B$1403,0))/INDEX(Historical!$D$7:$D$1379,MATCH(B227,Historical!$B$7:$B$1403,0))-1)*100)</f>
        <v>3.7037037037036979</v>
      </c>
      <c r="T227" s="721">
        <f>IF(INDEX(Historical!$F$7:$F$1372,MATCH(B227,Historical!$B$7:$B$1403,0))=0,"n/a",((INDEX(Historical!$C$7:$C$1381,MATCH(B227,Historical!$B$7:$B$1403,0))/INDEX(Historical!$F$7:$F$1372,MATCH(B227,Historical!$B$7:$B$1403,0)))^(1/3)-1)*100)</f>
        <v>3.8498820370220788</v>
      </c>
      <c r="U227" s="721">
        <f>IF(INDEX(Historical!$H$7:$H$1372,MATCH(B227,Historical!$B$7:$B$1403,0))=0,"n/a",((INDEX(Historical!$C$7:$C$1381,MATCH(B227,Historical!$B$7:$B$1403,0))/INDEX(Historical!$H$7:$H$1372,MATCH(B227,Historical!$B$7:$B$1403,0)))^(1/5)-1)*100)</f>
        <v>4.0126207180960938</v>
      </c>
      <c r="V227" s="721">
        <f>IF(INDEX(Historical!$O$7:$O$1372,MATCH(B227,Historical!$B$7:$B$1403,0))=0,"n/a",((INDEX(Historical!$C$7:$C$1381,MATCH(B227,Historical!$B$7:$B$1403,0))/INDEX(Historical!$O$7:$O$1372,MATCH(B227,Historical!$B$7:$B$1403,0)))^(1/10)-1)*100)</f>
        <v>3.6841429121064806</v>
      </c>
      <c r="W227" s="722">
        <f t="shared" si="55"/>
        <v>1.0891598979263808</v>
      </c>
      <c r="X227" s="723" t="str">
        <f t="shared" si="56"/>
        <v>n/a</v>
      </c>
      <c r="Y227" s="679"/>
      <c r="Z227" s="669">
        <f t="shared" si="57"/>
        <v>190.1639344262295</v>
      </c>
      <c r="AA227" s="910">
        <f t="shared" si="58"/>
        <v>37.442622950819676</v>
      </c>
      <c r="AB227" s="911">
        <v>12</v>
      </c>
      <c r="AC227" s="889">
        <v>0.61</v>
      </c>
      <c r="AD227" s="889">
        <v>12.48</v>
      </c>
      <c r="AE227" s="889">
        <v>6.69</v>
      </c>
      <c r="AF227" s="889">
        <v>1.29</v>
      </c>
      <c r="AG227" s="889">
        <v>2.9000000000000004</v>
      </c>
      <c r="AH227" s="889">
        <v>-49.4</v>
      </c>
      <c r="AI227" s="889">
        <v>16.48</v>
      </c>
      <c r="AJ227" s="889">
        <v>-9</v>
      </c>
      <c r="AK227" s="889">
        <v>3</v>
      </c>
      <c r="AL227" s="902">
        <v>1980</v>
      </c>
      <c r="AM227" s="896">
        <v>0.64</v>
      </c>
      <c r="AN227" s="889">
        <v>1.1499999999999999</v>
      </c>
      <c r="AO227" s="762">
        <f t="shared" si="59"/>
        <v>-28.35119312589346</v>
      </c>
      <c r="AP227" s="763">
        <f t="shared" si="60"/>
        <v>9.091429824926216</v>
      </c>
      <c r="AQ227" s="912">
        <f t="shared" si="61"/>
        <v>46.516565019579325</v>
      </c>
      <c r="AR227" s="669">
        <f>INDEX(Historical!$C$7:$C$1381,MATCH(B227,Historical!$B$7:$B$1403,0))*IF(AH227="n/a",1.03,IF(AH227&lt;0,1.01,IF(AH227&gt;10,1.1,(1+AH227/100))))</f>
        <v>1.1312000000000002</v>
      </c>
      <c r="AS227" s="910">
        <f t="shared" si="62"/>
        <v>1.2443200000000003</v>
      </c>
      <c r="AT227" s="910">
        <f t="shared" ref="AT227:AV246" si="67">IF($AK227="n/a",1.03*AS227,IF($AK227&lt;0,1.01*AS227,IF($AK227&gt;10,1.1*AS227,(1+$AK227/100)*AS227)))</f>
        <v>1.2816496000000004</v>
      </c>
      <c r="AU227" s="910">
        <f t="shared" si="67"/>
        <v>1.3200990880000005</v>
      </c>
      <c r="AV227" s="910">
        <f t="shared" si="67"/>
        <v>1.3597020606400005</v>
      </c>
      <c r="AW227" s="669">
        <f t="shared" si="63"/>
        <v>6.3369707486400024</v>
      </c>
      <c r="AX227" s="770">
        <f t="shared" si="64"/>
        <v>27.745055817162882</v>
      </c>
      <c r="AY227" s="959">
        <v>0.79</v>
      </c>
      <c r="AZ227" s="896">
        <v>-1.9300000000000002</v>
      </c>
      <c r="BA227" s="896">
        <v>-22.71</v>
      </c>
      <c r="BB227" s="896">
        <v>-10.08</v>
      </c>
      <c r="BC227" s="896">
        <v>-16.150000000000002</v>
      </c>
      <c r="BE227" s="641">
        <v>2014</v>
      </c>
      <c r="BF227" s="922">
        <f t="shared" si="65"/>
        <v>0</v>
      </c>
      <c r="BG227" s="906">
        <v>1</v>
      </c>
      <c r="BH227" s="887"/>
    </row>
    <row r="228" spans="1:60" ht="11.25" customHeight="1" x14ac:dyDescent="0.2">
      <c r="A228" s="887" t="s">
        <v>3796</v>
      </c>
      <c r="B228" s="899" t="s">
        <v>3797</v>
      </c>
      <c r="C228" s="957" t="s">
        <v>112</v>
      </c>
      <c r="D228" s="957" t="s">
        <v>1224</v>
      </c>
      <c r="E228" s="754">
        <v>7</v>
      </c>
      <c r="F228" s="1235">
        <v>727</v>
      </c>
      <c r="G228" s="1235" t="s">
        <v>106</v>
      </c>
      <c r="H228" s="1235" t="s">
        <v>106</v>
      </c>
      <c r="I228" s="898">
        <v>114.99</v>
      </c>
      <c r="J228" s="669">
        <f t="shared" si="52"/>
        <v>1.1131402730672233</v>
      </c>
      <c r="K228" s="901">
        <v>0.32</v>
      </c>
      <c r="L228" s="911">
        <v>4</v>
      </c>
      <c r="M228" s="660">
        <f t="shared" si="53"/>
        <v>1.28</v>
      </c>
      <c r="N228" s="894" t="s">
        <v>151</v>
      </c>
      <c r="O228" s="756">
        <v>0.27</v>
      </c>
      <c r="P228" s="885">
        <v>43906</v>
      </c>
      <c r="Q228" s="885">
        <v>43921</v>
      </c>
      <c r="R228" s="660">
        <f t="shared" si="54"/>
        <v>18.518518518518512</v>
      </c>
      <c r="S228" s="721">
        <f>IF(INDEX(Historical!$D$7:$D$1379,MATCH(B228,Historical!$B$7:$B$1403,0))=0,"n/a",(INDEX(Historical!$C$7:$C$1381,MATCH(B228,Historical!$B$7:$B$1403,0))/INDEX(Historical!$D$7:$D$1379,MATCH(B228,Historical!$B$7:$B$1403,0))-1)*100)</f>
        <v>28.57142857142858</v>
      </c>
      <c r="T228" s="721">
        <f>IF(INDEX(Historical!$F$7:$F$1372,MATCH(B228,Historical!$B$7:$B$1403,0))=0,"n/a",((INDEX(Historical!$C$7:$C$1381,MATCH(B228,Historical!$B$7:$B$1403,0))/INDEX(Historical!$F$7:$F$1372,MATCH(B228,Historical!$B$7:$B$1403,0)))^(1/3)-1)*100)</f>
        <v>31.037069710444843</v>
      </c>
      <c r="U228" s="721">
        <f>IF(INDEX(Historical!$H$7:$H$1372,MATCH(B228,Historical!$B$7:$B$1403,0))=0,"n/a",((INDEX(Historical!$C$7:$C$1381,MATCH(B228,Historical!$B$7:$B$1403,0))/INDEX(Historical!$H$7:$H$1372,MATCH(B228,Historical!$B$7:$B$1403,0)))^(1/5)-1)*100)</f>
        <v>27.542450062579093</v>
      </c>
      <c r="V228" s="721" t="str">
        <f>IF(INDEX(Historical!$O$7:$O$1372,MATCH(B228,Historical!$B$7:$B$1403,0))=0,"n/a",((INDEX(Historical!$C$7:$C$1381,MATCH(B228,Historical!$B$7:$B$1403,0))/INDEX(Historical!$O$7:$O$1372,MATCH(B228,Historical!$B$7:$B$1403,0)))^(1/10)-1)*100)</f>
        <v>n/a</v>
      </c>
      <c r="W228" s="722" t="str">
        <f t="shared" si="55"/>
        <v>n/a</v>
      </c>
      <c r="X228" s="723">
        <f t="shared" si="56"/>
        <v>1.5920491365652658</v>
      </c>
      <c r="Y228" s="900" t="s">
        <v>4070</v>
      </c>
      <c r="Z228" s="669">
        <f t="shared" si="57"/>
        <v>30.046948356807512</v>
      </c>
      <c r="AA228" s="910">
        <f t="shared" si="58"/>
        <v>26.992957746478872</v>
      </c>
      <c r="AB228" s="911">
        <v>12</v>
      </c>
      <c r="AC228" s="889">
        <v>4.26</v>
      </c>
      <c r="AD228" s="889">
        <v>3.25</v>
      </c>
      <c r="AE228" s="889">
        <v>3.77</v>
      </c>
      <c r="AF228" s="889">
        <v>14.13</v>
      </c>
      <c r="AG228" s="891">
        <v>58.699999999999996</v>
      </c>
      <c r="AH228" s="889">
        <v>-1.3</v>
      </c>
      <c r="AI228" s="889">
        <v>7.59</v>
      </c>
      <c r="AJ228" s="889">
        <v>17.299999999999997</v>
      </c>
      <c r="AK228" s="889">
        <v>8.3099999999999987</v>
      </c>
      <c r="AL228" s="902">
        <v>10750</v>
      </c>
      <c r="AM228" s="896">
        <v>0.5</v>
      </c>
      <c r="AN228" s="889">
        <v>1.89</v>
      </c>
      <c r="AO228" s="762">
        <f t="shared" si="59"/>
        <v>1.6626325891674441</v>
      </c>
      <c r="AP228" s="763">
        <f t="shared" si="60"/>
        <v>28.655590335646316</v>
      </c>
      <c r="AQ228" s="912">
        <f t="shared" si="61"/>
        <v>311.72293432342013</v>
      </c>
      <c r="AR228" s="669">
        <f>INDEX(Historical!$C$7:$C$1381,MATCH(B228,Historical!$B$7:$B$1403,0))*IF(AH228="n/a",1.03,IF(AH228&lt;0,1.01,IF(AH228&gt;10,1.1,(1+AH228/100))))</f>
        <v>1.0908</v>
      </c>
      <c r="AS228" s="910">
        <f t="shared" si="62"/>
        <v>1.1735917200000001</v>
      </c>
      <c r="AT228" s="910">
        <f t="shared" si="67"/>
        <v>1.2711171919320001</v>
      </c>
      <c r="AU228" s="910">
        <f t="shared" si="67"/>
        <v>1.3767470305815492</v>
      </c>
      <c r="AV228" s="910">
        <f t="shared" si="67"/>
        <v>1.4911547088228758</v>
      </c>
      <c r="AW228" s="669">
        <f t="shared" si="63"/>
        <v>6.4034106513364257</v>
      </c>
      <c r="AX228" s="770">
        <f t="shared" si="64"/>
        <v>5.5686674070235895</v>
      </c>
      <c r="AY228" s="959">
        <v>1.1499999999999999</v>
      </c>
      <c r="AZ228" s="896">
        <v>32.019999999999996</v>
      </c>
      <c r="BA228" s="896">
        <v>-17.419999999999998</v>
      </c>
      <c r="BB228" s="896">
        <v>-10.050000000000001</v>
      </c>
      <c r="BC228" s="896">
        <v>2.9000000000000004</v>
      </c>
      <c r="BE228" s="641">
        <v>2014</v>
      </c>
      <c r="BF228" s="922">
        <f t="shared" si="65"/>
        <v>0</v>
      </c>
      <c r="BG228" s="906">
        <v>14.000000000000002</v>
      </c>
    </row>
    <row r="229" spans="1:60" s="796" customFormat="1" ht="11.25" customHeight="1" x14ac:dyDescent="0.2">
      <c r="A229" s="777" t="s">
        <v>945</v>
      </c>
      <c r="B229" s="804" t="s">
        <v>4166</v>
      </c>
      <c r="C229" s="957" t="s">
        <v>108</v>
      </c>
      <c r="D229" s="957" t="s">
        <v>118</v>
      </c>
      <c r="E229" s="778">
        <v>7</v>
      </c>
      <c r="F229" s="1235">
        <v>655</v>
      </c>
      <c r="G229" s="1234" t="s">
        <v>106</v>
      </c>
      <c r="H229" s="1234" t="s">
        <v>106</v>
      </c>
      <c r="I229" s="779">
        <v>56.26</v>
      </c>
      <c r="J229" s="780">
        <f t="shared" si="52"/>
        <v>2.2040526128688236</v>
      </c>
      <c r="K229" s="781">
        <v>0.31</v>
      </c>
      <c r="L229" s="782">
        <v>4</v>
      </c>
      <c r="M229" s="783">
        <f t="shared" si="53"/>
        <v>1.24</v>
      </c>
      <c r="N229" s="784" t="s">
        <v>596</v>
      </c>
      <c r="O229" s="1246">
        <v>0.27</v>
      </c>
      <c r="P229" s="805">
        <v>43524</v>
      </c>
      <c r="Q229" s="805">
        <v>43539</v>
      </c>
      <c r="R229" s="783">
        <f t="shared" si="54"/>
        <v>14.814814814814806</v>
      </c>
      <c r="S229" s="721">
        <f>IF(INDEX(Historical!$D$7:$D$1379,MATCH(B229,Historical!$B$7:$B$1403,0))=0,"n/a",(INDEX(Historical!$C$7:$C$1381,MATCH(B229,Historical!$B$7:$B$1403,0))/INDEX(Historical!$D$7:$D$1379,MATCH(B229,Historical!$B$7:$B$1403,0))-1)*100)</f>
        <v>14.814814814814813</v>
      </c>
      <c r="T229" s="721">
        <f>IF(INDEX(Historical!$F$7:$F$1372,MATCH(B229,Historical!$B$7:$B$1403,0))=0,"n/a",((INDEX(Historical!$C$7:$C$1381,MATCH(B229,Historical!$B$7:$B$1403,0))/INDEX(Historical!$F$7:$F$1372,MATCH(B229,Historical!$B$7:$B$1403,0)))^(1/3)-1)*100)</f>
        <v>17.457012684978924</v>
      </c>
      <c r="U229" s="721">
        <f>IF(INDEX(Historical!$H$7:$H$1372,MATCH(B229,Historical!$B$7:$B$1403,0))=0,"n/a",((INDEX(Historical!$C$7:$C$1381,MATCH(B229,Historical!$B$7:$B$1403,0))/INDEX(Historical!$H$7:$H$1372,MATCH(B229,Historical!$B$7:$B$1403,0)))^(1/5)-1)*100)</f>
        <v>15.625623316640436</v>
      </c>
      <c r="V229" s="721" t="str">
        <f>IF(INDEX(Historical!$O$7:$O$1372,MATCH(B229,Historical!$B$7:$B$1403,0))=0,"n/a",((INDEX(Historical!$C$7:$C$1381,MATCH(B229,Historical!$B$7:$B$1403,0))/INDEX(Historical!$O$7:$O$1372,MATCH(B229,Historical!$B$7:$B$1403,0)))^(1/10)-1)*100)</f>
        <v>n/a</v>
      </c>
      <c r="W229" s="722" t="str">
        <f t="shared" si="55"/>
        <v>n/a</v>
      </c>
      <c r="X229" s="723" t="str">
        <f t="shared" si="56"/>
        <v>n/a</v>
      </c>
      <c r="Y229" s="797" t="s">
        <v>4397</v>
      </c>
      <c r="Z229" s="780">
        <f t="shared" si="57"/>
        <v>89.208633093525179</v>
      </c>
      <c r="AA229" s="788">
        <f t="shared" si="58"/>
        <v>40.474820143884891</v>
      </c>
      <c r="AB229" s="782">
        <v>12</v>
      </c>
      <c r="AC229" s="789">
        <v>1.39</v>
      </c>
      <c r="AD229" s="789">
        <v>5.79</v>
      </c>
      <c r="AE229" s="789">
        <v>1.01</v>
      </c>
      <c r="AF229" s="789">
        <v>1.02</v>
      </c>
      <c r="AG229" s="789">
        <v>2.8000000000000003</v>
      </c>
      <c r="AH229" s="789">
        <v>110.1</v>
      </c>
      <c r="AI229" s="789">
        <v>920.5</v>
      </c>
      <c r="AJ229" s="789">
        <v>-13.5</v>
      </c>
      <c r="AK229" s="789">
        <v>7.0000000000000009</v>
      </c>
      <c r="AL229" s="790">
        <v>1920</v>
      </c>
      <c r="AM229" s="791">
        <v>2.2999999999999998</v>
      </c>
      <c r="AN229" s="789">
        <v>0.31</v>
      </c>
      <c r="AO229" s="792">
        <f t="shared" si="59"/>
        <v>-22.64514421437563</v>
      </c>
      <c r="AP229" s="793">
        <f t="shared" si="60"/>
        <v>17.829675929509261</v>
      </c>
      <c r="AQ229" s="794">
        <f t="shared" si="61"/>
        <v>35.456949367297085</v>
      </c>
      <c r="AR229" s="669">
        <f>INDEX(Historical!$C$7:$C$1381,MATCH(B229,Historical!$B$7:$B$1403,0))*IF(AH229="n/a",1.03,IF(AH229&lt;0,1.01,IF(AH229&gt;10,1.1,(1+AH229/100))))</f>
        <v>1.3640000000000001</v>
      </c>
      <c r="AS229" s="788">
        <f t="shared" si="62"/>
        <v>1.5004000000000002</v>
      </c>
      <c r="AT229" s="788">
        <f t="shared" si="67"/>
        <v>1.6054280000000003</v>
      </c>
      <c r="AU229" s="788">
        <f t="shared" si="67"/>
        <v>1.7178079600000005</v>
      </c>
      <c r="AV229" s="788">
        <f t="shared" si="67"/>
        <v>1.8380545172000007</v>
      </c>
      <c r="AW229" s="780">
        <f t="shared" si="63"/>
        <v>8.0256904772000013</v>
      </c>
      <c r="AX229" s="795">
        <f t="shared" si="64"/>
        <v>14.265358118023466</v>
      </c>
      <c r="AY229" s="960">
        <v>0.54</v>
      </c>
      <c r="AZ229" s="791">
        <v>-3.75</v>
      </c>
      <c r="BA229" s="791">
        <v>-28.4</v>
      </c>
      <c r="BB229" s="791">
        <v>-14.91</v>
      </c>
      <c r="BC229" s="791">
        <v>-17.27</v>
      </c>
      <c r="BD229" s="933"/>
      <c r="BE229" s="641">
        <v>2013</v>
      </c>
      <c r="BF229" s="922">
        <f t="shared" si="65"/>
        <v>0</v>
      </c>
      <c r="BG229" s="847">
        <v>0.5</v>
      </c>
    </row>
    <row r="230" spans="1:60" ht="11.25" customHeight="1" x14ac:dyDescent="0.2">
      <c r="A230" s="895" t="s">
        <v>965</v>
      </c>
      <c r="B230" s="899" t="s">
        <v>966</v>
      </c>
      <c r="C230" s="957" t="s">
        <v>4207</v>
      </c>
      <c r="D230" s="957" t="s">
        <v>4354</v>
      </c>
      <c r="E230" s="754">
        <v>7</v>
      </c>
      <c r="F230" s="1235">
        <v>680</v>
      </c>
      <c r="G230" s="1235" t="s">
        <v>106</v>
      </c>
      <c r="H230" s="1235" t="s">
        <v>106</v>
      </c>
      <c r="I230" s="898">
        <v>30.68</v>
      </c>
      <c r="J230" s="669">
        <f t="shared" si="52"/>
        <v>2.737940026075619</v>
      </c>
      <c r="K230" s="901">
        <v>0.21</v>
      </c>
      <c r="L230" s="911">
        <v>4</v>
      </c>
      <c r="M230" s="660">
        <f t="shared" si="53"/>
        <v>0.84</v>
      </c>
      <c r="N230" s="894" t="s">
        <v>195</v>
      </c>
      <c r="O230" s="756">
        <v>0.2</v>
      </c>
      <c r="P230" s="885">
        <v>43718</v>
      </c>
      <c r="Q230" s="885">
        <v>43733</v>
      </c>
      <c r="R230" s="660">
        <f t="shared" si="54"/>
        <v>4.9999999999999902</v>
      </c>
      <c r="S230" s="721">
        <f>IF(INDEX(Historical!$D$7:$D$1379,MATCH(B230,Historical!$B$7:$B$1403,0))=0,"n/a",(INDEX(Historical!$C$7:$C$1381,MATCH(B230,Historical!$B$7:$B$1403,0))/INDEX(Historical!$D$7:$D$1379,MATCH(B230,Historical!$B$7:$B$1403,0))-1)*100)</f>
        <v>5.12820512820511</v>
      </c>
      <c r="T230" s="721">
        <f>IF(INDEX(Historical!$F$7:$F$1372,MATCH(B230,Historical!$B$7:$B$1403,0))=0,"n/a",((INDEX(Historical!$C$7:$C$1381,MATCH(B230,Historical!$B$7:$B$1403,0))/INDEX(Historical!$F$7:$F$1372,MATCH(B230,Historical!$B$7:$B$1403,0)))^(1/3)-1)*100)</f>
        <v>6.4392109888903093</v>
      </c>
      <c r="U230" s="721">
        <f>IF(INDEX(Historical!$H$7:$H$1372,MATCH(B230,Historical!$B$7:$B$1403,0))=0,"n/a",((INDEX(Historical!$C$7:$C$1381,MATCH(B230,Historical!$B$7:$B$1403,0))/INDEX(Historical!$H$7:$H$1372,MATCH(B230,Historical!$B$7:$B$1403,0)))^(1/5)-1)*100)</f>
        <v>5.7509877630735673</v>
      </c>
      <c r="V230" s="721" t="str">
        <f>IF(INDEX(Historical!$O$7:$O$1372,MATCH(B230,Historical!$B$7:$B$1403,0))=0,"n/a",((INDEX(Historical!$C$7:$C$1381,MATCH(B230,Historical!$B$7:$B$1403,0))/INDEX(Historical!$O$7:$O$1372,MATCH(B230,Historical!$B$7:$B$1403,0)))^(1/10)-1)*100)</f>
        <v>n/a</v>
      </c>
      <c r="W230" s="722" t="str">
        <f t="shared" si="55"/>
        <v>n/a</v>
      </c>
      <c r="X230" s="723" t="str">
        <f t="shared" si="56"/>
        <v>n/a</v>
      </c>
      <c r="Y230" s="682"/>
      <c r="Z230" s="669">
        <f t="shared" si="57"/>
        <v>84.848484848484844</v>
      </c>
      <c r="AA230" s="910">
        <f t="shared" si="58"/>
        <v>30.98989898989899</v>
      </c>
      <c r="AB230" s="911">
        <v>6</v>
      </c>
      <c r="AC230" s="889">
        <v>0.99</v>
      </c>
      <c r="AD230" s="889">
        <v>2.98</v>
      </c>
      <c r="AE230" s="889">
        <v>0.17</v>
      </c>
      <c r="AF230" s="889">
        <v>0.78</v>
      </c>
      <c r="AG230" s="889">
        <v>2.5</v>
      </c>
      <c r="AH230" s="891">
        <v>216.7</v>
      </c>
      <c r="AI230" s="891">
        <v>46.89</v>
      </c>
      <c r="AJ230" s="889">
        <v>-15</v>
      </c>
      <c r="AK230" s="889">
        <v>10.4</v>
      </c>
      <c r="AL230" s="902">
        <v>3110</v>
      </c>
      <c r="AM230" s="896">
        <v>0.70000000000000007</v>
      </c>
      <c r="AN230" s="889">
        <v>0.43</v>
      </c>
      <c r="AO230" s="762">
        <f t="shared" si="59"/>
        <v>-22.500971200749802</v>
      </c>
      <c r="AP230" s="763">
        <f t="shared" si="60"/>
        <v>8.4889277891491872</v>
      </c>
      <c r="AQ230" s="912">
        <f t="shared" si="61"/>
        <v>3.6492401475523906</v>
      </c>
      <c r="AR230" s="669">
        <f>INDEX(Historical!$C$7:$C$1381,MATCH(B230,Historical!$B$7:$B$1403,0))*IF(AH230="n/a",1.03,IF(AH230&lt;0,1.01,IF(AH230&gt;10,1.1,(1+AH230/100))))</f>
        <v>0.90200000000000002</v>
      </c>
      <c r="AS230" s="910">
        <f t="shared" si="62"/>
        <v>0.99220000000000008</v>
      </c>
      <c r="AT230" s="910">
        <f t="shared" si="67"/>
        <v>1.0914200000000003</v>
      </c>
      <c r="AU230" s="910">
        <f t="shared" si="67"/>
        <v>1.2005620000000004</v>
      </c>
      <c r="AV230" s="910">
        <f t="shared" si="67"/>
        <v>1.3206182000000004</v>
      </c>
      <c r="AW230" s="669">
        <f t="shared" si="63"/>
        <v>5.5068002000000007</v>
      </c>
      <c r="AX230" s="770">
        <f t="shared" si="64"/>
        <v>17.949153194263367</v>
      </c>
      <c r="AY230" s="959">
        <v>1.31</v>
      </c>
      <c r="AZ230" s="896">
        <v>-1.1599999999999999</v>
      </c>
      <c r="BA230" s="896">
        <v>-37.43</v>
      </c>
      <c r="BB230" s="896">
        <v>-22.18</v>
      </c>
      <c r="BC230" s="896">
        <v>-26.36</v>
      </c>
      <c r="BE230" s="641">
        <v>2013</v>
      </c>
      <c r="BF230" s="922">
        <f t="shared" si="65"/>
        <v>0</v>
      </c>
      <c r="BG230" s="906">
        <v>1.2</v>
      </c>
      <c r="BH230" s="721"/>
    </row>
    <row r="231" spans="1:60" ht="11.25" customHeight="1" x14ac:dyDescent="0.2">
      <c r="A231" s="904" t="s">
        <v>985</v>
      </c>
      <c r="B231" s="899" t="s">
        <v>986</v>
      </c>
      <c r="C231" s="957" t="s">
        <v>108</v>
      </c>
      <c r="D231" s="957" t="s">
        <v>4355</v>
      </c>
      <c r="E231" s="754">
        <v>7</v>
      </c>
      <c r="F231" s="1235">
        <v>662</v>
      </c>
      <c r="G231" s="1235" t="s">
        <v>106</v>
      </c>
      <c r="H231" s="1235" t="s">
        <v>106</v>
      </c>
      <c r="I231" s="898">
        <v>45.64</v>
      </c>
      <c r="J231" s="669">
        <f t="shared" si="52"/>
        <v>3.5933391761612614</v>
      </c>
      <c r="K231" s="901">
        <v>0.41</v>
      </c>
      <c r="L231" s="911">
        <v>4</v>
      </c>
      <c r="M231" s="660">
        <f t="shared" si="53"/>
        <v>1.64</v>
      </c>
      <c r="N231" s="894" t="s">
        <v>425</v>
      </c>
      <c r="O231" s="756">
        <v>0.38</v>
      </c>
      <c r="P231" s="636">
        <v>43563</v>
      </c>
      <c r="Q231" s="636">
        <v>43573</v>
      </c>
      <c r="R231" s="660">
        <f t="shared" si="54"/>
        <v>7.8947368421052557</v>
      </c>
      <c r="S231" s="721">
        <f>IF(INDEX(Historical!$D$7:$D$1379,MATCH(B231,Historical!$B$7:$B$1403,0))=0,"n/a",(INDEX(Historical!$C$7:$C$1381,MATCH(B231,Historical!$B$7:$B$1403,0))/INDEX(Historical!$D$7:$D$1379,MATCH(B231,Historical!$B$7:$B$1403,0))-1)*100)</f>
        <v>21.052631578947366</v>
      </c>
      <c r="T231" s="721">
        <f>IF(INDEX(Historical!$F$7:$F$1372,MATCH(B231,Historical!$B$7:$B$1403,0))=0,"n/a",((INDEX(Historical!$C$7:$C$1381,MATCH(B231,Historical!$B$7:$B$1403,0))/INDEX(Historical!$F$7:$F$1372,MATCH(B231,Historical!$B$7:$B$1403,0)))^(1/3)-1)*100)</f>
        <v>24.71420651239491</v>
      </c>
      <c r="U231" s="721">
        <f>IF(INDEX(Historical!$H$7:$H$1372,MATCH(B231,Historical!$B$7:$B$1403,0))=0,"n/a",((INDEX(Historical!$C$7:$C$1381,MATCH(B231,Historical!$B$7:$B$1403,0))/INDEX(Historical!$H$7:$H$1372,MATCH(B231,Historical!$B$7:$B$1403,0)))^(1/5)-1)*100)</f>
        <v>18.466445254224407</v>
      </c>
      <c r="V231" s="721">
        <f>IF(INDEX(Historical!$O$7:$O$1372,MATCH(B231,Historical!$B$7:$B$1403,0))=0,"n/a",((INDEX(Historical!$C$7:$C$1381,MATCH(B231,Historical!$B$7:$B$1403,0))/INDEX(Historical!$O$7:$O$1372,MATCH(B231,Historical!$B$7:$B$1403,0)))^(1/10)-1)*100)</f>
        <v>35.012378701308975</v>
      </c>
      <c r="W231" s="722">
        <f t="shared" si="55"/>
        <v>0.52742618294409171</v>
      </c>
      <c r="X231" s="723">
        <f t="shared" si="56"/>
        <v>1.694169289378386</v>
      </c>
      <c r="Y231" s="900"/>
      <c r="Z231" s="669">
        <f t="shared" si="57"/>
        <v>39.140811455847249</v>
      </c>
      <c r="AA231" s="910">
        <f t="shared" si="58"/>
        <v>10.892601431980905</v>
      </c>
      <c r="AB231" s="911">
        <v>12</v>
      </c>
      <c r="AC231" s="889">
        <v>4.1900000000000004</v>
      </c>
      <c r="AD231" s="889">
        <v>1.56</v>
      </c>
      <c r="AE231" s="889">
        <v>3.14</v>
      </c>
      <c r="AF231" s="889">
        <v>1.03</v>
      </c>
      <c r="AG231" s="889">
        <v>9.8000000000000007</v>
      </c>
      <c r="AH231" s="889">
        <v>28.4</v>
      </c>
      <c r="AI231" s="889">
        <v>5.4899999999999993</v>
      </c>
      <c r="AJ231" s="889">
        <v>10.9</v>
      </c>
      <c r="AK231" s="889">
        <v>7.0000000000000009</v>
      </c>
      <c r="AL231" s="902">
        <v>1650</v>
      </c>
      <c r="AM231" s="896">
        <v>1.5</v>
      </c>
      <c r="AN231" s="889">
        <v>7.0000000000000007E-2</v>
      </c>
      <c r="AO231" s="762">
        <f t="shared" si="59"/>
        <v>11.167182998404764</v>
      </c>
      <c r="AP231" s="763">
        <f t="shared" si="60"/>
        <v>22.059784430385669</v>
      </c>
      <c r="AQ231" s="912">
        <f t="shared" si="61"/>
        <v>-29.38561847788187</v>
      </c>
      <c r="AR231" s="669">
        <f>INDEX(Historical!$C$7:$C$1381,MATCH(B231,Historical!$B$7:$B$1403,0))*IF(AH231="n/a",1.03,IF(AH231&lt;0,1.01,IF(AH231&gt;10,1.1,(1+AH231/100))))</f>
        <v>1.7710000000000004</v>
      </c>
      <c r="AS231" s="910">
        <f t="shared" si="62"/>
        <v>1.8682279000000004</v>
      </c>
      <c r="AT231" s="910">
        <f t="shared" si="67"/>
        <v>1.9990038530000005</v>
      </c>
      <c r="AU231" s="910">
        <f t="shared" si="67"/>
        <v>2.1389341227100007</v>
      </c>
      <c r="AV231" s="910">
        <f t="shared" si="67"/>
        <v>2.2886595112997008</v>
      </c>
      <c r="AW231" s="669">
        <f t="shared" si="63"/>
        <v>10.065825387009703</v>
      </c>
      <c r="AX231" s="770">
        <f t="shared" si="64"/>
        <v>22.054832136305219</v>
      </c>
      <c r="AY231" s="959">
        <v>0.78</v>
      </c>
      <c r="AZ231" s="896">
        <v>-4.8</v>
      </c>
      <c r="BA231" s="896">
        <v>-26.25</v>
      </c>
      <c r="BB231" s="896">
        <v>-15.790000000000001</v>
      </c>
      <c r="BC231" s="896">
        <v>-15.03</v>
      </c>
      <c r="BE231" s="641">
        <v>2013</v>
      </c>
      <c r="BF231" s="922">
        <f t="shared" si="65"/>
        <v>0</v>
      </c>
      <c r="BG231" s="906">
        <v>1.2</v>
      </c>
      <c r="BH231" s="887"/>
    </row>
    <row r="232" spans="1:60" ht="11.25" customHeight="1" x14ac:dyDescent="0.2">
      <c r="A232" s="887" t="s">
        <v>1018</v>
      </c>
      <c r="B232" s="899" t="s">
        <v>1019</v>
      </c>
      <c r="C232" s="957" t="s">
        <v>246</v>
      </c>
      <c r="D232" s="957" t="s">
        <v>4362</v>
      </c>
      <c r="E232" s="754">
        <v>7</v>
      </c>
      <c r="F232" s="1235">
        <v>693</v>
      </c>
      <c r="G232" s="1235" t="s">
        <v>115</v>
      </c>
      <c r="H232" s="1235" t="s">
        <v>115</v>
      </c>
      <c r="I232" s="898">
        <v>53.2</v>
      </c>
      <c r="J232" s="669">
        <f t="shared" si="52"/>
        <v>1.8045112781954884</v>
      </c>
      <c r="K232" s="901">
        <v>0.24</v>
      </c>
      <c r="L232" s="911">
        <v>4</v>
      </c>
      <c r="M232" s="660">
        <f t="shared" si="53"/>
        <v>0.96</v>
      </c>
      <c r="N232" s="894" t="s">
        <v>148</v>
      </c>
      <c r="O232" s="756">
        <v>0.21</v>
      </c>
      <c r="P232" s="885">
        <v>43787</v>
      </c>
      <c r="Q232" s="885">
        <v>43812</v>
      </c>
      <c r="R232" s="660">
        <f t="shared" si="54"/>
        <v>14.285714285714285</v>
      </c>
      <c r="S232" s="721">
        <f>IF(INDEX(Historical!$D$7:$D$1379,MATCH(B232,Historical!$B$7:$B$1403,0))=0,"n/a",(INDEX(Historical!$C$7:$C$1381,MATCH(B232,Historical!$B$7:$B$1403,0))/INDEX(Historical!$D$7:$D$1379,MATCH(B232,Historical!$B$7:$B$1403,0))-1)*100)</f>
        <v>11.538461538461542</v>
      </c>
      <c r="T232" s="721">
        <f>IF(INDEX(Historical!$F$7:$F$1372,MATCH(B232,Historical!$B$7:$B$1403,0))=0,"n/a",((INDEX(Historical!$C$7:$C$1381,MATCH(B232,Historical!$B$7:$B$1403,0))/INDEX(Historical!$F$7:$F$1372,MATCH(B232,Historical!$B$7:$B$1403,0)))^(1/3)-1)*100)</f>
        <v>12.257330985276148</v>
      </c>
      <c r="U232" s="721">
        <f>IF(INDEX(Historical!$H$7:$H$1372,MATCH(B232,Historical!$B$7:$B$1403,0))=0,"n/a",((INDEX(Historical!$C$7:$C$1381,MATCH(B232,Historical!$B$7:$B$1403,0))/INDEX(Historical!$H$7:$H$1372,MATCH(B232,Historical!$B$7:$B$1403,0)))^(1/5)-1)*100)</f>
        <v>14.093616842292779</v>
      </c>
      <c r="V232" s="721">
        <f>IF(INDEX(Historical!$O$7:$O$1372,MATCH(B232,Historical!$B$7:$B$1403,0))=0,"n/a",((INDEX(Historical!$C$7:$C$1381,MATCH(B232,Historical!$B$7:$B$1403,0))/INDEX(Historical!$O$7:$O$1372,MATCH(B232,Historical!$B$7:$B$1403,0)))^(1/10)-1)*100)</f>
        <v>33.062268997904496</v>
      </c>
      <c r="W232" s="722">
        <f t="shared" si="55"/>
        <v>0.42627494329521182</v>
      </c>
      <c r="X232" s="723" t="str">
        <f t="shared" si="56"/>
        <v>n/a</v>
      </c>
      <c r="Y232" s="672"/>
      <c r="Z232" s="669">
        <f t="shared" si="57"/>
        <v>282.35294117647055</v>
      </c>
      <c r="AA232" s="910">
        <f t="shared" si="58"/>
        <v>156.47058823529412</v>
      </c>
      <c r="AB232" s="911">
        <v>12</v>
      </c>
      <c r="AC232" s="889">
        <v>0.34</v>
      </c>
      <c r="AD232" s="889">
        <v>10.37</v>
      </c>
      <c r="AE232" s="889">
        <v>1.06</v>
      </c>
      <c r="AF232" s="889">
        <v>3.33</v>
      </c>
      <c r="AG232" s="889">
        <v>-9.1</v>
      </c>
      <c r="AH232" s="889">
        <v>-87.9</v>
      </c>
      <c r="AI232" s="889">
        <v>11.07</v>
      </c>
      <c r="AJ232" s="889">
        <v>-29.5</v>
      </c>
      <c r="AK232" s="889">
        <v>15</v>
      </c>
      <c r="AL232" s="902">
        <v>4360</v>
      </c>
      <c r="AM232" s="896">
        <v>0.89999999999999991</v>
      </c>
      <c r="AN232" s="889">
        <v>0.85</v>
      </c>
      <c r="AO232" s="762">
        <f t="shared" si="59"/>
        <v>-140.57246011480584</v>
      </c>
      <c r="AP232" s="763">
        <f t="shared" si="60"/>
        <v>15.898128120488266</v>
      </c>
      <c r="AQ232" s="912">
        <f t="shared" si="61"/>
        <v>381.2239297751467</v>
      </c>
      <c r="AR232" s="669">
        <f>INDEX(Historical!$C$7:$C$1381,MATCH(B232,Historical!$B$7:$B$1403,0))*IF(AH232="n/a",1.03,IF(AH232&lt;0,1.01,IF(AH232&gt;10,1.1,(1+AH232/100))))</f>
        <v>0.87870000000000004</v>
      </c>
      <c r="AS232" s="910">
        <f t="shared" si="62"/>
        <v>0.96657000000000015</v>
      </c>
      <c r="AT232" s="910">
        <f t="shared" si="67"/>
        <v>1.0632270000000001</v>
      </c>
      <c r="AU232" s="910">
        <f t="shared" si="67"/>
        <v>1.1695497000000004</v>
      </c>
      <c r="AV232" s="910">
        <f t="shared" si="67"/>
        <v>1.2865046700000005</v>
      </c>
      <c r="AW232" s="669">
        <f t="shared" si="63"/>
        <v>5.3645513700000009</v>
      </c>
      <c r="AX232" s="770">
        <f t="shared" si="64"/>
        <v>10.08374317669173</v>
      </c>
      <c r="AY232" s="959">
        <v>1.81</v>
      </c>
      <c r="AZ232" s="896">
        <v>29.69</v>
      </c>
      <c r="BA232" s="896">
        <v>-19.78</v>
      </c>
      <c r="BB232" s="896">
        <v>-12.709999999999999</v>
      </c>
      <c r="BC232" s="896">
        <v>0.13</v>
      </c>
      <c r="BE232" s="641">
        <v>2014</v>
      </c>
      <c r="BF232" s="922">
        <f t="shared" si="65"/>
        <v>0</v>
      </c>
      <c r="BG232" s="906">
        <v>-3.4000000000000004</v>
      </c>
    </row>
    <row r="233" spans="1:60" ht="11.25" customHeight="1" x14ac:dyDescent="0.2">
      <c r="A233" s="887" t="s">
        <v>1009</v>
      </c>
      <c r="B233" s="899" t="s">
        <v>1010</v>
      </c>
      <c r="C233" s="957" t="s">
        <v>4335</v>
      </c>
      <c r="D233" s="957" t="s">
        <v>4336</v>
      </c>
      <c r="E233" s="754">
        <v>7</v>
      </c>
      <c r="F233" s="1235">
        <v>701</v>
      </c>
      <c r="G233" s="1235" t="s">
        <v>106</v>
      </c>
      <c r="H233" s="1235" t="s">
        <v>106</v>
      </c>
      <c r="I233" s="898">
        <v>18.21</v>
      </c>
      <c r="J233" s="669">
        <f t="shared" si="52"/>
        <v>6.2602965403624378</v>
      </c>
      <c r="K233" s="901">
        <v>0.28499999999999998</v>
      </c>
      <c r="L233" s="911">
        <v>4</v>
      </c>
      <c r="M233" s="660">
        <f t="shared" si="53"/>
        <v>1.1399999999999999</v>
      </c>
      <c r="N233" s="894" t="s">
        <v>219</v>
      </c>
      <c r="O233" s="756">
        <v>0.28000000000000003</v>
      </c>
      <c r="P233" s="885">
        <v>43832</v>
      </c>
      <c r="Q233" s="885">
        <v>43844</v>
      </c>
      <c r="R233" s="660">
        <f t="shared" si="54"/>
        <v>1.7857142857142672</v>
      </c>
      <c r="S233" s="721">
        <f>IF(INDEX(Historical!$D$7:$D$1379,MATCH(B233,Historical!$B$7:$B$1403,0))=0,"n/a",(INDEX(Historical!$C$7:$C$1381,MATCH(B233,Historical!$B$7:$B$1403,0))/INDEX(Historical!$D$7:$D$1379,MATCH(B233,Historical!$B$7:$B$1403,0))-1)*100)</f>
        <v>1.8181818181818299</v>
      </c>
      <c r="T233" s="721">
        <f>IF(INDEX(Historical!$F$7:$F$1372,MATCH(B233,Historical!$B$7:$B$1403,0))=0,"n/a",((INDEX(Historical!$C$7:$C$1381,MATCH(B233,Historical!$B$7:$B$1403,0))/INDEX(Historical!$F$7:$F$1372,MATCH(B233,Historical!$B$7:$B$1403,0)))^(1/3)-1)*100)</f>
        <v>4.5515917149420382</v>
      </c>
      <c r="U233" s="721">
        <f>IF(INDEX(Historical!$H$7:$H$1372,MATCH(B233,Historical!$B$7:$B$1403,0))=0,"n/a",((INDEX(Historical!$C$7:$C$1381,MATCH(B233,Historical!$B$7:$B$1403,0))/INDEX(Historical!$H$7:$H$1372,MATCH(B233,Historical!$B$7:$B$1403,0)))^(1/5)-1)*100)</f>
        <v>9.0276678319125345</v>
      </c>
      <c r="V233" s="721" t="str">
        <f>IF(INDEX(Historical!$O$7:$O$1372,MATCH(B233,Historical!$B$7:$B$1403,0))=0,"n/a",((INDEX(Historical!$C$7:$C$1381,MATCH(B233,Historical!$B$7:$B$1403,0))/INDEX(Historical!$O$7:$O$1372,MATCH(B233,Historical!$B$7:$B$1403,0)))^(1/10)-1)*100)</f>
        <v>n/a</v>
      </c>
      <c r="W233" s="722" t="str">
        <f t="shared" si="55"/>
        <v>n/a</v>
      </c>
      <c r="X233" s="723">
        <f t="shared" si="56"/>
        <v>0.43402249191887182</v>
      </c>
      <c r="Y233" s="679"/>
      <c r="Z233" s="669">
        <f t="shared" si="57"/>
        <v>123.91304347826085</v>
      </c>
      <c r="AA233" s="910">
        <f t="shared" si="58"/>
        <v>19.793478260869566</v>
      </c>
      <c r="AB233" s="911">
        <v>12</v>
      </c>
      <c r="AC233" s="889">
        <v>0.92</v>
      </c>
      <c r="AD233" s="889" t="s">
        <v>136</v>
      </c>
      <c r="AE233" s="889">
        <v>4.6399999999999997</v>
      </c>
      <c r="AF233" s="889">
        <v>1.96</v>
      </c>
      <c r="AG233" s="889">
        <v>9.9</v>
      </c>
      <c r="AH233" s="889">
        <v>-24.3</v>
      </c>
      <c r="AI233" s="889">
        <v>4.62</v>
      </c>
      <c r="AJ233" s="889">
        <v>20.8</v>
      </c>
      <c r="AK233" s="889">
        <v>-5.09</v>
      </c>
      <c r="AL233" s="902">
        <v>5420</v>
      </c>
      <c r="AM233" s="896">
        <v>0.4</v>
      </c>
      <c r="AN233" s="889">
        <v>1.77</v>
      </c>
      <c r="AO233" s="762">
        <f t="shared" si="59"/>
        <v>-4.505513888594594</v>
      </c>
      <c r="AP233" s="763">
        <f t="shared" si="60"/>
        <v>15.287964372274972</v>
      </c>
      <c r="AQ233" s="912">
        <f t="shared" si="61"/>
        <v>31.310010435532721</v>
      </c>
      <c r="AR233" s="669">
        <f>INDEX(Historical!$C$7:$C$1381,MATCH(B233,Historical!$B$7:$B$1403,0))*IF(AH233="n/a",1.03,IF(AH233&lt;0,1.01,IF(AH233&gt;10,1.1,(1+AH233/100))))</f>
        <v>1.1312000000000002</v>
      </c>
      <c r="AS233" s="910">
        <f t="shared" si="62"/>
        <v>1.1834614400000003</v>
      </c>
      <c r="AT233" s="910">
        <f t="shared" si="67"/>
        <v>1.1952960544000004</v>
      </c>
      <c r="AU233" s="910">
        <f t="shared" si="67"/>
        <v>1.2072490149440005</v>
      </c>
      <c r="AV233" s="910">
        <f t="shared" si="67"/>
        <v>1.2193215050934405</v>
      </c>
      <c r="AW233" s="669">
        <f t="shared" si="63"/>
        <v>5.9365280144374424</v>
      </c>
      <c r="AX233" s="770">
        <f t="shared" si="64"/>
        <v>32.600373500480188</v>
      </c>
      <c r="AY233" s="959">
        <v>0.84</v>
      </c>
      <c r="AZ233" s="896">
        <v>8.0399999999999991</v>
      </c>
      <c r="BA233" s="896">
        <v>-19.919999999999998</v>
      </c>
      <c r="BB233" s="896">
        <v>-11.959999999999999</v>
      </c>
      <c r="BC233" s="896">
        <v>-8.06</v>
      </c>
      <c r="BE233" s="641">
        <v>2014</v>
      </c>
      <c r="BF233" s="922">
        <f t="shared" si="65"/>
        <v>0</v>
      </c>
      <c r="BG233" s="906">
        <v>3.4000000000000004</v>
      </c>
    </row>
    <row r="234" spans="1:60" ht="11.25" customHeight="1" x14ac:dyDescent="0.2">
      <c r="A234" s="895" t="s">
        <v>3823</v>
      </c>
      <c r="B234" s="899" t="s">
        <v>3824</v>
      </c>
      <c r="C234" s="957" t="s">
        <v>108</v>
      </c>
      <c r="D234" s="957" t="s">
        <v>4355</v>
      </c>
      <c r="E234" s="754">
        <v>7</v>
      </c>
      <c r="F234" s="1235">
        <v>704</v>
      </c>
      <c r="G234" s="1235" t="s">
        <v>106</v>
      </c>
      <c r="H234" s="1235" t="s">
        <v>106</v>
      </c>
      <c r="I234" s="898">
        <v>22.07</v>
      </c>
      <c r="J234" s="669">
        <f t="shared" si="52"/>
        <v>3.9873130946986857</v>
      </c>
      <c r="K234" s="901">
        <v>0.22</v>
      </c>
      <c r="L234" s="911">
        <v>4</v>
      </c>
      <c r="M234" s="660">
        <f t="shared" si="53"/>
        <v>0.88</v>
      </c>
      <c r="N234" s="894" t="s">
        <v>537</v>
      </c>
      <c r="O234" s="756">
        <v>0.21</v>
      </c>
      <c r="P234" s="1196">
        <v>43853</v>
      </c>
      <c r="Q234" s="1196">
        <v>43860</v>
      </c>
      <c r="R234" s="660">
        <f t="shared" si="54"/>
        <v>4.7619047619047663</v>
      </c>
      <c r="S234" s="721">
        <f>IF(INDEX(Historical!$D$7:$D$1379,MATCH(B234,Historical!$B$7:$B$1403,0))=0,"n/a",(INDEX(Historical!$C$7:$C$1381,MATCH(B234,Historical!$B$7:$B$1403,0))/INDEX(Historical!$D$7:$D$1379,MATCH(B234,Historical!$B$7:$B$1403,0))-1)*100)</f>
        <v>4.9999999999999822</v>
      </c>
      <c r="T234" s="721">
        <f>IF(INDEX(Historical!$F$7:$F$1372,MATCH(B234,Historical!$B$7:$B$1403,0))=0,"n/a",((INDEX(Historical!$C$7:$C$1381,MATCH(B234,Historical!$B$7:$B$1403,0))/INDEX(Historical!$F$7:$F$1372,MATCH(B234,Historical!$B$7:$B$1403,0)))^(1/3)-1)*100)</f>
        <v>7.2976287935406337</v>
      </c>
      <c r="U234" s="721">
        <f>IF(INDEX(Historical!$H$7:$H$1372,MATCH(B234,Historical!$B$7:$B$1403,0))=0,"n/a",((INDEX(Historical!$C$7:$C$1381,MATCH(B234,Historical!$B$7:$B$1403,0))/INDEX(Historical!$H$7:$H$1372,MATCH(B234,Historical!$B$7:$B$1403,0)))^(1/5)-1)*100)</f>
        <v>8.0639619600400216</v>
      </c>
      <c r="V234" s="721">
        <f>IF(INDEX(Historical!$O$7:$O$1372,MATCH(B234,Historical!$B$7:$B$1403,0))=0,"n/a",((INDEX(Historical!$C$7:$C$1381,MATCH(B234,Historical!$B$7:$B$1403,0))/INDEX(Historical!$O$7:$O$1372,MATCH(B234,Historical!$B$7:$B$1403,0)))^(1/10)-1)*100)</f>
        <v>-3.5038904880182353</v>
      </c>
      <c r="W234" s="722" t="str">
        <f t="shared" si="55"/>
        <v>n/a</v>
      </c>
      <c r="X234" s="723">
        <f t="shared" si="56"/>
        <v>0.43825880217608815</v>
      </c>
      <c r="Y234" s="682"/>
      <c r="Z234" s="669">
        <f t="shared" si="57"/>
        <v>47.058823529411761</v>
      </c>
      <c r="AA234" s="910">
        <f t="shared" si="58"/>
        <v>11.802139037433154</v>
      </c>
      <c r="AB234" s="911">
        <v>12</v>
      </c>
      <c r="AC234" s="889">
        <v>1.87</v>
      </c>
      <c r="AD234" s="889">
        <v>1.97</v>
      </c>
      <c r="AE234" s="889">
        <v>3.42</v>
      </c>
      <c r="AF234" s="889">
        <v>1.01</v>
      </c>
      <c r="AG234" s="889">
        <v>8.7999999999999989</v>
      </c>
      <c r="AH234" s="889">
        <v>22.400000000000002</v>
      </c>
      <c r="AI234" s="889">
        <v>3.3099999999999996</v>
      </c>
      <c r="AJ234" s="889">
        <v>18.399999999999999</v>
      </c>
      <c r="AK234" s="889">
        <v>6</v>
      </c>
      <c r="AL234" s="902">
        <v>1220</v>
      </c>
      <c r="AM234" s="896">
        <v>3.4000000000000004</v>
      </c>
      <c r="AN234" s="889">
        <v>0.21</v>
      </c>
      <c r="AO234" s="762">
        <f t="shared" si="59"/>
        <v>0.24913601730555257</v>
      </c>
      <c r="AP234" s="763">
        <f t="shared" si="60"/>
        <v>12.051275054738706</v>
      </c>
      <c r="AQ234" s="912">
        <f t="shared" si="61"/>
        <v>-27.213675192206953</v>
      </c>
      <c r="AR234" s="669">
        <f>INDEX(Historical!$C$7:$C$1381,MATCH(B234,Historical!$B$7:$B$1403,0))*IF(AH234="n/a",1.03,IF(AH234&lt;0,1.01,IF(AH234&gt;10,1.1,(1+AH234/100))))</f>
        <v>0.92400000000000004</v>
      </c>
      <c r="AS234" s="910">
        <f t="shared" si="62"/>
        <v>0.9545844</v>
      </c>
      <c r="AT234" s="910">
        <f t="shared" si="67"/>
        <v>1.011859464</v>
      </c>
      <c r="AU234" s="910">
        <f t="shared" si="67"/>
        <v>1.0725710318400001</v>
      </c>
      <c r="AV234" s="910">
        <f t="shared" si="67"/>
        <v>1.1369252937504002</v>
      </c>
      <c r="AW234" s="669">
        <f t="shared" si="63"/>
        <v>5.0999401895904004</v>
      </c>
      <c r="AX234" s="770">
        <f t="shared" si="64"/>
        <v>23.108020795606706</v>
      </c>
      <c r="AY234" s="959">
        <v>0.95</v>
      </c>
      <c r="AZ234" s="896">
        <v>-2.6</v>
      </c>
      <c r="BA234" s="896">
        <v>-21.18</v>
      </c>
      <c r="BB234" s="896">
        <v>-16.86</v>
      </c>
      <c r="BC234" s="896">
        <v>-15.02</v>
      </c>
      <c r="BE234" s="641">
        <v>2014</v>
      </c>
      <c r="BF234" s="922">
        <f t="shared" si="65"/>
        <v>0</v>
      </c>
      <c r="BG234" s="906">
        <v>1.0999999999999999</v>
      </c>
    </row>
    <row r="235" spans="1:60" ht="11.25" customHeight="1" x14ac:dyDescent="0.2">
      <c r="A235" s="887" t="s">
        <v>977</v>
      </c>
      <c r="B235" s="899" t="s">
        <v>978</v>
      </c>
      <c r="C235" s="957" t="s">
        <v>108</v>
      </c>
      <c r="D235" s="957" t="s">
        <v>4355</v>
      </c>
      <c r="E235" s="754">
        <v>7</v>
      </c>
      <c r="F235" s="1235">
        <v>682</v>
      </c>
      <c r="G235" s="1235" t="s">
        <v>115</v>
      </c>
      <c r="H235" s="1235" t="s">
        <v>115</v>
      </c>
      <c r="I235" s="898">
        <v>24.47</v>
      </c>
      <c r="J235" s="669">
        <f t="shared" si="52"/>
        <v>3.0241111565181855</v>
      </c>
      <c r="K235" s="901">
        <v>0.185</v>
      </c>
      <c r="L235" s="911">
        <v>4</v>
      </c>
      <c r="M235" s="660">
        <f t="shared" si="53"/>
        <v>0.74</v>
      </c>
      <c r="N235" s="894" t="s">
        <v>163</v>
      </c>
      <c r="O235" s="756">
        <v>0.17</v>
      </c>
      <c r="P235" s="885">
        <v>43720</v>
      </c>
      <c r="Q235" s="885">
        <v>43739</v>
      </c>
      <c r="R235" s="660">
        <f t="shared" si="54"/>
        <v>8.8235294117646959</v>
      </c>
      <c r="S235" s="721">
        <f>IF(INDEX(Historical!$D$7:$D$1379,MATCH(B235,Historical!$B$7:$B$1403,0))=0,"n/a",(INDEX(Historical!$C$7:$C$1381,MATCH(B235,Historical!$B$7:$B$1403,0))/INDEX(Historical!$D$7:$D$1379,MATCH(B235,Historical!$B$7:$B$1403,0))-1)*100)</f>
        <v>17.796610169491522</v>
      </c>
      <c r="T235" s="721">
        <f>IF(INDEX(Historical!$F$7:$F$1372,MATCH(B235,Historical!$B$7:$B$1403,0))=0,"n/a",((INDEX(Historical!$C$7:$C$1381,MATCH(B235,Historical!$B$7:$B$1403,0))/INDEX(Historical!$F$7:$F$1372,MATCH(B235,Historical!$B$7:$B$1403,0)))^(1/3)-1)*100)</f>
        <v>17.814467551062641</v>
      </c>
      <c r="U235" s="721">
        <f>IF(INDEX(Historical!$H$7:$H$1372,MATCH(B235,Historical!$B$7:$B$1403,0))=0,"n/a",((INDEX(Historical!$C$7:$C$1381,MATCH(B235,Historical!$B$7:$B$1403,0))/INDEX(Historical!$H$7:$H$1372,MATCH(B235,Historical!$B$7:$B$1403,0)))^(1/5)-1)*100)</f>
        <v>25.302708107860063</v>
      </c>
      <c r="V235" s="721">
        <f>IF(INDEX(Historical!$O$7:$O$1372,MATCH(B235,Historical!$B$7:$B$1403,0))=0,"n/a",((INDEX(Historical!$C$7:$C$1381,MATCH(B235,Historical!$B$7:$B$1403,0))/INDEX(Historical!$O$7:$O$1372,MATCH(B235,Historical!$B$7:$B$1403,0)))^(1/10)-1)*100)</f>
        <v>-2.3324680567078704</v>
      </c>
      <c r="W235" s="722" t="str">
        <f t="shared" si="55"/>
        <v>n/a</v>
      </c>
      <c r="X235" s="723">
        <f t="shared" si="56"/>
        <v>1.5428480553573207</v>
      </c>
      <c r="Y235" s="682"/>
      <c r="Z235" s="669">
        <f t="shared" si="57"/>
        <v>32.173913043478265</v>
      </c>
      <c r="AA235" s="910">
        <f t="shared" si="58"/>
        <v>10.63913043478261</v>
      </c>
      <c r="AB235" s="911">
        <v>12</v>
      </c>
      <c r="AC235" s="889">
        <v>2.2999999999999998</v>
      </c>
      <c r="AD235" s="889">
        <v>2.13</v>
      </c>
      <c r="AE235" s="889">
        <v>3.24</v>
      </c>
      <c r="AF235" s="889">
        <v>0.99</v>
      </c>
      <c r="AG235" s="889">
        <v>9.4</v>
      </c>
      <c r="AH235" s="889">
        <v>26.3</v>
      </c>
      <c r="AI235" s="889">
        <v>5.79</v>
      </c>
      <c r="AJ235" s="889">
        <v>16.400000000000002</v>
      </c>
      <c r="AK235" s="889">
        <v>5</v>
      </c>
      <c r="AL235" s="902">
        <v>2510</v>
      </c>
      <c r="AM235" s="896">
        <v>1.5</v>
      </c>
      <c r="AN235" s="889">
        <v>0</v>
      </c>
      <c r="AO235" s="762">
        <f t="shared" si="59"/>
        <v>17.687688829595636</v>
      </c>
      <c r="AP235" s="763">
        <f t="shared" si="60"/>
        <v>28.326819264378248</v>
      </c>
      <c r="AQ235" s="912">
        <f t="shared" si="61"/>
        <v>-31.580577382556442</v>
      </c>
      <c r="AR235" s="669">
        <f>INDEX(Historical!$C$7:$C$1381,MATCH(B235,Historical!$B$7:$B$1403,0))*IF(AH235="n/a",1.03,IF(AH235&lt;0,1.01,IF(AH235&gt;10,1.1,(1+AH235/100))))</f>
        <v>0.76449999999999996</v>
      </c>
      <c r="AS235" s="910">
        <f t="shared" si="62"/>
        <v>0.80876455000000003</v>
      </c>
      <c r="AT235" s="910">
        <f t="shared" si="67"/>
        <v>0.84920277750000006</v>
      </c>
      <c r="AU235" s="910">
        <f t="shared" si="67"/>
        <v>0.89166291637500006</v>
      </c>
      <c r="AV235" s="910">
        <f t="shared" si="67"/>
        <v>0.93624606219375006</v>
      </c>
      <c r="AW235" s="669">
        <f t="shared" si="63"/>
        <v>4.2503763060687501</v>
      </c>
      <c r="AX235" s="770">
        <f t="shared" si="64"/>
        <v>17.369743792679813</v>
      </c>
      <c r="AY235" s="959">
        <v>1.34</v>
      </c>
      <c r="AZ235" s="896">
        <v>-4.67</v>
      </c>
      <c r="BA235" s="896">
        <v>-25.779999999999998</v>
      </c>
      <c r="BB235" s="896">
        <v>-18.670000000000002</v>
      </c>
      <c r="BC235" s="896">
        <v>-16.86</v>
      </c>
      <c r="BE235" s="641">
        <v>2013</v>
      </c>
      <c r="BF235" s="922">
        <f t="shared" si="65"/>
        <v>0</v>
      </c>
      <c r="BG235" s="906">
        <v>1.2</v>
      </c>
      <c r="BH235" s="721"/>
    </row>
    <row r="236" spans="1:60" ht="11.25" customHeight="1" x14ac:dyDescent="0.2">
      <c r="A236" s="895" t="s">
        <v>1036</v>
      </c>
      <c r="B236" s="899" t="s">
        <v>1037</v>
      </c>
      <c r="C236" s="957" t="s">
        <v>108</v>
      </c>
      <c r="D236" s="957" t="s">
        <v>4355</v>
      </c>
      <c r="E236" s="754">
        <v>7</v>
      </c>
      <c r="F236" s="1235">
        <v>654</v>
      </c>
      <c r="G236" s="1235" t="s">
        <v>115</v>
      </c>
      <c r="H236" s="1235" t="s">
        <v>115</v>
      </c>
      <c r="I236" s="898">
        <v>30.78</v>
      </c>
      <c r="J236" s="669">
        <f t="shared" si="52"/>
        <v>4.0285899935022744</v>
      </c>
      <c r="K236" s="901">
        <v>0.31</v>
      </c>
      <c r="L236" s="911">
        <v>4</v>
      </c>
      <c r="M236" s="660">
        <f t="shared" si="53"/>
        <v>1.24</v>
      </c>
      <c r="N236" s="894" t="s">
        <v>142</v>
      </c>
      <c r="O236" s="756">
        <v>0.24</v>
      </c>
      <c r="P236" s="890">
        <v>43434</v>
      </c>
      <c r="Q236" s="890">
        <v>43447</v>
      </c>
      <c r="R236" s="660">
        <f t="shared" si="54"/>
        <v>29.166666666666668</v>
      </c>
      <c r="S236" s="721">
        <f>IF(INDEX(Historical!$D$7:$D$1379,MATCH(B236,Historical!$B$7:$B$1403,0))=0,"n/a",(INDEX(Historical!$C$7:$C$1381,MATCH(B236,Historical!$B$7:$B$1403,0))/INDEX(Historical!$D$7:$D$1379,MATCH(B236,Historical!$B$7:$B$1403,0))-1)*100)</f>
        <v>20.388349514563096</v>
      </c>
      <c r="T236" s="721">
        <f>IF(INDEX(Historical!$F$7:$F$1372,MATCH(B236,Historical!$B$7:$B$1403,0))=0,"n/a",((INDEX(Historical!$C$7:$C$1381,MATCH(B236,Historical!$B$7:$B$1403,0))/INDEX(Historical!$F$7:$F$1372,MATCH(B236,Historical!$B$7:$B$1403,0)))^(1/3)-1)*100)</f>
        <v>18.24609497320364</v>
      </c>
      <c r="U236" s="721">
        <f>IF(INDEX(Historical!$H$7:$H$1372,MATCH(B236,Historical!$B$7:$B$1403,0))=0,"n/a",((INDEX(Historical!$C$7:$C$1381,MATCH(B236,Historical!$B$7:$B$1403,0))/INDEX(Historical!$H$7:$H$1372,MATCH(B236,Historical!$B$7:$B$1403,0)))^(1/5)-1)*100)</f>
        <v>33.722577017822132</v>
      </c>
      <c r="V236" s="721">
        <f>IF(INDEX(Historical!$O$7:$O$1372,MATCH(B236,Historical!$B$7:$B$1403,0))=0,"n/a",((INDEX(Historical!$C$7:$C$1381,MATCH(B236,Historical!$B$7:$B$1403,0))/INDEX(Historical!$O$7:$O$1372,MATCH(B236,Historical!$B$7:$B$1403,0)))^(1/10)-1)*100)</f>
        <v>19.720020466095111</v>
      </c>
      <c r="W236" s="722">
        <f t="shared" si="55"/>
        <v>1.7100680537224493</v>
      </c>
      <c r="X236" s="723">
        <f t="shared" si="56"/>
        <v>1.8327487509685942</v>
      </c>
      <c r="Y236" s="691" t="s">
        <v>4512</v>
      </c>
      <c r="Z236" s="669">
        <f t="shared" si="57"/>
        <v>35.632183908045981</v>
      </c>
      <c r="AA236" s="910">
        <f t="shared" si="58"/>
        <v>8.8448275862068968</v>
      </c>
      <c r="AB236" s="911">
        <v>12</v>
      </c>
      <c r="AC236" s="889">
        <v>3.48</v>
      </c>
      <c r="AD236" s="889">
        <v>1.1100000000000001</v>
      </c>
      <c r="AE236" s="889">
        <v>3.23</v>
      </c>
      <c r="AF236" s="889">
        <v>1.0900000000000001</v>
      </c>
      <c r="AG236" s="889">
        <v>12.5</v>
      </c>
      <c r="AH236" s="889">
        <v>35.299999999999997</v>
      </c>
      <c r="AI236" s="889">
        <v>5.62</v>
      </c>
      <c r="AJ236" s="889">
        <v>18.399999999999999</v>
      </c>
      <c r="AK236" s="889">
        <v>8</v>
      </c>
      <c r="AL236" s="902">
        <v>2490</v>
      </c>
      <c r="AM236" s="896">
        <v>0.4</v>
      </c>
      <c r="AN236" s="889">
        <v>0.09</v>
      </c>
      <c r="AO236" s="762">
        <f t="shared" si="59"/>
        <v>28.906339425117508</v>
      </c>
      <c r="AP236" s="763">
        <f t="shared" si="60"/>
        <v>37.751167011324405</v>
      </c>
      <c r="AQ236" s="912">
        <f t="shared" si="61"/>
        <v>-34.541405558880989</v>
      </c>
      <c r="AR236" s="669">
        <f>INDEX(Historical!$C$7:$C$1381,MATCH(B236,Historical!$B$7:$B$1403,0))*IF(AH236="n/a",1.03,IF(AH236&lt;0,1.01,IF(AH236&gt;10,1.1,(1+AH236/100))))</f>
        <v>1.3640000000000001</v>
      </c>
      <c r="AS236" s="910">
        <f t="shared" si="62"/>
        <v>1.4406568000000002</v>
      </c>
      <c r="AT236" s="910">
        <f t="shared" si="67"/>
        <v>1.5559093440000002</v>
      </c>
      <c r="AU236" s="910">
        <f t="shared" si="67"/>
        <v>1.6803820915200003</v>
      </c>
      <c r="AV236" s="910">
        <f t="shared" si="67"/>
        <v>1.8148126588416005</v>
      </c>
      <c r="AW236" s="669">
        <f t="shared" si="63"/>
        <v>7.8557608943616009</v>
      </c>
      <c r="AX236" s="770">
        <f t="shared" si="64"/>
        <v>25.522290105138403</v>
      </c>
      <c r="AY236" s="959">
        <v>1.25</v>
      </c>
      <c r="AZ236" s="896">
        <v>-3.4799999999999995</v>
      </c>
      <c r="BA236" s="896">
        <v>-21.54</v>
      </c>
      <c r="BB236" s="896">
        <v>-17</v>
      </c>
      <c r="BC236" s="896">
        <v>-14.01</v>
      </c>
      <c r="BE236" s="641">
        <v>2014</v>
      </c>
      <c r="BF236" s="922">
        <f t="shared" si="65"/>
        <v>0</v>
      </c>
      <c r="BG236" s="906">
        <v>1.6</v>
      </c>
    </row>
    <row r="237" spans="1:60" ht="11.25" customHeight="1" x14ac:dyDescent="0.2">
      <c r="A237" s="887" t="s">
        <v>1042</v>
      </c>
      <c r="B237" s="899" t="s">
        <v>1043</v>
      </c>
      <c r="C237" s="957" t="s">
        <v>4207</v>
      </c>
      <c r="D237" s="957" t="s">
        <v>4354</v>
      </c>
      <c r="E237" s="754">
        <v>7</v>
      </c>
      <c r="F237" s="1235">
        <v>692</v>
      </c>
      <c r="G237" s="1235" t="s">
        <v>106</v>
      </c>
      <c r="H237" s="1235" t="s">
        <v>106</v>
      </c>
      <c r="I237" s="898">
        <v>114.22</v>
      </c>
      <c r="J237" s="669">
        <f t="shared" si="52"/>
        <v>1.330765189984241</v>
      </c>
      <c r="K237" s="901">
        <v>0.38</v>
      </c>
      <c r="L237" s="911">
        <v>4</v>
      </c>
      <c r="M237" s="660">
        <f t="shared" si="53"/>
        <v>1.52</v>
      </c>
      <c r="N237" s="894" t="s">
        <v>142</v>
      </c>
      <c r="O237" s="756">
        <v>0.29499999999999998</v>
      </c>
      <c r="P237" s="885">
        <v>43790</v>
      </c>
      <c r="Q237" s="885">
        <v>43808</v>
      </c>
      <c r="R237" s="660">
        <f t="shared" si="54"/>
        <v>28.813559322033903</v>
      </c>
      <c r="S237" s="721">
        <f>IF(INDEX(Historical!$D$7:$D$1379,MATCH(B237,Historical!$B$7:$B$1403,0))=0,"n/a",(INDEX(Historical!$C$7:$C$1381,MATCH(B237,Historical!$B$7:$B$1403,0))/INDEX(Historical!$D$7:$D$1379,MATCH(B237,Historical!$B$7:$B$1403,0))-1)*100)</f>
        <v>36.756756756756737</v>
      </c>
      <c r="T237" s="721">
        <f>IF(INDEX(Historical!$F$7:$F$1372,MATCH(B237,Historical!$B$7:$B$1403,0))=0,"n/a",((INDEX(Historical!$C$7:$C$1381,MATCH(B237,Historical!$B$7:$B$1403,0))/INDEX(Historical!$F$7:$F$1372,MATCH(B237,Historical!$B$7:$B$1403,0)))^(1/3)-1)*100)</f>
        <v>37.889459508382096</v>
      </c>
      <c r="U237" s="721">
        <f>IF(INDEX(Historical!$H$7:$H$1372,MATCH(B237,Historical!$B$7:$B$1403,0))=0,"n/a",((INDEX(Historical!$C$7:$C$1381,MATCH(B237,Historical!$B$7:$B$1403,0))/INDEX(Historical!$H$7:$H$1372,MATCH(B237,Historical!$B$7:$B$1403,0)))^(1/5)-1)*100)</f>
        <v>45.348710388250304</v>
      </c>
      <c r="V237" s="721" t="str">
        <f>IF(INDEX(Historical!$O$7:$O$1372,MATCH(B237,Historical!$B$7:$B$1403,0))=0,"n/a",((INDEX(Historical!$C$7:$C$1381,MATCH(B237,Historical!$B$7:$B$1403,0))/INDEX(Historical!$O$7:$O$1372,MATCH(B237,Historical!$B$7:$B$1403,0)))^(1/10)-1)*100)</f>
        <v>n/a</v>
      </c>
      <c r="W237" s="722" t="str">
        <f t="shared" si="55"/>
        <v>n/a</v>
      </c>
      <c r="X237" s="723">
        <f t="shared" si="56"/>
        <v>1.1965358941490847</v>
      </c>
      <c r="Y237" s="673"/>
      <c r="Z237" s="669">
        <f t="shared" si="57"/>
        <v>30.460921843687373</v>
      </c>
      <c r="AA237" s="910">
        <f t="shared" si="58"/>
        <v>22.889779559118235</v>
      </c>
      <c r="AB237" s="911">
        <v>12</v>
      </c>
      <c r="AC237" s="889">
        <v>4.99</v>
      </c>
      <c r="AD237" s="889">
        <v>1.93</v>
      </c>
      <c r="AE237" s="889">
        <v>0.94</v>
      </c>
      <c r="AF237" s="889">
        <v>17.649999999999999</v>
      </c>
      <c r="AG237" s="889">
        <v>73.400000000000006</v>
      </c>
      <c r="AH237" s="889">
        <v>47.5</v>
      </c>
      <c r="AI237" s="889">
        <v>9.56</v>
      </c>
      <c r="AJ237" s="889">
        <v>37.9</v>
      </c>
      <c r="AK237" s="889">
        <v>11.88</v>
      </c>
      <c r="AL237" s="902">
        <v>16940</v>
      </c>
      <c r="AM237" s="896">
        <v>0.89999999999999991</v>
      </c>
      <c r="AN237" s="889">
        <v>3.42</v>
      </c>
      <c r="AO237" s="762">
        <f t="shared" si="59"/>
        <v>23.78969601911631</v>
      </c>
      <c r="AP237" s="763">
        <f t="shared" si="60"/>
        <v>46.679475578234545</v>
      </c>
      <c r="AQ237" s="912">
        <f t="shared" si="61"/>
        <v>323.74237939706126</v>
      </c>
      <c r="AR237" s="669">
        <f>INDEX(Historical!$C$7:$C$1381,MATCH(B237,Historical!$B$7:$B$1403,0))*IF(AH237="n/a",1.03,IF(AH237&lt;0,1.01,IF(AH237&gt;10,1.1,(1+AH237/100))))</f>
        <v>1.3915</v>
      </c>
      <c r="AS237" s="910">
        <f t="shared" si="62"/>
        <v>1.5245273999999998</v>
      </c>
      <c r="AT237" s="910">
        <f t="shared" si="67"/>
        <v>1.67698014</v>
      </c>
      <c r="AU237" s="910">
        <f t="shared" si="67"/>
        <v>1.8446781540000001</v>
      </c>
      <c r="AV237" s="910">
        <f t="shared" si="67"/>
        <v>2.0291459694000005</v>
      </c>
      <c r="AW237" s="669">
        <f t="shared" si="63"/>
        <v>8.4668316634000007</v>
      </c>
      <c r="AX237" s="770">
        <f t="shared" si="64"/>
        <v>7.412740030992822</v>
      </c>
      <c r="AY237" s="959">
        <v>1.06</v>
      </c>
      <c r="AZ237" s="896">
        <v>26.169999999999998</v>
      </c>
      <c r="BA237" s="896">
        <v>-21.82</v>
      </c>
      <c r="BB237" s="896">
        <v>-17.05</v>
      </c>
      <c r="BC237" s="896">
        <v>-7.0900000000000007</v>
      </c>
      <c r="BE237" s="641">
        <v>2014</v>
      </c>
      <c r="BF237" s="922">
        <f t="shared" si="65"/>
        <v>0</v>
      </c>
      <c r="BG237" s="906">
        <v>9.1</v>
      </c>
    </row>
    <row r="238" spans="1:60" ht="11.25" customHeight="1" x14ac:dyDescent="0.2">
      <c r="A238" s="895" t="s">
        <v>3811</v>
      </c>
      <c r="B238" s="899" t="s">
        <v>3812</v>
      </c>
      <c r="C238" s="957" t="s">
        <v>108</v>
      </c>
      <c r="D238" s="957" t="s">
        <v>4355</v>
      </c>
      <c r="E238" s="754">
        <v>7</v>
      </c>
      <c r="F238" s="1235">
        <v>706</v>
      </c>
      <c r="G238" s="1235" t="s">
        <v>106</v>
      </c>
      <c r="H238" s="1235" t="s">
        <v>106</v>
      </c>
      <c r="I238" s="898">
        <v>31.69</v>
      </c>
      <c r="J238" s="669">
        <f t="shared" si="52"/>
        <v>4.9226885452824236</v>
      </c>
      <c r="K238" s="901">
        <v>0.39</v>
      </c>
      <c r="L238" s="911">
        <v>4</v>
      </c>
      <c r="M238" s="660">
        <f t="shared" si="53"/>
        <v>1.56</v>
      </c>
      <c r="N238" s="894" t="s">
        <v>107</v>
      </c>
      <c r="O238" s="756">
        <v>0.36</v>
      </c>
      <c r="P238" s="1196">
        <v>43858</v>
      </c>
      <c r="Q238" s="1196">
        <v>43872</v>
      </c>
      <c r="R238" s="660">
        <f t="shared" si="54"/>
        <v>8.333333333333341</v>
      </c>
      <c r="S238" s="721">
        <f>IF(INDEX(Historical!$D$7:$D$1379,MATCH(B238,Historical!$B$7:$B$1403,0))=0,"n/a",(INDEX(Historical!$C$7:$C$1381,MATCH(B238,Historical!$B$7:$B$1403,0))/INDEX(Historical!$D$7:$D$1379,MATCH(B238,Historical!$B$7:$B$1403,0))-1)*100)</f>
        <v>38.775510204081655</v>
      </c>
      <c r="T238" s="721">
        <f>IF(INDEX(Historical!$F$7:$F$1372,MATCH(B238,Historical!$B$7:$B$1403,0))=0,"n/a",((INDEX(Historical!$C$7:$C$1381,MATCH(B238,Historical!$B$7:$B$1403,0))/INDEX(Historical!$F$7:$F$1372,MATCH(B238,Historical!$B$7:$B$1403,0)))^(1/3)-1)*100)</f>
        <v>43.524824854163491</v>
      </c>
      <c r="U238" s="721">
        <f>IF(INDEX(Historical!$H$7:$H$1372,MATCH(B238,Historical!$B$7:$B$1403,0))=0,"n/a",((INDEX(Historical!$C$7:$C$1381,MATCH(B238,Historical!$B$7:$B$1403,0))/INDEX(Historical!$H$7:$H$1372,MATCH(B238,Historical!$B$7:$B$1403,0)))^(1/5)-1)*100)</f>
        <v>68.541859713027975</v>
      </c>
      <c r="V238" s="721" t="str">
        <f>IF(INDEX(Historical!$O$7:$O$1372,MATCH(B238,Historical!$B$7:$B$1403,0))=0,"n/a",((INDEX(Historical!$C$7:$C$1381,MATCH(B238,Historical!$B$7:$B$1403,0))/INDEX(Historical!$O$7:$O$1372,MATCH(B238,Historical!$B$7:$B$1403,0)))^(1/10)-1)*100)</f>
        <v>n/a</v>
      </c>
      <c r="W238" s="722" t="str">
        <f t="shared" si="55"/>
        <v>n/a</v>
      </c>
      <c r="X238" s="723">
        <f t="shared" si="56"/>
        <v>3.311200952320192</v>
      </c>
      <c r="Y238" s="900"/>
      <c r="Z238" s="669">
        <f t="shared" si="57"/>
        <v>40.944881889763778</v>
      </c>
      <c r="AA238" s="910">
        <f t="shared" si="58"/>
        <v>8.317585301837271</v>
      </c>
      <c r="AB238" s="911">
        <v>12</v>
      </c>
      <c r="AC238" s="889">
        <v>3.81</v>
      </c>
      <c r="AD238" s="889">
        <v>1.45</v>
      </c>
      <c r="AE238" s="889">
        <v>2.2999999999999998</v>
      </c>
      <c r="AF238" s="889">
        <v>0.68</v>
      </c>
      <c r="AG238" s="889">
        <v>8.5</v>
      </c>
      <c r="AH238" s="889">
        <v>33.4</v>
      </c>
      <c r="AI238" s="889">
        <v>7.3</v>
      </c>
      <c r="AJ238" s="889">
        <v>20.7</v>
      </c>
      <c r="AK238" s="889">
        <v>5.72</v>
      </c>
      <c r="AL238" s="902">
        <v>14200</v>
      </c>
      <c r="AM238" s="896">
        <v>0.4</v>
      </c>
      <c r="AN238" s="889">
        <v>0.62</v>
      </c>
      <c r="AO238" s="762">
        <f t="shared" si="59"/>
        <v>65.146962956473132</v>
      </c>
      <c r="AP238" s="763">
        <f t="shared" si="60"/>
        <v>73.464548258310401</v>
      </c>
      <c r="AQ238" s="912">
        <f t="shared" si="61"/>
        <v>-49.862597659589966</v>
      </c>
      <c r="AR238" s="669">
        <f>INDEX(Historical!$C$7:$C$1381,MATCH(B238,Historical!$B$7:$B$1403,0))*IF(AH238="n/a",1.03,IF(AH238&lt;0,1.01,IF(AH238&gt;10,1.1,(1+AH238/100))))</f>
        <v>1.4960000000000002</v>
      </c>
      <c r="AS238" s="910">
        <f t="shared" si="62"/>
        <v>1.6052080000000002</v>
      </c>
      <c r="AT238" s="910">
        <f t="shared" si="67"/>
        <v>1.6970258976000001</v>
      </c>
      <c r="AU238" s="910">
        <f t="shared" si="67"/>
        <v>1.7940957789427199</v>
      </c>
      <c r="AV238" s="910">
        <f t="shared" si="67"/>
        <v>1.8967180574982434</v>
      </c>
      <c r="AW238" s="669">
        <f t="shared" si="63"/>
        <v>8.4890477340409642</v>
      </c>
      <c r="AX238" s="770">
        <f t="shared" si="64"/>
        <v>26.7877807953328</v>
      </c>
      <c r="AY238" s="959">
        <v>1.5</v>
      </c>
      <c r="AZ238" s="896">
        <v>1.26</v>
      </c>
      <c r="BA238" s="896">
        <v>-23.25</v>
      </c>
      <c r="BB238" s="896">
        <v>-18.649999999999999</v>
      </c>
      <c r="BC238" s="896">
        <v>-12.809999999999999</v>
      </c>
      <c r="BE238" s="641">
        <v>2014</v>
      </c>
      <c r="BF238" s="922">
        <f t="shared" si="65"/>
        <v>0</v>
      </c>
      <c r="BG238" s="906">
        <v>1.0999999999999999</v>
      </c>
    </row>
    <row r="239" spans="1:60" s="796" customFormat="1" ht="11.25" customHeight="1" x14ac:dyDescent="0.2">
      <c r="A239" s="777" t="s">
        <v>1107</v>
      </c>
      <c r="B239" s="804" t="s">
        <v>1108</v>
      </c>
      <c r="C239" s="957" t="s">
        <v>4335</v>
      </c>
      <c r="D239" s="957" t="s">
        <v>4336</v>
      </c>
      <c r="E239" s="778">
        <v>7</v>
      </c>
      <c r="F239" s="1235">
        <v>685</v>
      </c>
      <c r="G239" s="1234" t="s">
        <v>106</v>
      </c>
      <c r="H239" s="1234" t="s">
        <v>106</v>
      </c>
      <c r="I239" s="779">
        <v>60.58</v>
      </c>
      <c r="J239" s="780">
        <f t="shared" si="52"/>
        <v>3.3014196104324864</v>
      </c>
      <c r="K239" s="781">
        <v>0.5</v>
      </c>
      <c r="L239" s="782">
        <v>4</v>
      </c>
      <c r="M239" s="783">
        <f t="shared" si="53"/>
        <v>2</v>
      </c>
      <c r="N239" s="784" t="s">
        <v>240</v>
      </c>
      <c r="O239" s="785">
        <v>0.46</v>
      </c>
      <c r="P239" s="786">
        <v>43734</v>
      </c>
      <c r="Q239" s="786">
        <v>43749</v>
      </c>
      <c r="R239" s="783">
        <f t="shared" si="54"/>
        <v>8.6956521739130395</v>
      </c>
      <c r="S239" s="721">
        <f>IF(INDEX(Historical!$D$7:$D$1379,MATCH(B239,Historical!$B$7:$B$1403,0))=0,"n/a",(INDEX(Historical!$C$7:$C$1381,MATCH(B239,Historical!$B$7:$B$1403,0))/INDEX(Historical!$D$7:$D$1379,MATCH(B239,Historical!$B$7:$B$1403,0))-1)*100)</f>
        <v>6.6666666666666652</v>
      </c>
      <c r="T239" s="721">
        <f>IF(INDEX(Historical!$F$7:$F$1372,MATCH(B239,Historical!$B$7:$B$1403,0))=0,"n/a",((INDEX(Historical!$C$7:$C$1381,MATCH(B239,Historical!$B$7:$B$1403,0))/INDEX(Historical!$F$7:$F$1372,MATCH(B239,Historical!$B$7:$B$1403,0)))^(1/3)-1)*100)</f>
        <v>9.684706748314742</v>
      </c>
      <c r="U239" s="721">
        <f>IF(INDEX(Historical!$H$7:$H$1372,MATCH(B239,Historical!$B$7:$B$1403,0))=0,"n/a",((INDEX(Historical!$C$7:$C$1381,MATCH(B239,Historical!$B$7:$B$1403,0))/INDEX(Historical!$H$7:$H$1372,MATCH(B239,Historical!$B$7:$B$1403,0)))^(1/5)-1)*100)</f>
        <v>19.435883770712081</v>
      </c>
      <c r="V239" s="721" t="str">
        <f>IF(INDEX(Historical!$O$7:$O$1372,MATCH(B239,Historical!$B$7:$B$1403,0))=0,"n/a",((INDEX(Historical!$C$7:$C$1381,MATCH(B239,Historical!$B$7:$B$1403,0))/INDEX(Historical!$O$7:$O$1372,MATCH(B239,Historical!$B$7:$B$1403,0)))^(1/10)-1)*100)</f>
        <v>n/a</v>
      </c>
      <c r="W239" s="722" t="str">
        <f t="shared" si="55"/>
        <v>n/a</v>
      </c>
      <c r="X239" s="723">
        <f t="shared" si="56"/>
        <v>0.73620771858757883</v>
      </c>
      <c r="Y239" s="787"/>
      <c r="Z239" s="780">
        <f t="shared" si="57"/>
        <v>512.82051282051282</v>
      </c>
      <c r="AA239" s="788">
        <f t="shared" si="58"/>
        <v>155.33333333333331</v>
      </c>
      <c r="AB239" s="782">
        <v>12</v>
      </c>
      <c r="AC239" s="789">
        <v>0.39</v>
      </c>
      <c r="AD239" s="789" t="s">
        <v>136</v>
      </c>
      <c r="AE239" s="789">
        <v>6.87</v>
      </c>
      <c r="AF239" s="789">
        <v>2.83</v>
      </c>
      <c r="AG239" s="789">
        <v>1.7000000000000002</v>
      </c>
      <c r="AH239" s="798" t="s">
        <v>136</v>
      </c>
      <c r="AI239" s="798">
        <v>135.47999999999999</v>
      </c>
      <c r="AJ239" s="789">
        <v>26.400000000000002</v>
      </c>
      <c r="AK239" s="789" t="s">
        <v>136</v>
      </c>
      <c r="AL239" s="790">
        <v>6740</v>
      </c>
      <c r="AM239" s="791">
        <v>0.4</v>
      </c>
      <c r="AN239" s="789">
        <v>1.2</v>
      </c>
      <c r="AO239" s="792">
        <f t="shared" si="59"/>
        <v>-132.59602995218876</v>
      </c>
      <c r="AP239" s="793">
        <f t="shared" si="60"/>
        <v>22.737303381144567</v>
      </c>
      <c r="AQ239" s="794">
        <f t="shared" si="61"/>
        <v>342.01223378410555</v>
      </c>
      <c r="AR239" s="669">
        <f>INDEX(Historical!$C$7:$C$1381,MATCH(B239,Historical!$B$7:$B$1403,0))*IF(AH239="n/a",1.03,IF(AH239&lt;0,1.01,IF(AH239&gt;10,1.1,(1+AH239/100))))</f>
        <v>1.9776</v>
      </c>
      <c r="AS239" s="788">
        <f t="shared" si="62"/>
        <v>2.1753600000000004</v>
      </c>
      <c r="AT239" s="788">
        <f t="shared" si="67"/>
        <v>2.2406208000000003</v>
      </c>
      <c r="AU239" s="788">
        <f t="shared" si="67"/>
        <v>2.3078394240000004</v>
      </c>
      <c r="AV239" s="788">
        <f t="shared" si="67"/>
        <v>2.3770746067200004</v>
      </c>
      <c r="AW239" s="780">
        <f t="shared" si="63"/>
        <v>11.078494830720002</v>
      </c>
      <c r="AX239" s="795">
        <f t="shared" si="64"/>
        <v>18.287380044106971</v>
      </c>
      <c r="AY239" s="960">
        <v>0.51</v>
      </c>
      <c r="AZ239" s="791">
        <v>23.79</v>
      </c>
      <c r="BA239" s="791">
        <v>-24.02</v>
      </c>
      <c r="BB239" s="791">
        <v>-5.8000000000000007</v>
      </c>
      <c r="BC239" s="791">
        <v>-7.95</v>
      </c>
      <c r="BD239" s="933"/>
      <c r="BE239" s="641">
        <v>2013</v>
      </c>
      <c r="BF239" s="922">
        <f t="shared" si="65"/>
        <v>0</v>
      </c>
      <c r="BG239" s="847">
        <v>0.70000000000000007</v>
      </c>
    </row>
    <row r="240" spans="1:60" ht="11.25" customHeight="1" x14ac:dyDescent="0.2">
      <c r="A240" s="887" t="s">
        <v>1048</v>
      </c>
      <c r="B240" s="899" t="s">
        <v>1049</v>
      </c>
      <c r="C240" s="957" t="s">
        <v>108</v>
      </c>
      <c r="D240" s="957" t="s">
        <v>4355</v>
      </c>
      <c r="E240" s="754">
        <v>7</v>
      </c>
      <c r="F240" s="1235">
        <v>673</v>
      </c>
      <c r="G240" s="1235" t="s">
        <v>106</v>
      </c>
      <c r="H240" s="1235" t="s">
        <v>106</v>
      </c>
      <c r="I240" s="898">
        <v>23.92</v>
      </c>
      <c r="J240" s="669">
        <f t="shared" si="52"/>
        <v>3.8461538461538463</v>
      </c>
      <c r="K240" s="901">
        <v>0.23</v>
      </c>
      <c r="L240" s="911">
        <v>4</v>
      </c>
      <c r="M240" s="660">
        <f t="shared" si="53"/>
        <v>0.92</v>
      </c>
      <c r="N240" s="894" t="s">
        <v>148</v>
      </c>
      <c r="O240" s="756">
        <v>0.21</v>
      </c>
      <c r="P240" s="885">
        <v>43615</v>
      </c>
      <c r="Q240" s="885">
        <v>43633</v>
      </c>
      <c r="R240" s="660">
        <f t="shared" si="54"/>
        <v>9.5238095238095326</v>
      </c>
      <c r="S240" s="721">
        <f>IF(INDEX(Historical!$D$7:$D$1379,MATCH(B240,Historical!$B$7:$B$1403,0))=0,"n/a",(INDEX(Historical!$C$7:$C$1381,MATCH(B240,Historical!$B$7:$B$1403,0))/INDEX(Historical!$D$7:$D$1379,MATCH(B240,Historical!$B$7:$B$1403,0))-1)*100)</f>
        <v>9.7560975609756184</v>
      </c>
      <c r="T240" s="721">
        <f>IF(INDEX(Historical!$F$7:$F$1372,MATCH(B240,Historical!$B$7:$B$1403,0))=0,"n/a",((INDEX(Historical!$C$7:$C$1381,MATCH(B240,Historical!$B$7:$B$1403,0))/INDEX(Historical!$F$7:$F$1372,MATCH(B240,Historical!$B$7:$B$1403,0)))^(1/3)-1)*100)</f>
        <v>14.471424255333186</v>
      </c>
      <c r="U240" s="721">
        <f>IF(INDEX(Historical!$H$7:$H$1372,MATCH(B240,Historical!$B$7:$B$1403,0))=0,"n/a",((INDEX(Historical!$C$7:$C$1381,MATCH(B240,Historical!$B$7:$B$1403,0))/INDEX(Historical!$H$7:$H$1372,MATCH(B240,Historical!$B$7:$B$1403,0)))^(1/5)-1)*100)</f>
        <v>20.112443398143132</v>
      </c>
      <c r="V240" s="721" t="str">
        <f>IF(INDEX(Historical!$O$7:$O$1372,MATCH(B240,Historical!$B$7:$B$1403,0))=0,"n/a",((INDEX(Historical!$C$7:$C$1381,MATCH(B240,Historical!$B$7:$B$1403,0))/INDEX(Historical!$O$7:$O$1372,MATCH(B240,Historical!$B$7:$B$1403,0)))^(1/10)-1)*100)</f>
        <v>n/a</v>
      </c>
      <c r="W240" s="722" t="str">
        <f t="shared" si="55"/>
        <v>n/a</v>
      </c>
      <c r="X240" s="723" t="str">
        <f t="shared" si="56"/>
        <v>n/a</v>
      </c>
      <c r="Y240" s="900"/>
      <c r="Z240" s="669">
        <f t="shared" si="57"/>
        <v>45.320197044334982</v>
      </c>
      <c r="AA240" s="910">
        <f t="shared" si="58"/>
        <v>11.783251231527096</v>
      </c>
      <c r="AB240" s="911">
        <v>12</v>
      </c>
      <c r="AC240" s="889">
        <v>2.0299999999999998</v>
      </c>
      <c r="AD240" s="889">
        <v>1.47</v>
      </c>
      <c r="AE240" s="889">
        <v>3.18</v>
      </c>
      <c r="AF240" s="889">
        <v>1.29</v>
      </c>
      <c r="AG240" s="889">
        <v>11.899999999999999</v>
      </c>
      <c r="AH240" s="889">
        <v>23.3</v>
      </c>
      <c r="AI240" s="889">
        <v>5.1499999999999995</v>
      </c>
      <c r="AJ240" s="889">
        <v>-13.600000000000001</v>
      </c>
      <c r="AK240" s="889">
        <v>8</v>
      </c>
      <c r="AL240" s="902">
        <v>688.9</v>
      </c>
      <c r="AM240" s="896">
        <v>0.3</v>
      </c>
      <c r="AN240" s="889">
        <v>0.19</v>
      </c>
      <c r="AO240" s="762">
        <f t="shared" si="59"/>
        <v>12.175346012769882</v>
      </c>
      <c r="AP240" s="763">
        <f t="shared" si="60"/>
        <v>23.958597244296978</v>
      </c>
      <c r="AQ240" s="912">
        <f t="shared" si="61"/>
        <v>-17.806747806918267</v>
      </c>
      <c r="AR240" s="669">
        <f>INDEX(Historical!$C$7:$C$1381,MATCH(B240,Historical!$B$7:$B$1403,0))*IF(AH240="n/a",1.03,IF(AH240&lt;0,1.01,IF(AH240&gt;10,1.1,(1+AH240/100))))</f>
        <v>0.9900000000000001</v>
      </c>
      <c r="AS240" s="910">
        <f t="shared" si="62"/>
        <v>1.0409850000000003</v>
      </c>
      <c r="AT240" s="910">
        <f t="shared" si="67"/>
        <v>1.1242638000000003</v>
      </c>
      <c r="AU240" s="910">
        <f t="shared" si="67"/>
        <v>1.2142049040000003</v>
      </c>
      <c r="AV240" s="910">
        <f t="shared" si="67"/>
        <v>1.3113412963200004</v>
      </c>
      <c r="AW240" s="669">
        <f t="shared" si="63"/>
        <v>5.6807950003200016</v>
      </c>
      <c r="AX240" s="770">
        <f t="shared" si="64"/>
        <v>23.749142977926425</v>
      </c>
      <c r="AY240" s="959">
        <v>1.02</v>
      </c>
      <c r="AZ240" s="896">
        <v>-4.3600000000000003</v>
      </c>
      <c r="BA240" s="896">
        <v>-22.39</v>
      </c>
      <c r="BB240" s="896">
        <v>-16.66</v>
      </c>
      <c r="BC240" s="896">
        <v>-17.03</v>
      </c>
      <c r="BE240" s="641">
        <v>2013</v>
      </c>
      <c r="BF240" s="922">
        <f t="shared" si="65"/>
        <v>0</v>
      </c>
      <c r="BG240" s="906">
        <v>1</v>
      </c>
    </row>
    <row r="241" spans="1:60" ht="11.25" customHeight="1" x14ac:dyDescent="0.2">
      <c r="A241" s="905" t="s">
        <v>4469</v>
      </c>
      <c r="B241" s="899" t="s">
        <v>4464</v>
      </c>
      <c r="C241" s="957" t="s">
        <v>108</v>
      </c>
      <c r="D241" s="957" t="s">
        <v>4355</v>
      </c>
      <c r="E241" s="754">
        <v>7</v>
      </c>
      <c r="F241" s="1235">
        <v>661</v>
      </c>
      <c r="G241" s="1235" t="s">
        <v>106</v>
      </c>
      <c r="H241" s="1235" t="s">
        <v>106</v>
      </c>
      <c r="I241" s="898">
        <v>18.54</v>
      </c>
      <c r="J241" s="669">
        <f t="shared" si="52"/>
        <v>3.8834951456310685</v>
      </c>
      <c r="K241" s="901">
        <v>0.18</v>
      </c>
      <c r="L241" s="911">
        <v>4</v>
      </c>
      <c r="M241" s="660">
        <f t="shared" si="53"/>
        <v>0.72</v>
      </c>
      <c r="N241" s="894" t="s">
        <v>458</v>
      </c>
      <c r="O241" s="756">
        <v>0.14000000000000001</v>
      </c>
      <c r="P241" s="636">
        <v>43557</v>
      </c>
      <c r="Q241" s="636">
        <v>43572</v>
      </c>
      <c r="R241" s="660">
        <f t="shared" si="54"/>
        <v>28.571428571428552</v>
      </c>
      <c r="S241" s="721">
        <f>IF(INDEX(Historical!$D$7:$D$1379,MATCH(B241,Historical!$B$7:$B$1403,0))=0,"n/a",(INDEX(Historical!$C$7:$C$1381,MATCH(B241,Historical!$B$7:$B$1403,0))/INDEX(Historical!$D$7:$D$1379,MATCH(B241,Historical!$B$7:$B$1403,0))-1)*100)</f>
        <v>21.42857142857142</v>
      </c>
      <c r="T241" s="721">
        <f>IF(INDEX(Historical!$F$7:$F$1372,MATCH(B241,Historical!$B$7:$B$1403,0))=0,"n/a",((INDEX(Historical!$C$7:$C$1381,MATCH(B241,Historical!$B$7:$B$1403,0))/INDEX(Historical!$F$7:$F$1372,MATCH(B241,Historical!$B$7:$B$1403,0)))^(1/3)-1)*100)</f>
        <v>12.311068346755549</v>
      </c>
      <c r="U241" s="721">
        <f>IF(INDEX(Historical!$H$7:$H$1372,MATCH(B241,Historical!$B$7:$B$1403,0))=0,"n/a",((INDEX(Historical!$C$7:$C$1381,MATCH(B241,Historical!$B$7:$B$1403,0))/INDEX(Historical!$H$7:$H$1372,MATCH(B241,Historical!$B$7:$B$1403,0)))^(1/5)-1)*100)</f>
        <v>11.196158593857874</v>
      </c>
      <c r="V241" s="721">
        <f>IF(INDEX(Historical!$O$7:$O$1372,MATCH(B241,Historical!$B$7:$B$1403,0))=0,"n/a",((INDEX(Historical!$C$7:$C$1381,MATCH(B241,Historical!$B$7:$B$1403,0))/INDEX(Historical!$O$7:$O$1372,MATCH(B241,Historical!$B$7:$B$1403,0)))^(1/10)-1)*100)</f>
        <v>7.1773462536293131</v>
      </c>
      <c r="W241" s="722">
        <f t="shared" si="55"/>
        <v>1.5599301187672809</v>
      </c>
      <c r="X241" s="723">
        <f t="shared" si="56"/>
        <v>1.722485937516596</v>
      </c>
      <c r="Y241" s="900"/>
      <c r="Z241" s="669">
        <f t="shared" si="57"/>
        <v>52.554744525547434</v>
      </c>
      <c r="AA241" s="910">
        <f t="shared" si="58"/>
        <v>13.532846715328466</v>
      </c>
      <c r="AB241" s="911">
        <v>12</v>
      </c>
      <c r="AC241" s="889">
        <v>1.37</v>
      </c>
      <c r="AD241" s="889">
        <v>1.36</v>
      </c>
      <c r="AE241" s="889">
        <v>5.9</v>
      </c>
      <c r="AF241" s="889">
        <v>1.32</v>
      </c>
      <c r="AG241" s="889">
        <v>9.8000000000000007</v>
      </c>
      <c r="AH241" s="889">
        <v>16.400000000000002</v>
      </c>
      <c r="AI241" s="889">
        <v>1.9300000000000002</v>
      </c>
      <c r="AJ241" s="889">
        <v>6.5</v>
      </c>
      <c r="AK241" s="889">
        <v>10</v>
      </c>
      <c r="AL241" s="902">
        <v>2630</v>
      </c>
      <c r="AM241" s="896">
        <v>0.5</v>
      </c>
      <c r="AN241" s="889">
        <v>0.01</v>
      </c>
      <c r="AO241" s="762">
        <f t="shared" si="59"/>
        <v>1.5468070241604757</v>
      </c>
      <c r="AP241" s="763">
        <f t="shared" si="60"/>
        <v>15.079653739488942</v>
      </c>
      <c r="AQ241" s="912">
        <f t="shared" si="61"/>
        <v>-10.897418258544844</v>
      </c>
      <c r="AR241" s="669">
        <f>INDEX(Historical!$C$7:$C$1381,MATCH(B241,Historical!$B$7:$B$1403,0))*IF(AH241="n/a",1.03,IF(AH241&lt;0,1.01,IF(AH241&gt;10,1.1,(1+AH241/100))))</f>
        <v>0.74800000000000011</v>
      </c>
      <c r="AS241" s="910">
        <f t="shared" si="62"/>
        <v>0.76243640000000024</v>
      </c>
      <c r="AT241" s="910">
        <f t="shared" si="67"/>
        <v>0.83868004000000029</v>
      </c>
      <c r="AU241" s="910">
        <f t="shared" si="67"/>
        <v>0.92254804400000034</v>
      </c>
      <c r="AV241" s="910">
        <f t="shared" si="67"/>
        <v>1.0148028484000005</v>
      </c>
      <c r="AW241" s="669">
        <f t="shared" si="63"/>
        <v>4.2864673324000009</v>
      </c>
      <c r="AX241" s="770">
        <f t="shared" si="64"/>
        <v>23.120104274002163</v>
      </c>
      <c r="AY241" s="959">
        <v>1</v>
      </c>
      <c r="AZ241" s="896">
        <v>-4.43</v>
      </c>
      <c r="BA241" s="896">
        <v>-19.32</v>
      </c>
      <c r="BB241" s="896">
        <v>-13.020000000000001</v>
      </c>
      <c r="BC241" s="896">
        <v>-12.08</v>
      </c>
      <c r="BE241" s="641">
        <v>2015</v>
      </c>
      <c r="BF241" s="922">
        <f t="shared" si="65"/>
        <v>0</v>
      </c>
      <c r="BG241" s="906">
        <v>1.7000000000000002</v>
      </c>
      <c r="BH241" s="721"/>
    </row>
    <row r="242" spans="1:60" ht="11.25" customHeight="1" x14ac:dyDescent="0.2">
      <c r="A242" s="895" t="s">
        <v>1111</v>
      </c>
      <c r="B242" s="899" t="s">
        <v>1112</v>
      </c>
      <c r="C242" s="957" t="s">
        <v>112</v>
      </c>
      <c r="D242" s="957" t="s">
        <v>4349</v>
      </c>
      <c r="E242" s="754">
        <v>7</v>
      </c>
      <c r="F242" s="1235">
        <v>678</v>
      </c>
      <c r="G242" s="1235" t="s">
        <v>115</v>
      </c>
      <c r="H242" s="1235" t="s">
        <v>115</v>
      </c>
      <c r="I242" s="898">
        <v>46.13</v>
      </c>
      <c r="J242" s="669">
        <f t="shared" si="52"/>
        <v>3.4901365705614569</v>
      </c>
      <c r="K242" s="901">
        <v>0.40250000000000002</v>
      </c>
      <c r="L242" s="911">
        <v>4</v>
      </c>
      <c r="M242" s="660">
        <f t="shared" si="53"/>
        <v>1.61</v>
      </c>
      <c r="N242" s="894" t="s">
        <v>262</v>
      </c>
      <c r="O242" s="756">
        <v>0.35</v>
      </c>
      <c r="P242" s="885">
        <v>43670</v>
      </c>
      <c r="Q242" s="885">
        <v>43692</v>
      </c>
      <c r="R242" s="660">
        <f t="shared" si="54"/>
        <v>15.000000000000014</v>
      </c>
      <c r="S242" s="721">
        <f>IF(INDEX(Historical!$D$7:$D$1379,MATCH(B242,Historical!$B$7:$B$1403,0))=0,"n/a",(INDEX(Historical!$C$7:$C$1381,MATCH(B242,Historical!$B$7:$B$1403,0))/INDEX(Historical!$D$7:$D$1379,MATCH(B242,Historical!$B$7:$B$1403,0))-1)*100)</f>
        <v>14.885496183206094</v>
      </c>
      <c r="T242" s="721">
        <f>IF(INDEX(Historical!$F$7:$F$1372,MATCH(B242,Historical!$B$7:$B$1403,0))=0,"n/a",((INDEX(Historical!$C$7:$C$1381,MATCH(B242,Historical!$B$7:$B$1403,0))/INDEX(Historical!$F$7:$F$1372,MATCH(B242,Historical!$B$7:$B$1403,0)))^(1/3)-1)*100)</f>
        <v>46.874915616289783</v>
      </c>
      <c r="U242" s="721">
        <f>IF(INDEX(Historical!$H$7:$H$1372,MATCH(B242,Historical!$B$7:$B$1403,0))=0,"n/a",((INDEX(Historical!$C$7:$C$1381,MATCH(B242,Historical!$B$7:$B$1403,0))/INDEX(Historical!$H$7:$H$1372,MATCH(B242,Historical!$B$7:$B$1403,0)))^(1/5)-1)*100)</f>
        <v>38.064825725630037</v>
      </c>
      <c r="V242" s="721" t="str">
        <f>IF(INDEX(Historical!$O$7:$O$1372,MATCH(B242,Historical!$B$7:$B$1403,0))=0,"n/a",((INDEX(Historical!$C$7:$C$1381,MATCH(B242,Historical!$B$7:$B$1403,0))/INDEX(Historical!$O$7:$O$1372,MATCH(B242,Historical!$B$7:$B$1403,0)))^(1/10)-1)*100)</f>
        <v>n/a</v>
      </c>
      <c r="W242" s="722" t="str">
        <f t="shared" si="55"/>
        <v>n/a</v>
      </c>
      <c r="X242" s="723">
        <f t="shared" si="56"/>
        <v>0.67490825754663197</v>
      </c>
      <c r="Y242" s="672"/>
      <c r="Z242" s="669">
        <f t="shared" si="57"/>
        <v>21.994535519125684</v>
      </c>
      <c r="AA242" s="910">
        <f t="shared" si="58"/>
        <v>6.3019125683060109</v>
      </c>
      <c r="AB242" s="911">
        <v>12</v>
      </c>
      <c r="AC242" s="889">
        <v>7.32</v>
      </c>
      <c r="AD242" s="889">
        <v>0.64</v>
      </c>
      <c r="AE242" s="889">
        <v>0.63</v>
      </c>
      <c r="AF242" s="889">
        <v>1.93</v>
      </c>
      <c r="AG242" s="889">
        <v>33.300000000000004</v>
      </c>
      <c r="AH242" s="889">
        <v>28.7</v>
      </c>
      <c r="AI242" s="889">
        <v>7.59</v>
      </c>
      <c r="AJ242" s="889">
        <v>56.399999999999991</v>
      </c>
      <c r="AK242" s="889">
        <v>9.89</v>
      </c>
      <c r="AL242" s="902">
        <v>29790</v>
      </c>
      <c r="AM242" s="896">
        <v>0.3</v>
      </c>
      <c r="AN242" s="889">
        <v>0.73</v>
      </c>
      <c r="AO242" s="762">
        <f t="shared" si="59"/>
        <v>35.253049727885482</v>
      </c>
      <c r="AP242" s="763">
        <f t="shared" si="60"/>
        <v>41.554962296191491</v>
      </c>
      <c r="AQ242" s="912">
        <f t="shared" si="61"/>
        <v>-26.476938593449617</v>
      </c>
      <c r="AR242" s="669">
        <f>INDEX(Historical!$C$7:$C$1381,MATCH(B242,Historical!$B$7:$B$1403,0))*IF(AH242="n/a",1.03,IF(AH242&lt;0,1.01,IF(AH242&gt;10,1.1,(1+AH242/100))))</f>
        <v>1.6555</v>
      </c>
      <c r="AS242" s="910">
        <f t="shared" si="62"/>
        <v>1.78115245</v>
      </c>
      <c r="AT242" s="910">
        <f t="shared" si="67"/>
        <v>1.9573084273049999</v>
      </c>
      <c r="AU242" s="910">
        <f t="shared" si="67"/>
        <v>2.1508862307654644</v>
      </c>
      <c r="AV242" s="910">
        <f t="shared" si="67"/>
        <v>2.3636088789881686</v>
      </c>
      <c r="AW242" s="669">
        <f t="shared" si="63"/>
        <v>9.908455987058634</v>
      </c>
      <c r="AX242" s="770">
        <f t="shared" si="64"/>
        <v>21.479419005113016</v>
      </c>
      <c r="AY242" s="959">
        <v>1.19</v>
      </c>
      <c r="AZ242" s="896">
        <v>2.44</v>
      </c>
      <c r="BA242" s="896">
        <v>-27.279999999999998</v>
      </c>
      <c r="BB242" s="896">
        <v>-20.64</v>
      </c>
      <c r="BC242" s="896">
        <v>-19.439999999999998</v>
      </c>
      <c r="BE242" s="641">
        <v>2013</v>
      </c>
      <c r="BF242" s="922">
        <f t="shared" si="65"/>
        <v>0</v>
      </c>
      <c r="BG242" s="906">
        <v>7.6</v>
      </c>
    </row>
    <row r="243" spans="1:60" ht="11.25" customHeight="1" x14ac:dyDescent="0.2">
      <c r="A243" s="895" t="s">
        <v>2160</v>
      </c>
      <c r="B243" s="899" t="s">
        <v>2161</v>
      </c>
      <c r="C243" s="957" t="s">
        <v>153</v>
      </c>
      <c r="D243" s="957" t="s">
        <v>4340</v>
      </c>
      <c r="E243" s="754">
        <v>7</v>
      </c>
      <c r="F243" s="1235">
        <v>732</v>
      </c>
      <c r="G243" s="1235" t="s">
        <v>106</v>
      </c>
      <c r="H243" s="1235" t="s">
        <v>106</v>
      </c>
      <c r="I243" s="898">
        <v>144.58000000000001</v>
      </c>
      <c r="J243" s="669">
        <f t="shared" si="52"/>
        <v>0.49799419006778245</v>
      </c>
      <c r="K243" s="901">
        <v>0.18</v>
      </c>
      <c r="L243" s="911">
        <v>4</v>
      </c>
      <c r="M243" s="660">
        <f t="shared" si="53"/>
        <v>0.72</v>
      </c>
      <c r="N243" s="894" t="s">
        <v>4069</v>
      </c>
      <c r="O243" s="756">
        <v>0.17</v>
      </c>
      <c r="P243" s="885">
        <v>43916</v>
      </c>
      <c r="Q243" s="885">
        <v>43945</v>
      </c>
      <c r="R243" s="660">
        <f t="shared" si="54"/>
        <v>5.8823529411764595</v>
      </c>
      <c r="S243" s="721">
        <f>IF(INDEX(Historical!$D$7:$D$1379,MATCH(B243,Historical!$B$7:$B$1403,0))=0,"n/a",(INDEX(Historical!$C$7:$C$1381,MATCH(B243,Historical!$B$7:$B$1403,0))/INDEX(Historical!$D$7:$D$1379,MATCH(B243,Historical!$B$7:$B$1403,0))-1)*100)</f>
        <v>8.064516129032274</v>
      </c>
      <c r="T243" s="721">
        <f>IF(INDEX(Historical!$F$7:$F$1372,MATCH(B243,Historical!$B$7:$B$1403,0))=0,"n/a",((INDEX(Historical!$C$7:$C$1381,MATCH(B243,Historical!$B$7:$B$1403,0))/INDEX(Historical!$F$7:$F$1372,MATCH(B243,Historical!$B$7:$B$1403,0)))^(1/3)-1)*100)</f>
        <v>11.074581546227691</v>
      </c>
      <c r="U243" s="721">
        <f>IF(INDEX(Historical!$H$7:$H$1372,MATCH(B243,Historical!$B$7:$B$1403,0))=0,"n/a",((INDEX(Historical!$C$7:$C$1381,MATCH(B243,Historical!$B$7:$B$1403,0))/INDEX(Historical!$H$7:$H$1372,MATCH(B243,Historical!$B$7:$B$1403,0)))^(1/5)-1)*100)</f>
        <v>29.101787054492334</v>
      </c>
      <c r="V243" s="721">
        <f>IF(INDEX(Historical!$O$7:$O$1372,MATCH(B243,Historical!$B$7:$B$1403,0))=0,"n/a",((INDEX(Historical!$C$7:$C$1381,MATCH(B243,Historical!$B$7:$B$1403,0))/INDEX(Historical!$O$7:$O$1372,MATCH(B243,Historical!$B$7:$B$1403,0)))^(1/10)-1)*100)</f>
        <v>34.539532489705934</v>
      </c>
      <c r="W243" s="722">
        <f t="shared" si="55"/>
        <v>0.84256459068071488</v>
      </c>
      <c r="X243" s="723" t="str">
        <f t="shared" si="56"/>
        <v>n/a</v>
      </c>
      <c r="Y243" s="690"/>
      <c r="Z243" s="669">
        <f t="shared" si="57"/>
        <v>22.085889570552148</v>
      </c>
      <c r="AA243" s="910">
        <f t="shared" si="58"/>
        <v>44.349693251533751</v>
      </c>
      <c r="AB243" s="911">
        <v>12</v>
      </c>
      <c r="AC243" s="889">
        <v>3.26</v>
      </c>
      <c r="AD243" s="889">
        <v>3.87</v>
      </c>
      <c r="AE243" s="889">
        <v>5.56</v>
      </c>
      <c r="AF243" s="889">
        <v>3.35</v>
      </c>
      <c r="AG243" s="889" t="s">
        <v>136</v>
      </c>
      <c r="AH243" s="889">
        <v>-3</v>
      </c>
      <c r="AI243" s="889">
        <v>12.93</v>
      </c>
      <c r="AJ243" s="889">
        <v>-1.4000000000000001</v>
      </c>
      <c r="AK243" s="889">
        <v>11.48</v>
      </c>
      <c r="AL243" s="902">
        <v>99530</v>
      </c>
      <c r="AM243" s="896">
        <v>1.6</v>
      </c>
      <c r="AN243" s="889">
        <v>0.56999999999999995</v>
      </c>
      <c r="AO243" s="762">
        <f t="shared" si="59"/>
        <v>-14.749912006973634</v>
      </c>
      <c r="AP243" s="763">
        <f t="shared" si="60"/>
        <v>29.599781244560116</v>
      </c>
      <c r="AQ243" s="912">
        <f t="shared" si="61"/>
        <v>156.96646767202748</v>
      </c>
      <c r="AR243" s="669">
        <f>INDEX(Historical!$C$7:$C$1381,MATCH(B243,Historical!$B$7:$B$1403,0))*IF(AH243="n/a",1.03,IF(AH243&lt;0,1.01,IF(AH243&gt;10,1.1,(1+AH243/100))))</f>
        <v>0.67670000000000008</v>
      </c>
      <c r="AS243" s="910">
        <f t="shared" si="62"/>
        <v>0.7443700000000002</v>
      </c>
      <c r="AT243" s="910">
        <f t="shared" si="67"/>
        <v>0.81880700000000028</v>
      </c>
      <c r="AU243" s="910">
        <f t="shared" si="67"/>
        <v>0.90068770000000042</v>
      </c>
      <c r="AV243" s="910">
        <f t="shared" si="67"/>
        <v>0.99075647000000056</v>
      </c>
      <c r="AW243" s="669">
        <f t="shared" si="63"/>
        <v>4.1313211700000023</v>
      </c>
      <c r="AX243" s="770">
        <f t="shared" si="64"/>
        <v>2.8574638055056041</v>
      </c>
      <c r="AY243" s="959">
        <v>0.89</v>
      </c>
      <c r="AZ243" s="896">
        <v>17.07</v>
      </c>
      <c r="BA243" s="896">
        <v>-14.549999999999999</v>
      </c>
      <c r="BB243" s="896">
        <v>-8.9</v>
      </c>
      <c r="BC243" s="896">
        <v>0.01</v>
      </c>
      <c r="BE243" s="641">
        <v>2014</v>
      </c>
      <c r="BF243" s="922">
        <f t="shared" si="65"/>
        <v>0</v>
      </c>
      <c r="BG243" s="906" t="s">
        <v>136</v>
      </c>
      <c r="BH243" s="721"/>
    </row>
    <row r="244" spans="1:60" ht="11.25" customHeight="1" x14ac:dyDescent="0.2">
      <c r="A244" s="895" t="s">
        <v>4007</v>
      </c>
      <c r="B244" s="899" t="s">
        <v>4006</v>
      </c>
      <c r="C244" s="957" t="s">
        <v>153</v>
      </c>
      <c r="D244" s="957" t="s">
        <v>4337</v>
      </c>
      <c r="E244" s="754">
        <v>7</v>
      </c>
      <c r="F244" s="1235">
        <v>686</v>
      </c>
      <c r="G244" s="1235" t="s">
        <v>106</v>
      </c>
      <c r="H244" s="1235" t="s">
        <v>106</v>
      </c>
      <c r="I244" s="898">
        <v>74.84</v>
      </c>
      <c r="J244" s="669">
        <f t="shared" si="52"/>
        <v>1.4965259219668627</v>
      </c>
      <c r="K244" s="901">
        <v>0.28000000000000003</v>
      </c>
      <c r="L244" s="911">
        <v>4</v>
      </c>
      <c r="M244" s="660">
        <f t="shared" si="53"/>
        <v>1.1200000000000001</v>
      </c>
      <c r="N244" s="894" t="s">
        <v>219</v>
      </c>
      <c r="O244" s="756">
        <v>0.27</v>
      </c>
      <c r="P244" s="885">
        <v>43738</v>
      </c>
      <c r="Q244" s="885">
        <v>43753</v>
      </c>
      <c r="R244" s="660">
        <f t="shared" si="54"/>
        <v>3.7037037037037068</v>
      </c>
      <c r="S244" s="721">
        <f>IF(INDEX(Historical!$D$7:$D$1379,MATCH(B244,Historical!$B$7:$B$1403,0))=0,"n/a",(INDEX(Historical!$C$7:$C$1381,MATCH(B244,Historical!$B$7:$B$1403,0))/INDEX(Historical!$D$7:$D$1379,MATCH(B244,Historical!$B$7:$B$1403,0))-1)*100)</f>
        <v>4.8076923076923128</v>
      </c>
      <c r="T244" s="721">
        <f>IF(INDEX(Historical!$F$7:$F$1372,MATCH(B244,Historical!$B$7:$B$1403,0))=0,"n/a",((INDEX(Historical!$C$7:$C$1381,MATCH(B244,Historical!$B$7:$B$1403,0))/INDEX(Historical!$F$7:$F$1372,MATCH(B244,Historical!$B$7:$B$1403,0)))^(1/3)-1)*100)</f>
        <v>5.4341213488661833</v>
      </c>
      <c r="U244" s="721">
        <f>IF(INDEX(Historical!$H$7:$H$1372,MATCH(B244,Historical!$B$7:$B$1403,0))=0,"n/a",((INDEX(Historical!$C$7:$C$1381,MATCH(B244,Historical!$B$7:$B$1403,0))/INDEX(Historical!$H$7:$H$1372,MATCH(B244,Historical!$B$7:$B$1403,0)))^(1/5)-1)*100)</f>
        <v>7.7638371459368694</v>
      </c>
      <c r="V244" s="721" t="str">
        <f>IF(INDEX(Historical!$O$7:$O$1372,MATCH(B244,Historical!$B$7:$B$1403,0))=0,"n/a",((INDEX(Historical!$C$7:$C$1381,MATCH(B244,Historical!$B$7:$B$1403,0))/INDEX(Historical!$O$7:$O$1372,MATCH(B244,Historical!$B$7:$B$1403,0)))^(1/10)-1)*100)</f>
        <v>n/a</v>
      </c>
      <c r="W244" s="722" t="str">
        <f t="shared" si="55"/>
        <v>n/a</v>
      </c>
      <c r="X244" s="723">
        <f t="shared" si="56"/>
        <v>1.4377476196179386</v>
      </c>
      <c r="Y244" s="963" t="s">
        <v>4008</v>
      </c>
      <c r="Z244" s="669">
        <f t="shared" si="57"/>
        <v>35</v>
      </c>
      <c r="AA244" s="910">
        <f t="shared" si="58"/>
        <v>23.387499999999999</v>
      </c>
      <c r="AB244" s="911">
        <v>12</v>
      </c>
      <c r="AC244" s="889">
        <v>3.2</v>
      </c>
      <c r="AD244" s="889">
        <v>5.09</v>
      </c>
      <c r="AE244" s="889">
        <v>1.65</v>
      </c>
      <c r="AF244" s="889">
        <v>5.49</v>
      </c>
      <c r="AG244" s="889">
        <v>23.799999999999997</v>
      </c>
      <c r="AH244" s="889">
        <v>6.7</v>
      </c>
      <c r="AI244" s="889">
        <v>12.25</v>
      </c>
      <c r="AJ244" s="889">
        <v>5.4</v>
      </c>
      <c r="AK244" s="889">
        <v>4.5999999999999996</v>
      </c>
      <c r="AL244" s="902">
        <v>7460</v>
      </c>
      <c r="AM244" s="896">
        <v>1.5</v>
      </c>
      <c r="AN244" s="889">
        <v>2.5499999999999998</v>
      </c>
      <c r="AO244" s="762">
        <f t="shared" si="59"/>
        <v>-14.127136932096267</v>
      </c>
      <c r="AP244" s="763">
        <f t="shared" si="60"/>
        <v>9.2603630679037323</v>
      </c>
      <c r="AQ244" s="912">
        <f t="shared" si="61"/>
        <v>138.8838629962267</v>
      </c>
      <c r="AR244" s="669">
        <f>INDEX(Historical!$C$7:$C$1381,MATCH(B244,Historical!$B$7:$B$1403,0))*IF(AH244="n/a",1.03,IF(AH244&lt;0,1.01,IF(AH244&gt;10,1.1,(1+AH244/100))))</f>
        <v>1.16303</v>
      </c>
      <c r="AS244" s="910">
        <f t="shared" si="62"/>
        <v>1.2793330000000001</v>
      </c>
      <c r="AT244" s="910">
        <f t="shared" si="67"/>
        <v>1.3381823180000001</v>
      </c>
      <c r="AU244" s="910">
        <f t="shared" si="67"/>
        <v>1.3997387046280001</v>
      </c>
      <c r="AV244" s="910">
        <f t="shared" si="67"/>
        <v>1.4641266850408881</v>
      </c>
      <c r="AW244" s="669">
        <f t="shared" si="63"/>
        <v>6.6444107076688894</v>
      </c>
      <c r="AX244" s="770">
        <f t="shared" si="64"/>
        <v>8.878154339482748</v>
      </c>
      <c r="AY244" s="959">
        <v>0.97</v>
      </c>
      <c r="AZ244" s="896">
        <v>31.900000000000002</v>
      </c>
      <c r="BA244" s="896">
        <v>-10.16</v>
      </c>
      <c r="BB244" s="896">
        <v>-1.26</v>
      </c>
      <c r="BC244" s="896">
        <v>11.5</v>
      </c>
      <c r="BE244" s="641">
        <v>2013</v>
      </c>
      <c r="BF244" s="922">
        <f t="shared" si="65"/>
        <v>0</v>
      </c>
      <c r="BG244" s="906">
        <v>5.4</v>
      </c>
    </row>
    <row r="245" spans="1:60" ht="11.25" customHeight="1" x14ac:dyDescent="0.2">
      <c r="A245" s="904" t="s">
        <v>1210</v>
      </c>
      <c r="B245" s="899" t="s">
        <v>1211</v>
      </c>
      <c r="C245" s="957" t="s">
        <v>108</v>
      </c>
      <c r="D245" s="957" t="s">
        <v>4355</v>
      </c>
      <c r="E245" s="754">
        <v>7</v>
      </c>
      <c r="F245" s="1235">
        <v>676</v>
      </c>
      <c r="G245" s="1235" t="s">
        <v>106</v>
      </c>
      <c r="H245" s="1235" t="s">
        <v>106</v>
      </c>
      <c r="I245" s="898">
        <v>18.149999999999999</v>
      </c>
      <c r="J245" s="669">
        <f t="shared" si="52"/>
        <v>3.0853994490358132</v>
      </c>
      <c r="K245" s="901">
        <v>0.14000000000000001</v>
      </c>
      <c r="L245" s="911">
        <v>4</v>
      </c>
      <c r="M245" s="660">
        <f t="shared" si="53"/>
        <v>0.56000000000000005</v>
      </c>
      <c r="N245" s="894" t="s">
        <v>127</v>
      </c>
      <c r="O245" s="756">
        <v>0.12</v>
      </c>
      <c r="P245" s="885">
        <v>43643</v>
      </c>
      <c r="Q245" s="885">
        <v>43655</v>
      </c>
      <c r="R245" s="660">
        <f t="shared" si="54"/>
        <v>16.666666666666682</v>
      </c>
      <c r="S245" s="721">
        <f>IF(INDEX(Historical!$D$7:$D$1379,MATCH(B245,Historical!$B$7:$B$1403,0))=0,"n/a",(INDEX(Historical!$C$7:$C$1381,MATCH(B245,Historical!$B$7:$B$1403,0))/INDEX(Historical!$D$7:$D$1379,MATCH(B245,Historical!$B$7:$B$1403,0))-1)*100)</f>
        <v>20.930232558139551</v>
      </c>
      <c r="T245" s="721">
        <f>IF(INDEX(Historical!$F$7:$F$1372,MATCH(B245,Historical!$B$7:$B$1403,0))=0,"n/a",((INDEX(Historical!$C$7:$C$1381,MATCH(B245,Historical!$B$7:$B$1403,0))/INDEX(Historical!$F$7:$F$1372,MATCH(B245,Historical!$B$7:$B$1403,0)))^(1/3)-1)*100)</f>
        <v>13.040381433805571</v>
      </c>
      <c r="U245" s="721">
        <f>IF(INDEX(Historical!$H$7:$H$1372,MATCH(B245,Historical!$B$7:$B$1403,0))=0,"n/a",((INDEX(Historical!$C$7:$C$1381,MATCH(B245,Historical!$B$7:$B$1403,0))/INDEX(Historical!$H$7:$H$1372,MATCH(B245,Historical!$B$7:$B$1403,0)))^(1/5)-1)*100)</f>
        <v>11.628841548417412</v>
      </c>
      <c r="V245" s="721">
        <f>IF(INDEX(Historical!$O$7:$O$1372,MATCH(B245,Historical!$B$7:$B$1403,0))=0,"n/a",((INDEX(Historical!$C$7:$C$1381,MATCH(B245,Historical!$B$7:$B$1403,0))/INDEX(Historical!$O$7:$O$1372,MATCH(B245,Historical!$B$7:$B$1403,0)))^(1/10)-1)*100)</f>
        <v>8.7381857107906349</v>
      </c>
      <c r="W245" s="722">
        <f t="shared" si="55"/>
        <v>1.3308073246895127</v>
      </c>
      <c r="X245" s="723">
        <f t="shared" si="56"/>
        <v>1.8458478648281607</v>
      </c>
      <c r="Y245" s="682"/>
      <c r="Z245" s="669">
        <f t="shared" si="57"/>
        <v>30.601092896174865</v>
      </c>
      <c r="AA245" s="910">
        <f t="shared" si="58"/>
        <v>9.9180327868852451</v>
      </c>
      <c r="AB245" s="911">
        <v>12</v>
      </c>
      <c r="AC245" s="889">
        <v>1.83</v>
      </c>
      <c r="AD245" s="889">
        <v>1.42</v>
      </c>
      <c r="AE245" s="889">
        <v>2.88</v>
      </c>
      <c r="AF245" s="889">
        <v>0.85</v>
      </c>
      <c r="AG245" s="889">
        <v>8.4</v>
      </c>
      <c r="AH245" s="889">
        <v>17.5</v>
      </c>
      <c r="AI245" s="889">
        <v>7.32</v>
      </c>
      <c r="AJ245" s="889">
        <v>6.3</v>
      </c>
      <c r="AK245" s="889">
        <v>7.0000000000000009</v>
      </c>
      <c r="AL245" s="902">
        <v>2009.9999999999998</v>
      </c>
      <c r="AM245" s="896">
        <v>0.3</v>
      </c>
      <c r="AN245" s="889">
        <v>0.1</v>
      </c>
      <c r="AO245" s="762">
        <f t="shared" si="59"/>
        <v>4.7962082105679809</v>
      </c>
      <c r="AP245" s="763">
        <f t="shared" si="60"/>
        <v>14.714240997453226</v>
      </c>
      <c r="AQ245" s="912">
        <f t="shared" si="61"/>
        <v>-38.788788721700271</v>
      </c>
      <c r="AR245" s="669">
        <f>INDEX(Historical!$C$7:$C$1381,MATCH(B245,Historical!$B$7:$B$1403,0))*IF(AH245="n/a",1.03,IF(AH245&lt;0,1.01,IF(AH245&gt;10,1.1,(1+AH245/100))))</f>
        <v>0.57200000000000006</v>
      </c>
      <c r="AS245" s="910">
        <f t="shared" si="62"/>
        <v>0.61387040000000004</v>
      </c>
      <c r="AT245" s="910">
        <f t="shared" si="67"/>
        <v>0.65684132800000006</v>
      </c>
      <c r="AU245" s="910">
        <f t="shared" si="67"/>
        <v>0.70282022096000007</v>
      </c>
      <c r="AV245" s="910">
        <f t="shared" si="67"/>
        <v>0.7520176364272001</v>
      </c>
      <c r="AW245" s="669">
        <f t="shared" si="63"/>
        <v>3.2975495853872006</v>
      </c>
      <c r="AX245" s="770">
        <f t="shared" si="64"/>
        <v>18.168317274860609</v>
      </c>
      <c r="AY245" s="959">
        <v>1.24</v>
      </c>
      <c r="AZ245" s="896">
        <v>-0.77</v>
      </c>
      <c r="BA245" s="896">
        <v>-23.22</v>
      </c>
      <c r="BB245" s="896">
        <v>-16.150000000000002</v>
      </c>
      <c r="BC245" s="896">
        <v>-12.19</v>
      </c>
      <c r="BE245" s="641">
        <v>2013</v>
      </c>
      <c r="BF245" s="922">
        <f t="shared" si="65"/>
        <v>0</v>
      </c>
      <c r="BG245" s="906">
        <v>1.0999999999999999</v>
      </c>
      <c r="BH245" s="721"/>
    </row>
    <row r="246" spans="1:60" ht="11.25" customHeight="1" x14ac:dyDescent="0.2">
      <c r="A246" s="895" t="s">
        <v>3827</v>
      </c>
      <c r="B246" s="899" t="s">
        <v>3828</v>
      </c>
      <c r="C246" s="957" t="s">
        <v>108</v>
      </c>
      <c r="D246" s="957" t="s">
        <v>4355</v>
      </c>
      <c r="E246" s="754">
        <v>7</v>
      </c>
      <c r="F246" s="1235">
        <v>721</v>
      </c>
      <c r="G246" s="1235" t="s">
        <v>106</v>
      </c>
      <c r="H246" s="1235" t="s">
        <v>106</v>
      </c>
      <c r="I246" s="898">
        <v>20.100000000000001</v>
      </c>
      <c r="J246" s="669">
        <f t="shared" si="52"/>
        <v>2.189054726368159</v>
      </c>
      <c r="K246" s="901">
        <v>0.11</v>
      </c>
      <c r="L246" s="911">
        <v>4</v>
      </c>
      <c r="M246" s="660">
        <f t="shared" si="53"/>
        <v>0.44</v>
      </c>
      <c r="N246" s="894" t="s">
        <v>593</v>
      </c>
      <c r="O246" s="756">
        <v>0.09</v>
      </c>
      <c r="P246" s="885">
        <v>43888</v>
      </c>
      <c r="Q246" s="885">
        <v>43903</v>
      </c>
      <c r="R246" s="660">
        <f t="shared" si="54"/>
        <v>22.222222222222225</v>
      </c>
      <c r="S246" s="721">
        <f>IF(INDEX(Historical!$D$7:$D$1379,MATCH(B246,Historical!$B$7:$B$1403,0))=0,"n/a",(INDEX(Historical!$C$7:$C$1381,MATCH(B246,Historical!$B$7:$B$1403,0))/INDEX(Historical!$D$7:$D$1379,MATCH(B246,Historical!$B$7:$B$1403,0))-1)*100)</f>
        <v>79.999999999999986</v>
      </c>
      <c r="T246" s="721">
        <f>IF(INDEX(Historical!$F$7:$F$1372,MATCH(B246,Historical!$B$7:$B$1403,0))=0,"n/a",((INDEX(Historical!$C$7:$C$1381,MATCH(B246,Historical!$B$7:$B$1403,0))/INDEX(Historical!$F$7:$F$1372,MATCH(B246,Historical!$B$7:$B$1403,0)))^(1/3)-1)*100)</f>
        <v>44.224957030740832</v>
      </c>
      <c r="U246" s="721">
        <f>IF(INDEX(Historical!$H$7:$H$1372,MATCH(B246,Historical!$B$7:$B$1403,0))=0,"n/a",((INDEX(Historical!$C$7:$C$1381,MATCH(B246,Historical!$B$7:$B$1403,0))/INDEX(Historical!$H$7:$H$1372,MATCH(B246,Historical!$B$7:$B$1403,0)))^(1/5)-1)*100)</f>
        <v>36.851085783726333</v>
      </c>
      <c r="V246" s="721">
        <f>IF(INDEX(Historical!$O$7:$O$1372,MATCH(B246,Historical!$B$7:$B$1403,0))=0,"n/a",((INDEX(Historical!$C$7:$C$1381,MATCH(B246,Historical!$B$7:$B$1403,0))/INDEX(Historical!$O$7:$O$1372,MATCH(B246,Historical!$B$7:$B$1403,0)))^(1/10)-1)*100)</f>
        <v>-4.3221412410634148</v>
      </c>
      <c r="W246" s="722" t="str">
        <f t="shared" si="55"/>
        <v>n/a</v>
      </c>
      <c r="X246" s="723" t="str">
        <f t="shared" si="56"/>
        <v>n/a</v>
      </c>
      <c r="Y246" s="900"/>
      <c r="Z246" s="669" t="str">
        <f t="shared" si="57"/>
        <v>n/a</v>
      </c>
      <c r="AA246" s="910" t="str">
        <f t="shared" si="58"/>
        <v>n/a</v>
      </c>
      <c r="AB246" s="911">
        <v>12</v>
      </c>
      <c r="AC246" s="889" t="s">
        <v>136</v>
      </c>
      <c r="AD246" s="889" t="s">
        <v>136</v>
      </c>
      <c r="AE246" s="889" t="s">
        <v>136</v>
      </c>
      <c r="AF246" s="889" t="s">
        <v>136</v>
      </c>
      <c r="AG246" s="889" t="s">
        <v>136</v>
      </c>
      <c r="AH246" s="889" t="s">
        <v>136</v>
      </c>
      <c r="AI246" s="889" t="s">
        <v>136</v>
      </c>
      <c r="AJ246" s="889" t="s">
        <v>136</v>
      </c>
      <c r="AK246" s="889" t="s">
        <v>136</v>
      </c>
      <c r="AL246" s="902" t="s">
        <v>136</v>
      </c>
      <c r="AM246" s="896" t="s">
        <v>136</v>
      </c>
      <c r="AN246" s="889" t="s">
        <v>136</v>
      </c>
      <c r="AO246" s="762" t="str">
        <f t="shared" si="59"/>
        <v>n/a</v>
      </c>
      <c r="AP246" s="763">
        <f t="shared" si="60"/>
        <v>39.040140510094488</v>
      </c>
      <c r="AQ246" s="912" t="str">
        <f t="shared" si="61"/>
        <v>n/a</v>
      </c>
      <c r="AR246" s="669">
        <f>INDEX(Historical!$C$7:$C$1381,MATCH(B246,Historical!$B$7:$B$1403,0))*IF(AH246="n/a",1.03,IF(AH246&lt;0,1.01,IF(AH246&gt;10,1.1,(1+AH246/100))))</f>
        <v>0.37080000000000002</v>
      </c>
      <c r="AS246" s="910">
        <f t="shared" si="62"/>
        <v>0.38192400000000004</v>
      </c>
      <c r="AT246" s="910">
        <f t="shared" si="67"/>
        <v>0.39338172000000005</v>
      </c>
      <c r="AU246" s="910">
        <f t="shared" si="67"/>
        <v>0.40518317160000006</v>
      </c>
      <c r="AV246" s="910">
        <f t="shared" si="67"/>
        <v>0.41733866674800008</v>
      </c>
      <c r="AW246" s="669">
        <f t="shared" si="63"/>
        <v>1.9686275583480002</v>
      </c>
      <c r="AX246" s="770">
        <f t="shared" si="64"/>
        <v>9.794166956955225</v>
      </c>
      <c r="AY246" s="959" t="s">
        <v>136</v>
      </c>
      <c r="AZ246" s="896" t="s">
        <v>136</v>
      </c>
      <c r="BA246" s="896" t="s">
        <v>136</v>
      </c>
      <c r="BB246" s="896" t="s">
        <v>136</v>
      </c>
      <c r="BC246" s="896" t="s">
        <v>136</v>
      </c>
      <c r="BD246" s="932" t="s">
        <v>4281</v>
      </c>
      <c r="BE246" s="641">
        <v>2014</v>
      </c>
      <c r="BF246" s="922">
        <f t="shared" si="65"/>
        <v>0</v>
      </c>
      <c r="BG246" s="906" t="s">
        <v>136</v>
      </c>
    </row>
    <row r="247" spans="1:60" ht="11.25" customHeight="1" x14ac:dyDescent="0.2">
      <c r="A247" s="895" t="s">
        <v>3838</v>
      </c>
      <c r="B247" s="899" t="s">
        <v>3839</v>
      </c>
      <c r="C247" s="957" t="s">
        <v>112</v>
      </c>
      <c r="D247" s="957" t="s">
        <v>212</v>
      </c>
      <c r="E247" s="754">
        <v>7</v>
      </c>
      <c r="F247" s="1235">
        <v>711</v>
      </c>
      <c r="G247" s="1235" t="s">
        <v>106</v>
      </c>
      <c r="H247" s="1235" t="s">
        <v>106</v>
      </c>
      <c r="I247" s="898">
        <v>24.23</v>
      </c>
      <c r="J247" s="669">
        <f t="shared" si="52"/>
        <v>4.4572843582335953</v>
      </c>
      <c r="K247" s="901">
        <v>0.27</v>
      </c>
      <c r="L247" s="911">
        <v>4</v>
      </c>
      <c r="M247" s="660">
        <f t="shared" si="53"/>
        <v>1.08</v>
      </c>
      <c r="N247" s="894" t="s">
        <v>969</v>
      </c>
      <c r="O247" s="756">
        <v>0.25</v>
      </c>
      <c r="P247" s="1196">
        <v>43857</v>
      </c>
      <c r="Q247" s="1196">
        <v>43878</v>
      </c>
      <c r="R247" s="660">
        <f t="shared" si="54"/>
        <v>8.0000000000000071</v>
      </c>
      <c r="S247" s="721">
        <f>IF(INDEX(Historical!$D$7:$D$1379,MATCH(B247,Historical!$B$7:$B$1403,0))=0,"n/a",(INDEX(Historical!$C$7:$C$1381,MATCH(B247,Historical!$B$7:$B$1403,0))/INDEX(Historical!$D$7:$D$1379,MATCH(B247,Historical!$B$7:$B$1403,0))-1)*100)</f>
        <v>2.0408163265306145</v>
      </c>
      <c r="T247" s="721">
        <f>IF(INDEX(Historical!$F$7:$F$1372,MATCH(B247,Historical!$B$7:$B$1403,0))=0,"n/a",((INDEX(Historical!$C$7:$C$1381,MATCH(B247,Historical!$B$7:$B$1403,0))/INDEX(Historical!$F$7:$F$1372,MATCH(B247,Historical!$B$7:$B$1403,0)))^(1/3)-1)*100)</f>
        <v>6.8387297498542221</v>
      </c>
      <c r="U247" s="721">
        <f>IF(INDEX(Historical!$H$7:$H$1372,MATCH(B247,Historical!$B$7:$B$1403,0))=0,"n/a",((INDEX(Historical!$C$7:$C$1381,MATCH(B247,Historical!$B$7:$B$1403,0))/INDEX(Historical!$H$7:$H$1372,MATCH(B247,Historical!$B$7:$B$1403,0)))^(1/5)-1)*100)</f>
        <v>27.22596365393921</v>
      </c>
      <c r="V247" s="721">
        <f>IF(INDEX(Historical!$O$7:$O$1372,MATCH(B247,Historical!$B$7:$B$1403,0))=0,"n/a",((INDEX(Historical!$C$7:$C$1381,MATCH(B247,Historical!$B$7:$B$1403,0))/INDEX(Historical!$O$7:$O$1372,MATCH(B247,Historical!$B$7:$B$1403,0)))^(1/10)-1)*100)</f>
        <v>37.972966146121493</v>
      </c>
      <c r="W247" s="722">
        <f t="shared" si="55"/>
        <v>0.71698280163768646</v>
      </c>
      <c r="X247" s="723" t="str">
        <f t="shared" si="56"/>
        <v>n/a</v>
      </c>
      <c r="Y247" s="691" t="s">
        <v>4513</v>
      </c>
      <c r="Z247" s="669">
        <f t="shared" si="57"/>
        <v>51.428571428571438</v>
      </c>
      <c r="AA247" s="910">
        <f t="shared" si="58"/>
        <v>11.538095238095238</v>
      </c>
      <c r="AB247" s="911">
        <v>8</v>
      </c>
      <c r="AC247" s="889">
        <v>2.1</v>
      </c>
      <c r="AD247" s="889">
        <v>1.65</v>
      </c>
      <c r="AE247" s="889">
        <v>0.25</v>
      </c>
      <c r="AF247" s="889">
        <v>0.62</v>
      </c>
      <c r="AG247" s="889">
        <v>4.8</v>
      </c>
      <c r="AH247" s="889">
        <v>-44.6</v>
      </c>
      <c r="AI247" s="889">
        <v>0.22999999999999998</v>
      </c>
      <c r="AJ247" s="889">
        <v>-9</v>
      </c>
      <c r="AK247" s="889">
        <v>7.0000000000000009</v>
      </c>
      <c r="AL247" s="902">
        <v>788.69</v>
      </c>
      <c r="AM247" s="896">
        <v>1.2</v>
      </c>
      <c r="AN247" s="889">
        <v>0</v>
      </c>
      <c r="AO247" s="762">
        <f t="shared" si="59"/>
        <v>20.145152774077566</v>
      </c>
      <c r="AP247" s="763">
        <f t="shared" si="60"/>
        <v>31.683248012172804</v>
      </c>
      <c r="AQ247" s="912">
        <f t="shared" si="61"/>
        <v>-43.613953469087377</v>
      </c>
      <c r="AR247" s="669">
        <f>INDEX(Historical!$C$7:$C$1381,MATCH(B247,Historical!$B$7:$B$1403,0))*IF(AH247="n/a",1.03,IF(AH247&lt;0,1.01,IF(AH247&gt;10,1.1,(1+AH247/100))))</f>
        <v>1.01</v>
      </c>
      <c r="AS247" s="910">
        <f t="shared" si="62"/>
        <v>1.0123230000000001</v>
      </c>
      <c r="AT247" s="910">
        <f t="shared" ref="AT247:AV266" si="68">IF($AK247="n/a",1.03*AS247,IF($AK247&lt;0,1.01*AS247,IF($AK247&gt;10,1.1*AS247,(1+$AK247/100)*AS247)))</f>
        <v>1.0831856100000001</v>
      </c>
      <c r="AU247" s="910">
        <f t="shared" si="68"/>
        <v>1.1590086027000002</v>
      </c>
      <c r="AV247" s="910">
        <f t="shared" si="68"/>
        <v>1.2401392048890003</v>
      </c>
      <c r="AW247" s="669">
        <f t="shared" si="63"/>
        <v>5.5046564175890005</v>
      </c>
      <c r="AX247" s="770">
        <f t="shared" si="64"/>
        <v>22.718350877379283</v>
      </c>
      <c r="AY247" s="959">
        <v>2.21</v>
      </c>
      <c r="AZ247" s="896">
        <v>13.76</v>
      </c>
      <c r="BA247" s="896">
        <v>-42.16</v>
      </c>
      <c r="BB247" s="896">
        <v>-13.52</v>
      </c>
      <c r="BC247" s="896">
        <v>-14.41</v>
      </c>
      <c r="BE247" s="641">
        <v>2014</v>
      </c>
      <c r="BF247" s="922">
        <f t="shared" si="65"/>
        <v>0</v>
      </c>
      <c r="BG247" s="906">
        <v>2.1999999999999997</v>
      </c>
    </row>
    <row r="248" spans="1:60" ht="11.25" customHeight="1" x14ac:dyDescent="0.2">
      <c r="A248" s="904" t="s">
        <v>3962</v>
      </c>
      <c r="B248" s="899" t="s">
        <v>3963</v>
      </c>
      <c r="C248" s="957" t="s">
        <v>108</v>
      </c>
      <c r="D248" s="957" t="s">
        <v>4347</v>
      </c>
      <c r="E248" s="754">
        <v>7</v>
      </c>
      <c r="F248" s="1235">
        <v>702</v>
      </c>
      <c r="G248" s="1235" t="s">
        <v>106</v>
      </c>
      <c r="H248" s="1235" t="s">
        <v>106</v>
      </c>
      <c r="I248" s="898">
        <v>23.58</v>
      </c>
      <c r="J248" s="669">
        <f t="shared" si="52"/>
        <v>2.5445292620865141</v>
      </c>
      <c r="K248" s="901">
        <v>0.15</v>
      </c>
      <c r="L248" s="911">
        <v>4</v>
      </c>
      <c r="M248" s="660">
        <f t="shared" si="53"/>
        <v>0.6</v>
      </c>
      <c r="N248" s="894" t="s">
        <v>240</v>
      </c>
      <c r="O248" s="756">
        <v>0.13</v>
      </c>
      <c r="P248" s="885">
        <v>43832</v>
      </c>
      <c r="Q248" s="885">
        <v>43845</v>
      </c>
      <c r="R248" s="660">
        <f t="shared" si="54"/>
        <v>15.384615384615378</v>
      </c>
      <c r="S248" s="721">
        <f>IF(INDEX(Historical!$D$7:$D$1379,MATCH(B248,Historical!$B$7:$B$1403,0))=0,"n/a",(INDEX(Historical!$C$7:$C$1381,MATCH(B248,Historical!$B$7:$B$1403,0))/INDEX(Historical!$D$7:$D$1379,MATCH(B248,Historical!$B$7:$B$1403,0))-1)*100)</f>
        <v>8.3333333333333481</v>
      </c>
      <c r="T248" s="721">
        <f>IF(INDEX(Historical!$F$7:$F$1372,MATCH(B248,Historical!$B$7:$B$1403,0))=0,"n/a",((INDEX(Historical!$C$7:$C$1381,MATCH(B248,Historical!$B$7:$B$1403,0))/INDEX(Historical!$F$7:$F$1372,MATCH(B248,Historical!$B$7:$B$1403,0)))^(1/3)-1)*100)</f>
        <v>17.566734386037886</v>
      </c>
      <c r="U248" s="721">
        <f>IF(INDEX(Historical!$H$7:$H$1372,MATCH(B248,Historical!$B$7:$B$1403,0))=0,"n/a",((INDEX(Historical!$C$7:$C$1381,MATCH(B248,Historical!$B$7:$B$1403,0))/INDEX(Historical!$H$7:$H$1372,MATCH(B248,Historical!$B$7:$B$1403,0)))^(1/5)-1)*100)</f>
        <v>28.227866656891742</v>
      </c>
      <c r="V248" s="721" t="str">
        <f>IF(INDEX(Historical!$O$7:$O$1372,MATCH(B248,Historical!$B$7:$B$1403,0))=0,"n/a",((INDEX(Historical!$C$7:$C$1381,MATCH(B248,Historical!$B$7:$B$1403,0))/INDEX(Historical!$O$7:$O$1372,MATCH(B248,Historical!$B$7:$B$1403,0)))^(1/10)-1)*100)</f>
        <v>n/a</v>
      </c>
      <c r="W248" s="722" t="str">
        <f t="shared" si="55"/>
        <v>n/a</v>
      </c>
      <c r="X248" s="723">
        <f t="shared" si="56"/>
        <v>40.325523795559626</v>
      </c>
      <c r="Y248" s="679"/>
      <c r="Z248" s="669">
        <f t="shared" si="57"/>
        <v>28.436018957345972</v>
      </c>
      <c r="AA248" s="910">
        <f t="shared" si="58"/>
        <v>11.175355450236967</v>
      </c>
      <c r="AB248" s="911">
        <v>12</v>
      </c>
      <c r="AC248" s="889">
        <v>2.11</v>
      </c>
      <c r="AD248" s="889" t="s">
        <v>136</v>
      </c>
      <c r="AE248" s="889">
        <v>2.2799999999999998</v>
      </c>
      <c r="AF248" s="889">
        <v>1.24</v>
      </c>
      <c r="AG248" s="889">
        <v>13.200000000000001</v>
      </c>
      <c r="AH248" s="889">
        <v>17.7</v>
      </c>
      <c r="AI248" s="889">
        <v>3.45</v>
      </c>
      <c r="AJ248" s="889">
        <v>0.70000000000000007</v>
      </c>
      <c r="AK248" s="889" t="s">
        <v>136</v>
      </c>
      <c r="AL248" s="902">
        <v>103.28</v>
      </c>
      <c r="AM248" s="896">
        <v>0.6</v>
      </c>
      <c r="AN248" s="889">
        <v>0.32</v>
      </c>
      <c r="AO248" s="762">
        <f t="shared" si="59"/>
        <v>19.597040468741287</v>
      </c>
      <c r="AP248" s="763">
        <f t="shared" si="60"/>
        <v>30.772395918978255</v>
      </c>
      <c r="AQ248" s="912">
        <f t="shared" si="61"/>
        <v>-21.521579021735505</v>
      </c>
      <c r="AR248" s="669">
        <f>INDEX(Historical!$C$7:$C$1381,MATCH(B248,Historical!$B$7:$B$1403,0))*IF(AH248="n/a",1.03,IF(AH248&lt;0,1.01,IF(AH248&gt;10,1.1,(1+AH248/100))))</f>
        <v>0.57200000000000006</v>
      </c>
      <c r="AS248" s="910">
        <f t="shared" si="62"/>
        <v>0.59173400000000009</v>
      </c>
      <c r="AT248" s="910">
        <f t="shared" si="68"/>
        <v>0.60948602000000007</v>
      </c>
      <c r="AU248" s="910">
        <f t="shared" si="68"/>
        <v>0.62777060060000012</v>
      </c>
      <c r="AV248" s="910">
        <f t="shared" si="68"/>
        <v>0.64660371861800015</v>
      </c>
      <c r="AW248" s="669">
        <f t="shared" si="63"/>
        <v>3.0475943392180005</v>
      </c>
      <c r="AX248" s="770">
        <f t="shared" si="64"/>
        <v>12.924488291849029</v>
      </c>
      <c r="AY248" s="959">
        <v>0.09</v>
      </c>
      <c r="AZ248" s="896">
        <v>7.7200000000000006</v>
      </c>
      <c r="BA248" s="896">
        <v>-12.44</v>
      </c>
      <c r="BB248" s="896">
        <v>-4.3</v>
      </c>
      <c r="BC248" s="896">
        <v>-1.21</v>
      </c>
      <c r="BE248" s="641">
        <v>2014</v>
      </c>
      <c r="BF248" s="922">
        <f t="shared" si="65"/>
        <v>0</v>
      </c>
      <c r="BG248" s="906">
        <v>1.0999999999999999</v>
      </c>
      <c r="BH248" s="721"/>
    </row>
    <row r="249" spans="1:60" s="796" customFormat="1" ht="11.25" customHeight="1" x14ac:dyDescent="0.2">
      <c r="A249" s="777" t="s">
        <v>1253</v>
      </c>
      <c r="B249" s="804" t="s">
        <v>1254</v>
      </c>
      <c r="C249" s="957" t="s">
        <v>246</v>
      </c>
      <c r="D249" s="957" t="s">
        <v>4350</v>
      </c>
      <c r="E249" s="778">
        <v>7</v>
      </c>
      <c r="F249" s="1235">
        <v>653</v>
      </c>
      <c r="G249" s="1234" t="s">
        <v>115</v>
      </c>
      <c r="H249" s="1234" t="s">
        <v>115</v>
      </c>
      <c r="I249" s="779">
        <v>9.69</v>
      </c>
      <c r="J249" s="780">
        <f t="shared" si="52"/>
        <v>6.6047471620227043</v>
      </c>
      <c r="K249" s="781">
        <v>0.16</v>
      </c>
      <c r="L249" s="782">
        <v>4</v>
      </c>
      <c r="M249" s="783">
        <f t="shared" si="53"/>
        <v>0.64</v>
      </c>
      <c r="N249" s="784" t="s">
        <v>119</v>
      </c>
      <c r="O249" s="785">
        <v>0.14000000000000001</v>
      </c>
      <c r="P249" s="805">
        <v>43404</v>
      </c>
      <c r="Q249" s="805">
        <v>43437</v>
      </c>
      <c r="R249" s="783">
        <f t="shared" si="54"/>
        <v>14.285714285714276</v>
      </c>
      <c r="S249" s="721">
        <f>IF(INDEX(Historical!$D$7:$D$1379,MATCH(B249,Historical!$B$7:$B$1403,0))=0,"n/a",(INDEX(Historical!$C$7:$C$1381,MATCH(B249,Historical!$B$7:$B$1403,0))/INDEX(Historical!$D$7:$D$1379,MATCH(B249,Historical!$B$7:$B$1403,0))-1)*100)</f>
        <v>10.344827586206918</v>
      </c>
      <c r="T249" s="721">
        <f>IF(INDEX(Historical!$F$7:$F$1372,MATCH(B249,Historical!$B$7:$B$1403,0))=0,"n/a",((INDEX(Historical!$C$7:$C$1381,MATCH(B249,Historical!$B$7:$B$1403,0))/INDEX(Historical!$F$7:$F$1372,MATCH(B249,Historical!$B$7:$B$1403,0)))^(1/3)-1)*100)</f>
        <v>27.332547138309348</v>
      </c>
      <c r="U249" s="721">
        <f>IF(INDEX(Historical!$H$7:$H$1372,MATCH(B249,Historical!$B$7:$B$1403,0))=0,"n/a",((INDEX(Historical!$C$7:$C$1381,MATCH(B249,Historical!$B$7:$B$1403,0))/INDEX(Historical!$H$7:$H$1372,MATCH(B249,Historical!$B$7:$B$1403,0)))^(1/5)-1)*100)</f>
        <v>23.808784136769123</v>
      </c>
      <c r="V249" s="721" t="str">
        <f>IF(INDEX(Historical!$O$7:$O$1372,MATCH(B249,Historical!$B$7:$B$1403,0))=0,"n/a",((INDEX(Historical!$C$7:$C$1381,MATCH(B249,Historical!$B$7:$B$1403,0))/INDEX(Historical!$O$7:$O$1372,MATCH(B249,Historical!$B$7:$B$1403,0)))^(1/10)-1)*100)</f>
        <v>n/a</v>
      </c>
      <c r="W249" s="722" t="str">
        <f t="shared" si="55"/>
        <v>n/a</v>
      </c>
      <c r="X249" s="723" t="str">
        <f t="shared" si="56"/>
        <v>n/a</v>
      </c>
      <c r="Y249" s="958" t="s">
        <v>4512</v>
      </c>
      <c r="Z249" s="780" t="str">
        <f t="shared" si="57"/>
        <v>n/a</v>
      </c>
      <c r="AA249" s="788" t="str">
        <f t="shared" si="58"/>
        <v>n/a</v>
      </c>
      <c r="AB249" s="782">
        <v>12</v>
      </c>
      <c r="AC249" s="789">
        <v>-1.34</v>
      </c>
      <c r="AD249" s="789" t="s">
        <v>136</v>
      </c>
      <c r="AE249" s="789">
        <v>0.16</v>
      </c>
      <c r="AF249" s="789">
        <v>0.52</v>
      </c>
      <c r="AG249" s="789">
        <v>-6.6000000000000005</v>
      </c>
      <c r="AH249" s="789">
        <v>-145.5</v>
      </c>
      <c r="AI249" s="789">
        <v>37.369999999999997</v>
      </c>
      <c r="AJ249" s="789">
        <v>-16.600000000000001</v>
      </c>
      <c r="AK249" s="789">
        <v>2.41</v>
      </c>
      <c r="AL249" s="790">
        <v>2340</v>
      </c>
      <c r="AM249" s="791">
        <v>0.3</v>
      </c>
      <c r="AN249" s="789">
        <v>1.3</v>
      </c>
      <c r="AO249" s="792" t="str">
        <f t="shared" si="59"/>
        <v>n/a</v>
      </c>
      <c r="AP249" s="793">
        <f t="shared" si="60"/>
        <v>30.413531298791828</v>
      </c>
      <c r="AQ249" s="794" t="str">
        <f t="shared" si="61"/>
        <v>n/a</v>
      </c>
      <c r="AR249" s="669">
        <f>INDEX(Historical!$C$7:$C$1381,MATCH(B249,Historical!$B$7:$B$1403,0))*IF(AH249="n/a",1.03,IF(AH249&lt;0,1.01,IF(AH249&gt;10,1.1,(1+AH249/100))))</f>
        <v>0.64639999999999997</v>
      </c>
      <c r="AS249" s="788">
        <f t="shared" si="62"/>
        <v>0.71104000000000001</v>
      </c>
      <c r="AT249" s="788">
        <f t="shared" si="68"/>
        <v>0.72817606400000001</v>
      </c>
      <c r="AU249" s="788">
        <f t="shared" si="68"/>
        <v>0.74572510714240003</v>
      </c>
      <c r="AV249" s="788">
        <f t="shared" si="68"/>
        <v>0.76369708222453192</v>
      </c>
      <c r="AW249" s="780">
        <f t="shared" si="63"/>
        <v>3.5950382533669316</v>
      </c>
      <c r="AX249" s="795">
        <f t="shared" si="64"/>
        <v>37.100497970762966</v>
      </c>
      <c r="AY249" s="960">
        <v>1.56</v>
      </c>
      <c r="AZ249" s="791">
        <v>1.8399999999999999</v>
      </c>
      <c r="BA249" s="791">
        <v>-53.21</v>
      </c>
      <c r="BB249" s="791">
        <v>-29.59</v>
      </c>
      <c r="BC249" s="791">
        <v>-32.33</v>
      </c>
      <c r="BD249" s="933"/>
      <c r="BE249" s="641">
        <v>2014</v>
      </c>
      <c r="BF249" s="922">
        <f t="shared" si="65"/>
        <v>0</v>
      </c>
      <c r="BG249" s="847">
        <v>-1.7000000000000002</v>
      </c>
    </row>
    <row r="250" spans="1:60" ht="11.25" customHeight="1" x14ac:dyDescent="0.2">
      <c r="A250" s="895" t="s">
        <v>1313</v>
      </c>
      <c r="B250" s="899" t="s">
        <v>1314</v>
      </c>
      <c r="C250" s="957" t="s">
        <v>112</v>
      </c>
      <c r="D250" s="957" t="s">
        <v>212</v>
      </c>
      <c r="E250" s="754">
        <v>7</v>
      </c>
      <c r="F250" s="1235">
        <v>660</v>
      </c>
      <c r="G250" s="1235" t="s">
        <v>106</v>
      </c>
      <c r="H250" s="1235" t="s">
        <v>106</v>
      </c>
      <c r="I250" s="898">
        <v>28.18</v>
      </c>
      <c r="J250" s="669">
        <f t="shared" si="52"/>
        <v>1.7033356990773598</v>
      </c>
      <c r="K250" s="901">
        <v>0.12</v>
      </c>
      <c r="L250" s="911">
        <v>4</v>
      </c>
      <c r="M250" s="660">
        <f t="shared" si="53"/>
        <v>0.48</v>
      </c>
      <c r="N250" s="894" t="s">
        <v>219</v>
      </c>
      <c r="O250" s="756">
        <v>0.11</v>
      </c>
      <c r="P250" s="636">
        <v>43553</v>
      </c>
      <c r="Q250" s="636">
        <v>43570</v>
      </c>
      <c r="R250" s="660">
        <f t="shared" si="54"/>
        <v>9.0909090909090864</v>
      </c>
      <c r="S250" s="721">
        <f>IF(INDEX(Historical!$D$7:$D$1379,MATCH(B250,Historical!$B$7:$B$1403,0))=0,"n/a",(INDEX(Historical!$C$7:$C$1381,MATCH(B250,Historical!$B$7:$B$1403,0))/INDEX(Historical!$D$7:$D$1379,MATCH(B250,Historical!$B$7:$B$1403,0))-1)*100)</f>
        <v>9.302325581395344</v>
      </c>
      <c r="T250" s="721">
        <f>IF(INDEX(Historical!$F$7:$F$1372,MATCH(B250,Historical!$B$7:$B$1403,0))=0,"n/a",((INDEX(Historical!$C$7:$C$1381,MATCH(B250,Historical!$B$7:$B$1403,0))/INDEX(Historical!$F$7:$F$1372,MATCH(B250,Historical!$B$7:$B$1403,0)))^(1/3)-1)*100)</f>
        <v>10.325677865290107</v>
      </c>
      <c r="U250" s="721">
        <f>IF(INDEX(Historical!$H$7:$H$1372,MATCH(B250,Historical!$B$7:$B$1403,0))=0,"n/a",((INDEX(Historical!$C$7:$C$1381,MATCH(B250,Historical!$B$7:$B$1403,0))/INDEX(Historical!$H$7:$H$1372,MATCH(B250,Historical!$B$7:$B$1403,0)))^(1/5)-1)*100)</f>
        <v>12.570579552275095</v>
      </c>
      <c r="V250" s="721" t="str">
        <f>IF(INDEX(Historical!$O$7:$O$1372,MATCH(B250,Historical!$B$7:$B$1403,0))=0,"n/a",((INDEX(Historical!$C$7:$C$1381,MATCH(B250,Historical!$B$7:$B$1403,0))/INDEX(Historical!$O$7:$O$1372,MATCH(B250,Historical!$B$7:$B$1403,0)))^(1/10)-1)*100)</f>
        <v>n/a</v>
      </c>
      <c r="W250" s="722" t="str">
        <f t="shared" si="55"/>
        <v>n/a</v>
      </c>
      <c r="X250" s="723">
        <f t="shared" si="56"/>
        <v>6.616094501197419</v>
      </c>
      <c r="Y250" s="682"/>
      <c r="Z250" s="669">
        <f t="shared" si="57"/>
        <v>18.823529411764707</v>
      </c>
      <c r="AA250" s="910">
        <f t="shared" si="58"/>
        <v>11.050980392156863</v>
      </c>
      <c r="AB250" s="911">
        <v>6</v>
      </c>
      <c r="AC250" s="889">
        <v>2.5499999999999998</v>
      </c>
      <c r="AD250" s="889" t="s">
        <v>136</v>
      </c>
      <c r="AE250" s="889">
        <v>0.75</v>
      </c>
      <c r="AF250" s="889">
        <v>0.79</v>
      </c>
      <c r="AG250" s="889">
        <v>7.3999999999999995</v>
      </c>
      <c r="AH250" s="889">
        <v>-28.7</v>
      </c>
      <c r="AI250" s="889" t="s">
        <v>136</v>
      </c>
      <c r="AJ250" s="889">
        <v>1.9</v>
      </c>
      <c r="AK250" s="889" t="s">
        <v>136</v>
      </c>
      <c r="AL250" s="902">
        <v>196.41</v>
      </c>
      <c r="AM250" s="896">
        <v>3.2</v>
      </c>
      <c r="AN250" s="889">
        <v>0</v>
      </c>
      <c r="AO250" s="762">
        <f t="shared" si="59"/>
        <v>3.2229348591955933</v>
      </c>
      <c r="AP250" s="763">
        <f t="shared" si="60"/>
        <v>14.273915251352456</v>
      </c>
      <c r="AQ250" s="912">
        <f t="shared" si="61"/>
        <v>-37.709374667151565</v>
      </c>
      <c r="AR250" s="669">
        <f>INDEX(Historical!$C$7:$C$1381,MATCH(B250,Historical!$B$7:$B$1403,0))*IF(AH250="n/a",1.03,IF(AH250&lt;0,1.01,IF(AH250&gt;10,1.1,(1+AH250/100))))</f>
        <v>0.47469999999999996</v>
      </c>
      <c r="AS250" s="910">
        <f t="shared" si="62"/>
        <v>0.48894099999999996</v>
      </c>
      <c r="AT250" s="910">
        <f t="shared" si="68"/>
        <v>0.50360923000000002</v>
      </c>
      <c r="AU250" s="910">
        <f t="shared" si="68"/>
        <v>0.51871750690000007</v>
      </c>
      <c r="AV250" s="910">
        <f t="shared" si="68"/>
        <v>0.53427903210700012</v>
      </c>
      <c r="AW250" s="669">
        <f t="shared" si="63"/>
        <v>2.5202467690070001</v>
      </c>
      <c r="AX250" s="770">
        <f t="shared" si="64"/>
        <v>8.943388108612492</v>
      </c>
      <c r="AY250" s="959">
        <v>0.96</v>
      </c>
      <c r="AZ250" s="896">
        <v>1.81</v>
      </c>
      <c r="BA250" s="896">
        <v>-35.659999999999997</v>
      </c>
      <c r="BB250" s="896">
        <v>-16.100000000000001</v>
      </c>
      <c r="BC250" s="896">
        <v>-17.62</v>
      </c>
      <c r="BE250" s="641">
        <v>2013</v>
      </c>
      <c r="BF250" s="922">
        <f t="shared" si="65"/>
        <v>0</v>
      </c>
      <c r="BG250" s="906">
        <v>5.6000000000000005</v>
      </c>
    </row>
    <row r="251" spans="1:60" ht="11.25" customHeight="1" x14ac:dyDescent="0.2">
      <c r="A251" s="895" t="s">
        <v>3847</v>
      </c>
      <c r="B251" s="899" t="s">
        <v>3848</v>
      </c>
      <c r="C251" s="957" t="s">
        <v>108</v>
      </c>
      <c r="D251" s="957" t="s">
        <v>4355</v>
      </c>
      <c r="E251" s="754">
        <v>7</v>
      </c>
      <c r="F251" s="1235">
        <v>708</v>
      </c>
      <c r="G251" s="1235" t="s">
        <v>115</v>
      </c>
      <c r="H251" s="1235" t="s">
        <v>115</v>
      </c>
      <c r="I251" s="898">
        <v>19.57</v>
      </c>
      <c r="J251" s="669">
        <f t="shared" si="52"/>
        <v>4.0878896269800711</v>
      </c>
      <c r="K251" s="901">
        <v>0.2</v>
      </c>
      <c r="L251" s="911">
        <v>4</v>
      </c>
      <c r="M251" s="660">
        <f t="shared" si="53"/>
        <v>0.8</v>
      </c>
      <c r="N251" s="894" t="s">
        <v>107</v>
      </c>
      <c r="O251" s="756">
        <v>0.18</v>
      </c>
      <c r="P251" s="1196">
        <v>43865</v>
      </c>
      <c r="Q251" s="1196">
        <v>43874</v>
      </c>
      <c r="R251" s="660">
        <f t="shared" si="54"/>
        <v>11.111111111111121</v>
      </c>
      <c r="S251" s="721">
        <f>IF(INDEX(Historical!$D$7:$D$1379,MATCH(B251,Historical!$B$7:$B$1403,0))=0,"n/a",(INDEX(Historical!$C$7:$C$1381,MATCH(B251,Historical!$B$7:$B$1403,0))/INDEX(Historical!$D$7:$D$1379,MATCH(B251,Historical!$B$7:$B$1403,0))-1)*100)</f>
        <v>19.999999999999996</v>
      </c>
      <c r="T251" s="721">
        <f>IF(INDEX(Historical!$F$7:$F$1372,MATCH(B251,Historical!$B$7:$B$1403,0))=0,"n/a",((INDEX(Historical!$C$7:$C$1381,MATCH(B251,Historical!$B$7:$B$1403,0))/INDEX(Historical!$F$7:$F$1372,MATCH(B251,Historical!$B$7:$B$1403,0)))^(1/3)-1)*100)</f>
        <v>28.415622034199274</v>
      </c>
      <c r="U251" s="721">
        <f>IF(INDEX(Historical!$H$7:$H$1372,MATCH(B251,Historical!$B$7:$B$1403,0))=0,"n/a",((INDEX(Historical!$C$7:$C$1381,MATCH(B251,Historical!$B$7:$B$1403,0))/INDEX(Historical!$H$7:$H$1372,MATCH(B251,Historical!$B$7:$B$1403,0)))^(1/5)-1)*100)</f>
        <v>31.95079107728942</v>
      </c>
      <c r="V251" s="721">
        <f>IF(INDEX(Historical!$O$7:$O$1372,MATCH(B251,Historical!$B$7:$B$1403,0))=0,"n/a",((INDEX(Historical!$C$7:$C$1381,MATCH(B251,Historical!$B$7:$B$1403,0))/INDEX(Historical!$O$7:$O$1372,MATCH(B251,Historical!$B$7:$B$1403,0)))^(1/10)-1)*100)</f>
        <v>33.5141362540313</v>
      </c>
      <c r="W251" s="722">
        <f t="shared" si="55"/>
        <v>0.95335266393583895</v>
      </c>
      <c r="X251" s="723" t="str">
        <f t="shared" si="56"/>
        <v>n/a</v>
      </c>
      <c r="Y251" s="900"/>
      <c r="Z251" s="669">
        <f t="shared" si="57"/>
        <v>39.800995024875633</v>
      </c>
      <c r="AA251" s="910">
        <f t="shared" si="58"/>
        <v>9.7363184079601997</v>
      </c>
      <c r="AB251" s="911">
        <v>12</v>
      </c>
      <c r="AC251" s="889">
        <v>2.0099999999999998</v>
      </c>
      <c r="AD251" s="889">
        <v>1.22</v>
      </c>
      <c r="AE251" s="889">
        <v>2.96</v>
      </c>
      <c r="AF251" s="889">
        <v>1.29</v>
      </c>
      <c r="AG251" s="889">
        <v>12.4</v>
      </c>
      <c r="AH251" s="889">
        <v>37.1</v>
      </c>
      <c r="AI251" s="889">
        <v>2.86</v>
      </c>
      <c r="AJ251" s="889">
        <v>-14.899999999999999</v>
      </c>
      <c r="AK251" s="889">
        <v>8</v>
      </c>
      <c r="AL251" s="902">
        <v>440.32</v>
      </c>
      <c r="AM251" s="896">
        <v>1.5</v>
      </c>
      <c r="AN251" s="889">
        <v>0.3</v>
      </c>
      <c r="AO251" s="762">
        <f t="shared" si="59"/>
        <v>26.30236229630929</v>
      </c>
      <c r="AP251" s="763">
        <f t="shared" si="60"/>
        <v>36.038680704269488</v>
      </c>
      <c r="AQ251" s="912">
        <f t="shared" si="61"/>
        <v>-25.286173386510878</v>
      </c>
      <c r="AR251" s="669">
        <f>INDEX(Historical!$C$7:$C$1381,MATCH(B251,Historical!$B$7:$B$1403,0))*IF(AH251="n/a",1.03,IF(AH251&lt;0,1.01,IF(AH251&gt;10,1.1,(1+AH251/100))))</f>
        <v>0.79200000000000004</v>
      </c>
      <c r="AS251" s="910">
        <f t="shared" si="62"/>
        <v>0.81465120000000002</v>
      </c>
      <c r="AT251" s="910">
        <f t="shared" si="68"/>
        <v>0.87982329600000009</v>
      </c>
      <c r="AU251" s="910">
        <f t="shared" si="68"/>
        <v>0.95020915968000019</v>
      </c>
      <c r="AV251" s="910">
        <f t="shared" si="68"/>
        <v>1.0262258924544003</v>
      </c>
      <c r="AW251" s="669">
        <f t="shared" si="63"/>
        <v>4.4629095481344008</v>
      </c>
      <c r="AX251" s="770">
        <f t="shared" si="64"/>
        <v>22.804852059961171</v>
      </c>
      <c r="AY251" s="959">
        <v>0.49</v>
      </c>
      <c r="AZ251" s="896">
        <v>3.3300000000000005</v>
      </c>
      <c r="BA251" s="896">
        <v>-18.22</v>
      </c>
      <c r="BB251" s="896">
        <v>-11.66</v>
      </c>
      <c r="BC251" s="896">
        <v>-9.4</v>
      </c>
      <c r="BE251" s="641">
        <v>2014</v>
      </c>
      <c r="BF251" s="922">
        <f t="shared" si="65"/>
        <v>0</v>
      </c>
      <c r="BG251" s="906">
        <v>1.2</v>
      </c>
      <c r="BH251" s="721"/>
    </row>
    <row r="252" spans="1:60" ht="11.25" customHeight="1" x14ac:dyDescent="0.2">
      <c r="A252" s="895" t="s">
        <v>1355</v>
      </c>
      <c r="B252" s="899" t="s">
        <v>1356</v>
      </c>
      <c r="C252" s="957" t="s">
        <v>246</v>
      </c>
      <c r="D252" s="957" t="s">
        <v>4362</v>
      </c>
      <c r="E252" s="754">
        <v>7</v>
      </c>
      <c r="F252" s="1235">
        <v>687</v>
      </c>
      <c r="G252" s="1235" t="s">
        <v>106</v>
      </c>
      <c r="H252" s="1235" t="s">
        <v>106</v>
      </c>
      <c r="I252" s="898">
        <v>62.41</v>
      </c>
      <c r="J252" s="669">
        <f t="shared" si="52"/>
        <v>1.0895689793302357</v>
      </c>
      <c r="K252" s="901">
        <v>0.17</v>
      </c>
      <c r="L252" s="911">
        <v>4</v>
      </c>
      <c r="M252" s="660">
        <f t="shared" si="53"/>
        <v>0.68</v>
      </c>
      <c r="N252" s="894" t="s">
        <v>3957</v>
      </c>
      <c r="O252" s="756">
        <v>0.14000000000000001</v>
      </c>
      <c r="P252" s="885">
        <v>43748</v>
      </c>
      <c r="Q252" s="885">
        <v>43763</v>
      </c>
      <c r="R252" s="660">
        <f t="shared" si="54"/>
        <v>21.428571428571423</v>
      </c>
      <c r="S252" s="721">
        <f>IF(INDEX(Historical!$D$7:$D$1379,MATCH(B252,Historical!$B$7:$B$1403,0))=0,"n/a",(INDEX(Historical!$C$7:$C$1381,MATCH(B252,Historical!$B$7:$B$1403,0))/INDEX(Historical!$D$7:$D$1379,MATCH(B252,Historical!$B$7:$B$1403,0))-1)*100)</f>
        <v>22.916666666666675</v>
      </c>
      <c r="T252" s="721">
        <f>IF(INDEX(Historical!$F$7:$F$1372,MATCH(B252,Historical!$B$7:$B$1403,0))=0,"n/a",((INDEX(Historical!$C$7:$C$1381,MATCH(B252,Historical!$B$7:$B$1403,0))/INDEX(Historical!$F$7:$F$1372,MATCH(B252,Historical!$B$7:$B$1403,0)))^(1/3)-1)*100)</f>
        <v>21.370374105343572</v>
      </c>
      <c r="U252" s="721">
        <f>IF(INDEX(Historical!$H$7:$H$1372,MATCH(B252,Historical!$B$7:$B$1403,0))=0,"n/a",((INDEX(Historical!$C$7:$C$1381,MATCH(B252,Historical!$B$7:$B$1403,0))/INDEX(Historical!$H$7:$H$1372,MATCH(B252,Historical!$B$7:$B$1403,0)))^(1/5)-1)*100)</f>
        <v>14.484357556762649</v>
      </c>
      <c r="V252" s="721" t="str">
        <f>IF(INDEX(Historical!$O$7:$O$1372,MATCH(B252,Historical!$B$7:$B$1403,0))=0,"n/a",((INDEX(Historical!$C$7:$C$1381,MATCH(B252,Historical!$B$7:$B$1403,0))/INDEX(Historical!$O$7:$O$1372,MATCH(B252,Historical!$B$7:$B$1403,0)))^(1/10)-1)*100)</f>
        <v>n/a</v>
      </c>
      <c r="W252" s="722" t="str">
        <f t="shared" si="55"/>
        <v>n/a</v>
      </c>
      <c r="X252" s="723">
        <f t="shared" si="56"/>
        <v>0.3603074019095186</v>
      </c>
      <c r="Y252" s="672"/>
      <c r="Z252" s="669">
        <f t="shared" si="57"/>
        <v>12.546125461254615</v>
      </c>
      <c r="AA252" s="910">
        <f t="shared" si="58"/>
        <v>11.514760147601475</v>
      </c>
      <c r="AB252" s="911">
        <v>9</v>
      </c>
      <c r="AC252" s="889">
        <v>5.42</v>
      </c>
      <c r="AD252" s="889">
        <v>0.82</v>
      </c>
      <c r="AE252" s="889">
        <v>1.06</v>
      </c>
      <c r="AF252" s="889">
        <v>1.89</v>
      </c>
      <c r="AG252" s="889">
        <v>17</v>
      </c>
      <c r="AH252" s="889">
        <v>4.5</v>
      </c>
      <c r="AI252" s="889">
        <v>1.76</v>
      </c>
      <c r="AJ252" s="889">
        <v>40.200000000000003</v>
      </c>
      <c r="AK252" s="889">
        <v>14.000000000000002</v>
      </c>
      <c r="AL252" s="902">
        <v>622.23</v>
      </c>
      <c r="AM252" s="896">
        <v>3.9</v>
      </c>
      <c r="AN252" s="889">
        <v>0</v>
      </c>
      <c r="AO252" s="762">
        <f t="shared" si="59"/>
        <v>4.0591663884914109</v>
      </c>
      <c r="AP252" s="763">
        <f t="shared" si="60"/>
        <v>15.573926536092886</v>
      </c>
      <c r="AQ252" s="912">
        <f t="shared" si="61"/>
        <v>-1.6516470702979125</v>
      </c>
      <c r="AR252" s="669">
        <f>INDEX(Historical!$C$7:$C$1381,MATCH(B252,Historical!$B$7:$B$1403,0))*IF(AH252="n/a",1.03,IF(AH252&lt;0,1.01,IF(AH252&gt;10,1.1,(1+AH252/100))))</f>
        <v>0.61654999999999993</v>
      </c>
      <c r="AS252" s="910">
        <f t="shared" si="62"/>
        <v>0.62740127999999995</v>
      </c>
      <c r="AT252" s="910">
        <f t="shared" si="68"/>
        <v>0.69014140800000001</v>
      </c>
      <c r="AU252" s="910">
        <f t="shared" si="68"/>
        <v>0.75915554880000002</v>
      </c>
      <c r="AV252" s="910">
        <f t="shared" si="68"/>
        <v>0.83507110368000015</v>
      </c>
      <c r="AW252" s="669">
        <f t="shared" si="63"/>
        <v>3.52831934048</v>
      </c>
      <c r="AX252" s="770">
        <f t="shared" si="64"/>
        <v>5.6534519155263583</v>
      </c>
      <c r="AY252" s="959">
        <v>0.81</v>
      </c>
      <c r="AZ252" s="896">
        <v>15.32</v>
      </c>
      <c r="BA252" s="896">
        <v>-32.090000000000003</v>
      </c>
      <c r="BB252" s="896">
        <v>-16.34</v>
      </c>
      <c r="BC252" s="896">
        <v>-8.77</v>
      </c>
      <c r="BE252" s="641">
        <v>2013</v>
      </c>
      <c r="BF252" s="922">
        <f t="shared" si="65"/>
        <v>0</v>
      </c>
      <c r="BG252" s="906">
        <v>12.1</v>
      </c>
      <c r="BH252" s="887"/>
    </row>
    <row r="253" spans="1:60" ht="11.25" customHeight="1" x14ac:dyDescent="0.2">
      <c r="A253" s="895" t="s">
        <v>1362</v>
      </c>
      <c r="B253" s="899" t="s">
        <v>1363</v>
      </c>
      <c r="C253" s="957" t="s">
        <v>112</v>
      </c>
      <c r="D253" s="957" t="s">
        <v>212</v>
      </c>
      <c r="E253" s="754">
        <v>7</v>
      </c>
      <c r="F253" s="1235">
        <v>664</v>
      </c>
      <c r="G253" s="1235" t="s">
        <v>106</v>
      </c>
      <c r="H253" s="1235" t="s">
        <v>106</v>
      </c>
      <c r="I253" s="898">
        <v>90.82</v>
      </c>
      <c r="J253" s="669">
        <f t="shared" si="52"/>
        <v>1.0129927328782209</v>
      </c>
      <c r="K253" s="901">
        <v>0.23</v>
      </c>
      <c r="L253" s="911">
        <v>4</v>
      </c>
      <c r="M253" s="660">
        <f t="shared" si="53"/>
        <v>0.92</v>
      </c>
      <c r="N253" s="894" t="s">
        <v>693</v>
      </c>
      <c r="O253" s="756">
        <v>0.22</v>
      </c>
      <c r="P253" s="636">
        <v>43563</v>
      </c>
      <c r="Q253" s="636">
        <v>43592</v>
      </c>
      <c r="R253" s="660">
        <f t="shared" si="54"/>
        <v>4.5454545454545494</v>
      </c>
      <c r="S253" s="721">
        <f>IF(INDEX(Historical!$D$7:$D$1379,MATCH(B253,Historical!$B$7:$B$1403,0))=0,"n/a",(INDEX(Historical!$C$7:$C$1381,MATCH(B253,Historical!$B$7:$B$1403,0))/INDEX(Historical!$D$7:$D$1379,MATCH(B253,Historical!$B$7:$B$1403,0))-1)*100)</f>
        <v>4.5977011494252817</v>
      </c>
      <c r="T253" s="721">
        <f>IF(INDEX(Historical!$F$7:$F$1372,MATCH(B253,Historical!$B$7:$B$1403,0))=0,"n/a",((INDEX(Historical!$C$7:$C$1381,MATCH(B253,Historical!$B$7:$B$1403,0))/INDEX(Historical!$F$7:$F$1372,MATCH(B253,Historical!$B$7:$B$1403,0)))^(1/3)-1)*100)</f>
        <v>7.1362787323828947</v>
      </c>
      <c r="U253" s="721">
        <f>IF(INDEX(Historical!$H$7:$H$1372,MATCH(B253,Historical!$B$7:$B$1403,0))=0,"n/a",((INDEX(Historical!$C$7:$C$1381,MATCH(B253,Historical!$B$7:$B$1403,0))/INDEX(Historical!$H$7:$H$1372,MATCH(B253,Historical!$B$7:$B$1403,0)))^(1/5)-1)*100)</f>
        <v>9.6161916604832633</v>
      </c>
      <c r="V253" s="721" t="str">
        <f>IF(INDEX(Historical!$O$7:$O$1372,MATCH(B253,Historical!$B$7:$B$1403,0))=0,"n/a",((INDEX(Historical!$C$7:$C$1381,MATCH(B253,Historical!$B$7:$B$1403,0))/INDEX(Historical!$O$7:$O$1372,MATCH(B253,Historical!$B$7:$B$1403,0)))^(1/10)-1)*100)</f>
        <v>n/a</v>
      </c>
      <c r="W253" s="722" t="str">
        <f t="shared" si="55"/>
        <v>n/a</v>
      </c>
      <c r="X253" s="723">
        <f t="shared" si="56"/>
        <v>0.46680542041180895</v>
      </c>
      <c r="Y253" s="690"/>
      <c r="Z253" s="669">
        <f t="shared" si="57"/>
        <v>20.489977728285076</v>
      </c>
      <c r="AA253" s="910">
        <f t="shared" si="58"/>
        <v>20.227171492204896</v>
      </c>
      <c r="AB253" s="911">
        <v>12</v>
      </c>
      <c r="AC253" s="889">
        <v>4.49</v>
      </c>
      <c r="AD253" s="889">
        <v>2.5299999999999998</v>
      </c>
      <c r="AE253" s="889">
        <v>1.45</v>
      </c>
      <c r="AF253" s="889">
        <v>2.5299999999999998</v>
      </c>
      <c r="AG253" s="889">
        <v>16.5</v>
      </c>
      <c r="AH253" s="891">
        <v>111.60000000000001</v>
      </c>
      <c r="AI253" s="891">
        <v>10.220000000000001</v>
      </c>
      <c r="AJ253" s="889">
        <v>20.599999999999998</v>
      </c>
      <c r="AK253" s="889">
        <v>8</v>
      </c>
      <c r="AL253" s="902">
        <v>1020</v>
      </c>
      <c r="AM253" s="896">
        <v>0.70000000000000007</v>
      </c>
      <c r="AN253" s="889">
        <v>0.78</v>
      </c>
      <c r="AO253" s="762">
        <f t="shared" si="59"/>
        <v>-9.5979870988434115</v>
      </c>
      <c r="AP253" s="763">
        <f t="shared" si="60"/>
        <v>10.629184393361484</v>
      </c>
      <c r="AQ253" s="912">
        <f t="shared" si="61"/>
        <v>50.812236278210655</v>
      </c>
      <c r="AR253" s="669">
        <f>INDEX(Historical!$C$7:$C$1381,MATCH(B253,Historical!$B$7:$B$1403,0))*IF(AH253="n/a",1.03,IF(AH253&lt;0,1.01,IF(AH253&gt;10,1.1,(1+AH253/100))))</f>
        <v>1.0010000000000001</v>
      </c>
      <c r="AS253" s="910">
        <f t="shared" si="62"/>
        <v>1.1011000000000002</v>
      </c>
      <c r="AT253" s="910">
        <f t="shared" si="68"/>
        <v>1.1891880000000004</v>
      </c>
      <c r="AU253" s="910">
        <f t="shared" si="68"/>
        <v>1.2843230400000005</v>
      </c>
      <c r="AV253" s="910">
        <f t="shared" si="68"/>
        <v>1.3870688832000007</v>
      </c>
      <c r="AW253" s="669">
        <f t="shared" si="63"/>
        <v>5.9626799232000014</v>
      </c>
      <c r="AX253" s="770">
        <f t="shared" si="64"/>
        <v>6.5653819898700743</v>
      </c>
      <c r="AY253" s="959">
        <v>1.21</v>
      </c>
      <c r="AZ253" s="896">
        <v>16.93</v>
      </c>
      <c r="BA253" s="896">
        <v>-20.369999999999997</v>
      </c>
      <c r="BB253" s="896">
        <v>-14.46</v>
      </c>
      <c r="BC253" s="896">
        <v>-2.27</v>
      </c>
      <c r="BE253" s="641">
        <v>2013</v>
      </c>
      <c r="BF253" s="922">
        <f t="shared" si="65"/>
        <v>0</v>
      </c>
      <c r="BG253" s="906">
        <v>7.1999999999999993</v>
      </c>
    </row>
    <row r="254" spans="1:60" ht="11.25" customHeight="1" x14ac:dyDescent="0.2">
      <c r="A254" s="895" t="s">
        <v>1420</v>
      </c>
      <c r="B254" s="899" t="s">
        <v>1421</v>
      </c>
      <c r="C254" s="957" t="s">
        <v>108</v>
      </c>
      <c r="D254" s="957" t="s">
        <v>4355</v>
      </c>
      <c r="E254" s="754">
        <v>7</v>
      </c>
      <c r="F254" s="1235">
        <v>652</v>
      </c>
      <c r="G254" s="1235" t="s">
        <v>106</v>
      </c>
      <c r="H254" s="1235" t="s">
        <v>106</v>
      </c>
      <c r="I254" s="898">
        <v>40</v>
      </c>
      <c r="J254" s="669">
        <f t="shared" si="52"/>
        <v>3.4999999999999996</v>
      </c>
      <c r="K254" s="901">
        <v>0.35</v>
      </c>
      <c r="L254" s="911">
        <v>4</v>
      </c>
      <c r="M254" s="660">
        <f t="shared" si="53"/>
        <v>1.4</v>
      </c>
      <c r="N254" s="894" t="s">
        <v>240</v>
      </c>
      <c r="O254" s="756">
        <v>0.3</v>
      </c>
      <c r="P254" s="890">
        <v>43171</v>
      </c>
      <c r="Q254" s="890">
        <v>43203</v>
      </c>
      <c r="R254" s="660">
        <f t="shared" si="54"/>
        <v>16.666666666666664</v>
      </c>
      <c r="S254" s="721">
        <f>IF(INDEX(Historical!$D$7:$D$1379,MATCH(B254,Historical!$B$7:$B$1403,0))=0,"n/a",(INDEX(Historical!$C$7:$C$1381,MATCH(B254,Historical!$B$7:$B$1403,0))/INDEX(Historical!$D$7:$D$1379,MATCH(B254,Historical!$B$7:$B$1403,0))-1)*100)</f>
        <v>3.7037037037036979</v>
      </c>
      <c r="T254" s="721">
        <f>IF(INDEX(Historical!$F$7:$F$1372,MATCH(B254,Historical!$B$7:$B$1403,0))=0,"n/a",((INDEX(Historical!$C$7:$C$1381,MATCH(B254,Historical!$B$7:$B$1403,0))/INDEX(Historical!$F$7:$F$1372,MATCH(B254,Historical!$B$7:$B$1403,0)))^(1/3)-1)*100)</f>
        <v>13.010492383910499</v>
      </c>
      <c r="U254" s="721">
        <f>IF(INDEX(Historical!$H$7:$H$1372,MATCH(B254,Historical!$B$7:$B$1403,0))=0,"n/a",((INDEX(Historical!$C$7:$C$1381,MATCH(B254,Historical!$B$7:$B$1403,0))/INDEX(Historical!$H$7:$H$1372,MATCH(B254,Historical!$B$7:$B$1403,0)))^(1/5)-1)*100)</f>
        <v>16.94714187140103</v>
      </c>
      <c r="V254" s="721">
        <f>IF(INDEX(Historical!$O$7:$O$1372,MATCH(B254,Historical!$B$7:$B$1403,0))=0,"n/a",((INDEX(Historical!$C$7:$C$1381,MATCH(B254,Historical!$B$7:$B$1403,0))/INDEX(Historical!$O$7:$O$1372,MATCH(B254,Historical!$B$7:$B$1403,0)))^(1/10)-1)*100)</f>
        <v>8.842291989017026</v>
      </c>
      <c r="W254" s="722">
        <f t="shared" si="55"/>
        <v>1.9166005705818134</v>
      </c>
      <c r="X254" s="723" t="str">
        <f t="shared" si="56"/>
        <v>n/a</v>
      </c>
      <c r="Y254" s="691" t="s">
        <v>4512</v>
      </c>
      <c r="Z254" s="669" t="str">
        <f t="shared" si="57"/>
        <v>n/a</v>
      </c>
      <c r="AA254" s="910" t="str">
        <f t="shared" si="58"/>
        <v>n/a</v>
      </c>
      <c r="AB254" s="911">
        <v>12</v>
      </c>
      <c r="AC254" s="889" t="s">
        <v>136</v>
      </c>
      <c r="AD254" s="889" t="s">
        <v>136</v>
      </c>
      <c r="AE254" s="889" t="s">
        <v>136</v>
      </c>
      <c r="AF254" s="889" t="s">
        <v>136</v>
      </c>
      <c r="AG254" s="889" t="s">
        <v>136</v>
      </c>
      <c r="AH254" s="889" t="s">
        <v>136</v>
      </c>
      <c r="AI254" s="889" t="s">
        <v>136</v>
      </c>
      <c r="AJ254" s="889" t="s">
        <v>136</v>
      </c>
      <c r="AK254" s="889" t="s">
        <v>136</v>
      </c>
      <c r="AL254" s="902" t="s">
        <v>136</v>
      </c>
      <c r="AM254" s="896" t="s">
        <v>136</v>
      </c>
      <c r="AN254" s="889" t="s">
        <v>136</v>
      </c>
      <c r="AO254" s="762" t="str">
        <f t="shared" si="59"/>
        <v>n/a</v>
      </c>
      <c r="AP254" s="763">
        <f t="shared" si="60"/>
        <v>20.44714187140103</v>
      </c>
      <c r="AQ254" s="912" t="str">
        <f t="shared" si="61"/>
        <v>n/a</v>
      </c>
      <c r="AR254" s="669">
        <f>INDEX(Historical!$C$7:$C$1381,MATCH(B254,Historical!$B$7:$B$1403,0))*IF(AH254="n/a",1.03,IF(AH254&lt;0,1.01,IF(AH254&gt;10,1.1,(1+AH254/100))))</f>
        <v>1.4419999999999999</v>
      </c>
      <c r="AS254" s="910">
        <f t="shared" si="62"/>
        <v>1.48526</v>
      </c>
      <c r="AT254" s="910">
        <f t="shared" si="68"/>
        <v>1.5298178</v>
      </c>
      <c r="AU254" s="910">
        <f t="shared" si="68"/>
        <v>1.5757123340000001</v>
      </c>
      <c r="AV254" s="910">
        <f t="shared" si="68"/>
        <v>1.6229837040200001</v>
      </c>
      <c r="AW254" s="669">
        <f t="shared" si="63"/>
        <v>7.6557738380200009</v>
      </c>
      <c r="AX254" s="770">
        <f t="shared" si="64"/>
        <v>19.139434595050002</v>
      </c>
      <c r="AY254" s="959" t="s">
        <v>136</v>
      </c>
      <c r="AZ254" s="896" t="s">
        <v>136</v>
      </c>
      <c r="BA254" s="896" t="s">
        <v>136</v>
      </c>
      <c r="BB254" s="896" t="s">
        <v>136</v>
      </c>
      <c r="BC254" s="896" t="s">
        <v>136</v>
      </c>
      <c r="BD254" s="663" t="s">
        <v>4281</v>
      </c>
      <c r="BE254" s="641">
        <v>2013</v>
      </c>
      <c r="BF254" s="922">
        <f t="shared" si="65"/>
        <v>0</v>
      </c>
      <c r="BG254" s="906" t="s">
        <v>136</v>
      </c>
    </row>
    <row r="255" spans="1:60" ht="11.25" customHeight="1" x14ac:dyDescent="0.2">
      <c r="A255" s="895" t="s">
        <v>3868</v>
      </c>
      <c r="B255" s="899" t="s">
        <v>3869</v>
      </c>
      <c r="C255" s="957" t="s">
        <v>108</v>
      </c>
      <c r="D255" s="957" t="s">
        <v>4351</v>
      </c>
      <c r="E255" s="754">
        <v>7</v>
      </c>
      <c r="F255" s="1235">
        <v>726</v>
      </c>
      <c r="G255" s="1235" t="s">
        <v>106</v>
      </c>
      <c r="H255" s="1235" t="s">
        <v>106</v>
      </c>
      <c r="I255" s="898">
        <v>31.96</v>
      </c>
      <c r="J255" s="669">
        <f t="shared" si="52"/>
        <v>6.3829787234042552</v>
      </c>
      <c r="K255" s="901">
        <v>0.51</v>
      </c>
      <c r="L255" s="911">
        <v>4</v>
      </c>
      <c r="M255" s="660">
        <f t="shared" si="53"/>
        <v>2.04</v>
      </c>
      <c r="N255" s="894" t="s">
        <v>428</v>
      </c>
      <c r="O255" s="756">
        <v>0.5</v>
      </c>
      <c r="P255" s="885">
        <v>43875</v>
      </c>
      <c r="Q255" s="885">
        <v>43917</v>
      </c>
      <c r="R255" s="660">
        <f t="shared" si="54"/>
        <v>2.0000000000000018</v>
      </c>
      <c r="S255" s="721">
        <f>IF(INDEX(Historical!$D$7:$D$1379,MATCH(B255,Historical!$B$7:$B$1403,0))=0,"n/a",(INDEX(Historical!$C$7:$C$1381,MATCH(B255,Historical!$B$7:$B$1403,0))/INDEX(Historical!$D$7:$D$1379,MATCH(B255,Historical!$B$7:$B$1403,0))-1)*100)</f>
        <v>6.3829787234042534</v>
      </c>
      <c r="T255" s="721">
        <f>IF(INDEX(Historical!$F$7:$F$1372,MATCH(B255,Historical!$B$7:$B$1403,0))=0,"n/a",((INDEX(Historical!$C$7:$C$1381,MATCH(B255,Historical!$B$7:$B$1403,0))/INDEX(Historical!$F$7:$F$1372,MATCH(B255,Historical!$B$7:$B$1403,0)))^(1/3)-1)*100)</f>
        <v>17.274278614910866</v>
      </c>
      <c r="U255" s="721">
        <f>IF(INDEX(Historical!$H$7:$H$1372,MATCH(B255,Historical!$B$7:$B$1403,0))=0,"n/a",((INDEX(Historical!$C$7:$C$1381,MATCH(B255,Historical!$B$7:$B$1403,0))/INDEX(Historical!$H$7:$H$1372,MATCH(B255,Historical!$B$7:$B$1403,0)))^(1/5)-1)*100)</f>
        <v>37.972966146121493</v>
      </c>
      <c r="V255" s="721" t="str">
        <f>IF(INDEX(Historical!$O$7:$O$1372,MATCH(B255,Historical!$B$7:$B$1403,0))=0,"n/a",((INDEX(Historical!$C$7:$C$1381,MATCH(B255,Historical!$B$7:$B$1403,0))/INDEX(Historical!$O$7:$O$1372,MATCH(B255,Historical!$B$7:$B$1403,0)))^(1/10)-1)*100)</f>
        <v>n/a</v>
      </c>
      <c r="W255" s="722" t="str">
        <f t="shared" si="55"/>
        <v>n/a</v>
      </c>
      <c r="X255" s="723">
        <f t="shared" si="56"/>
        <v>2.5657409558190198</v>
      </c>
      <c r="Y255" s="685"/>
      <c r="Z255" s="669">
        <f t="shared" si="57"/>
        <v>107.36842105263158</v>
      </c>
      <c r="AA255" s="910">
        <f t="shared" si="58"/>
        <v>16.821052631578947</v>
      </c>
      <c r="AB255" s="911">
        <v>12</v>
      </c>
      <c r="AC255" s="889">
        <v>1.9</v>
      </c>
      <c r="AD255" s="889" t="s">
        <v>136</v>
      </c>
      <c r="AE255" s="889">
        <v>2.61</v>
      </c>
      <c r="AF255" s="889">
        <v>3.95</v>
      </c>
      <c r="AG255" s="889">
        <v>29.9</v>
      </c>
      <c r="AH255" s="889">
        <v>-50.3</v>
      </c>
      <c r="AI255" s="889">
        <v>7.1099999999999994</v>
      </c>
      <c r="AJ255" s="889">
        <v>14.799999999999999</v>
      </c>
      <c r="AK255" s="889">
        <v>-4.7</v>
      </c>
      <c r="AL255" s="902">
        <v>1950</v>
      </c>
      <c r="AM255" s="896">
        <v>0.2</v>
      </c>
      <c r="AN255" s="889">
        <v>0</v>
      </c>
      <c r="AO255" s="762">
        <f t="shared" si="59"/>
        <v>27.534892237946803</v>
      </c>
      <c r="AP255" s="763">
        <f t="shared" si="60"/>
        <v>44.35594486952575</v>
      </c>
      <c r="AQ255" s="912">
        <f t="shared" si="61"/>
        <v>71.843802325428129</v>
      </c>
      <c r="AR255" s="669">
        <f>INDEX(Historical!$C$7:$C$1381,MATCH(B255,Historical!$B$7:$B$1403,0))*IF(AH255="n/a",1.03,IF(AH255&lt;0,1.01,IF(AH255&gt;10,1.1,(1+AH255/100))))</f>
        <v>2.02</v>
      </c>
      <c r="AS255" s="910">
        <f t="shared" si="62"/>
        <v>2.1636219999999997</v>
      </c>
      <c r="AT255" s="910">
        <f t="shared" si="68"/>
        <v>2.1852582199999997</v>
      </c>
      <c r="AU255" s="910">
        <f t="shared" si="68"/>
        <v>2.2071108021999999</v>
      </c>
      <c r="AV255" s="910">
        <f t="shared" si="68"/>
        <v>2.2291819102220001</v>
      </c>
      <c r="AW255" s="669">
        <f t="shared" si="63"/>
        <v>10.805172932422</v>
      </c>
      <c r="AX255" s="770">
        <f t="shared" si="64"/>
        <v>33.80842594625156</v>
      </c>
      <c r="AY255" s="959">
        <v>1.97</v>
      </c>
      <c r="AZ255" s="896">
        <v>10.299999999999999</v>
      </c>
      <c r="BA255" s="896">
        <v>-28.939999999999998</v>
      </c>
      <c r="BB255" s="896">
        <v>-6.4600000000000009</v>
      </c>
      <c r="BC255" s="896">
        <v>-3.47</v>
      </c>
      <c r="BE255" s="641">
        <v>2014</v>
      </c>
      <c r="BF255" s="922">
        <f t="shared" si="65"/>
        <v>0</v>
      </c>
      <c r="BG255" s="906">
        <v>14.7</v>
      </c>
    </row>
    <row r="256" spans="1:60" ht="11.25" customHeight="1" x14ac:dyDescent="0.2">
      <c r="A256" s="895" t="s">
        <v>3856</v>
      </c>
      <c r="B256" s="899" t="s">
        <v>3857</v>
      </c>
      <c r="C256" s="957" t="s">
        <v>108</v>
      </c>
      <c r="D256" s="957" t="s">
        <v>4355</v>
      </c>
      <c r="E256" s="754">
        <v>7</v>
      </c>
      <c r="F256" s="1235">
        <v>714</v>
      </c>
      <c r="G256" s="1235" t="s">
        <v>106</v>
      </c>
      <c r="H256" s="1235" t="s">
        <v>106</v>
      </c>
      <c r="I256" s="898">
        <v>9.64</v>
      </c>
      <c r="J256" s="669">
        <f t="shared" si="52"/>
        <v>3.3195020746887969</v>
      </c>
      <c r="K256" s="901">
        <v>0.08</v>
      </c>
      <c r="L256" s="911">
        <v>4</v>
      </c>
      <c r="M256" s="660">
        <f t="shared" si="53"/>
        <v>0.32</v>
      </c>
      <c r="N256" s="894" t="s">
        <v>515</v>
      </c>
      <c r="O256" s="756">
        <v>7.0000000000000007E-2</v>
      </c>
      <c r="P256" s="885">
        <v>43871</v>
      </c>
      <c r="Q256" s="885">
        <v>43888</v>
      </c>
      <c r="R256" s="660">
        <f t="shared" si="54"/>
        <v>14.285714285714276</v>
      </c>
      <c r="S256" s="721">
        <f>IF(INDEX(Historical!$D$7:$D$1379,MATCH(B256,Historical!$B$7:$B$1403,0))=0,"n/a",(INDEX(Historical!$C$7:$C$1381,MATCH(B256,Historical!$B$7:$B$1403,0))/INDEX(Historical!$D$7:$D$1379,MATCH(B256,Historical!$B$7:$B$1403,0))-1)*100)</f>
        <v>12.000000000000011</v>
      </c>
      <c r="T256" s="721">
        <f>IF(INDEX(Historical!$F$7:$F$1372,MATCH(B256,Historical!$B$7:$B$1403,0))=0,"n/a",((INDEX(Historical!$C$7:$C$1381,MATCH(B256,Historical!$B$7:$B$1403,0))/INDEX(Historical!$F$7:$F$1372,MATCH(B256,Historical!$B$7:$B$1403,0)))^(1/3)-1)*100)</f>
        <v>32.63524026321307</v>
      </c>
      <c r="U256" s="721">
        <f>IF(INDEX(Historical!$H$7:$H$1372,MATCH(B256,Historical!$B$7:$B$1403,0))=0,"n/a",((INDEX(Historical!$C$7:$C$1381,MATCH(B256,Historical!$B$7:$B$1403,0))/INDEX(Historical!$H$7:$H$1372,MATCH(B256,Historical!$B$7:$B$1403,0)))^(1/5)-1)*100)</f>
        <v>28.473515712343932</v>
      </c>
      <c r="V256" s="721" t="str">
        <f>IF(INDEX(Historical!$O$7:$O$1372,MATCH(B256,Historical!$B$7:$B$1403,0))=0,"n/a",((INDEX(Historical!$C$7:$C$1381,MATCH(B256,Historical!$B$7:$B$1403,0))/INDEX(Historical!$O$7:$O$1372,MATCH(B256,Historical!$B$7:$B$1403,0)))^(1/10)-1)*100)</f>
        <v>n/a</v>
      </c>
      <c r="W256" s="722" t="str">
        <f t="shared" si="55"/>
        <v>n/a</v>
      </c>
      <c r="X256" s="723">
        <f t="shared" si="56"/>
        <v>1.1481256335622554</v>
      </c>
      <c r="Y256" s="691" t="s">
        <v>4513</v>
      </c>
      <c r="Z256" s="669">
        <f t="shared" si="57"/>
        <v>34.042553191489368</v>
      </c>
      <c r="AA256" s="910">
        <f t="shared" si="58"/>
        <v>10.255319148936172</v>
      </c>
      <c r="AB256" s="911">
        <v>12</v>
      </c>
      <c r="AC256" s="889">
        <v>0.94</v>
      </c>
      <c r="AD256" s="889">
        <v>1.28</v>
      </c>
      <c r="AE256" s="889">
        <v>4.34</v>
      </c>
      <c r="AF256" s="889">
        <v>1.51</v>
      </c>
      <c r="AG256" s="889">
        <v>15.4</v>
      </c>
      <c r="AH256" s="889">
        <v>21.099999999999998</v>
      </c>
      <c r="AI256" s="889">
        <v>2.93</v>
      </c>
      <c r="AJ256" s="889">
        <v>24.8</v>
      </c>
      <c r="AK256" s="889">
        <v>8</v>
      </c>
      <c r="AL256" s="902">
        <v>329.59</v>
      </c>
      <c r="AM256" s="896">
        <v>2.1</v>
      </c>
      <c r="AN256" s="889">
        <v>0.09</v>
      </c>
      <c r="AO256" s="762">
        <f t="shared" si="59"/>
        <v>21.537698638096558</v>
      </c>
      <c r="AP256" s="763">
        <f t="shared" si="60"/>
        <v>31.793017787032728</v>
      </c>
      <c r="AQ256" s="912">
        <f t="shared" si="61"/>
        <v>-17.039415209139175</v>
      </c>
      <c r="AR256" s="669">
        <f>INDEX(Historical!$C$7:$C$1381,MATCH(B256,Historical!$B$7:$B$1403,0))*IF(AH256="n/a",1.03,IF(AH256&lt;0,1.01,IF(AH256&gt;10,1.1,(1+AH256/100))))</f>
        <v>0.30800000000000005</v>
      </c>
      <c r="AS256" s="910">
        <f t="shared" si="62"/>
        <v>0.3170244000000001</v>
      </c>
      <c r="AT256" s="910">
        <f t="shared" si="68"/>
        <v>0.34238635200000012</v>
      </c>
      <c r="AU256" s="910">
        <f t="shared" si="68"/>
        <v>0.36977726016000018</v>
      </c>
      <c r="AV256" s="910">
        <f t="shared" si="68"/>
        <v>0.39935944097280024</v>
      </c>
      <c r="AW256" s="669">
        <f t="shared" si="63"/>
        <v>1.7365474531328007</v>
      </c>
      <c r="AX256" s="770">
        <f t="shared" si="64"/>
        <v>18.013977729593368</v>
      </c>
      <c r="AY256" s="959">
        <v>0.48</v>
      </c>
      <c r="AZ256" s="896">
        <v>3.4299999999999997</v>
      </c>
      <c r="BA256" s="896">
        <v>-15.590000000000002</v>
      </c>
      <c r="BB256" s="896">
        <v>-10.9</v>
      </c>
      <c r="BC256" s="896">
        <v>-7.7299999999999995</v>
      </c>
      <c r="BE256" s="641">
        <v>2014</v>
      </c>
      <c r="BF256" s="922">
        <f t="shared" si="65"/>
        <v>0</v>
      </c>
      <c r="BG256" s="906">
        <v>1.6</v>
      </c>
    </row>
    <row r="257" spans="1:60" ht="11.25" customHeight="1" x14ac:dyDescent="0.2">
      <c r="A257" s="895" t="s">
        <v>3858</v>
      </c>
      <c r="B257" s="899" t="s">
        <v>3859</v>
      </c>
      <c r="C257" s="957" t="s">
        <v>4359</v>
      </c>
      <c r="D257" s="957" t="s">
        <v>1775</v>
      </c>
      <c r="E257" s="754">
        <v>7</v>
      </c>
      <c r="F257" s="1235">
        <v>723</v>
      </c>
      <c r="G257" s="1235" t="s">
        <v>106</v>
      </c>
      <c r="H257" s="1235" t="s">
        <v>106</v>
      </c>
      <c r="I257" s="898">
        <v>26.72</v>
      </c>
      <c r="J257" s="669">
        <f t="shared" si="52"/>
        <v>2.544910179640719</v>
      </c>
      <c r="K257" s="901">
        <v>0.17</v>
      </c>
      <c r="L257" s="911">
        <v>4</v>
      </c>
      <c r="M257" s="660">
        <f t="shared" si="53"/>
        <v>0.68</v>
      </c>
      <c r="N257" s="894" t="s">
        <v>148</v>
      </c>
      <c r="O257" s="756">
        <v>0.16</v>
      </c>
      <c r="P257" s="885">
        <v>43889</v>
      </c>
      <c r="Q257" s="885">
        <v>43906</v>
      </c>
      <c r="R257" s="660">
        <f t="shared" si="54"/>
        <v>6.2500000000000053</v>
      </c>
      <c r="S257" s="721">
        <f>IF(INDEX(Historical!$D$7:$D$1379,MATCH(B257,Historical!$B$7:$B$1403,0))=0,"n/a",(INDEX(Historical!$C$7:$C$1381,MATCH(B257,Historical!$B$7:$B$1403,0))/INDEX(Historical!$D$7:$D$1379,MATCH(B257,Historical!$B$7:$B$1403,0))-1)*100)</f>
        <v>6.6666666666666652</v>
      </c>
      <c r="T257" s="721">
        <f>IF(INDEX(Historical!$F$7:$F$1372,MATCH(B257,Historical!$B$7:$B$1403,0))=0,"n/a",((INDEX(Historical!$C$7:$C$1381,MATCH(B257,Historical!$B$7:$B$1403,0))/INDEX(Historical!$F$7:$F$1372,MATCH(B257,Historical!$B$7:$B$1403,0)))^(1/3)-1)*100)</f>
        <v>12.457688706899894</v>
      </c>
      <c r="U257" s="721">
        <f>IF(INDEX(Historical!$H$7:$H$1372,MATCH(B257,Historical!$B$7:$B$1403,0))=0,"n/a",((INDEX(Historical!$C$7:$C$1381,MATCH(B257,Historical!$B$7:$B$1403,0))/INDEX(Historical!$H$7:$H$1372,MATCH(B257,Historical!$B$7:$B$1403,0)))^(1/5)-1)*100)</f>
        <v>11.582387582449961</v>
      </c>
      <c r="V257" s="721">
        <f>IF(INDEX(Historical!$O$7:$O$1372,MATCH(B257,Historical!$B$7:$B$1403,0))=0,"n/a",((INDEX(Historical!$C$7:$C$1381,MATCH(B257,Historical!$B$7:$B$1403,0))/INDEX(Historical!$O$7:$O$1372,MATCH(B257,Historical!$B$7:$B$1403,0)))^(1/10)-1)*100)</f>
        <v>6.5295532396132838</v>
      </c>
      <c r="W257" s="722">
        <f t="shared" si="55"/>
        <v>1.7738407449046136</v>
      </c>
      <c r="X257" s="723">
        <f t="shared" si="56"/>
        <v>0.81566109735563108</v>
      </c>
      <c r="Y257" s="900"/>
      <c r="Z257" s="669">
        <f t="shared" si="57"/>
        <v>50.746268656716417</v>
      </c>
      <c r="AA257" s="910">
        <f t="shared" si="58"/>
        <v>19.940298507462686</v>
      </c>
      <c r="AB257" s="911">
        <v>12</v>
      </c>
      <c r="AC257" s="889">
        <v>1.34</v>
      </c>
      <c r="AD257" s="889">
        <v>1.33</v>
      </c>
      <c r="AE257" s="889">
        <v>1.05</v>
      </c>
      <c r="AF257" s="889">
        <v>1.33</v>
      </c>
      <c r="AG257" s="889">
        <v>7.7</v>
      </c>
      <c r="AH257" s="889">
        <v>16.3</v>
      </c>
      <c r="AI257" s="889">
        <v>10.58</v>
      </c>
      <c r="AJ257" s="889">
        <v>14.2</v>
      </c>
      <c r="AK257" s="889">
        <v>15</v>
      </c>
      <c r="AL257" s="902">
        <v>864.93</v>
      </c>
      <c r="AM257" s="896">
        <v>1.6</v>
      </c>
      <c r="AN257" s="889">
        <v>0.43</v>
      </c>
      <c r="AO257" s="762">
        <f t="shared" si="59"/>
        <v>-5.8130007453720047</v>
      </c>
      <c r="AP257" s="763">
        <f t="shared" si="60"/>
        <v>14.127297762090681</v>
      </c>
      <c r="AQ257" s="912">
        <f t="shared" si="61"/>
        <v>8.5676379343011089</v>
      </c>
      <c r="AR257" s="669">
        <f>INDEX(Historical!$C$7:$C$1381,MATCH(B257,Historical!$B$7:$B$1403,0))*IF(AH257="n/a",1.03,IF(AH257&lt;0,1.01,IF(AH257&gt;10,1.1,(1+AH257/100))))</f>
        <v>0.70400000000000007</v>
      </c>
      <c r="AS257" s="910">
        <f t="shared" si="62"/>
        <v>0.77440000000000009</v>
      </c>
      <c r="AT257" s="910">
        <f t="shared" si="68"/>
        <v>0.85184000000000015</v>
      </c>
      <c r="AU257" s="910">
        <f t="shared" si="68"/>
        <v>0.93702400000000019</v>
      </c>
      <c r="AV257" s="910">
        <f t="shared" si="68"/>
        <v>1.0307264000000003</v>
      </c>
      <c r="AW257" s="669">
        <f t="shared" si="63"/>
        <v>4.2979904000000007</v>
      </c>
      <c r="AX257" s="770">
        <f t="shared" si="64"/>
        <v>16.085293413173655</v>
      </c>
      <c r="AY257" s="959">
        <v>0.6</v>
      </c>
      <c r="AZ257" s="896">
        <v>6.92</v>
      </c>
      <c r="BA257" s="896">
        <v>-38.21</v>
      </c>
      <c r="BB257" s="896">
        <v>-13.309999999999999</v>
      </c>
      <c r="BC257" s="896">
        <v>-20.23</v>
      </c>
      <c r="BE257" s="641">
        <v>2014</v>
      </c>
      <c r="BF257" s="922">
        <f t="shared" si="65"/>
        <v>0</v>
      </c>
      <c r="BG257" s="906">
        <v>3.5999999999999996</v>
      </c>
    </row>
    <row r="258" spans="1:60" ht="11.25" customHeight="1" x14ac:dyDescent="0.2">
      <c r="A258" s="895" t="s">
        <v>1467</v>
      </c>
      <c r="B258" s="899" t="s">
        <v>1468</v>
      </c>
      <c r="C258" s="957" t="s">
        <v>108</v>
      </c>
      <c r="D258" s="957" t="s">
        <v>118</v>
      </c>
      <c r="E258" s="754">
        <v>7</v>
      </c>
      <c r="F258" s="1235">
        <v>669</v>
      </c>
      <c r="G258" s="1235" t="s">
        <v>106</v>
      </c>
      <c r="H258" s="1235" t="s">
        <v>106</v>
      </c>
      <c r="I258" s="898">
        <v>42.72</v>
      </c>
      <c r="J258" s="669">
        <f t="shared" si="52"/>
        <v>4.1198501872659179</v>
      </c>
      <c r="K258" s="901">
        <v>0.44</v>
      </c>
      <c r="L258" s="911">
        <v>4</v>
      </c>
      <c r="M258" s="660">
        <f t="shared" si="53"/>
        <v>1.76</v>
      </c>
      <c r="N258" s="894" t="s">
        <v>262</v>
      </c>
      <c r="O258" s="756">
        <v>0.42</v>
      </c>
      <c r="P258" s="885">
        <v>43591</v>
      </c>
      <c r="Q258" s="885">
        <v>43629</v>
      </c>
      <c r="R258" s="660">
        <f t="shared" si="54"/>
        <v>4.7619047619047663</v>
      </c>
      <c r="S258" s="721">
        <f>IF(INDEX(Historical!$D$7:$D$1379,MATCH(B258,Historical!$B$7:$B$1403,0))=0,"n/a",(INDEX(Historical!$C$7:$C$1381,MATCH(B258,Historical!$B$7:$B$1403,0))/INDEX(Historical!$D$7:$D$1379,MATCH(B258,Historical!$B$7:$B$1403,0))-1)*100)</f>
        <v>4.8192771084337505</v>
      </c>
      <c r="T258" s="721">
        <f>IF(INDEX(Historical!$F$7:$F$1372,MATCH(B258,Historical!$B$7:$B$1403,0))=0,"n/a",((INDEX(Historical!$C$7:$C$1381,MATCH(B258,Historical!$B$7:$B$1403,0))/INDEX(Historical!$F$7:$F$1372,MATCH(B258,Historical!$B$7:$B$1403,0)))^(1/3)-1)*100)</f>
        <v>3.3767552838620318</v>
      </c>
      <c r="U258" s="721">
        <f>IF(INDEX(Historical!$H$7:$H$1372,MATCH(B258,Historical!$B$7:$B$1403,0))=0,"n/a",((INDEX(Historical!$C$7:$C$1381,MATCH(B258,Historical!$B$7:$B$1403,0))/INDEX(Historical!$H$7:$H$1372,MATCH(B258,Historical!$B$7:$B$1403,0)))^(1/5)-1)*100)</f>
        <v>8.0601967854472498</v>
      </c>
      <c r="V258" s="721">
        <f>IF(INDEX(Historical!$O$7:$O$1372,MATCH(B258,Historical!$B$7:$B$1403,0))=0,"n/a",((INDEX(Historical!$C$7:$C$1381,MATCH(B258,Historical!$B$7:$B$1403,0))/INDEX(Historical!$O$7:$O$1372,MATCH(B258,Historical!$B$7:$B$1403,0)))^(1/10)-1)*100)</f>
        <v>10.187114654947504</v>
      </c>
      <c r="W258" s="722">
        <f t="shared" si="55"/>
        <v>0.79121488846036614</v>
      </c>
      <c r="X258" s="723">
        <f t="shared" si="56"/>
        <v>3.5044333849770655</v>
      </c>
      <c r="Y258" s="686"/>
      <c r="Z258" s="669">
        <f t="shared" si="57"/>
        <v>29.09090909090909</v>
      </c>
      <c r="AA258" s="910">
        <f t="shared" si="58"/>
        <v>7.0611570247933884</v>
      </c>
      <c r="AB258" s="911">
        <v>12</v>
      </c>
      <c r="AC258" s="889">
        <v>6.05</v>
      </c>
      <c r="AD258" s="889">
        <v>1.64</v>
      </c>
      <c r="AE258" s="889">
        <v>0.57999999999999996</v>
      </c>
      <c r="AF258" s="889">
        <v>0.59</v>
      </c>
      <c r="AG258" s="889">
        <v>8.9</v>
      </c>
      <c r="AH258" s="889">
        <v>23.3</v>
      </c>
      <c r="AI258" s="889">
        <v>7.4700000000000006</v>
      </c>
      <c r="AJ258" s="889">
        <v>2.2999999999999998</v>
      </c>
      <c r="AK258" s="889">
        <v>4.3</v>
      </c>
      <c r="AL258" s="902">
        <v>40090</v>
      </c>
      <c r="AM258" s="896">
        <v>0.1</v>
      </c>
      <c r="AN258" s="889">
        <v>0.25</v>
      </c>
      <c r="AO258" s="762">
        <f t="shared" si="59"/>
        <v>5.1188899479197794</v>
      </c>
      <c r="AP258" s="763">
        <f t="shared" si="60"/>
        <v>12.180046972713168</v>
      </c>
      <c r="AQ258" s="912">
        <f t="shared" si="61"/>
        <v>-56.969867691333121</v>
      </c>
      <c r="AR258" s="669">
        <f>INDEX(Historical!$C$7:$C$1381,MATCH(B258,Historical!$B$7:$B$1403,0))*IF(AH258="n/a",1.03,IF(AH258&lt;0,1.01,IF(AH258&gt;10,1.1,(1+AH258/100))))</f>
        <v>1.9140000000000001</v>
      </c>
      <c r="AS258" s="910">
        <f t="shared" si="62"/>
        <v>2.0569758</v>
      </c>
      <c r="AT258" s="910">
        <f t="shared" si="68"/>
        <v>2.1454257593999997</v>
      </c>
      <c r="AU258" s="910">
        <f t="shared" si="68"/>
        <v>2.2376790670541995</v>
      </c>
      <c r="AV258" s="910">
        <f t="shared" si="68"/>
        <v>2.33389926693753</v>
      </c>
      <c r="AW258" s="669">
        <f t="shared" si="63"/>
        <v>10.687979893391729</v>
      </c>
      <c r="AX258" s="770">
        <f t="shared" si="64"/>
        <v>25.018679525729702</v>
      </c>
      <c r="AY258" s="959">
        <v>1.05</v>
      </c>
      <c r="AZ258" s="896">
        <v>3.16</v>
      </c>
      <c r="BA258" s="896">
        <v>-19.82</v>
      </c>
      <c r="BB258" s="896">
        <v>-16.36</v>
      </c>
      <c r="BC258" s="896">
        <v>-12.120000000000001</v>
      </c>
      <c r="BE258" s="641">
        <v>2013</v>
      </c>
      <c r="BF258" s="922">
        <f t="shared" si="65"/>
        <v>0</v>
      </c>
      <c r="BG258" s="906">
        <v>0.8</v>
      </c>
    </row>
    <row r="259" spans="1:60" s="796" customFormat="1" ht="11.25" customHeight="1" x14ac:dyDescent="0.2">
      <c r="A259" s="1116" t="s">
        <v>4181</v>
      </c>
      <c r="B259" s="1117" t="s">
        <v>4178</v>
      </c>
      <c r="C259" s="957" t="s">
        <v>108</v>
      </c>
      <c r="D259" s="957" t="s">
        <v>118</v>
      </c>
      <c r="E259" s="778">
        <v>7</v>
      </c>
      <c r="F259" s="1235">
        <v>725</v>
      </c>
      <c r="G259" s="1234" t="s">
        <v>106</v>
      </c>
      <c r="H259" s="1234" t="s">
        <v>106</v>
      </c>
      <c r="I259" s="1118">
        <v>16.84</v>
      </c>
      <c r="J259" s="780">
        <f t="shared" si="52"/>
        <v>6.6508313539192416</v>
      </c>
      <c r="K259" s="664">
        <v>0.28000000000000003</v>
      </c>
      <c r="L259" s="1234">
        <v>4</v>
      </c>
      <c r="M259" s="783">
        <f t="shared" si="53"/>
        <v>1.1200000000000001</v>
      </c>
      <c r="N259" s="1234" t="s">
        <v>326</v>
      </c>
      <c r="O259" s="1119">
        <v>0.25</v>
      </c>
      <c r="P259" s="1239">
        <v>43885</v>
      </c>
      <c r="Q259" s="1239">
        <v>43909</v>
      </c>
      <c r="R259" s="783">
        <f t="shared" si="54"/>
        <v>12.000000000000011</v>
      </c>
      <c r="S259" s="721">
        <f>IF(INDEX(Historical!$D$7:$D$1379,MATCH(B259,Historical!$B$7:$B$1403,0))=0,"n/a",(INDEX(Historical!$C$7:$C$1381,MATCH(B259,Historical!$B$7:$B$1403,0))/INDEX(Historical!$D$7:$D$1379,MATCH(B259,Historical!$B$7:$B$1403,0))-1)*100)</f>
        <v>9.8901098901098763</v>
      </c>
      <c r="T259" s="721">
        <f>IF(INDEX(Historical!$F$7:$F$1372,MATCH(B259,Historical!$B$7:$B$1403,0))=0,"n/a",((INDEX(Historical!$C$7:$C$1381,MATCH(B259,Historical!$B$7:$B$1403,0))/INDEX(Historical!$F$7:$F$1372,MATCH(B259,Historical!$B$7:$B$1403,0)))^(1/3)-1)*100)</f>
        <v>10.557809853526301</v>
      </c>
      <c r="U259" s="721">
        <f>IF(INDEX(Historical!$H$7:$H$1372,MATCH(B259,Historical!$B$7:$B$1403,0))=0,"n/a",((INDEX(Historical!$C$7:$C$1381,MATCH(B259,Historical!$B$7:$B$1403,0))/INDEX(Historical!$H$7:$H$1372,MATCH(B259,Historical!$B$7:$B$1403,0)))^(1/5)-1)*100)</f>
        <v>11.898696853861001</v>
      </c>
      <c r="V259" s="721">
        <f>IF(INDEX(Historical!$O$7:$O$1372,MATCH(B259,Historical!$B$7:$B$1403,0))=0,"n/a",((INDEX(Historical!$C$7:$C$1381,MATCH(B259,Historical!$B$7:$B$1403,0))/INDEX(Historical!$O$7:$O$1372,MATCH(B259,Historical!$B$7:$B$1403,0)))^(1/10)-1)*100)</f>
        <v>2.5157373502909142</v>
      </c>
      <c r="W259" s="722">
        <f t="shared" si="55"/>
        <v>4.729705528474609</v>
      </c>
      <c r="X259" s="723">
        <f t="shared" si="56"/>
        <v>1.3075491048198902</v>
      </c>
      <c r="Y259" s="958" t="s">
        <v>4529</v>
      </c>
      <c r="Z259" s="780">
        <f t="shared" si="57"/>
        <v>53.5885167464115</v>
      </c>
      <c r="AA259" s="788">
        <f t="shared" si="58"/>
        <v>8.0574162679425836</v>
      </c>
      <c r="AB259" s="782">
        <v>12</v>
      </c>
      <c r="AC259" s="847">
        <v>2.09</v>
      </c>
      <c r="AD259" s="847">
        <v>0.92</v>
      </c>
      <c r="AE259" s="789">
        <v>0.56000000000000005</v>
      </c>
      <c r="AF259" s="789">
        <v>0.97</v>
      </c>
      <c r="AG259" s="789">
        <v>12.1</v>
      </c>
      <c r="AH259" s="789">
        <v>27.6</v>
      </c>
      <c r="AI259" s="789">
        <v>8.2199999999999989</v>
      </c>
      <c r="AJ259" s="1122">
        <v>9.1</v>
      </c>
      <c r="AK259" s="1122">
        <v>8.82</v>
      </c>
      <c r="AL259" s="847">
        <v>33670</v>
      </c>
      <c r="AM259" s="847">
        <v>0.02</v>
      </c>
      <c r="AN259" s="847">
        <v>0.26</v>
      </c>
      <c r="AO259" s="792">
        <f t="shared" si="59"/>
        <v>10.492111939837658</v>
      </c>
      <c r="AP259" s="793">
        <f t="shared" si="60"/>
        <v>18.549528207780241</v>
      </c>
      <c r="AQ259" s="794">
        <f t="shared" si="61"/>
        <v>-41.062391633546326</v>
      </c>
      <c r="AR259" s="669">
        <f>INDEX(Historical!$C$7:$C$1381,MATCH(B259,Historical!$B$7:$B$1403,0))*IF(AH259="n/a",1.03,IF(AH259&lt;0,1.01,IF(AH259&gt;10,1.1,(1+AH259/100))))</f>
        <v>1.1000000000000001</v>
      </c>
      <c r="AS259" s="788">
        <f t="shared" si="62"/>
        <v>1.1904200000000003</v>
      </c>
      <c r="AT259" s="788">
        <f t="shared" si="68"/>
        <v>1.2954150440000003</v>
      </c>
      <c r="AU259" s="788">
        <f t="shared" si="68"/>
        <v>1.4096706508808003</v>
      </c>
      <c r="AV259" s="788">
        <f t="shared" si="68"/>
        <v>1.5340036022884871</v>
      </c>
      <c r="AW259" s="780">
        <f t="shared" si="63"/>
        <v>6.5295092971692874</v>
      </c>
      <c r="AX259" s="795">
        <f t="shared" si="64"/>
        <v>38.773808177964888</v>
      </c>
      <c r="AY259" s="1123">
        <v>1.35</v>
      </c>
      <c r="AZ259" s="789">
        <v>4.8599999999999994</v>
      </c>
      <c r="BA259" s="789">
        <v>-20.68</v>
      </c>
      <c r="BB259" s="789">
        <v>-15.840000000000002</v>
      </c>
      <c r="BC259" s="789">
        <v>-9.3000000000000007</v>
      </c>
      <c r="BD259" s="933"/>
      <c r="BE259" s="641">
        <v>2014</v>
      </c>
      <c r="BF259" s="922">
        <f t="shared" si="65"/>
        <v>0</v>
      </c>
      <c r="BG259" s="847">
        <v>0.70000000000000007</v>
      </c>
    </row>
    <row r="260" spans="1:60" ht="11.25" customHeight="1" x14ac:dyDescent="0.2">
      <c r="A260" s="904" t="s">
        <v>1429</v>
      </c>
      <c r="B260" s="899" t="s">
        <v>1430</v>
      </c>
      <c r="C260" s="957" t="s">
        <v>108</v>
      </c>
      <c r="D260" s="957" t="s">
        <v>4355</v>
      </c>
      <c r="E260" s="754">
        <v>7</v>
      </c>
      <c r="F260" s="1235">
        <v>684</v>
      </c>
      <c r="G260" s="1235" t="s">
        <v>106</v>
      </c>
      <c r="H260" s="1235" t="s">
        <v>106</v>
      </c>
      <c r="I260" s="898">
        <v>13.99</v>
      </c>
      <c r="J260" s="669">
        <f t="shared" si="52"/>
        <v>4.0028591851322375</v>
      </c>
      <c r="K260" s="901">
        <v>0.14000000000000001</v>
      </c>
      <c r="L260" s="911">
        <v>4</v>
      </c>
      <c r="M260" s="660">
        <f t="shared" si="53"/>
        <v>0.56000000000000005</v>
      </c>
      <c r="N260" s="894" t="s">
        <v>621</v>
      </c>
      <c r="O260" s="756">
        <v>0.12</v>
      </c>
      <c r="P260" s="885">
        <v>43734</v>
      </c>
      <c r="Q260" s="885">
        <v>43746</v>
      </c>
      <c r="R260" s="660">
        <f t="shared" si="54"/>
        <v>16.666666666666682</v>
      </c>
      <c r="S260" s="721">
        <f>IF(INDEX(Historical!$D$7:$D$1379,MATCH(B260,Historical!$B$7:$B$1403,0))=0,"n/a",(INDEX(Historical!$C$7:$C$1381,MATCH(B260,Historical!$B$7:$B$1403,0))/INDEX(Historical!$D$7:$D$1379,MATCH(B260,Historical!$B$7:$B$1403,0))-1)*100)</f>
        <v>4.1666666666666741</v>
      </c>
      <c r="T260" s="721">
        <f>IF(INDEX(Historical!$F$7:$F$1372,MATCH(B260,Historical!$B$7:$B$1403,0))=0,"n/a",((INDEX(Historical!$C$7:$C$1381,MATCH(B260,Historical!$B$7:$B$1403,0))/INDEX(Historical!$F$7:$F$1372,MATCH(B260,Historical!$B$7:$B$1403,0)))^(1/3)-1)*100)</f>
        <v>7.7217345015941907</v>
      </c>
      <c r="U260" s="721">
        <f>IF(INDEX(Historical!$H$7:$H$1372,MATCH(B260,Historical!$B$7:$B$1403,0))=0,"n/a",((INDEX(Historical!$C$7:$C$1381,MATCH(B260,Historical!$B$7:$B$1403,0))/INDEX(Historical!$H$7:$H$1372,MATCH(B260,Historical!$B$7:$B$1403,0)))^(1/5)-1)*100)</f>
        <v>20.112443398143132</v>
      </c>
      <c r="V260" s="721" t="str">
        <f>IF(INDEX(Historical!$O$7:$O$1372,MATCH(B260,Historical!$B$7:$B$1403,0))=0,"n/a",((INDEX(Historical!$C$7:$C$1381,MATCH(B260,Historical!$B$7:$B$1403,0))/INDEX(Historical!$O$7:$O$1372,MATCH(B260,Historical!$B$7:$B$1403,0)))^(1/10)-1)*100)</f>
        <v>n/a</v>
      </c>
      <c r="W260" s="722" t="str">
        <f t="shared" si="55"/>
        <v>n/a</v>
      </c>
      <c r="X260" s="723" t="str">
        <f t="shared" si="56"/>
        <v>n/a</v>
      </c>
      <c r="Y260" s="691" t="s">
        <v>4409</v>
      </c>
      <c r="Z260" s="669">
        <f t="shared" si="57"/>
        <v>43.410852713178301</v>
      </c>
      <c r="AA260" s="910">
        <f t="shared" si="58"/>
        <v>10.844961240310077</v>
      </c>
      <c r="AB260" s="911">
        <v>12</v>
      </c>
      <c r="AC260" s="889">
        <v>1.29</v>
      </c>
      <c r="AD260" s="889">
        <v>1.0900000000000001</v>
      </c>
      <c r="AE260" s="889">
        <v>2.35</v>
      </c>
      <c r="AF260" s="889">
        <v>0.94</v>
      </c>
      <c r="AG260" s="889">
        <v>8.5</v>
      </c>
      <c r="AH260" s="889">
        <v>-21</v>
      </c>
      <c r="AI260" s="889">
        <v>13.19</v>
      </c>
      <c r="AJ260" s="889">
        <v>-1.2</v>
      </c>
      <c r="AK260" s="889">
        <v>10</v>
      </c>
      <c r="AL260" s="902">
        <v>151.09</v>
      </c>
      <c r="AM260" s="896">
        <v>3.5000000000000004</v>
      </c>
      <c r="AN260" s="889">
        <v>0</v>
      </c>
      <c r="AO260" s="762">
        <f t="shared" si="59"/>
        <v>13.270341342965292</v>
      </c>
      <c r="AP260" s="763">
        <f t="shared" si="60"/>
        <v>24.115302583275369</v>
      </c>
      <c r="AQ260" s="912">
        <f t="shared" si="61"/>
        <v>-32.688902794094368</v>
      </c>
      <c r="AR260" s="669">
        <f>INDEX(Historical!$C$7:$C$1381,MATCH(B260,Historical!$B$7:$B$1403,0))*IF(AH260="n/a",1.03,IF(AH260&lt;0,1.01,IF(AH260&gt;10,1.1,(1+AH260/100))))</f>
        <v>0.505</v>
      </c>
      <c r="AS260" s="910">
        <f t="shared" si="62"/>
        <v>0.5555000000000001</v>
      </c>
      <c r="AT260" s="910">
        <f t="shared" si="68"/>
        <v>0.6110500000000002</v>
      </c>
      <c r="AU260" s="910">
        <f t="shared" si="68"/>
        <v>0.67215500000000028</v>
      </c>
      <c r="AV260" s="910">
        <f t="shared" si="68"/>
        <v>0.73937050000000037</v>
      </c>
      <c r="AW260" s="669">
        <f t="shared" si="63"/>
        <v>3.0830755000000014</v>
      </c>
      <c r="AX260" s="770">
        <f t="shared" si="64"/>
        <v>22.037709077912805</v>
      </c>
      <c r="AY260" s="959">
        <v>0.72</v>
      </c>
      <c r="AZ260" s="896">
        <v>7.8299999999999992</v>
      </c>
      <c r="BA260" s="896">
        <v>-21.18</v>
      </c>
      <c r="BB260" s="896">
        <v>-13.65</v>
      </c>
      <c r="BC260" s="896">
        <v>-10.51</v>
      </c>
      <c r="BE260" s="641">
        <v>2014</v>
      </c>
      <c r="BF260" s="922">
        <f t="shared" si="65"/>
        <v>0</v>
      </c>
      <c r="BG260" s="906">
        <v>1</v>
      </c>
    </row>
    <row r="261" spans="1:60" ht="11.25" customHeight="1" x14ac:dyDescent="0.2">
      <c r="A261" s="895" t="s">
        <v>3866</v>
      </c>
      <c r="B261" s="899" t="s">
        <v>3867</v>
      </c>
      <c r="C261" s="957" t="s">
        <v>112</v>
      </c>
      <c r="D261" s="957" t="s">
        <v>4338</v>
      </c>
      <c r="E261" s="754">
        <v>7</v>
      </c>
      <c r="F261" s="1235">
        <v>720</v>
      </c>
      <c r="G261" s="1235" t="s">
        <v>106</v>
      </c>
      <c r="H261" s="1235" t="s">
        <v>106</v>
      </c>
      <c r="I261" s="898">
        <v>38.99</v>
      </c>
      <c r="J261" s="669">
        <f t="shared" si="52"/>
        <v>3.1084893562451907</v>
      </c>
      <c r="K261" s="901">
        <v>0.30299999999999999</v>
      </c>
      <c r="L261" s="911">
        <v>4</v>
      </c>
      <c r="M261" s="660">
        <f t="shared" si="53"/>
        <v>1.212</v>
      </c>
      <c r="N261" s="894" t="s">
        <v>135</v>
      </c>
      <c r="O261" s="756">
        <v>0.27500000000000002</v>
      </c>
      <c r="P261" s="885">
        <v>43886</v>
      </c>
      <c r="Q261" s="885">
        <v>43901</v>
      </c>
      <c r="R261" s="660">
        <f t="shared" si="54"/>
        <v>10.181818181818169</v>
      </c>
      <c r="S261" s="721">
        <f>IF(INDEX(Historical!$D$7:$D$1379,MATCH(B261,Historical!$B$7:$B$1403,0))=0,"n/a",(INDEX(Historical!$C$7:$C$1381,MATCH(B261,Historical!$B$7:$B$1403,0))/INDEX(Historical!$D$7:$D$1379,MATCH(B261,Historical!$B$7:$B$1403,0))-1)*100)</f>
        <v>10.000000000000009</v>
      </c>
      <c r="T261" s="721">
        <f>IF(INDEX(Historical!$F$7:$F$1372,MATCH(B261,Historical!$B$7:$B$1403,0))=0,"n/a",((INDEX(Historical!$C$7:$C$1381,MATCH(B261,Historical!$B$7:$B$1403,0))/INDEX(Historical!$F$7:$F$1372,MATCH(B261,Historical!$B$7:$B$1403,0)))^(1/3)-1)*100)</f>
        <v>10.108748000069712</v>
      </c>
      <c r="U261" s="721">
        <f>IF(INDEX(Historical!$H$7:$H$1372,MATCH(B261,Historical!$B$7:$B$1403,0))=0,"n/a",((INDEX(Historical!$C$7:$C$1381,MATCH(B261,Historical!$B$7:$B$1403,0))/INDEX(Historical!$H$7:$H$1372,MATCH(B261,Historical!$B$7:$B$1403,0)))^(1/5)-1)*100)</f>
        <v>10.097321782112157</v>
      </c>
      <c r="V261" s="721" t="str">
        <f>IF(INDEX(Historical!$O$7:$O$1372,MATCH(B261,Historical!$B$7:$B$1403,0))=0,"n/a",((INDEX(Historical!$C$7:$C$1381,MATCH(B261,Historical!$B$7:$B$1403,0))/INDEX(Historical!$O$7:$O$1372,MATCH(B261,Historical!$B$7:$B$1403,0)))^(1/10)-1)*100)</f>
        <v>n/a</v>
      </c>
      <c r="W261" s="722" t="str">
        <f t="shared" si="55"/>
        <v>n/a</v>
      </c>
      <c r="X261" s="723">
        <f t="shared" si="56"/>
        <v>0.69159738233644918</v>
      </c>
      <c r="Y261" s="679"/>
      <c r="Z261" s="669">
        <f t="shared" si="57"/>
        <v>64.468085106382972</v>
      </c>
      <c r="AA261" s="910">
        <f t="shared" si="58"/>
        <v>20.739361702127663</v>
      </c>
      <c r="AB261" s="911">
        <v>12</v>
      </c>
      <c r="AC261" s="889">
        <v>1.88</v>
      </c>
      <c r="AD261" s="889">
        <v>1.48</v>
      </c>
      <c r="AE261" s="889">
        <v>2.88</v>
      </c>
      <c r="AF261" s="889">
        <v>2.0299999999999998</v>
      </c>
      <c r="AG261" s="889">
        <v>10.199999999999999</v>
      </c>
      <c r="AH261" s="889">
        <v>10.4</v>
      </c>
      <c r="AI261" s="889">
        <v>10.5</v>
      </c>
      <c r="AJ261" s="889">
        <v>14.6</v>
      </c>
      <c r="AK261" s="889">
        <v>14.000000000000002</v>
      </c>
      <c r="AL261" s="902">
        <v>1770</v>
      </c>
      <c r="AM261" s="896">
        <v>1.2</v>
      </c>
      <c r="AN261" s="889">
        <v>1.04</v>
      </c>
      <c r="AO261" s="762">
        <f t="shared" si="59"/>
        <v>-7.5335505637703157</v>
      </c>
      <c r="AP261" s="763">
        <f t="shared" si="60"/>
        <v>13.205811138357348</v>
      </c>
      <c r="AQ261" s="912">
        <f t="shared" si="61"/>
        <v>36.790032540255169</v>
      </c>
      <c r="AR261" s="669">
        <f>INDEX(Historical!$C$7:$C$1381,MATCH(B261,Historical!$B$7:$B$1403,0))*IF(AH261="n/a",1.03,IF(AH261&lt;0,1.01,IF(AH261&gt;10,1.1,(1+AH261/100))))</f>
        <v>1.2100000000000002</v>
      </c>
      <c r="AS261" s="910">
        <f t="shared" si="62"/>
        <v>1.3310000000000004</v>
      </c>
      <c r="AT261" s="910">
        <f t="shared" si="68"/>
        <v>1.4641000000000006</v>
      </c>
      <c r="AU261" s="910">
        <f t="shared" si="68"/>
        <v>1.6105100000000008</v>
      </c>
      <c r="AV261" s="910">
        <f t="shared" si="68"/>
        <v>1.7715610000000011</v>
      </c>
      <c r="AW261" s="669">
        <f t="shared" si="63"/>
        <v>7.3871710000000022</v>
      </c>
      <c r="AX261" s="770">
        <f t="shared" si="64"/>
        <v>18.946322133880486</v>
      </c>
      <c r="AY261" s="959">
        <v>1.45</v>
      </c>
      <c r="AZ261" s="896">
        <v>34.36</v>
      </c>
      <c r="BA261" s="896">
        <v>-14.78</v>
      </c>
      <c r="BB261" s="896">
        <v>-2.82</v>
      </c>
      <c r="BC261" s="896">
        <v>9.370000000000001</v>
      </c>
      <c r="BE261" s="641">
        <v>2014</v>
      </c>
      <c r="BF261" s="922">
        <f t="shared" si="65"/>
        <v>0</v>
      </c>
      <c r="BG261" s="906">
        <v>4</v>
      </c>
      <c r="BH261" s="721"/>
    </row>
    <row r="262" spans="1:60" ht="11.25" customHeight="1" x14ac:dyDescent="0.2">
      <c r="A262" s="904" t="s">
        <v>4017</v>
      </c>
      <c r="B262" s="899" t="s">
        <v>4018</v>
      </c>
      <c r="C262" s="957" t="s">
        <v>108</v>
      </c>
      <c r="D262" s="957" t="s">
        <v>4355</v>
      </c>
      <c r="E262" s="754">
        <v>7</v>
      </c>
      <c r="F262" s="1235">
        <v>728</v>
      </c>
      <c r="G262" s="1235" t="s">
        <v>106</v>
      </c>
      <c r="H262" s="1235" t="s">
        <v>106</v>
      </c>
      <c r="I262" s="898">
        <v>32</v>
      </c>
      <c r="J262" s="669">
        <f t="shared" si="52"/>
        <v>3.25</v>
      </c>
      <c r="K262" s="901">
        <v>0.26</v>
      </c>
      <c r="L262" s="911">
        <v>4</v>
      </c>
      <c r="M262" s="660">
        <f t="shared" si="53"/>
        <v>1.04</v>
      </c>
      <c r="N262" s="894" t="s">
        <v>163</v>
      </c>
      <c r="O262" s="756">
        <v>0.25</v>
      </c>
      <c r="P262" s="885">
        <v>43909</v>
      </c>
      <c r="Q262" s="885">
        <v>43921</v>
      </c>
      <c r="R262" s="660">
        <f t="shared" si="54"/>
        <v>4.0000000000000036</v>
      </c>
      <c r="S262" s="721">
        <f>IF(INDEX(Historical!$D$7:$D$1379,MATCH(B262,Historical!$B$7:$B$1403,0))=0,"n/a",(INDEX(Historical!$C$7:$C$1381,MATCH(B262,Historical!$B$7:$B$1403,0))/INDEX(Historical!$D$7:$D$1379,MATCH(B262,Historical!$B$7:$B$1403,0))-1)*100)</f>
        <v>102.02020202020203</v>
      </c>
      <c r="T262" s="721">
        <f>IF(INDEX(Historical!$F$7:$F$1372,MATCH(B262,Historical!$B$7:$B$1403,0))=0,"n/a",((INDEX(Historical!$C$7:$C$1381,MATCH(B262,Historical!$B$7:$B$1403,0))/INDEX(Historical!$F$7:$F$1372,MATCH(B262,Historical!$B$7:$B$1403,0)))^(1/3)-1)*100)</f>
        <v>39.73904110806712</v>
      </c>
      <c r="U262" s="721">
        <f>IF(INDEX(Historical!$H$7:$H$1372,MATCH(B262,Historical!$B$7:$B$1403,0))=0,"n/a",((INDEX(Historical!$C$7:$C$1381,MATCH(B262,Historical!$B$7:$B$1403,0))/INDEX(Historical!$H$7:$H$1372,MATCH(B262,Historical!$B$7:$B$1403,0)))^(1/5)-1)*100)</f>
        <v>42.455283243741725</v>
      </c>
      <c r="V262" s="721">
        <f>IF(INDEX(Historical!$O$7:$O$1372,MATCH(B262,Historical!$B$7:$B$1403,0))=0,"n/a",((INDEX(Historical!$C$7:$C$1381,MATCH(B262,Historical!$B$7:$B$1403,0))/INDEX(Historical!$O$7:$O$1372,MATCH(B262,Historical!$B$7:$B$1403,0)))^(1/10)-1)*100)</f>
        <v>6.6441472562884796</v>
      </c>
      <c r="W262" s="722">
        <f t="shared" si="55"/>
        <v>6.3898769256745647</v>
      </c>
      <c r="X262" s="723" t="str">
        <f t="shared" si="56"/>
        <v>n/a</v>
      </c>
      <c r="Y262" s="900"/>
      <c r="Z262" s="669" t="str">
        <f t="shared" si="57"/>
        <v>n/a</v>
      </c>
      <c r="AA262" s="910" t="str">
        <f t="shared" si="58"/>
        <v>n/a</v>
      </c>
      <c r="AB262" s="911">
        <v>12</v>
      </c>
      <c r="AC262" s="889" t="s">
        <v>136</v>
      </c>
      <c r="AD262" s="889" t="s">
        <v>136</v>
      </c>
      <c r="AE262" s="889" t="s">
        <v>136</v>
      </c>
      <c r="AF262" s="889" t="s">
        <v>136</v>
      </c>
      <c r="AG262" s="889" t="s">
        <v>136</v>
      </c>
      <c r="AH262" s="889" t="s">
        <v>136</v>
      </c>
      <c r="AI262" s="889" t="s">
        <v>136</v>
      </c>
      <c r="AJ262" s="889" t="s">
        <v>136</v>
      </c>
      <c r="AK262" s="889" t="s">
        <v>136</v>
      </c>
      <c r="AL262" s="902" t="s">
        <v>136</v>
      </c>
      <c r="AM262" s="896" t="s">
        <v>136</v>
      </c>
      <c r="AN262" s="889" t="s">
        <v>136</v>
      </c>
      <c r="AO262" s="762" t="str">
        <f t="shared" si="59"/>
        <v>n/a</v>
      </c>
      <c r="AP262" s="763">
        <f t="shared" si="60"/>
        <v>45.705283243741725</v>
      </c>
      <c r="AQ262" s="912" t="str">
        <f t="shared" si="61"/>
        <v>n/a</v>
      </c>
      <c r="AR262" s="669">
        <f>INDEX(Historical!$C$7:$C$1381,MATCH(B262,Historical!$B$7:$B$1403,0))*IF(AH262="n/a",1.03,IF(AH262&lt;0,1.01,IF(AH262&gt;10,1.1,(1+AH262/100))))</f>
        <v>1.03</v>
      </c>
      <c r="AS262" s="910">
        <f t="shared" si="62"/>
        <v>1.0609</v>
      </c>
      <c r="AT262" s="910">
        <f t="shared" si="68"/>
        <v>1.092727</v>
      </c>
      <c r="AU262" s="910">
        <f t="shared" si="68"/>
        <v>1.1255088100000001</v>
      </c>
      <c r="AV262" s="910">
        <f t="shared" si="68"/>
        <v>1.1592740743000001</v>
      </c>
      <c r="AW262" s="669">
        <f t="shared" si="63"/>
        <v>5.4684098842999997</v>
      </c>
      <c r="AX262" s="770">
        <f t="shared" si="64"/>
        <v>17.088780888437498</v>
      </c>
      <c r="AY262" s="959" t="s">
        <v>136</v>
      </c>
      <c r="AZ262" s="896" t="s">
        <v>136</v>
      </c>
      <c r="BA262" s="896" t="s">
        <v>136</v>
      </c>
      <c r="BB262" s="896" t="s">
        <v>136</v>
      </c>
      <c r="BC262" s="896" t="s">
        <v>136</v>
      </c>
      <c r="BD262" s="932" t="s">
        <v>4281</v>
      </c>
      <c r="BE262" s="641">
        <v>2014</v>
      </c>
      <c r="BF262" s="922">
        <f t="shared" si="65"/>
        <v>0</v>
      </c>
      <c r="BG262" s="906" t="s">
        <v>136</v>
      </c>
      <c r="BH262" s="721"/>
    </row>
    <row r="263" spans="1:60" ht="11.25" customHeight="1" x14ac:dyDescent="0.2">
      <c r="A263" s="895" t="s">
        <v>3862</v>
      </c>
      <c r="B263" s="899" t="s">
        <v>3863</v>
      </c>
      <c r="C263" s="957" t="s">
        <v>4335</v>
      </c>
      <c r="D263" s="957" t="s">
        <v>4336</v>
      </c>
      <c r="E263" s="754">
        <v>7</v>
      </c>
      <c r="F263" s="1235">
        <v>730</v>
      </c>
      <c r="G263" s="1235" t="s">
        <v>106</v>
      </c>
      <c r="H263" s="1235" t="s">
        <v>106</v>
      </c>
      <c r="I263" s="898">
        <v>21.13</v>
      </c>
      <c r="J263" s="669">
        <f t="shared" ref="J263:J326" si="69">(M263/I263)*100</f>
        <v>5.1112162801703747</v>
      </c>
      <c r="K263" s="901">
        <v>0.27</v>
      </c>
      <c r="L263" s="911">
        <v>4</v>
      </c>
      <c r="M263" s="660">
        <f t="shared" ref="M263:M326" si="70">K263*L263</f>
        <v>1.08</v>
      </c>
      <c r="N263" s="894" t="s">
        <v>465</v>
      </c>
      <c r="O263" s="756">
        <v>0.26</v>
      </c>
      <c r="P263" s="885">
        <v>43901</v>
      </c>
      <c r="Q263" s="885">
        <v>43930</v>
      </c>
      <c r="R263" s="660">
        <f t="shared" ref="R263:R326" si="71">(K263-O263)/O263*100</f>
        <v>3.8461538461538494</v>
      </c>
      <c r="S263" s="721">
        <f>IF(INDEX(Historical!$D$7:$D$1379,MATCH(B263,Historical!$B$7:$B$1403,0))=0,"n/a",(INDEX(Historical!$C$7:$C$1381,MATCH(B263,Historical!$B$7:$B$1403,0))/INDEX(Historical!$D$7:$D$1379,MATCH(B263,Historical!$B$7:$B$1403,0))-1)*100)</f>
        <v>2.020202020202011</v>
      </c>
      <c r="T263" s="721">
        <f>IF(INDEX(Historical!$F$7:$F$1372,MATCH(B263,Historical!$B$7:$B$1403,0))=0,"n/a",((INDEX(Historical!$C$7:$C$1381,MATCH(B263,Historical!$B$7:$B$1403,0))/INDEX(Historical!$F$7:$F$1372,MATCH(B263,Historical!$B$7:$B$1403,0)))^(1/3)-1)*100)</f>
        <v>3.9185204456611222</v>
      </c>
      <c r="U263" s="721">
        <f>IF(INDEX(Historical!$H$7:$H$1372,MATCH(B263,Historical!$B$7:$B$1403,0))=0,"n/a",((INDEX(Historical!$C$7:$C$1381,MATCH(B263,Historical!$B$7:$B$1403,0))/INDEX(Historical!$H$7:$H$1372,MATCH(B263,Historical!$B$7:$B$1403,0)))^(1/5)-1)*100)</f>
        <v>3.7548525504527142</v>
      </c>
      <c r="V263" s="721">
        <f>IF(INDEX(Historical!$O$7:$O$1372,MATCH(B263,Historical!$B$7:$B$1403,0))=0,"n/a",((INDEX(Historical!$C$7:$C$1381,MATCH(B263,Historical!$B$7:$B$1403,0))/INDEX(Historical!$O$7:$O$1372,MATCH(B263,Historical!$B$7:$B$1403,0)))^(1/10)-1)*100)</f>
        <v>2.3583175136269841</v>
      </c>
      <c r="W263" s="722">
        <f t="shared" ref="W263:W326" si="72">IF(OR(U263&lt;=0,U263="n/a",V263&lt;=0,V263="n/a"),"n/a",U263/V263)</f>
        <v>1.5921743059431905</v>
      </c>
      <c r="X263" s="723">
        <f t="shared" ref="X263:X326" si="73">IF(OR(AJ263&lt;=0,AJ263="n/a",U263&lt;=0,U263="n/a"),"n/a",U263/AJ263)</f>
        <v>0.10231205859544179</v>
      </c>
      <c r="Y263" s="900"/>
      <c r="Z263" s="669">
        <f t="shared" ref="Z263:Z326" si="74">IF(OR(AC263&lt;0.01,AC263="n/a"),"n/a",M263/AC263*100)</f>
        <v>125.58139534883721</v>
      </c>
      <c r="AA263" s="910">
        <f t="shared" ref="AA263:AA326" si="75">IF(OR(AC263&lt;0.01,AC263="n/a"),"n/a",I263/AC263)</f>
        <v>24.569767441860463</v>
      </c>
      <c r="AB263" s="911">
        <v>12</v>
      </c>
      <c r="AC263" s="889">
        <v>0.86</v>
      </c>
      <c r="AD263" s="889" t="s">
        <v>136</v>
      </c>
      <c r="AE263" s="889">
        <v>12.79</v>
      </c>
      <c r="AF263" s="889">
        <v>1.55</v>
      </c>
      <c r="AG263" s="889">
        <v>19</v>
      </c>
      <c r="AH263" s="889">
        <v>236.10000000000002</v>
      </c>
      <c r="AI263" s="889">
        <v>6.4600000000000009</v>
      </c>
      <c r="AJ263" s="889">
        <v>36.700000000000003</v>
      </c>
      <c r="AK263" s="889" t="s">
        <v>136</v>
      </c>
      <c r="AL263" s="902">
        <v>10930</v>
      </c>
      <c r="AM263" s="896">
        <v>1.2</v>
      </c>
      <c r="AN263" s="889">
        <v>1.02</v>
      </c>
      <c r="AO263" s="762">
        <f t="shared" ref="AO263:AO326" si="76">IF(U263="n/a","n/a",IF(AA263&lt;0,"n/a",IF(AA263="n/a","n/a",J263+U263-AA263)))</f>
        <v>-15.703698611237375</v>
      </c>
      <c r="AP263" s="763">
        <f t="shared" ref="AP263:AP326" si="77">IF(U263="n/a","n/a",J263+U263)</f>
        <v>8.8660688306230888</v>
      </c>
      <c r="AQ263" s="912">
        <f t="shared" ref="AQ263:AQ326" si="78">IF(OR(AC263&lt;0.01,AF263="n/a"),"n/a",(I263/SQRT(22.5*AC263*(I263/AF263))-1)*100)</f>
        <v>30.099345860314198</v>
      </c>
      <c r="AR263" s="669">
        <f>INDEX(Historical!$C$7:$C$1381,MATCH(B263,Historical!$B$7:$B$1403,0))*IF(AH263="n/a",1.03,IF(AH263&lt;0,1.01,IF(AH263&gt;10,1.1,(1+AH263/100))))</f>
        <v>1.1110000000000002</v>
      </c>
      <c r="AS263" s="910">
        <f t="shared" ref="AS263:AS326" si="79">IF($AI263="n/a",1.03*AR263,IF($AI263&lt;0,1.01*AR263,IF($AI263&gt;10,1.1*AR263,(1+$AI263/100)*AR263)))</f>
        <v>1.1827706000000002</v>
      </c>
      <c r="AT263" s="910">
        <f t="shared" si="68"/>
        <v>1.2182537180000004</v>
      </c>
      <c r="AU263" s="910">
        <f t="shared" si="68"/>
        <v>1.2548013295400005</v>
      </c>
      <c r="AV263" s="910">
        <f t="shared" si="68"/>
        <v>1.2924453694262006</v>
      </c>
      <c r="AW263" s="669">
        <f t="shared" ref="AW263:AW326" si="80">SUM(AR263:AV263)</f>
        <v>6.0592710169662016</v>
      </c>
      <c r="AX263" s="770">
        <f t="shared" ref="AX263:AX326" si="81">AW263/I263*100</f>
        <v>28.67615247026125</v>
      </c>
      <c r="AY263" s="959">
        <v>0.67</v>
      </c>
      <c r="AZ263" s="896">
        <v>25.55</v>
      </c>
      <c r="BA263" s="896">
        <v>-13</v>
      </c>
      <c r="BB263" s="896">
        <v>-4.29</v>
      </c>
      <c r="BC263" s="896">
        <v>7.13</v>
      </c>
      <c r="BE263" s="641">
        <v>2014</v>
      </c>
      <c r="BF263" s="922">
        <f t="shared" ref="BF263:BF326" si="82">IF(BE263&gt;2008,0,IF(BE263&gt;2001,1,IF(BE263&gt;1990,2,IF(BE263&gt;1980,3,IF(BE263&gt;1973,4,IF(BE263&gt;1970,5,IF(BE263&gt;1960,6,IF(BE263&gt;1958,7,IF(BE263&gt;1953,8,9)))))))))</f>
        <v>0</v>
      </c>
      <c r="BG263" s="906">
        <v>9.5</v>
      </c>
    </row>
    <row r="264" spans="1:60" ht="11.25" customHeight="1" x14ac:dyDescent="0.2">
      <c r="A264" s="895" t="s">
        <v>1457</v>
      </c>
      <c r="B264" s="899" t="s">
        <v>1458</v>
      </c>
      <c r="C264" s="957" t="s">
        <v>123</v>
      </c>
      <c r="D264" s="957" t="s">
        <v>4372</v>
      </c>
      <c r="E264" s="754">
        <v>7</v>
      </c>
      <c r="F264" s="1235">
        <v>667</v>
      </c>
      <c r="G264" s="1235" t="s">
        <v>106</v>
      </c>
      <c r="H264" s="1235" t="s">
        <v>106</v>
      </c>
      <c r="I264" s="898">
        <v>45.34</v>
      </c>
      <c r="J264" s="669">
        <f t="shared" si="69"/>
        <v>0.97044552271724738</v>
      </c>
      <c r="K264" s="901">
        <v>0.11</v>
      </c>
      <c r="L264" s="911">
        <v>4</v>
      </c>
      <c r="M264" s="660">
        <f t="shared" si="70"/>
        <v>0.44</v>
      </c>
      <c r="N264" s="894" t="s">
        <v>998</v>
      </c>
      <c r="O264" s="756">
        <v>0.105</v>
      </c>
      <c r="P264" s="885">
        <v>43602</v>
      </c>
      <c r="Q264" s="885">
        <v>43621</v>
      </c>
      <c r="R264" s="660">
        <f t="shared" si="71"/>
        <v>4.7619047619047663</v>
      </c>
      <c r="S264" s="721">
        <f>IF(INDEX(Historical!$D$7:$D$1379,MATCH(B264,Historical!$B$7:$B$1403,0))=0,"n/a",(INDEX(Historical!$C$7:$C$1381,MATCH(B264,Historical!$B$7:$B$1403,0))/INDEX(Historical!$D$7:$D$1379,MATCH(B264,Historical!$B$7:$B$1403,0))-1)*100)</f>
        <v>4.8192771084337505</v>
      </c>
      <c r="T264" s="721">
        <f>IF(INDEX(Historical!$F$7:$F$1372,MATCH(B264,Historical!$B$7:$B$1403,0))=0,"n/a",((INDEX(Historical!$C$7:$C$1381,MATCH(B264,Historical!$B$7:$B$1403,0))/INDEX(Historical!$F$7:$F$1372,MATCH(B264,Historical!$B$7:$B$1403,0)))^(1/3)-1)*100)</f>
        <v>5.0717574498580165</v>
      </c>
      <c r="U264" s="721">
        <f>IF(INDEX(Historical!$H$7:$H$1372,MATCH(B264,Historical!$B$7:$B$1403,0))=0,"n/a",((INDEX(Historical!$C$7:$C$1381,MATCH(B264,Historical!$B$7:$B$1403,0))/INDEX(Historical!$H$7:$H$1372,MATCH(B264,Historical!$B$7:$B$1403,0)))^(1/5)-1)*100)</f>
        <v>5.3631849129711417</v>
      </c>
      <c r="V264" s="721" t="str">
        <f>IF(INDEX(Historical!$O$7:$O$1372,MATCH(B264,Historical!$B$7:$B$1403,0))=0,"n/a",((INDEX(Historical!$C$7:$C$1381,MATCH(B264,Historical!$B$7:$B$1403,0))/INDEX(Historical!$O$7:$O$1372,MATCH(B264,Historical!$B$7:$B$1403,0)))^(1/10)-1)*100)</f>
        <v>n/a</v>
      </c>
      <c r="W264" s="722" t="str">
        <f t="shared" si="72"/>
        <v>n/a</v>
      </c>
      <c r="X264" s="723">
        <f t="shared" si="73"/>
        <v>1.3407962282427854</v>
      </c>
      <c r="Y264" s="900"/>
      <c r="Z264" s="669">
        <f t="shared" si="74"/>
        <v>17.959183673469386</v>
      </c>
      <c r="AA264" s="910">
        <f t="shared" si="75"/>
        <v>18.506122448979593</v>
      </c>
      <c r="AB264" s="911">
        <v>12</v>
      </c>
      <c r="AC264" s="889">
        <v>2.4500000000000002</v>
      </c>
      <c r="AD264" s="889">
        <v>1.54</v>
      </c>
      <c r="AE264" s="889">
        <v>0.78</v>
      </c>
      <c r="AF264" s="889">
        <v>1.52</v>
      </c>
      <c r="AG264" s="889">
        <v>8.5</v>
      </c>
      <c r="AH264" s="889">
        <v>418.70000000000005</v>
      </c>
      <c r="AI264" s="889">
        <v>7.9799999999999995</v>
      </c>
      <c r="AJ264" s="889">
        <v>4</v>
      </c>
      <c r="AK264" s="889">
        <v>12</v>
      </c>
      <c r="AL264" s="902">
        <v>926.3</v>
      </c>
      <c r="AM264" s="896">
        <v>0.5</v>
      </c>
      <c r="AN264" s="889">
        <v>0.03</v>
      </c>
      <c r="AO264" s="762">
        <f t="shared" si="76"/>
        <v>-12.172492013291205</v>
      </c>
      <c r="AP264" s="763">
        <f t="shared" si="77"/>
        <v>6.3336304356883888</v>
      </c>
      <c r="AQ264" s="912">
        <f t="shared" si="78"/>
        <v>11.811957465199342</v>
      </c>
      <c r="AR264" s="669">
        <f>INDEX(Historical!$C$7:$C$1381,MATCH(B264,Historical!$B$7:$B$1403,0))*IF(AH264="n/a",1.03,IF(AH264&lt;0,1.01,IF(AH264&gt;10,1.1,(1+AH264/100))))</f>
        <v>0.47850000000000004</v>
      </c>
      <c r="AS264" s="910">
        <f t="shared" si="79"/>
        <v>0.5166843000000001</v>
      </c>
      <c r="AT264" s="910">
        <f t="shared" si="68"/>
        <v>0.56835273000000019</v>
      </c>
      <c r="AU264" s="910">
        <f t="shared" si="68"/>
        <v>0.62518800300000021</v>
      </c>
      <c r="AV264" s="910">
        <f t="shared" si="68"/>
        <v>0.68770680330000034</v>
      </c>
      <c r="AW264" s="669">
        <f t="shared" si="80"/>
        <v>2.876431836300001</v>
      </c>
      <c r="AX264" s="770">
        <f t="shared" si="81"/>
        <v>6.3441372657697421</v>
      </c>
      <c r="AY264" s="959">
        <v>0.74</v>
      </c>
      <c r="AZ264" s="896">
        <v>-1.58</v>
      </c>
      <c r="BA264" s="896">
        <v>-37</v>
      </c>
      <c r="BB264" s="896">
        <v>-20.630000000000003</v>
      </c>
      <c r="BC264" s="896">
        <v>-25.03</v>
      </c>
      <c r="BE264" s="641">
        <v>2013</v>
      </c>
      <c r="BF264" s="922">
        <f t="shared" si="82"/>
        <v>0</v>
      </c>
      <c r="BG264" s="906">
        <v>6</v>
      </c>
    </row>
    <row r="265" spans="1:60" ht="11.25" customHeight="1" x14ac:dyDescent="0.2">
      <c r="A265" s="895" t="s">
        <v>2542</v>
      </c>
      <c r="B265" s="899" t="s">
        <v>2543</v>
      </c>
      <c r="C265" s="957" t="s">
        <v>4207</v>
      </c>
      <c r="D265" s="957" t="s">
        <v>4354</v>
      </c>
      <c r="E265" s="754">
        <v>7</v>
      </c>
      <c r="F265" s="1235">
        <v>717</v>
      </c>
      <c r="G265" s="1235" t="s">
        <v>106</v>
      </c>
      <c r="H265" s="1235" t="s">
        <v>106</v>
      </c>
      <c r="I265" s="898">
        <v>40.28</v>
      </c>
      <c r="J265" s="669">
        <f t="shared" si="69"/>
        <v>2.5819265143992056</v>
      </c>
      <c r="K265" s="901">
        <v>0.26</v>
      </c>
      <c r="L265" s="911">
        <v>4</v>
      </c>
      <c r="M265" s="660">
        <f t="shared" si="70"/>
        <v>1.04</v>
      </c>
      <c r="N265" s="894" t="s">
        <v>304</v>
      </c>
      <c r="O265" s="756">
        <v>0.25</v>
      </c>
      <c r="P265" s="885">
        <v>43875</v>
      </c>
      <c r="Q265" s="885">
        <v>43899</v>
      </c>
      <c r="R265" s="660">
        <f t="shared" si="71"/>
        <v>4.0000000000000036</v>
      </c>
      <c r="S265" s="721">
        <f>IF(INDEX(Historical!$D$7:$D$1379,MATCH(B265,Historical!$B$7:$B$1403,0))=0,"n/a",(INDEX(Historical!$C$7:$C$1381,MATCH(B265,Historical!$B$7:$B$1403,0))/INDEX(Historical!$D$7:$D$1379,MATCH(B265,Historical!$B$7:$B$1403,0))-1)*100)</f>
        <v>8.6956521739130377</v>
      </c>
      <c r="T265" s="721">
        <f>IF(INDEX(Historical!$F$7:$F$1372,MATCH(B265,Historical!$B$7:$B$1403,0))=0,"n/a",((INDEX(Historical!$C$7:$C$1381,MATCH(B265,Historical!$B$7:$B$1403,0))/INDEX(Historical!$F$7:$F$1372,MATCH(B265,Historical!$B$7:$B$1403,0)))^(1/3)-1)*100)</f>
        <v>7.7217345015941907</v>
      </c>
      <c r="U265" s="721">
        <f>IF(INDEX(Historical!$H$7:$H$1372,MATCH(B265,Historical!$B$7:$B$1403,0))=0,"n/a",((INDEX(Historical!$C$7:$C$1381,MATCH(B265,Historical!$B$7:$B$1403,0))/INDEX(Historical!$H$7:$H$1372,MATCH(B265,Historical!$B$7:$B$1403,0)))^(1/5)-1)*100)</f>
        <v>10.756634324829006</v>
      </c>
      <c r="V265" s="721">
        <f>IF(INDEX(Historical!$O$7:$O$1372,MATCH(B265,Historical!$B$7:$B$1403,0))=0,"n/a",((INDEX(Historical!$C$7:$C$1381,MATCH(B265,Historical!$B$7:$B$1403,0))/INDEX(Historical!$O$7:$O$1372,MATCH(B265,Historical!$B$7:$B$1403,0)))^(1/10)-1)*100)</f>
        <v>12.068872384564933</v>
      </c>
      <c r="W265" s="722">
        <f t="shared" si="72"/>
        <v>0.89127086459094818</v>
      </c>
      <c r="X265" s="723">
        <f t="shared" si="73"/>
        <v>2.501542866239304</v>
      </c>
      <c r="Y265" s="900"/>
      <c r="Z265" s="669">
        <f t="shared" si="74"/>
        <v>84.552845528455293</v>
      </c>
      <c r="AA265" s="910">
        <f t="shared" si="75"/>
        <v>32.747967479674799</v>
      </c>
      <c r="AB265" s="911">
        <v>12</v>
      </c>
      <c r="AC265" s="889">
        <v>1.23</v>
      </c>
      <c r="AD265" s="889">
        <v>5.67</v>
      </c>
      <c r="AE265" s="889">
        <v>3.96</v>
      </c>
      <c r="AF265" s="889">
        <v>4.49</v>
      </c>
      <c r="AG265" s="889">
        <v>13.8</v>
      </c>
      <c r="AH265" s="889">
        <v>7.9</v>
      </c>
      <c r="AI265" s="889">
        <v>-21.18</v>
      </c>
      <c r="AJ265" s="889">
        <v>4.3</v>
      </c>
      <c r="AK265" s="889">
        <v>5.79</v>
      </c>
      <c r="AL265" s="902">
        <v>5360</v>
      </c>
      <c r="AM265" s="896">
        <v>0.70000000000000007</v>
      </c>
      <c r="AN265" s="889">
        <v>0</v>
      </c>
      <c r="AO265" s="762">
        <f t="shared" si="76"/>
        <v>-19.409406640446587</v>
      </c>
      <c r="AP265" s="763">
        <f t="shared" si="77"/>
        <v>13.338560839228212</v>
      </c>
      <c r="AQ265" s="912">
        <f t="shared" si="78"/>
        <v>155.63722036749206</v>
      </c>
      <c r="AR265" s="669">
        <f>INDEX(Historical!$C$7:$C$1381,MATCH(B265,Historical!$B$7:$B$1403,0))*IF(AH265="n/a",1.03,IF(AH265&lt;0,1.01,IF(AH265&gt;10,1.1,(1+AH265/100))))</f>
        <v>1.079</v>
      </c>
      <c r="AS265" s="910">
        <f t="shared" si="79"/>
        <v>1.08979</v>
      </c>
      <c r="AT265" s="910">
        <f t="shared" si="68"/>
        <v>1.152888841</v>
      </c>
      <c r="AU265" s="910">
        <f t="shared" si="68"/>
        <v>1.2196411048939</v>
      </c>
      <c r="AV265" s="910">
        <f t="shared" si="68"/>
        <v>1.2902583248672568</v>
      </c>
      <c r="AW265" s="669">
        <f t="shared" si="80"/>
        <v>5.8315782707611561</v>
      </c>
      <c r="AX265" s="770">
        <f t="shared" si="81"/>
        <v>14.477602459685093</v>
      </c>
      <c r="AY265" s="959">
        <v>0.85</v>
      </c>
      <c r="AZ265" s="896">
        <v>5.9700000000000006</v>
      </c>
      <c r="BA265" s="896">
        <v>-16.470000000000002</v>
      </c>
      <c r="BB265" s="896">
        <v>-8.1199999999999992</v>
      </c>
      <c r="BC265" s="896">
        <v>-4.88</v>
      </c>
      <c r="BE265" s="641">
        <v>2014</v>
      </c>
      <c r="BF265" s="922">
        <f t="shared" si="82"/>
        <v>0</v>
      </c>
      <c r="BG265" s="906">
        <v>9.8000000000000007</v>
      </c>
    </row>
    <row r="266" spans="1:60" ht="11.25" customHeight="1" x14ac:dyDescent="0.2">
      <c r="A266" s="904" t="s">
        <v>4123</v>
      </c>
      <c r="B266" s="899" t="s">
        <v>4124</v>
      </c>
      <c r="C266" s="957" t="s">
        <v>108</v>
      </c>
      <c r="D266" s="957" t="s">
        <v>4355</v>
      </c>
      <c r="E266" s="754">
        <v>7</v>
      </c>
      <c r="F266" s="1235">
        <v>694</v>
      </c>
      <c r="G266" s="1235" t="s">
        <v>106</v>
      </c>
      <c r="H266" s="1235" t="s">
        <v>106</v>
      </c>
      <c r="I266" s="898">
        <v>33.69</v>
      </c>
      <c r="J266" s="669">
        <f t="shared" si="69"/>
        <v>3.2056990204808553</v>
      </c>
      <c r="K266" s="901">
        <v>0.27</v>
      </c>
      <c r="L266" s="911">
        <v>4</v>
      </c>
      <c r="M266" s="660">
        <f t="shared" si="70"/>
        <v>1.08</v>
      </c>
      <c r="N266" s="894" t="s">
        <v>148</v>
      </c>
      <c r="O266" s="756">
        <v>0.26</v>
      </c>
      <c r="P266" s="885">
        <v>43796</v>
      </c>
      <c r="Q266" s="885">
        <v>43812</v>
      </c>
      <c r="R266" s="660">
        <f t="shared" si="71"/>
        <v>3.8461538461538494</v>
      </c>
      <c r="S266" s="721">
        <f>IF(INDEX(Historical!$D$7:$D$1379,MATCH(B266,Historical!$B$7:$B$1403,0))=0,"n/a",(INDEX(Historical!$C$7:$C$1381,MATCH(B266,Historical!$B$7:$B$1403,0))/INDEX(Historical!$D$7:$D$1379,MATCH(B266,Historical!$B$7:$B$1403,0))-1)*100)</f>
        <v>6.0606060606060552</v>
      </c>
      <c r="T266" s="721">
        <f>IF(INDEX(Historical!$F$7:$F$1372,MATCH(B266,Historical!$B$7:$B$1403,0))=0,"n/a",((INDEX(Historical!$C$7:$C$1381,MATCH(B266,Historical!$B$7:$B$1403,0))/INDEX(Historical!$F$7:$F$1372,MATCH(B266,Historical!$B$7:$B$1403,0)))^(1/3)-1)*100)</f>
        <v>5.2726599609396629</v>
      </c>
      <c r="U266" s="721">
        <f>IF(INDEX(Historical!$H$7:$H$1372,MATCH(B266,Historical!$B$7:$B$1403,0))=0,"n/a",((INDEX(Historical!$C$7:$C$1381,MATCH(B266,Historical!$B$7:$B$1403,0))/INDEX(Historical!$H$7:$H$1372,MATCH(B266,Historical!$B$7:$B$1403,0)))^(1/5)-1)*100)</f>
        <v>4.5639552591273169</v>
      </c>
      <c r="V266" s="721">
        <f>IF(INDEX(Historical!$O$7:$O$1372,MATCH(B266,Historical!$B$7:$B$1403,0))=0,"n/a",((INDEX(Historical!$C$7:$C$1381,MATCH(B266,Historical!$B$7:$B$1403,0))/INDEX(Historical!$O$7:$O$1372,MATCH(B266,Historical!$B$7:$B$1403,0)))^(1/10)-1)*100)</f>
        <v>2.7566485675441399</v>
      </c>
      <c r="W266" s="722">
        <f t="shared" si="72"/>
        <v>1.6556173727989134</v>
      </c>
      <c r="X266" s="723">
        <f t="shared" si="73"/>
        <v>0.42258844991919597</v>
      </c>
      <c r="Y266" s="900"/>
      <c r="Z266" s="669">
        <f t="shared" si="74"/>
        <v>39.416058394160586</v>
      </c>
      <c r="AA266" s="910">
        <f t="shared" si="75"/>
        <v>12.295620437956202</v>
      </c>
      <c r="AB266" s="911">
        <v>12</v>
      </c>
      <c r="AC266" s="889">
        <v>2.74</v>
      </c>
      <c r="AD266" s="889">
        <v>2.46</v>
      </c>
      <c r="AE266" s="889">
        <v>4.04</v>
      </c>
      <c r="AF266" s="889">
        <v>1.34</v>
      </c>
      <c r="AG266" s="889">
        <v>11.200000000000001</v>
      </c>
      <c r="AH266" s="889">
        <v>23.599999999999998</v>
      </c>
      <c r="AI266" s="889">
        <v>2.76</v>
      </c>
      <c r="AJ266" s="889">
        <v>10.8</v>
      </c>
      <c r="AK266" s="889">
        <v>5</v>
      </c>
      <c r="AL266" s="902">
        <v>1480</v>
      </c>
      <c r="AM266" s="896">
        <v>0.8</v>
      </c>
      <c r="AN266" s="889">
        <v>0.17</v>
      </c>
      <c r="AO266" s="762">
        <f t="shared" si="76"/>
        <v>-4.5259661583480302</v>
      </c>
      <c r="AP266" s="763">
        <f t="shared" si="77"/>
        <v>7.7696542796081722</v>
      </c>
      <c r="AQ266" s="912">
        <f t="shared" si="78"/>
        <v>-14.4270775254973</v>
      </c>
      <c r="AR266" s="669">
        <f>INDEX(Historical!$C$7:$C$1381,MATCH(B266,Historical!$B$7:$B$1403,0))*IF(AH266="n/a",1.03,IF(AH266&lt;0,1.01,IF(AH266&gt;10,1.1,(1+AH266/100))))</f>
        <v>1.1550000000000002</v>
      </c>
      <c r="AS266" s="910">
        <f t="shared" si="79"/>
        <v>1.1868780000000003</v>
      </c>
      <c r="AT266" s="910">
        <f t="shared" si="68"/>
        <v>1.2462219000000003</v>
      </c>
      <c r="AU266" s="910">
        <f t="shared" si="68"/>
        <v>1.3085329950000004</v>
      </c>
      <c r="AV266" s="910">
        <f t="shared" si="68"/>
        <v>1.3739596447500004</v>
      </c>
      <c r="AW266" s="669">
        <f t="shared" si="80"/>
        <v>6.2705925397500009</v>
      </c>
      <c r="AX266" s="770">
        <f t="shared" si="81"/>
        <v>18.61262255788068</v>
      </c>
      <c r="AY266" s="959">
        <v>0.81</v>
      </c>
      <c r="AZ266" s="896">
        <v>-1.26</v>
      </c>
      <c r="BA266" s="896">
        <v>-18.82</v>
      </c>
      <c r="BB266" s="896">
        <v>-15.049999999999999</v>
      </c>
      <c r="BC266" s="896">
        <v>-11.37</v>
      </c>
      <c r="BE266" s="641">
        <v>2013</v>
      </c>
      <c r="BF266" s="922">
        <f t="shared" si="82"/>
        <v>0</v>
      </c>
      <c r="BG266" s="906">
        <v>1.2</v>
      </c>
    </row>
    <row r="267" spans="1:60" ht="11.25" customHeight="1" x14ac:dyDescent="0.2">
      <c r="A267" s="895" t="s">
        <v>3878</v>
      </c>
      <c r="B267" s="899" t="s">
        <v>3879</v>
      </c>
      <c r="C267" s="957" t="s">
        <v>131</v>
      </c>
      <c r="D267" s="957" t="s">
        <v>4346</v>
      </c>
      <c r="E267" s="754">
        <v>7</v>
      </c>
      <c r="F267" s="1235">
        <v>709</v>
      </c>
      <c r="G267" s="1235" t="s">
        <v>106</v>
      </c>
      <c r="H267" s="1235" t="s">
        <v>106</v>
      </c>
      <c r="I267" s="898">
        <v>57.67</v>
      </c>
      <c r="J267" s="669">
        <f t="shared" si="69"/>
        <v>3.7107681636899601</v>
      </c>
      <c r="K267" s="901">
        <v>0.53500000000000003</v>
      </c>
      <c r="L267" s="911">
        <v>4</v>
      </c>
      <c r="M267" s="660">
        <f t="shared" si="70"/>
        <v>2.14</v>
      </c>
      <c r="N267" s="894" t="s">
        <v>107</v>
      </c>
      <c r="O267" s="756">
        <v>0.51749999999999996</v>
      </c>
      <c r="P267" s="1196">
        <v>43866</v>
      </c>
      <c r="Q267" s="1196">
        <v>43874</v>
      </c>
      <c r="R267" s="660">
        <f t="shared" si="71"/>
        <v>3.3816425120773088</v>
      </c>
      <c r="S267" s="721">
        <f>IF(INDEX(Historical!$D$7:$D$1379,MATCH(B267,Historical!$B$7:$B$1403,0))=0,"n/a",(INDEX(Historical!$C$7:$C$1381,MATCH(B267,Historical!$B$7:$B$1403,0))/INDEX(Historical!$D$7:$D$1379,MATCH(B267,Historical!$B$7:$B$1403,0))-1)*100)</f>
        <v>14.890510948905122</v>
      </c>
      <c r="T267" s="721">
        <f>IF(INDEX(Historical!$F$7:$F$1372,MATCH(B267,Historical!$B$7:$B$1403,0))=0,"n/a",((INDEX(Historical!$C$7:$C$1381,MATCH(B267,Historical!$B$7:$B$1403,0))/INDEX(Historical!$F$7:$F$1372,MATCH(B267,Historical!$B$7:$B$1403,0)))^(1/3)-1)*100)</f>
        <v>14.886533308592419</v>
      </c>
      <c r="U267" s="721">
        <f>IF(INDEX(Historical!$H$7:$H$1372,MATCH(B267,Historical!$B$7:$B$1403,0))=0,"n/a",((INDEX(Historical!$C$7:$C$1381,MATCH(B267,Historical!$B$7:$B$1403,0))/INDEX(Historical!$H$7:$H$1372,MATCH(B267,Historical!$B$7:$B$1403,0)))^(1/5)-1)*100)</f>
        <v>60.023105305013935</v>
      </c>
      <c r="V267" s="721" t="str">
        <f>IF(INDEX(Historical!$O$7:$O$1372,MATCH(B267,Historical!$B$7:$B$1403,0))=0,"n/a",((INDEX(Historical!$C$7:$C$1381,MATCH(B267,Historical!$B$7:$B$1403,0))/INDEX(Historical!$O$7:$O$1372,MATCH(B267,Historical!$B$7:$B$1403,0)))^(1/10)-1)*100)</f>
        <v>n/a</v>
      </c>
      <c r="W267" s="722" t="str">
        <f t="shared" si="72"/>
        <v>n/a</v>
      </c>
      <c r="X267" s="723" t="str">
        <f t="shared" si="73"/>
        <v>n/a</v>
      </c>
      <c r="Y267" s="900"/>
      <c r="Z267" s="669" t="str">
        <f t="shared" si="74"/>
        <v>n/a</v>
      </c>
      <c r="AA267" s="910" t="str">
        <f t="shared" si="75"/>
        <v>n/a</v>
      </c>
      <c r="AB267" s="911">
        <v>12</v>
      </c>
      <c r="AC267" s="889">
        <v>-1.55</v>
      </c>
      <c r="AD267" s="889" t="s">
        <v>136</v>
      </c>
      <c r="AE267" s="889">
        <v>4.43</v>
      </c>
      <c r="AF267" s="889">
        <v>1.82</v>
      </c>
      <c r="AG267" s="889">
        <v>-4.9000000000000004</v>
      </c>
      <c r="AH267" s="891">
        <v>-151.4</v>
      </c>
      <c r="AI267" s="891">
        <v>20.380000000000003</v>
      </c>
      <c r="AJ267" s="889">
        <v>-62.5</v>
      </c>
      <c r="AK267" s="889">
        <v>-13.38</v>
      </c>
      <c r="AL267" s="902">
        <v>3790</v>
      </c>
      <c r="AM267" s="896">
        <v>0.57000000000000006</v>
      </c>
      <c r="AN267" s="889">
        <v>2.1</v>
      </c>
      <c r="AO267" s="762" t="str">
        <f t="shared" si="76"/>
        <v>n/a</v>
      </c>
      <c r="AP267" s="763">
        <f t="shared" si="77"/>
        <v>63.733873468703898</v>
      </c>
      <c r="AQ267" s="912" t="str">
        <f t="shared" si="78"/>
        <v>n/a</v>
      </c>
      <c r="AR267" s="669">
        <f>INDEX(Historical!$C$7:$C$1381,MATCH(B267,Historical!$B$7:$B$1403,0))*IF(AH267="n/a",1.03,IF(AH267&lt;0,1.01,IF(AH267&gt;10,1.1,(1+AH267/100))))</f>
        <v>1.9871750000000001</v>
      </c>
      <c r="AS267" s="910">
        <f t="shared" si="79"/>
        <v>2.1858925000000005</v>
      </c>
      <c r="AT267" s="910">
        <f t="shared" ref="AT267:AV286" si="83">IF($AK267="n/a",1.03*AS267,IF($AK267&lt;0,1.01*AS267,IF($AK267&gt;10,1.1*AS267,(1+$AK267/100)*AS267)))</f>
        <v>2.2077514250000005</v>
      </c>
      <c r="AU267" s="910">
        <f t="shared" si="83"/>
        <v>2.2298289392500004</v>
      </c>
      <c r="AV267" s="910">
        <f t="shared" si="83"/>
        <v>2.2521272286425003</v>
      </c>
      <c r="AW267" s="669">
        <f t="shared" si="80"/>
        <v>10.862775092892502</v>
      </c>
      <c r="AX267" s="770">
        <f t="shared" si="81"/>
        <v>18.83609345048119</v>
      </c>
      <c r="AY267" s="959">
        <v>1.04</v>
      </c>
      <c r="AZ267" s="896">
        <v>37.15</v>
      </c>
      <c r="BA267" s="896">
        <v>-6.79</v>
      </c>
      <c r="BB267" s="896">
        <v>3.27</v>
      </c>
      <c r="BC267" s="896">
        <v>12.120000000000001</v>
      </c>
      <c r="BE267" s="641">
        <v>2014</v>
      </c>
      <c r="BF267" s="922">
        <f t="shared" si="82"/>
        <v>0</v>
      </c>
      <c r="BG267" s="906">
        <v>-0.8</v>
      </c>
    </row>
    <row r="268" spans="1:60" ht="11.25" customHeight="1" x14ac:dyDescent="0.2">
      <c r="A268" s="895" t="s">
        <v>1507</v>
      </c>
      <c r="B268" s="899" t="s">
        <v>1508</v>
      </c>
      <c r="C268" s="957" t="s">
        <v>108</v>
      </c>
      <c r="D268" s="957" t="s">
        <v>4347</v>
      </c>
      <c r="E268" s="754">
        <v>7</v>
      </c>
      <c r="F268" s="1235">
        <v>665</v>
      </c>
      <c r="G268" s="1235" t="s">
        <v>106</v>
      </c>
      <c r="H268" s="1235" t="s">
        <v>106</v>
      </c>
      <c r="I268" s="898">
        <v>14.13</v>
      </c>
      <c r="J268" s="669">
        <f t="shared" si="69"/>
        <v>3.1139419674451521</v>
      </c>
      <c r="K268" s="901">
        <v>0.11</v>
      </c>
      <c r="L268" s="911">
        <v>4</v>
      </c>
      <c r="M268" s="660">
        <f t="shared" si="70"/>
        <v>0.44</v>
      </c>
      <c r="N268" s="894" t="s">
        <v>442</v>
      </c>
      <c r="O268" s="756">
        <v>0.1</v>
      </c>
      <c r="P268" s="885">
        <v>43592</v>
      </c>
      <c r="Q268" s="885">
        <v>43607</v>
      </c>
      <c r="R268" s="660">
        <f t="shared" si="71"/>
        <v>9.9999999999999947</v>
      </c>
      <c r="S268" s="721">
        <f>IF(INDEX(Historical!$D$7:$D$1379,MATCH(B268,Historical!$B$7:$B$1403,0))=0,"n/a",(INDEX(Historical!$C$7:$C$1381,MATCH(B268,Historical!$B$7:$B$1403,0))/INDEX(Historical!$D$7:$D$1379,MATCH(B268,Historical!$B$7:$B$1403,0))-1)*100)</f>
        <v>7.4999999999999956</v>
      </c>
      <c r="T268" s="721">
        <f>IF(INDEX(Historical!$F$7:$F$1372,MATCH(B268,Historical!$B$7:$B$1403,0))=0,"n/a",((INDEX(Historical!$C$7:$C$1381,MATCH(B268,Historical!$B$7:$B$1403,0))/INDEX(Historical!$F$7:$F$1372,MATCH(B268,Historical!$B$7:$B$1403,0)))^(1/3)-1)*100)</f>
        <v>11.524149667113504</v>
      </c>
      <c r="U268" s="721">
        <f>IF(INDEX(Historical!$H$7:$H$1372,MATCH(B268,Historical!$B$7:$B$1403,0))=0,"n/a",((INDEX(Historical!$C$7:$C$1381,MATCH(B268,Historical!$B$7:$B$1403,0))/INDEX(Historical!$H$7:$H$1372,MATCH(B268,Historical!$B$7:$B$1403,0)))^(1/5)-1)*100)</f>
        <v>10.585712778116175</v>
      </c>
      <c r="V268" s="721">
        <f>IF(INDEX(Historical!$O$7:$O$1372,MATCH(B268,Historical!$B$7:$B$1403,0))=0,"n/a",((INDEX(Historical!$C$7:$C$1381,MATCH(B268,Historical!$B$7:$B$1403,0))/INDEX(Historical!$O$7:$O$1372,MATCH(B268,Historical!$B$7:$B$1403,0)))^(1/10)-1)*100)</f>
        <v>14.197437928385682</v>
      </c>
      <c r="W268" s="722">
        <f t="shared" si="72"/>
        <v>0.74560725896547886</v>
      </c>
      <c r="X268" s="723">
        <f t="shared" si="73"/>
        <v>0.53463195849071588</v>
      </c>
      <c r="Y268" s="691" t="s">
        <v>4409</v>
      </c>
      <c r="Z268" s="669">
        <f t="shared" si="74"/>
        <v>51.764705882352949</v>
      </c>
      <c r="AA268" s="910">
        <f t="shared" si="75"/>
        <v>16.623529411764707</v>
      </c>
      <c r="AB268" s="911">
        <v>12</v>
      </c>
      <c r="AC268" s="889">
        <v>0.85</v>
      </c>
      <c r="AD268" s="889">
        <v>2.0699999999999998</v>
      </c>
      <c r="AE268" s="889">
        <v>4.25</v>
      </c>
      <c r="AF268" s="889">
        <v>0.95</v>
      </c>
      <c r="AG268" s="889">
        <v>5.3</v>
      </c>
      <c r="AH268" s="889">
        <v>13.200000000000001</v>
      </c>
      <c r="AI268" s="889">
        <v>11.39</v>
      </c>
      <c r="AJ268" s="889">
        <v>19.8</v>
      </c>
      <c r="AK268" s="889">
        <v>8</v>
      </c>
      <c r="AL268" s="902">
        <v>701.7</v>
      </c>
      <c r="AM268" s="896">
        <v>2</v>
      </c>
      <c r="AN268" s="889">
        <v>0.89</v>
      </c>
      <c r="AO268" s="762">
        <f t="shared" si="76"/>
        <v>-2.9238746662033801</v>
      </c>
      <c r="AP268" s="763">
        <f t="shared" si="77"/>
        <v>13.699654745561327</v>
      </c>
      <c r="AQ268" s="912">
        <f t="shared" si="78"/>
        <v>-16.221580765618604</v>
      </c>
      <c r="AR268" s="669">
        <f>INDEX(Historical!$C$7:$C$1381,MATCH(B268,Historical!$B$7:$B$1403,0))*IF(AH268="n/a",1.03,IF(AH268&lt;0,1.01,IF(AH268&gt;10,1.1,(1+AH268/100))))</f>
        <v>0.47300000000000003</v>
      </c>
      <c r="AS268" s="910">
        <f t="shared" si="79"/>
        <v>0.5203000000000001</v>
      </c>
      <c r="AT268" s="910">
        <f t="shared" si="83"/>
        <v>0.56192400000000009</v>
      </c>
      <c r="AU268" s="910">
        <f t="shared" si="83"/>
        <v>0.60687792000000018</v>
      </c>
      <c r="AV268" s="910">
        <f t="shared" si="83"/>
        <v>0.65542815360000029</v>
      </c>
      <c r="AW268" s="669">
        <f t="shared" si="80"/>
        <v>2.8175300736000009</v>
      </c>
      <c r="AX268" s="770">
        <f t="shared" si="81"/>
        <v>19.940057138004253</v>
      </c>
      <c r="AY268" s="959">
        <v>0.56000000000000005</v>
      </c>
      <c r="AZ268" s="896">
        <v>5.88</v>
      </c>
      <c r="BA268" s="896">
        <v>-19.489999999999998</v>
      </c>
      <c r="BB268" s="896">
        <v>-13.950000000000001</v>
      </c>
      <c r="BC268" s="896">
        <v>-11.99</v>
      </c>
      <c r="BE268" s="641">
        <v>2014</v>
      </c>
      <c r="BF268" s="922">
        <f t="shared" si="82"/>
        <v>0</v>
      </c>
      <c r="BG268" s="906">
        <v>0.8</v>
      </c>
    </row>
    <row r="269" spans="1:60" ht="11.25" customHeight="1" x14ac:dyDescent="0.2">
      <c r="A269" s="895" t="s">
        <v>1495</v>
      </c>
      <c r="B269" s="899" t="s">
        <v>1496</v>
      </c>
      <c r="C269" s="957" t="s">
        <v>4207</v>
      </c>
      <c r="D269" s="957" t="s">
        <v>4334</v>
      </c>
      <c r="E269" s="754">
        <v>7</v>
      </c>
      <c r="F269" s="1235">
        <v>677</v>
      </c>
      <c r="G269" s="1235" t="s">
        <v>106</v>
      </c>
      <c r="H269" s="1235" t="s">
        <v>106</v>
      </c>
      <c r="I269" s="898">
        <v>46.72</v>
      </c>
      <c r="J269" s="669">
        <f t="shared" si="69"/>
        <v>4.10958904109589</v>
      </c>
      <c r="K269" s="901">
        <v>0.48</v>
      </c>
      <c r="L269" s="911">
        <v>4</v>
      </c>
      <c r="M269" s="660">
        <f t="shared" si="70"/>
        <v>1.92</v>
      </c>
      <c r="N269" s="894" t="s">
        <v>284</v>
      </c>
      <c r="O269" s="756">
        <v>0.4</v>
      </c>
      <c r="P269" s="885">
        <v>43649</v>
      </c>
      <c r="Q269" s="885">
        <v>43670</v>
      </c>
      <c r="R269" s="660">
        <f t="shared" si="71"/>
        <v>19.999999999999989</v>
      </c>
      <c r="S269" s="721">
        <f>IF(INDEX(Historical!$D$7:$D$1379,MATCH(B269,Historical!$B$7:$B$1403,0))=0,"n/a",(INDEX(Historical!$C$7:$C$1381,MATCH(B269,Historical!$B$7:$B$1403,0))/INDEX(Historical!$D$7:$D$1379,MATCH(B269,Historical!$B$7:$B$1403,0))-1)*100)</f>
        <v>46.666666666666679</v>
      </c>
      <c r="T269" s="721">
        <f>IF(INDEX(Historical!$F$7:$F$1372,MATCH(B269,Historical!$B$7:$B$1403,0))=0,"n/a",((INDEX(Historical!$C$7:$C$1381,MATCH(B269,Historical!$B$7:$B$1403,0))/INDEX(Historical!$F$7:$F$1372,MATCH(B269,Historical!$B$7:$B$1403,0)))^(1/3)-1)*100)</f>
        <v>33.483314712120915</v>
      </c>
      <c r="U269" s="721">
        <f>IF(INDEX(Historical!$H$7:$H$1372,MATCH(B269,Historical!$B$7:$B$1403,0))=0,"n/a",((INDEX(Historical!$C$7:$C$1381,MATCH(B269,Historical!$B$7:$B$1403,0))/INDEX(Historical!$H$7:$H$1372,MATCH(B269,Historical!$B$7:$B$1403,0)))^(1/5)-1)*100)</f>
        <v>22.810195770978027</v>
      </c>
      <c r="V269" s="721" t="str">
        <f>IF(INDEX(Historical!$O$7:$O$1372,MATCH(B269,Historical!$B$7:$B$1403,0))=0,"n/a",((INDEX(Historical!$C$7:$C$1381,MATCH(B269,Historical!$B$7:$B$1403,0))/INDEX(Historical!$O$7:$O$1372,MATCH(B269,Historical!$B$7:$B$1403,0)))^(1/10)-1)*100)</f>
        <v>n/a</v>
      </c>
      <c r="W269" s="722" t="str">
        <f t="shared" si="72"/>
        <v>n/a</v>
      </c>
      <c r="X269" s="723">
        <f t="shared" si="73"/>
        <v>1.1520300894433346</v>
      </c>
      <c r="Y269" s="691"/>
      <c r="Z269" s="669">
        <f t="shared" si="74"/>
        <v>44.964871194379398</v>
      </c>
      <c r="AA269" s="910">
        <f t="shared" si="75"/>
        <v>10.94145199063232</v>
      </c>
      <c r="AB269" s="911">
        <v>4</v>
      </c>
      <c r="AC269" s="889">
        <v>4.2699999999999996</v>
      </c>
      <c r="AD269" s="889">
        <v>1.61</v>
      </c>
      <c r="AE269" s="889">
        <v>1.9</v>
      </c>
      <c r="AF269" s="889">
        <v>37.380000000000003</v>
      </c>
      <c r="AG269" s="889">
        <v>147.10000000000002</v>
      </c>
      <c r="AH269" s="889">
        <v>27.900000000000002</v>
      </c>
      <c r="AI269" s="889">
        <v>9.8000000000000007</v>
      </c>
      <c r="AJ269" s="889">
        <v>19.8</v>
      </c>
      <c r="AK269" s="889">
        <v>6.8199999999999994</v>
      </c>
      <c r="AL269" s="902">
        <v>10670</v>
      </c>
      <c r="AM269" s="896">
        <v>0.1</v>
      </c>
      <c r="AN269" s="889">
        <v>6.52</v>
      </c>
      <c r="AO269" s="762">
        <f t="shared" si="76"/>
        <v>15.978332821441597</v>
      </c>
      <c r="AP269" s="763">
        <f t="shared" si="77"/>
        <v>26.919784812073917</v>
      </c>
      <c r="AQ269" s="912">
        <f t="shared" si="78"/>
        <v>326.34960897254064</v>
      </c>
      <c r="AR269" s="669">
        <f>INDEX(Historical!$C$7:$C$1381,MATCH(B269,Historical!$B$7:$B$1403,0))*IF(AH269="n/a",1.03,IF(AH269&lt;0,1.01,IF(AH269&gt;10,1.1,(1+AH269/100))))</f>
        <v>1.9360000000000002</v>
      </c>
      <c r="AS269" s="910">
        <f t="shared" si="79"/>
        <v>2.1257280000000005</v>
      </c>
      <c r="AT269" s="910">
        <f t="shared" si="83"/>
        <v>2.2707026496000005</v>
      </c>
      <c r="AU269" s="910">
        <f t="shared" si="83"/>
        <v>2.4255645703027207</v>
      </c>
      <c r="AV269" s="910">
        <f t="shared" si="83"/>
        <v>2.5909880739973663</v>
      </c>
      <c r="AW269" s="669">
        <f t="shared" si="80"/>
        <v>11.348983293900087</v>
      </c>
      <c r="AX269" s="770">
        <f t="shared" si="81"/>
        <v>24.291488214683408</v>
      </c>
      <c r="AY269" s="959">
        <v>1.57</v>
      </c>
      <c r="AZ269" s="896">
        <v>4.87</v>
      </c>
      <c r="BA269" s="896">
        <v>-40.369999999999997</v>
      </c>
      <c r="BB269" s="896">
        <v>-20.64</v>
      </c>
      <c r="BC269" s="896">
        <v>-18.68</v>
      </c>
      <c r="BE269" s="641">
        <v>2013</v>
      </c>
      <c r="BF269" s="922">
        <f t="shared" si="82"/>
        <v>0</v>
      </c>
      <c r="BG269" s="906">
        <v>12.9</v>
      </c>
    </row>
    <row r="270" spans="1:60" ht="11.25" customHeight="1" x14ac:dyDescent="0.2">
      <c r="A270" s="887" t="s">
        <v>1827</v>
      </c>
      <c r="B270" s="899" t="s">
        <v>1828</v>
      </c>
      <c r="C270" s="957" t="s">
        <v>112</v>
      </c>
      <c r="D270" s="957" t="s">
        <v>1224</v>
      </c>
      <c r="E270" s="754">
        <v>7</v>
      </c>
      <c r="F270" s="1235">
        <v>703</v>
      </c>
      <c r="G270" s="1235" t="s">
        <v>106</v>
      </c>
      <c r="H270" s="1235" t="s">
        <v>106</v>
      </c>
      <c r="I270" s="898">
        <v>56.49</v>
      </c>
      <c r="J270" s="669">
        <f t="shared" si="69"/>
        <v>1.6994158258098777</v>
      </c>
      <c r="K270" s="901">
        <v>0.24</v>
      </c>
      <c r="L270" s="911">
        <v>4</v>
      </c>
      <c r="M270" s="660">
        <f t="shared" si="70"/>
        <v>0.96</v>
      </c>
      <c r="N270" s="894" t="s">
        <v>570</v>
      </c>
      <c r="O270" s="756">
        <v>0.22</v>
      </c>
      <c r="P270" s="885">
        <v>43831</v>
      </c>
      <c r="Q270" s="885">
        <v>43846</v>
      </c>
      <c r="R270" s="660">
        <f t="shared" si="71"/>
        <v>9.0909090909090864</v>
      </c>
      <c r="S270" s="721">
        <f>IF(INDEX(Historical!$D$7:$D$1379,MATCH(B270,Historical!$B$7:$B$1403,0))=0,"n/a",(INDEX(Historical!$C$7:$C$1381,MATCH(B270,Historical!$B$7:$B$1403,0))/INDEX(Historical!$D$7:$D$1379,MATCH(B270,Historical!$B$7:$B$1403,0))-1)*100)</f>
        <v>4.7619047619047672</v>
      </c>
      <c r="T270" s="721">
        <f>IF(INDEX(Historical!$F$7:$F$1372,MATCH(B270,Historical!$B$7:$B$1403,0))=0,"n/a",((INDEX(Historical!$C$7:$C$1381,MATCH(B270,Historical!$B$7:$B$1403,0))/INDEX(Historical!$F$7:$F$1372,MATCH(B270,Historical!$B$7:$B$1403,0)))^(1/3)-1)*100)</f>
        <v>7.4174341954216017</v>
      </c>
      <c r="U270" s="721">
        <f>IF(INDEX(Historical!$H$7:$H$1372,MATCH(B270,Historical!$B$7:$B$1403,0))=0,"n/a",((INDEX(Historical!$C$7:$C$1381,MATCH(B270,Historical!$B$7:$B$1403,0))/INDEX(Historical!$H$7:$H$1372,MATCH(B270,Historical!$B$7:$B$1403,0)))^(1/5)-1)*100)</f>
        <v>12.888132073019754</v>
      </c>
      <c r="V270" s="721" t="str">
        <f>IF(INDEX(Historical!$O$7:$O$1372,MATCH(B270,Historical!$B$7:$B$1403,0))=0,"n/a",((INDEX(Historical!$C$7:$C$1381,MATCH(B270,Historical!$B$7:$B$1403,0))/INDEX(Historical!$O$7:$O$1372,MATCH(B270,Historical!$B$7:$B$1403,0)))^(1/10)-1)*100)</f>
        <v>n/a</v>
      </c>
      <c r="W270" s="722" t="str">
        <f t="shared" si="72"/>
        <v>n/a</v>
      </c>
      <c r="X270" s="723">
        <f t="shared" si="73"/>
        <v>0.92058086235855374</v>
      </c>
      <c r="Y270" s="679"/>
      <c r="Z270" s="669">
        <f t="shared" si="74"/>
        <v>26.016260162601622</v>
      </c>
      <c r="AA270" s="910">
        <f t="shared" si="75"/>
        <v>15.308943089430896</v>
      </c>
      <c r="AB270" s="911">
        <v>12</v>
      </c>
      <c r="AC270" s="889">
        <v>3.69</v>
      </c>
      <c r="AD270" s="889">
        <v>1.77</v>
      </c>
      <c r="AE270" s="889">
        <v>0.87</v>
      </c>
      <c r="AF270" s="889">
        <v>1.33</v>
      </c>
      <c r="AG270" s="889">
        <v>9.1</v>
      </c>
      <c r="AH270" s="889">
        <v>-24.8</v>
      </c>
      <c r="AI270" s="889">
        <v>12.27</v>
      </c>
      <c r="AJ270" s="889">
        <v>14.000000000000002</v>
      </c>
      <c r="AK270" s="889">
        <v>8.6499999999999986</v>
      </c>
      <c r="AL270" s="902">
        <v>6210</v>
      </c>
      <c r="AM270" s="896">
        <v>1.4000000000000001</v>
      </c>
      <c r="AN270" s="889">
        <v>0.65</v>
      </c>
      <c r="AO270" s="762">
        <f t="shared" si="76"/>
        <v>-0.72139519060126389</v>
      </c>
      <c r="AP270" s="763">
        <f t="shared" si="77"/>
        <v>14.587547898829632</v>
      </c>
      <c r="AQ270" s="912">
        <f t="shared" si="78"/>
        <v>-4.8722629327793694</v>
      </c>
      <c r="AR270" s="669">
        <f>INDEX(Historical!$C$7:$C$1381,MATCH(B270,Historical!$B$7:$B$1403,0))*IF(AH270="n/a",1.03,IF(AH270&lt;0,1.01,IF(AH270&gt;10,1.1,(1+AH270/100))))</f>
        <v>0.88880000000000003</v>
      </c>
      <c r="AS270" s="910">
        <f t="shared" si="79"/>
        <v>0.9776800000000001</v>
      </c>
      <c r="AT270" s="910">
        <f t="shared" si="83"/>
        <v>1.0622493200000001</v>
      </c>
      <c r="AU270" s="910">
        <f t="shared" si="83"/>
        <v>1.1541338861800001</v>
      </c>
      <c r="AV270" s="910">
        <f t="shared" si="83"/>
        <v>1.2539664673345701</v>
      </c>
      <c r="AW270" s="669">
        <f t="shared" si="80"/>
        <v>5.336829673514571</v>
      </c>
      <c r="AX270" s="770">
        <f t="shared" si="81"/>
        <v>9.4473883404400265</v>
      </c>
      <c r="AY270" s="959">
        <v>1.39</v>
      </c>
      <c r="AZ270" s="896">
        <v>27.060000000000002</v>
      </c>
      <c r="BA270" s="896">
        <v>-17.8</v>
      </c>
      <c r="BB270" s="896">
        <v>-11.74</v>
      </c>
      <c r="BC270" s="896">
        <v>-5.19</v>
      </c>
      <c r="BE270" s="641">
        <v>2014</v>
      </c>
      <c r="BF270" s="922">
        <f t="shared" si="82"/>
        <v>0</v>
      </c>
      <c r="BG270" s="906">
        <v>4</v>
      </c>
    </row>
    <row r="271" spans="1:60" ht="11.25" customHeight="1" x14ac:dyDescent="0.2">
      <c r="A271" s="895" t="s">
        <v>3884</v>
      </c>
      <c r="B271" s="899" t="s">
        <v>3885</v>
      </c>
      <c r="C271" s="957" t="s">
        <v>131</v>
      </c>
      <c r="D271" s="957" t="s">
        <v>4356</v>
      </c>
      <c r="E271" s="754">
        <v>7</v>
      </c>
      <c r="F271" s="1235">
        <v>715</v>
      </c>
      <c r="G271" s="1235" t="s">
        <v>115</v>
      </c>
      <c r="H271" s="1235" t="s">
        <v>115</v>
      </c>
      <c r="I271" s="898">
        <v>82.14</v>
      </c>
      <c r="J271" s="669">
        <f t="shared" si="69"/>
        <v>2.629656683710738</v>
      </c>
      <c r="K271" s="901">
        <v>0.54</v>
      </c>
      <c r="L271" s="911">
        <v>4</v>
      </c>
      <c r="M271" s="660">
        <f t="shared" si="70"/>
        <v>2.16</v>
      </c>
      <c r="N271" s="894" t="s">
        <v>227</v>
      </c>
      <c r="O271" s="756">
        <v>0.5</v>
      </c>
      <c r="P271" s="885">
        <v>43881</v>
      </c>
      <c r="Q271" s="885">
        <v>43895</v>
      </c>
      <c r="R271" s="660">
        <f t="shared" si="71"/>
        <v>8.0000000000000071</v>
      </c>
      <c r="S271" s="721">
        <f>IF(INDEX(Historical!$D$7:$D$1379,MATCH(B271,Historical!$B$7:$B$1403,0))=0,"n/a",(INDEX(Historical!$C$7:$C$1381,MATCH(B271,Historical!$B$7:$B$1403,0))/INDEX(Historical!$D$7:$D$1379,MATCH(B271,Historical!$B$7:$B$1403,0))-1)*100)</f>
        <v>8.6956521739130377</v>
      </c>
      <c r="T271" s="721">
        <f>IF(INDEX(Historical!$F$7:$F$1372,MATCH(B271,Historical!$B$7:$B$1403,0))=0,"n/a",((INDEX(Historical!$C$7:$C$1381,MATCH(B271,Historical!$B$7:$B$1403,0))/INDEX(Historical!$F$7:$F$1372,MATCH(B271,Historical!$B$7:$B$1403,0)))^(1/3)-1)*100)</f>
        <v>12.624788044360603</v>
      </c>
      <c r="U271" s="721">
        <f>IF(INDEX(Historical!$H$7:$H$1372,MATCH(B271,Historical!$B$7:$B$1403,0))=0,"n/a",((INDEX(Historical!$C$7:$C$1381,MATCH(B271,Historical!$B$7:$B$1403,0))/INDEX(Historical!$H$7:$H$1372,MATCH(B271,Historical!$B$7:$B$1403,0)))^(1/5)-1)*100)</f>
        <v>18.94608218221061</v>
      </c>
      <c r="V271" s="721" t="str">
        <f>IF(INDEX(Historical!$O$7:$O$1372,MATCH(B271,Historical!$B$7:$B$1403,0))=0,"n/a",((INDEX(Historical!$C$7:$C$1381,MATCH(B271,Historical!$B$7:$B$1403,0))/INDEX(Historical!$O$7:$O$1372,MATCH(B271,Historical!$B$7:$B$1403,0)))^(1/10)-1)*100)</f>
        <v>n/a</v>
      </c>
      <c r="W271" s="722" t="str">
        <f t="shared" si="72"/>
        <v>n/a</v>
      </c>
      <c r="X271" s="723">
        <f t="shared" si="73"/>
        <v>1.7068542506496045</v>
      </c>
      <c r="Y271" s="672"/>
      <c r="Z271" s="669">
        <f t="shared" si="74"/>
        <v>61.53846153846154</v>
      </c>
      <c r="AA271" s="910">
        <f t="shared" si="75"/>
        <v>23.401709401709404</v>
      </c>
      <c r="AB271" s="911">
        <v>12</v>
      </c>
      <c r="AC271" s="889">
        <v>3.51</v>
      </c>
      <c r="AD271" s="889">
        <v>4.68</v>
      </c>
      <c r="AE271" s="889">
        <v>2.65</v>
      </c>
      <c r="AF271" s="889">
        <v>2.04</v>
      </c>
      <c r="AG271" s="889">
        <v>8.7999999999999989</v>
      </c>
      <c r="AH271" s="889">
        <v>8.1</v>
      </c>
      <c r="AI271" s="889">
        <v>6.49</v>
      </c>
      <c r="AJ271" s="889">
        <v>11.1</v>
      </c>
      <c r="AK271" s="889">
        <v>5</v>
      </c>
      <c r="AL271" s="902">
        <v>4370</v>
      </c>
      <c r="AM271" s="896">
        <v>1.6500000000000001</v>
      </c>
      <c r="AN271" s="889">
        <v>0.85</v>
      </c>
      <c r="AO271" s="762">
        <f t="shared" si="76"/>
        <v>-1.8259705357880556</v>
      </c>
      <c r="AP271" s="763">
        <f t="shared" si="77"/>
        <v>21.575738865921348</v>
      </c>
      <c r="AQ271" s="912">
        <f t="shared" si="78"/>
        <v>45.662451776529764</v>
      </c>
      <c r="AR271" s="669">
        <f>INDEX(Historical!$C$7:$C$1381,MATCH(B271,Historical!$B$7:$B$1403,0))*IF(AH271="n/a",1.03,IF(AH271&lt;0,1.01,IF(AH271&gt;10,1.1,(1+AH271/100))))</f>
        <v>2.1619999999999999</v>
      </c>
      <c r="AS271" s="910">
        <f t="shared" si="79"/>
        <v>2.3023137999999999</v>
      </c>
      <c r="AT271" s="910">
        <f t="shared" si="83"/>
        <v>2.41742949</v>
      </c>
      <c r="AU271" s="910">
        <f t="shared" si="83"/>
        <v>2.5383009644999999</v>
      </c>
      <c r="AV271" s="910">
        <f t="shared" si="83"/>
        <v>2.6652160127250002</v>
      </c>
      <c r="AW271" s="669">
        <f t="shared" si="80"/>
        <v>12.085260267224999</v>
      </c>
      <c r="AX271" s="770">
        <f t="shared" si="81"/>
        <v>14.713002516709276</v>
      </c>
      <c r="AY271" s="959">
        <v>0.35</v>
      </c>
      <c r="AZ271" s="896">
        <v>-3.25</v>
      </c>
      <c r="BA271" s="896">
        <v>-15.290000000000001</v>
      </c>
      <c r="BB271" s="896">
        <v>-12.379999999999999</v>
      </c>
      <c r="BC271" s="896">
        <v>-10.27</v>
      </c>
      <c r="BE271" s="641">
        <v>2014</v>
      </c>
      <c r="BF271" s="922">
        <f t="shared" si="82"/>
        <v>0</v>
      </c>
      <c r="BG271" s="906">
        <v>3.4000000000000004</v>
      </c>
    </row>
    <row r="272" spans="1:60" ht="11.25" customHeight="1" x14ac:dyDescent="0.2">
      <c r="A272" s="895" t="s">
        <v>1526</v>
      </c>
      <c r="B272" s="899" t="s">
        <v>1527</v>
      </c>
      <c r="C272" s="957" t="s">
        <v>112</v>
      </c>
      <c r="D272" s="957" t="s">
        <v>212</v>
      </c>
      <c r="E272" s="754">
        <v>7</v>
      </c>
      <c r="F272" s="1235">
        <v>691</v>
      </c>
      <c r="G272" s="1235" t="s">
        <v>106</v>
      </c>
      <c r="H272" s="1235" t="s">
        <v>106</v>
      </c>
      <c r="I272" s="898">
        <v>72.150000000000006</v>
      </c>
      <c r="J272" s="669">
        <f t="shared" si="69"/>
        <v>1.6632016632016628</v>
      </c>
      <c r="K272" s="901">
        <v>0.3</v>
      </c>
      <c r="L272" s="911">
        <v>4</v>
      </c>
      <c r="M272" s="660">
        <f t="shared" si="70"/>
        <v>1.2</v>
      </c>
      <c r="N272" s="894" t="s">
        <v>518</v>
      </c>
      <c r="O272" s="756">
        <v>0.27</v>
      </c>
      <c r="P272" s="885">
        <v>43784</v>
      </c>
      <c r="Q272" s="885">
        <v>43801</v>
      </c>
      <c r="R272" s="660">
        <f t="shared" si="71"/>
        <v>11.1111111111111</v>
      </c>
      <c r="S272" s="721">
        <f>IF(INDEX(Historical!$D$7:$D$1379,MATCH(B272,Historical!$B$7:$B$1403,0))=0,"n/a",(INDEX(Historical!$C$7:$C$1381,MATCH(B272,Historical!$B$7:$B$1403,0))/INDEX(Historical!$D$7:$D$1379,MATCH(B272,Historical!$B$7:$B$1403,0))-1)*100)</f>
        <v>12.121212121212132</v>
      </c>
      <c r="T272" s="721">
        <f>IF(INDEX(Historical!$F$7:$F$1372,MATCH(B272,Historical!$B$7:$B$1403,0))=0,"n/a",((INDEX(Historical!$C$7:$C$1381,MATCH(B272,Historical!$B$7:$B$1403,0))/INDEX(Historical!$F$7:$F$1372,MATCH(B272,Historical!$B$7:$B$1403,0)))^(1/3)-1)*100)</f>
        <v>12.480211777541573</v>
      </c>
      <c r="U272" s="721">
        <f>IF(INDEX(Historical!$H$7:$H$1372,MATCH(B272,Historical!$B$7:$B$1403,0))=0,"n/a",((INDEX(Historical!$C$7:$C$1381,MATCH(B272,Historical!$B$7:$B$1403,0))/INDEX(Historical!$H$7:$H$1372,MATCH(B272,Historical!$B$7:$B$1403,0)))^(1/5)-1)*100)</f>
        <v>12.353409942802829</v>
      </c>
      <c r="V272" s="721">
        <f>IF(INDEX(Historical!$O$7:$O$1372,MATCH(B272,Historical!$B$7:$B$1403,0))=0,"n/a",((INDEX(Historical!$C$7:$C$1381,MATCH(B272,Historical!$B$7:$B$1403,0))/INDEX(Historical!$O$7:$O$1372,MATCH(B272,Historical!$B$7:$B$1403,0)))^(1/10)-1)*100)</f>
        <v>27.213235328776886</v>
      </c>
      <c r="W272" s="722">
        <f t="shared" si="72"/>
        <v>0.45394859499633261</v>
      </c>
      <c r="X272" s="723">
        <f t="shared" si="73"/>
        <v>0.67875878806608947</v>
      </c>
      <c r="Y272" s="682"/>
      <c r="Z272" s="669">
        <f t="shared" si="74"/>
        <v>15.364916773367479</v>
      </c>
      <c r="AA272" s="910">
        <f t="shared" si="75"/>
        <v>9.2381562099871974</v>
      </c>
      <c r="AB272" s="911">
        <v>9</v>
      </c>
      <c r="AC272" s="889">
        <v>7.81</v>
      </c>
      <c r="AD272" s="889">
        <v>7.37</v>
      </c>
      <c r="AE272" s="889">
        <v>0.6</v>
      </c>
      <c r="AF272" s="889">
        <v>1.83</v>
      </c>
      <c r="AG272" s="889">
        <v>21</v>
      </c>
      <c r="AH272" s="889">
        <v>35.099999999999994</v>
      </c>
      <c r="AI272" s="889">
        <v>4.84</v>
      </c>
      <c r="AJ272" s="889">
        <v>18.2</v>
      </c>
      <c r="AK272" s="889">
        <v>1.25</v>
      </c>
      <c r="AL272" s="902">
        <v>4930</v>
      </c>
      <c r="AM272" s="896">
        <v>1</v>
      </c>
      <c r="AN272" s="889">
        <v>0.31</v>
      </c>
      <c r="AO272" s="762">
        <f t="shared" si="76"/>
        <v>4.7784553960172946</v>
      </c>
      <c r="AP272" s="763">
        <f t="shared" si="77"/>
        <v>14.016611606004492</v>
      </c>
      <c r="AQ272" s="912">
        <f t="shared" si="78"/>
        <v>-13.318396506969709</v>
      </c>
      <c r="AR272" s="669">
        <f>INDEX(Historical!$C$7:$C$1381,MATCH(B272,Historical!$B$7:$B$1403,0))*IF(AH272="n/a",1.03,IF(AH272&lt;0,1.01,IF(AH272&gt;10,1.1,(1+AH272/100))))</f>
        <v>1.2210000000000003</v>
      </c>
      <c r="AS272" s="910">
        <f t="shared" si="79"/>
        <v>1.2800964000000004</v>
      </c>
      <c r="AT272" s="910">
        <f t="shared" si="83"/>
        <v>1.2960976050000004</v>
      </c>
      <c r="AU272" s="910">
        <f t="shared" si="83"/>
        <v>1.3122988250625003</v>
      </c>
      <c r="AV272" s="910">
        <f t="shared" si="83"/>
        <v>1.3287025603757814</v>
      </c>
      <c r="AW272" s="669">
        <f t="shared" si="80"/>
        <v>6.4381953904382829</v>
      </c>
      <c r="AX272" s="770">
        <f t="shared" si="81"/>
        <v>8.9233477344951933</v>
      </c>
      <c r="AY272" s="959">
        <v>1.91</v>
      </c>
      <c r="AZ272" s="896">
        <v>9.25</v>
      </c>
      <c r="BA272" s="896">
        <v>-24.55</v>
      </c>
      <c r="BB272" s="896">
        <v>-19.29</v>
      </c>
      <c r="BC272" s="896">
        <v>-12.11</v>
      </c>
      <c r="BE272" s="641">
        <v>2014</v>
      </c>
      <c r="BF272" s="922">
        <f t="shared" si="82"/>
        <v>0</v>
      </c>
      <c r="BG272" s="906">
        <v>9.9</v>
      </c>
    </row>
    <row r="273" spans="1:60" ht="11.25" customHeight="1" x14ac:dyDescent="0.2">
      <c r="A273" s="895" t="s">
        <v>1522</v>
      </c>
      <c r="B273" s="899" t="s">
        <v>1523</v>
      </c>
      <c r="C273" s="957" t="s">
        <v>4207</v>
      </c>
      <c r="D273" s="957" t="s">
        <v>4385</v>
      </c>
      <c r="E273" s="754">
        <v>7</v>
      </c>
      <c r="F273" s="1235">
        <v>674</v>
      </c>
      <c r="G273" s="1235" t="s">
        <v>106</v>
      </c>
      <c r="H273" s="1235" t="s">
        <v>106</v>
      </c>
      <c r="I273" s="898">
        <v>41.92</v>
      </c>
      <c r="J273" s="669">
        <f t="shared" si="69"/>
        <v>1.6660305343511448</v>
      </c>
      <c r="K273" s="901">
        <v>0.17460000000000001</v>
      </c>
      <c r="L273" s="911">
        <v>4</v>
      </c>
      <c r="M273" s="660">
        <f t="shared" si="70"/>
        <v>0.69840000000000002</v>
      </c>
      <c r="N273" s="894" t="s">
        <v>593</v>
      </c>
      <c r="O273" s="756">
        <v>0.15179999999999999</v>
      </c>
      <c r="P273" s="885">
        <v>43615</v>
      </c>
      <c r="Q273" s="885">
        <v>43637</v>
      </c>
      <c r="R273" s="660">
        <f t="shared" si="71"/>
        <v>15.019762845849813</v>
      </c>
      <c r="S273" s="721">
        <f>IF(INDEX(Historical!$D$7:$D$1379,MATCH(B273,Historical!$B$7:$B$1403,0))=0,"n/a",(INDEX(Historical!$C$7:$C$1381,MATCH(B273,Historical!$B$7:$B$1403,0))/INDEX(Historical!$D$7:$D$1379,MATCH(B273,Historical!$B$7:$B$1403,0))-1)*100)</f>
        <v>15.015321756894773</v>
      </c>
      <c r="T273" s="721">
        <f>IF(INDEX(Historical!$F$7:$F$1372,MATCH(B273,Historical!$B$7:$B$1403,0))=0,"n/a",((INDEX(Historical!$C$7:$C$1381,MATCH(B273,Historical!$B$7:$B$1403,0))/INDEX(Historical!$F$7:$F$1372,MATCH(B273,Historical!$B$7:$B$1403,0)))^(1/3)-1)*100)</f>
        <v>14.932594328451131</v>
      </c>
      <c r="U273" s="721">
        <f>IF(INDEX(Historical!$H$7:$H$1372,MATCH(B273,Historical!$B$7:$B$1403,0))=0,"n/a",((INDEX(Historical!$C$7:$C$1381,MATCH(B273,Historical!$B$7:$B$1403,0))/INDEX(Historical!$H$7:$H$1372,MATCH(B273,Historical!$B$7:$B$1403,0)))^(1/5)-1)*100)</f>
        <v>15.095595360746294</v>
      </c>
      <c r="V273" s="721" t="str">
        <f>IF(INDEX(Historical!$O$7:$O$1372,MATCH(B273,Historical!$B$7:$B$1403,0))=0,"n/a",((INDEX(Historical!$C$7:$C$1381,MATCH(B273,Historical!$B$7:$B$1403,0))/INDEX(Historical!$O$7:$O$1372,MATCH(B273,Historical!$B$7:$B$1403,0)))^(1/10)-1)*100)</f>
        <v>n/a</v>
      </c>
      <c r="W273" s="722" t="str">
        <f t="shared" si="72"/>
        <v>n/a</v>
      </c>
      <c r="X273" s="723">
        <f t="shared" si="73"/>
        <v>4.7173735502332166</v>
      </c>
      <c r="Y273" s="900" t="s">
        <v>821</v>
      </c>
      <c r="Z273" s="669">
        <f t="shared" si="74"/>
        <v>57.719008264462815</v>
      </c>
      <c r="AA273" s="910">
        <f t="shared" si="75"/>
        <v>34.644628099173559</v>
      </c>
      <c r="AB273" s="911">
        <v>6</v>
      </c>
      <c r="AC273" s="889">
        <v>1.21</v>
      </c>
      <c r="AD273" s="889">
        <v>3.61</v>
      </c>
      <c r="AE273" s="889">
        <v>3.95</v>
      </c>
      <c r="AF273" s="889">
        <v>2.84</v>
      </c>
      <c r="AG273" s="889">
        <v>8.4</v>
      </c>
      <c r="AH273" s="889">
        <v>8.3000000000000007</v>
      </c>
      <c r="AI273" s="889">
        <v>15.25</v>
      </c>
      <c r="AJ273" s="889">
        <v>3.2</v>
      </c>
      <c r="AK273" s="889">
        <v>9.65</v>
      </c>
      <c r="AL273" s="902">
        <v>11580</v>
      </c>
      <c r="AM273" s="896">
        <v>2.2999999999999998</v>
      </c>
      <c r="AN273" s="889">
        <v>0.88</v>
      </c>
      <c r="AO273" s="762">
        <f t="shared" si="76"/>
        <v>-17.883002204076121</v>
      </c>
      <c r="AP273" s="763">
        <f t="shared" si="77"/>
        <v>16.761625895097438</v>
      </c>
      <c r="AQ273" s="912">
        <f t="shared" si="78"/>
        <v>109.11532575925969</v>
      </c>
      <c r="AR273" s="669">
        <f>INDEX(Historical!$C$7:$C$1381,MATCH(B273,Historical!$B$7:$B$1403,0))*IF(AH273="n/a",1.03,IF(AH273&lt;0,1.01,IF(AH273&gt;10,1.1,(1+AH273/100))))</f>
        <v>0.73167479999999996</v>
      </c>
      <c r="AS273" s="910">
        <f t="shared" si="79"/>
        <v>0.80484228000000002</v>
      </c>
      <c r="AT273" s="910">
        <f t="shared" si="83"/>
        <v>0.88250956002000003</v>
      </c>
      <c r="AU273" s="910">
        <f t="shared" si="83"/>
        <v>0.96767173256193006</v>
      </c>
      <c r="AV273" s="910">
        <f t="shared" si="83"/>
        <v>1.0610520547541564</v>
      </c>
      <c r="AW273" s="669">
        <f t="shared" si="80"/>
        <v>4.4477504273360857</v>
      </c>
      <c r="AX273" s="770">
        <f t="shared" si="81"/>
        <v>10.610091668263562</v>
      </c>
      <c r="AY273" s="959">
        <v>0.57999999999999996</v>
      </c>
      <c r="AZ273" s="896">
        <v>13.270000000000001</v>
      </c>
      <c r="BA273" s="896">
        <v>-12.379999999999999</v>
      </c>
      <c r="BB273" s="896">
        <v>-8.02</v>
      </c>
      <c r="BC273" s="896">
        <v>-0.64</v>
      </c>
      <c r="BE273" s="641">
        <v>2013</v>
      </c>
      <c r="BF273" s="922">
        <f t="shared" si="82"/>
        <v>0</v>
      </c>
      <c r="BG273" s="906">
        <v>3.9</v>
      </c>
    </row>
    <row r="274" spans="1:60" ht="11.25" customHeight="1" x14ac:dyDescent="0.2">
      <c r="A274" s="887" t="s">
        <v>2630</v>
      </c>
      <c r="B274" s="899" t="s">
        <v>2631</v>
      </c>
      <c r="C274" s="957" t="s">
        <v>131</v>
      </c>
      <c r="D274" s="957" t="s">
        <v>4345</v>
      </c>
      <c r="E274" s="754">
        <v>7</v>
      </c>
      <c r="F274" s="1235">
        <v>718</v>
      </c>
      <c r="G274" s="1235" t="s">
        <v>37</v>
      </c>
      <c r="H274" s="1235" t="s">
        <v>37</v>
      </c>
      <c r="I274" s="898">
        <v>48.61</v>
      </c>
      <c r="J274" s="669">
        <f t="shared" si="69"/>
        <v>3.0446410203661798</v>
      </c>
      <c r="K274" s="901">
        <v>0.37</v>
      </c>
      <c r="L274" s="911">
        <v>4</v>
      </c>
      <c r="M274" s="660">
        <f t="shared" si="70"/>
        <v>1.48</v>
      </c>
      <c r="N274" s="894" t="s">
        <v>295</v>
      </c>
      <c r="O274" s="756">
        <v>0.35</v>
      </c>
      <c r="P274" s="885">
        <v>43874</v>
      </c>
      <c r="Q274" s="885">
        <v>43900</v>
      </c>
      <c r="R274" s="660">
        <f t="shared" si="71"/>
        <v>5.7142857142857197</v>
      </c>
      <c r="S274" s="721">
        <f>IF(INDEX(Historical!$D$7:$D$1379,MATCH(B274,Historical!$B$7:$B$1403,0))=0,"n/a",(INDEX(Historical!$C$7:$C$1381,MATCH(B274,Historical!$B$7:$B$1403,0))/INDEX(Historical!$D$7:$D$1379,MATCH(B274,Historical!$B$7:$B$1403,0))-1)*100)</f>
        <v>4.4776119402984982</v>
      </c>
      <c r="T274" s="721">
        <f>IF(INDEX(Historical!$F$7:$F$1372,MATCH(B274,Historical!$B$7:$B$1403,0))=0,"n/a",((INDEX(Historical!$C$7:$C$1381,MATCH(B274,Historical!$B$7:$B$1403,0))/INDEX(Historical!$F$7:$F$1372,MATCH(B274,Historical!$B$7:$B$1403,0)))^(1/3)-1)*100)</f>
        <v>3.8498820370220788</v>
      </c>
      <c r="U274" s="721">
        <f>IF(INDEX(Historical!$H$7:$H$1372,MATCH(B274,Historical!$B$7:$B$1403,0))=0,"n/a",((INDEX(Historical!$C$7:$C$1381,MATCH(B274,Historical!$B$7:$B$1403,0))/INDEX(Historical!$H$7:$H$1372,MATCH(B274,Historical!$B$7:$B$1403,0)))^(1/5)-1)*100)</f>
        <v>2.9599998046573761</v>
      </c>
      <c r="V274" s="721">
        <f>IF(INDEX(Historical!$O$7:$O$1372,MATCH(B274,Historical!$B$7:$B$1403,0))=0,"n/a",((INDEX(Historical!$C$7:$C$1381,MATCH(B274,Historical!$B$7:$B$1403,0))/INDEX(Historical!$O$7:$O$1372,MATCH(B274,Historical!$B$7:$B$1403,0)))^(1/10)-1)*100)</f>
        <v>1.6384673297434205</v>
      </c>
      <c r="W274" s="722">
        <f t="shared" si="72"/>
        <v>1.8065662652674948</v>
      </c>
      <c r="X274" s="723">
        <f t="shared" si="73"/>
        <v>0.42285711495105366</v>
      </c>
      <c r="Y274" s="672"/>
      <c r="Z274" s="669">
        <f t="shared" si="74"/>
        <v>67.88990825688073</v>
      </c>
      <c r="AA274" s="910">
        <f t="shared" si="75"/>
        <v>22.298165137614678</v>
      </c>
      <c r="AB274" s="911">
        <v>12</v>
      </c>
      <c r="AC274" s="889">
        <v>2.1800000000000002</v>
      </c>
      <c r="AD274" s="889">
        <v>2.48</v>
      </c>
      <c r="AE274" s="889">
        <v>2.13</v>
      </c>
      <c r="AF274" s="889">
        <v>2.48</v>
      </c>
      <c r="AG274" s="889">
        <v>11.5</v>
      </c>
      <c r="AH274" s="889">
        <v>5.3</v>
      </c>
      <c r="AI274" s="889">
        <v>5.25</v>
      </c>
      <c r="AJ274" s="889">
        <v>7.0000000000000009</v>
      </c>
      <c r="AK274" s="889">
        <v>9</v>
      </c>
      <c r="AL274" s="902">
        <v>1950</v>
      </c>
      <c r="AM274" s="896">
        <v>1.2</v>
      </c>
      <c r="AN274" s="889">
        <v>0.89</v>
      </c>
      <c r="AO274" s="762">
        <f t="shared" si="76"/>
        <v>-16.293524312591124</v>
      </c>
      <c r="AP274" s="763">
        <f t="shared" si="77"/>
        <v>6.0046408250235555</v>
      </c>
      <c r="AQ274" s="912">
        <f t="shared" si="78"/>
        <v>56.772233285935329</v>
      </c>
      <c r="AR274" s="669">
        <f>INDEX(Historical!$C$7:$C$1381,MATCH(B274,Historical!$B$7:$B$1403,0))*IF(AH274="n/a",1.03,IF(AH274&lt;0,1.01,IF(AH274&gt;10,1.1,(1+AH274/100))))</f>
        <v>1.4741999999999997</v>
      </c>
      <c r="AS274" s="910">
        <f t="shared" si="79"/>
        <v>1.5515954999999997</v>
      </c>
      <c r="AT274" s="910">
        <f t="shared" si="83"/>
        <v>1.6912390949999998</v>
      </c>
      <c r="AU274" s="910">
        <f t="shared" si="83"/>
        <v>1.84345061355</v>
      </c>
      <c r="AV274" s="910">
        <f t="shared" si="83"/>
        <v>2.0093611687694999</v>
      </c>
      <c r="AW274" s="669">
        <f t="shared" si="80"/>
        <v>8.5698463773195002</v>
      </c>
      <c r="AX274" s="770">
        <f t="shared" si="81"/>
        <v>17.629801228799629</v>
      </c>
      <c r="AY274" s="959">
        <v>0.28999999999999998</v>
      </c>
      <c r="AZ274" s="896">
        <v>1.08</v>
      </c>
      <c r="BA274" s="896">
        <v>-15.809999999999999</v>
      </c>
      <c r="BB274" s="896">
        <v>-8.25</v>
      </c>
      <c r="BC274" s="896">
        <v>-6.94</v>
      </c>
      <c r="BE274" s="641">
        <v>2014</v>
      </c>
      <c r="BF274" s="922">
        <f t="shared" si="82"/>
        <v>0</v>
      </c>
      <c r="BG274" s="906">
        <v>4</v>
      </c>
    </row>
    <row r="275" spans="1:60" ht="11.25" customHeight="1" x14ac:dyDescent="0.2">
      <c r="A275" s="895" t="s">
        <v>3880</v>
      </c>
      <c r="B275" s="899" t="s">
        <v>3881</v>
      </c>
      <c r="C275" s="957" t="s">
        <v>108</v>
      </c>
      <c r="D275" s="957" t="s">
        <v>4355</v>
      </c>
      <c r="E275" s="754">
        <v>7</v>
      </c>
      <c r="F275" s="1235">
        <v>710</v>
      </c>
      <c r="G275" s="1235" t="s">
        <v>106</v>
      </c>
      <c r="H275" s="1235" t="s">
        <v>106</v>
      </c>
      <c r="I275" s="898">
        <v>16.690000000000001</v>
      </c>
      <c r="J275" s="669">
        <f t="shared" si="69"/>
        <v>1.6776512881965249</v>
      </c>
      <c r="K275" s="901">
        <v>0.14000000000000001</v>
      </c>
      <c r="L275" s="911">
        <v>2</v>
      </c>
      <c r="M275" s="660">
        <f t="shared" si="70"/>
        <v>0.28000000000000003</v>
      </c>
      <c r="N275" s="894" t="s">
        <v>272</v>
      </c>
      <c r="O275" s="756">
        <v>0.13500000000000001</v>
      </c>
      <c r="P275" s="1196">
        <v>43861</v>
      </c>
      <c r="Q275" s="1196">
        <v>43874</v>
      </c>
      <c r="R275" s="660">
        <f t="shared" si="71"/>
        <v>3.7037037037037068</v>
      </c>
      <c r="S275" s="721">
        <f>IF(INDEX(Historical!$D$7:$D$1379,MATCH(B275,Historical!$B$7:$B$1403,0))=0,"n/a",(INDEX(Historical!$C$7:$C$1381,MATCH(B275,Historical!$B$7:$B$1403,0))/INDEX(Historical!$D$7:$D$1379,MATCH(B275,Historical!$B$7:$B$1403,0))-1)*100)</f>
        <v>3.8461538461538547</v>
      </c>
      <c r="T275" s="721">
        <f>IF(INDEX(Historical!$F$7:$F$1372,MATCH(B275,Historical!$B$7:$B$1403,0))=0,"n/a",((INDEX(Historical!$C$7:$C$1381,MATCH(B275,Historical!$B$7:$B$1403,0))/INDEX(Historical!$F$7:$F$1372,MATCH(B275,Historical!$B$7:$B$1403,0)))^(1/3)-1)*100)</f>
        <v>4.0041911525952045</v>
      </c>
      <c r="U275" s="721">
        <f>IF(INDEX(Historical!$H$7:$H$1372,MATCH(B275,Historical!$B$7:$B$1403,0))=0,"n/a",((INDEX(Historical!$C$7:$C$1381,MATCH(B275,Historical!$B$7:$B$1403,0))/INDEX(Historical!$H$7:$H$1372,MATCH(B275,Historical!$B$7:$B$1403,0)))^(1/5)-1)*100)</f>
        <v>10.350921459993479</v>
      </c>
      <c r="V275" s="721">
        <f>IF(INDEX(Historical!$O$7:$O$1372,MATCH(B275,Historical!$B$7:$B$1403,0))=0,"n/a",((INDEX(Historical!$C$7:$C$1381,MATCH(B275,Historical!$B$7:$B$1403,0))/INDEX(Historical!$O$7:$O$1372,MATCH(B275,Historical!$B$7:$B$1403,0)))^(1/10)-1)*100)</f>
        <v>26.86516117514892</v>
      </c>
      <c r="W275" s="722">
        <f t="shared" si="72"/>
        <v>0.38529161960019775</v>
      </c>
      <c r="X275" s="723">
        <f t="shared" si="73"/>
        <v>0.74467060863262435</v>
      </c>
      <c r="Y275" s="900"/>
      <c r="Z275" s="669">
        <f t="shared" si="74"/>
        <v>18.181818181818183</v>
      </c>
      <c r="AA275" s="910">
        <f t="shared" si="75"/>
        <v>10.837662337662339</v>
      </c>
      <c r="AB275" s="911">
        <v>12</v>
      </c>
      <c r="AC275" s="889">
        <v>1.54</v>
      </c>
      <c r="AD275" s="889" t="s">
        <v>136</v>
      </c>
      <c r="AE275" s="889">
        <v>3.27</v>
      </c>
      <c r="AF275" s="889">
        <v>1.24</v>
      </c>
      <c r="AG275" s="889">
        <v>11.700000000000001</v>
      </c>
      <c r="AH275" s="889">
        <v>14.2</v>
      </c>
      <c r="AI275" s="889" t="s">
        <v>136</v>
      </c>
      <c r="AJ275" s="889">
        <v>13.900000000000002</v>
      </c>
      <c r="AK275" s="889" t="s">
        <v>136</v>
      </c>
      <c r="AL275" s="902">
        <v>138.03</v>
      </c>
      <c r="AM275" s="896">
        <v>3.5999999999999996</v>
      </c>
      <c r="AN275" s="889">
        <v>0</v>
      </c>
      <c r="AO275" s="762">
        <f t="shared" si="76"/>
        <v>1.1909104105276658</v>
      </c>
      <c r="AP275" s="763">
        <f t="shared" si="77"/>
        <v>12.028572748190005</v>
      </c>
      <c r="AQ275" s="912">
        <f t="shared" si="78"/>
        <v>-22.716391564859407</v>
      </c>
      <c r="AR275" s="669">
        <f>INDEX(Historical!$C$7:$C$1381,MATCH(B275,Historical!$B$7:$B$1403,0))*IF(AH275="n/a",1.03,IF(AH275&lt;0,1.01,IF(AH275&gt;10,1.1,(1+AH275/100))))</f>
        <v>0.29700000000000004</v>
      </c>
      <c r="AS275" s="910">
        <f t="shared" si="79"/>
        <v>0.30591000000000007</v>
      </c>
      <c r="AT275" s="910">
        <f t="shared" si="83"/>
        <v>0.31508730000000007</v>
      </c>
      <c r="AU275" s="910">
        <f t="shared" si="83"/>
        <v>0.32453991900000007</v>
      </c>
      <c r="AV275" s="910">
        <f t="shared" si="83"/>
        <v>0.33427611657000006</v>
      </c>
      <c r="AW275" s="669">
        <f t="shared" si="80"/>
        <v>1.5768133355700003</v>
      </c>
      <c r="AX275" s="770">
        <f t="shared" si="81"/>
        <v>9.4476532988016775</v>
      </c>
      <c r="AY275" s="959">
        <v>0.55000000000000004</v>
      </c>
      <c r="AZ275" s="896">
        <v>6.99</v>
      </c>
      <c r="BA275" s="896">
        <v>-16.34</v>
      </c>
      <c r="BB275" s="896">
        <v>-10.620000000000001</v>
      </c>
      <c r="BC275" s="896">
        <v>-8.18</v>
      </c>
      <c r="BE275" s="641">
        <v>2014</v>
      </c>
      <c r="BF275" s="922">
        <f t="shared" si="82"/>
        <v>0</v>
      </c>
      <c r="BG275" s="906">
        <v>1.0999999999999999</v>
      </c>
    </row>
    <row r="276" spans="1:60" ht="11.25" customHeight="1" x14ac:dyDescent="0.2">
      <c r="A276" s="895" t="s">
        <v>1548</v>
      </c>
      <c r="B276" s="899" t="s">
        <v>1549</v>
      </c>
      <c r="C276" s="957" t="s">
        <v>108</v>
      </c>
      <c r="D276" s="957" t="s">
        <v>4355</v>
      </c>
      <c r="E276" s="754">
        <v>7</v>
      </c>
      <c r="F276" s="1235">
        <v>656</v>
      </c>
      <c r="G276" s="1235" t="s">
        <v>37</v>
      </c>
      <c r="H276" s="1235" t="s">
        <v>115</v>
      </c>
      <c r="I276" s="898">
        <v>25.43</v>
      </c>
      <c r="J276" s="669">
        <f t="shared" si="69"/>
        <v>2.2021234762092017</v>
      </c>
      <c r="K276" s="901">
        <v>0.14000000000000001</v>
      </c>
      <c r="L276" s="911">
        <v>4</v>
      </c>
      <c r="M276" s="660">
        <f t="shared" si="70"/>
        <v>0.56000000000000005</v>
      </c>
      <c r="N276" s="894" t="s">
        <v>148</v>
      </c>
      <c r="O276" s="758">
        <v>0.13</v>
      </c>
      <c r="P276" s="636">
        <v>43525</v>
      </c>
      <c r="Q276" s="636">
        <v>43539</v>
      </c>
      <c r="R276" s="660">
        <f t="shared" si="71"/>
        <v>7.6923076923076987</v>
      </c>
      <c r="S276" s="721">
        <f>IF(INDEX(Historical!$D$7:$D$1379,MATCH(B276,Historical!$B$7:$B$1403,0))=0,"n/a",(INDEX(Historical!$C$7:$C$1381,MATCH(B276,Historical!$B$7:$B$1403,0))/INDEX(Historical!$D$7:$D$1379,MATCH(B276,Historical!$B$7:$B$1403,0))-1)*100)</f>
        <v>7.6923076923077094</v>
      </c>
      <c r="T276" s="721">
        <f>IF(INDEX(Historical!$F$7:$F$1372,MATCH(B276,Historical!$B$7:$B$1403,0))=0,"n/a",((INDEX(Historical!$C$7:$C$1381,MATCH(B276,Historical!$B$7:$B$1403,0))/INDEX(Historical!$F$7:$F$1372,MATCH(B276,Historical!$B$7:$B$1403,0)))^(1/3)-1)*100)</f>
        <v>17.471461463932549</v>
      </c>
      <c r="U276" s="721">
        <f>IF(INDEX(Historical!$H$7:$H$1372,MATCH(B276,Historical!$B$7:$B$1403,0))=0,"n/a",((INDEX(Historical!$C$7:$C$1381,MATCH(B276,Historical!$B$7:$B$1403,0))/INDEX(Historical!$H$7:$H$1372,MATCH(B276,Historical!$B$7:$B$1403,0)))^(1/5)-1)*100)</f>
        <v>27.897378068172184</v>
      </c>
      <c r="V276" s="721">
        <f>IF(INDEX(Historical!$O$7:$O$1372,MATCH(B276,Historical!$B$7:$B$1403,0))=0,"n/a",((INDEX(Historical!$C$7:$C$1381,MATCH(B276,Historical!$B$7:$B$1403,0))/INDEX(Historical!$O$7:$O$1372,MATCH(B276,Historical!$B$7:$B$1403,0)))^(1/10)-1)*100)</f>
        <v>9.0085935729127709</v>
      </c>
      <c r="W276" s="722">
        <f t="shared" si="72"/>
        <v>3.0967517673407543</v>
      </c>
      <c r="X276" s="723">
        <f t="shared" si="73"/>
        <v>1.5585127412386697</v>
      </c>
      <c r="Y276" s="687" t="s">
        <v>439</v>
      </c>
      <c r="Z276" s="669">
        <f t="shared" si="74"/>
        <v>23.728813559322038</v>
      </c>
      <c r="AA276" s="910">
        <f t="shared" si="75"/>
        <v>10.775423728813561</v>
      </c>
      <c r="AB276" s="911">
        <v>12</v>
      </c>
      <c r="AC276" s="889">
        <v>2.36</v>
      </c>
      <c r="AD276" s="889" t="s">
        <v>136</v>
      </c>
      <c r="AE276" s="889">
        <v>3.03</v>
      </c>
      <c r="AF276" s="889">
        <v>1.1299999999999999</v>
      </c>
      <c r="AG276" s="889">
        <v>11.200000000000001</v>
      </c>
      <c r="AH276" s="889">
        <v>24.2</v>
      </c>
      <c r="AI276" s="889" t="s">
        <v>136</v>
      </c>
      <c r="AJ276" s="889">
        <v>17.899999999999999</v>
      </c>
      <c r="AK276" s="889" t="s">
        <v>136</v>
      </c>
      <c r="AL276" s="902">
        <v>150.29</v>
      </c>
      <c r="AM276" s="896">
        <v>4.5999999999999996</v>
      </c>
      <c r="AN276" s="889">
        <v>0.16</v>
      </c>
      <c r="AO276" s="762">
        <f t="shared" si="76"/>
        <v>19.324077815567826</v>
      </c>
      <c r="AP276" s="763">
        <f t="shared" si="77"/>
        <v>30.099501544381386</v>
      </c>
      <c r="AQ276" s="912">
        <f t="shared" si="78"/>
        <v>-26.436032934113651</v>
      </c>
      <c r="AR276" s="669">
        <f>INDEX(Historical!$C$7:$C$1381,MATCH(B276,Historical!$B$7:$B$1403,0))*IF(AH276="n/a",1.03,IF(AH276&lt;0,1.01,IF(AH276&gt;10,1.1,(1+AH276/100))))</f>
        <v>0.6160000000000001</v>
      </c>
      <c r="AS276" s="910">
        <f t="shared" si="79"/>
        <v>0.63448000000000015</v>
      </c>
      <c r="AT276" s="910">
        <f t="shared" si="83"/>
        <v>0.65351440000000016</v>
      </c>
      <c r="AU276" s="910">
        <f t="shared" si="83"/>
        <v>0.67311983200000014</v>
      </c>
      <c r="AV276" s="910">
        <f t="shared" si="83"/>
        <v>0.6933134269600002</v>
      </c>
      <c r="AW276" s="669">
        <f t="shared" si="80"/>
        <v>3.2704276589600005</v>
      </c>
      <c r="AX276" s="770">
        <f t="shared" si="81"/>
        <v>12.860509866142353</v>
      </c>
      <c r="AY276" s="959">
        <v>0.8</v>
      </c>
      <c r="AZ276" s="896">
        <v>2.17</v>
      </c>
      <c r="BA276" s="896">
        <v>-25.509999999999998</v>
      </c>
      <c r="BB276" s="896">
        <v>-13.780000000000001</v>
      </c>
      <c r="BC276" s="896">
        <v>-11.709999999999999</v>
      </c>
      <c r="BE276" s="641">
        <v>2013</v>
      </c>
      <c r="BF276" s="922">
        <f t="shared" si="82"/>
        <v>0</v>
      </c>
      <c r="BG276" s="906">
        <v>1.3</v>
      </c>
      <c r="BH276" s="887"/>
    </row>
    <row r="277" spans="1:60" ht="11.25" customHeight="1" x14ac:dyDescent="0.2">
      <c r="A277" s="887" t="s">
        <v>3894</v>
      </c>
      <c r="B277" s="899" t="s">
        <v>3895</v>
      </c>
      <c r="C277" s="957" t="s">
        <v>4335</v>
      </c>
      <c r="D277" s="957" t="s">
        <v>4336</v>
      </c>
      <c r="E277" s="754">
        <v>7</v>
      </c>
      <c r="F277" s="1235">
        <v>729</v>
      </c>
      <c r="G277" s="1235" t="s">
        <v>106</v>
      </c>
      <c r="H277" s="1235" t="s">
        <v>106</v>
      </c>
      <c r="I277" s="898">
        <v>84.28</v>
      </c>
      <c r="J277" s="669">
        <f t="shared" si="69"/>
        <v>2.7527289985761745</v>
      </c>
      <c r="K277" s="901">
        <v>0.57999999999999996</v>
      </c>
      <c r="L277" s="911">
        <v>4</v>
      </c>
      <c r="M277" s="660">
        <f t="shared" si="70"/>
        <v>2.3199999999999998</v>
      </c>
      <c r="N277" s="894" t="s">
        <v>151</v>
      </c>
      <c r="O277" s="756">
        <v>0.53</v>
      </c>
      <c r="P277" s="885">
        <v>43903</v>
      </c>
      <c r="Q277" s="885">
        <v>43921</v>
      </c>
      <c r="R277" s="660">
        <f t="shared" si="71"/>
        <v>9.4339622641509298</v>
      </c>
      <c r="S277" s="721">
        <f>IF(INDEX(Historical!$D$7:$D$1379,MATCH(B277,Historical!$B$7:$B$1403,0))=0,"n/a",(INDEX(Historical!$C$7:$C$1381,MATCH(B277,Historical!$B$7:$B$1403,0))/INDEX(Historical!$D$7:$D$1379,MATCH(B277,Historical!$B$7:$B$1403,0))-1)*100)</f>
        <v>10.416666666666675</v>
      </c>
      <c r="T277" s="721">
        <f>IF(INDEX(Historical!$F$7:$F$1372,MATCH(B277,Historical!$B$7:$B$1403,0))=0,"n/a",((INDEX(Historical!$C$7:$C$1381,MATCH(B277,Historical!$B$7:$B$1403,0))/INDEX(Historical!$F$7:$F$1372,MATCH(B277,Historical!$B$7:$B$1403,0)))^(1/3)-1)*100)</f>
        <v>8.062628338793342</v>
      </c>
      <c r="U277" s="721">
        <f>IF(INDEX(Historical!$H$7:$H$1372,MATCH(B277,Historical!$B$7:$B$1403,0))=0,"n/a",((INDEX(Historical!$C$7:$C$1381,MATCH(B277,Historical!$B$7:$B$1403,0))/INDEX(Historical!$H$7:$H$1372,MATCH(B277,Historical!$B$7:$B$1403,0)))^(1/5)-1)*100)</f>
        <v>9.9391528026234965</v>
      </c>
      <c r="V277" s="721">
        <f>IF(INDEX(Historical!$O$7:$O$1372,MATCH(B277,Historical!$B$7:$B$1403,0))=0,"n/a",((INDEX(Historical!$C$7:$C$1381,MATCH(B277,Historical!$B$7:$B$1403,0))/INDEX(Historical!$O$7:$O$1372,MATCH(B277,Historical!$B$7:$B$1403,0)))^(1/10)-1)*100)</f>
        <v>6.5888517787053402</v>
      </c>
      <c r="W277" s="722">
        <f t="shared" si="72"/>
        <v>1.508480253683361</v>
      </c>
      <c r="X277" s="723">
        <f t="shared" si="73"/>
        <v>0.65389163175154585</v>
      </c>
      <c r="Y277" s="691"/>
      <c r="Z277" s="669">
        <f t="shared" si="74"/>
        <v>93.172690763052188</v>
      </c>
      <c r="AA277" s="910">
        <f t="shared" si="75"/>
        <v>33.847389558232926</v>
      </c>
      <c r="AB277" s="911">
        <v>12</v>
      </c>
      <c r="AC277" s="889">
        <v>2.4900000000000002</v>
      </c>
      <c r="AD277" s="889" t="s">
        <v>136</v>
      </c>
      <c r="AE277" s="889">
        <v>18.64</v>
      </c>
      <c r="AF277" s="889">
        <v>2.36</v>
      </c>
      <c r="AG277" s="889">
        <v>7.0000000000000009</v>
      </c>
      <c r="AH277" s="889">
        <v>-13.700000000000001</v>
      </c>
      <c r="AI277" s="889">
        <v>10.290000000000001</v>
      </c>
      <c r="AJ277" s="889">
        <v>15.2</v>
      </c>
      <c r="AK277" s="889">
        <v>-6.05</v>
      </c>
      <c r="AL277" s="902">
        <v>62090</v>
      </c>
      <c r="AM277" s="896">
        <v>0.54</v>
      </c>
      <c r="AN277" s="889">
        <v>0.53</v>
      </c>
      <c r="AO277" s="762">
        <f t="shared" si="76"/>
        <v>-21.155507757033256</v>
      </c>
      <c r="AP277" s="763">
        <f t="shared" si="77"/>
        <v>12.691881801199671</v>
      </c>
      <c r="AQ277" s="912">
        <f t="shared" si="78"/>
        <v>88.42014442602553</v>
      </c>
      <c r="AR277" s="669">
        <f>INDEX(Historical!$C$7:$C$1381,MATCH(B277,Historical!$B$7:$B$1403,0))*IF(AH277="n/a",1.03,IF(AH277&lt;0,1.01,IF(AH277&gt;10,1.1,(1+AH277/100))))</f>
        <v>2.1412</v>
      </c>
      <c r="AS277" s="910">
        <f t="shared" si="79"/>
        <v>2.3553200000000003</v>
      </c>
      <c r="AT277" s="910">
        <f t="shared" si="83"/>
        <v>2.3788732000000001</v>
      </c>
      <c r="AU277" s="910">
        <f t="shared" si="83"/>
        <v>2.402661932</v>
      </c>
      <c r="AV277" s="910">
        <f t="shared" si="83"/>
        <v>2.4266885513199998</v>
      </c>
      <c r="AW277" s="669">
        <f t="shared" si="80"/>
        <v>11.70474368332</v>
      </c>
      <c r="AX277" s="770">
        <f t="shared" si="81"/>
        <v>13.887925585334598</v>
      </c>
      <c r="AY277" s="959">
        <v>1.1200000000000001</v>
      </c>
      <c r="AZ277" s="896">
        <v>22.220000000000002</v>
      </c>
      <c r="BA277" s="896">
        <v>-15.540000000000001</v>
      </c>
      <c r="BB277" s="896">
        <v>-8.74</v>
      </c>
      <c r="BC277" s="896">
        <v>-1.8900000000000001</v>
      </c>
      <c r="BE277" s="641">
        <v>2014</v>
      </c>
      <c r="BF277" s="922">
        <f t="shared" si="82"/>
        <v>0</v>
      </c>
      <c r="BG277" s="906">
        <v>4</v>
      </c>
    </row>
    <row r="278" spans="1:60" s="796" customFormat="1" ht="11.25" customHeight="1" x14ac:dyDescent="0.2">
      <c r="A278" s="664" t="s">
        <v>1576</v>
      </c>
      <c r="B278" s="804" t="s">
        <v>1577</v>
      </c>
      <c r="C278" s="957" t="s">
        <v>4207</v>
      </c>
      <c r="D278" s="957" t="s">
        <v>4342</v>
      </c>
      <c r="E278" s="778">
        <v>7</v>
      </c>
      <c r="F278" s="1235">
        <v>696</v>
      </c>
      <c r="G278" s="1234" t="s">
        <v>106</v>
      </c>
      <c r="H278" s="1234" t="s">
        <v>106</v>
      </c>
      <c r="I278" s="779">
        <v>87.05</v>
      </c>
      <c r="J278" s="780">
        <f t="shared" si="69"/>
        <v>0.87306145893164855</v>
      </c>
      <c r="K278" s="781">
        <v>0.19</v>
      </c>
      <c r="L278" s="782">
        <v>4</v>
      </c>
      <c r="M278" s="783">
        <f t="shared" si="70"/>
        <v>0.76</v>
      </c>
      <c r="N278" s="784" t="s">
        <v>319</v>
      </c>
      <c r="O278" s="785">
        <v>0.17</v>
      </c>
      <c r="P278" s="786">
        <v>43796</v>
      </c>
      <c r="Q278" s="786">
        <v>43830</v>
      </c>
      <c r="R278" s="783">
        <f t="shared" si="71"/>
        <v>11.764705882352935</v>
      </c>
      <c r="S278" s="721">
        <f>IF(INDEX(Historical!$D$7:$D$1379,MATCH(B278,Historical!$B$7:$B$1403,0))=0,"n/a",(INDEX(Historical!$C$7:$C$1381,MATCH(B278,Historical!$B$7:$B$1403,0))/INDEX(Historical!$D$7:$D$1379,MATCH(B278,Historical!$B$7:$B$1403,0))-1)*100)</f>
        <v>9.375</v>
      </c>
      <c r="T278" s="721">
        <f>IF(INDEX(Historical!$F$7:$F$1372,MATCH(B278,Historical!$B$7:$B$1403,0))=0,"n/a",((INDEX(Historical!$C$7:$C$1381,MATCH(B278,Historical!$B$7:$B$1403,0))/INDEX(Historical!$F$7:$F$1372,MATCH(B278,Historical!$B$7:$B$1403,0)))^(1/3)-1)*100)</f>
        <v>10.415886963424924</v>
      </c>
      <c r="U278" s="721">
        <f>IF(INDEX(Historical!$H$7:$H$1372,MATCH(B278,Historical!$B$7:$B$1403,0))=0,"n/a",((INDEX(Historical!$C$7:$C$1381,MATCH(B278,Historical!$B$7:$B$1403,0))/INDEX(Historical!$H$7:$H$1372,MATCH(B278,Historical!$B$7:$B$1403,0)))^(1/5)-1)*100)</f>
        <v>9.7309332149995154</v>
      </c>
      <c r="V278" s="721">
        <f>IF(INDEX(Historical!$O$7:$O$1372,MATCH(B278,Historical!$B$7:$B$1403,0))=0,"n/a",((INDEX(Historical!$C$7:$C$1381,MATCH(B278,Historical!$B$7:$B$1403,0))/INDEX(Historical!$O$7:$O$1372,MATCH(B278,Historical!$B$7:$B$1403,0)))^(1/10)-1)*100)</f>
        <v>21.481404403906691</v>
      </c>
      <c r="W278" s="722">
        <f t="shared" si="72"/>
        <v>0.45299334401198699</v>
      </c>
      <c r="X278" s="723">
        <f t="shared" si="73"/>
        <v>0.355143547992683</v>
      </c>
      <c r="Y278" s="1244"/>
      <c r="Z278" s="780">
        <f t="shared" si="74"/>
        <v>11.801242236024844</v>
      </c>
      <c r="AA278" s="788">
        <f t="shared" si="75"/>
        <v>13.517080745341614</v>
      </c>
      <c r="AB278" s="782">
        <v>12</v>
      </c>
      <c r="AC278" s="789">
        <v>6.44</v>
      </c>
      <c r="AD278" s="789">
        <v>1.28</v>
      </c>
      <c r="AE278" s="789">
        <v>6.26</v>
      </c>
      <c r="AF278" s="789">
        <v>3.54</v>
      </c>
      <c r="AG278" s="789">
        <v>32.700000000000003</v>
      </c>
      <c r="AH278" s="789">
        <v>224.5</v>
      </c>
      <c r="AI278" s="789">
        <v>14.13</v>
      </c>
      <c r="AJ278" s="789">
        <v>27.400000000000002</v>
      </c>
      <c r="AK278" s="789">
        <v>10.6</v>
      </c>
      <c r="AL278" s="790">
        <v>2630</v>
      </c>
      <c r="AM278" s="791">
        <v>1.3</v>
      </c>
      <c r="AN278" s="789">
        <v>0</v>
      </c>
      <c r="AO278" s="792">
        <f t="shared" si="76"/>
        <v>-2.9130860714104507</v>
      </c>
      <c r="AP278" s="793">
        <f t="shared" si="77"/>
        <v>10.603994673931163</v>
      </c>
      <c r="AQ278" s="794">
        <f t="shared" si="78"/>
        <v>45.831662220534739</v>
      </c>
      <c r="AR278" s="669">
        <f>INDEX(Historical!$C$7:$C$1381,MATCH(B278,Historical!$B$7:$B$1403,0))*IF(AH278="n/a",1.03,IF(AH278&lt;0,1.01,IF(AH278&gt;10,1.1,(1+AH278/100))))</f>
        <v>0.77</v>
      </c>
      <c r="AS278" s="788">
        <f t="shared" si="79"/>
        <v>0.84700000000000009</v>
      </c>
      <c r="AT278" s="788">
        <f t="shared" si="83"/>
        <v>0.93170000000000019</v>
      </c>
      <c r="AU278" s="788">
        <f t="shared" si="83"/>
        <v>1.0248700000000004</v>
      </c>
      <c r="AV278" s="788">
        <f t="shared" si="83"/>
        <v>1.1273570000000006</v>
      </c>
      <c r="AW278" s="780">
        <f t="shared" si="80"/>
        <v>4.700927000000001</v>
      </c>
      <c r="AX278" s="795">
        <f t="shared" si="81"/>
        <v>5.4002607696726033</v>
      </c>
      <c r="AY278" s="960">
        <v>1.28</v>
      </c>
      <c r="AZ278" s="791">
        <v>34.03</v>
      </c>
      <c r="BA278" s="791">
        <v>-21.97</v>
      </c>
      <c r="BB278" s="791">
        <v>-13.270000000000001</v>
      </c>
      <c r="BC278" s="791">
        <v>-1.81</v>
      </c>
      <c r="BD278" s="933"/>
      <c r="BE278" s="641">
        <v>2013</v>
      </c>
      <c r="BF278" s="922">
        <f t="shared" si="82"/>
        <v>0</v>
      </c>
      <c r="BG278" s="847">
        <v>29.099999999999998</v>
      </c>
    </row>
    <row r="279" spans="1:60" ht="11.25" customHeight="1" x14ac:dyDescent="0.2">
      <c r="A279" s="895" t="s">
        <v>1161</v>
      </c>
      <c r="B279" s="899" t="s">
        <v>1162</v>
      </c>
      <c r="C279" s="957" t="s">
        <v>108</v>
      </c>
      <c r="D279" s="957" t="s">
        <v>118</v>
      </c>
      <c r="E279" s="754">
        <v>7</v>
      </c>
      <c r="F279" s="1235">
        <v>695</v>
      </c>
      <c r="G279" s="1235" t="s">
        <v>106</v>
      </c>
      <c r="H279" s="1235" t="s">
        <v>106</v>
      </c>
      <c r="I279" s="898">
        <v>247.88</v>
      </c>
      <c r="J279" s="669">
        <f t="shared" si="69"/>
        <v>2.5012102630304986</v>
      </c>
      <c r="K279" s="901">
        <v>1.55</v>
      </c>
      <c r="L279" s="911">
        <v>4</v>
      </c>
      <c r="M279" s="660">
        <f t="shared" si="70"/>
        <v>6.2</v>
      </c>
      <c r="N279" s="894" t="s">
        <v>262</v>
      </c>
      <c r="O279" s="756">
        <v>1.4</v>
      </c>
      <c r="P279" s="885">
        <v>43801</v>
      </c>
      <c r="Q279" s="885">
        <v>43822</v>
      </c>
      <c r="R279" s="660">
        <f t="shared" si="71"/>
        <v>10.714285714285724</v>
      </c>
      <c r="S279" s="721">
        <f>IF(INDEX(Historical!$D$7:$D$1379,MATCH(B279,Historical!$B$7:$B$1403,0))=0,"n/a",(INDEX(Historical!$C$7:$C$1381,MATCH(B279,Historical!$B$7:$B$1403,0))/INDEX(Historical!$D$7:$D$1379,MATCH(B279,Historical!$B$7:$B$1403,0))-1)*100)</f>
        <v>8.4905660377358583</v>
      </c>
      <c r="T279" s="721">
        <f>IF(INDEX(Historical!$F$7:$F$1372,MATCH(B279,Historical!$B$7:$B$1403,0))=0,"n/a",((INDEX(Historical!$C$7:$C$1381,MATCH(B279,Historical!$B$7:$B$1403,0))/INDEX(Historical!$F$7:$F$1372,MATCH(B279,Historical!$B$7:$B$1403,0)))^(1/3)-1)*100)</f>
        <v>6.9522672739187108</v>
      </c>
      <c r="U279" s="721">
        <f>IF(INDEX(Historical!$H$7:$H$1372,MATCH(B279,Historical!$B$7:$B$1403,0))=0,"n/a",((INDEX(Historical!$C$7:$C$1381,MATCH(B279,Historical!$B$7:$B$1403,0))/INDEX(Historical!$H$7:$H$1372,MATCH(B279,Historical!$B$7:$B$1403,0)))^(1/5)-1)*100)</f>
        <v>12.435530480826129</v>
      </c>
      <c r="V279" s="721">
        <f>IF(INDEX(Historical!$O$7:$O$1372,MATCH(B279,Historical!$B$7:$B$1403,0))=0,"n/a",((INDEX(Historical!$C$7:$C$1381,MATCH(B279,Historical!$B$7:$B$1403,0))/INDEX(Historical!$O$7:$O$1372,MATCH(B279,Historical!$B$7:$B$1403,0)))^(1/10)-1)*100)</f>
        <v>11.592925109896758</v>
      </c>
      <c r="W279" s="722">
        <f t="shared" si="72"/>
        <v>1.0726827235526648</v>
      </c>
      <c r="X279" s="723" t="str">
        <f t="shared" si="73"/>
        <v>n/a</v>
      </c>
      <c r="Y279" s="900" t="s">
        <v>475</v>
      </c>
      <c r="Z279" s="669">
        <f t="shared" si="74"/>
        <v>38.847117794486216</v>
      </c>
      <c r="AA279" s="910">
        <f t="shared" si="75"/>
        <v>15.531328320802004</v>
      </c>
      <c r="AB279" s="911">
        <v>12</v>
      </c>
      <c r="AC279" s="889">
        <v>15.96</v>
      </c>
      <c r="AD279" s="889">
        <v>0.39</v>
      </c>
      <c r="AE279" s="889">
        <v>1.3</v>
      </c>
      <c r="AF279" s="889">
        <v>1.1100000000000001</v>
      </c>
      <c r="AG279" s="889">
        <v>7.6</v>
      </c>
      <c r="AH279" s="889">
        <v>-78.100000000000009</v>
      </c>
      <c r="AI279" s="889">
        <v>5.7700000000000005</v>
      </c>
      <c r="AJ279" s="889">
        <v>-36</v>
      </c>
      <c r="AK279" s="889">
        <v>39.32</v>
      </c>
      <c r="AL279" s="902">
        <v>10040</v>
      </c>
      <c r="AM279" s="896">
        <v>1.3</v>
      </c>
      <c r="AN279" s="889">
        <v>7.0000000000000007E-2</v>
      </c>
      <c r="AO279" s="762">
        <f t="shared" si="76"/>
        <v>-0.59458757694537567</v>
      </c>
      <c r="AP279" s="763">
        <f t="shared" si="77"/>
        <v>14.936740743856628</v>
      </c>
      <c r="AQ279" s="912">
        <f t="shared" si="78"/>
        <v>-12.466452307725717</v>
      </c>
      <c r="AR279" s="669">
        <f>INDEX(Historical!$C$7:$C$1381,MATCH(B279,Historical!$B$7:$B$1403,0))*IF(AH279="n/a",1.03,IF(AH279&lt;0,1.01,IF(AH279&gt;10,1.1,(1+AH279/100))))</f>
        <v>5.8075000000000001</v>
      </c>
      <c r="AS279" s="910">
        <f t="shared" si="79"/>
        <v>6.1425927500000004</v>
      </c>
      <c r="AT279" s="910">
        <f t="shared" si="83"/>
        <v>6.7568520250000006</v>
      </c>
      <c r="AU279" s="910">
        <f t="shared" si="83"/>
        <v>7.432537227500001</v>
      </c>
      <c r="AV279" s="910">
        <f t="shared" si="83"/>
        <v>8.1757909502500024</v>
      </c>
      <c r="AW279" s="669">
        <f t="shared" si="80"/>
        <v>34.315272952750007</v>
      </c>
      <c r="AX279" s="770">
        <f t="shared" si="81"/>
        <v>13.843502078727612</v>
      </c>
      <c r="AY279" s="959">
        <v>0.26</v>
      </c>
      <c r="AZ279" s="896">
        <v>17.97</v>
      </c>
      <c r="BA279" s="896">
        <v>-15.78</v>
      </c>
      <c r="BB279" s="896">
        <v>-11.17</v>
      </c>
      <c r="BC279" s="896">
        <v>-5.01</v>
      </c>
      <c r="BE279" s="641">
        <v>2014</v>
      </c>
      <c r="BF279" s="922">
        <f t="shared" si="82"/>
        <v>0</v>
      </c>
      <c r="BG279" s="906">
        <v>2.5</v>
      </c>
      <c r="BH279" s="721"/>
    </row>
    <row r="280" spans="1:60" ht="11.25" customHeight="1" x14ac:dyDescent="0.2">
      <c r="A280" s="895" t="s">
        <v>3901</v>
      </c>
      <c r="B280" s="899" t="s">
        <v>3902</v>
      </c>
      <c r="C280" s="957" t="s">
        <v>4335</v>
      </c>
      <c r="D280" s="957" t="s">
        <v>4336</v>
      </c>
      <c r="E280" s="754">
        <v>7</v>
      </c>
      <c r="F280" s="1235">
        <v>716</v>
      </c>
      <c r="G280" s="1235" t="s">
        <v>106</v>
      </c>
      <c r="H280" s="1235" t="s">
        <v>106</v>
      </c>
      <c r="I280" s="898">
        <v>57.44</v>
      </c>
      <c r="J280" s="669">
        <f t="shared" si="69"/>
        <v>4.1434540389972145</v>
      </c>
      <c r="K280" s="901">
        <v>0.59499999999999997</v>
      </c>
      <c r="L280" s="911">
        <v>4</v>
      </c>
      <c r="M280" s="660">
        <f t="shared" si="70"/>
        <v>2.38</v>
      </c>
      <c r="N280" s="894" t="s">
        <v>998</v>
      </c>
      <c r="O280" s="756">
        <v>0.58499999999999996</v>
      </c>
      <c r="P280" s="885">
        <v>43882</v>
      </c>
      <c r="Q280" s="885">
        <v>43895</v>
      </c>
      <c r="R280" s="660">
        <f t="shared" si="71"/>
        <v>1.7094017094017109</v>
      </c>
      <c r="S280" s="721">
        <f>IF(INDEX(Historical!$D$7:$D$1379,MATCH(B280,Historical!$B$7:$B$1403,0))=0,"n/a",(INDEX(Historical!$C$7:$C$1381,MATCH(B280,Historical!$B$7:$B$1403,0))/INDEX(Historical!$D$7:$D$1379,MATCH(B280,Historical!$B$7:$B$1403,0))-1)*100)</f>
        <v>5.4054054054053946</v>
      </c>
      <c r="T280" s="721">
        <f>IF(INDEX(Historical!$F$7:$F$1372,MATCH(B280,Historical!$B$7:$B$1403,0))=0,"n/a",((INDEX(Historical!$C$7:$C$1381,MATCH(B280,Historical!$B$7:$B$1403,0))/INDEX(Historical!$F$7:$F$1372,MATCH(B280,Historical!$B$7:$B$1403,0)))^(1/3)-1)*100)</f>
        <v>5.3728243029631084</v>
      </c>
      <c r="U280" s="721">
        <f>IF(INDEX(Historical!$H$7:$H$1372,MATCH(B280,Historical!$B$7:$B$1403,0))=0,"n/a",((INDEX(Historical!$C$7:$C$1381,MATCH(B280,Historical!$B$7:$B$1403,0))/INDEX(Historical!$H$7:$H$1372,MATCH(B280,Historical!$B$7:$B$1403,0)))^(1/5)-1)*100)</f>
        <v>4.4748127976484753</v>
      </c>
      <c r="V280" s="721">
        <f>IF(INDEX(Historical!$O$7:$O$1372,MATCH(B280,Historical!$B$7:$B$1403,0))=0,"n/a",((INDEX(Historical!$C$7:$C$1381,MATCH(B280,Historical!$B$7:$B$1403,0))/INDEX(Historical!$O$7:$O$1372,MATCH(B280,Historical!$B$7:$B$1403,0)))^(1/10)-1)*100)</f>
        <v>1.028036850637104</v>
      </c>
      <c r="W280" s="722">
        <f t="shared" si="72"/>
        <v>4.3527747034314039</v>
      </c>
      <c r="X280" s="723" t="str">
        <f t="shared" si="73"/>
        <v>n/a</v>
      </c>
      <c r="Y280" s="696"/>
      <c r="Z280" s="669">
        <f t="shared" si="74"/>
        <v>166.43356643356643</v>
      </c>
      <c r="AA280" s="910">
        <f t="shared" si="75"/>
        <v>40.167832167832167</v>
      </c>
      <c r="AB280" s="911">
        <v>12</v>
      </c>
      <c r="AC280" s="889">
        <v>1.43</v>
      </c>
      <c r="AD280" s="889">
        <v>4.42</v>
      </c>
      <c r="AE280" s="889">
        <v>8.5500000000000007</v>
      </c>
      <c r="AF280" s="889">
        <v>1.55</v>
      </c>
      <c r="AG280" s="889">
        <v>3.8</v>
      </c>
      <c r="AH280" s="889">
        <v>-2.6</v>
      </c>
      <c r="AI280" s="889">
        <v>7.35</v>
      </c>
      <c r="AJ280" s="889">
        <v>-4.5</v>
      </c>
      <c r="AK280" s="889">
        <v>9.1</v>
      </c>
      <c r="AL280" s="902">
        <v>9690</v>
      </c>
      <c r="AM280" s="896">
        <v>0.70000000000000007</v>
      </c>
      <c r="AN280" s="889">
        <v>0.63</v>
      </c>
      <c r="AO280" s="762">
        <f t="shared" si="76"/>
        <v>-31.549565331186479</v>
      </c>
      <c r="AP280" s="763">
        <f t="shared" si="77"/>
        <v>8.6182668366456898</v>
      </c>
      <c r="AQ280" s="912">
        <f t="shared" si="78"/>
        <v>66.346545714581268</v>
      </c>
      <c r="AR280" s="669">
        <f>INDEX(Historical!$C$7:$C$1381,MATCH(B280,Historical!$B$7:$B$1403,0))*IF(AH280="n/a",1.03,IF(AH280&lt;0,1.01,IF(AH280&gt;10,1.1,(1+AH280/100))))</f>
        <v>2.3633999999999999</v>
      </c>
      <c r="AS280" s="910">
        <f t="shared" si="79"/>
        <v>2.5371098999999999</v>
      </c>
      <c r="AT280" s="910">
        <f t="shared" si="83"/>
        <v>2.7679869009</v>
      </c>
      <c r="AU280" s="910">
        <f t="shared" si="83"/>
        <v>3.0198737088818999</v>
      </c>
      <c r="AV280" s="910">
        <f t="shared" si="83"/>
        <v>3.2946822163901528</v>
      </c>
      <c r="AW280" s="669">
        <f t="shared" si="80"/>
        <v>13.983052726172051</v>
      </c>
      <c r="AX280" s="770">
        <f t="shared" si="81"/>
        <v>24.34375474612126</v>
      </c>
      <c r="AY280" s="959">
        <v>0.54</v>
      </c>
      <c r="AZ280" s="896">
        <v>-1.59</v>
      </c>
      <c r="BA280" s="896">
        <v>-18.25</v>
      </c>
      <c r="BB280" s="896">
        <v>-8.34</v>
      </c>
      <c r="BC280" s="896">
        <v>-12.540000000000001</v>
      </c>
      <c r="BE280" s="641">
        <v>2014</v>
      </c>
      <c r="BF280" s="922">
        <f t="shared" si="82"/>
        <v>0</v>
      </c>
      <c r="BG280" s="906">
        <v>2.1999999999999997</v>
      </c>
      <c r="BH280" s="721"/>
    </row>
    <row r="281" spans="1:60" ht="11.25" customHeight="1" x14ac:dyDescent="0.2">
      <c r="A281" s="905" t="s">
        <v>4125</v>
      </c>
      <c r="B281" s="899" t="s">
        <v>4126</v>
      </c>
      <c r="C281" s="957" t="s">
        <v>4335</v>
      </c>
      <c r="D281" s="957" t="s">
        <v>4336</v>
      </c>
      <c r="E281" s="754">
        <v>7</v>
      </c>
      <c r="F281" s="1235">
        <v>731</v>
      </c>
      <c r="G281" s="1235" t="s">
        <v>106</v>
      </c>
      <c r="H281" s="1235" t="s">
        <v>106</v>
      </c>
      <c r="I281" s="898">
        <v>46.77</v>
      </c>
      <c r="J281" s="669">
        <f t="shared" si="69"/>
        <v>1.8387855462903568</v>
      </c>
      <c r="K281" s="901">
        <v>0.215</v>
      </c>
      <c r="L281" s="911">
        <v>4</v>
      </c>
      <c r="M281" s="660">
        <f t="shared" si="70"/>
        <v>0.86</v>
      </c>
      <c r="N281" s="894" t="s">
        <v>491</v>
      </c>
      <c r="O281" s="756">
        <v>0.185</v>
      </c>
      <c r="P281" s="885">
        <v>43920</v>
      </c>
      <c r="Q281" s="885">
        <v>43936</v>
      </c>
      <c r="R281" s="660">
        <f t="shared" si="71"/>
        <v>16.216216216216218</v>
      </c>
      <c r="S281" s="721">
        <f>IF(INDEX(Historical!$D$7:$D$1379,MATCH(B281,Historical!$B$7:$B$1403,0))=0,"n/a",(INDEX(Historical!$C$7:$C$1381,MATCH(B281,Historical!$B$7:$B$1403,0))/INDEX(Historical!$D$7:$D$1379,MATCH(B281,Historical!$B$7:$B$1403,0))-1)*100)</f>
        <v>14.399999999999991</v>
      </c>
      <c r="T281" s="721">
        <f>IF(INDEX(Historical!$F$7:$F$1372,MATCH(B281,Historical!$B$7:$B$1403,0))=0,"n/a",((INDEX(Historical!$C$7:$C$1381,MATCH(B281,Historical!$B$7:$B$1403,0))/INDEX(Historical!$F$7:$F$1372,MATCH(B281,Historical!$B$7:$B$1403,0)))^(1/3)-1)*100)</f>
        <v>9.8088712421310795</v>
      </c>
      <c r="U281" s="721">
        <f>IF(INDEX(Historical!$H$7:$H$1372,MATCH(B281,Historical!$B$7:$B$1403,0))=0,"n/a",((INDEX(Historical!$C$7:$C$1381,MATCH(B281,Historical!$B$7:$B$1403,0))/INDEX(Historical!$H$7:$H$1372,MATCH(B281,Historical!$B$7:$B$1403,0)))^(1/5)-1)*100)</f>
        <v>8.2961358967309273</v>
      </c>
      <c r="V281" s="721" t="str">
        <f>IF(INDEX(Historical!$O$7:$O$1372,MATCH(B281,Historical!$B$7:$B$1403,0))=0,"n/a",((INDEX(Historical!$C$7:$C$1381,MATCH(B281,Historical!$B$7:$B$1403,0))/INDEX(Historical!$O$7:$O$1372,MATCH(B281,Historical!$B$7:$B$1403,0)))^(1/10)-1)*100)</f>
        <v>n/a</v>
      </c>
      <c r="W281" s="722" t="str">
        <f t="shared" si="72"/>
        <v>n/a</v>
      </c>
      <c r="X281" s="723">
        <f t="shared" si="73"/>
        <v>0.11602987268155143</v>
      </c>
      <c r="Y281" s="900"/>
      <c r="Z281" s="669">
        <f t="shared" si="74"/>
        <v>182.97872340425531</v>
      </c>
      <c r="AA281" s="910">
        <f t="shared" si="75"/>
        <v>99.510638297872347</v>
      </c>
      <c r="AB281" s="911">
        <v>12</v>
      </c>
      <c r="AC281" s="889">
        <v>0.47</v>
      </c>
      <c r="AD281" s="889">
        <v>9.99</v>
      </c>
      <c r="AE281" s="889">
        <v>19.79</v>
      </c>
      <c r="AF281" s="889">
        <v>2.2599999999999998</v>
      </c>
      <c r="AG281" s="889">
        <v>2.4</v>
      </c>
      <c r="AH281" s="889">
        <v>14.2</v>
      </c>
      <c r="AI281" s="889">
        <v>-8.94</v>
      </c>
      <c r="AJ281" s="889">
        <v>71.5</v>
      </c>
      <c r="AK281" s="889">
        <v>10</v>
      </c>
      <c r="AL281" s="902">
        <v>5290</v>
      </c>
      <c r="AM281" s="896">
        <v>0.1</v>
      </c>
      <c r="AN281" s="889">
        <v>0.37</v>
      </c>
      <c r="AO281" s="762">
        <f t="shared" si="76"/>
        <v>-89.375716854851063</v>
      </c>
      <c r="AP281" s="763">
        <f t="shared" si="77"/>
        <v>10.134921443021284</v>
      </c>
      <c r="AQ281" s="912">
        <f t="shared" si="78"/>
        <v>216.15329794487113</v>
      </c>
      <c r="AR281" s="669">
        <f>INDEX(Historical!$C$7:$C$1381,MATCH(B281,Historical!$B$7:$B$1403,0))*IF(AH281="n/a",1.03,IF(AH281&lt;0,1.01,IF(AH281&gt;10,1.1,(1+AH281/100))))</f>
        <v>0.78649999999999998</v>
      </c>
      <c r="AS281" s="910">
        <f t="shared" si="79"/>
        <v>0.79436499999999999</v>
      </c>
      <c r="AT281" s="910">
        <f t="shared" si="83"/>
        <v>0.87380150000000001</v>
      </c>
      <c r="AU281" s="910">
        <f t="shared" si="83"/>
        <v>0.96118165000000011</v>
      </c>
      <c r="AV281" s="910">
        <f t="shared" si="83"/>
        <v>1.0572998150000001</v>
      </c>
      <c r="AW281" s="669">
        <f t="shared" si="80"/>
        <v>4.4731479650000008</v>
      </c>
      <c r="AX281" s="770">
        <f t="shared" si="81"/>
        <v>9.5641393307675884</v>
      </c>
      <c r="AY281" s="959">
        <v>0.83</v>
      </c>
      <c r="AZ281" s="896">
        <v>38.700000000000003</v>
      </c>
      <c r="BA281" s="896">
        <v>-12.55</v>
      </c>
      <c r="BB281" s="896">
        <v>-2.48</v>
      </c>
      <c r="BC281" s="896">
        <v>5.28</v>
      </c>
      <c r="BE281" s="641">
        <v>2014</v>
      </c>
      <c r="BF281" s="922">
        <f t="shared" si="82"/>
        <v>0</v>
      </c>
      <c r="BG281" s="906">
        <v>1.5</v>
      </c>
    </row>
    <row r="282" spans="1:60" ht="11.25" customHeight="1" x14ac:dyDescent="0.2">
      <c r="A282" s="895" t="s">
        <v>1601</v>
      </c>
      <c r="B282" s="899" t="s">
        <v>1602</v>
      </c>
      <c r="C282" s="957" t="s">
        <v>108</v>
      </c>
      <c r="D282" s="957" t="s">
        <v>4355</v>
      </c>
      <c r="E282" s="754">
        <v>7</v>
      </c>
      <c r="F282" s="1235">
        <v>683</v>
      </c>
      <c r="G282" s="1235" t="s">
        <v>115</v>
      </c>
      <c r="H282" s="1235" t="s">
        <v>115</v>
      </c>
      <c r="I282" s="898">
        <v>13.52</v>
      </c>
      <c r="J282" s="669">
        <f t="shared" si="69"/>
        <v>4.5857988165680474</v>
      </c>
      <c r="K282" s="901">
        <v>0.155</v>
      </c>
      <c r="L282" s="911">
        <v>4</v>
      </c>
      <c r="M282" s="660">
        <f t="shared" si="70"/>
        <v>0.62</v>
      </c>
      <c r="N282" s="894" t="s">
        <v>151</v>
      </c>
      <c r="O282" s="756">
        <v>0.14000000000000001</v>
      </c>
      <c r="P282" s="885">
        <v>43713</v>
      </c>
      <c r="Q282" s="885">
        <v>43739</v>
      </c>
      <c r="R282" s="660">
        <f t="shared" si="71"/>
        <v>10.714285714285703</v>
      </c>
      <c r="S282" s="721">
        <f>IF(INDEX(Historical!$D$7:$D$1379,MATCH(B282,Historical!$B$7:$B$1403,0))=0,"n/a",(INDEX(Historical!$C$7:$C$1381,MATCH(B282,Historical!$B$7:$B$1403,0))/INDEX(Historical!$D$7:$D$1379,MATCH(B282,Historical!$B$7:$B$1403,0))-1)*100)</f>
        <v>40.243902439024382</v>
      </c>
      <c r="T282" s="721">
        <f>IF(INDEX(Historical!$F$7:$F$1372,MATCH(B282,Historical!$B$7:$B$1403,0))=0,"n/a",((INDEX(Historical!$C$7:$C$1381,MATCH(B282,Historical!$B$7:$B$1403,0))/INDEX(Historical!$F$7:$F$1372,MATCH(B282,Historical!$B$7:$B$1403,0)))^(1/3)-1)*100)</f>
        <v>32.000612179591229</v>
      </c>
      <c r="U282" s="721">
        <f>IF(INDEX(Historical!$H$7:$H$1372,MATCH(B282,Historical!$B$7:$B$1403,0))=0,"n/a",((INDEX(Historical!$C$7:$C$1381,MATCH(B282,Historical!$B$7:$B$1403,0))/INDEX(Historical!$H$7:$H$1372,MATCH(B282,Historical!$B$7:$B$1403,0)))^(1/5)-1)*100)</f>
        <v>29.154508906543963</v>
      </c>
      <c r="V282" s="721">
        <f>IF(INDEX(Historical!$O$7:$O$1372,MATCH(B282,Historical!$B$7:$B$1403,0))=0,"n/a",((INDEX(Historical!$C$7:$C$1381,MATCH(B282,Historical!$B$7:$B$1403,0))/INDEX(Historical!$O$7:$O$1372,MATCH(B282,Historical!$B$7:$B$1403,0)))^(1/10)-1)*100)</f>
        <v>10.084079777731404</v>
      </c>
      <c r="W282" s="722">
        <f t="shared" si="72"/>
        <v>2.8911422310368509</v>
      </c>
      <c r="X282" s="723">
        <f t="shared" si="73"/>
        <v>2.4499587316423503</v>
      </c>
      <c r="Y282" s="900"/>
      <c r="Z282" s="669">
        <f t="shared" si="74"/>
        <v>41.333333333333336</v>
      </c>
      <c r="AA282" s="910">
        <f t="shared" si="75"/>
        <v>9.0133333333333336</v>
      </c>
      <c r="AB282" s="911">
        <v>12</v>
      </c>
      <c r="AC282" s="889">
        <v>1.5</v>
      </c>
      <c r="AD282" s="889">
        <v>1.1000000000000001</v>
      </c>
      <c r="AE282" s="889">
        <v>2.85</v>
      </c>
      <c r="AF282" s="889">
        <v>0.87</v>
      </c>
      <c r="AG282" s="889">
        <v>11.4</v>
      </c>
      <c r="AH282" s="889">
        <v>28.799999999999997</v>
      </c>
      <c r="AI282" s="889">
        <v>5.99</v>
      </c>
      <c r="AJ282" s="889">
        <v>11.899999999999999</v>
      </c>
      <c r="AK282" s="889">
        <v>8.17</v>
      </c>
      <c r="AL282" s="902">
        <v>13210</v>
      </c>
      <c r="AM282" s="896">
        <v>0.1</v>
      </c>
      <c r="AN282" s="889">
        <v>0.4</v>
      </c>
      <c r="AO282" s="762">
        <f t="shared" si="76"/>
        <v>24.726974389778675</v>
      </c>
      <c r="AP282" s="763">
        <f t="shared" si="77"/>
        <v>33.740307723112011</v>
      </c>
      <c r="AQ282" s="912">
        <f t="shared" si="78"/>
        <v>-40.964793931455148</v>
      </c>
      <c r="AR282" s="669">
        <f>INDEX(Historical!$C$7:$C$1381,MATCH(B282,Historical!$B$7:$B$1403,0))*IF(AH282="n/a",1.03,IF(AH282&lt;0,1.01,IF(AH282&gt;10,1.1,(1+AH282/100))))</f>
        <v>0.63249999999999995</v>
      </c>
      <c r="AS282" s="910">
        <f t="shared" si="79"/>
        <v>0.67038675000000003</v>
      </c>
      <c r="AT282" s="910">
        <f t="shared" si="83"/>
        <v>0.72515734747500016</v>
      </c>
      <c r="AU282" s="910">
        <f t="shared" si="83"/>
        <v>0.78440270276370772</v>
      </c>
      <c r="AV282" s="910">
        <f t="shared" si="83"/>
        <v>0.84848840357950273</v>
      </c>
      <c r="AW282" s="669">
        <f t="shared" si="80"/>
        <v>3.6609352038182106</v>
      </c>
      <c r="AX282" s="770">
        <f t="shared" si="81"/>
        <v>27.077923105164281</v>
      </c>
      <c r="AY282" s="959">
        <v>1.49</v>
      </c>
      <c r="AZ282" s="896">
        <v>1.05</v>
      </c>
      <c r="BA282" s="896">
        <v>-22.919999999999998</v>
      </c>
      <c r="BB282" s="896">
        <v>-17.380000000000003</v>
      </c>
      <c r="BC282" s="896">
        <v>-13.420000000000002</v>
      </c>
      <c r="BE282" s="641">
        <v>2013</v>
      </c>
      <c r="BF282" s="922">
        <f t="shared" si="82"/>
        <v>0</v>
      </c>
      <c r="BG282" s="906">
        <v>1.3</v>
      </c>
    </row>
    <row r="283" spans="1:60" ht="11.25" customHeight="1" x14ac:dyDescent="0.2">
      <c r="A283" s="895" t="s">
        <v>3899</v>
      </c>
      <c r="B283" s="899" t="s">
        <v>3900</v>
      </c>
      <c r="C283" s="957" t="s">
        <v>4335</v>
      </c>
      <c r="D283" s="957" t="s">
        <v>4366</v>
      </c>
      <c r="E283" s="754">
        <v>7</v>
      </c>
      <c r="F283" s="1235">
        <v>724</v>
      </c>
      <c r="G283" s="1235" t="s">
        <v>106</v>
      </c>
      <c r="H283" s="1235" t="s">
        <v>106</v>
      </c>
      <c r="I283" s="898">
        <v>29.15</v>
      </c>
      <c r="J283" s="669">
        <f t="shared" si="69"/>
        <v>3.0188679245283021</v>
      </c>
      <c r="K283" s="901">
        <v>0.22</v>
      </c>
      <c r="L283" s="911">
        <v>4</v>
      </c>
      <c r="M283" s="660">
        <f t="shared" si="70"/>
        <v>0.88</v>
      </c>
      <c r="N283" s="894" t="s">
        <v>709</v>
      </c>
      <c r="O283" s="756">
        <v>0.21</v>
      </c>
      <c r="P283" s="885">
        <v>43893</v>
      </c>
      <c r="Q283" s="885">
        <v>43908</v>
      </c>
      <c r="R283" s="660">
        <f t="shared" si="71"/>
        <v>4.7619047619047663</v>
      </c>
      <c r="S283" s="721">
        <f>IF(INDEX(Historical!$D$7:$D$1379,MATCH(B283,Historical!$B$7:$B$1403,0))=0,"n/a",(INDEX(Historical!$C$7:$C$1381,MATCH(B283,Historical!$B$7:$B$1403,0))/INDEX(Historical!$D$7:$D$1379,MATCH(B283,Historical!$B$7:$B$1403,0))-1)*100)</f>
        <v>4.9999999999999822</v>
      </c>
      <c r="T283" s="721">
        <f>IF(INDEX(Historical!$F$7:$F$1372,MATCH(B283,Historical!$B$7:$B$1403,0))=0,"n/a",((INDEX(Historical!$C$7:$C$1381,MATCH(B283,Historical!$B$7:$B$1403,0))/INDEX(Historical!$F$7:$F$1372,MATCH(B283,Historical!$B$7:$B$1403,0)))^(1/3)-1)*100)</f>
        <v>11.868894208139679</v>
      </c>
      <c r="U283" s="721">
        <f>IF(INDEX(Historical!$H$7:$H$1372,MATCH(B283,Historical!$B$7:$B$1403,0))=0,"n/a",((INDEX(Historical!$C$7:$C$1381,MATCH(B283,Historical!$B$7:$B$1403,0))/INDEX(Historical!$H$7:$H$1372,MATCH(B283,Historical!$B$7:$B$1403,0)))^(1/5)-1)*100)</f>
        <v>27.428876908153121</v>
      </c>
      <c r="V283" s="721" t="str">
        <f>IF(INDEX(Historical!$O$7:$O$1372,MATCH(B283,Historical!$B$7:$B$1403,0))=0,"n/a",((INDEX(Historical!$C$7:$C$1381,MATCH(B283,Historical!$B$7:$B$1403,0))/INDEX(Historical!$O$7:$O$1372,MATCH(B283,Historical!$B$7:$B$1403,0)))^(1/10)-1)*100)</f>
        <v>n/a</v>
      </c>
      <c r="W283" s="722" t="str">
        <f t="shared" si="72"/>
        <v>n/a</v>
      </c>
      <c r="X283" s="723">
        <f t="shared" si="73"/>
        <v>0.46489621878225629</v>
      </c>
      <c r="Y283" s="682"/>
      <c r="Z283" s="669">
        <f t="shared" si="74"/>
        <v>54.999999999999993</v>
      </c>
      <c r="AA283" s="910">
        <f t="shared" si="75"/>
        <v>18.218749999999996</v>
      </c>
      <c r="AB283" s="911">
        <v>12</v>
      </c>
      <c r="AC283" s="889">
        <v>1.6</v>
      </c>
      <c r="AD283" s="889" t="s">
        <v>136</v>
      </c>
      <c r="AE283" s="889">
        <v>2.35</v>
      </c>
      <c r="AF283" s="889">
        <v>1.05</v>
      </c>
      <c r="AG283" s="889" t="s">
        <v>136</v>
      </c>
      <c r="AH283" s="889">
        <v>162.1</v>
      </c>
      <c r="AI283" s="889">
        <v>5.42</v>
      </c>
      <c r="AJ283" s="889">
        <v>59</v>
      </c>
      <c r="AK283" s="889" t="s">
        <v>136</v>
      </c>
      <c r="AL283" s="902">
        <v>623.23</v>
      </c>
      <c r="AM283" s="896">
        <v>0.70000000000000007</v>
      </c>
      <c r="AN283" s="889">
        <v>0.46</v>
      </c>
      <c r="AO283" s="762">
        <f t="shared" si="76"/>
        <v>12.228994832681426</v>
      </c>
      <c r="AP283" s="763">
        <f t="shared" si="77"/>
        <v>30.447744832681423</v>
      </c>
      <c r="AQ283" s="912">
        <f t="shared" si="78"/>
        <v>-7.7932576579492601</v>
      </c>
      <c r="AR283" s="669">
        <f>INDEX(Historical!$C$7:$C$1381,MATCH(B283,Historical!$B$7:$B$1403,0))*IF(AH283="n/a",1.03,IF(AH283&lt;0,1.01,IF(AH283&gt;10,1.1,(1+AH283/100))))</f>
        <v>0.92400000000000004</v>
      </c>
      <c r="AS283" s="910">
        <f t="shared" si="79"/>
        <v>0.97408080000000008</v>
      </c>
      <c r="AT283" s="910">
        <f t="shared" si="83"/>
        <v>1.0033032240000002</v>
      </c>
      <c r="AU283" s="910">
        <f t="shared" si="83"/>
        <v>1.0334023207200003</v>
      </c>
      <c r="AV283" s="910">
        <f t="shared" si="83"/>
        <v>1.0644043903416003</v>
      </c>
      <c r="AW283" s="669">
        <f t="shared" si="80"/>
        <v>4.9991907350616014</v>
      </c>
      <c r="AX283" s="770">
        <f t="shared" si="81"/>
        <v>17.149882453041513</v>
      </c>
      <c r="AY283" s="959">
        <v>1.32</v>
      </c>
      <c r="AZ283" s="896">
        <v>18.16</v>
      </c>
      <c r="BA283" s="896">
        <v>-33.989999999999995</v>
      </c>
      <c r="BB283" s="896">
        <v>-22.689999999999998</v>
      </c>
      <c r="BC283" s="896">
        <v>-11.95</v>
      </c>
      <c r="BE283" s="641">
        <v>2014</v>
      </c>
      <c r="BF283" s="922">
        <f t="shared" si="82"/>
        <v>0</v>
      </c>
      <c r="BG283" s="906" t="s">
        <v>136</v>
      </c>
    </row>
    <row r="284" spans="1:60" ht="11.25" customHeight="1" x14ac:dyDescent="0.2">
      <c r="A284" s="895" t="s">
        <v>1617</v>
      </c>
      <c r="B284" s="899" t="s">
        <v>1618</v>
      </c>
      <c r="C284" s="957" t="s">
        <v>246</v>
      </c>
      <c r="D284" s="957" t="s">
        <v>4369</v>
      </c>
      <c r="E284" s="754">
        <v>7</v>
      </c>
      <c r="F284" s="1235">
        <v>659</v>
      </c>
      <c r="G284" s="1235" t="s">
        <v>106</v>
      </c>
      <c r="H284" s="1235" t="s">
        <v>106</v>
      </c>
      <c r="I284" s="898">
        <v>19.13</v>
      </c>
      <c r="J284" s="669">
        <f t="shared" si="69"/>
        <v>2.7182435964453742</v>
      </c>
      <c r="K284" s="901">
        <v>0.13</v>
      </c>
      <c r="L284" s="911">
        <v>4</v>
      </c>
      <c r="M284" s="660">
        <f t="shared" si="70"/>
        <v>0.52</v>
      </c>
      <c r="N284" s="894" t="s">
        <v>606</v>
      </c>
      <c r="O284" s="756">
        <v>0.11</v>
      </c>
      <c r="P284" s="636">
        <v>43530</v>
      </c>
      <c r="Q284" s="636">
        <v>43545</v>
      </c>
      <c r="R284" s="660">
        <f t="shared" si="71"/>
        <v>18.181818181818183</v>
      </c>
      <c r="S284" s="721">
        <f>IF(INDEX(Historical!$D$7:$D$1379,MATCH(B284,Historical!$B$7:$B$1403,0))=0,"n/a",(INDEX(Historical!$C$7:$C$1381,MATCH(B284,Historical!$B$7:$B$1403,0))/INDEX(Historical!$D$7:$D$1379,MATCH(B284,Historical!$B$7:$B$1403,0))-1)*100)</f>
        <v>18.181818181818187</v>
      </c>
      <c r="T284" s="721">
        <f>IF(INDEX(Historical!$F$7:$F$1372,MATCH(B284,Historical!$B$7:$B$1403,0))=0,"n/a",((INDEX(Historical!$C$7:$C$1381,MATCH(B284,Historical!$B$7:$B$1403,0))/INDEX(Historical!$F$7:$F$1372,MATCH(B284,Historical!$B$7:$B$1403,0)))^(1/3)-1)*100)</f>
        <v>22.917892127880691</v>
      </c>
      <c r="U284" s="721">
        <f>IF(INDEX(Historical!$H$7:$H$1372,MATCH(B284,Historical!$B$7:$B$1403,0))=0,"n/a",((INDEX(Historical!$C$7:$C$1381,MATCH(B284,Historical!$B$7:$B$1403,0))/INDEX(Historical!$H$7:$H$1372,MATCH(B284,Historical!$B$7:$B$1403,0)))^(1/5)-1)*100)</f>
        <v>21.058327510759469</v>
      </c>
      <c r="V284" s="721" t="str">
        <f>IF(INDEX(Historical!$O$7:$O$1372,MATCH(B284,Historical!$B$7:$B$1403,0))=0,"n/a",((INDEX(Historical!$C$7:$C$1381,MATCH(B284,Historical!$B$7:$B$1403,0))/INDEX(Historical!$O$7:$O$1372,MATCH(B284,Historical!$B$7:$B$1403,0)))^(1/10)-1)*100)</f>
        <v>n/a</v>
      </c>
      <c r="W284" s="722" t="str">
        <f t="shared" si="72"/>
        <v>n/a</v>
      </c>
      <c r="X284" s="723">
        <f t="shared" si="73"/>
        <v>1.442351199367087</v>
      </c>
      <c r="Y284" s="679"/>
      <c r="Z284" s="669">
        <f t="shared" si="74"/>
        <v>36.879432624113477</v>
      </c>
      <c r="AA284" s="910">
        <f t="shared" si="75"/>
        <v>13.567375886524824</v>
      </c>
      <c r="AB284" s="911">
        <v>12</v>
      </c>
      <c r="AC284" s="889">
        <v>1.41</v>
      </c>
      <c r="AD284" s="889">
        <v>0.96</v>
      </c>
      <c r="AE284" s="889">
        <v>1.31</v>
      </c>
      <c r="AF284" s="889">
        <v>6.38</v>
      </c>
      <c r="AG284" s="889">
        <v>44.6</v>
      </c>
      <c r="AH284" s="889">
        <v>33.4</v>
      </c>
      <c r="AI284" s="889">
        <v>6.4799999999999995</v>
      </c>
      <c r="AJ284" s="889">
        <v>14.6</v>
      </c>
      <c r="AK284" s="889">
        <v>14.180000000000001</v>
      </c>
      <c r="AL284" s="902">
        <v>601.26</v>
      </c>
      <c r="AM284" s="896">
        <v>0.70000000000000007</v>
      </c>
      <c r="AN284" s="889">
        <v>0.96</v>
      </c>
      <c r="AO284" s="762">
        <f t="shared" si="76"/>
        <v>10.209195220680021</v>
      </c>
      <c r="AP284" s="763">
        <f t="shared" si="77"/>
        <v>23.776571107204845</v>
      </c>
      <c r="AQ284" s="912">
        <f t="shared" si="78"/>
        <v>96.140378477624893</v>
      </c>
      <c r="AR284" s="669">
        <f>INDEX(Historical!$C$7:$C$1381,MATCH(B284,Historical!$B$7:$B$1403,0))*IF(AH284="n/a",1.03,IF(AH284&lt;0,1.01,IF(AH284&gt;10,1.1,(1+AH284/100))))</f>
        <v>0.57200000000000006</v>
      </c>
      <c r="AS284" s="910">
        <f t="shared" si="79"/>
        <v>0.6090656000000001</v>
      </c>
      <c r="AT284" s="910">
        <f t="shared" si="83"/>
        <v>0.66997216000000015</v>
      </c>
      <c r="AU284" s="910">
        <f t="shared" si="83"/>
        <v>0.73696937600000023</v>
      </c>
      <c r="AV284" s="910">
        <f t="shared" si="83"/>
        <v>0.8106663136000003</v>
      </c>
      <c r="AW284" s="669">
        <f t="shared" si="80"/>
        <v>3.3986734496000013</v>
      </c>
      <c r="AX284" s="770">
        <f t="shared" si="81"/>
        <v>17.766196809200217</v>
      </c>
      <c r="AY284" s="959">
        <v>0.69</v>
      </c>
      <c r="AZ284" s="896">
        <v>4.78</v>
      </c>
      <c r="BA284" s="896">
        <v>-29.509999999999998</v>
      </c>
      <c r="BB284" s="896">
        <v>-10.48</v>
      </c>
      <c r="BC284" s="896">
        <v>-11.72</v>
      </c>
      <c r="BE284" s="641">
        <v>2013</v>
      </c>
      <c r="BF284" s="922">
        <f t="shared" si="82"/>
        <v>0</v>
      </c>
      <c r="BG284" s="906">
        <v>10.6</v>
      </c>
      <c r="BH284" s="887"/>
    </row>
    <row r="285" spans="1:60" ht="11.25" customHeight="1" x14ac:dyDescent="0.2">
      <c r="A285" s="895" t="s">
        <v>1629</v>
      </c>
      <c r="B285" s="899" t="s">
        <v>1630</v>
      </c>
      <c r="C285" s="957" t="s">
        <v>108</v>
      </c>
      <c r="D285" s="957" t="s">
        <v>4355</v>
      </c>
      <c r="E285" s="754">
        <v>7</v>
      </c>
      <c r="F285" s="1235">
        <v>688</v>
      </c>
      <c r="G285" s="1235" t="s">
        <v>106</v>
      </c>
      <c r="H285" s="1235" t="s">
        <v>106</v>
      </c>
      <c r="I285" s="898">
        <v>18.739999999999998</v>
      </c>
      <c r="J285" s="669">
        <f t="shared" si="69"/>
        <v>2.0277481323372468</v>
      </c>
      <c r="K285" s="901">
        <v>9.5000000000000001E-2</v>
      </c>
      <c r="L285" s="911">
        <v>4</v>
      </c>
      <c r="M285" s="660">
        <f t="shared" si="70"/>
        <v>0.38</v>
      </c>
      <c r="N285" s="894" t="s">
        <v>991</v>
      </c>
      <c r="O285" s="756">
        <v>0.09</v>
      </c>
      <c r="P285" s="885">
        <v>43776</v>
      </c>
      <c r="Q285" s="885">
        <v>43789</v>
      </c>
      <c r="R285" s="660">
        <f t="shared" si="71"/>
        <v>5.5555555555555607</v>
      </c>
      <c r="S285" s="721">
        <f>IF(INDEX(Historical!$D$7:$D$1379,MATCH(B285,Historical!$B$7:$B$1403,0))=0,"n/a",(INDEX(Historical!$C$7:$C$1381,MATCH(B285,Historical!$B$7:$B$1403,0))/INDEX(Historical!$D$7:$D$1379,MATCH(B285,Historical!$B$7:$B$1403,0))-1)*100)</f>
        <v>12.5</v>
      </c>
      <c r="T285" s="721">
        <f>IF(INDEX(Historical!$F$7:$F$1372,MATCH(B285,Historical!$B$7:$B$1403,0))=0,"n/a",((INDEX(Historical!$C$7:$C$1381,MATCH(B285,Historical!$B$7:$B$1403,0))/INDEX(Historical!$F$7:$F$1372,MATCH(B285,Historical!$B$7:$B$1403,0)))^(1/3)-1)*100)</f>
        <v>14.471424255333186</v>
      </c>
      <c r="U285" s="721">
        <f>IF(INDEX(Historical!$H$7:$H$1372,MATCH(B285,Historical!$B$7:$B$1403,0))=0,"n/a",((INDEX(Historical!$C$7:$C$1381,MATCH(B285,Historical!$B$7:$B$1403,0))/INDEX(Historical!$H$7:$H$1372,MATCH(B285,Historical!$B$7:$B$1403,0)))^(1/5)-1)*100)</f>
        <v>17.607902252467355</v>
      </c>
      <c r="V285" s="721">
        <f>IF(INDEX(Historical!$O$7:$O$1372,MATCH(B285,Historical!$B$7:$B$1403,0))=0,"n/a",((INDEX(Historical!$C$7:$C$1381,MATCH(B285,Historical!$B$7:$B$1403,0))/INDEX(Historical!$O$7:$O$1372,MATCH(B285,Historical!$B$7:$B$1403,0)))^(1/10)-1)*100)</f>
        <v>0</v>
      </c>
      <c r="W285" s="722" t="str">
        <f t="shared" si="72"/>
        <v>n/a</v>
      </c>
      <c r="X285" s="723">
        <f t="shared" si="73"/>
        <v>3.3222457080127086</v>
      </c>
      <c r="Y285" s="900"/>
      <c r="Z285" s="669">
        <f t="shared" si="74"/>
        <v>26.573426573426573</v>
      </c>
      <c r="AA285" s="910">
        <f t="shared" si="75"/>
        <v>13.104895104895105</v>
      </c>
      <c r="AB285" s="911">
        <v>12</v>
      </c>
      <c r="AC285" s="889">
        <v>1.43</v>
      </c>
      <c r="AD285" s="889" t="s">
        <v>136</v>
      </c>
      <c r="AE285" s="889">
        <v>3.28</v>
      </c>
      <c r="AF285" s="889">
        <v>0.99</v>
      </c>
      <c r="AG285" s="889">
        <v>8.4</v>
      </c>
      <c r="AH285" s="889">
        <v>4.9000000000000004</v>
      </c>
      <c r="AI285" s="889">
        <v>11.540000000000001</v>
      </c>
      <c r="AJ285" s="889">
        <v>5.3</v>
      </c>
      <c r="AK285" s="889" t="s">
        <v>136</v>
      </c>
      <c r="AL285" s="902">
        <v>145.80000000000001</v>
      </c>
      <c r="AM285" s="896">
        <v>2.7</v>
      </c>
      <c r="AN285" s="889">
        <v>0.09</v>
      </c>
      <c r="AO285" s="762">
        <f t="shared" si="76"/>
        <v>6.5307552799094974</v>
      </c>
      <c r="AP285" s="763">
        <f t="shared" si="77"/>
        <v>19.635650384804602</v>
      </c>
      <c r="AQ285" s="912">
        <f t="shared" si="78"/>
        <v>-24.064804957425391</v>
      </c>
      <c r="AR285" s="669">
        <f>INDEX(Historical!$C$7:$C$1381,MATCH(B285,Historical!$B$7:$B$1403,0))*IF(AH285="n/a",1.03,IF(AH285&lt;0,1.01,IF(AH285&gt;10,1.1,(1+AH285/100))))</f>
        <v>0.37763999999999998</v>
      </c>
      <c r="AS285" s="910">
        <f t="shared" si="79"/>
        <v>0.415404</v>
      </c>
      <c r="AT285" s="910">
        <f t="shared" si="83"/>
        <v>0.42786612000000002</v>
      </c>
      <c r="AU285" s="910">
        <f t="shared" si="83"/>
        <v>0.44070210360000001</v>
      </c>
      <c r="AV285" s="910">
        <f t="shared" si="83"/>
        <v>0.45392316670800004</v>
      </c>
      <c r="AW285" s="669">
        <f t="shared" si="80"/>
        <v>2.1155353903080001</v>
      </c>
      <c r="AX285" s="770">
        <f t="shared" si="81"/>
        <v>11.288876148922093</v>
      </c>
      <c r="AY285" s="959">
        <v>0.79</v>
      </c>
      <c r="AZ285" s="896">
        <v>18.91</v>
      </c>
      <c r="BA285" s="896">
        <v>-8.5400000000000009</v>
      </c>
      <c r="BB285" s="896">
        <v>-3.06</v>
      </c>
      <c r="BC285" s="896">
        <v>6.8599999999999994</v>
      </c>
      <c r="BE285" s="641">
        <v>2013</v>
      </c>
      <c r="BF285" s="922">
        <f t="shared" si="82"/>
        <v>0</v>
      </c>
      <c r="BG285" s="906">
        <v>1</v>
      </c>
      <c r="BH285" s="721"/>
    </row>
    <row r="286" spans="1:60" ht="11.25" customHeight="1" x14ac:dyDescent="0.2">
      <c r="A286" s="904" t="s">
        <v>4080</v>
      </c>
      <c r="B286" s="899" t="s">
        <v>4081</v>
      </c>
      <c r="C286" s="957" t="s">
        <v>108</v>
      </c>
      <c r="D286" s="957" t="s">
        <v>4355</v>
      </c>
      <c r="E286" s="754">
        <v>7</v>
      </c>
      <c r="F286" s="1235">
        <v>699</v>
      </c>
      <c r="G286" s="1235" t="s">
        <v>106</v>
      </c>
      <c r="H286" s="1235" t="s">
        <v>106</v>
      </c>
      <c r="I286" s="898">
        <v>34.549999999999997</v>
      </c>
      <c r="J286" s="669">
        <f t="shared" si="69"/>
        <v>2.0260492040520983</v>
      </c>
      <c r="K286" s="901">
        <v>0.17499999999999999</v>
      </c>
      <c r="L286" s="911">
        <v>4</v>
      </c>
      <c r="M286" s="660">
        <f t="shared" si="70"/>
        <v>0.7</v>
      </c>
      <c r="N286" s="894" t="s">
        <v>240</v>
      </c>
      <c r="O286" s="756">
        <v>0.15</v>
      </c>
      <c r="P286" s="885">
        <v>43829</v>
      </c>
      <c r="Q286" s="885">
        <v>43839</v>
      </c>
      <c r="R286" s="660">
        <f t="shared" si="71"/>
        <v>16.666666666666664</v>
      </c>
      <c r="S286" s="721">
        <f>IF(INDEX(Historical!$D$7:$D$1379,MATCH(B286,Historical!$B$7:$B$1403,0))=0,"n/a",(INDEX(Historical!$C$7:$C$1381,MATCH(B286,Historical!$B$7:$B$1403,0))/INDEX(Historical!$D$7:$D$1379,MATCH(B286,Historical!$B$7:$B$1403,0))-1)*100)</f>
        <v>57.894736842105267</v>
      </c>
      <c r="T286" s="721">
        <f>IF(INDEX(Historical!$F$7:$F$1372,MATCH(B286,Historical!$B$7:$B$1403,0))=0,"n/a",((INDEX(Historical!$C$7:$C$1381,MATCH(B286,Historical!$B$7:$B$1403,0))/INDEX(Historical!$F$7:$F$1372,MATCH(B286,Historical!$B$7:$B$1403,0)))^(1/3)-1)*100)</f>
        <v>58.74010519681994</v>
      </c>
      <c r="U286" s="721">
        <f>IF(INDEX(Historical!$H$7:$H$1372,MATCH(B286,Historical!$B$7:$B$1403,0))=0,"n/a",((INDEX(Historical!$C$7:$C$1381,MATCH(B286,Historical!$B$7:$B$1403,0))/INDEX(Historical!$H$7:$H$1372,MATCH(B286,Historical!$B$7:$B$1403,0)))^(1/5)-1)*100)</f>
        <v>64.375182951722579</v>
      </c>
      <c r="V286" s="721" t="str">
        <f>IF(INDEX(Historical!$O$7:$O$1372,MATCH(B286,Historical!$B$7:$B$1403,0))=0,"n/a",((INDEX(Historical!$C$7:$C$1381,MATCH(B286,Historical!$B$7:$B$1403,0))/INDEX(Historical!$O$7:$O$1372,MATCH(B286,Historical!$B$7:$B$1403,0)))^(1/10)-1)*100)</f>
        <v>n/a</v>
      </c>
      <c r="W286" s="722" t="str">
        <f t="shared" si="72"/>
        <v>n/a</v>
      </c>
      <c r="X286" s="723">
        <f t="shared" si="73"/>
        <v>2.8997830158433593</v>
      </c>
      <c r="Y286" s="682"/>
      <c r="Z286" s="669">
        <f t="shared" si="74"/>
        <v>25.362318840579711</v>
      </c>
      <c r="AA286" s="910">
        <f t="shared" si="75"/>
        <v>12.518115942028986</v>
      </c>
      <c r="AB286" s="911">
        <v>12</v>
      </c>
      <c r="AC286" s="889">
        <v>2.76</v>
      </c>
      <c r="AD286" s="889" t="s">
        <v>136</v>
      </c>
      <c r="AE286" s="889">
        <v>4.78</v>
      </c>
      <c r="AF286" s="889">
        <v>2.2799999999999998</v>
      </c>
      <c r="AG286" s="889">
        <v>18.600000000000001</v>
      </c>
      <c r="AH286" s="889">
        <v>45.5</v>
      </c>
      <c r="AI286" s="889">
        <v>6.65</v>
      </c>
      <c r="AJ286" s="889">
        <v>22.2</v>
      </c>
      <c r="AK286" s="889" t="s">
        <v>136</v>
      </c>
      <c r="AL286" s="902">
        <v>1870</v>
      </c>
      <c r="AM286" s="896">
        <v>7.9</v>
      </c>
      <c r="AN286" s="889">
        <v>0.08</v>
      </c>
      <c r="AO286" s="762">
        <f t="shared" si="76"/>
        <v>53.883116213745694</v>
      </c>
      <c r="AP286" s="763">
        <f t="shared" si="77"/>
        <v>66.401232155774679</v>
      </c>
      <c r="AQ286" s="912">
        <f t="shared" si="78"/>
        <v>12.627812526877079</v>
      </c>
      <c r="AR286" s="669">
        <f>INDEX(Historical!$C$7:$C$1381,MATCH(B286,Historical!$B$7:$B$1403,0))*IF(AH286="n/a",1.03,IF(AH286&lt;0,1.01,IF(AH286&gt;10,1.1,(1+AH286/100))))</f>
        <v>0.66</v>
      </c>
      <c r="AS286" s="910">
        <f t="shared" si="79"/>
        <v>0.70389000000000002</v>
      </c>
      <c r="AT286" s="910">
        <f t="shared" si="83"/>
        <v>0.7250067</v>
      </c>
      <c r="AU286" s="910">
        <f t="shared" si="83"/>
        <v>0.74675690100000003</v>
      </c>
      <c r="AV286" s="910">
        <f t="shared" si="83"/>
        <v>0.76915960803000005</v>
      </c>
      <c r="AW286" s="669">
        <f t="shared" si="80"/>
        <v>3.6048132090300005</v>
      </c>
      <c r="AX286" s="770">
        <f t="shared" si="81"/>
        <v>10.433612761302461</v>
      </c>
      <c r="AY286" s="959">
        <v>1.33</v>
      </c>
      <c r="AZ286" s="896">
        <v>18.440000000000001</v>
      </c>
      <c r="BA286" s="896">
        <v>-15.53</v>
      </c>
      <c r="BB286" s="896">
        <v>-9.32</v>
      </c>
      <c r="BC286" s="896">
        <v>-0.15</v>
      </c>
      <c r="BE286" s="641">
        <v>2014</v>
      </c>
      <c r="BF286" s="922">
        <f t="shared" si="82"/>
        <v>0</v>
      </c>
      <c r="BG286" s="906">
        <v>1.7000000000000002</v>
      </c>
    </row>
    <row r="287" spans="1:60" s="796" customFormat="1" ht="11.25" customHeight="1" x14ac:dyDescent="0.2">
      <c r="A287" s="777" t="s">
        <v>4478</v>
      </c>
      <c r="B287" s="804" t="s">
        <v>1687</v>
      </c>
      <c r="C287" s="957" t="s">
        <v>131</v>
      </c>
      <c r="D287" s="957" t="s">
        <v>4356</v>
      </c>
      <c r="E287" s="778">
        <v>7</v>
      </c>
      <c r="F287" s="1235">
        <v>663</v>
      </c>
      <c r="G287" s="1234" t="s">
        <v>106</v>
      </c>
      <c r="H287" s="1234" t="s">
        <v>106</v>
      </c>
      <c r="I287" s="779">
        <v>8.98</v>
      </c>
      <c r="J287" s="780">
        <f t="shared" si="69"/>
        <v>5.5679287305122491</v>
      </c>
      <c r="K287" s="781">
        <v>0.125</v>
      </c>
      <c r="L287" s="782">
        <v>4</v>
      </c>
      <c r="M287" s="783">
        <f t="shared" si="70"/>
        <v>0.5</v>
      </c>
      <c r="N287" s="784" t="s">
        <v>565</v>
      </c>
      <c r="O287" s="785">
        <v>0.11749999999999999</v>
      </c>
      <c r="P287" s="800">
        <v>43580</v>
      </c>
      <c r="Q287" s="800">
        <v>43591</v>
      </c>
      <c r="R287" s="783">
        <f t="shared" si="71"/>
        <v>6.3829787234042614</v>
      </c>
      <c r="S287" s="721">
        <f>IF(INDEX(Historical!$D$7:$D$1379,MATCH(B287,Historical!$B$7:$B$1403,0))=0,"n/a",(INDEX(Historical!$C$7:$C$1381,MATCH(B287,Historical!$B$7:$B$1403,0))/INDEX(Historical!$D$7:$D$1379,MATCH(B287,Historical!$B$7:$B$1403,0))-1)*100)</f>
        <v>6.4864864864864868</v>
      </c>
      <c r="T287" s="721">
        <f>IF(INDEX(Historical!$F$7:$F$1372,MATCH(B287,Historical!$B$7:$B$1403,0))=0,"n/a",((INDEX(Historical!$C$7:$C$1381,MATCH(B287,Historical!$B$7:$B$1403,0))/INDEX(Historical!$F$7:$F$1372,MATCH(B287,Historical!$B$7:$B$1403,0)))^(1/3)-1)*100)</f>
        <v>6.9580434819270343</v>
      </c>
      <c r="U287" s="721">
        <f>IF(INDEX(Historical!$H$7:$H$1372,MATCH(B287,Historical!$B$7:$B$1403,0))=0,"n/a",((INDEX(Historical!$C$7:$C$1381,MATCH(B287,Historical!$B$7:$B$1403,0))/INDEX(Historical!$H$7:$H$1372,MATCH(B287,Historical!$B$7:$B$1403,0)))^(1/5)-1)*100)</f>
        <v>7.3785235039921293</v>
      </c>
      <c r="V287" s="721">
        <f>IF(INDEX(Historical!$O$7:$O$1372,MATCH(B287,Historical!$B$7:$B$1403,0))=0,"n/a",((INDEX(Historical!$C$7:$C$1381,MATCH(B287,Historical!$B$7:$B$1403,0))/INDEX(Historical!$O$7:$O$1372,MATCH(B287,Historical!$B$7:$B$1403,0)))^(1/10)-1)*100)</f>
        <v>6.1950434793489828</v>
      </c>
      <c r="W287" s="722">
        <f t="shared" si="72"/>
        <v>1.1910365970131196</v>
      </c>
      <c r="X287" s="723" t="str">
        <f t="shared" si="73"/>
        <v>n/a</v>
      </c>
      <c r="Y287" s="797"/>
      <c r="Z287" s="780">
        <f t="shared" si="74"/>
        <v>58.82352941176471</v>
      </c>
      <c r="AA287" s="788">
        <f t="shared" si="75"/>
        <v>10.564705882352943</v>
      </c>
      <c r="AB287" s="782">
        <v>9</v>
      </c>
      <c r="AC287" s="789">
        <v>0.85</v>
      </c>
      <c r="AD287" s="789" t="s">
        <v>136</v>
      </c>
      <c r="AE287" s="789">
        <v>0.24</v>
      </c>
      <c r="AF287" s="789">
        <v>1.56</v>
      </c>
      <c r="AG287" s="789" t="s">
        <v>136</v>
      </c>
      <c r="AH287" s="789">
        <v>-49.9</v>
      </c>
      <c r="AI287" s="789" t="s">
        <v>136</v>
      </c>
      <c r="AJ287" s="789">
        <v>-11.200000000000001</v>
      </c>
      <c r="AK287" s="789" t="s">
        <v>136</v>
      </c>
      <c r="AL287" s="790">
        <v>412</v>
      </c>
      <c r="AM287" s="791">
        <v>0.6</v>
      </c>
      <c r="AN287" s="789">
        <v>0.89</v>
      </c>
      <c r="AO287" s="792">
        <f t="shared" si="76"/>
        <v>2.3817463521514348</v>
      </c>
      <c r="AP287" s="793">
        <f t="shared" si="77"/>
        <v>12.946452234504378</v>
      </c>
      <c r="AQ287" s="794">
        <f t="shared" si="78"/>
        <v>-14.414588012336827</v>
      </c>
      <c r="AR287" s="669">
        <f>INDEX(Historical!$C$7:$C$1381,MATCH(B287,Historical!$B$7:$B$1403,0))*IF(AH287="n/a",1.03,IF(AH287&lt;0,1.01,IF(AH287&gt;10,1.1,(1+AH287/100))))</f>
        <v>0.49742500000000001</v>
      </c>
      <c r="AS287" s="788">
        <f t="shared" si="79"/>
        <v>0.51234774999999999</v>
      </c>
      <c r="AT287" s="788">
        <f t="shared" ref="AT287:AV306" si="84">IF($AK287="n/a",1.03*AS287,IF($AK287&lt;0,1.01*AS287,IF($AK287&gt;10,1.1*AS287,(1+$AK287/100)*AS287)))</f>
        <v>0.52771818250000002</v>
      </c>
      <c r="AU287" s="788">
        <f t="shared" si="84"/>
        <v>0.54354972797500001</v>
      </c>
      <c r="AV287" s="788">
        <f t="shared" si="84"/>
        <v>0.55985621981425004</v>
      </c>
      <c r="AW287" s="780">
        <f t="shared" si="80"/>
        <v>2.6408968802892501</v>
      </c>
      <c r="AX287" s="795">
        <f t="shared" si="81"/>
        <v>29.408651228165368</v>
      </c>
      <c r="AY287" s="960">
        <v>0.13</v>
      </c>
      <c r="AZ287" s="791">
        <v>1.41</v>
      </c>
      <c r="BA287" s="791">
        <v>-12.389999999999999</v>
      </c>
      <c r="BB287" s="791">
        <v>-3.61</v>
      </c>
      <c r="BC287" s="791">
        <v>-5.5</v>
      </c>
      <c r="BD287" s="933"/>
      <c r="BE287" s="641">
        <v>2013</v>
      </c>
      <c r="BF287" s="922">
        <f t="shared" si="82"/>
        <v>0</v>
      </c>
      <c r="BG287" s="847" t="s">
        <v>136</v>
      </c>
    </row>
    <row r="288" spans="1:60" ht="11.25" customHeight="1" x14ac:dyDescent="0.2">
      <c r="A288" s="887" t="s">
        <v>1641</v>
      </c>
      <c r="B288" s="899" t="s">
        <v>1642</v>
      </c>
      <c r="C288" s="957" t="s">
        <v>4359</v>
      </c>
      <c r="D288" s="957" t="s">
        <v>4388</v>
      </c>
      <c r="E288" s="754">
        <v>7</v>
      </c>
      <c r="F288" s="1235">
        <v>690</v>
      </c>
      <c r="G288" s="1235" t="s">
        <v>106</v>
      </c>
      <c r="H288" s="1235" t="s">
        <v>106</v>
      </c>
      <c r="I288" s="898">
        <v>44.43</v>
      </c>
      <c r="J288" s="669">
        <f t="shared" si="69"/>
        <v>0.65271213144271889</v>
      </c>
      <c r="K288" s="901">
        <v>0.28999999999999998</v>
      </c>
      <c r="L288" s="911">
        <v>1</v>
      </c>
      <c r="M288" s="660">
        <f t="shared" si="70"/>
        <v>0.28999999999999998</v>
      </c>
      <c r="N288" s="894" t="s">
        <v>171</v>
      </c>
      <c r="O288" s="756">
        <v>0.27</v>
      </c>
      <c r="P288" s="885">
        <v>43781</v>
      </c>
      <c r="Q288" s="885">
        <v>43800</v>
      </c>
      <c r="R288" s="660">
        <f t="shared" si="71"/>
        <v>7.4074074074073932</v>
      </c>
      <c r="S288" s="721">
        <f>IF(INDEX(Historical!$D$7:$D$1379,MATCH(B288,Historical!$B$7:$B$1403,0))=0,"n/a",(INDEX(Historical!$C$7:$C$1381,MATCH(B288,Historical!$B$7:$B$1403,0))/INDEX(Historical!$D$7:$D$1379,MATCH(B288,Historical!$B$7:$B$1403,0))-1)*100)</f>
        <v>7.4074074074073959</v>
      </c>
      <c r="T288" s="721">
        <f>IF(INDEX(Historical!$F$7:$F$1372,MATCH(B288,Historical!$B$7:$B$1403,0))=0,"n/a",((INDEX(Historical!$C$7:$C$1381,MATCH(B288,Historical!$B$7:$B$1403,0))/INDEX(Historical!$F$7:$F$1372,MATCH(B288,Historical!$B$7:$B$1403,0)))^(1/3)-1)*100)</f>
        <v>5.0717574498580165</v>
      </c>
      <c r="U288" s="721">
        <f>IF(INDEX(Historical!$H$7:$H$1372,MATCH(B288,Historical!$B$7:$B$1403,0))=0,"n/a",((INDEX(Historical!$C$7:$C$1381,MATCH(B288,Historical!$B$7:$B$1403,0))/INDEX(Historical!$H$7:$H$1372,MATCH(B288,Historical!$B$7:$B$1403,0)))^(1/5)-1)*100)</f>
        <v>4.295609661987454</v>
      </c>
      <c r="V288" s="721">
        <f>IF(INDEX(Historical!$O$7:$O$1372,MATCH(B288,Historical!$B$7:$B$1403,0))=0,"n/a",((INDEX(Historical!$C$7:$C$1381,MATCH(B288,Historical!$B$7:$B$1403,0))/INDEX(Historical!$O$7:$O$1372,MATCH(B288,Historical!$B$7:$B$1403,0)))^(1/10)-1)*100)</f>
        <v>6.1274676611179135</v>
      </c>
      <c r="W288" s="722">
        <f t="shared" si="72"/>
        <v>0.70104158839473174</v>
      </c>
      <c r="X288" s="723">
        <f t="shared" si="73"/>
        <v>0.49374823701005222</v>
      </c>
      <c r="Y288" s="900"/>
      <c r="Z288" s="669">
        <f t="shared" si="74"/>
        <v>25.892857142857139</v>
      </c>
      <c r="AA288" s="910">
        <f t="shared" si="75"/>
        <v>39.669642857142854</v>
      </c>
      <c r="AB288" s="911">
        <v>12</v>
      </c>
      <c r="AC288" s="889">
        <v>1.1200000000000001</v>
      </c>
      <c r="AD288" s="889">
        <v>1.62</v>
      </c>
      <c r="AE288" s="889">
        <v>3.56</v>
      </c>
      <c r="AF288" s="889">
        <v>4.66</v>
      </c>
      <c r="AG288" s="889">
        <v>12.3</v>
      </c>
      <c r="AH288" s="891">
        <v>-29.9</v>
      </c>
      <c r="AI288" s="891">
        <v>34.56</v>
      </c>
      <c r="AJ288" s="889">
        <v>8.6999999999999993</v>
      </c>
      <c r="AK288" s="889">
        <v>24.4</v>
      </c>
      <c r="AL288" s="902">
        <v>2260</v>
      </c>
      <c r="AM288" s="896">
        <v>0.8</v>
      </c>
      <c r="AN288" s="889">
        <v>1.53</v>
      </c>
      <c r="AO288" s="762">
        <f t="shared" si="76"/>
        <v>-34.721321063712679</v>
      </c>
      <c r="AP288" s="763">
        <f t="shared" si="77"/>
        <v>4.9483217934301731</v>
      </c>
      <c r="AQ288" s="912">
        <f t="shared" si="78"/>
        <v>186.63607256456416</v>
      </c>
      <c r="AR288" s="669">
        <f>INDEX(Historical!$C$7:$C$1381,MATCH(B288,Historical!$B$7:$B$1403,0))*IF(AH288="n/a",1.03,IF(AH288&lt;0,1.01,IF(AH288&gt;10,1.1,(1+AH288/100))))</f>
        <v>0.29289999999999999</v>
      </c>
      <c r="AS288" s="910">
        <f t="shared" si="79"/>
        <v>0.32219000000000003</v>
      </c>
      <c r="AT288" s="910">
        <f t="shared" si="84"/>
        <v>0.35440900000000009</v>
      </c>
      <c r="AU288" s="910">
        <f t="shared" si="84"/>
        <v>0.38984990000000014</v>
      </c>
      <c r="AV288" s="910">
        <f t="shared" si="84"/>
        <v>0.42883489000000019</v>
      </c>
      <c r="AW288" s="669">
        <f t="shared" si="80"/>
        <v>1.7881837900000006</v>
      </c>
      <c r="AX288" s="770">
        <f t="shared" si="81"/>
        <v>4.0247215620076542</v>
      </c>
      <c r="AY288" s="959">
        <v>0.54</v>
      </c>
      <c r="AZ288" s="896">
        <v>50.05</v>
      </c>
      <c r="BA288" s="896">
        <v>-10.780000000000001</v>
      </c>
      <c r="BB288" s="896">
        <v>2.87</v>
      </c>
      <c r="BC288" s="896">
        <v>17.560000000000002</v>
      </c>
      <c r="BE288" s="641">
        <v>2014</v>
      </c>
      <c r="BF288" s="922">
        <f t="shared" si="82"/>
        <v>0</v>
      </c>
      <c r="BG288" s="906">
        <v>3.2</v>
      </c>
      <c r="BH288" s="721"/>
    </row>
    <row r="289" spans="1:60" ht="11.25" customHeight="1" x14ac:dyDescent="0.2">
      <c r="A289" s="895" t="s">
        <v>3988</v>
      </c>
      <c r="B289" s="899" t="s">
        <v>3914</v>
      </c>
      <c r="C289" s="957" t="s">
        <v>4207</v>
      </c>
      <c r="D289" s="957" t="s">
        <v>4354</v>
      </c>
      <c r="E289" s="754">
        <v>7</v>
      </c>
      <c r="F289" s="1235">
        <v>705</v>
      </c>
      <c r="G289" s="1235" t="s">
        <v>106</v>
      </c>
      <c r="H289" s="1235" t="s">
        <v>106</v>
      </c>
      <c r="I289" s="898">
        <v>125.03</v>
      </c>
      <c r="J289" s="669">
        <f t="shared" si="69"/>
        <v>1.2796928737103097</v>
      </c>
      <c r="K289" s="901">
        <v>0.4</v>
      </c>
      <c r="L289" s="911">
        <v>4</v>
      </c>
      <c r="M289" s="660">
        <f t="shared" si="70"/>
        <v>1.6</v>
      </c>
      <c r="N289" s="894" t="s">
        <v>160</v>
      </c>
      <c r="O289" s="756">
        <v>0.375</v>
      </c>
      <c r="P289" s="1196">
        <v>43853</v>
      </c>
      <c r="Q289" s="1196">
        <v>43860</v>
      </c>
      <c r="R289" s="660">
        <f t="shared" si="71"/>
        <v>6.6666666666666723</v>
      </c>
      <c r="S289" s="721">
        <f>IF(INDEX(Historical!$D$7:$D$1379,MATCH(B289,Historical!$B$7:$B$1403,0))=0,"n/a",(INDEX(Historical!$C$7:$C$1381,MATCH(B289,Historical!$B$7:$B$1403,0))/INDEX(Historical!$D$7:$D$1379,MATCH(B289,Historical!$B$7:$B$1403,0))-1)*100)</f>
        <v>7.1428571428571397</v>
      </c>
      <c r="T289" s="721">
        <f>IF(INDEX(Historical!$F$7:$F$1372,MATCH(B289,Historical!$B$7:$B$1403,0))=0,"n/a",((INDEX(Historical!$C$7:$C$1381,MATCH(B289,Historical!$B$7:$B$1403,0))/INDEX(Historical!$F$7:$F$1372,MATCH(B289,Historical!$B$7:$B$1403,0)))^(1/3)-1)*100)</f>
        <v>20.843727005349997</v>
      </c>
      <c r="U289" s="721">
        <f>IF(INDEX(Historical!$H$7:$H$1372,MATCH(B289,Historical!$B$7:$B$1403,0))=0,"n/a",((INDEX(Historical!$C$7:$C$1381,MATCH(B289,Historical!$B$7:$B$1403,0))/INDEX(Historical!$H$7:$H$1372,MATCH(B289,Historical!$B$7:$B$1403,0)))^(1/5)-1)*100)</f>
        <v>64.375182951722579</v>
      </c>
      <c r="V289" s="721" t="str">
        <f>IF(INDEX(Historical!$O$7:$O$1372,MATCH(B289,Historical!$B$7:$B$1403,0))=0,"n/a",((INDEX(Historical!$C$7:$C$1381,MATCH(B289,Historical!$B$7:$B$1403,0))/INDEX(Historical!$O$7:$O$1372,MATCH(B289,Historical!$B$7:$B$1403,0)))^(1/10)-1)*100)</f>
        <v>n/a</v>
      </c>
      <c r="W289" s="722" t="str">
        <f t="shared" si="72"/>
        <v>n/a</v>
      </c>
      <c r="X289" s="723">
        <f t="shared" si="73"/>
        <v>3.9493977270995444</v>
      </c>
      <c r="Y289" s="679"/>
      <c r="Z289" s="669">
        <f t="shared" si="74"/>
        <v>16.427104722792606</v>
      </c>
      <c r="AA289" s="910">
        <f t="shared" si="75"/>
        <v>12.836755646817249</v>
      </c>
      <c r="AB289" s="911">
        <v>11</v>
      </c>
      <c r="AC289" s="889">
        <v>9.74</v>
      </c>
      <c r="AD289" s="889">
        <v>1.1100000000000001</v>
      </c>
      <c r="AE289" s="889">
        <v>0.28000000000000003</v>
      </c>
      <c r="AF289" s="889">
        <v>1.67</v>
      </c>
      <c r="AG289" s="889">
        <v>13.700000000000001</v>
      </c>
      <c r="AH289" s="889">
        <v>22.2</v>
      </c>
      <c r="AI289" s="889">
        <v>5</v>
      </c>
      <c r="AJ289" s="889">
        <v>16.3</v>
      </c>
      <c r="AK289" s="889">
        <v>11.57</v>
      </c>
      <c r="AL289" s="902">
        <v>6590</v>
      </c>
      <c r="AM289" s="896">
        <v>0.8</v>
      </c>
      <c r="AN289" s="889">
        <v>0.8</v>
      </c>
      <c r="AO289" s="762">
        <f t="shared" si="76"/>
        <v>52.818120178615629</v>
      </c>
      <c r="AP289" s="763">
        <f t="shared" si="77"/>
        <v>65.654875825432882</v>
      </c>
      <c r="AQ289" s="912">
        <f t="shared" si="78"/>
        <v>-2.3899323721965682</v>
      </c>
      <c r="AR289" s="669">
        <f>INDEX(Historical!$C$7:$C$1381,MATCH(B289,Historical!$B$7:$B$1403,0))*IF(AH289="n/a",1.03,IF(AH289&lt;0,1.01,IF(AH289&gt;10,1.1,(1+AH289/100))))</f>
        <v>1.6500000000000001</v>
      </c>
      <c r="AS289" s="910">
        <f t="shared" si="79"/>
        <v>1.7325000000000002</v>
      </c>
      <c r="AT289" s="910">
        <f t="shared" si="84"/>
        <v>1.9057500000000003</v>
      </c>
      <c r="AU289" s="910">
        <f t="shared" si="84"/>
        <v>2.0963250000000007</v>
      </c>
      <c r="AV289" s="910">
        <f t="shared" si="84"/>
        <v>2.3059575000000008</v>
      </c>
      <c r="AW289" s="669">
        <f t="shared" si="80"/>
        <v>9.6905325000000033</v>
      </c>
      <c r="AX289" s="770">
        <f t="shared" si="81"/>
        <v>7.7505658641925965</v>
      </c>
      <c r="AY289" s="959">
        <v>1.02</v>
      </c>
      <c r="AZ289" s="896">
        <v>59.18</v>
      </c>
      <c r="BA289" s="896">
        <v>-18.32</v>
      </c>
      <c r="BB289" s="896">
        <v>-9.06</v>
      </c>
      <c r="BC289" s="896">
        <v>12.389999999999999</v>
      </c>
      <c r="BE289" s="641">
        <v>2014</v>
      </c>
      <c r="BF289" s="922">
        <f t="shared" si="82"/>
        <v>0</v>
      </c>
      <c r="BG289" s="906">
        <v>4.3999999999999995</v>
      </c>
    </row>
    <row r="290" spans="1:60" ht="11.25" customHeight="1" x14ac:dyDescent="0.2">
      <c r="A290" s="895" t="s">
        <v>1621</v>
      </c>
      <c r="B290" s="899" t="s">
        <v>1622</v>
      </c>
      <c r="C290" s="957" t="s">
        <v>108</v>
      </c>
      <c r="D290" s="957" t="s">
        <v>4355</v>
      </c>
      <c r="E290" s="754">
        <v>7</v>
      </c>
      <c r="F290" s="1235">
        <v>689</v>
      </c>
      <c r="G290" s="1235" t="s">
        <v>115</v>
      </c>
      <c r="H290" s="1235" t="s">
        <v>115</v>
      </c>
      <c r="I290" s="898">
        <v>32.869999999999997</v>
      </c>
      <c r="J290" s="669">
        <f t="shared" si="69"/>
        <v>3.4073623364770316</v>
      </c>
      <c r="K290" s="901">
        <v>0.28000000000000003</v>
      </c>
      <c r="L290" s="911">
        <v>4</v>
      </c>
      <c r="M290" s="660">
        <f t="shared" si="70"/>
        <v>1.1200000000000001</v>
      </c>
      <c r="N290" s="894" t="s">
        <v>168</v>
      </c>
      <c r="O290" s="756">
        <v>0.27</v>
      </c>
      <c r="P290" s="885">
        <v>43775</v>
      </c>
      <c r="Q290" s="885">
        <v>43790</v>
      </c>
      <c r="R290" s="660">
        <f t="shared" si="71"/>
        <v>3.7037037037037068</v>
      </c>
      <c r="S290" s="721">
        <f>IF(INDEX(Historical!$D$7:$D$1379,MATCH(B290,Historical!$B$7:$B$1403,0))=0,"n/a",(INDEX(Historical!$C$7:$C$1381,MATCH(B290,Historical!$B$7:$B$1403,0))/INDEX(Historical!$D$7:$D$1379,MATCH(B290,Historical!$B$7:$B$1403,0))-1)*100)</f>
        <v>10.1010101010101</v>
      </c>
      <c r="T290" s="721">
        <f>IF(INDEX(Historical!$F$7:$F$1372,MATCH(B290,Historical!$B$7:$B$1403,0))=0,"n/a",((INDEX(Historical!$C$7:$C$1381,MATCH(B290,Historical!$B$7:$B$1403,0))/INDEX(Historical!$F$7:$F$1372,MATCH(B290,Historical!$B$7:$B$1403,0)))^(1/3)-1)*100)</f>
        <v>12.282461348995731</v>
      </c>
      <c r="U290" s="721">
        <f>IF(INDEX(Historical!$H$7:$H$1372,MATCH(B290,Historical!$B$7:$B$1403,0))=0,"n/a",((INDEX(Historical!$C$7:$C$1381,MATCH(B290,Historical!$B$7:$B$1403,0))/INDEX(Historical!$H$7:$H$1372,MATCH(B290,Historical!$B$7:$B$1403,0)))^(1/5)-1)*100)</f>
        <v>9.8964129213460872</v>
      </c>
      <c r="V290" s="721">
        <f>IF(INDEX(Historical!$O$7:$O$1372,MATCH(B290,Historical!$B$7:$B$1403,0))=0,"n/a",((INDEX(Historical!$C$7:$C$1381,MATCH(B290,Historical!$B$7:$B$1403,0))/INDEX(Historical!$O$7:$O$1372,MATCH(B290,Historical!$B$7:$B$1403,0)))^(1/10)-1)*100)</f>
        <v>1.7100498245471885</v>
      </c>
      <c r="W290" s="722">
        <f t="shared" si="72"/>
        <v>5.7872073545965836</v>
      </c>
      <c r="X290" s="723">
        <f t="shared" si="73"/>
        <v>0.77924511191701473</v>
      </c>
      <c r="Y290" s="682"/>
      <c r="Z290" s="669">
        <f t="shared" si="74"/>
        <v>38.095238095238102</v>
      </c>
      <c r="AA290" s="910">
        <f t="shared" si="75"/>
        <v>11.180272108843537</v>
      </c>
      <c r="AB290" s="911">
        <v>12</v>
      </c>
      <c r="AC290" s="889">
        <v>2.94</v>
      </c>
      <c r="AD290" s="889">
        <v>1.1200000000000001</v>
      </c>
      <c r="AE290" s="889">
        <v>4.17</v>
      </c>
      <c r="AF290" s="889">
        <v>1.1399999999999999</v>
      </c>
      <c r="AG290" s="889">
        <v>10.299999999999999</v>
      </c>
      <c r="AH290" s="889">
        <v>25</v>
      </c>
      <c r="AI290" s="889">
        <v>5.1100000000000003</v>
      </c>
      <c r="AJ290" s="889">
        <v>12.7</v>
      </c>
      <c r="AK290" s="889">
        <v>10</v>
      </c>
      <c r="AL290" s="902">
        <v>1310</v>
      </c>
      <c r="AM290" s="896">
        <v>0.1</v>
      </c>
      <c r="AN290" s="889">
        <v>0.12</v>
      </c>
      <c r="AO290" s="762">
        <f t="shared" si="76"/>
        <v>2.1235031489795819</v>
      </c>
      <c r="AP290" s="763">
        <f t="shared" si="77"/>
        <v>13.303775257823119</v>
      </c>
      <c r="AQ290" s="912">
        <f t="shared" si="78"/>
        <v>-24.735989996452766</v>
      </c>
      <c r="AR290" s="669">
        <f>INDEX(Historical!$C$7:$C$1381,MATCH(B290,Historical!$B$7:$B$1403,0))*IF(AH290="n/a",1.03,IF(AH290&lt;0,1.01,IF(AH290&gt;10,1.1,(1+AH290/100))))</f>
        <v>1.1990000000000003</v>
      </c>
      <c r="AS290" s="910">
        <f t="shared" si="79"/>
        <v>1.2602689000000002</v>
      </c>
      <c r="AT290" s="910">
        <f t="shared" si="84"/>
        <v>1.3862957900000004</v>
      </c>
      <c r="AU290" s="910">
        <f t="shared" si="84"/>
        <v>1.5249253690000004</v>
      </c>
      <c r="AV290" s="910">
        <f t="shared" si="84"/>
        <v>1.6774179059000005</v>
      </c>
      <c r="AW290" s="669">
        <f t="shared" si="80"/>
        <v>7.047907964900002</v>
      </c>
      <c r="AX290" s="770">
        <f t="shared" si="81"/>
        <v>21.441764420139954</v>
      </c>
      <c r="AY290" s="959">
        <v>0.63</v>
      </c>
      <c r="AZ290" s="896">
        <v>-1.29</v>
      </c>
      <c r="BA290" s="896">
        <v>-21.19</v>
      </c>
      <c r="BB290" s="896">
        <v>-15.809999999999999</v>
      </c>
      <c r="BC290" s="896">
        <v>-12.45</v>
      </c>
      <c r="BE290" s="641">
        <v>2013</v>
      </c>
      <c r="BF290" s="922">
        <f t="shared" si="82"/>
        <v>0</v>
      </c>
      <c r="BG290" s="906">
        <v>1.3</v>
      </c>
      <c r="BH290" s="721"/>
    </row>
    <row r="291" spans="1:60" ht="11.25" customHeight="1" x14ac:dyDescent="0.2">
      <c r="A291" s="904" t="s">
        <v>4028</v>
      </c>
      <c r="B291" s="899" t="s">
        <v>4029</v>
      </c>
      <c r="C291" s="957" t="s">
        <v>108</v>
      </c>
      <c r="D291" s="957" t="s">
        <v>4347</v>
      </c>
      <c r="E291" s="754">
        <v>7</v>
      </c>
      <c r="F291" s="1235">
        <v>722</v>
      </c>
      <c r="G291" s="1235" t="s">
        <v>106</v>
      </c>
      <c r="H291" s="1235" t="s">
        <v>106</v>
      </c>
      <c r="I291" s="898">
        <v>21.68</v>
      </c>
      <c r="J291" s="669">
        <f t="shared" si="69"/>
        <v>2.9520295202952034</v>
      </c>
      <c r="K291" s="901">
        <v>0.16</v>
      </c>
      <c r="L291" s="911">
        <v>4</v>
      </c>
      <c r="M291" s="660">
        <f t="shared" si="70"/>
        <v>0.64</v>
      </c>
      <c r="N291" s="894" t="s">
        <v>148</v>
      </c>
      <c r="O291" s="756">
        <v>0.15</v>
      </c>
      <c r="P291" s="885">
        <v>43874</v>
      </c>
      <c r="Q291" s="885">
        <v>43905</v>
      </c>
      <c r="R291" s="660">
        <f t="shared" si="71"/>
        <v>6.6666666666666732</v>
      </c>
      <c r="S291" s="721">
        <f>IF(INDEX(Historical!$D$7:$D$1379,MATCH(B291,Historical!$B$7:$B$1403,0))=0,"n/a",(INDEX(Historical!$C$7:$C$1381,MATCH(B291,Historical!$B$7:$B$1403,0))/INDEX(Historical!$D$7:$D$1379,MATCH(B291,Historical!$B$7:$B$1403,0))-1)*100)</f>
        <v>5.2631578947368363</v>
      </c>
      <c r="T291" s="721">
        <f>IF(INDEX(Historical!$F$7:$F$1372,MATCH(B291,Historical!$B$7:$B$1403,0))=0,"n/a",((INDEX(Historical!$C$7:$C$1381,MATCH(B291,Historical!$B$7:$B$1403,0))/INDEX(Historical!$F$7:$F$1372,MATCH(B291,Historical!$B$7:$B$1403,0)))^(1/3)-1)*100)</f>
        <v>12.624788044360603</v>
      </c>
      <c r="U291" s="721">
        <f>IF(INDEX(Historical!$H$7:$H$1372,MATCH(B291,Historical!$B$7:$B$1403,0))=0,"n/a",((INDEX(Historical!$C$7:$C$1381,MATCH(B291,Historical!$B$7:$B$1403,0))/INDEX(Historical!$H$7:$H$1372,MATCH(B291,Historical!$B$7:$B$1403,0)))^(1/5)-1)*100)</f>
        <v>46.144255162192536</v>
      </c>
      <c r="V291" s="721">
        <f>IF(INDEX(Historical!$O$7:$O$1372,MATCH(B291,Historical!$B$7:$B$1403,0))=0,"n/a",((INDEX(Historical!$C$7:$C$1381,MATCH(B291,Historical!$B$7:$B$1403,0))/INDEX(Historical!$O$7:$O$1372,MATCH(B291,Historical!$B$7:$B$1403,0)))^(1/10)-1)*100)</f>
        <v>4.4019629627884527</v>
      </c>
      <c r="W291" s="722">
        <f t="shared" si="72"/>
        <v>10.482654114145966</v>
      </c>
      <c r="X291" s="723" t="str">
        <f t="shared" si="73"/>
        <v>n/a</v>
      </c>
      <c r="Y291" s="691" t="s">
        <v>4513</v>
      </c>
      <c r="Z291" s="669" t="str">
        <f t="shared" si="74"/>
        <v>n/a</v>
      </c>
      <c r="AA291" s="910" t="str">
        <f t="shared" si="75"/>
        <v>n/a</v>
      </c>
      <c r="AB291" s="911">
        <v>12</v>
      </c>
      <c r="AC291" s="889" t="s">
        <v>136</v>
      </c>
      <c r="AD291" s="889" t="s">
        <v>136</v>
      </c>
      <c r="AE291" s="889" t="s">
        <v>136</v>
      </c>
      <c r="AF291" s="889" t="s">
        <v>136</v>
      </c>
      <c r="AG291" s="889" t="s">
        <v>136</v>
      </c>
      <c r="AH291" s="889" t="s">
        <v>136</v>
      </c>
      <c r="AI291" s="889" t="s">
        <v>136</v>
      </c>
      <c r="AJ291" s="889" t="s">
        <v>136</v>
      </c>
      <c r="AK291" s="889" t="s">
        <v>136</v>
      </c>
      <c r="AL291" s="902" t="s">
        <v>136</v>
      </c>
      <c r="AM291" s="896" t="s">
        <v>136</v>
      </c>
      <c r="AN291" s="889" t="s">
        <v>136</v>
      </c>
      <c r="AO291" s="762" t="str">
        <f t="shared" si="76"/>
        <v>n/a</v>
      </c>
      <c r="AP291" s="763">
        <f t="shared" si="77"/>
        <v>49.096284682487742</v>
      </c>
      <c r="AQ291" s="912" t="str">
        <f t="shared" si="78"/>
        <v>n/a</v>
      </c>
      <c r="AR291" s="669">
        <f>INDEX(Historical!$C$7:$C$1381,MATCH(B291,Historical!$B$7:$B$1403,0))*IF(AH291="n/a",1.03,IF(AH291&lt;0,1.01,IF(AH291&gt;10,1.1,(1+AH291/100))))</f>
        <v>0.61799999999999999</v>
      </c>
      <c r="AS291" s="910">
        <f t="shared" si="79"/>
        <v>0.63653999999999999</v>
      </c>
      <c r="AT291" s="910">
        <f t="shared" si="84"/>
        <v>0.6556362</v>
      </c>
      <c r="AU291" s="910">
        <f t="shared" si="84"/>
        <v>0.67530528600000006</v>
      </c>
      <c r="AV291" s="910">
        <f t="shared" si="84"/>
        <v>0.69556444458000011</v>
      </c>
      <c r="AW291" s="669">
        <f t="shared" si="80"/>
        <v>3.2810459305799999</v>
      </c>
      <c r="AX291" s="770">
        <f t="shared" si="81"/>
        <v>15.133975694557195</v>
      </c>
      <c r="AY291" s="959" t="s">
        <v>136</v>
      </c>
      <c r="AZ291" s="896" t="s">
        <v>136</v>
      </c>
      <c r="BA291" s="896" t="s">
        <v>136</v>
      </c>
      <c r="BB291" s="896" t="s">
        <v>136</v>
      </c>
      <c r="BC291" s="896" t="s">
        <v>136</v>
      </c>
      <c r="BD291" s="932" t="s">
        <v>4281</v>
      </c>
      <c r="BE291" s="641">
        <v>2014</v>
      </c>
      <c r="BF291" s="922">
        <f t="shared" si="82"/>
        <v>0</v>
      </c>
      <c r="BG291" s="906" t="s">
        <v>136</v>
      </c>
    </row>
    <row r="292" spans="1:60" ht="11.25" customHeight="1" x14ac:dyDescent="0.2">
      <c r="A292" s="904" t="s">
        <v>1729</v>
      </c>
      <c r="B292" s="899" t="s">
        <v>1730</v>
      </c>
      <c r="C292" s="957" t="s">
        <v>108</v>
      </c>
      <c r="D292" s="957" t="s">
        <v>4355</v>
      </c>
      <c r="E292" s="754">
        <v>7</v>
      </c>
      <c r="F292" s="1235">
        <v>681</v>
      </c>
      <c r="G292" s="1235" t="s">
        <v>106</v>
      </c>
      <c r="H292" s="1235" t="s">
        <v>106</v>
      </c>
      <c r="I292" s="898">
        <v>33.82</v>
      </c>
      <c r="J292" s="669">
        <f t="shared" si="69"/>
        <v>2.6020106445890008</v>
      </c>
      <c r="K292" s="901">
        <v>0.22</v>
      </c>
      <c r="L292" s="911">
        <v>4</v>
      </c>
      <c r="M292" s="660">
        <f t="shared" si="70"/>
        <v>0.88</v>
      </c>
      <c r="N292" s="894" t="s">
        <v>319</v>
      </c>
      <c r="O292" s="756">
        <v>0.19</v>
      </c>
      <c r="P292" s="885">
        <v>43720</v>
      </c>
      <c r="Q292" s="885">
        <v>43735</v>
      </c>
      <c r="R292" s="660">
        <f t="shared" si="71"/>
        <v>15.789473684210526</v>
      </c>
      <c r="S292" s="721">
        <f>IF(INDEX(Historical!$D$7:$D$1379,MATCH(B292,Historical!$B$7:$B$1403,0))=0,"n/a",(INDEX(Historical!$C$7:$C$1381,MATCH(B292,Historical!$B$7:$B$1403,0))/INDEX(Historical!$D$7:$D$1379,MATCH(B292,Historical!$B$7:$B$1403,0))-1)*100)</f>
        <v>17.142857142857149</v>
      </c>
      <c r="T292" s="721">
        <f>IF(INDEX(Historical!$F$7:$F$1372,MATCH(B292,Historical!$B$7:$B$1403,0))=0,"n/a",((INDEX(Historical!$C$7:$C$1381,MATCH(B292,Historical!$B$7:$B$1403,0))/INDEX(Historical!$F$7:$F$1372,MATCH(B292,Historical!$B$7:$B$1403,0)))^(1/3)-1)*100)</f>
        <v>10.973904713454852</v>
      </c>
      <c r="U292" s="721">
        <f>IF(INDEX(Historical!$H$7:$H$1372,MATCH(B292,Historical!$B$7:$B$1403,0))=0,"n/a",((INDEX(Historical!$C$7:$C$1381,MATCH(B292,Historical!$B$7:$B$1403,0))/INDEX(Historical!$H$7:$H$1372,MATCH(B292,Historical!$B$7:$B$1403,0)))^(1/5)-1)*100)</f>
        <v>13.258872838875678</v>
      </c>
      <c r="V292" s="721">
        <f>IF(INDEX(Historical!$O$7:$O$1372,MATCH(B292,Historical!$B$7:$B$1403,0))=0,"n/a",((INDEX(Historical!$C$7:$C$1381,MATCH(B292,Historical!$B$7:$B$1403,0))/INDEX(Historical!$O$7:$O$1372,MATCH(B292,Historical!$B$7:$B$1403,0)))^(1/10)-1)*100)</f>
        <v>4.6600772299310922</v>
      </c>
      <c r="W292" s="722">
        <f t="shared" si="72"/>
        <v>2.8452045287394809</v>
      </c>
      <c r="X292" s="723">
        <f t="shared" si="73"/>
        <v>1.5598673928089033</v>
      </c>
      <c r="Y292" s="682"/>
      <c r="Z292" s="669">
        <f t="shared" si="74"/>
        <v>29.931972789115648</v>
      </c>
      <c r="AA292" s="910">
        <f t="shared" si="75"/>
        <v>11.503401360544219</v>
      </c>
      <c r="AB292" s="911">
        <v>12</v>
      </c>
      <c r="AC292" s="889">
        <v>2.94</v>
      </c>
      <c r="AD292" s="889">
        <v>1.64</v>
      </c>
      <c r="AE292" s="889">
        <v>3.8</v>
      </c>
      <c r="AF292" s="889">
        <v>1.1299999999999999</v>
      </c>
      <c r="AG292" s="889">
        <v>9.9</v>
      </c>
      <c r="AH292" s="889">
        <v>23.200000000000003</v>
      </c>
      <c r="AI292" s="889">
        <v>2.93</v>
      </c>
      <c r="AJ292" s="889">
        <v>8.5</v>
      </c>
      <c r="AK292" s="889">
        <v>7.0000000000000009</v>
      </c>
      <c r="AL292" s="902">
        <v>1030</v>
      </c>
      <c r="AM292" s="896">
        <v>0.3</v>
      </c>
      <c r="AN292" s="889">
        <v>0.06</v>
      </c>
      <c r="AO292" s="762">
        <f t="shared" si="76"/>
        <v>4.3574821229204606</v>
      </c>
      <c r="AP292" s="763">
        <f t="shared" si="77"/>
        <v>15.860883483464679</v>
      </c>
      <c r="AQ292" s="912">
        <f t="shared" si="78"/>
        <v>-23.991686017866108</v>
      </c>
      <c r="AR292" s="669">
        <f>INDEX(Historical!$C$7:$C$1381,MATCH(B292,Historical!$B$7:$B$1403,0))*IF(AH292="n/a",1.03,IF(AH292&lt;0,1.01,IF(AH292&gt;10,1.1,(1+AH292/100))))</f>
        <v>0.90200000000000002</v>
      </c>
      <c r="AS292" s="910">
        <f t="shared" si="79"/>
        <v>0.92842860000000016</v>
      </c>
      <c r="AT292" s="910">
        <f t="shared" si="84"/>
        <v>0.99341860200000021</v>
      </c>
      <c r="AU292" s="910">
        <f t="shared" si="84"/>
        <v>1.0629579041400004</v>
      </c>
      <c r="AV292" s="910">
        <f t="shared" si="84"/>
        <v>1.1373649574298004</v>
      </c>
      <c r="AW292" s="669">
        <f t="shared" si="80"/>
        <v>5.0241700635698008</v>
      </c>
      <c r="AX292" s="770">
        <f t="shared" si="81"/>
        <v>14.855618165493201</v>
      </c>
      <c r="AY292" s="959">
        <v>0.89</v>
      </c>
      <c r="AZ292" s="896">
        <v>-1.4000000000000001</v>
      </c>
      <c r="BA292" s="896">
        <v>-18.350000000000001</v>
      </c>
      <c r="BB292" s="896">
        <v>-12.540000000000001</v>
      </c>
      <c r="BC292" s="896">
        <v>-10.290000000000001</v>
      </c>
      <c r="BE292" s="641">
        <v>2014</v>
      </c>
      <c r="BF292" s="922">
        <f t="shared" si="82"/>
        <v>0</v>
      </c>
      <c r="BG292" s="906">
        <v>1.3</v>
      </c>
    </row>
    <row r="293" spans="1:60" ht="11.25" customHeight="1" x14ac:dyDescent="0.2">
      <c r="A293" s="887" t="s">
        <v>1708</v>
      </c>
      <c r="B293" s="899" t="s">
        <v>1709</v>
      </c>
      <c r="C293" s="957" t="s">
        <v>4207</v>
      </c>
      <c r="D293" s="957" t="s">
        <v>4354</v>
      </c>
      <c r="E293" s="754">
        <v>7</v>
      </c>
      <c r="F293" s="1235">
        <v>668</v>
      </c>
      <c r="G293" s="1235" t="s">
        <v>106</v>
      </c>
      <c r="H293" s="1235" t="s">
        <v>106</v>
      </c>
      <c r="I293" s="898">
        <v>82.87</v>
      </c>
      <c r="J293" s="669">
        <f t="shared" si="69"/>
        <v>2.2203451188608661</v>
      </c>
      <c r="K293" s="901">
        <v>0.46</v>
      </c>
      <c r="L293" s="911">
        <v>4</v>
      </c>
      <c r="M293" s="660">
        <f t="shared" si="70"/>
        <v>1.84</v>
      </c>
      <c r="N293" s="894" t="s">
        <v>227</v>
      </c>
      <c r="O293" s="756">
        <v>0.44</v>
      </c>
      <c r="P293" s="885">
        <v>43608</v>
      </c>
      <c r="Q293" s="885">
        <v>43623</v>
      </c>
      <c r="R293" s="660">
        <f t="shared" si="71"/>
        <v>4.5454545454545494</v>
      </c>
      <c r="S293" s="721">
        <f>IF(INDEX(Historical!$D$7:$D$1379,MATCH(B293,Historical!$B$7:$B$1403,0))=0,"n/a",(INDEX(Historical!$C$7:$C$1381,MATCH(B293,Historical!$B$7:$B$1403,0))/INDEX(Historical!$D$7:$D$1379,MATCH(B293,Historical!$B$7:$B$1403,0))-1)*100)</f>
        <v>5.8139534883721034</v>
      </c>
      <c r="T293" s="721">
        <f>IF(INDEX(Historical!$F$7:$F$1372,MATCH(B293,Historical!$B$7:$B$1403,0))=0,"n/a",((INDEX(Historical!$C$7:$C$1381,MATCH(B293,Historical!$B$7:$B$1403,0))/INDEX(Historical!$F$7:$F$1372,MATCH(B293,Historical!$B$7:$B$1403,0)))^(1/3)-1)*100)</f>
        <v>8.1192352786058528</v>
      </c>
      <c r="U293" s="721">
        <f>IF(INDEX(Historical!$H$7:$H$1372,MATCH(B293,Historical!$B$7:$B$1403,0))=0,"n/a",((INDEX(Historical!$C$7:$C$1381,MATCH(B293,Historical!$B$7:$B$1403,0))/INDEX(Historical!$H$7:$H$1372,MATCH(B293,Historical!$B$7:$B$1403,0)))^(1/5)-1)*100)</f>
        <v>10.197228772148016</v>
      </c>
      <c r="V293" s="721">
        <f>IF(INDEX(Historical!$O$7:$O$1372,MATCH(B293,Historical!$B$7:$B$1403,0))=0,"n/a",((INDEX(Historical!$C$7:$C$1381,MATCH(B293,Historical!$B$7:$B$1403,0))/INDEX(Historical!$O$7:$O$1372,MATCH(B293,Historical!$B$7:$B$1403,0)))^(1/10)-1)*100)</f>
        <v>11.016911588434786</v>
      </c>
      <c r="W293" s="722">
        <f t="shared" si="72"/>
        <v>0.92559776760419432</v>
      </c>
      <c r="X293" s="723">
        <f t="shared" si="73"/>
        <v>1.2589171323639525</v>
      </c>
      <c r="Y293" s="900" t="s">
        <v>1710</v>
      </c>
      <c r="Z293" s="669">
        <f t="shared" si="74"/>
        <v>39.316239316239319</v>
      </c>
      <c r="AA293" s="910">
        <f t="shared" si="75"/>
        <v>17.707264957264961</v>
      </c>
      <c r="AB293" s="911">
        <v>9</v>
      </c>
      <c r="AC293" s="889">
        <v>4.68</v>
      </c>
      <c r="AD293" s="889">
        <v>1.7</v>
      </c>
      <c r="AE293" s="889">
        <v>2.11</v>
      </c>
      <c r="AF293" s="889">
        <v>2.63</v>
      </c>
      <c r="AG293" s="889">
        <v>15.299999999999999</v>
      </c>
      <c r="AH293" s="889">
        <v>-35.9</v>
      </c>
      <c r="AI293" s="889">
        <v>12.44</v>
      </c>
      <c r="AJ293" s="889">
        <v>8.1</v>
      </c>
      <c r="AK293" s="889">
        <v>10.4</v>
      </c>
      <c r="AL293" s="902">
        <v>28050</v>
      </c>
      <c r="AM293" s="896">
        <v>0.2</v>
      </c>
      <c r="AN293" s="889">
        <v>0.38</v>
      </c>
      <c r="AO293" s="762">
        <f t="shared" si="76"/>
        <v>-5.2896910662560792</v>
      </c>
      <c r="AP293" s="763">
        <f t="shared" si="77"/>
        <v>12.417573891008882</v>
      </c>
      <c r="AQ293" s="912">
        <f t="shared" si="78"/>
        <v>43.867387760946698</v>
      </c>
      <c r="AR293" s="669">
        <f>INDEX(Historical!$C$7:$C$1381,MATCH(B293,Historical!$B$7:$B$1403,0))*IF(AH293="n/a",1.03,IF(AH293&lt;0,1.01,IF(AH293&gt;10,1.1,(1+AH293/100))))</f>
        <v>1.8382000000000001</v>
      </c>
      <c r="AS293" s="910">
        <f t="shared" si="79"/>
        <v>2.0220200000000004</v>
      </c>
      <c r="AT293" s="910">
        <f t="shared" si="84"/>
        <v>2.2242220000000006</v>
      </c>
      <c r="AU293" s="910">
        <f t="shared" si="84"/>
        <v>2.446644200000001</v>
      </c>
      <c r="AV293" s="910">
        <f t="shared" si="84"/>
        <v>2.6913086200000014</v>
      </c>
      <c r="AW293" s="669">
        <f t="shared" si="80"/>
        <v>11.222394820000003</v>
      </c>
      <c r="AX293" s="770">
        <f t="shared" si="81"/>
        <v>13.542168239411129</v>
      </c>
      <c r="AY293" s="959">
        <v>1.1499999999999999</v>
      </c>
      <c r="AZ293" s="896">
        <v>3.61</v>
      </c>
      <c r="BA293" s="896">
        <v>-17.95</v>
      </c>
      <c r="BB293" s="896">
        <v>-12.94</v>
      </c>
      <c r="BC293" s="896">
        <v>-10.459999999999999</v>
      </c>
      <c r="BE293" s="641">
        <v>2013</v>
      </c>
      <c r="BF293" s="922">
        <f t="shared" si="82"/>
        <v>0</v>
      </c>
      <c r="BG293" s="906">
        <v>8.1</v>
      </c>
      <c r="BH293" s="721"/>
    </row>
    <row r="294" spans="1:60" ht="11.25" customHeight="1" x14ac:dyDescent="0.2">
      <c r="A294" s="904" t="s">
        <v>1711</v>
      </c>
      <c r="B294" s="899" t="s">
        <v>1712</v>
      </c>
      <c r="C294" s="957" t="s">
        <v>112</v>
      </c>
      <c r="D294" s="957" t="s">
        <v>212</v>
      </c>
      <c r="E294" s="754">
        <v>7</v>
      </c>
      <c r="F294" s="1235">
        <v>658</v>
      </c>
      <c r="G294" s="1235" t="s">
        <v>106</v>
      </c>
      <c r="H294" s="1235" t="s">
        <v>106</v>
      </c>
      <c r="I294" s="898">
        <v>22.01</v>
      </c>
      <c r="J294" s="669">
        <f t="shared" si="69"/>
        <v>1.9990913221263062</v>
      </c>
      <c r="K294" s="901">
        <v>0.11</v>
      </c>
      <c r="L294" s="911">
        <v>4</v>
      </c>
      <c r="M294" s="660">
        <f t="shared" si="70"/>
        <v>0.44</v>
      </c>
      <c r="N294" s="894" t="s">
        <v>343</v>
      </c>
      <c r="O294" s="756">
        <v>0.1</v>
      </c>
      <c r="P294" s="636">
        <v>43531</v>
      </c>
      <c r="Q294" s="636">
        <v>43543</v>
      </c>
      <c r="R294" s="660">
        <f t="shared" si="71"/>
        <v>9.9999999999999947</v>
      </c>
      <c r="S294" s="721">
        <f>IF(INDEX(Historical!$D$7:$D$1379,MATCH(B294,Historical!$B$7:$B$1403,0))=0,"n/a",(INDEX(Historical!$C$7:$C$1381,MATCH(B294,Historical!$B$7:$B$1403,0))/INDEX(Historical!$D$7:$D$1379,MATCH(B294,Historical!$B$7:$B$1403,0))-1)*100)</f>
        <v>9.9999999999999858</v>
      </c>
      <c r="T294" s="721">
        <f>IF(INDEX(Historical!$F$7:$F$1372,MATCH(B294,Historical!$B$7:$B$1403,0))=0,"n/a",((INDEX(Historical!$C$7:$C$1381,MATCH(B294,Historical!$B$7:$B$1403,0))/INDEX(Historical!$F$7:$F$1372,MATCH(B294,Historical!$B$7:$B$1403,0)))^(1/3)-1)*100)</f>
        <v>16.260329205681458</v>
      </c>
      <c r="U294" s="721">
        <f>IF(INDEX(Historical!$H$7:$H$1372,MATCH(B294,Historical!$B$7:$B$1403,0))=0,"n/a",((INDEX(Historical!$C$7:$C$1381,MATCH(B294,Historical!$B$7:$B$1403,0))/INDEX(Historical!$H$7:$H$1372,MATCH(B294,Historical!$B$7:$B$1403,0)))^(1/5)-1)*100)</f>
        <v>17.080491296489232</v>
      </c>
      <c r="V294" s="721" t="str">
        <f>IF(INDEX(Historical!$O$7:$O$1372,MATCH(B294,Historical!$B$7:$B$1403,0))=0,"n/a",((INDEX(Historical!$C$7:$C$1381,MATCH(B294,Historical!$B$7:$B$1403,0))/INDEX(Historical!$O$7:$O$1372,MATCH(B294,Historical!$B$7:$B$1403,0)))^(1/10)-1)*100)</f>
        <v>n/a</v>
      </c>
      <c r="W294" s="722" t="str">
        <f t="shared" si="72"/>
        <v>n/a</v>
      </c>
      <c r="X294" s="723">
        <f t="shared" si="73"/>
        <v>3.2847098647094675</v>
      </c>
      <c r="Y294" s="690"/>
      <c r="Z294" s="669">
        <f t="shared" si="74"/>
        <v>14.965986394557824</v>
      </c>
      <c r="AA294" s="910">
        <f t="shared" si="75"/>
        <v>7.4863945578231297</v>
      </c>
      <c r="AB294" s="911">
        <v>12</v>
      </c>
      <c r="AC294" s="889">
        <v>2.94</v>
      </c>
      <c r="AD294" s="889" t="s">
        <v>136</v>
      </c>
      <c r="AE294" s="889">
        <v>0.35</v>
      </c>
      <c r="AF294" s="889">
        <v>1.69</v>
      </c>
      <c r="AG294" s="889">
        <v>6.3</v>
      </c>
      <c r="AH294" s="891">
        <v>-9.1</v>
      </c>
      <c r="AI294" s="891">
        <v>18.970000000000002</v>
      </c>
      <c r="AJ294" s="889">
        <v>5.2</v>
      </c>
      <c r="AK294" s="889">
        <v>-10.65</v>
      </c>
      <c r="AL294" s="902">
        <v>1530</v>
      </c>
      <c r="AM294" s="896">
        <v>1.6</v>
      </c>
      <c r="AN294" s="889">
        <v>1.26</v>
      </c>
      <c r="AO294" s="762">
        <f t="shared" si="76"/>
        <v>11.593188060792411</v>
      </c>
      <c r="AP294" s="763">
        <f t="shared" si="77"/>
        <v>19.07958261861554</v>
      </c>
      <c r="AQ294" s="912">
        <f t="shared" si="78"/>
        <v>-25.012573490333022</v>
      </c>
      <c r="AR294" s="669">
        <f>INDEX(Historical!$C$7:$C$1381,MATCH(B294,Historical!$B$7:$B$1403,0))*IF(AH294="n/a",1.03,IF(AH294&lt;0,1.01,IF(AH294&gt;10,1.1,(1+AH294/100))))</f>
        <v>0.44440000000000002</v>
      </c>
      <c r="AS294" s="910">
        <f t="shared" si="79"/>
        <v>0.48884000000000005</v>
      </c>
      <c r="AT294" s="910">
        <f t="shared" si="84"/>
        <v>0.49372840000000007</v>
      </c>
      <c r="AU294" s="910">
        <f t="shared" si="84"/>
        <v>0.49866568400000005</v>
      </c>
      <c r="AV294" s="910">
        <f t="shared" si="84"/>
        <v>0.5036523408400001</v>
      </c>
      <c r="AW294" s="669">
        <f t="shared" si="80"/>
        <v>2.4292864248400003</v>
      </c>
      <c r="AX294" s="770">
        <f t="shared" si="81"/>
        <v>11.037194115583826</v>
      </c>
      <c r="AY294" s="959">
        <v>1.57</v>
      </c>
      <c r="AZ294" s="896">
        <v>1.34</v>
      </c>
      <c r="BA294" s="896">
        <v>-36.590000000000003</v>
      </c>
      <c r="BB294" s="896">
        <v>-19.27</v>
      </c>
      <c r="BC294" s="896">
        <v>-20.57</v>
      </c>
      <c r="BE294" s="641">
        <v>2013</v>
      </c>
      <c r="BF294" s="922">
        <f t="shared" si="82"/>
        <v>0</v>
      </c>
      <c r="BG294" s="906">
        <v>1.6</v>
      </c>
    </row>
    <row r="295" spans="1:60" ht="11.25" customHeight="1" x14ac:dyDescent="0.2">
      <c r="A295" s="895" t="s">
        <v>3919</v>
      </c>
      <c r="B295" s="899" t="s">
        <v>3920</v>
      </c>
      <c r="C295" s="957" t="s">
        <v>108</v>
      </c>
      <c r="D295" s="957" t="s">
        <v>4355</v>
      </c>
      <c r="E295" s="754">
        <v>7</v>
      </c>
      <c r="F295" s="1235">
        <v>697</v>
      </c>
      <c r="G295" s="1235" t="s">
        <v>106</v>
      </c>
      <c r="H295" s="1235" t="s">
        <v>106</v>
      </c>
      <c r="I295" s="898">
        <v>24.77</v>
      </c>
      <c r="J295" s="669">
        <f t="shared" si="69"/>
        <v>2.9067420266451349</v>
      </c>
      <c r="K295" s="901">
        <v>0.18</v>
      </c>
      <c r="L295" s="911">
        <v>4</v>
      </c>
      <c r="M295" s="660">
        <f t="shared" si="70"/>
        <v>0.72</v>
      </c>
      <c r="N295" s="894" t="s">
        <v>504</v>
      </c>
      <c r="O295" s="756">
        <v>0.17</v>
      </c>
      <c r="P295" s="885">
        <v>43811</v>
      </c>
      <c r="Q295" s="885">
        <v>43835</v>
      </c>
      <c r="R295" s="660">
        <f t="shared" si="71"/>
        <v>5.8823529411764595</v>
      </c>
      <c r="S295" s="721">
        <f>IF(INDEX(Historical!$D$7:$D$1379,MATCH(B295,Historical!$B$7:$B$1403,0))=0,"n/a",(INDEX(Historical!$C$7:$C$1381,MATCH(B295,Historical!$B$7:$B$1403,0))/INDEX(Historical!$D$7:$D$1379,MATCH(B295,Historical!$B$7:$B$1403,0))-1)*100)</f>
        <v>26.923076923076916</v>
      </c>
      <c r="T295" s="721">
        <f>IF(INDEX(Historical!$F$7:$F$1372,MATCH(B295,Historical!$B$7:$B$1403,0))=0,"n/a",((INDEX(Historical!$C$7:$C$1381,MATCH(B295,Historical!$B$7:$B$1403,0))/INDEX(Historical!$F$7:$F$1372,MATCH(B295,Historical!$B$7:$B$1403,0)))^(1/3)-1)*100)</f>
        <v>33.08485468568265</v>
      </c>
      <c r="U295" s="721">
        <f>IF(INDEX(Historical!$H$7:$H$1372,MATCH(B295,Historical!$B$7:$B$1403,0))=0,"n/a",((INDEX(Historical!$C$7:$C$1381,MATCH(B295,Historical!$B$7:$B$1403,0))/INDEX(Historical!$H$7:$H$1372,MATCH(B295,Historical!$B$7:$B$1403,0)))^(1/5)-1)*100)</f>
        <v>61.53942662021781</v>
      </c>
      <c r="V295" s="721" t="str">
        <f>IF(INDEX(Historical!$O$7:$O$1372,MATCH(B295,Historical!$B$7:$B$1403,0))=0,"n/a",((INDEX(Historical!$C$7:$C$1381,MATCH(B295,Historical!$B$7:$B$1403,0))/INDEX(Historical!$O$7:$O$1372,MATCH(B295,Historical!$B$7:$B$1403,0)))^(1/10)-1)*100)</f>
        <v>n/a</v>
      </c>
      <c r="W295" s="722" t="str">
        <f t="shared" si="72"/>
        <v>n/a</v>
      </c>
      <c r="X295" s="723" t="str">
        <f t="shared" si="73"/>
        <v>n/a</v>
      </c>
      <c r="Y295" s="900"/>
      <c r="Z295" s="669">
        <f t="shared" si="74"/>
        <v>31.168831168831169</v>
      </c>
      <c r="AA295" s="910">
        <f t="shared" si="75"/>
        <v>10.722943722943722</v>
      </c>
      <c r="AB295" s="911">
        <v>12</v>
      </c>
      <c r="AC295" s="889">
        <v>2.31</v>
      </c>
      <c r="AD295" s="889">
        <v>10.71</v>
      </c>
      <c r="AE295" s="889">
        <v>3.59</v>
      </c>
      <c r="AF295" s="889">
        <v>1.23</v>
      </c>
      <c r="AG295" s="889">
        <v>11.5</v>
      </c>
      <c r="AH295" s="889">
        <v>43.8</v>
      </c>
      <c r="AI295" s="889">
        <v>4.78</v>
      </c>
      <c r="AJ295" s="889">
        <v>-14.099999999999998</v>
      </c>
      <c r="AK295" s="889">
        <v>1</v>
      </c>
      <c r="AL295" s="902">
        <v>1990</v>
      </c>
      <c r="AM295" s="896">
        <v>0.6</v>
      </c>
      <c r="AN295" s="889">
        <v>0.15</v>
      </c>
      <c r="AO295" s="762">
        <f t="shared" si="76"/>
        <v>53.723224923919219</v>
      </c>
      <c r="AP295" s="763">
        <f t="shared" si="77"/>
        <v>64.446168646862944</v>
      </c>
      <c r="AQ295" s="912">
        <f t="shared" si="78"/>
        <v>-23.43711145812286</v>
      </c>
      <c r="AR295" s="669">
        <f>INDEX(Historical!$C$7:$C$1381,MATCH(B295,Historical!$B$7:$B$1403,0))*IF(AH295="n/a",1.03,IF(AH295&lt;0,1.01,IF(AH295&gt;10,1.1,(1+AH295/100))))</f>
        <v>0.72600000000000009</v>
      </c>
      <c r="AS295" s="910">
        <f t="shared" si="79"/>
        <v>0.76070280000000012</v>
      </c>
      <c r="AT295" s="910">
        <f t="shared" si="84"/>
        <v>0.76830982800000014</v>
      </c>
      <c r="AU295" s="910">
        <f t="shared" si="84"/>
        <v>0.77599292628000016</v>
      </c>
      <c r="AV295" s="910">
        <f t="shared" si="84"/>
        <v>0.78375285554280016</v>
      </c>
      <c r="AW295" s="669">
        <f t="shared" si="80"/>
        <v>3.8147584098228009</v>
      </c>
      <c r="AX295" s="770">
        <f t="shared" si="81"/>
        <v>15.400720265735975</v>
      </c>
      <c r="AY295" s="959">
        <v>1.26</v>
      </c>
      <c r="AZ295" s="896">
        <v>6.72</v>
      </c>
      <c r="BA295" s="896">
        <v>-21.759999999999998</v>
      </c>
      <c r="BB295" s="896">
        <v>-15.9</v>
      </c>
      <c r="BC295" s="896">
        <v>-13.489999999999998</v>
      </c>
      <c r="BE295" s="641">
        <v>2014</v>
      </c>
      <c r="BF295" s="922">
        <f t="shared" si="82"/>
        <v>0</v>
      </c>
      <c r="BG295" s="906">
        <v>1.4000000000000001</v>
      </c>
    </row>
    <row r="296" spans="1:60" ht="11.25" customHeight="1" x14ac:dyDescent="0.2">
      <c r="A296" s="895" t="s">
        <v>1753</v>
      </c>
      <c r="B296" s="899" t="s">
        <v>1754</v>
      </c>
      <c r="C296" s="957" t="s">
        <v>108</v>
      </c>
      <c r="D296" s="957" t="s">
        <v>118</v>
      </c>
      <c r="E296" s="754">
        <v>7</v>
      </c>
      <c r="F296" s="1235">
        <v>671</v>
      </c>
      <c r="G296" s="1235" t="s">
        <v>106</v>
      </c>
      <c r="H296" s="1235" t="s">
        <v>106</v>
      </c>
      <c r="I296" s="898">
        <v>38.340000000000003</v>
      </c>
      <c r="J296" s="669">
        <f t="shared" si="69"/>
        <v>3.4428794992175273</v>
      </c>
      <c r="K296" s="901">
        <v>0.33</v>
      </c>
      <c r="L296" s="911">
        <v>4</v>
      </c>
      <c r="M296" s="660">
        <f t="shared" si="70"/>
        <v>1.32</v>
      </c>
      <c r="N296" s="894" t="s">
        <v>148</v>
      </c>
      <c r="O296" s="756">
        <v>0.31</v>
      </c>
      <c r="P296" s="885">
        <v>43615</v>
      </c>
      <c r="Q296" s="885">
        <v>43630</v>
      </c>
      <c r="R296" s="660">
        <f t="shared" si="71"/>
        <v>6.4516129032258114</v>
      </c>
      <c r="S296" s="721">
        <f>IF(INDEX(Historical!$D$7:$D$1379,MATCH(B296,Historical!$B$7:$B$1403,0))=0,"n/a",(INDEX(Historical!$C$7:$C$1381,MATCH(B296,Historical!$B$7:$B$1403,0))/INDEX(Historical!$D$7:$D$1379,MATCH(B296,Historical!$B$7:$B$1403,0))-1)*100)</f>
        <v>7.4380165289256173</v>
      </c>
      <c r="T296" s="721">
        <f>IF(INDEX(Historical!$F$7:$F$1372,MATCH(B296,Historical!$B$7:$B$1403,0))=0,"n/a",((INDEX(Historical!$C$7:$C$1381,MATCH(B296,Historical!$B$7:$B$1403,0))/INDEX(Historical!$F$7:$F$1372,MATCH(B296,Historical!$B$7:$B$1403,0)))^(1/3)-1)*100)</f>
        <v>10.253031436559045</v>
      </c>
      <c r="U296" s="721">
        <f>IF(INDEX(Historical!$H$7:$H$1372,MATCH(B296,Historical!$B$7:$B$1403,0))=0,"n/a",((INDEX(Historical!$C$7:$C$1381,MATCH(B296,Historical!$B$7:$B$1403,0))/INDEX(Historical!$H$7:$H$1372,MATCH(B296,Historical!$B$7:$B$1403,0)))^(1/5)-1)*100)</f>
        <v>10.756634324829006</v>
      </c>
      <c r="V296" s="721">
        <f>IF(INDEX(Historical!$O$7:$O$1372,MATCH(B296,Historical!$B$7:$B$1403,0))=0,"n/a",((INDEX(Historical!$C$7:$C$1381,MATCH(B296,Historical!$B$7:$B$1403,0))/INDEX(Historical!$O$7:$O$1372,MATCH(B296,Historical!$B$7:$B$1403,0)))^(1/10)-1)*100)</f>
        <v>8.0386652698788641</v>
      </c>
      <c r="W296" s="722">
        <f t="shared" si="72"/>
        <v>1.3381119829848445</v>
      </c>
      <c r="X296" s="723" t="str">
        <f t="shared" si="73"/>
        <v>n/a</v>
      </c>
      <c r="Y296" s="682"/>
      <c r="Z296" s="669">
        <f t="shared" si="74"/>
        <v>240</v>
      </c>
      <c r="AA296" s="910">
        <f t="shared" si="75"/>
        <v>69.709090909090904</v>
      </c>
      <c r="AB296" s="911">
        <v>12</v>
      </c>
      <c r="AC296" s="889">
        <v>0.55000000000000004</v>
      </c>
      <c r="AD296" s="889">
        <v>6.92</v>
      </c>
      <c r="AE296" s="889">
        <v>0.8</v>
      </c>
      <c r="AF296" s="889">
        <v>1</v>
      </c>
      <c r="AG296" s="889">
        <v>2.2999999999999998</v>
      </c>
      <c r="AH296" s="889">
        <v>-90.2</v>
      </c>
      <c r="AI296" s="889">
        <v>85.71</v>
      </c>
      <c r="AJ296" s="889">
        <v>-50.6</v>
      </c>
      <c r="AK296" s="889">
        <v>10</v>
      </c>
      <c r="AL296" s="902">
        <v>958.12</v>
      </c>
      <c r="AM296" s="896">
        <v>0.2</v>
      </c>
      <c r="AN296" s="889">
        <v>0</v>
      </c>
      <c r="AO296" s="762">
        <f t="shared" si="76"/>
        <v>-55.50957708504437</v>
      </c>
      <c r="AP296" s="763">
        <f t="shared" si="77"/>
        <v>14.199513824046534</v>
      </c>
      <c r="AQ296" s="912">
        <f t="shared" si="78"/>
        <v>76.016528149541074</v>
      </c>
      <c r="AR296" s="669">
        <f>INDEX(Historical!$C$7:$C$1381,MATCH(B296,Historical!$B$7:$B$1403,0))*IF(AH296="n/a",1.03,IF(AH296&lt;0,1.01,IF(AH296&gt;10,1.1,(1+AH296/100))))</f>
        <v>1.3130000000000002</v>
      </c>
      <c r="AS296" s="910">
        <f t="shared" si="79"/>
        <v>1.4443000000000004</v>
      </c>
      <c r="AT296" s="910">
        <f t="shared" si="84"/>
        <v>1.5887300000000004</v>
      </c>
      <c r="AU296" s="910">
        <f t="shared" si="84"/>
        <v>1.7476030000000007</v>
      </c>
      <c r="AV296" s="910">
        <f t="shared" si="84"/>
        <v>1.9223633000000009</v>
      </c>
      <c r="AW296" s="669">
        <f t="shared" si="80"/>
        <v>8.015996300000003</v>
      </c>
      <c r="AX296" s="770">
        <f t="shared" si="81"/>
        <v>20.907658581116333</v>
      </c>
      <c r="AY296" s="959">
        <v>-0.15</v>
      </c>
      <c r="AZ296" s="896">
        <v>-6.17</v>
      </c>
      <c r="BA296" s="896">
        <v>-28.58</v>
      </c>
      <c r="BB296" s="896">
        <v>-14.360000000000001</v>
      </c>
      <c r="BC296" s="896">
        <v>-16.88</v>
      </c>
      <c r="BE296" s="641">
        <v>2013</v>
      </c>
      <c r="BF296" s="922">
        <f t="shared" si="82"/>
        <v>0</v>
      </c>
      <c r="BG296" s="906">
        <v>0.8</v>
      </c>
      <c r="BH296" s="721"/>
    </row>
    <row r="297" spans="1:60" s="796" customFormat="1" ht="11.25" customHeight="1" x14ac:dyDescent="0.2">
      <c r="A297" s="777" t="s">
        <v>3921</v>
      </c>
      <c r="B297" s="804" t="s">
        <v>3922</v>
      </c>
      <c r="C297" s="957" t="s">
        <v>108</v>
      </c>
      <c r="D297" s="957" t="s">
        <v>4355</v>
      </c>
      <c r="E297" s="778">
        <v>7</v>
      </c>
      <c r="F297" s="1235">
        <v>675</v>
      </c>
      <c r="G297" s="1234" t="s">
        <v>106</v>
      </c>
      <c r="H297" s="1234" t="s">
        <v>106</v>
      </c>
      <c r="I297" s="779">
        <v>17.13</v>
      </c>
      <c r="J297" s="780">
        <f t="shared" si="69"/>
        <v>1.8680677174547577</v>
      </c>
      <c r="K297" s="781">
        <v>0.08</v>
      </c>
      <c r="L297" s="782">
        <v>4</v>
      </c>
      <c r="M297" s="783">
        <f t="shared" si="70"/>
        <v>0.32</v>
      </c>
      <c r="N297" s="784" t="s">
        <v>151</v>
      </c>
      <c r="O297" s="785">
        <v>7.0000000000000007E-2</v>
      </c>
      <c r="P297" s="786">
        <v>43629</v>
      </c>
      <c r="Q297" s="786">
        <v>43644</v>
      </c>
      <c r="R297" s="783">
        <f t="shared" si="71"/>
        <v>14.285714285714276</v>
      </c>
      <c r="S297" s="721">
        <f>IF(INDEX(Historical!$D$7:$D$1379,MATCH(B297,Historical!$B$7:$B$1403,0))=0,"n/a",(INDEX(Historical!$C$7:$C$1381,MATCH(B297,Historical!$B$7:$B$1403,0))/INDEX(Historical!$D$7:$D$1379,MATCH(B297,Historical!$B$7:$B$1403,0))-1)*100)</f>
        <v>14.814814814814813</v>
      </c>
      <c r="T297" s="721">
        <f>IF(INDEX(Historical!$F$7:$F$1372,MATCH(B297,Historical!$B$7:$B$1403,0))=0,"n/a",((INDEX(Historical!$C$7:$C$1381,MATCH(B297,Historical!$B$7:$B$1403,0))/INDEX(Historical!$F$7:$F$1372,MATCH(B297,Historical!$B$7:$B$1403,0)))^(1/3)-1)*100)</f>
        <v>19.866105802463508</v>
      </c>
      <c r="U297" s="721">
        <f>IF(INDEX(Historical!$H$7:$H$1372,MATCH(B297,Historical!$B$7:$B$1403,0))=0,"n/a",((INDEX(Historical!$C$7:$C$1381,MATCH(B297,Historical!$B$7:$B$1403,0))/INDEX(Historical!$H$7:$H$1372,MATCH(B297,Historical!$B$7:$B$1403,0)))^(1/5)-1)*100)</f>
        <v>25.39272451403496</v>
      </c>
      <c r="V297" s="721" t="str">
        <f>IF(INDEX(Historical!$O$7:$O$1372,MATCH(B297,Historical!$B$7:$B$1403,0))=0,"n/a",((INDEX(Historical!$C$7:$C$1381,MATCH(B297,Historical!$B$7:$B$1403,0))/INDEX(Historical!$O$7:$O$1372,MATCH(B297,Historical!$B$7:$B$1403,0)))^(1/10)-1)*100)</f>
        <v>n/a</v>
      </c>
      <c r="W297" s="722" t="str">
        <f t="shared" si="72"/>
        <v>n/a</v>
      </c>
      <c r="X297" s="723">
        <f t="shared" si="73"/>
        <v>0.76715179800709843</v>
      </c>
      <c r="Y297" s="801"/>
      <c r="Z297" s="780">
        <f t="shared" si="74"/>
        <v>15.09433962264151</v>
      </c>
      <c r="AA297" s="788">
        <f t="shared" si="75"/>
        <v>8.0801886792452819</v>
      </c>
      <c r="AB297" s="782">
        <v>12</v>
      </c>
      <c r="AC297" s="789">
        <v>2.12</v>
      </c>
      <c r="AD297" s="789" t="s">
        <v>136</v>
      </c>
      <c r="AE297" s="789">
        <v>2.5099999999999998</v>
      </c>
      <c r="AF297" s="789">
        <v>1.2</v>
      </c>
      <c r="AG297" s="789">
        <v>15.9</v>
      </c>
      <c r="AH297" s="789">
        <v>47.599999999999994</v>
      </c>
      <c r="AI297" s="789">
        <v>8.74</v>
      </c>
      <c r="AJ297" s="789">
        <v>33.1</v>
      </c>
      <c r="AK297" s="789" t="s">
        <v>136</v>
      </c>
      <c r="AL297" s="790">
        <v>186.37</v>
      </c>
      <c r="AM297" s="791">
        <v>8</v>
      </c>
      <c r="AN297" s="789">
        <v>7.0000000000000007E-2</v>
      </c>
      <c r="AO297" s="792">
        <f t="shared" si="76"/>
        <v>19.180603552244435</v>
      </c>
      <c r="AP297" s="793">
        <f t="shared" si="77"/>
        <v>27.260792231489717</v>
      </c>
      <c r="AQ297" s="794">
        <f t="shared" si="78"/>
        <v>-34.353720880280271</v>
      </c>
      <c r="AR297" s="669">
        <f>INDEX(Historical!$C$7:$C$1381,MATCH(B297,Historical!$B$7:$B$1403,0))*IF(AH297="n/a",1.03,IF(AH297&lt;0,1.01,IF(AH297&gt;10,1.1,(1+AH297/100))))</f>
        <v>0.34100000000000003</v>
      </c>
      <c r="AS297" s="788">
        <f t="shared" si="79"/>
        <v>0.37080340000000001</v>
      </c>
      <c r="AT297" s="788">
        <f t="shared" si="84"/>
        <v>0.38192750200000003</v>
      </c>
      <c r="AU297" s="788">
        <f t="shared" si="84"/>
        <v>0.39338532706000007</v>
      </c>
      <c r="AV297" s="788">
        <f t="shared" si="84"/>
        <v>0.4051868868718001</v>
      </c>
      <c r="AW297" s="780">
        <f t="shared" si="80"/>
        <v>1.8923031159318</v>
      </c>
      <c r="AX297" s="795">
        <f t="shared" si="81"/>
        <v>11.046719882847636</v>
      </c>
      <c r="AY297" s="960">
        <v>0.67</v>
      </c>
      <c r="AZ297" s="791">
        <v>2.33</v>
      </c>
      <c r="BA297" s="791">
        <v>-30.65</v>
      </c>
      <c r="BB297" s="791">
        <v>-20.630000000000003</v>
      </c>
      <c r="BC297" s="791">
        <v>-19.37</v>
      </c>
      <c r="BD297" s="933"/>
      <c r="BE297" s="641">
        <v>2013</v>
      </c>
      <c r="BF297" s="922">
        <f t="shared" si="82"/>
        <v>0</v>
      </c>
      <c r="BG297" s="847">
        <v>1.4000000000000001</v>
      </c>
    </row>
    <row r="298" spans="1:60" ht="11.25" customHeight="1" x14ac:dyDescent="0.2">
      <c r="A298" s="895" t="s">
        <v>1825</v>
      </c>
      <c r="B298" s="899" t="s">
        <v>1826</v>
      </c>
      <c r="C298" s="957" t="s">
        <v>246</v>
      </c>
      <c r="D298" s="957" t="s">
        <v>4369</v>
      </c>
      <c r="E298" s="754">
        <v>7</v>
      </c>
      <c r="F298" s="1235">
        <v>698</v>
      </c>
      <c r="G298" s="1235" t="s">
        <v>106</v>
      </c>
      <c r="H298" s="1235" t="s">
        <v>106</v>
      </c>
      <c r="I298" s="898">
        <v>96.78</v>
      </c>
      <c r="J298" s="669">
        <f t="shared" si="69"/>
        <v>2.2318660880347183</v>
      </c>
      <c r="K298" s="901">
        <v>0.54</v>
      </c>
      <c r="L298" s="911">
        <v>4</v>
      </c>
      <c r="M298" s="660">
        <f t="shared" si="70"/>
        <v>2.16</v>
      </c>
      <c r="N298" s="894" t="s">
        <v>265</v>
      </c>
      <c r="O298" s="756">
        <v>0.45</v>
      </c>
      <c r="P298" s="885">
        <v>43818</v>
      </c>
      <c r="Q298" s="885">
        <v>43835</v>
      </c>
      <c r="R298" s="660">
        <f t="shared" si="71"/>
        <v>20.000000000000004</v>
      </c>
      <c r="S298" s="721">
        <f>IF(INDEX(Historical!$D$7:$D$1379,MATCH(B298,Historical!$B$7:$B$1403,0))=0,"n/a",(INDEX(Historical!$C$7:$C$1381,MATCH(B298,Historical!$B$7:$B$1403,0))/INDEX(Historical!$D$7:$D$1379,MATCH(B298,Historical!$B$7:$B$1403,0))-1)*100)</f>
        <v>12.5</v>
      </c>
      <c r="T298" s="721">
        <f>IF(INDEX(Historical!$F$7:$F$1372,MATCH(B298,Historical!$B$7:$B$1403,0))=0,"n/a",((INDEX(Historical!$C$7:$C$1381,MATCH(B298,Historical!$B$7:$B$1403,0))/INDEX(Historical!$F$7:$F$1372,MATCH(B298,Historical!$B$7:$B$1403,0)))^(1/3)-1)*100)</f>
        <v>14.471424255333186</v>
      </c>
      <c r="U298" s="721">
        <f>IF(INDEX(Historical!$H$7:$H$1372,MATCH(B298,Historical!$B$7:$B$1403,0))=0,"n/a",((INDEX(Historical!$C$7:$C$1381,MATCH(B298,Historical!$B$7:$B$1403,0))/INDEX(Historical!$H$7:$H$1372,MATCH(B298,Historical!$B$7:$B$1403,0)))^(1/5)-1)*100)</f>
        <v>48.411139390205889</v>
      </c>
      <c r="V298" s="721" t="str">
        <f>IF(INDEX(Historical!$O$7:$O$1372,MATCH(B298,Historical!$B$7:$B$1403,0))=0,"n/a",((INDEX(Historical!$C$7:$C$1381,MATCH(B298,Historical!$B$7:$B$1403,0))/INDEX(Historical!$O$7:$O$1372,MATCH(B298,Historical!$B$7:$B$1403,0)))^(1/10)-1)*100)</f>
        <v>n/a</v>
      </c>
      <c r="W298" s="722" t="str">
        <f t="shared" si="72"/>
        <v>n/a</v>
      </c>
      <c r="X298" s="723" t="str">
        <f t="shared" si="73"/>
        <v>n/a</v>
      </c>
      <c r="Y298" s="679"/>
      <c r="Z298" s="669">
        <f t="shared" si="74"/>
        <v>78.545454545454547</v>
      </c>
      <c r="AA298" s="910">
        <f t="shared" si="75"/>
        <v>35.192727272727275</v>
      </c>
      <c r="AB298" s="911">
        <v>12</v>
      </c>
      <c r="AC298" s="889">
        <v>2.75</v>
      </c>
      <c r="AD298" s="889">
        <v>1.56</v>
      </c>
      <c r="AE298" s="889">
        <v>0.97</v>
      </c>
      <c r="AF298" s="889">
        <v>1.35</v>
      </c>
      <c r="AG298" s="889">
        <v>3.9</v>
      </c>
      <c r="AH298" s="889">
        <v>-73.2</v>
      </c>
      <c r="AI298" s="889">
        <v>13.900000000000002</v>
      </c>
      <c r="AJ298" s="889">
        <v>-5.5</v>
      </c>
      <c r="AK298" s="889">
        <v>22.54</v>
      </c>
      <c r="AL298" s="902">
        <v>4150</v>
      </c>
      <c r="AM298" s="896">
        <v>1.9</v>
      </c>
      <c r="AN298" s="889">
        <v>1.28</v>
      </c>
      <c r="AO298" s="762">
        <f t="shared" si="76"/>
        <v>15.450278205513335</v>
      </c>
      <c r="AP298" s="763">
        <f t="shared" si="77"/>
        <v>50.64300547824061</v>
      </c>
      <c r="AQ298" s="912">
        <f t="shared" si="78"/>
        <v>45.312203078875534</v>
      </c>
      <c r="AR298" s="669">
        <f>INDEX(Historical!$C$7:$C$1381,MATCH(B298,Historical!$B$7:$B$1403,0))*IF(AH298="n/a",1.03,IF(AH298&lt;0,1.01,IF(AH298&gt;10,1.1,(1+AH298/100))))</f>
        <v>1.8180000000000001</v>
      </c>
      <c r="AS298" s="910">
        <f t="shared" si="79"/>
        <v>1.9998000000000002</v>
      </c>
      <c r="AT298" s="910">
        <f t="shared" si="84"/>
        <v>2.1997800000000005</v>
      </c>
      <c r="AU298" s="910">
        <f t="shared" si="84"/>
        <v>2.4197580000000007</v>
      </c>
      <c r="AV298" s="910">
        <f t="shared" si="84"/>
        <v>2.6617338000000008</v>
      </c>
      <c r="AW298" s="669">
        <f t="shared" si="80"/>
        <v>11.099071800000001</v>
      </c>
      <c r="AX298" s="770">
        <f t="shared" si="81"/>
        <v>11.46835275883447</v>
      </c>
      <c r="AY298" s="959">
        <v>1.85</v>
      </c>
      <c r="AZ298" s="896">
        <v>17.41</v>
      </c>
      <c r="BA298" s="896">
        <v>-26.27</v>
      </c>
      <c r="BB298" s="896">
        <v>-22.15</v>
      </c>
      <c r="BC298" s="896">
        <v>-10.9</v>
      </c>
      <c r="BE298" s="641">
        <v>2014</v>
      </c>
      <c r="BF298" s="922">
        <f t="shared" si="82"/>
        <v>0</v>
      </c>
      <c r="BG298" s="906">
        <v>1.4000000000000001</v>
      </c>
    </row>
    <row r="299" spans="1:60" ht="11.25" customHeight="1" x14ac:dyDescent="0.2">
      <c r="A299" s="887" t="s">
        <v>2951</v>
      </c>
      <c r="B299" s="899" t="s">
        <v>2952</v>
      </c>
      <c r="C299" s="957" t="s">
        <v>123</v>
      </c>
      <c r="D299" s="957" t="s">
        <v>4389</v>
      </c>
      <c r="E299" s="754">
        <v>7</v>
      </c>
      <c r="F299" s="1235">
        <v>719</v>
      </c>
      <c r="G299" s="1235" t="s">
        <v>106</v>
      </c>
      <c r="H299" s="1235" t="s">
        <v>106</v>
      </c>
      <c r="I299" s="898">
        <v>120.26</v>
      </c>
      <c r="J299" s="669">
        <f t="shared" si="69"/>
        <v>1.1308830866456012</v>
      </c>
      <c r="K299" s="901">
        <v>0.34</v>
      </c>
      <c r="L299" s="911">
        <v>4</v>
      </c>
      <c r="M299" s="660">
        <f t="shared" si="70"/>
        <v>1.36</v>
      </c>
      <c r="N299" s="894" t="s">
        <v>227</v>
      </c>
      <c r="O299" s="756">
        <v>0.31</v>
      </c>
      <c r="P299" s="885">
        <v>43886</v>
      </c>
      <c r="Q299" s="885">
        <v>43900</v>
      </c>
      <c r="R299" s="660">
        <f t="shared" si="71"/>
        <v>9.6774193548387171</v>
      </c>
      <c r="S299" s="721">
        <f>IF(INDEX(Historical!$D$7:$D$1379,MATCH(B299,Historical!$B$7:$B$1403,0))=0,"n/a",(INDEX(Historical!$C$7:$C$1381,MATCH(B299,Historical!$B$7:$B$1403,0))/INDEX(Historical!$D$7:$D$1379,MATCH(B299,Historical!$B$7:$B$1403,0))-1)*100)</f>
        <v>10.714285714285698</v>
      </c>
      <c r="T299" s="721">
        <f>IF(INDEX(Historical!$F$7:$F$1372,MATCH(B299,Historical!$B$7:$B$1403,0))=0,"n/a",((INDEX(Historical!$C$7:$C$1381,MATCH(B299,Historical!$B$7:$B$1403,0))/INDEX(Historical!$F$7:$F$1372,MATCH(B299,Historical!$B$7:$B$1403,0)))^(1/3)-1)*100)</f>
        <v>15.729452726293779</v>
      </c>
      <c r="U299" s="721">
        <f>IF(INDEX(Historical!$H$7:$H$1372,MATCH(B299,Historical!$B$7:$B$1403,0))=0,"n/a",((INDEX(Historical!$C$7:$C$1381,MATCH(B299,Historical!$B$7:$B$1403,0))/INDEX(Historical!$H$7:$H$1372,MATCH(B299,Historical!$B$7:$B$1403,0)))^(1/5)-1)*100)</f>
        <v>41.3187544034475</v>
      </c>
      <c r="V299" s="721">
        <f>IF(INDEX(Historical!$O$7:$O$1372,MATCH(B299,Historical!$B$7:$B$1403,0))=0,"n/a",((INDEX(Historical!$C$7:$C$1381,MATCH(B299,Historical!$B$7:$B$1403,0))/INDEX(Historical!$O$7:$O$1372,MATCH(B299,Historical!$B$7:$B$1403,0)))^(1/10)-1)*100)</f>
        <v>-1.7537467490159608</v>
      </c>
      <c r="W299" s="722" t="str">
        <f t="shared" si="72"/>
        <v>n/a</v>
      </c>
      <c r="X299" s="723">
        <f t="shared" si="73"/>
        <v>0.4611468125384765</v>
      </c>
      <c r="Y299" s="679"/>
      <c r="Z299" s="669">
        <f t="shared" si="74"/>
        <v>29.059829059829063</v>
      </c>
      <c r="AA299" s="910">
        <f t="shared" si="75"/>
        <v>25.696581196581199</v>
      </c>
      <c r="AB299" s="911">
        <v>12</v>
      </c>
      <c r="AC299" s="889">
        <v>4.68</v>
      </c>
      <c r="AD299" s="889">
        <v>1.49</v>
      </c>
      <c r="AE299" s="889">
        <v>3.27</v>
      </c>
      <c r="AF299" s="889">
        <v>2.87</v>
      </c>
      <c r="AG299" s="889">
        <v>10.6</v>
      </c>
      <c r="AH299" s="889">
        <v>71.7</v>
      </c>
      <c r="AI299" s="889">
        <v>16.2</v>
      </c>
      <c r="AJ299" s="889">
        <v>89.600000000000009</v>
      </c>
      <c r="AK299" s="889">
        <v>17.21</v>
      </c>
      <c r="AL299" s="902">
        <v>16140</v>
      </c>
      <c r="AM299" s="896">
        <v>0.25</v>
      </c>
      <c r="AN299" s="889">
        <v>0.5</v>
      </c>
      <c r="AO299" s="762">
        <f t="shared" si="76"/>
        <v>16.753056293511904</v>
      </c>
      <c r="AP299" s="763">
        <f t="shared" si="77"/>
        <v>42.449637490093103</v>
      </c>
      <c r="AQ299" s="912">
        <f t="shared" si="78"/>
        <v>81.045344883770937</v>
      </c>
      <c r="AR299" s="669">
        <f>INDEX(Historical!$C$7:$C$1381,MATCH(B299,Historical!$B$7:$B$1403,0))*IF(AH299="n/a",1.03,IF(AH299&lt;0,1.01,IF(AH299&gt;10,1.1,(1+AH299/100))))</f>
        <v>1.3640000000000001</v>
      </c>
      <c r="AS299" s="910">
        <f t="shared" si="79"/>
        <v>1.5004000000000002</v>
      </c>
      <c r="AT299" s="910">
        <f t="shared" si="84"/>
        <v>1.6504400000000004</v>
      </c>
      <c r="AU299" s="910">
        <f t="shared" si="84"/>
        <v>1.8154840000000005</v>
      </c>
      <c r="AV299" s="910">
        <f t="shared" si="84"/>
        <v>1.9970324000000008</v>
      </c>
      <c r="AW299" s="669">
        <f t="shared" si="80"/>
        <v>8.3273564000000011</v>
      </c>
      <c r="AX299" s="770">
        <f t="shared" si="81"/>
        <v>6.9244606685514727</v>
      </c>
      <c r="AY299" s="959">
        <v>0.79</v>
      </c>
      <c r="AZ299" s="896">
        <v>10.14</v>
      </c>
      <c r="BA299" s="896">
        <v>-21.14</v>
      </c>
      <c r="BB299" s="896">
        <v>-14.510000000000002</v>
      </c>
      <c r="BC299" s="896">
        <v>-14.08</v>
      </c>
      <c r="BE299" s="641">
        <v>2014</v>
      </c>
      <c r="BF299" s="922">
        <f t="shared" si="82"/>
        <v>0</v>
      </c>
      <c r="BG299" s="906">
        <v>5.5</v>
      </c>
      <c r="BH299" s="887"/>
    </row>
    <row r="300" spans="1:60" ht="11.25" customHeight="1" x14ac:dyDescent="0.2">
      <c r="A300" s="895" t="s">
        <v>3927</v>
      </c>
      <c r="B300" s="899" t="s">
        <v>3928</v>
      </c>
      <c r="C300" s="957" t="s">
        <v>123</v>
      </c>
      <c r="D300" s="957" t="s">
        <v>4188</v>
      </c>
      <c r="E300" s="754">
        <v>7</v>
      </c>
      <c r="F300" s="1235">
        <v>712</v>
      </c>
      <c r="G300" s="1235" t="s">
        <v>106</v>
      </c>
      <c r="H300" s="1235" t="s">
        <v>106</v>
      </c>
      <c r="I300" s="898">
        <v>20.67</v>
      </c>
      <c r="J300" s="669">
        <f t="shared" si="69"/>
        <v>9.1223996129656495</v>
      </c>
      <c r="K300" s="901">
        <v>0.47139999999999999</v>
      </c>
      <c r="L300" s="911">
        <v>4</v>
      </c>
      <c r="M300" s="660">
        <f t="shared" si="70"/>
        <v>1.8855999999999999</v>
      </c>
      <c r="N300" s="894" t="s">
        <v>644</v>
      </c>
      <c r="O300" s="756">
        <v>0.46460000000000001</v>
      </c>
      <c r="P300" s="1196">
        <v>43861</v>
      </c>
      <c r="Q300" s="1196">
        <v>43878</v>
      </c>
      <c r="R300" s="660">
        <f t="shared" si="71"/>
        <v>1.4636246233318926</v>
      </c>
      <c r="S300" s="721">
        <f>IF(INDEX(Historical!$D$7:$D$1379,MATCH(B300,Historical!$B$7:$B$1403,0))=0,"n/a",(INDEX(Historical!$C$7:$C$1381,MATCH(B300,Historical!$B$7:$B$1403,0))/INDEX(Historical!$D$7:$D$1379,MATCH(B300,Historical!$B$7:$B$1403,0))-1)*100)</f>
        <v>11.596628238502538</v>
      </c>
      <c r="T300" s="721">
        <f>IF(INDEX(Historical!$F$7:$F$1372,MATCH(B300,Historical!$B$7:$B$1403,0))=0,"n/a",((INDEX(Historical!$C$7:$C$1381,MATCH(B300,Historical!$B$7:$B$1403,0))/INDEX(Historical!$F$7:$F$1372,MATCH(B300,Historical!$B$7:$B$1403,0)))^(1/3)-1)*100)</f>
        <v>11.870965355719587</v>
      </c>
      <c r="U300" s="721">
        <f>IF(INDEX(Historical!$H$7:$H$1372,MATCH(B300,Historical!$B$7:$B$1403,0))=0,"n/a",((INDEX(Historical!$C$7:$C$1381,MATCH(B300,Historical!$B$7:$B$1403,0))/INDEX(Historical!$H$7:$H$1372,MATCH(B300,Historical!$B$7:$B$1403,0)))^(1/5)-1)*100)</f>
        <v>60.245081029647231</v>
      </c>
      <c r="V300" s="721" t="str">
        <f>IF(INDEX(Historical!$O$7:$O$1372,MATCH(B300,Historical!$B$7:$B$1403,0))=0,"n/a",((INDEX(Historical!$C$7:$C$1381,MATCH(B300,Historical!$B$7:$B$1403,0))/INDEX(Historical!$O$7:$O$1372,MATCH(B300,Historical!$B$7:$B$1403,0)))^(1/10)-1)*100)</f>
        <v>n/a</v>
      </c>
      <c r="W300" s="722" t="str">
        <f t="shared" si="72"/>
        <v>n/a</v>
      </c>
      <c r="X300" s="723" t="str">
        <f t="shared" si="73"/>
        <v>n/a</v>
      </c>
      <c r="Y300" s="900"/>
      <c r="Z300" s="669">
        <f t="shared" si="74"/>
        <v>106.53107344632768</v>
      </c>
      <c r="AA300" s="910">
        <f t="shared" si="75"/>
        <v>11.677966101694915</v>
      </c>
      <c r="AB300" s="911">
        <v>12</v>
      </c>
      <c r="AC300" s="889">
        <v>1.77</v>
      </c>
      <c r="AD300" s="889">
        <v>1.2</v>
      </c>
      <c r="AE300" s="889">
        <v>0.66</v>
      </c>
      <c r="AF300" s="889">
        <v>1.4</v>
      </c>
      <c r="AG300" s="889">
        <v>10.5</v>
      </c>
      <c r="AH300" s="889">
        <v>-10.7</v>
      </c>
      <c r="AI300" s="889">
        <v>10.24</v>
      </c>
      <c r="AJ300" s="889">
        <v>-41.099999999999994</v>
      </c>
      <c r="AK300" s="889">
        <v>9.7900000000000009</v>
      </c>
      <c r="AL300" s="902">
        <v>718.08</v>
      </c>
      <c r="AM300" s="896">
        <v>41.17</v>
      </c>
      <c r="AN300" s="889">
        <v>0.77</v>
      </c>
      <c r="AO300" s="762">
        <f t="shared" si="76"/>
        <v>57.689514540917962</v>
      </c>
      <c r="AP300" s="763">
        <f t="shared" si="77"/>
        <v>69.367480642612875</v>
      </c>
      <c r="AQ300" s="912">
        <f t="shared" si="78"/>
        <v>-14.757463559368478</v>
      </c>
      <c r="AR300" s="669">
        <f>INDEX(Historical!$C$7:$C$1381,MATCH(B300,Historical!$B$7:$B$1403,0))*IF(AH300="n/a",1.03,IF(AH300&lt;0,1.01,IF(AH300&gt;10,1.1,(1+AH300/100))))</f>
        <v>1.818505</v>
      </c>
      <c r="AS300" s="910">
        <f t="shared" si="79"/>
        <v>2.0003555000000004</v>
      </c>
      <c r="AT300" s="910">
        <f t="shared" si="84"/>
        <v>2.1961903034500008</v>
      </c>
      <c r="AU300" s="910">
        <f t="shared" si="84"/>
        <v>2.4111973341577562</v>
      </c>
      <c r="AV300" s="910">
        <f t="shared" si="84"/>
        <v>2.6472535531718009</v>
      </c>
      <c r="AW300" s="669">
        <f t="shared" si="80"/>
        <v>11.073501690779558</v>
      </c>
      <c r="AX300" s="770">
        <f t="shared" si="81"/>
        <v>53.572819016833847</v>
      </c>
      <c r="AY300" s="959">
        <v>0.61</v>
      </c>
      <c r="AZ300" s="896">
        <v>-1.34</v>
      </c>
      <c r="BA300" s="896">
        <v>-21.94</v>
      </c>
      <c r="BB300" s="896">
        <v>-12.709999999999999</v>
      </c>
      <c r="BC300" s="896">
        <v>-10.38</v>
      </c>
      <c r="BE300" s="641">
        <v>2014</v>
      </c>
      <c r="BF300" s="922">
        <f t="shared" si="82"/>
        <v>0</v>
      </c>
      <c r="BG300" s="906">
        <v>3.5999999999999996</v>
      </c>
    </row>
    <row r="301" spans="1:60" ht="11.25" customHeight="1" x14ac:dyDescent="0.2">
      <c r="A301" s="895" t="s">
        <v>1771</v>
      </c>
      <c r="B301" s="899" t="s">
        <v>1772</v>
      </c>
      <c r="C301" s="957" t="s">
        <v>108</v>
      </c>
      <c r="D301" s="957" t="s">
        <v>4355</v>
      </c>
      <c r="E301" s="754">
        <v>7</v>
      </c>
      <c r="F301" s="1235">
        <v>657</v>
      </c>
      <c r="G301" s="1235" t="s">
        <v>106</v>
      </c>
      <c r="H301" s="1235" t="s">
        <v>106</v>
      </c>
      <c r="I301" s="898">
        <v>425</v>
      </c>
      <c r="J301" s="669">
        <f t="shared" si="69"/>
        <v>1.6470588235294119</v>
      </c>
      <c r="K301" s="901">
        <v>1.75</v>
      </c>
      <c r="L301" s="911">
        <v>4</v>
      </c>
      <c r="M301" s="660">
        <f t="shared" si="70"/>
        <v>7</v>
      </c>
      <c r="N301" s="894" t="s">
        <v>593</v>
      </c>
      <c r="O301" s="756">
        <v>1.1499999999999999</v>
      </c>
      <c r="P301" s="636">
        <v>43532</v>
      </c>
      <c r="Q301" s="636">
        <v>43539</v>
      </c>
      <c r="R301" s="660">
        <f t="shared" si="71"/>
        <v>52.173913043478272</v>
      </c>
      <c r="S301" s="721">
        <f>IF(INDEX(Historical!$D$7:$D$1379,MATCH(B301,Historical!$B$7:$B$1403,0))=0,"n/a",(INDEX(Historical!$C$7:$C$1381,MATCH(B301,Historical!$B$7:$B$1403,0))/INDEX(Historical!$D$7:$D$1379,MATCH(B301,Historical!$B$7:$B$1403,0))-1)*100)</f>
        <v>52.173913043478272</v>
      </c>
      <c r="T301" s="721">
        <f>IF(INDEX(Historical!$F$7:$F$1372,MATCH(B301,Historical!$B$7:$B$1403,0))=0,"n/a",((INDEX(Historical!$C$7:$C$1381,MATCH(B301,Historical!$B$7:$B$1403,0))/INDEX(Historical!$F$7:$F$1372,MATCH(B301,Historical!$B$7:$B$1403,0)))^(1/3)-1)*100)</f>
        <v>32.63524026321307</v>
      </c>
      <c r="U301" s="721">
        <f>IF(INDEX(Historical!$H$7:$H$1372,MATCH(B301,Historical!$B$7:$B$1403,0))=0,"n/a",((INDEX(Historical!$C$7:$C$1381,MATCH(B301,Historical!$B$7:$B$1403,0))/INDEX(Historical!$H$7:$H$1372,MATCH(B301,Historical!$B$7:$B$1403,0)))^(1/5)-1)*100)</f>
        <v>23.873200812705765</v>
      </c>
      <c r="V301" s="721" t="str">
        <f>IF(INDEX(Historical!$O$7:$O$1372,MATCH(B301,Historical!$B$7:$B$1403,0))=0,"n/a",((INDEX(Historical!$C$7:$C$1381,MATCH(B301,Historical!$B$7:$B$1403,0))/INDEX(Historical!$O$7:$O$1372,MATCH(B301,Historical!$B$7:$B$1403,0)))^(1/10)-1)*100)</f>
        <v>n/a</v>
      </c>
      <c r="W301" s="722" t="str">
        <f t="shared" si="72"/>
        <v>n/a</v>
      </c>
      <c r="X301" s="723" t="str">
        <f t="shared" si="73"/>
        <v>n/a</v>
      </c>
      <c r="Y301" s="900"/>
      <c r="Z301" s="669" t="str">
        <f t="shared" si="74"/>
        <v>n/a</v>
      </c>
      <c r="AA301" s="910" t="str">
        <f t="shared" si="75"/>
        <v>n/a</v>
      </c>
      <c r="AB301" s="911">
        <v>12</v>
      </c>
      <c r="AC301" s="889" t="s">
        <v>136</v>
      </c>
      <c r="AD301" s="889" t="s">
        <v>136</v>
      </c>
      <c r="AE301" s="889" t="s">
        <v>136</v>
      </c>
      <c r="AF301" s="889" t="s">
        <v>136</v>
      </c>
      <c r="AG301" s="889" t="s">
        <v>136</v>
      </c>
      <c r="AH301" s="889" t="s">
        <v>136</v>
      </c>
      <c r="AI301" s="889" t="s">
        <v>136</v>
      </c>
      <c r="AJ301" s="889" t="s">
        <v>136</v>
      </c>
      <c r="AK301" s="889" t="s">
        <v>136</v>
      </c>
      <c r="AL301" s="902" t="s">
        <v>136</v>
      </c>
      <c r="AM301" s="896" t="s">
        <v>136</v>
      </c>
      <c r="AN301" s="889" t="s">
        <v>136</v>
      </c>
      <c r="AO301" s="762" t="str">
        <f t="shared" si="76"/>
        <v>n/a</v>
      </c>
      <c r="AP301" s="763">
        <f t="shared" si="77"/>
        <v>25.520259636235178</v>
      </c>
      <c r="AQ301" s="912" t="str">
        <f t="shared" si="78"/>
        <v>n/a</v>
      </c>
      <c r="AR301" s="669">
        <f>INDEX(Historical!$C$7:$C$1381,MATCH(B301,Historical!$B$7:$B$1403,0))*IF(AH301="n/a",1.03,IF(AH301&lt;0,1.01,IF(AH301&gt;10,1.1,(1+AH301/100))))</f>
        <v>7.21</v>
      </c>
      <c r="AS301" s="910">
        <f t="shared" si="79"/>
        <v>7.4263000000000003</v>
      </c>
      <c r="AT301" s="910">
        <f t="shared" si="84"/>
        <v>7.6490890000000009</v>
      </c>
      <c r="AU301" s="910">
        <f t="shared" si="84"/>
        <v>7.8785616700000007</v>
      </c>
      <c r="AV301" s="910">
        <f t="shared" si="84"/>
        <v>8.1149185201000016</v>
      </c>
      <c r="AW301" s="669">
        <f t="shared" si="80"/>
        <v>38.278869190100004</v>
      </c>
      <c r="AX301" s="770">
        <f t="shared" si="81"/>
        <v>9.0067927506117655</v>
      </c>
      <c r="AY301" s="959" t="s">
        <v>136</v>
      </c>
      <c r="AZ301" s="896" t="s">
        <v>136</v>
      </c>
      <c r="BA301" s="896" t="s">
        <v>136</v>
      </c>
      <c r="BB301" s="896" t="s">
        <v>136</v>
      </c>
      <c r="BC301" s="896" t="s">
        <v>136</v>
      </c>
      <c r="BD301" s="932" t="s">
        <v>4281</v>
      </c>
      <c r="BE301" s="641">
        <v>2013</v>
      </c>
      <c r="BF301" s="922">
        <f t="shared" si="82"/>
        <v>0</v>
      </c>
      <c r="BG301" s="906" t="s">
        <v>136</v>
      </c>
    </row>
    <row r="302" spans="1:60" ht="11.25" customHeight="1" x14ac:dyDescent="0.2">
      <c r="A302" s="895" t="s">
        <v>3929</v>
      </c>
      <c r="B302" s="899" t="s">
        <v>3930</v>
      </c>
      <c r="C302" s="957" t="s">
        <v>108</v>
      </c>
      <c r="D302" s="957" t="s">
        <v>4355</v>
      </c>
      <c r="E302" s="754">
        <v>7</v>
      </c>
      <c r="F302" s="1235">
        <v>713</v>
      </c>
      <c r="G302" s="1235" t="s">
        <v>106</v>
      </c>
      <c r="H302" s="1235" t="s">
        <v>106</v>
      </c>
      <c r="I302" s="898">
        <v>53.41</v>
      </c>
      <c r="J302" s="669">
        <f t="shared" si="69"/>
        <v>2.0969855832241158</v>
      </c>
      <c r="K302" s="901">
        <v>0.28000000000000003</v>
      </c>
      <c r="L302" s="911">
        <v>4</v>
      </c>
      <c r="M302" s="660">
        <f t="shared" si="70"/>
        <v>1.1200000000000001</v>
      </c>
      <c r="N302" s="894" t="s">
        <v>442</v>
      </c>
      <c r="O302" s="756">
        <v>0.25</v>
      </c>
      <c r="P302" s="885">
        <v>43866</v>
      </c>
      <c r="Q302" s="885">
        <v>43880</v>
      </c>
      <c r="R302" s="660">
        <f t="shared" si="71"/>
        <v>12.000000000000011</v>
      </c>
      <c r="S302" s="721">
        <f>IF(INDEX(Historical!$D$7:$D$1379,MATCH(B302,Historical!$B$7:$B$1403,0))=0,"n/a",(INDEX(Historical!$C$7:$C$1381,MATCH(B302,Historical!$B$7:$B$1403,0))/INDEX(Historical!$D$7:$D$1379,MATCH(B302,Historical!$B$7:$B$1403,0))-1)*100)</f>
        <v>31.578947368421062</v>
      </c>
      <c r="T302" s="721">
        <f>IF(INDEX(Historical!$F$7:$F$1372,MATCH(B302,Historical!$B$7:$B$1403,0))=0,"n/a",((INDEX(Historical!$C$7:$C$1381,MATCH(B302,Historical!$B$7:$B$1403,0))/INDEX(Historical!$F$7:$F$1372,MATCH(B302,Historical!$B$7:$B$1403,0)))^(1/3)-1)*100)</f>
        <v>27.718238732258847</v>
      </c>
      <c r="U302" s="721">
        <f>IF(INDEX(Historical!$H$7:$H$1372,MATCH(B302,Historical!$B$7:$B$1403,0))=0,"n/a",((INDEX(Historical!$C$7:$C$1381,MATCH(B302,Historical!$B$7:$B$1403,0))/INDEX(Historical!$H$7:$H$1372,MATCH(B302,Historical!$B$7:$B$1403,0)))^(1/5)-1)*100)</f>
        <v>20.112443398143132</v>
      </c>
      <c r="V302" s="721">
        <f>IF(INDEX(Historical!$O$7:$O$1372,MATCH(B302,Historical!$B$7:$B$1403,0))=0,"n/a",((INDEX(Historical!$C$7:$C$1381,MATCH(B302,Historical!$B$7:$B$1403,0))/INDEX(Historical!$O$7:$O$1372,MATCH(B302,Historical!$B$7:$B$1403,0)))^(1/10)-1)*100)</f>
        <v>13.98917844714016</v>
      </c>
      <c r="W302" s="722">
        <f t="shared" si="72"/>
        <v>1.4377144071855603</v>
      </c>
      <c r="X302" s="723">
        <f t="shared" si="73"/>
        <v>1.233892233014916</v>
      </c>
      <c r="Y302" s="682"/>
      <c r="Z302" s="669">
        <f t="shared" si="74"/>
        <v>18.573797678275291</v>
      </c>
      <c r="AA302" s="910">
        <f t="shared" si="75"/>
        <v>8.8573797678275277</v>
      </c>
      <c r="AB302" s="911">
        <v>12</v>
      </c>
      <c r="AC302" s="889">
        <v>6.03</v>
      </c>
      <c r="AD302" s="889">
        <v>0.89</v>
      </c>
      <c r="AE302" s="889">
        <v>2.2400000000000002</v>
      </c>
      <c r="AF302" s="889">
        <v>0.89</v>
      </c>
      <c r="AG302" s="889">
        <v>10.199999999999999</v>
      </c>
      <c r="AH302" s="889">
        <v>36.700000000000003</v>
      </c>
      <c r="AI302" s="889">
        <v>6.67</v>
      </c>
      <c r="AJ302" s="889">
        <v>16.3</v>
      </c>
      <c r="AK302" s="889">
        <v>10</v>
      </c>
      <c r="AL302" s="902">
        <v>3110</v>
      </c>
      <c r="AM302" s="896">
        <v>1.3</v>
      </c>
      <c r="AN302" s="889">
        <v>0.32</v>
      </c>
      <c r="AO302" s="762">
        <f t="shared" si="76"/>
        <v>13.352049213539718</v>
      </c>
      <c r="AP302" s="763">
        <f t="shared" si="77"/>
        <v>22.209428981367246</v>
      </c>
      <c r="AQ302" s="912">
        <f t="shared" si="78"/>
        <v>-40.808904598499311</v>
      </c>
      <c r="AR302" s="669">
        <f>INDEX(Historical!$C$7:$C$1381,MATCH(B302,Historical!$B$7:$B$1403,0))*IF(AH302="n/a",1.03,IF(AH302&lt;0,1.01,IF(AH302&gt;10,1.1,(1+AH302/100))))</f>
        <v>1.1000000000000001</v>
      </c>
      <c r="AS302" s="910">
        <f t="shared" si="79"/>
        <v>1.17337</v>
      </c>
      <c r="AT302" s="910">
        <f t="shared" si="84"/>
        <v>1.290707</v>
      </c>
      <c r="AU302" s="910">
        <f t="shared" si="84"/>
        <v>1.4197777000000003</v>
      </c>
      <c r="AV302" s="910">
        <f t="shared" si="84"/>
        <v>1.5617554700000005</v>
      </c>
      <c r="AW302" s="669">
        <f t="shared" si="80"/>
        <v>6.5456101700000007</v>
      </c>
      <c r="AX302" s="770">
        <f t="shared" si="81"/>
        <v>12.255401928477815</v>
      </c>
      <c r="AY302" s="959">
        <v>1.07</v>
      </c>
      <c r="AZ302" s="896">
        <v>-3.56</v>
      </c>
      <c r="BA302" s="896">
        <v>-31.740000000000002</v>
      </c>
      <c r="BB302" s="896">
        <v>-19.98</v>
      </c>
      <c r="BC302" s="896">
        <v>-20.47</v>
      </c>
      <c r="BE302" s="641">
        <v>2014</v>
      </c>
      <c r="BF302" s="922">
        <f t="shared" si="82"/>
        <v>0</v>
      </c>
      <c r="BG302" s="906">
        <v>1</v>
      </c>
    </row>
    <row r="303" spans="1:60" ht="11.25" customHeight="1" x14ac:dyDescent="0.2">
      <c r="A303" s="895" t="s">
        <v>1782</v>
      </c>
      <c r="B303" s="899" t="s">
        <v>1783</v>
      </c>
      <c r="C303" s="957" t="s">
        <v>112</v>
      </c>
      <c r="D303" s="957" t="s">
        <v>212</v>
      </c>
      <c r="E303" s="754">
        <v>7</v>
      </c>
      <c r="F303" s="1235">
        <v>672</v>
      </c>
      <c r="G303" s="1235" t="s">
        <v>106</v>
      </c>
      <c r="H303" s="1235" t="s">
        <v>106</v>
      </c>
      <c r="I303" s="898">
        <v>93.91</v>
      </c>
      <c r="J303" s="669">
        <f t="shared" si="69"/>
        <v>0.97966137791502506</v>
      </c>
      <c r="K303" s="901">
        <v>0.23</v>
      </c>
      <c r="L303" s="911">
        <v>4</v>
      </c>
      <c r="M303" s="660">
        <f t="shared" si="70"/>
        <v>0.92</v>
      </c>
      <c r="N303" s="894" t="s">
        <v>593</v>
      </c>
      <c r="O303" s="756">
        <v>0.21</v>
      </c>
      <c r="P303" s="885">
        <v>43615</v>
      </c>
      <c r="Q303" s="885">
        <v>43630</v>
      </c>
      <c r="R303" s="660">
        <f t="shared" si="71"/>
        <v>9.5238095238095326</v>
      </c>
      <c r="S303" s="721">
        <f>IF(INDEX(Historical!$D$7:$D$1379,MATCH(B303,Historical!$B$7:$B$1403,0))=0,"n/a",(INDEX(Historical!$C$7:$C$1381,MATCH(B303,Historical!$B$7:$B$1403,0))/INDEX(Historical!$D$7:$D$1379,MATCH(B303,Historical!$B$7:$B$1403,0))-1)*100)</f>
        <v>9.7560975609756184</v>
      </c>
      <c r="T303" s="721">
        <f>IF(INDEX(Historical!$F$7:$F$1372,MATCH(B303,Historical!$B$7:$B$1403,0))=0,"n/a",((INDEX(Historical!$C$7:$C$1381,MATCH(B303,Historical!$B$7:$B$1403,0))/INDEX(Historical!$F$7:$F$1372,MATCH(B303,Historical!$B$7:$B$1403,0)))^(1/3)-1)*100)</f>
        <v>8.2251144035929258</v>
      </c>
      <c r="U303" s="721">
        <f>IF(INDEX(Historical!$H$7:$H$1372,MATCH(B303,Historical!$B$7:$B$1403,0))=0,"n/a",((INDEX(Historical!$C$7:$C$1381,MATCH(B303,Historical!$B$7:$B$1403,0))/INDEX(Historical!$H$7:$H$1372,MATCH(B303,Historical!$B$7:$B$1403,0)))^(1/5)-1)*100)</f>
        <v>9.1849810789540687</v>
      </c>
      <c r="V303" s="721">
        <f>IF(INDEX(Historical!$O$7:$O$1372,MATCH(B303,Historical!$B$7:$B$1403,0))=0,"n/a",((INDEX(Historical!$C$7:$C$1381,MATCH(B303,Historical!$B$7:$B$1403,0))/INDEX(Historical!$O$7:$O$1372,MATCH(B303,Historical!$B$7:$B$1403,0)))^(1/10)-1)*100)</f>
        <v>7.4184752002476984</v>
      </c>
      <c r="W303" s="722">
        <f t="shared" si="72"/>
        <v>1.2381225024041851</v>
      </c>
      <c r="X303" s="723">
        <f t="shared" si="73"/>
        <v>0.41749913995245769</v>
      </c>
      <c r="Y303" s="690"/>
      <c r="Z303" s="669">
        <f t="shared" si="74"/>
        <v>23.896103896103895</v>
      </c>
      <c r="AA303" s="910">
        <f t="shared" si="75"/>
        <v>24.392207792207792</v>
      </c>
      <c r="AB303" s="911">
        <v>12</v>
      </c>
      <c r="AC303" s="889">
        <v>3.85</v>
      </c>
      <c r="AD303" s="889">
        <v>3.05</v>
      </c>
      <c r="AE303" s="889">
        <v>2</v>
      </c>
      <c r="AF303" s="889">
        <v>3.27</v>
      </c>
      <c r="AG303" s="889">
        <v>14.000000000000002</v>
      </c>
      <c r="AH303" s="889">
        <v>7.8</v>
      </c>
      <c r="AI303" s="889">
        <v>8.98</v>
      </c>
      <c r="AJ303" s="889">
        <v>22</v>
      </c>
      <c r="AK303" s="889">
        <v>8</v>
      </c>
      <c r="AL303" s="902">
        <v>3200</v>
      </c>
      <c r="AM303" s="896">
        <v>1</v>
      </c>
      <c r="AN303" s="889">
        <v>0.32</v>
      </c>
      <c r="AO303" s="762">
        <f t="shared" si="76"/>
        <v>-14.227565335338697</v>
      </c>
      <c r="AP303" s="763">
        <f t="shared" si="77"/>
        <v>10.164642456869094</v>
      </c>
      <c r="AQ303" s="912">
        <f t="shared" si="78"/>
        <v>88.281726829792646</v>
      </c>
      <c r="AR303" s="669">
        <f>INDEX(Historical!$C$7:$C$1381,MATCH(B303,Historical!$B$7:$B$1403,0))*IF(AH303="n/a",1.03,IF(AH303&lt;0,1.01,IF(AH303&gt;10,1.1,(1+AH303/100))))</f>
        <v>0.97020000000000006</v>
      </c>
      <c r="AS303" s="910">
        <f t="shared" si="79"/>
        <v>1.0573239600000002</v>
      </c>
      <c r="AT303" s="910">
        <f t="shared" si="84"/>
        <v>1.1419098768000002</v>
      </c>
      <c r="AU303" s="910">
        <f t="shared" si="84"/>
        <v>1.2332626669440003</v>
      </c>
      <c r="AV303" s="910">
        <f t="shared" si="84"/>
        <v>1.3319236802995205</v>
      </c>
      <c r="AW303" s="669">
        <f t="shared" si="80"/>
        <v>5.7346201840435214</v>
      </c>
      <c r="AX303" s="770">
        <f t="shared" si="81"/>
        <v>6.1065064253471641</v>
      </c>
      <c r="AY303" s="959">
        <v>1.24</v>
      </c>
      <c r="AZ303" s="896">
        <v>23.32</v>
      </c>
      <c r="BA303" s="896">
        <v>-17.95</v>
      </c>
      <c r="BB303" s="896">
        <v>-7.24</v>
      </c>
      <c r="BC303" s="896">
        <v>-0.26</v>
      </c>
      <c r="BE303" s="641">
        <v>2013</v>
      </c>
      <c r="BF303" s="922">
        <f t="shared" si="82"/>
        <v>0</v>
      </c>
      <c r="BG303" s="906">
        <v>7.8</v>
      </c>
    </row>
    <row r="304" spans="1:60" ht="11.25" customHeight="1" x14ac:dyDescent="0.2">
      <c r="A304" s="905" t="s">
        <v>1831</v>
      </c>
      <c r="B304" s="899" t="s">
        <v>1832</v>
      </c>
      <c r="C304" s="957" t="s">
        <v>108</v>
      </c>
      <c r="D304" s="957" t="s">
        <v>4355</v>
      </c>
      <c r="E304" s="754">
        <v>7</v>
      </c>
      <c r="F304" s="1235">
        <v>679</v>
      </c>
      <c r="G304" s="1235" t="s">
        <v>37</v>
      </c>
      <c r="H304" s="1235" t="s">
        <v>37</v>
      </c>
      <c r="I304" s="898">
        <v>39.950000000000003</v>
      </c>
      <c r="J304" s="669">
        <f t="shared" si="69"/>
        <v>3.4042553191489362</v>
      </c>
      <c r="K304" s="901">
        <v>0.34</v>
      </c>
      <c r="L304" s="911">
        <v>4</v>
      </c>
      <c r="M304" s="660">
        <f t="shared" si="70"/>
        <v>1.36</v>
      </c>
      <c r="N304" s="894" t="s">
        <v>644</v>
      </c>
      <c r="O304" s="756">
        <v>0.3</v>
      </c>
      <c r="P304" s="885">
        <v>43691</v>
      </c>
      <c r="Q304" s="885">
        <v>43699</v>
      </c>
      <c r="R304" s="660">
        <f t="shared" si="71"/>
        <v>13.333333333333346</v>
      </c>
      <c r="S304" s="721">
        <f>IF(INDEX(Historical!$D$7:$D$1379,MATCH(B304,Historical!$B$7:$B$1403,0))=0,"n/a",(INDEX(Historical!$C$7:$C$1381,MATCH(B304,Historical!$B$7:$B$1403,0))/INDEX(Historical!$D$7:$D$1379,MATCH(B304,Historical!$B$7:$B$1403,0))-1)*100)</f>
        <v>23.076923076923084</v>
      </c>
      <c r="T304" s="721">
        <f>IF(INDEX(Historical!$F$7:$F$1372,MATCH(B304,Historical!$B$7:$B$1403,0))=0,"n/a",((INDEX(Historical!$C$7:$C$1381,MATCH(B304,Historical!$B$7:$B$1403,0))/INDEX(Historical!$F$7:$F$1372,MATCH(B304,Historical!$B$7:$B$1403,0)))^(1/3)-1)*100)</f>
        <v>65.965306673248676</v>
      </c>
      <c r="U304" s="721">
        <f>IF(INDEX(Historical!$H$7:$H$1372,MATCH(B304,Historical!$B$7:$B$1403,0))=0,"n/a",((INDEX(Historical!$C$7:$C$1381,MATCH(B304,Historical!$B$7:$B$1403,0))/INDEX(Historical!$H$7:$H$1372,MATCH(B304,Historical!$B$7:$B$1403,0)))^(1/5)-1)*100)</f>
        <v>51.571656651039802</v>
      </c>
      <c r="V304" s="721">
        <f>IF(INDEX(Historical!$O$7:$O$1372,MATCH(B304,Historical!$B$7:$B$1403,0))=0,"n/a",((INDEX(Historical!$C$7:$C$1381,MATCH(B304,Historical!$B$7:$B$1403,0))/INDEX(Historical!$O$7:$O$1372,MATCH(B304,Historical!$B$7:$B$1403,0)))^(1/10)-1)*100)</f>
        <v>29.03900242964319</v>
      </c>
      <c r="W304" s="722">
        <f t="shared" si="72"/>
        <v>1.7759445000216378</v>
      </c>
      <c r="X304" s="723">
        <f t="shared" si="73"/>
        <v>2.4675433804325264</v>
      </c>
      <c r="Y304" s="900"/>
      <c r="Z304" s="669">
        <f t="shared" si="74"/>
        <v>32.535885167464116</v>
      </c>
      <c r="AA304" s="910">
        <f t="shared" si="75"/>
        <v>9.5574162679425854</v>
      </c>
      <c r="AB304" s="911">
        <v>12</v>
      </c>
      <c r="AC304" s="889">
        <v>4.18</v>
      </c>
      <c r="AD304" s="889">
        <v>2.17</v>
      </c>
      <c r="AE304" s="889">
        <v>2.58</v>
      </c>
      <c r="AF304" s="889">
        <v>1</v>
      </c>
      <c r="AG304" s="889">
        <v>11.700000000000001</v>
      </c>
      <c r="AH304" s="889">
        <v>44.2</v>
      </c>
      <c r="AI304" s="889">
        <v>5.4399999999999995</v>
      </c>
      <c r="AJ304" s="889">
        <v>20.9</v>
      </c>
      <c r="AK304" s="889">
        <v>4.3999999999999995</v>
      </c>
      <c r="AL304" s="902">
        <v>6930</v>
      </c>
      <c r="AM304" s="896">
        <v>1.0999999999999999</v>
      </c>
      <c r="AN304" s="889">
        <v>0.18</v>
      </c>
      <c r="AO304" s="762">
        <f t="shared" si="76"/>
        <v>45.418495702246155</v>
      </c>
      <c r="AP304" s="763">
        <f t="shared" si="77"/>
        <v>54.97591197018874</v>
      </c>
      <c r="AQ304" s="912">
        <f t="shared" si="78"/>
        <v>-34.825307338430534</v>
      </c>
      <c r="AR304" s="669">
        <f>INDEX(Historical!$C$7:$C$1381,MATCH(B304,Historical!$B$7:$B$1403,0))*IF(AH304="n/a",1.03,IF(AH304&lt;0,1.01,IF(AH304&gt;10,1.1,(1+AH304/100))))</f>
        <v>1.4080000000000001</v>
      </c>
      <c r="AS304" s="910">
        <f t="shared" si="79"/>
        <v>1.4845952000000002</v>
      </c>
      <c r="AT304" s="910">
        <f t="shared" si="84"/>
        <v>1.5499173888000002</v>
      </c>
      <c r="AU304" s="910">
        <f t="shared" si="84"/>
        <v>1.6181137539072004</v>
      </c>
      <c r="AV304" s="910">
        <f t="shared" si="84"/>
        <v>1.6893107590791172</v>
      </c>
      <c r="AW304" s="669">
        <f t="shared" si="80"/>
        <v>7.7499371017863172</v>
      </c>
      <c r="AX304" s="770">
        <f t="shared" si="81"/>
        <v>19.399091618989527</v>
      </c>
      <c r="AY304" s="959">
        <v>1.48</v>
      </c>
      <c r="AZ304" s="896">
        <v>2.15</v>
      </c>
      <c r="BA304" s="896">
        <v>-23.880000000000003</v>
      </c>
      <c r="BB304" s="896">
        <v>-17.489999999999998</v>
      </c>
      <c r="BC304" s="896">
        <v>-13.139999999999999</v>
      </c>
      <c r="BE304" s="641">
        <v>2013</v>
      </c>
      <c r="BF304" s="922">
        <f t="shared" si="82"/>
        <v>0</v>
      </c>
      <c r="BG304" s="906">
        <v>1.2</v>
      </c>
    </row>
    <row r="305" spans="1:60" ht="11.25" customHeight="1" x14ac:dyDescent="0.2">
      <c r="A305" s="904" t="s">
        <v>4317</v>
      </c>
      <c r="B305" s="612" t="s">
        <v>3798</v>
      </c>
      <c r="C305" s="957" t="s">
        <v>131</v>
      </c>
      <c r="D305" s="957" t="s">
        <v>4344</v>
      </c>
      <c r="E305" s="754">
        <v>6</v>
      </c>
      <c r="F305" s="1235">
        <v>789</v>
      </c>
      <c r="G305" s="1235" t="s">
        <v>106</v>
      </c>
      <c r="H305" s="1235" t="s">
        <v>106</v>
      </c>
      <c r="I305" s="898">
        <v>79</v>
      </c>
      <c r="J305" s="669">
        <f t="shared" si="69"/>
        <v>2.5063291139240507</v>
      </c>
      <c r="K305" s="901">
        <v>0.495</v>
      </c>
      <c r="L305" s="911">
        <v>4</v>
      </c>
      <c r="M305" s="660">
        <f t="shared" si="70"/>
        <v>1.98</v>
      </c>
      <c r="N305" s="894" t="s">
        <v>319</v>
      </c>
      <c r="O305" s="756">
        <v>0.47499999999999998</v>
      </c>
      <c r="P305" s="885">
        <v>43809</v>
      </c>
      <c r="Q305" s="885">
        <v>43830</v>
      </c>
      <c r="R305" s="660">
        <f t="shared" si="71"/>
        <v>4.2105263157894779</v>
      </c>
      <c r="S305" s="721">
        <f>IF(INDEX(Historical!$D$7:$D$1379,MATCH(B305,Historical!$B$7:$B$1403,0))=0,"n/a",(INDEX(Historical!$C$7:$C$1381,MATCH(B305,Historical!$B$7:$B$1403,0))/INDEX(Historical!$D$7:$D$1379,MATCH(B305,Historical!$B$7:$B$1403,0))-1)*100)</f>
        <v>3.9242219215155583</v>
      </c>
      <c r="T305" s="721">
        <f>IF(INDEX(Historical!$F$7:$F$1372,MATCH(B305,Historical!$B$7:$B$1403,0))=0,"n/a",((INDEX(Historical!$C$7:$C$1381,MATCH(B305,Historical!$B$7:$B$1403,0))/INDEX(Historical!$F$7:$F$1372,MATCH(B305,Historical!$B$7:$B$1403,0)))^(1/3)-1)*100)</f>
        <v>3.8354624475508414</v>
      </c>
      <c r="U305" s="721">
        <f>IF(INDEX(Historical!$H$7:$H$1372,MATCH(B305,Historical!$B$7:$B$1403,0))=0,"n/a",((INDEX(Historical!$C$7:$C$1381,MATCH(B305,Historical!$B$7:$B$1403,0))/INDEX(Historical!$H$7:$H$1372,MATCH(B305,Historical!$B$7:$B$1403,0)))^(1/5)-1)*100)</f>
        <v>3.584570713460411</v>
      </c>
      <c r="V305" s="721">
        <f>IF(INDEX(Historical!$O$7:$O$1372,MATCH(B305,Historical!$B$7:$B$1403,0))=0,"n/a",((INDEX(Historical!$C$7:$C$1381,MATCH(B305,Historical!$B$7:$B$1403,0))/INDEX(Historical!$O$7:$O$1372,MATCH(B305,Historical!$B$7:$B$1403,0)))^(1/10)-1)*100)</f>
        <v>2.2299270262671422</v>
      </c>
      <c r="W305" s="722">
        <f t="shared" si="72"/>
        <v>1.6074834159308424</v>
      </c>
      <c r="X305" s="723">
        <f t="shared" si="73"/>
        <v>0.37339278265212617</v>
      </c>
      <c r="Y305" s="679"/>
      <c r="Z305" s="669">
        <f t="shared" si="74"/>
        <v>60.923076923076927</v>
      </c>
      <c r="AA305" s="910">
        <f t="shared" si="75"/>
        <v>24.307692307692307</v>
      </c>
      <c r="AB305" s="911">
        <v>12</v>
      </c>
      <c r="AC305" s="889">
        <v>3.25</v>
      </c>
      <c r="AD305" s="889">
        <v>5.29</v>
      </c>
      <c r="AE305" s="889">
        <v>3.24</v>
      </c>
      <c r="AF305" s="889">
        <v>2.41</v>
      </c>
      <c r="AG305" s="889">
        <v>10.299999999999999</v>
      </c>
      <c r="AH305" s="889">
        <v>19.600000000000001</v>
      </c>
      <c r="AI305" s="889">
        <v>5.3</v>
      </c>
      <c r="AJ305" s="889">
        <v>9.6</v>
      </c>
      <c r="AK305" s="889">
        <v>4.5999999999999996</v>
      </c>
      <c r="AL305" s="902">
        <v>19510</v>
      </c>
      <c r="AM305" s="896">
        <v>0.6</v>
      </c>
      <c r="AN305" s="889">
        <v>1.18</v>
      </c>
      <c r="AO305" s="762">
        <f t="shared" si="76"/>
        <v>-18.216792480307845</v>
      </c>
      <c r="AP305" s="763">
        <f t="shared" si="77"/>
        <v>6.0908998273844617</v>
      </c>
      <c r="AQ305" s="912">
        <f t="shared" si="78"/>
        <v>61.357489185470769</v>
      </c>
      <c r="AR305" s="669">
        <f>INDEX(Historical!$C$7:$C$1381,MATCH(B305,Historical!$B$7:$B$1403,0))*IF(AH305="n/a",1.03,IF(AH305&lt;0,1.01,IF(AH305&gt;10,1.1,(1+AH305/100))))</f>
        <v>2.1120000000000001</v>
      </c>
      <c r="AS305" s="910">
        <f t="shared" si="79"/>
        <v>2.2239360000000001</v>
      </c>
      <c r="AT305" s="910">
        <f t="shared" si="84"/>
        <v>2.3262370560000001</v>
      </c>
      <c r="AU305" s="910">
        <f t="shared" si="84"/>
        <v>2.4332439605760001</v>
      </c>
      <c r="AV305" s="910">
        <f t="shared" si="84"/>
        <v>2.5451731827624964</v>
      </c>
      <c r="AW305" s="669">
        <f t="shared" si="80"/>
        <v>11.640590199338497</v>
      </c>
      <c r="AX305" s="770">
        <f t="shared" si="81"/>
        <v>14.734924302960122</v>
      </c>
      <c r="AY305" s="959">
        <v>0.25</v>
      </c>
      <c r="AZ305" s="896">
        <v>12.49</v>
      </c>
      <c r="BA305" s="896">
        <v>-9.5299999999999994</v>
      </c>
      <c r="BB305" s="896">
        <v>-1.44</v>
      </c>
      <c r="BC305" s="896">
        <v>2.39</v>
      </c>
      <c r="BE305" s="641">
        <v>2014</v>
      </c>
      <c r="BF305" s="922">
        <f t="shared" si="82"/>
        <v>0</v>
      </c>
      <c r="BG305" s="906">
        <v>2.9000000000000004</v>
      </c>
    </row>
    <row r="306" spans="1:60" ht="11.25" customHeight="1" x14ac:dyDescent="0.2">
      <c r="A306" s="905" t="s">
        <v>4432</v>
      </c>
      <c r="B306" s="899" t="s">
        <v>3981</v>
      </c>
      <c r="C306" s="957" t="s">
        <v>112</v>
      </c>
      <c r="D306" s="957" t="s">
        <v>212</v>
      </c>
      <c r="E306" s="754">
        <v>6</v>
      </c>
      <c r="F306" s="1235">
        <v>794</v>
      </c>
      <c r="G306" s="1235" t="s">
        <v>106</v>
      </c>
      <c r="H306" s="1235" t="s">
        <v>106</v>
      </c>
      <c r="I306" s="898">
        <v>110.77</v>
      </c>
      <c r="J306" s="669">
        <f t="shared" si="69"/>
        <v>0.46944118443621918</v>
      </c>
      <c r="K306" s="901">
        <v>0.13</v>
      </c>
      <c r="L306" s="911">
        <v>4</v>
      </c>
      <c r="M306" s="660">
        <f t="shared" si="70"/>
        <v>0.52</v>
      </c>
      <c r="N306" s="894" t="s">
        <v>491</v>
      </c>
      <c r="O306" s="756">
        <v>0.12</v>
      </c>
      <c r="P306" s="1196">
        <v>43845</v>
      </c>
      <c r="Q306" s="1196">
        <v>43858</v>
      </c>
      <c r="R306" s="660">
        <f t="shared" si="71"/>
        <v>8.333333333333341</v>
      </c>
      <c r="S306" s="721">
        <f>IF(INDEX(Historical!$D$7:$D$1379,MATCH(B306,Historical!$B$7:$B$1403,0))=0,"n/a",(INDEX(Historical!$C$7:$C$1381,MATCH(B306,Historical!$B$7:$B$1403,0))/INDEX(Historical!$D$7:$D$1379,MATCH(B306,Historical!$B$7:$B$1403,0))-1)*100)</f>
        <v>9.0909090909090828</v>
      </c>
      <c r="T306" s="721">
        <f>IF(INDEX(Historical!$F$7:$F$1372,MATCH(B306,Historical!$B$7:$B$1403,0))=0,"n/a",((INDEX(Historical!$C$7:$C$1381,MATCH(B306,Historical!$B$7:$B$1403,0))/INDEX(Historical!$F$7:$F$1372,MATCH(B306,Historical!$B$7:$B$1403,0)))^(1/3)-1)*100)</f>
        <v>10.064241629820891</v>
      </c>
      <c r="U306" s="721">
        <f>IF(INDEX(Historical!$H$7:$H$1372,MATCH(B306,Historical!$B$7:$B$1403,0))=0,"n/a",((INDEX(Historical!$C$7:$C$1381,MATCH(B306,Historical!$B$7:$B$1403,0))/INDEX(Historical!$H$7:$H$1372,MATCH(B306,Historical!$B$7:$B$1403,0)))^(1/5)-1)*100)</f>
        <v>11.382417860287886</v>
      </c>
      <c r="V306" s="721">
        <f>IF(INDEX(Historical!$O$7:$O$1372,MATCH(B306,Historical!$B$7:$B$1403,0))=0,"n/a",((INDEX(Historical!$C$7:$C$1381,MATCH(B306,Historical!$B$7:$B$1403,0))/INDEX(Historical!$O$7:$O$1372,MATCH(B306,Historical!$B$7:$B$1403,0)))^(1/10)-1)*100)</f>
        <v>7.1773462536293131</v>
      </c>
      <c r="W306" s="722">
        <f t="shared" si="72"/>
        <v>1.5858811123306509</v>
      </c>
      <c r="X306" s="723">
        <f t="shared" si="73"/>
        <v>0.75882785735252567</v>
      </c>
      <c r="Y306" s="900"/>
      <c r="Z306" s="669">
        <f t="shared" si="74"/>
        <v>9.2035398230088497</v>
      </c>
      <c r="AA306" s="910">
        <f t="shared" si="75"/>
        <v>19.605309734513273</v>
      </c>
      <c r="AB306" s="911">
        <v>12</v>
      </c>
      <c r="AC306" s="889">
        <v>5.65</v>
      </c>
      <c r="AD306" s="889">
        <v>2.97</v>
      </c>
      <c r="AE306" s="889">
        <v>1.21</v>
      </c>
      <c r="AF306" s="889">
        <v>2.36</v>
      </c>
      <c r="AG306" s="889">
        <v>13.200000000000001</v>
      </c>
      <c r="AH306" s="889">
        <v>27.700000000000003</v>
      </c>
      <c r="AI306" s="889">
        <v>26.76</v>
      </c>
      <c r="AJ306" s="889">
        <v>15</v>
      </c>
      <c r="AK306" s="889">
        <v>6.6000000000000005</v>
      </c>
      <c r="AL306" s="902">
        <v>1300</v>
      </c>
      <c r="AM306" s="896">
        <v>2.77</v>
      </c>
      <c r="AN306" s="889">
        <v>0.27</v>
      </c>
      <c r="AO306" s="762">
        <f t="shared" si="76"/>
        <v>-7.7534506897891688</v>
      </c>
      <c r="AP306" s="763">
        <f t="shared" si="77"/>
        <v>11.851859044724105</v>
      </c>
      <c r="AQ306" s="912">
        <f t="shared" si="78"/>
        <v>43.400807332999847</v>
      </c>
      <c r="AR306" s="669">
        <f>INDEX(Historical!$C$7:$C$1381,MATCH(B306,Historical!$B$7:$B$1403,0))*IF(AH306="n/a",1.03,IF(AH306&lt;0,1.01,IF(AH306&gt;10,1.1,(1+AH306/100))))</f>
        <v>0.52800000000000002</v>
      </c>
      <c r="AS306" s="910">
        <f t="shared" si="79"/>
        <v>0.58080000000000009</v>
      </c>
      <c r="AT306" s="910">
        <f t="shared" si="84"/>
        <v>0.61913280000000015</v>
      </c>
      <c r="AU306" s="910">
        <f t="shared" si="84"/>
        <v>0.65999556480000021</v>
      </c>
      <c r="AV306" s="910">
        <f t="shared" si="84"/>
        <v>0.70355527207680024</v>
      </c>
      <c r="AW306" s="669">
        <f t="shared" si="80"/>
        <v>3.0914836368768008</v>
      </c>
      <c r="AX306" s="770">
        <f t="shared" si="81"/>
        <v>2.7909033464627613</v>
      </c>
      <c r="AY306" s="959">
        <v>0.64</v>
      </c>
      <c r="AZ306" s="896">
        <v>19.830000000000002</v>
      </c>
      <c r="BA306" s="896">
        <v>-16.689999999999998</v>
      </c>
      <c r="BB306" s="896">
        <v>-11.700000000000001</v>
      </c>
      <c r="BC306" s="896">
        <v>-1.83</v>
      </c>
      <c r="BE306" s="641">
        <v>2015</v>
      </c>
      <c r="BF306" s="922">
        <f t="shared" si="82"/>
        <v>0</v>
      </c>
      <c r="BG306" s="906">
        <v>8.5</v>
      </c>
      <c r="BH306" s="721"/>
    </row>
    <row r="307" spans="1:60" ht="11.25" customHeight="1" x14ac:dyDescent="0.2">
      <c r="A307" s="905" t="s">
        <v>4390</v>
      </c>
      <c r="B307" s="899" t="s">
        <v>3799</v>
      </c>
      <c r="C307" s="957" t="s">
        <v>246</v>
      </c>
      <c r="D307" s="957" t="s">
        <v>4369</v>
      </c>
      <c r="E307" s="754">
        <v>6</v>
      </c>
      <c r="F307" s="1235">
        <v>740</v>
      </c>
      <c r="G307" s="1235" t="s">
        <v>106</v>
      </c>
      <c r="H307" s="1235" t="s">
        <v>106</v>
      </c>
      <c r="I307" s="898">
        <v>34.74</v>
      </c>
      <c r="J307" s="669">
        <f t="shared" si="69"/>
        <v>1.2665515256188831</v>
      </c>
      <c r="K307" s="901">
        <v>0.11</v>
      </c>
      <c r="L307" s="911">
        <v>4</v>
      </c>
      <c r="M307" s="660">
        <f t="shared" si="70"/>
        <v>0.44</v>
      </c>
      <c r="N307" s="894" t="s">
        <v>518</v>
      </c>
      <c r="O307" s="756">
        <v>0.105</v>
      </c>
      <c r="P307" s="890">
        <v>43427</v>
      </c>
      <c r="Q307" s="890">
        <v>43440</v>
      </c>
      <c r="R307" s="660">
        <f t="shared" si="71"/>
        <v>4.7619047619047663</v>
      </c>
      <c r="S307" s="721">
        <f>IF(INDEX(Historical!$D$7:$D$1379,MATCH(B307,Historical!$B$7:$B$1403,0))=0,"n/a",(INDEX(Historical!$C$7:$C$1381,MATCH(B307,Historical!$B$7:$B$1403,0))/INDEX(Historical!$D$7:$D$1379,MATCH(B307,Historical!$B$7:$B$1403,0))-1)*100)</f>
        <v>3.529411764705892</v>
      </c>
      <c r="T307" s="721">
        <f>IF(INDEX(Historical!$F$7:$F$1372,MATCH(B307,Historical!$B$7:$B$1403,0))=0,"n/a",((INDEX(Historical!$C$7:$C$1381,MATCH(B307,Historical!$B$7:$B$1403,0))/INDEX(Historical!$F$7:$F$1372,MATCH(B307,Historical!$B$7:$B$1403,0)))^(1/3)-1)*100)</f>
        <v>4.2814313590987974</v>
      </c>
      <c r="U307" s="721">
        <f>IF(INDEX(Historical!$H$7:$H$1372,MATCH(B307,Historical!$B$7:$B$1403,0))=0,"n/a",((INDEX(Historical!$C$7:$C$1381,MATCH(B307,Historical!$B$7:$B$1403,0))/INDEX(Historical!$H$7:$H$1372,MATCH(B307,Historical!$B$7:$B$1403,0)))^(1/5)-1)*100)</f>
        <v>7.1723164172186271</v>
      </c>
      <c r="V307" s="721" t="str">
        <f>IF(INDEX(Historical!$O$7:$O$1372,MATCH(B307,Historical!$B$7:$B$1403,0))=0,"n/a",((INDEX(Historical!$C$7:$C$1381,MATCH(B307,Historical!$B$7:$B$1403,0))/INDEX(Historical!$O$7:$O$1372,MATCH(B307,Historical!$B$7:$B$1403,0)))^(1/10)-1)*100)</f>
        <v>n/a</v>
      </c>
      <c r="W307" s="722" t="str">
        <f t="shared" si="72"/>
        <v>n/a</v>
      </c>
      <c r="X307" s="723">
        <f t="shared" si="73"/>
        <v>0.31735913350524897</v>
      </c>
      <c r="Y307" s="691" t="s">
        <v>4513</v>
      </c>
      <c r="Z307" s="669">
        <f t="shared" si="74"/>
        <v>34.108527131782942</v>
      </c>
      <c r="AA307" s="910">
        <f t="shared" si="75"/>
        <v>26.930232558139537</v>
      </c>
      <c r="AB307" s="911">
        <v>9</v>
      </c>
      <c r="AC307" s="889">
        <v>1.29</v>
      </c>
      <c r="AD307" s="889">
        <v>3.14</v>
      </c>
      <c r="AE307" s="889">
        <v>0.55000000000000004</v>
      </c>
      <c r="AF307" s="889">
        <v>2.5</v>
      </c>
      <c r="AG307" s="889">
        <v>10.299999999999999</v>
      </c>
      <c r="AH307" s="889">
        <v>33.4</v>
      </c>
      <c r="AI307" s="889">
        <v>10.7</v>
      </c>
      <c r="AJ307" s="889">
        <v>22.6</v>
      </c>
      <c r="AK307" s="889">
        <v>8.6</v>
      </c>
      <c r="AL307" s="902">
        <v>8850</v>
      </c>
      <c r="AM307" s="896">
        <v>0.4</v>
      </c>
      <c r="AN307" s="889">
        <v>2.08</v>
      </c>
      <c r="AO307" s="762">
        <f t="shared" si="76"/>
        <v>-18.491364615302025</v>
      </c>
      <c r="AP307" s="763">
        <f t="shared" si="77"/>
        <v>8.4388679428375095</v>
      </c>
      <c r="AQ307" s="912">
        <f t="shared" si="78"/>
        <v>72.981156835520778</v>
      </c>
      <c r="AR307" s="669">
        <f>INDEX(Historical!$C$7:$C$1381,MATCH(B307,Historical!$B$7:$B$1403,0))*IF(AH307="n/a",1.03,IF(AH307&lt;0,1.01,IF(AH307&gt;10,1.1,(1+AH307/100))))</f>
        <v>0.48400000000000004</v>
      </c>
      <c r="AS307" s="910">
        <f t="shared" si="79"/>
        <v>0.5324000000000001</v>
      </c>
      <c r="AT307" s="910">
        <f t="shared" ref="AT307:AV326" si="85">IF($AK307="n/a",1.03*AS307,IF($AK307&lt;0,1.01*AS307,IF($AK307&gt;10,1.1*AS307,(1+$AK307/100)*AS307)))</f>
        <v>0.5781864000000001</v>
      </c>
      <c r="AU307" s="910">
        <f t="shared" si="85"/>
        <v>0.62791043040000016</v>
      </c>
      <c r="AV307" s="910">
        <f t="shared" si="85"/>
        <v>0.68191072741440018</v>
      </c>
      <c r="AW307" s="669">
        <f t="shared" si="80"/>
        <v>2.9044075578144004</v>
      </c>
      <c r="AX307" s="770">
        <f t="shared" si="81"/>
        <v>8.3604132349291884</v>
      </c>
      <c r="AY307" s="959">
        <v>0.86</v>
      </c>
      <c r="AZ307" s="896">
        <v>36.29</v>
      </c>
      <c r="BA307" s="896">
        <v>-26.43</v>
      </c>
      <c r="BB307" s="896">
        <v>-20.23</v>
      </c>
      <c r="BC307" s="896">
        <v>-14.099999999999998</v>
      </c>
      <c r="BE307" s="641">
        <v>2014</v>
      </c>
      <c r="BF307" s="922">
        <f t="shared" si="82"/>
        <v>0</v>
      </c>
      <c r="BG307" s="906">
        <v>2.5</v>
      </c>
    </row>
    <row r="308" spans="1:60" ht="11.25" customHeight="1" x14ac:dyDescent="0.2">
      <c r="A308" s="904" t="s">
        <v>4204</v>
      </c>
      <c r="B308" s="899" t="s">
        <v>1958</v>
      </c>
      <c r="C308" s="957" t="s">
        <v>108</v>
      </c>
      <c r="D308" s="957" t="s">
        <v>4355</v>
      </c>
      <c r="E308" s="754">
        <v>6</v>
      </c>
      <c r="F308" s="1235">
        <v>775</v>
      </c>
      <c r="G308" s="1235" t="s">
        <v>106</v>
      </c>
      <c r="H308" s="1235" t="s">
        <v>106</v>
      </c>
      <c r="I308" s="903">
        <v>28.5</v>
      </c>
      <c r="J308" s="669">
        <f t="shared" si="69"/>
        <v>2.5263157894736841</v>
      </c>
      <c r="K308" s="908">
        <v>0.18</v>
      </c>
      <c r="L308" s="1235">
        <v>4</v>
      </c>
      <c r="M308" s="660">
        <f t="shared" si="70"/>
        <v>0.72</v>
      </c>
      <c r="N308" s="1235" t="s">
        <v>319</v>
      </c>
      <c r="O308" s="757">
        <v>0.15</v>
      </c>
      <c r="P308" s="650">
        <v>43713</v>
      </c>
      <c r="Q308" s="650">
        <v>43735</v>
      </c>
      <c r="R308" s="660">
        <f t="shared" si="71"/>
        <v>20</v>
      </c>
      <c r="S308" s="721">
        <f>IF(INDEX(Historical!$D$7:$D$1379,MATCH(B308,Historical!$B$7:$B$1403,0))=0,"n/a",(INDEX(Historical!$C$7:$C$1381,MATCH(B308,Historical!$B$7:$B$1403,0))/INDEX(Historical!$D$7:$D$1379,MATCH(B308,Historical!$B$7:$B$1403,0))-1)*100)</f>
        <v>22.222222222222211</v>
      </c>
      <c r="T308" s="721">
        <f>IF(INDEX(Historical!$F$7:$F$1372,MATCH(B308,Historical!$B$7:$B$1403,0))=0,"n/a",((INDEX(Historical!$C$7:$C$1381,MATCH(B308,Historical!$B$7:$B$1403,0))/INDEX(Historical!$F$7:$F$1372,MATCH(B308,Historical!$B$7:$B$1403,0)))^(1/3)-1)*100)</f>
        <v>38.208464600223692</v>
      </c>
      <c r="U308" s="721">
        <f>IF(INDEX(Historical!$H$7:$H$1372,MATCH(B308,Historical!$B$7:$B$1403,0))=0,"n/a",((INDEX(Historical!$C$7:$C$1381,MATCH(B308,Historical!$B$7:$B$1403,0))/INDEX(Historical!$H$7:$H$1372,MATCH(B308,Historical!$B$7:$B$1403,0)))^(1/5)-1)*100)</f>
        <v>40.628238838763522</v>
      </c>
      <c r="V308" s="721">
        <f>IF(INDEX(Historical!$O$7:$O$1372,MATCH(B308,Historical!$B$7:$B$1403,0))=0,"n/a",((INDEX(Historical!$C$7:$C$1381,MATCH(B308,Historical!$B$7:$B$1403,0))/INDEX(Historical!$O$7:$O$1372,MATCH(B308,Historical!$B$7:$B$1403,0)))^(1/10)-1)*100)</f>
        <v>32.357450906659665</v>
      </c>
      <c r="W308" s="722">
        <f t="shared" si="72"/>
        <v>1.2556069066120905</v>
      </c>
      <c r="X308" s="723">
        <f t="shared" si="73"/>
        <v>0.89292832612667083</v>
      </c>
      <c r="Y308" s="899"/>
      <c r="Z308" s="669">
        <f t="shared" si="74"/>
        <v>26.18181818181818</v>
      </c>
      <c r="AA308" s="910">
        <f t="shared" si="75"/>
        <v>10.363636363636363</v>
      </c>
      <c r="AB308" s="911">
        <v>12</v>
      </c>
      <c r="AC308" s="903">
        <v>2.75</v>
      </c>
      <c r="AD308" s="903">
        <v>1.65</v>
      </c>
      <c r="AE308" s="903">
        <v>3.54</v>
      </c>
      <c r="AF308" s="903">
        <v>1.06</v>
      </c>
      <c r="AG308" s="903">
        <v>10.6</v>
      </c>
      <c r="AH308" s="903">
        <v>5.6000000000000005</v>
      </c>
      <c r="AI308" s="903">
        <v>8.41</v>
      </c>
      <c r="AJ308" s="903">
        <v>45.5</v>
      </c>
      <c r="AK308" s="903">
        <v>6.2799999999999994</v>
      </c>
      <c r="AL308" s="903">
        <v>252310</v>
      </c>
      <c r="AM308" s="903">
        <v>0.1</v>
      </c>
      <c r="AN308" s="903">
        <v>1.77</v>
      </c>
      <c r="AO308" s="762">
        <f t="shared" si="76"/>
        <v>32.790918264600847</v>
      </c>
      <c r="AP308" s="763">
        <f t="shared" si="77"/>
        <v>43.154554628237207</v>
      </c>
      <c r="AQ308" s="912">
        <f t="shared" si="78"/>
        <v>-30.125653903422879</v>
      </c>
      <c r="AR308" s="669">
        <f>INDEX(Historical!$C$7:$C$1381,MATCH(B308,Historical!$B$7:$B$1403,0))*IF(AH308="n/a",1.03,IF(AH308&lt;0,1.01,IF(AH308&gt;10,1.1,(1+AH308/100))))</f>
        <v>0.69696000000000002</v>
      </c>
      <c r="AS308" s="910">
        <f t="shared" si="79"/>
        <v>0.75557433600000012</v>
      </c>
      <c r="AT308" s="910">
        <f t="shared" si="85"/>
        <v>0.80302440430080013</v>
      </c>
      <c r="AU308" s="910">
        <f t="shared" si="85"/>
        <v>0.85345433689089034</v>
      </c>
      <c r="AV308" s="910">
        <f t="shared" si="85"/>
        <v>0.90705126924763824</v>
      </c>
      <c r="AW308" s="669">
        <f t="shared" si="80"/>
        <v>4.0160643464393289</v>
      </c>
      <c r="AX308" s="770">
        <f t="shared" si="81"/>
        <v>14.091453847155542</v>
      </c>
      <c r="AY308" s="750">
        <v>1.62</v>
      </c>
      <c r="AZ308" s="906">
        <v>8.74</v>
      </c>
      <c r="BA308" s="906">
        <v>-20.21</v>
      </c>
      <c r="BB308" s="906">
        <v>-16.850000000000001</v>
      </c>
      <c r="BC308" s="906">
        <v>-7.48</v>
      </c>
      <c r="BE308" s="641">
        <v>2014</v>
      </c>
      <c r="BF308" s="922">
        <f t="shared" si="82"/>
        <v>0</v>
      </c>
      <c r="BG308" s="906">
        <v>1.0999999999999999</v>
      </c>
    </row>
    <row r="309" spans="1:60" ht="11.25" customHeight="1" x14ac:dyDescent="0.2">
      <c r="A309" s="887" t="s">
        <v>3800</v>
      </c>
      <c r="B309" s="899" t="s">
        <v>3801</v>
      </c>
      <c r="C309" s="957" t="s">
        <v>108</v>
      </c>
      <c r="D309" s="957" t="s">
        <v>4347</v>
      </c>
      <c r="E309" s="754">
        <v>6</v>
      </c>
      <c r="F309" s="1235">
        <v>736</v>
      </c>
      <c r="G309" s="1235" t="s">
        <v>106</v>
      </c>
      <c r="H309" s="1235" t="s">
        <v>106</v>
      </c>
      <c r="I309" s="898">
        <v>11.34</v>
      </c>
      <c r="J309" s="669">
        <f t="shared" si="69"/>
        <v>3.5273368606701947</v>
      </c>
      <c r="K309" s="901">
        <v>0.1</v>
      </c>
      <c r="L309" s="911">
        <v>4</v>
      </c>
      <c r="M309" s="660">
        <f t="shared" si="70"/>
        <v>0.4</v>
      </c>
      <c r="N309" s="894" t="s">
        <v>991</v>
      </c>
      <c r="O309" s="756">
        <v>0.09</v>
      </c>
      <c r="P309" s="890">
        <v>43319</v>
      </c>
      <c r="Q309" s="890">
        <v>43336</v>
      </c>
      <c r="R309" s="660">
        <f t="shared" si="71"/>
        <v>11.111111111111121</v>
      </c>
      <c r="S309" s="721">
        <f>IF(INDEX(Historical!$D$7:$D$1379,MATCH(B309,Historical!$B$7:$B$1403,0))=0,"n/a",(INDEX(Historical!$C$7:$C$1381,MATCH(B309,Historical!$B$7:$B$1403,0))/INDEX(Historical!$D$7:$D$1379,MATCH(B309,Historical!$B$7:$B$1403,0))-1)*100)</f>
        <v>8.1081081081081141</v>
      </c>
      <c r="T309" s="721">
        <f>IF(INDEX(Historical!$F$7:$F$1372,MATCH(B309,Historical!$B$7:$B$1403,0))=0,"n/a",((INDEX(Historical!$C$7:$C$1381,MATCH(B309,Historical!$B$7:$B$1403,0))/INDEX(Historical!$F$7:$F$1372,MATCH(B309,Historical!$B$7:$B$1403,0)))^(1/3)-1)*100)</f>
        <v>23.959618848218689</v>
      </c>
      <c r="U309" s="721">
        <f>IF(INDEX(Historical!$H$7:$H$1372,MATCH(B309,Historical!$B$7:$B$1403,0))=0,"n/a",((INDEX(Historical!$C$7:$C$1381,MATCH(B309,Historical!$B$7:$B$1403,0))/INDEX(Historical!$H$7:$H$1372,MATCH(B309,Historical!$B$7:$B$1403,0)))^(1/5)-1)*100)</f>
        <v>37.972966146121493</v>
      </c>
      <c r="V309" s="721">
        <f>IF(INDEX(Historical!$O$7:$O$1372,MATCH(B309,Historical!$B$7:$B$1403,0))=0,"n/a",((INDEX(Historical!$C$7:$C$1381,MATCH(B309,Historical!$B$7:$B$1403,0))/INDEX(Historical!$O$7:$O$1372,MATCH(B309,Historical!$B$7:$B$1403,0)))^(1/10)-1)*100)</f>
        <v>3.6311209910314224</v>
      </c>
      <c r="W309" s="722">
        <f t="shared" si="72"/>
        <v>10.457642760985292</v>
      </c>
      <c r="X309" s="723">
        <f t="shared" si="73"/>
        <v>0.81838289108020446</v>
      </c>
      <c r="Y309" s="691" t="s">
        <v>4513</v>
      </c>
      <c r="Z309" s="669">
        <f t="shared" si="74"/>
        <v>53.333333333333336</v>
      </c>
      <c r="AA309" s="910">
        <f t="shared" si="75"/>
        <v>15.12</v>
      </c>
      <c r="AB309" s="911">
        <v>12</v>
      </c>
      <c r="AC309" s="889">
        <v>0.75</v>
      </c>
      <c r="AD309" s="889">
        <v>1.9</v>
      </c>
      <c r="AE309" s="889">
        <v>2.65</v>
      </c>
      <c r="AF309" s="889">
        <v>1</v>
      </c>
      <c r="AG309" s="889">
        <v>8.7999999999999989</v>
      </c>
      <c r="AH309" s="889">
        <v>76.5</v>
      </c>
      <c r="AI309" s="889">
        <v>8.81</v>
      </c>
      <c r="AJ309" s="889">
        <v>46.400000000000006</v>
      </c>
      <c r="AK309" s="889">
        <v>8</v>
      </c>
      <c r="AL309" s="902">
        <v>173.28</v>
      </c>
      <c r="AM309" s="896">
        <v>11.66</v>
      </c>
      <c r="AN309" s="889">
        <v>0</v>
      </c>
      <c r="AO309" s="762">
        <f t="shared" si="76"/>
        <v>26.380303006791692</v>
      </c>
      <c r="AP309" s="763">
        <f t="shared" si="77"/>
        <v>41.50030300679169</v>
      </c>
      <c r="AQ309" s="912">
        <f t="shared" si="78"/>
        <v>-18.02439387232322</v>
      </c>
      <c r="AR309" s="669">
        <f>INDEX(Historical!$C$7:$C$1381,MATCH(B309,Historical!$B$7:$B$1403,0))*IF(AH309="n/a",1.03,IF(AH309&lt;0,1.01,IF(AH309&gt;10,1.1,(1+AH309/100))))</f>
        <v>0.44000000000000006</v>
      </c>
      <c r="AS309" s="910">
        <f t="shared" si="79"/>
        <v>0.47876400000000008</v>
      </c>
      <c r="AT309" s="910">
        <f t="shared" si="85"/>
        <v>0.51706512000000016</v>
      </c>
      <c r="AU309" s="910">
        <f t="shared" si="85"/>
        <v>0.55843032960000016</v>
      </c>
      <c r="AV309" s="910">
        <f t="shared" si="85"/>
        <v>0.60310475596800017</v>
      </c>
      <c r="AW309" s="669">
        <f t="shared" si="80"/>
        <v>2.5973642055680006</v>
      </c>
      <c r="AX309" s="770">
        <f t="shared" si="81"/>
        <v>22.904446257213408</v>
      </c>
      <c r="AY309" s="959">
        <v>0.31</v>
      </c>
      <c r="AZ309" s="896">
        <v>2.15</v>
      </c>
      <c r="BA309" s="896">
        <v>-29.39</v>
      </c>
      <c r="BB309" s="896">
        <v>-10.97</v>
      </c>
      <c r="BC309" s="896">
        <v>-12.3</v>
      </c>
      <c r="BE309" s="641">
        <v>2014</v>
      </c>
      <c r="BF309" s="922">
        <f t="shared" si="82"/>
        <v>0</v>
      </c>
      <c r="BG309" s="906">
        <v>1</v>
      </c>
    </row>
    <row r="310" spans="1:60" ht="11.25" customHeight="1" x14ac:dyDescent="0.2">
      <c r="A310" s="895" t="s">
        <v>1829</v>
      </c>
      <c r="B310" s="899" t="s">
        <v>1830</v>
      </c>
      <c r="C310" s="957" t="s">
        <v>4335</v>
      </c>
      <c r="D310" s="957" t="s">
        <v>4336</v>
      </c>
      <c r="E310" s="754">
        <v>6</v>
      </c>
      <c r="F310" s="1235">
        <v>743</v>
      </c>
      <c r="G310" s="1235" t="s">
        <v>106</v>
      </c>
      <c r="H310" s="1235" t="s">
        <v>106</v>
      </c>
      <c r="I310" s="898">
        <v>43.01</v>
      </c>
      <c r="J310" s="669">
        <f t="shared" si="69"/>
        <v>4.9290862590095328</v>
      </c>
      <c r="K310" s="901">
        <v>0.53</v>
      </c>
      <c r="L310" s="911">
        <v>4</v>
      </c>
      <c r="M310" s="660">
        <f t="shared" si="70"/>
        <v>2.12</v>
      </c>
      <c r="N310" s="894" t="s">
        <v>160</v>
      </c>
      <c r="O310" s="756">
        <v>0.52</v>
      </c>
      <c r="P310" s="890">
        <v>43481</v>
      </c>
      <c r="Q310" s="890">
        <v>43496</v>
      </c>
      <c r="R310" s="660">
        <f t="shared" si="71"/>
        <v>1.9230769230769247</v>
      </c>
      <c r="S310" s="721">
        <f>IF(INDEX(Historical!$D$7:$D$1379,MATCH(B310,Historical!$B$7:$B$1403,0))=0,"n/a",(INDEX(Historical!$C$7:$C$1381,MATCH(B310,Historical!$B$7:$B$1403,0))/INDEX(Historical!$D$7:$D$1379,MATCH(B310,Historical!$B$7:$B$1403,0))-1)*100)</f>
        <v>1.9230769230769162</v>
      </c>
      <c r="T310" s="721">
        <f>IF(INDEX(Historical!$F$7:$F$1372,MATCH(B310,Historical!$B$7:$B$1403,0))=0,"n/a",((INDEX(Historical!$C$7:$C$1381,MATCH(B310,Historical!$B$7:$B$1403,0))/INDEX(Historical!$F$7:$F$1372,MATCH(B310,Historical!$B$7:$B$1403,0)))^(1/3)-1)*100)</f>
        <v>4.8349307472692393</v>
      </c>
      <c r="U310" s="721">
        <f>IF(INDEX(Historical!$H$7:$H$1372,MATCH(B310,Historical!$B$7:$B$1403,0))=0,"n/a",((INDEX(Historical!$C$7:$C$1381,MATCH(B310,Historical!$B$7:$B$1403,0))/INDEX(Historical!$H$7:$H$1372,MATCH(B310,Historical!$B$7:$B$1403,0)))^(1/5)-1)*100)</f>
        <v>6.3266797710131994</v>
      </c>
      <c r="V310" s="721">
        <f>IF(INDEX(Historical!$O$7:$O$1372,MATCH(B310,Historical!$B$7:$B$1403,0))=0,"n/a",((INDEX(Historical!$C$7:$C$1381,MATCH(B310,Historical!$B$7:$B$1403,0))/INDEX(Historical!$O$7:$O$1372,MATCH(B310,Historical!$B$7:$B$1403,0)))^(1/10)-1)*100)</f>
        <v>3.3152528741531739</v>
      </c>
      <c r="W310" s="722">
        <f t="shared" si="72"/>
        <v>1.9083551123168077</v>
      </c>
      <c r="X310" s="723">
        <f t="shared" si="73"/>
        <v>0.27627422580843664</v>
      </c>
      <c r="Y310" s="679"/>
      <c r="Z310" s="669">
        <f t="shared" si="74"/>
        <v>123.97660818713452</v>
      </c>
      <c r="AA310" s="910">
        <f t="shared" si="75"/>
        <v>25.152046783625732</v>
      </c>
      <c r="AB310" s="911">
        <v>12</v>
      </c>
      <c r="AC310" s="889">
        <v>1.71</v>
      </c>
      <c r="AD310" s="889">
        <v>3.32</v>
      </c>
      <c r="AE310" s="889">
        <v>4.24</v>
      </c>
      <c r="AF310" s="889">
        <v>5.34</v>
      </c>
      <c r="AG310" s="889">
        <v>21.4</v>
      </c>
      <c r="AH310" s="889">
        <v>-1.6</v>
      </c>
      <c r="AI310" s="889" t="s">
        <v>136</v>
      </c>
      <c r="AJ310" s="889">
        <v>22.900000000000002</v>
      </c>
      <c r="AK310" s="889">
        <v>7.6</v>
      </c>
      <c r="AL310" s="902">
        <v>993.53</v>
      </c>
      <c r="AM310" s="896">
        <v>0.4</v>
      </c>
      <c r="AN310" s="889">
        <v>5.46</v>
      </c>
      <c r="AO310" s="762">
        <f t="shared" si="76"/>
        <v>-13.896280753603</v>
      </c>
      <c r="AP310" s="763">
        <f t="shared" si="77"/>
        <v>11.255766030022732</v>
      </c>
      <c r="AQ310" s="912">
        <f t="shared" si="78"/>
        <v>144.3239469088906</v>
      </c>
      <c r="AR310" s="669">
        <f>INDEX(Historical!$C$7:$C$1381,MATCH(B310,Historical!$B$7:$B$1403,0))*IF(AH310="n/a",1.03,IF(AH310&lt;0,1.01,IF(AH310&gt;10,1.1,(1+AH310/100))))</f>
        <v>2.1412</v>
      </c>
      <c r="AS310" s="910">
        <f t="shared" si="79"/>
        <v>2.2054360000000002</v>
      </c>
      <c r="AT310" s="910">
        <f t="shared" si="85"/>
        <v>2.3730491360000001</v>
      </c>
      <c r="AU310" s="910">
        <f t="shared" si="85"/>
        <v>2.5534008703360005</v>
      </c>
      <c r="AV310" s="910">
        <f t="shared" si="85"/>
        <v>2.7474593364815365</v>
      </c>
      <c r="AW310" s="669">
        <f t="shared" si="80"/>
        <v>12.020545342817538</v>
      </c>
      <c r="AX310" s="770">
        <f t="shared" si="81"/>
        <v>27.948257016548567</v>
      </c>
      <c r="AY310" s="959">
        <v>0.91</v>
      </c>
      <c r="AZ310" s="896">
        <v>-6.83</v>
      </c>
      <c r="BA310" s="896">
        <v>-26.47</v>
      </c>
      <c r="BB310" s="896">
        <v>-15.770000000000001</v>
      </c>
      <c r="BC310" s="896">
        <v>-18.89</v>
      </c>
      <c r="BE310" s="641">
        <v>2014</v>
      </c>
      <c r="BF310" s="922">
        <f t="shared" si="82"/>
        <v>0</v>
      </c>
      <c r="BG310" s="906">
        <v>2.5</v>
      </c>
    </row>
    <row r="311" spans="1:60" ht="11.25" customHeight="1" x14ac:dyDescent="0.2">
      <c r="A311" s="13" t="s">
        <v>4033</v>
      </c>
      <c r="B311" s="1005" t="s">
        <v>4032</v>
      </c>
      <c r="C311" s="957" t="s">
        <v>108</v>
      </c>
      <c r="D311" s="957" t="s">
        <v>4355</v>
      </c>
      <c r="E311" s="754">
        <v>6</v>
      </c>
      <c r="F311" s="1235">
        <v>801</v>
      </c>
      <c r="G311" s="1235" t="s">
        <v>106</v>
      </c>
      <c r="H311" s="1235" t="s">
        <v>106</v>
      </c>
      <c r="I311" s="898">
        <v>24.41</v>
      </c>
      <c r="J311" s="669">
        <f t="shared" si="69"/>
        <v>3.9328144203195405</v>
      </c>
      <c r="K311" s="901">
        <v>0.24</v>
      </c>
      <c r="L311" s="911">
        <v>4</v>
      </c>
      <c r="M311" s="660">
        <f t="shared" si="70"/>
        <v>0.96</v>
      </c>
      <c r="N311" s="894" t="s">
        <v>515</v>
      </c>
      <c r="O311" s="756">
        <v>0.23</v>
      </c>
      <c r="P311" s="885">
        <v>43874</v>
      </c>
      <c r="Q311" s="885">
        <v>43889</v>
      </c>
      <c r="R311" s="660">
        <f t="shared" si="71"/>
        <v>4.3478260869565135</v>
      </c>
      <c r="S311" s="721">
        <f>IF(INDEX(Historical!$D$7:$D$1379,MATCH(B311,Historical!$B$7:$B$1403,0))=0,"n/a",(INDEX(Historical!$C$7:$C$1381,MATCH(B311,Historical!$B$7:$B$1403,0))/INDEX(Historical!$D$7:$D$1379,MATCH(B311,Historical!$B$7:$B$1403,0))-1)*100)</f>
        <v>4.5454545454545414</v>
      </c>
      <c r="T311" s="721">
        <f>IF(INDEX(Historical!$F$7:$F$1372,MATCH(B311,Historical!$B$7:$B$1403,0))=0,"n/a",((INDEX(Historical!$C$7:$C$1381,MATCH(B311,Historical!$B$7:$B$1403,0))/INDEX(Historical!$F$7:$F$1372,MATCH(B311,Historical!$B$7:$B$1403,0)))^(1/3)-1)*100)</f>
        <v>4.7689553171647248</v>
      </c>
      <c r="U311" s="721">
        <f>IF(INDEX(Historical!$H$7:$H$1372,MATCH(B311,Historical!$B$7:$B$1403,0))=0,"n/a",((INDEX(Historical!$C$7:$C$1381,MATCH(B311,Historical!$B$7:$B$1403,0))/INDEX(Historical!$H$7:$H$1372,MATCH(B311,Historical!$B$7:$B$1403,0)))^(1/5)-1)*100)</f>
        <v>5.0246072638682637</v>
      </c>
      <c r="V311" s="721">
        <f>IF(INDEX(Historical!$O$7:$O$1372,MATCH(B311,Historical!$B$7:$B$1403,0))=0,"n/a",((INDEX(Historical!$C$7:$C$1381,MATCH(B311,Historical!$B$7:$B$1403,0))/INDEX(Historical!$O$7:$O$1372,MATCH(B311,Historical!$B$7:$B$1403,0)))^(1/10)-1)*100)</f>
        <v>3.695708995385627</v>
      </c>
      <c r="W311" s="722">
        <f t="shared" si="72"/>
        <v>1.3595787087516542</v>
      </c>
      <c r="X311" s="723">
        <f t="shared" si="73"/>
        <v>0.76130413088913085</v>
      </c>
      <c r="Y311" s="900"/>
      <c r="Z311" s="669">
        <f t="shared" si="74"/>
        <v>47.058823529411761</v>
      </c>
      <c r="AA311" s="910">
        <f t="shared" si="75"/>
        <v>11.965686274509803</v>
      </c>
      <c r="AB311" s="911">
        <v>12</v>
      </c>
      <c r="AC311" s="889">
        <v>2.04</v>
      </c>
      <c r="AD311" s="889">
        <v>1.2</v>
      </c>
      <c r="AE311" s="889">
        <v>2.38</v>
      </c>
      <c r="AF311" s="889">
        <v>0.72</v>
      </c>
      <c r="AG311" s="889">
        <v>5.8000000000000007</v>
      </c>
      <c r="AH311" s="889">
        <v>23.1</v>
      </c>
      <c r="AI311" s="889">
        <v>6.5299999999999994</v>
      </c>
      <c r="AJ311" s="889">
        <v>6.6000000000000005</v>
      </c>
      <c r="AK311" s="889">
        <v>10</v>
      </c>
      <c r="AL311" s="902">
        <v>1220</v>
      </c>
      <c r="AM311" s="896">
        <v>2.9000000000000004</v>
      </c>
      <c r="AN311" s="889">
        <v>0.06</v>
      </c>
      <c r="AO311" s="762">
        <f t="shared" si="76"/>
        <v>-3.0082645903219998</v>
      </c>
      <c r="AP311" s="763">
        <f t="shared" si="77"/>
        <v>8.9574216841878034</v>
      </c>
      <c r="AQ311" s="912">
        <f t="shared" si="78"/>
        <v>-38.120927545387872</v>
      </c>
      <c r="AR311" s="669">
        <f>INDEX(Historical!$C$7:$C$1381,MATCH(B311,Historical!$B$7:$B$1403,0))*IF(AH311="n/a",1.03,IF(AH311&lt;0,1.01,IF(AH311&gt;10,1.1,(1+AH311/100))))</f>
        <v>1.0120000000000002</v>
      </c>
      <c r="AS311" s="910">
        <f t="shared" si="79"/>
        <v>1.0780836000000003</v>
      </c>
      <c r="AT311" s="910">
        <f t="shared" si="85"/>
        <v>1.1858919600000004</v>
      </c>
      <c r="AU311" s="910">
        <f t="shared" si="85"/>
        <v>1.3044811560000005</v>
      </c>
      <c r="AV311" s="910">
        <f t="shared" si="85"/>
        <v>1.4349292716000006</v>
      </c>
      <c r="AW311" s="669">
        <f t="shared" si="80"/>
        <v>6.015385987600002</v>
      </c>
      <c r="AX311" s="770">
        <f t="shared" si="81"/>
        <v>24.643121620647285</v>
      </c>
      <c r="AY311" s="959">
        <v>1.05</v>
      </c>
      <c r="AZ311" s="896">
        <v>-2.44</v>
      </c>
      <c r="BA311" s="896">
        <v>-27.61</v>
      </c>
      <c r="BB311" s="896">
        <v>-19.7</v>
      </c>
      <c r="BC311" s="896">
        <v>-20.080000000000002</v>
      </c>
      <c r="BE311" s="641">
        <v>2015</v>
      </c>
      <c r="BF311" s="922">
        <f t="shared" si="82"/>
        <v>0</v>
      </c>
      <c r="BG311" s="906">
        <v>0.70000000000000007</v>
      </c>
    </row>
    <row r="312" spans="1:60" ht="11.25" customHeight="1" x14ac:dyDescent="0.2">
      <c r="A312" s="905" t="s">
        <v>4104</v>
      </c>
      <c r="B312" s="899" t="s">
        <v>4105</v>
      </c>
      <c r="C312" s="957" t="s">
        <v>246</v>
      </c>
      <c r="D312" s="957" t="s">
        <v>4369</v>
      </c>
      <c r="E312" s="754">
        <v>6</v>
      </c>
      <c r="F312" s="1235">
        <v>808</v>
      </c>
      <c r="G312" s="1235" t="s">
        <v>106</v>
      </c>
      <c r="H312" s="1235" t="s">
        <v>106</v>
      </c>
      <c r="I312" s="898">
        <v>17.989999999999998</v>
      </c>
      <c r="J312" s="669">
        <f t="shared" si="69"/>
        <v>4.4469149527515297</v>
      </c>
      <c r="K312" s="901">
        <v>0.2</v>
      </c>
      <c r="L312" s="911">
        <v>4</v>
      </c>
      <c r="M312" s="660">
        <f t="shared" si="70"/>
        <v>0.8</v>
      </c>
      <c r="N312" s="894" t="s">
        <v>148</v>
      </c>
      <c r="O312" s="756">
        <v>0.1</v>
      </c>
      <c r="P312" s="885">
        <v>43888</v>
      </c>
      <c r="Q312" s="885">
        <v>43903</v>
      </c>
      <c r="R312" s="660">
        <f t="shared" si="71"/>
        <v>100</v>
      </c>
      <c r="S312" s="721">
        <f>IF(INDEX(Historical!$D$7:$D$1379,MATCH(B312,Historical!$B$7:$B$1403,0))=0,"n/a",(INDEX(Historical!$C$7:$C$1381,MATCH(B312,Historical!$B$7:$B$1403,0))/INDEX(Historical!$D$7:$D$1379,MATCH(B312,Historical!$B$7:$B$1403,0))-1)*100)</f>
        <v>11.111111111111116</v>
      </c>
      <c r="T312" s="721">
        <f>IF(INDEX(Historical!$F$7:$F$1372,MATCH(B312,Historical!$B$7:$B$1403,0))=0,"n/a",((INDEX(Historical!$C$7:$C$1381,MATCH(B312,Historical!$B$7:$B$1403,0))/INDEX(Historical!$F$7:$F$1372,MATCH(B312,Historical!$B$7:$B$1403,0)))^(1/3)-1)*100)</f>
        <v>12.624788044360603</v>
      </c>
      <c r="U312" s="721" t="str">
        <f>IF(INDEX(Historical!$H$7:$H$1372,MATCH(B312,Historical!$B$7:$B$1403,0))=0,"n/a",((INDEX(Historical!$C$7:$C$1381,MATCH(B312,Historical!$B$7:$B$1403,0))/INDEX(Historical!$H$7:$H$1372,MATCH(B312,Historical!$B$7:$B$1403,0)))^(1/5)-1)*100)</f>
        <v>n/a</v>
      </c>
      <c r="V312" s="721" t="str">
        <f>IF(INDEX(Historical!$O$7:$O$1372,MATCH(B312,Historical!$B$7:$B$1403,0))=0,"n/a",((INDEX(Historical!$C$7:$C$1381,MATCH(B312,Historical!$B$7:$B$1403,0))/INDEX(Historical!$O$7:$O$1372,MATCH(B312,Historical!$B$7:$B$1403,0)))^(1/10)-1)*100)</f>
        <v>n/a</v>
      </c>
      <c r="W312" s="722" t="str">
        <f t="shared" si="72"/>
        <v>n/a</v>
      </c>
      <c r="X312" s="723" t="str">
        <f t="shared" si="73"/>
        <v>n/a</v>
      </c>
      <c r="Y312" s="900"/>
      <c r="Z312" s="669">
        <f t="shared" si="74"/>
        <v>55.555555555555557</v>
      </c>
      <c r="AA312" s="910">
        <f t="shared" si="75"/>
        <v>12.493055555555555</v>
      </c>
      <c r="AB312" s="911">
        <v>12</v>
      </c>
      <c r="AC312" s="889">
        <v>1.44</v>
      </c>
      <c r="AD312" s="889">
        <v>1.41</v>
      </c>
      <c r="AE312" s="889">
        <v>0.38</v>
      </c>
      <c r="AF312" s="889">
        <v>10.84</v>
      </c>
      <c r="AG312" s="889">
        <v>74.099999999999994</v>
      </c>
      <c r="AH312" s="889">
        <v>10</v>
      </c>
      <c r="AI312" s="889">
        <v>12.49</v>
      </c>
      <c r="AJ312" s="889">
        <v>-6.9</v>
      </c>
      <c r="AK312" s="889">
        <v>8.86</v>
      </c>
      <c r="AL312" s="902">
        <v>1560</v>
      </c>
      <c r="AM312" s="896">
        <v>0.1</v>
      </c>
      <c r="AN312" s="889">
        <v>7.76</v>
      </c>
      <c r="AO312" s="762" t="str">
        <f t="shared" si="76"/>
        <v>n/a</v>
      </c>
      <c r="AP312" s="763" t="str">
        <f t="shared" si="77"/>
        <v>n/a</v>
      </c>
      <c r="AQ312" s="912">
        <f t="shared" si="78"/>
        <v>145.33398751925662</v>
      </c>
      <c r="AR312" s="669">
        <f>INDEX(Historical!$C$7:$C$1381,MATCH(B312,Historical!$B$7:$B$1403,0))*IF(AH312="n/a",1.03,IF(AH312&lt;0,1.01,IF(AH312&gt;10,1.1,(1+AH312/100))))</f>
        <v>0.44000000000000006</v>
      </c>
      <c r="AS312" s="910">
        <f t="shared" si="79"/>
        <v>0.4840000000000001</v>
      </c>
      <c r="AT312" s="910">
        <f t="shared" si="85"/>
        <v>0.52688240000000008</v>
      </c>
      <c r="AU312" s="910">
        <f t="shared" si="85"/>
        <v>0.57356418064000014</v>
      </c>
      <c r="AV312" s="910">
        <f t="shared" si="85"/>
        <v>0.62438196704470417</v>
      </c>
      <c r="AW312" s="669">
        <f t="shared" si="80"/>
        <v>2.6488285476847047</v>
      </c>
      <c r="AX312" s="770">
        <f t="shared" si="81"/>
        <v>14.723894094967788</v>
      </c>
      <c r="AY312" s="959">
        <v>0.38</v>
      </c>
      <c r="AZ312" s="896">
        <v>18.98</v>
      </c>
      <c r="BA312" s="896">
        <v>-25.94</v>
      </c>
      <c r="BB312" s="896">
        <v>-16.57</v>
      </c>
      <c r="BC312" s="896">
        <v>-9.4</v>
      </c>
      <c r="BE312" s="641">
        <v>2015</v>
      </c>
      <c r="BF312" s="922">
        <f t="shared" si="82"/>
        <v>0</v>
      </c>
      <c r="BG312" s="906">
        <v>3.3000000000000003</v>
      </c>
    </row>
    <row r="313" spans="1:60" ht="11.25" customHeight="1" x14ac:dyDescent="0.2">
      <c r="A313" s="13" t="s">
        <v>4051</v>
      </c>
      <c r="B313" s="1005" t="s">
        <v>4052</v>
      </c>
      <c r="C313" s="957" t="s">
        <v>108</v>
      </c>
      <c r="D313" s="957" t="s">
        <v>4355</v>
      </c>
      <c r="E313" s="754">
        <v>6</v>
      </c>
      <c r="F313" s="1235">
        <v>800</v>
      </c>
      <c r="G313" s="1235" t="s">
        <v>106</v>
      </c>
      <c r="H313" s="1235" t="s">
        <v>106</v>
      </c>
      <c r="I313" s="898">
        <v>28.47</v>
      </c>
      <c r="J313" s="669">
        <f t="shared" si="69"/>
        <v>1.9669827889005973</v>
      </c>
      <c r="K313" s="901">
        <v>0.14000000000000001</v>
      </c>
      <c r="L313" s="911">
        <v>4</v>
      </c>
      <c r="M313" s="660">
        <f t="shared" si="70"/>
        <v>0.56000000000000005</v>
      </c>
      <c r="N313" s="894" t="s">
        <v>991</v>
      </c>
      <c r="O313" s="756">
        <v>0.13</v>
      </c>
      <c r="P313" s="885">
        <v>43874</v>
      </c>
      <c r="Q313" s="885">
        <v>43885</v>
      </c>
      <c r="R313" s="660">
        <f t="shared" si="71"/>
        <v>7.6923076923076987</v>
      </c>
      <c r="S313" s="721">
        <f>IF(INDEX(Historical!$D$7:$D$1379,MATCH(B313,Historical!$B$7:$B$1403,0))=0,"n/a",(INDEX(Historical!$C$7:$C$1381,MATCH(B313,Historical!$B$7:$B$1403,0))/INDEX(Historical!$D$7:$D$1379,MATCH(B313,Historical!$B$7:$B$1403,0))-1)*100)</f>
        <v>8.3333333333333481</v>
      </c>
      <c r="T313" s="721">
        <f>IF(INDEX(Historical!$F$7:$F$1372,MATCH(B313,Historical!$B$7:$B$1403,0))=0,"n/a",((INDEX(Historical!$C$7:$C$1381,MATCH(B313,Historical!$B$7:$B$1403,0))/INDEX(Historical!$F$7:$F$1372,MATCH(B313,Historical!$B$7:$B$1403,0)))^(1/3)-1)*100)</f>
        <v>33.206950951121271</v>
      </c>
      <c r="U313" s="721" t="str">
        <f>IF(INDEX(Historical!$H$7:$H$1372,MATCH(B313,Historical!$B$7:$B$1403,0))=0,"n/a",((INDEX(Historical!$C$7:$C$1381,MATCH(B313,Historical!$B$7:$B$1403,0))/INDEX(Historical!$H$7:$H$1372,MATCH(B313,Historical!$B$7:$B$1403,0)))^(1/5)-1)*100)</f>
        <v>n/a</v>
      </c>
      <c r="V313" s="721" t="str">
        <f>IF(INDEX(Historical!$O$7:$O$1372,MATCH(B313,Historical!$B$7:$B$1403,0))=0,"n/a",((INDEX(Historical!$C$7:$C$1381,MATCH(B313,Historical!$B$7:$B$1403,0))/INDEX(Historical!$O$7:$O$1372,MATCH(B313,Historical!$B$7:$B$1403,0)))^(1/10)-1)*100)</f>
        <v>n/a</v>
      </c>
      <c r="W313" s="722" t="str">
        <f t="shared" si="72"/>
        <v>n/a</v>
      </c>
      <c r="X313" s="723" t="str">
        <f t="shared" si="73"/>
        <v>n/a</v>
      </c>
      <c r="Y313" s="900"/>
      <c r="Z313" s="669">
        <f t="shared" si="74"/>
        <v>23.529411764705884</v>
      </c>
      <c r="AA313" s="910">
        <f t="shared" si="75"/>
        <v>11.96218487394958</v>
      </c>
      <c r="AB313" s="911">
        <v>12</v>
      </c>
      <c r="AC313" s="889">
        <v>2.38</v>
      </c>
      <c r="AD313" s="889" t="s">
        <v>136</v>
      </c>
      <c r="AE313" s="889">
        <v>2.64</v>
      </c>
      <c r="AF313" s="889">
        <v>1.25</v>
      </c>
      <c r="AG313" s="889">
        <v>10.5</v>
      </c>
      <c r="AH313" s="889">
        <v>63.5</v>
      </c>
      <c r="AI313" s="889">
        <v>4.8599999999999994</v>
      </c>
      <c r="AJ313" s="889">
        <v>9</v>
      </c>
      <c r="AK313" s="889" t="s">
        <v>136</v>
      </c>
      <c r="AL313" s="902">
        <v>223.2</v>
      </c>
      <c r="AM313" s="896">
        <v>14.299999999999999</v>
      </c>
      <c r="AN313" s="889">
        <v>0.14000000000000001</v>
      </c>
      <c r="AO313" s="762" t="str">
        <f t="shared" si="76"/>
        <v>n/a</v>
      </c>
      <c r="AP313" s="763" t="str">
        <f t="shared" si="77"/>
        <v>n/a</v>
      </c>
      <c r="AQ313" s="912">
        <f t="shared" si="78"/>
        <v>-18.479093090757871</v>
      </c>
      <c r="AR313" s="669">
        <f>INDEX(Historical!$C$7:$C$1381,MATCH(B313,Historical!$B$7:$B$1403,0))*IF(AH313="n/a",1.03,IF(AH313&lt;0,1.01,IF(AH313&gt;10,1.1,(1+AH313/100))))</f>
        <v>0.57200000000000006</v>
      </c>
      <c r="AS313" s="910">
        <f t="shared" si="79"/>
        <v>0.59979920000000009</v>
      </c>
      <c r="AT313" s="910">
        <f t="shared" si="85"/>
        <v>0.61779317600000005</v>
      </c>
      <c r="AU313" s="910">
        <f t="shared" si="85"/>
        <v>0.63632697128000004</v>
      </c>
      <c r="AV313" s="910">
        <f t="shared" si="85"/>
        <v>0.65541678041840001</v>
      </c>
      <c r="AW313" s="669">
        <f t="shared" si="80"/>
        <v>3.0813361276984002</v>
      </c>
      <c r="AX313" s="770">
        <f t="shared" si="81"/>
        <v>10.823098446429224</v>
      </c>
      <c r="AY313" s="959">
        <v>0.43</v>
      </c>
      <c r="AZ313" s="896">
        <v>15.4</v>
      </c>
      <c r="BA313" s="896">
        <v>-9.42</v>
      </c>
      <c r="BB313" s="896">
        <v>-0.19</v>
      </c>
      <c r="BC313" s="896">
        <v>1.0999999999999999</v>
      </c>
      <c r="BE313" s="641">
        <v>2015</v>
      </c>
      <c r="BF313" s="922">
        <f t="shared" si="82"/>
        <v>0</v>
      </c>
      <c r="BG313" s="906">
        <v>1</v>
      </c>
    </row>
    <row r="314" spans="1:60" ht="11.25" customHeight="1" x14ac:dyDescent="0.2">
      <c r="A314" s="904" t="s">
        <v>3806</v>
      </c>
      <c r="B314" s="899" t="s">
        <v>3807</v>
      </c>
      <c r="C314" s="957" t="s">
        <v>108</v>
      </c>
      <c r="D314" s="957" t="s">
        <v>4355</v>
      </c>
      <c r="E314" s="754">
        <v>6</v>
      </c>
      <c r="F314" s="1235">
        <v>774</v>
      </c>
      <c r="G314" s="1235" t="s">
        <v>106</v>
      </c>
      <c r="H314" s="1235" t="s">
        <v>106</v>
      </c>
      <c r="I314" s="898">
        <v>26.65</v>
      </c>
      <c r="J314" s="669">
        <f t="shared" si="69"/>
        <v>1.9512195121951219</v>
      </c>
      <c r="K314" s="901">
        <v>0.13</v>
      </c>
      <c r="L314" s="911">
        <v>4</v>
      </c>
      <c r="M314" s="660">
        <f t="shared" si="70"/>
        <v>0.52</v>
      </c>
      <c r="N314" s="894" t="s">
        <v>518</v>
      </c>
      <c r="O314" s="756">
        <v>0.11</v>
      </c>
      <c r="P314" s="885">
        <v>43714</v>
      </c>
      <c r="Q314" s="885">
        <v>43731</v>
      </c>
      <c r="R314" s="660">
        <f t="shared" si="71"/>
        <v>18.181818181818183</v>
      </c>
      <c r="S314" s="721">
        <f>IF(INDEX(Historical!$D$7:$D$1379,MATCH(B314,Historical!$B$7:$B$1403,0))=0,"n/a",(INDEX(Historical!$C$7:$C$1381,MATCH(B314,Historical!$B$7:$B$1403,0))/INDEX(Historical!$D$7:$D$1379,MATCH(B314,Historical!$B$7:$B$1403,0))-1)*100)</f>
        <v>50</v>
      </c>
      <c r="T314" s="721">
        <f>IF(INDEX(Historical!$F$7:$F$1372,MATCH(B314,Historical!$B$7:$B$1403,0))=0,"n/a",((INDEX(Historical!$C$7:$C$1381,MATCH(B314,Historical!$B$7:$B$1403,0))/INDEX(Historical!$F$7:$F$1372,MATCH(B314,Historical!$B$7:$B$1403,0)))^(1/3)-1)*100)</f>
        <v>41.339680526158595</v>
      </c>
      <c r="U314" s="721">
        <f>IF(INDEX(Historical!$H$7:$H$1372,MATCH(B314,Historical!$B$7:$B$1403,0))=0,"n/a",((INDEX(Historical!$C$7:$C$1381,MATCH(B314,Historical!$B$7:$B$1403,0))/INDEX(Historical!$H$7:$H$1372,MATCH(B314,Historical!$B$7:$B$1403,0)))^(1/5)-1)*100)</f>
        <v>39.76542375431584</v>
      </c>
      <c r="V314" s="721">
        <f>IF(INDEX(Historical!$O$7:$O$1372,MATCH(B314,Historical!$B$7:$B$1403,0))=0,"n/a",((INDEX(Historical!$C$7:$C$1381,MATCH(B314,Historical!$B$7:$B$1403,0))/INDEX(Historical!$O$7:$O$1372,MATCH(B314,Historical!$B$7:$B$1403,0)))^(1/10)-1)*100)</f>
        <v>-4.4913372258047808</v>
      </c>
      <c r="W314" s="722" t="str">
        <f t="shared" si="72"/>
        <v>n/a</v>
      </c>
      <c r="X314" s="723">
        <f t="shared" si="73"/>
        <v>1.2952906760363465</v>
      </c>
      <c r="Y314" s="679"/>
      <c r="Z314" s="669">
        <f t="shared" si="74"/>
        <v>28.415300546448087</v>
      </c>
      <c r="AA314" s="910">
        <f t="shared" si="75"/>
        <v>14.562841530054644</v>
      </c>
      <c r="AB314" s="911">
        <v>12</v>
      </c>
      <c r="AC314" s="889">
        <v>1.83</v>
      </c>
      <c r="AD314" s="889">
        <v>2.42</v>
      </c>
      <c r="AE314" s="889">
        <v>3.98</v>
      </c>
      <c r="AF314" s="889">
        <v>1.39</v>
      </c>
      <c r="AG314" s="889">
        <v>9</v>
      </c>
      <c r="AH314" s="889">
        <v>51</v>
      </c>
      <c r="AI314" s="889">
        <v>6.2700000000000005</v>
      </c>
      <c r="AJ314" s="889">
        <v>30.7</v>
      </c>
      <c r="AK314" s="889">
        <v>6</v>
      </c>
      <c r="AL314" s="902">
        <v>449.32</v>
      </c>
      <c r="AM314" s="896">
        <v>15.6</v>
      </c>
      <c r="AN314" s="889">
        <v>0.16</v>
      </c>
      <c r="AO314" s="762">
        <f t="shared" si="76"/>
        <v>27.15380173645632</v>
      </c>
      <c r="AP314" s="763">
        <f t="shared" si="77"/>
        <v>41.716643266510964</v>
      </c>
      <c r="AQ314" s="912">
        <f t="shared" si="78"/>
        <v>-5.1495921012087003</v>
      </c>
      <c r="AR314" s="669">
        <f>INDEX(Historical!$C$7:$C$1381,MATCH(B314,Historical!$B$7:$B$1403,0))*IF(AH314="n/a",1.03,IF(AH314&lt;0,1.01,IF(AH314&gt;10,1.1,(1+AH314/100))))</f>
        <v>0.52800000000000002</v>
      </c>
      <c r="AS314" s="910">
        <f t="shared" si="79"/>
        <v>0.56110559999999998</v>
      </c>
      <c r="AT314" s="910">
        <f t="shared" si="85"/>
        <v>0.594771936</v>
      </c>
      <c r="AU314" s="910">
        <f t="shared" si="85"/>
        <v>0.63045825216000007</v>
      </c>
      <c r="AV314" s="910">
        <f t="shared" si="85"/>
        <v>0.66828574728960011</v>
      </c>
      <c r="AW314" s="669">
        <f t="shared" si="80"/>
        <v>2.9826215354495997</v>
      </c>
      <c r="AX314" s="770">
        <f t="shared" si="81"/>
        <v>11.191825648966605</v>
      </c>
      <c r="AY314" s="959">
        <v>0.72</v>
      </c>
      <c r="AZ314" s="896">
        <v>26.66</v>
      </c>
      <c r="BA314" s="896">
        <v>-13.889999999999999</v>
      </c>
      <c r="BB314" s="896">
        <v>-9.3000000000000007</v>
      </c>
      <c r="BC314" s="896">
        <v>-1.02</v>
      </c>
      <c r="BE314" s="641">
        <v>2014</v>
      </c>
      <c r="BF314" s="922">
        <f t="shared" si="82"/>
        <v>0</v>
      </c>
      <c r="BG314" s="906">
        <v>0.89999999999999991</v>
      </c>
    </row>
    <row r="315" spans="1:60" ht="11.25" customHeight="1" x14ac:dyDescent="0.2">
      <c r="A315" s="904" t="s">
        <v>4318</v>
      </c>
      <c r="B315" s="612" t="s">
        <v>3813</v>
      </c>
      <c r="C315" s="957" t="s">
        <v>4335</v>
      </c>
      <c r="D315" s="957" t="s">
        <v>4336</v>
      </c>
      <c r="E315" s="754">
        <v>6</v>
      </c>
      <c r="F315" s="1235">
        <v>790</v>
      </c>
      <c r="G315" s="1235" t="s">
        <v>106</v>
      </c>
      <c r="H315" s="1235" t="s">
        <v>106</v>
      </c>
      <c r="I315" s="898">
        <v>143.29</v>
      </c>
      <c r="J315" s="669">
        <f t="shared" si="69"/>
        <v>3.3498499546374489</v>
      </c>
      <c r="K315" s="901">
        <v>1.2</v>
      </c>
      <c r="L315" s="911">
        <v>4</v>
      </c>
      <c r="M315" s="660">
        <f t="shared" si="70"/>
        <v>4.8</v>
      </c>
      <c r="N315" s="894" t="s">
        <v>319</v>
      </c>
      <c r="O315" s="756">
        <v>1.125</v>
      </c>
      <c r="P315" s="885">
        <v>43811</v>
      </c>
      <c r="Q315" s="885">
        <v>43830</v>
      </c>
      <c r="R315" s="660">
        <f t="shared" si="71"/>
        <v>6.6666666666666625</v>
      </c>
      <c r="S315" s="721">
        <f>IF(INDEX(Historical!$D$7:$D$1379,MATCH(B315,Historical!$B$7:$B$1403,0))=0,"n/a",(INDEX(Historical!$C$7:$C$1381,MATCH(B315,Historical!$B$7:$B$1403,0))/INDEX(Historical!$D$7:$D$1379,MATCH(B315,Historical!$B$7:$B$1403,0))-1)*100)</f>
        <v>7.0175438596491224</v>
      </c>
      <c r="T315" s="721">
        <f>IF(INDEX(Historical!$F$7:$F$1372,MATCH(B315,Historical!$B$7:$B$1403,0))=0,"n/a",((INDEX(Historical!$C$7:$C$1381,MATCH(B315,Historical!$B$7:$B$1403,0))/INDEX(Historical!$F$7:$F$1372,MATCH(B315,Historical!$B$7:$B$1403,0)))^(1/3)-1)*100)</f>
        <v>8.266793955739038</v>
      </c>
      <c r="U315" s="721">
        <f>IF(INDEX(Historical!$H$7:$H$1372,MATCH(B315,Historical!$B$7:$B$1403,0))=0,"n/a",((INDEX(Historical!$C$7:$C$1381,MATCH(B315,Historical!$B$7:$B$1403,0))/INDEX(Historical!$H$7:$H$1372,MATCH(B315,Historical!$B$7:$B$1403,0)))^(1/5)-1)*100)</f>
        <v>19.594139509622366</v>
      </c>
      <c r="V315" s="721" t="str">
        <f>IF(INDEX(Historical!$O$7:$O$1372,MATCH(B315,Historical!$B$7:$B$1403,0))=0,"n/a",((INDEX(Historical!$C$7:$C$1381,MATCH(B315,Historical!$B$7:$B$1403,0))/INDEX(Historical!$O$7:$O$1372,MATCH(B315,Historical!$B$7:$B$1403,0)))^(1/10)-1)*100)</f>
        <v>n/a</v>
      </c>
      <c r="W315" s="722" t="str">
        <f t="shared" si="72"/>
        <v>n/a</v>
      </c>
      <c r="X315" s="723">
        <f t="shared" si="73"/>
        <v>0.3556105174160139</v>
      </c>
      <c r="Y315" s="679"/>
      <c r="Z315" s="669">
        <f t="shared" si="74"/>
        <v>242.42424242424244</v>
      </c>
      <c r="AA315" s="910">
        <f t="shared" si="75"/>
        <v>72.368686868686865</v>
      </c>
      <c r="AB315" s="911">
        <v>12</v>
      </c>
      <c r="AC315" s="889">
        <v>1.98</v>
      </c>
      <c r="AD315" s="889">
        <v>3.44</v>
      </c>
      <c r="AE315" s="889">
        <v>10.210000000000001</v>
      </c>
      <c r="AF315" s="889">
        <v>5.26</v>
      </c>
      <c r="AG315" s="889">
        <v>7.1</v>
      </c>
      <c r="AH315" s="889">
        <v>27.800000000000004</v>
      </c>
      <c r="AI315" s="889">
        <v>19.689999999999998</v>
      </c>
      <c r="AJ315" s="889">
        <v>55.1</v>
      </c>
      <c r="AK315" s="889">
        <v>21</v>
      </c>
      <c r="AL315" s="889">
        <v>59610</v>
      </c>
      <c r="AM315" s="896">
        <v>0.1</v>
      </c>
      <c r="AN315" s="889">
        <v>1.58</v>
      </c>
      <c r="AO315" s="762">
        <f t="shared" si="76"/>
        <v>-49.42469740442705</v>
      </c>
      <c r="AP315" s="763">
        <f t="shared" si="77"/>
        <v>22.943989464259815</v>
      </c>
      <c r="AQ315" s="912">
        <f t="shared" si="78"/>
        <v>311.31728381940701</v>
      </c>
      <c r="AR315" s="669">
        <f>INDEX(Historical!$C$7:$C$1381,MATCH(B315,Historical!$B$7:$B$1403,0))*IF(AH315="n/a",1.03,IF(AH315&lt;0,1.01,IF(AH315&gt;10,1.1,(1+AH315/100))))</f>
        <v>5.0325000000000006</v>
      </c>
      <c r="AS315" s="910">
        <f t="shared" si="79"/>
        <v>5.5357500000000011</v>
      </c>
      <c r="AT315" s="910">
        <f t="shared" si="85"/>
        <v>6.0893250000000014</v>
      </c>
      <c r="AU315" s="910">
        <f t="shared" si="85"/>
        <v>6.6982575000000022</v>
      </c>
      <c r="AV315" s="910">
        <f t="shared" si="85"/>
        <v>7.3680832500000033</v>
      </c>
      <c r="AW315" s="669">
        <f t="shared" si="80"/>
        <v>30.72391575000001</v>
      </c>
      <c r="AX315" s="770">
        <f t="shared" si="81"/>
        <v>21.441772454462985</v>
      </c>
      <c r="AY315" s="959">
        <v>0.38</v>
      </c>
      <c r="AZ315" s="896">
        <v>22.05</v>
      </c>
      <c r="BA315" s="896">
        <v>-15.09</v>
      </c>
      <c r="BB315" s="896">
        <v>-3.8600000000000003</v>
      </c>
      <c r="BC315" s="896">
        <v>2.97</v>
      </c>
      <c r="BE315" s="641">
        <v>2014</v>
      </c>
      <c r="BF315" s="922">
        <f t="shared" si="82"/>
        <v>0</v>
      </c>
      <c r="BG315" s="906">
        <v>2.2999999999999998</v>
      </c>
    </row>
    <row r="316" spans="1:60" s="796" customFormat="1" ht="11.25" customHeight="1" x14ac:dyDescent="0.2">
      <c r="A316" s="1165" t="s">
        <v>4055</v>
      </c>
      <c r="B316" s="984" t="s">
        <v>4056</v>
      </c>
      <c r="C316" s="957" t="s">
        <v>4335</v>
      </c>
      <c r="D316" s="957" t="s">
        <v>4336</v>
      </c>
      <c r="E316" s="778">
        <v>6</v>
      </c>
      <c r="F316" s="1235">
        <v>802</v>
      </c>
      <c r="G316" s="1234" t="s">
        <v>106</v>
      </c>
      <c r="H316" s="1234" t="s">
        <v>106</v>
      </c>
      <c r="I316" s="779">
        <v>47.63</v>
      </c>
      <c r="J316" s="780">
        <f t="shared" si="69"/>
        <v>3.5061935754776394</v>
      </c>
      <c r="K316" s="781">
        <v>0.41749999999999998</v>
      </c>
      <c r="L316" s="782">
        <v>4</v>
      </c>
      <c r="M316" s="783">
        <f t="shared" si="70"/>
        <v>1.67</v>
      </c>
      <c r="N316" s="784" t="s">
        <v>4321</v>
      </c>
      <c r="O316" s="785">
        <v>0.41499999999999998</v>
      </c>
      <c r="P316" s="786">
        <v>43875</v>
      </c>
      <c r="Q316" s="786">
        <v>43889</v>
      </c>
      <c r="R316" s="783">
        <f t="shared" si="71"/>
        <v>0.60240963855421747</v>
      </c>
      <c r="S316" s="721">
        <f>IF(INDEX(Historical!$D$7:$D$1379,MATCH(B316,Historical!$B$7:$B$1403,0))=0,"n/a",(INDEX(Historical!$C$7:$C$1381,MATCH(B316,Historical!$B$7:$B$1403,0))/INDEX(Historical!$D$7:$D$1379,MATCH(B316,Historical!$B$7:$B$1403,0))-1)*100)</f>
        <v>2.4922118380062308</v>
      </c>
      <c r="T316" s="721">
        <f>IF(INDEX(Historical!$F$7:$F$1372,MATCH(B316,Historical!$B$7:$B$1403,0))=0,"n/a",((INDEX(Historical!$C$7:$C$1381,MATCH(B316,Historical!$B$7:$B$1403,0))/INDEX(Historical!$F$7:$F$1372,MATCH(B316,Historical!$B$7:$B$1403,0)))^(1/3)-1)*100)</f>
        <v>2.5570105086323069</v>
      </c>
      <c r="U316" s="721" t="str">
        <f>IF(INDEX(Historical!$H$7:$H$1372,MATCH(B316,Historical!$B$7:$B$1403,0))=0,"n/a",((INDEX(Historical!$C$7:$C$1381,MATCH(B316,Historical!$B$7:$B$1403,0))/INDEX(Historical!$H$7:$H$1372,MATCH(B316,Historical!$B$7:$B$1403,0)))^(1/5)-1)*100)</f>
        <v>n/a</v>
      </c>
      <c r="V316" s="721" t="str">
        <f>IF(INDEX(Historical!$O$7:$O$1372,MATCH(B316,Historical!$B$7:$B$1403,0))=0,"n/a",((INDEX(Historical!$C$7:$C$1381,MATCH(B316,Historical!$B$7:$B$1403,0))/INDEX(Historical!$O$7:$O$1372,MATCH(B316,Historical!$B$7:$B$1403,0)))^(1/10)-1)*100)</f>
        <v>n/a</v>
      </c>
      <c r="W316" s="722" t="str">
        <f t="shared" si="72"/>
        <v>n/a</v>
      </c>
      <c r="X316" s="723" t="str">
        <f t="shared" si="73"/>
        <v>n/a</v>
      </c>
      <c r="Y316" s="797"/>
      <c r="Z316" s="780">
        <f t="shared" si="74"/>
        <v>726.08695652173901</v>
      </c>
      <c r="AA316" s="788">
        <f t="shared" si="75"/>
        <v>207.08695652173913</v>
      </c>
      <c r="AB316" s="782">
        <v>12</v>
      </c>
      <c r="AC316" s="789">
        <v>0.23</v>
      </c>
      <c r="AD316" s="789" t="s">
        <v>136</v>
      </c>
      <c r="AE316" s="789">
        <v>16.91</v>
      </c>
      <c r="AF316" s="789">
        <v>2.98</v>
      </c>
      <c r="AG316" s="789">
        <v>1.5</v>
      </c>
      <c r="AH316" s="789">
        <v>5.2</v>
      </c>
      <c r="AI316" s="789">
        <v>28.48</v>
      </c>
      <c r="AJ316" s="789" t="s">
        <v>136</v>
      </c>
      <c r="AK316" s="789" t="s">
        <v>136</v>
      </c>
      <c r="AL316" s="790">
        <v>950.22</v>
      </c>
      <c r="AM316" s="791">
        <v>5.8999999999999995</v>
      </c>
      <c r="AN316" s="789">
        <v>0.72</v>
      </c>
      <c r="AO316" s="792" t="str">
        <f t="shared" si="76"/>
        <v>n/a</v>
      </c>
      <c r="AP316" s="793" t="str">
        <f t="shared" si="77"/>
        <v>n/a</v>
      </c>
      <c r="AQ316" s="794">
        <f t="shared" si="78"/>
        <v>423.71286892926901</v>
      </c>
      <c r="AR316" s="669">
        <f>INDEX(Historical!$C$7:$C$1381,MATCH(B316,Historical!$B$7:$B$1403,0))*IF(AH316="n/a",1.03,IF(AH316&lt;0,1.01,IF(AH316&gt;10,1.1,(1+AH316/100))))</f>
        <v>1.7305400000000002</v>
      </c>
      <c r="AS316" s="788">
        <f t="shared" si="79"/>
        <v>1.9035940000000005</v>
      </c>
      <c r="AT316" s="788">
        <f t="shared" si="85"/>
        <v>1.9607018200000006</v>
      </c>
      <c r="AU316" s="788">
        <f t="shared" si="85"/>
        <v>2.0195228746000007</v>
      </c>
      <c r="AV316" s="788">
        <f t="shared" si="85"/>
        <v>2.0801085608380006</v>
      </c>
      <c r="AW316" s="780">
        <f t="shared" si="80"/>
        <v>9.6944672554380027</v>
      </c>
      <c r="AX316" s="795">
        <f t="shared" si="81"/>
        <v>20.353699885446154</v>
      </c>
      <c r="AY316" s="960">
        <v>0.67</v>
      </c>
      <c r="AZ316" s="791">
        <v>46.1</v>
      </c>
      <c r="BA316" s="791">
        <v>-8.98</v>
      </c>
      <c r="BB316" s="791">
        <v>3.3300000000000005</v>
      </c>
      <c r="BC316" s="791">
        <v>9.4</v>
      </c>
      <c r="BD316" s="933"/>
      <c r="BE316" s="641">
        <v>2015</v>
      </c>
      <c r="BF316" s="922">
        <f t="shared" si="82"/>
        <v>0</v>
      </c>
      <c r="BG316" s="847">
        <v>0.89999999999999991</v>
      </c>
    </row>
    <row r="317" spans="1:60" ht="11.25" customHeight="1" x14ac:dyDescent="0.2">
      <c r="A317" s="905" t="s">
        <v>4584</v>
      </c>
      <c r="B317" s="899" t="s">
        <v>4546</v>
      </c>
      <c r="C317" s="957" t="s">
        <v>178</v>
      </c>
      <c r="D317" s="957" t="s">
        <v>4353</v>
      </c>
      <c r="E317" s="754">
        <v>6</v>
      </c>
      <c r="F317" s="1235">
        <v>796</v>
      </c>
      <c r="G317" s="1235" t="s">
        <v>106</v>
      </c>
      <c r="H317" s="1235" t="s">
        <v>106</v>
      </c>
      <c r="I317" s="898">
        <v>11.71</v>
      </c>
      <c r="J317" s="669">
        <f t="shared" si="69"/>
        <v>14.15200683176772</v>
      </c>
      <c r="K317" s="901">
        <v>0.4143</v>
      </c>
      <c r="L317" s="911">
        <v>4</v>
      </c>
      <c r="M317" s="660">
        <f t="shared" si="70"/>
        <v>1.6572</v>
      </c>
      <c r="N317" s="894" t="s">
        <v>4211</v>
      </c>
      <c r="O317" s="756">
        <v>0.40010000000000001</v>
      </c>
      <c r="P317" s="1196">
        <v>43865</v>
      </c>
      <c r="Q317" s="1196">
        <v>43873</v>
      </c>
      <c r="R317" s="660">
        <f t="shared" si="71"/>
        <v>3.5491127218195424</v>
      </c>
      <c r="S317" s="721">
        <f>IF(INDEX(Historical!$D$7:$D$1379,MATCH(B317,Historical!$B$7:$B$1403,0))=0,"n/a",(INDEX(Historical!$C$7:$C$1381,MATCH(B317,Historical!$B$7:$B$1403,0))/INDEX(Historical!$D$7:$D$1379,MATCH(B317,Historical!$B$7:$B$1403,0))-1)*100)</f>
        <v>15.002269632319564</v>
      </c>
      <c r="T317" s="721">
        <f>IF(INDEX(Historical!$F$7:$F$1372,MATCH(B317,Historical!$B$7:$B$1403,0))=0,"n/a",((INDEX(Historical!$C$7:$C$1381,MATCH(B317,Historical!$B$7:$B$1403,0))/INDEX(Historical!$F$7:$F$1372,MATCH(B317,Historical!$B$7:$B$1403,0)))^(1/3)-1)*100)</f>
        <v>15.049534149480603</v>
      </c>
      <c r="U317" s="721" t="str">
        <f>IF(INDEX(Historical!$H$7:$H$1372,MATCH(B317,Historical!$B$7:$B$1403,0))=0,"n/a",((INDEX(Historical!$C$7:$C$1381,MATCH(B317,Historical!$B$7:$B$1403,0))/INDEX(Historical!$H$7:$H$1372,MATCH(B317,Historical!$B$7:$B$1403,0)))^(1/5)-1)*100)</f>
        <v>n/a</v>
      </c>
      <c r="V317" s="721" t="str">
        <f>IF(INDEX(Historical!$O$7:$O$1372,MATCH(B317,Historical!$B$7:$B$1403,0))=0,"n/a",((INDEX(Historical!$C$7:$C$1381,MATCH(B317,Historical!$B$7:$B$1403,0))/INDEX(Historical!$O$7:$O$1372,MATCH(B317,Historical!$B$7:$B$1403,0)))^(1/10)-1)*100)</f>
        <v>n/a</v>
      </c>
      <c r="W317" s="722" t="str">
        <f t="shared" si="72"/>
        <v>n/a</v>
      </c>
      <c r="X317" s="723" t="str">
        <f t="shared" si="73"/>
        <v>n/a</v>
      </c>
      <c r="Y317" s="900"/>
      <c r="Z317" s="669">
        <f t="shared" si="74"/>
        <v>67.918032786885249</v>
      </c>
      <c r="AA317" s="910">
        <f t="shared" si="75"/>
        <v>4.7991803278688527</v>
      </c>
      <c r="AB317" s="911">
        <v>12</v>
      </c>
      <c r="AC317" s="889">
        <v>2.44</v>
      </c>
      <c r="AD317" s="889">
        <v>1.02</v>
      </c>
      <c r="AE317" s="889">
        <v>3.49</v>
      </c>
      <c r="AF317" s="889">
        <v>1.96</v>
      </c>
      <c r="AG317" s="889">
        <v>44.2</v>
      </c>
      <c r="AH317" s="889">
        <v>28.799999999999997</v>
      </c>
      <c r="AI317" s="889">
        <v>0.91</v>
      </c>
      <c r="AJ317" s="889">
        <v>56.699999999999996</v>
      </c>
      <c r="AK317" s="889">
        <v>4.7</v>
      </c>
      <c r="AL317" s="902">
        <v>1070</v>
      </c>
      <c r="AM317" s="896">
        <v>0.1</v>
      </c>
      <c r="AN317" s="889">
        <v>1.86</v>
      </c>
      <c r="AO317" s="762" t="str">
        <f t="shared" si="76"/>
        <v>n/a</v>
      </c>
      <c r="AP317" s="763" t="str">
        <f t="shared" si="77"/>
        <v>n/a</v>
      </c>
      <c r="AQ317" s="912">
        <f t="shared" si="78"/>
        <v>-35.342291195616724</v>
      </c>
      <c r="AR317" s="669">
        <f>INDEX(Historical!$C$7:$C$1381,MATCH(B317,Historical!$B$7:$B$1403,0))*IF(AH317="n/a",1.03,IF(AH317&lt;0,1.01,IF(AH317&gt;10,1.1,(1+AH317/100))))</f>
        <v>1.6721100000000002</v>
      </c>
      <c r="AS317" s="910">
        <f t="shared" si="79"/>
        <v>1.6873262010000003</v>
      </c>
      <c r="AT317" s="910">
        <f t="shared" si="85"/>
        <v>1.7666305324470002</v>
      </c>
      <c r="AU317" s="910">
        <f t="shared" si="85"/>
        <v>1.8496621674720091</v>
      </c>
      <c r="AV317" s="910">
        <f t="shared" si="85"/>
        <v>1.9365962893431934</v>
      </c>
      <c r="AW317" s="669">
        <f t="shared" si="80"/>
        <v>8.9123251902622034</v>
      </c>
      <c r="AX317" s="770">
        <f t="shared" si="81"/>
        <v>76.108669430078592</v>
      </c>
      <c r="AY317" s="959">
        <v>1.04</v>
      </c>
      <c r="AZ317" s="896">
        <v>4.37</v>
      </c>
      <c r="BA317" s="896">
        <v>-30.869999999999997</v>
      </c>
      <c r="BB317" s="896">
        <v>-22.97</v>
      </c>
      <c r="BC317" s="896">
        <v>-19.36</v>
      </c>
      <c r="BE317" s="641">
        <v>2015</v>
      </c>
      <c r="BF317" s="922">
        <f t="shared" si="82"/>
        <v>0</v>
      </c>
      <c r="BG317" s="906">
        <v>13.700000000000001</v>
      </c>
    </row>
    <row r="318" spans="1:60" ht="11.25" customHeight="1" x14ac:dyDescent="0.2">
      <c r="A318" s="905" t="s">
        <v>4041</v>
      </c>
      <c r="B318" s="899" t="s">
        <v>4042</v>
      </c>
      <c r="C318" s="957" t="s">
        <v>108</v>
      </c>
      <c r="D318" s="957" t="s">
        <v>4355</v>
      </c>
      <c r="E318" s="754">
        <v>6</v>
      </c>
      <c r="F318" s="1235">
        <v>815</v>
      </c>
      <c r="G318" s="1235" t="s">
        <v>106</v>
      </c>
      <c r="H318" s="1235" t="s">
        <v>106</v>
      </c>
      <c r="I318" s="898">
        <v>20.23</v>
      </c>
      <c r="J318" s="669">
        <f t="shared" si="69"/>
        <v>2.7681660899653981</v>
      </c>
      <c r="K318" s="901">
        <v>0.14000000000000001</v>
      </c>
      <c r="L318" s="911">
        <v>4</v>
      </c>
      <c r="M318" s="660">
        <f t="shared" si="70"/>
        <v>0.56000000000000005</v>
      </c>
      <c r="N318" s="894" t="s">
        <v>319</v>
      </c>
      <c r="O318" s="756">
        <v>0.11</v>
      </c>
      <c r="P318" s="885">
        <v>43903</v>
      </c>
      <c r="Q318" s="885">
        <v>43921</v>
      </c>
      <c r="R318" s="660">
        <f t="shared" si="71"/>
        <v>27.27272727272728</v>
      </c>
      <c r="S318" s="721">
        <f>IF(INDEX(Historical!$D$7:$D$1379,MATCH(B318,Historical!$B$7:$B$1403,0))=0,"n/a",(INDEX(Historical!$C$7:$C$1381,MATCH(B318,Historical!$B$7:$B$1403,0))/INDEX(Historical!$D$7:$D$1379,MATCH(B318,Historical!$B$7:$B$1403,0))-1)*100)</f>
        <v>9.9999999999999858</v>
      </c>
      <c r="T318" s="721">
        <f>IF(INDEX(Historical!$F$7:$F$1372,MATCH(B318,Historical!$B$7:$B$1403,0))=0,"n/a",((INDEX(Historical!$C$7:$C$1381,MATCH(B318,Historical!$B$7:$B$1403,0))/INDEX(Historical!$F$7:$F$1372,MATCH(B318,Historical!$B$7:$B$1403,0)))^(1/3)-1)*100)</f>
        <v>40.10196653276936</v>
      </c>
      <c r="U318" s="721">
        <f>IF(INDEX(Historical!$H$7:$H$1372,MATCH(B318,Historical!$B$7:$B$1403,0))=0,"n/a",((INDEX(Historical!$C$7:$C$1381,MATCH(B318,Historical!$B$7:$B$1403,0))/INDEX(Historical!$H$7:$H$1372,MATCH(B318,Historical!$B$7:$B$1403,0)))^(1/5)-1)*100)</f>
        <v>61.53942662021781</v>
      </c>
      <c r="V318" s="721">
        <f>IF(INDEX(Historical!$O$7:$O$1372,MATCH(B318,Historical!$B$7:$B$1403,0))=0,"n/a",((INDEX(Historical!$C$7:$C$1381,MATCH(B318,Historical!$B$7:$B$1403,0))/INDEX(Historical!$O$7:$O$1372,MATCH(B318,Historical!$B$7:$B$1403,0)))^(1/10)-1)*100)</f>
        <v>20.180903224428981</v>
      </c>
      <c r="W318" s="722">
        <f t="shared" si="72"/>
        <v>3.049389114840229</v>
      </c>
      <c r="X318" s="723">
        <f t="shared" si="73"/>
        <v>1.7993984391876552</v>
      </c>
      <c r="Y318" s="900"/>
      <c r="Z318" s="669">
        <f t="shared" si="74"/>
        <v>30.601092896174865</v>
      </c>
      <c r="AA318" s="910">
        <f t="shared" si="75"/>
        <v>11.05464480874317</v>
      </c>
      <c r="AB318" s="911">
        <v>12</v>
      </c>
      <c r="AC318" s="889">
        <v>1.83</v>
      </c>
      <c r="AD318" s="889">
        <v>1.38</v>
      </c>
      <c r="AE318" s="889">
        <v>4.5</v>
      </c>
      <c r="AF318" s="889">
        <v>0.91</v>
      </c>
      <c r="AG318" s="889">
        <v>7.7</v>
      </c>
      <c r="AH318" s="889">
        <v>38.4</v>
      </c>
      <c r="AI318" s="889">
        <v>4.83</v>
      </c>
      <c r="AJ318" s="889">
        <v>34.200000000000003</v>
      </c>
      <c r="AK318" s="889">
        <v>8</v>
      </c>
      <c r="AL318" s="902">
        <v>2540</v>
      </c>
      <c r="AM318" s="896">
        <v>2</v>
      </c>
      <c r="AN318" s="889">
        <v>0.03</v>
      </c>
      <c r="AO318" s="762">
        <f t="shared" si="76"/>
        <v>53.252947901440045</v>
      </c>
      <c r="AP318" s="763">
        <f t="shared" si="77"/>
        <v>64.307592710183215</v>
      </c>
      <c r="AQ318" s="912">
        <f t="shared" si="78"/>
        <v>-33.134540469665566</v>
      </c>
      <c r="AR318" s="669">
        <f>INDEX(Historical!$C$7:$C$1381,MATCH(B318,Historical!$B$7:$B$1403,0))*IF(AH318="n/a",1.03,IF(AH318&lt;0,1.01,IF(AH318&gt;10,1.1,(1+AH318/100))))</f>
        <v>0.48400000000000004</v>
      </c>
      <c r="AS318" s="910">
        <f t="shared" si="79"/>
        <v>0.50737720000000008</v>
      </c>
      <c r="AT318" s="910">
        <f t="shared" si="85"/>
        <v>0.54796737600000012</v>
      </c>
      <c r="AU318" s="910">
        <f t="shared" si="85"/>
        <v>0.59180476608000021</v>
      </c>
      <c r="AV318" s="910">
        <f t="shared" si="85"/>
        <v>0.63914914736640027</v>
      </c>
      <c r="AW318" s="669">
        <f t="shared" si="80"/>
        <v>2.7702984894464007</v>
      </c>
      <c r="AX318" s="770">
        <f t="shared" si="81"/>
        <v>13.694011317085518</v>
      </c>
      <c r="AY318" s="959">
        <v>0.99</v>
      </c>
      <c r="AZ318" s="896">
        <v>-3.92</v>
      </c>
      <c r="BA318" s="896">
        <v>-24.490000000000002</v>
      </c>
      <c r="BB318" s="896">
        <v>-16.13</v>
      </c>
      <c r="BC318" s="896">
        <v>-15.2</v>
      </c>
      <c r="BE318" s="641">
        <v>2015</v>
      </c>
      <c r="BF318" s="922">
        <f t="shared" si="82"/>
        <v>0</v>
      </c>
      <c r="BG318" s="906">
        <v>1.3</v>
      </c>
    </row>
    <row r="319" spans="1:60" ht="12.75" customHeight="1" x14ac:dyDescent="0.2">
      <c r="A319" s="724" t="s">
        <v>4119</v>
      </c>
      <c r="B319" s="808" t="s">
        <v>4120</v>
      </c>
      <c r="C319" s="957" t="s">
        <v>4335</v>
      </c>
      <c r="D319" s="957" t="s">
        <v>4336</v>
      </c>
      <c r="E319" s="754">
        <v>6</v>
      </c>
      <c r="F319" s="1235">
        <v>751</v>
      </c>
      <c r="G319" s="1235" t="s">
        <v>106</v>
      </c>
      <c r="H319" s="1235" t="s">
        <v>106</v>
      </c>
      <c r="I319" s="907">
        <v>20.87</v>
      </c>
      <c r="J319" s="669">
        <f t="shared" si="69"/>
        <v>4.3124101581217058</v>
      </c>
      <c r="K319" s="887">
        <v>0.22500000000000001</v>
      </c>
      <c r="L319" s="1235">
        <v>4</v>
      </c>
      <c r="M319" s="660">
        <f t="shared" si="70"/>
        <v>0.9</v>
      </c>
      <c r="N319" s="1235" t="s">
        <v>319</v>
      </c>
      <c r="O319" s="621">
        <v>0.20499999999999999</v>
      </c>
      <c r="P319" s="1194">
        <v>43552</v>
      </c>
      <c r="Q319" s="1194">
        <v>43570</v>
      </c>
      <c r="R319" s="660">
        <f t="shared" si="71"/>
        <v>9.7560975609756184</v>
      </c>
      <c r="S319" s="721">
        <f>IF(INDEX(Historical!$D$7:$D$1379,MATCH(B319,Historical!$B$7:$B$1403,0))=0,"n/a",(INDEX(Historical!$C$7:$C$1381,MATCH(B319,Historical!$B$7:$B$1403,0))/INDEX(Historical!$D$7:$D$1379,MATCH(B319,Historical!$B$7:$B$1403,0))-1)*100)</f>
        <v>9.9999999999999858</v>
      </c>
      <c r="T319" s="721">
        <f>IF(INDEX(Historical!$F$7:$F$1372,MATCH(B319,Historical!$B$7:$B$1403,0))=0,"n/a",((INDEX(Historical!$C$7:$C$1381,MATCH(B319,Historical!$B$7:$B$1403,0))/INDEX(Historical!$F$7:$F$1372,MATCH(B319,Historical!$B$7:$B$1403,0)))^(1/3)-1)*100)</f>
        <v>8.9744250818549531</v>
      </c>
      <c r="U319" s="721">
        <f>IF(INDEX(Historical!$H$7:$H$1372,MATCH(B319,Historical!$B$7:$B$1403,0))=0,"n/a",((INDEX(Historical!$C$7:$C$1381,MATCH(B319,Historical!$B$7:$B$1403,0))/INDEX(Historical!$H$7:$H$1372,MATCH(B319,Historical!$B$7:$B$1403,0)))^(1/5)-1)*100)</f>
        <v>47.745591757738445</v>
      </c>
      <c r="V319" s="721" t="str">
        <f>IF(INDEX(Historical!$O$7:$O$1372,MATCH(B319,Historical!$B$7:$B$1403,0))=0,"n/a",((INDEX(Historical!$C$7:$C$1381,MATCH(B319,Historical!$B$7:$B$1403,0))/INDEX(Historical!$O$7:$O$1372,MATCH(B319,Historical!$B$7:$B$1403,0)))^(1/10)-1)*100)</f>
        <v>n/a</v>
      </c>
      <c r="W319" s="722" t="str">
        <f t="shared" si="72"/>
        <v>n/a</v>
      </c>
      <c r="X319" s="723">
        <f t="shared" si="73"/>
        <v>1.7299127448455958</v>
      </c>
      <c r="Y319" s="670"/>
      <c r="Z319" s="669">
        <f t="shared" si="74"/>
        <v>191.48936170212767</v>
      </c>
      <c r="AA319" s="910">
        <f t="shared" si="75"/>
        <v>44.404255319148938</v>
      </c>
      <c r="AB319" s="911">
        <v>12</v>
      </c>
      <c r="AC319" s="906">
        <v>0.47</v>
      </c>
      <c r="AD319" s="906">
        <v>7.45</v>
      </c>
      <c r="AE319" s="889">
        <v>12.46</v>
      </c>
      <c r="AF319" s="889">
        <v>2.14</v>
      </c>
      <c r="AG319" s="889">
        <v>5.0999999999999996</v>
      </c>
      <c r="AH319" s="889">
        <v>-31.8</v>
      </c>
      <c r="AI319" s="889">
        <v>8.1100000000000012</v>
      </c>
      <c r="AJ319" s="701">
        <v>27.6</v>
      </c>
      <c r="AK319" s="701">
        <v>6</v>
      </c>
      <c r="AL319" s="906">
        <v>1990</v>
      </c>
      <c r="AM319" s="906">
        <v>0.70000000000000007</v>
      </c>
      <c r="AN319" s="906">
        <v>0.6</v>
      </c>
      <c r="AO319" s="762">
        <f t="shared" si="76"/>
        <v>7.6537465967112155</v>
      </c>
      <c r="AP319" s="763">
        <f t="shared" si="77"/>
        <v>52.058001915860153</v>
      </c>
      <c r="AQ319" s="912">
        <f t="shared" si="78"/>
        <v>105.50761692613055</v>
      </c>
      <c r="AR319" s="669">
        <f>INDEX(Historical!$C$7:$C$1381,MATCH(B319,Historical!$B$7:$B$1403,0))*IF(AH319="n/a",1.03,IF(AH319&lt;0,1.01,IF(AH319&gt;10,1.1,(1+AH319/100))))</f>
        <v>0.88880000000000003</v>
      </c>
      <c r="AS319" s="910">
        <f t="shared" si="79"/>
        <v>0.96088167999999996</v>
      </c>
      <c r="AT319" s="910">
        <f t="shared" si="85"/>
        <v>1.0185345807999999</v>
      </c>
      <c r="AU319" s="910">
        <f t="shared" si="85"/>
        <v>1.079646655648</v>
      </c>
      <c r="AV319" s="910">
        <f t="shared" si="85"/>
        <v>1.14442545498688</v>
      </c>
      <c r="AW319" s="669">
        <f t="shared" si="80"/>
        <v>5.0922883714348801</v>
      </c>
      <c r="AX319" s="770">
        <f t="shared" si="81"/>
        <v>24.400040112289791</v>
      </c>
      <c r="AY319" s="750">
        <v>0.75</v>
      </c>
      <c r="AZ319" s="889">
        <v>11.19</v>
      </c>
      <c r="BA319" s="889">
        <v>-18.29</v>
      </c>
      <c r="BB319" s="889">
        <v>-3.5700000000000003</v>
      </c>
      <c r="BC319" s="889">
        <v>-8.66</v>
      </c>
      <c r="BE319" s="641">
        <v>2014</v>
      </c>
      <c r="BF319" s="922">
        <f t="shared" si="82"/>
        <v>0</v>
      </c>
      <c r="BG319" s="906">
        <v>3</v>
      </c>
    </row>
    <row r="320" spans="1:60" ht="12.75" customHeight="1" x14ac:dyDescent="0.2">
      <c r="A320" s="904" t="s">
        <v>4164</v>
      </c>
      <c r="B320" s="899" t="s">
        <v>4165</v>
      </c>
      <c r="C320" s="957" t="s">
        <v>108</v>
      </c>
      <c r="D320" s="957" t="s">
        <v>4355</v>
      </c>
      <c r="E320" s="754">
        <v>6</v>
      </c>
      <c r="F320" s="1235">
        <v>756</v>
      </c>
      <c r="G320" s="1235" t="s">
        <v>106</v>
      </c>
      <c r="H320" s="1235" t="s">
        <v>106</v>
      </c>
      <c r="I320" s="898">
        <v>10.85</v>
      </c>
      <c r="J320" s="669">
        <f t="shared" si="69"/>
        <v>2.0276497695852536</v>
      </c>
      <c r="K320" s="901">
        <v>5.5E-2</v>
      </c>
      <c r="L320" s="911">
        <v>4</v>
      </c>
      <c r="M320" s="660">
        <f t="shared" si="70"/>
        <v>0.22</v>
      </c>
      <c r="N320" s="894" t="s">
        <v>209</v>
      </c>
      <c r="O320" s="756">
        <v>0.05</v>
      </c>
      <c r="P320" s="885">
        <v>43594</v>
      </c>
      <c r="Q320" s="885">
        <v>43616</v>
      </c>
      <c r="R320" s="660">
        <f t="shared" si="71"/>
        <v>9.9999999999999947</v>
      </c>
      <c r="S320" s="721">
        <f>IF(INDEX(Historical!$D$7:$D$1379,MATCH(B320,Historical!$B$7:$B$1403,0))=0,"n/a",(INDEX(Historical!$C$7:$C$1381,MATCH(B320,Historical!$B$7:$B$1403,0))/INDEX(Historical!$D$7:$D$1379,MATCH(B320,Historical!$B$7:$B$1403,0))-1)*100)</f>
        <v>9.9999999999999858</v>
      </c>
      <c r="T320" s="721">
        <f>IF(INDEX(Historical!$F$7:$F$1372,MATCH(B320,Historical!$B$7:$B$1403,0))=0,"n/a",((INDEX(Historical!$C$7:$C$1381,MATCH(B320,Historical!$B$7:$B$1403,0))/INDEX(Historical!$F$7:$F$1372,MATCH(B320,Historical!$B$7:$B$1403,0)))^(1/3)-1)*100)</f>
        <v>17.678277844202107</v>
      </c>
      <c r="U320" s="721">
        <f>IF(INDEX(Historical!$H$7:$H$1372,MATCH(B320,Historical!$B$7:$B$1403,0))=0,"n/a",((INDEX(Historical!$C$7:$C$1381,MATCH(B320,Historical!$B$7:$B$1403,0))/INDEX(Historical!$H$7:$H$1372,MATCH(B320,Historical!$B$7:$B$1403,0)))^(1/5)-1)*100)</f>
        <v>40.628238838763522</v>
      </c>
      <c r="V320" s="721" t="str">
        <f>IF(INDEX(Historical!$O$7:$O$1372,MATCH(B320,Historical!$B$7:$B$1403,0))=0,"n/a",((INDEX(Historical!$C$7:$C$1381,MATCH(B320,Historical!$B$7:$B$1403,0))/INDEX(Historical!$O$7:$O$1372,MATCH(B320,Historical!$B$7:$B$1403,0)))^(1/10)-1)*100)</f>
        <v>n/a</v>
      </c>
      <c r="W320" s="722" t="str">
        <f t="shared" si="72"/>
        <v>n/a</v>
      </c>
      <c r="X320" s="723">
        <f t="shared" si="73"/>
        <v>1.9255089497044324</v>
      </c>
      <c r="Y320" s="682"/>
      <c r="Z320" s="669">
        <f t="shared" si="74"/>
        <v>23.65591397849462</v>
      </c>
      <c r="AA320" s="910">
        <f t="shared" si="75"/>
        <v>11.666666666666666</v>
      </c>
      <c r="AB320" s="911">
        <v>12</v>
      </c>
      <c r="AC320" s="889">
        <v>0.93</v>
      </c>
      <c r="AD320" s="889" t="s">
        <v>136</v>
      </c>
      <c r="AE320" s="889">
        <v>2.02</v>
      </c>
      <c r="AF320" s="889">
        <v>1.1499999999999999</v>
      </c>
      <c r="AG320" s="889">
        <v>8.7999999999999989</v>
      </c>
      <c r="AH320" s="889">
        <v>21.2</v>
      </c>
      <c r="AI320" s="889" t="s">
        <v>136</v>
      </c>
      <c r="AJ320" s="889">
        <v>21.099999999999998</v>
      </c>
      <c r="AK320" s="889" t="s">
        <v>136</v>
      </c>
      <c r="AL320" s="902">
        <v>92.12</v>
      </c>
      <c r="AM320" s="896">
        <v>11</v>
      </c>
      <c r="AN320" s="889">
        <v>0</v>
      </c>
      <c r="AO320" s="762">
        <f t="shared" si="76"/>
        <v>30.989221941682111</v>
      </c>
      <c r="AP320" s="763">
        <f t="shared" si="77"/>
        <v>42.655888608348775</v>
      </c>
      <c r="AQ320" s="912">
        <f t="shared" si="78"/>
        <v>-22.779776204915315</v>
      </c>
      <c r="AR320" s="669">
        <f>INDEX(Historical!$C$7:$C$1381,MATCH(B320,Historical!$B$7:$B$1403,0))*IF(AH320="n/a",1.03,IF(AH320&lt;0,1.01,IF(AH320&gt;10,1.1,(1+AH320/100))))</f>
        <v>0.24200000000000002</v>
      </c>
      <c r="AS320" s="910">
        <f t="shared" si="79"/>
        <v>0.24926000000000004</v>
      </c>
      <c r="AT320" s="910">
        <f t="shared" si="85"/>
        <v>0.25673780000000007</v>
      </c>
      <c r="AU320" s="910">
        <f t="shared" si="85"/>
        <v>0.2644399340000001</v>
      </c>
      <c r="AV320" s="910">
        <f t="shared" si="85"/>
        <v>0.27237313202000013</v>
      </c>
      <c r="AW320" s="669">
        <f t="shared" si="80"/>
        <v>1.2848108660200004</v>
      </c>
      <c r="AX320" s="770">
        <f t="shared" si="81"/>
        <v>11.841574802027653</v>
      </c>
      <c r="AY320" s="959">
        <v>0.46</v>
      </c>
      <c r="AZ320" s="896">
        <v>13.73</v>
      </c>
      <c r="BA320" s="896">
        <v>-8.52</v>
      </c>
      <c r="BB320" s="896">
        <v>-2.6599999999999997</v>
      </c>
      <c r="BC320" s="896">
        <v>5.99</v>
      </c>
      <c r="BE320" s="641">
        <v>2014</v>
      </c>
      <c r="BF320" s="922">
        <f t="shared" si="82"/>
        <v>0</v>
      </c>
      <c r="BG320" s="906">
        <v>0.8</v>
      </c>
    </row>
    <row r="321" spans="1:60" ht="12.75" customHeight="1" x14ac:dyDescent="0.2">
      <c r="A321" s="905" t="s">
        <v>4403</v>
      </c>
      <c r="B321" s="899" t="s">
        <v>3814</v>
      </c>
      <c r="C321" s="957" t="s">
        <v>246</v>
      </c>
      <c r="D321" s="957" t="s">
        <v>4367</v>
      </c>
      <c r="E321" s="754">
        <v>6</v>
      </c>
      <c r="F321" s="1235">
        <v>786</v>
      </c>
      <c r="G321" s="1235" t="s">
        <v>106</v>
      </c>
      <c r="H321" s="1235" t="s">
        <v>106</v>
      </c>
      <c r="I321" s="898">
        <v>53.27</v>
      </c>
      <c r="J321" s="669">
        <f t="shared" si="69"/>
        <v>1.3140604467805517</v>
      </c>
      <c r="K321" s="901">
        <v>0.17499999999999999</v>
      </c>
      <c r="L321" s="911">
        <v>4</v>
      </c>
      <c r="M321" s="660">
        <f t="shared" si="70"/>
        <v>0.7</v>
      </c>
      <c r="N321" s="894" t="s">
        <v>148</v>
      </c>
      <c r="O321" s="756">
        <v>0.15</v>
      </c>
      <c r="P321" s="885">
        <v>43794</v>
      </c>
      <c r="Q321" s="885">
        <v>43809</v>
      </c>
      <c r="R321" s="660">
        <f t="shared" si="71"/>
        <v>16.666666666666664</v>
      </c>
      <c r="S321" s="721">
        <f>IF(INDEX(Historical!$D$7:$D$1379,MATCH(B321,Historical!$B$7:$B$1403,0))=0,"n/a",(INDEX(Historical!$C$7:$C$1381,MATCH(B321,Historical!$B$7:$B$1403,0))/INDEX(Historical!$D$7:$D$1379,MATCH(B321,Historical!$B$7:$B$1403,0))-1)*100)</f>
        <v>19.047619047619047</v>
      </c>
      <c r="T321" s="721">
        <f>IF(INDEX(Historical!$F$7:$F$1372,MATCH(B321,Historical!$B$7:$B$1403,0))=0,"n/a",((INDEX(Historical!$C$7:$C$1381,MATCH(B321,Historical!$B$7:$B$1403,0))/INDEX(Historical!$F$7:$F$1372,MATCH(B321,Historical!$B$7:$B$1403,0)))^(1/3)-1)*100)</f>
        <v>22.499326257411155</v>
      </c>
      <c r="U321" s="721">
        <f>IF(INDEX(Historical!$H$7:$H$1372,MATCH(B321,Historical!$B$7:$B$1403,0))=0,"n/a",((INDEX(Historical!$C$7:$C$1381,MATCH(B321,Historical!$B$7:$B$1403,0))/INDEX(Historical!$H$7:$H$1372,MATCH(B321,Historical!$B$7:$B$1403,0)))^(1/5)-1)*100)</f>
        <v>25.594321575479007</v>
      </c>
      <c r="V321" s="721">
        <f>IF(INDEX(Historical!$O$7:$O$1372,MATCH(B321,Historical!$B$7:$B$1403,0))=0,"n/a",((INDEX(Historical!$C$7:$C$1381,MATCH(B321,Historical!$B$7:$B$1403,0))/INDEX(Historical!$O$7:$O$1372,MATCH(B321,Historical!$B$7:$B$1403,0)))^(1/10)-1)*100)</f>
        <v>15.339715498651451</v>
      </c>
      <c r="W321" s="722">
        <f t="shared" si="72"/>
        <v>1.6685004084807871</v>
      </c>
      <c r="X321" s="723">
        <f t="shared" si="73"/>
        <v>1.062005044625685</v>
      </c>
      <c r="Y321" s="900"/>
      <c r="Z321" s="669">
        <f t="shared" si="74"/>
        <v>14.925373134328357</v>
      </c>
      <c r="AA321" s="910">
        <f t="shared" si="75"/>
        <v>11.35820895522388</v>
      </c>
      <c r="AB321" s="911">
        <v>9</v>
      </c>
      <c r="AC321" s="889">
        <v>4.6900000000000004</v>
      </c>
      <c r="AD321" s="889">
        <v>0.78</v>
      </c>
      <c r="AE321" s="889">
        <v>1.08</v>
      </c>
      <c r="AF321" s="889">
        <v>1.92</v>
      </c>
      <c r="AG321" s="889">
        <v>18</v>
      </c>
      <c r="AH321" s="889">
        <v>4.8</v>
      </c>
      <c r="AI321" s="889">
        <v>4.38</v>
      </c>
      <c r="AJ321" s="889">
        <v>24.099999999999998</v>
      </c>
      <c r="AK321" s="889">
        <v>14.6</v>
      </c>
      <c r="AL321" s="902">
        <v>19570</v>
      </c>
      <c r="AM321" s="896">
        <v>6.7</v>
      </c>
      <c r="AN321" s="889">
        <v>0.37</v>
      </c>
      <c r="AO321" s="762">
        <f t="shared" si="76"/>
        <v>15.550173067035679</v>
      </c>
      <c r="AP321" s="763">
        <f t="shared" si="77"/>
        <v>26.908382022259559</v>
      </c>
      <c r="AQ321" s="912">
        <f t="shared" si="78"/>
        <v>-1.5503260114198669</v>
      </c>
      <c r="AR321" s="669">
        <f>INDEX(Historical!$C$7:$C$1381,MATCH(B321,Historical!$B$7:$B$1403,0))*IF(AH321="n/a",1.03,IF(AH321&lt;0,1.01,IF(AH321&gt;10,1.1,(1+AH321/100))))</f>
        <v>0.65500000000000003</v>
      </c>
      <c r="AS321" s="910">
        <f t="shared" si="79"/>
        <v>0.6836890000000001</v>
      </c>
      <c r="AT321" s="910">
        <f t="shared" si="85"/>
        <v>0.75205790000000017</v>
      </c>
      <c r="AU321" s="910">
        <f t="shared" si="85"/>
        <v>0.82726369000000022</v>
      </c>
      <c r="AV321" s="910">
        <f t="shared" si="85"/>
        <v>0.9099900590000003</v>
      </c>
      <c r="AW321" s="669">
        <f t="shared" si="80"/>
        <v>3.8280006490000007</v>
      </c>
      <c r="AX321" s="770">
        <f t="shared" si="81"/>
        <v>7.1860346330016904</v>
      </c>
      <c r="AY321" s="959">
        <v>0.91</v>
      </c>
      <c r="AZ321" s="896">
        <v>40.89</v>
      </c>
      <c r="BA321" s="896">
        <v>-14.82</v>
      </c>
      <c r="BB321" s="896">
        <v>-6.5</v>
      </c>
      <c r="BC321" s="896">
        <v>4.4799999999999995</v>
      </c>
      <c r="BE321" s="641">
        <v>2014</v>
      </c>
      <c r="BF321" s="922">
        <f t="shared" si="82"/>
        <v>0</v>
      </c>
      <c r="BG321" s="906">
        <v>11.3</v>
      </c>
    </row>
    <row r="322" spans="1:60" ht="12.75" customHeight="1" x14ac:dyDescent="0.2">
      <c r="A322" s="905" t="s">
        <v>3816</v>
      </c>
      <c r="B322" s="899" t="s">
        <v>3817</v>
      </c>
      <c r="C322" s="957" t="s">
        <v>108</v>
      </c>
      <c r="D322" s="957" t="s">
        <v>4351</v>
      </c>
      <c r="E322" s="754">
        <v>6</v>
      </c>
      <c r="F322" s="1235">
        <v>785</v>
      </c>
      <c r="G322" s="1235" t="s">
        <v>106</v>
      </c>
      <c r="H322" s="1235" t="s">
        <v>106</v>
      </c>
      <c r="I322" s="898">
        <v>126.73</v>
      </c>
      <c r="J322" s="669">
        <f t="shared" si="69"/>
        <v>7.1017123017438646</v>
      </c>
      <c r="K322" s="901">
        <v>9</v>
      </c>
      <c r="L322" s="911">
        <v>1</v>
      </c>
      <c r="M322" s="660">
        <f t="shared" si="70"/>
        <v>9</v>
      </c>
      <c r="N322" s="894" t="s">
        <v>171</v>
      </c>
      <c r="O322" s="756">
        <v>8</v>
      </c>
      <c r="P322" s="885">
        <v>43797</v>
      </c>
      <c r="Q322" s="885">
        <v>43808</v>
      </c>
      <c r="R322" s="660">
        <f t="shared" si="71"/>
        <v>12.5</v>
      </c>
      <c r="S322" s="721">
        <f>IF(INDEX(Historical!$D$7:$D$1379,MATCH(B322,Historical!$B$7:$B$1403,0))=0,"n/a",(INDEX(Historical!$C$7:$C$1381,MATCH(B322,Historical!$B$7:$B$1403,0))/INDEX(Historical!$D$7:$D$1379,MATCH(B322,Historical!$B$7:$B$1403,0))-1)*100)</f>
        <v>12.5</v>
      </c>
      <c r="T322" s="721">
        <f>IF(INDEX(Historical!$F$7:$F$1372,MATCH(B322,Historical!$B$7:$B$1403,0))=0,"n/a",((INDEX(Historical!$C$7:$C$1381,MATCH(B322,Historical!$B$7:$B$1403,0))/INDEX(Historical!$F$7:$F$1372,MATCH(B322,Historical!$B$7:$B$1403,0)))^(1/3)-1)*100)</f>
        <v>14.471424255333186</v>
      </c>
      <c r="U322" s="721">
        <f>IF(INDEX(Historical!$H$7:$H$1372,MATCH(B322,Historical!$B$7:$B$1403,0))=0,"n/a",((INDEX(Historical!$C$7:$C$1381,MATCH(B322,Historical!$B$7:$B$1403,0))/INDEX(Historical!$H$7:$H$1372,MATCH(B322,Historical!$B$7:$B$1403,0)))^(1/5)-1)*100)</f>
        <v>17.607902252467355</v>
      </c>
      <c r="V322" s="721">
        <f>IF(INDEX(Historical!$O$7:$O$1372,MATCH(B322,Historical!$B$7:$B$1403,0))=0,"n/a",((INDEX(Historical!$C$7:$C$1381,MATCH(B322,Historical!$B$7:$B$1403,0))/INDEX(Historical!$O$7:$O$1372,MATCH(B322,Historical!$B$7:$B$1403,0)))^(1/10)-1)*100)</f>
        <v>-1.0480741793785553</v>
      </c>
      <c r="W322" s="722" t="str">
        <f t="shared" si="72"/>
        <v>n/a</v>
      </c>
      <c r="X322" s="723">
        <f t="shared" si="73"/>
        <v>1.2759349458309677</v>
      </c>
      <c r="Y322" s="900"/>
      <c r="Z322" s="669">
        <f t="shared" si="74"/>
        <v>68.754774637127582</v>
      </c>
      <c r="AA322" s="910">
        <f t="shared" si="75"/>
        <v>9.6814362108479752</v>
      </c>
      <c r="AB322" s="911">
        <v>12</v>
      </c>
      <c r="AC322" s="889">
        <v>13.09</v>
      </c>
      <c r="AD322" s="889" t="s">
        <v>136</v>
      </c>
      <c r="AE322" s="889">
        <v>3.23</v>
      </c>
      <c r="AF322" s="889">
        <v>1.94</v>
      </c>
      <c r="AG322" s="889">
        <v>21.9</v>
      </c>
      <c r="AH322" s="889">
        <v>-14.799999999999999</v>
      </c>
      <c r="AI322" s="889" t="s">
        <v>136</v>
      </c>
      <c r="AJ322" s="889">
        <v>13.8</v>
      </c>
      <c r="AK322" s="889" t="s">
        <v>136</v>
      </c>
      <c r="AL322" s="902">
        <v>437.22</v>
      </c>
      <c r="AM322" s="896">
        <v>2</v>
      </c>
      <c r="AN322" s="889">
        <v>0</v>
      </c>
      <c r="AO322" s="762">
        <f t="shared" si="76"/>
        <v>15.028178343363246</v>
      </c>
      <c r="AP322" s="763">
        <f t="shared" si="77"/>
        <v>24.709614554211221</v>
      </c>
      <c r="AQ322" s="912">
        <f t="shared" si="78"/>
        <v>-8.6350754172038293</v>
      </c>
      <c r="AR322" s="669">
        <f>INDEX(Historical!$C$7:$C$1381,MATCH(B322,Historical!$B$7:$B$1403,0))*IF(AH322="n/a",1.03,IF(AH322&lt;0,1.01,IF(AH322&gt;10,1.1,(1+AH322/100))))</f>
        <v>9.09</v>
      </c>
      <c r="AS322" s="910">
        <f t="shared" si="79"/>
        <v>9.3627000000000002</v>
      </c>
      <c r="AT322" s="910">
        <f t="shared" si="85"/>
        <v>9.6435810000000011</v>
      </c>
      <c r="AU322" s="910">
        <f t="shared" si="85"/>
        <v>9.932888430000002</v>
      </c>
      <c r="AV322" s="910">
        <f t="shared" si="85"/>
        <v>10.230875082900003</v>
      </c>
      <c r="AW322" s="669">
        <f t="shared" si="80"/>
        <v>48.260044512900009</v>
      </c>
      <c r="AX322" s="770">
        <f t="shared" si="81"/>
        <v>38.080994644440942</v>
      </c>
      <c r="AY322" s="959">
        <v>0.5</v>
      </c>
      <c r="AZ322" s="896">
        <v>8.43</v>
      </c>
      <c r="BA322" s="896">
        <v>-13.28</v>
      </c>
      <c r="BB322" s="896">
        <v>-10.11</v>
      </c>
      <c r="BC322" s="896">
        <v>-4.8099999999999996</v>
      </c>
      <c r="BE322" s="641">
        <v>2014</v>
      </c>
      <c r="BF322" s="922">
        <f t="shared" si="82"/>
        <v>0</v>
      </c>
      <c r="BG322" s="906">
        <v>15.2</v>
      </c>
    </row>
    <row r="323" spans="1:60" s="796" customFormat="1" ht="12.75" customHeight="1" x14ac:dyDescent="0.2">
      <c r="A323" s="799" t="s">
        <v>4319</v>
      </c>
      <c r="B323" s="984" t="s">
        <v>3818</v>
      </c>
      <c r="C323" s="957" t="s">
        <v>4207</v>
      </c>
      <c r="D323" s="957" t="s">
        <v>4354</v>
      </c>
      <c r="E323" s="778">
        <v>6</v>
      </c>
      <c r="F323" s="1235">
        <v>784</v>
      </c>
      <c r="G323" s="1234" t="s">
        <v>106</v>
      </c>
      <c r="H323" s="1234" t="s">
        <v>106</v>
      </c>
      <c r="I323" s="779">
        <v>65.7</v>
      </c>
      <c r="J323" s="780">
        <f t="shared" si="69"/>
        <v>1.3394216133942161</v>
      </c>
      <c r="K323" s="781">
        <v>0.22</v>
      </c>
      <c r="L323" s="782">
        <v>4</v>
      </c>
      <c r="M323" s="783">
        <f t="shared" si="70"/>
        <v>0.88</v>
      </c>
      <c r="N323" s="784" t="s">
        <v>107</v>
      </c>
      <c r="O323" s="785">
        <v>0.19</v>
      </c>
      <c r="P323" s="786">
        <v>43793</v>
      </c>
      <c r="Q323" s="786">
        <v>43802</v>
      </c>
      <c r="R323" s="783">
        <f t="shared" si="71"/>
        <v>15.789473684210526</v>
      </c>
      <c r="S323" s="721">
        <f>IF(INDEX(Historical!$D$7:$D$1379,MATCH(B323,Historical!$B$7:$B$1403,0))=0,"n/a",(INDEX(Historical!$C$7:$C$1381,MATCH(B323,Historical!$B$7:$B$1403,0))/INDEX(Historical!$D$7:$D$1379,MATCH(B323,Historical!$B$7:$B$1403,0))-1)*100)</f>
        <v>17.910447761194035</v>
      </c>
      <c r="T323" s="721">
        <f>IF(INDEX(Historical!$F$7:$F$1372,MATCH(B323,Historical!$B$7:$B$1403,0))=0,"n/a",((INDEX(Historical!$C$7:$C$1381,MATCH(B323,Historical!$B$7:$B$1403,0))/INDEX(Historical!$F$7:$F$1372,MATCH(B323,Historical!$B$7:$B$1403,0)))^(1/3)-1)*100)</f>
        <v>16.471328451175495</v>
      </c>
      <c r="U323" s="721">
        <f>IF(INDEX(Historical!$H$7:$H$1372,MATCH(B323,Historical!$B$7:$B$1403,0))=0,"n/a",((INDEX(Historical!$C$7:$C$1381,MATCH(B323,Historical!$B$7:$B$1403,0))/INDEX(Historical!$H$7:$H$1372,MATCH(B323,Historical!$B$7:$B$1403,0)))^(1/5)-1)*100)</f>
        <v>51.190818528332002</v>
      </c>
      <c r="V323" s="721" t="str">
        <f>IF(INDEX(Historical!$O$7:$O$1372,MATCH(B323,Historical!$B$7:$B$1403,0))=0,"n/a",((INDEX(Historical!$C$7:$C$1381,MATCH(B323,Historical!$B$7:$B$1403,0))/INDEX(Historical!$O$7:$O$1372,MATCH(B323,Historical!$B$7:$B$1403,0)))^(1/10)-1)*100)</f>
        <v>n/a</v>
      </c>
      <c r="W323" s="722" t="str">
        <f t="shared" si="72"/>
        <v>n/a</v>
      </c>
      <c r="X323" s="723">
        <f t="shared" si="73"/>
        <v>4.4904226779238599</v>
      </c>
      <c r="Y323" s="787"/>
      <c r="Z323" s="780">
        <f t="shared" si="74"/>
        <v>29.629629629629626</v>
      </c>
      <c r="AA323" s="788">
        <f t="shared" si="75"/>
        <v>22.121212121212121</v>
      </c>
      <c r="AB323" s="782">
        <v>12</v>
      </c>
      <c r="AC323" s="789">
        <v>2.97</v>
      </c>
      <c r="AD323" s="789">
        <v>1.38</v>
      </c>
      <c r="AE323" s="789">
        <v>5.42</v>
      </c>
      <c r="AF323" s="789">
        <v>2.83</v>
      </c>
      <c r="AG323" s="789">
        <v>8.7999999999999989</v>
      </c>
      <c r="AH323" s="789">
        <v>124</v>
      </c>
      <c r="AI323" s="789">
        <v>14.77</v>
      </c>
      <c r="AJ323" s="789">
        <v>11.4</v>
      </c>
      <c r="AK323" s="789">
        <v>16</v>
      </c>
      <c r="AL323" s="790">
        <v>6670</v>
      </c>
      <c r="AM323" s="791">
        <v>1</v>
      </c>
      <c r="AN323" s="789">
        <v>0</v>
      </c>
      <c r="AO323" s="792">
        <f t="shared" si="76"/>
        <v>30.409028020514096</v>
      </c>
      <c r="AP323" s="793">
        <f t="shared" si="77"/>
        <v>52.530240141726217</v>
      </c>
      <c r="AQ323" s="794">
        <f t="shared" si="78"/>
        <v>66.803983836025409</v>
      </c>
      <c r="AR323" s="669">
        <f>INDEX(Historical!$C$7:$C$1381,MATCH(B323,Historical!$B$7:$B$1403,0))*IF(AH323="n/a",1.03,IF(AH323&lt;0,1.01,IF(AH323&gt;10,1.1,(1+AH323/100))))</f>
        <v>0.86900000000000011</v>
      </c>
      <c r="AS323" s="788">
        <f t="shared" si="79"/>
        <v>0.95590000000000019</v>
      </c>
      <c r="AT323" s="788">
        <f t="shared" si="85"/>
        <v>1.0514900000000003</v>
      </c>
      <c r="AU323" s="788">
        <f t="shared" si="85"/>
        <v>1.1566390000000004</v>
      </c>
      <c r="AV323" s="788">
        <f t="shared" si="85"/>
        <v>1.2723029000000006</v>
      </c>
      <c r="AW323" s="780">
        <f t="shared" si="80"/>
        <v>5.3053319000000014</v>
      </c>
      <c r="AX323" s="795">
        <f t="shared" si="81"/>
        <v>8.0750866057838682</v>
      </c>
      <c r="AY323" s="960">
        <v>0.79</v>
      </c>
      <c r="AZ323" s="791">
        <v>17.130000000000003</v>
      </c>
      <c r="BA323" s="791">
        <v>-10.25</v>
      </c>
      <c r="BB323" s="791">
        <v>-5.6800000000000006</v>
      </c>
      <c r="BC323" s="791">
        <v>0.51</v>
      </c>
      <c r="BD323" s="933"/>
      <c r="BE323" s="641">
        <v>2014</v>
      </c>
      <c r="BF323" s="922">
        <f t="shared" si="82"/>
        <v>0</v>
      </c>
      <c r="BG323" s="847">
        <v>7.1999999999999993</v>
      </c>
    </row>
    <row r="324" spans="1:60" ht="12.75" customHeight="1" x14ac:dyDescent="0.2">
      <c r="A324" s="905" t="s">
        <v>4583</v>
      </c>
      <c r="B324" s="899" t="s">
        <v>3865</v>
      </c>
      <c r="C324" s="957" t="s">
        <v>108</v>
      </c>
      <c r="D324" s="957" t="s">
        <v>4347</v>
      </c>
      <c r="E324" s="754">
        <v>6</v>
      </c>
      <c r="F324" s="1235">
        <v>791</v>
      </c>
      <c r="G324" s="1235" t="s">
        <v>106</v>
      </c>
      <c r="H324" s="1235" t="s">
        <v>106</v>
      </c>
      <c r="I324" s="898">
        <v>16.510000000000002</v>
      </c>
      <c r="J324" s="669">
        <f t="shared" si="69"/>
        <v>1.9382192610539066</v>
      </c>
      <c r="K324" s="901">
        <v>0.08</v>
      </c>
      <c r="L324" s="911">
        <v>4</v>
      </c>
      <c r="M324" s="660">
        <f t="shared" si="70"/>
        <v>0.32</v>
      </c>
      <c r="N324" s="894" t="s">
        <v>4184</v>
      </c>
      <c r="O324" s="756">
        <v>7.0000000000000007E-2</v>
      </c>
      <c r="P324" s="885">
        <v>43817</v>
      </c>
      <c r="Q324" s="885">
        <v>43832</v>
      </c>
      <c r="R324" s="660">
        <f t="shared" si="71"/>
        <v>14.285714285714276</v>
      </c>
      <c r="S324" s="721">
        <f>IF(INDEX(Historical!$D$7:$D$1379,MATCH(B324,Historical!$B$7:$B$1403,0))=0,"n/a",(INDEX(Historical!$C$7:$C$1381,MATCH(B324,Historical!$B$7:$B$1403,0))/INDEX(Historical!$D$7:$D$1379,MATCH(B324,Historical!$B$7:$B$1403,0))-1)*100)</f>
        <v>31.818181818181813</v>
      </c>
      <c r="T324" s="721">
        <f>IF(INDEX(Historical!$F$7:$F$1372,MATCH(B324,Historical!$B$7:$B$1403,0))=0,"n/a",((INDEX(Historical!$C$7:$C$1381,MATCH(B324,Historical!$B$7:$B$1403,0))/INDEX(Historical!$F$7:$F$1372,MATCH(B324,Historical!$B$7:$B$1403,0)))^(1/3)-1)*100)</f>
        <v>34.195798019989645</v>
      </c>
      <c r="U324" s="721" t="str">
        <f>IF(INDEX(Historical!$H$7:$H$1372,MATCH(B324,Historical!$B$7:$B$1403,0))=0,"n/a",((INDEX(Historical!$C$7:$C$1381,MATCH(B324,Historical!$B$7:$B$1403,0))/INDEX(Historical!$H$7:$H$1372,MATCH(B324,Historical!$B$7:$B$1403,0)))^(1/5)-1)*100)</f>
        <v>n/a</v>
      </c>
      <c r="V324" s="721" t="str">
        <f>IF(INDEX(Historical!$O$7:$O$1372,MATCH(B324,Historical!$B$7:$B$1403,0))=0,"n/a",((INDEX(Historical!$C$7:$C$1381,MATCH(B324,Historical!$B$7:$B$1403,0))/INDEX(Historical!$O$7:$O$1372,MATCH(B324,Historical!$B$7:$B$1403,0)))^(1/10)-1)*100)</f>
        <v>n/a</v>
      </c>
      <c r="W324" s="722" t="str">
        <f t="shared" si="72"/>
        <v>n/a</v>
      </c>
      <c r="X324" s="723" t="str">
        <f t="shared" si="73"/>
        <v>n/a</v>
      </c>
      <c r="Y324" s="900"/>
      <c r="Z324" s="669">
        <f t="shared" si="74"/>
        <v>24.615384615384613</v>
      </c>
      <c r="AA324" s="910">
        <f t="shared" si="75"/>
        <v>12.700000000000001</v>
      </c>
      <c r="AB324" s="911">
        <v>12</v>
      </c>
      <c r="AC324" s="889">
        <v>1.3</v>
      </c>
      <c r="AD324" s="889">
        <v>1.06</v>
      </c>
      <c r="AE324" s="889">
        <v>3.36</v>
      </c>
      <c r="AF324" s="889">
        <v>1.18</v>
      </c>
      <c r="AG324" s="889">
        <v>8.6999999999999993</v>
      </c>
      <c r="AH324" s="889">
        <v>11.5</v>
      </c>
      <c r="AI324" s="889">
        <v>10.15</v>
      </c>
      <c r="AJ324" s="889">
        <v>29.9</v>
      </c>
      <c r="AK324" s="889">
        <v>12</v>
      </c>
      <c r="AL324" s="902">
        <v>893.03</v>
      </c>
      <c r="AM324" s="896">
        <v>0.8</v>
      </c>
      <c r="AN324" s="889">
        <v>0</v>
      </c>
      <c r="AO324" s="762" t="str">
        <f t="shared" si="76"/>
        <v>n/a</v>
      </c>
      <c r="AP324" s="763" t="str">
        <f t="shared" si="77"/>
        <v>n/a</v>
      </c>
      <c r="AQ324" s="912">
        <f t="shared" si="78"/>
        <v>-18.388453975896002</v>
      </c>
      <c r="AR324" s="669">
        <f>INDEX(Historical!$C$7:$C$1381,MATCH(B324,Historical!$B$7:$B$1403,0))*IF(AH324="n/a",1.03,IF(AH324&lt;0,1.01,IF(AH324&gt;10,1.1,(1+AH324/100))))</f>
        <v>0.31900000000000001</v>
      </c>
      <c r="AS324" s="910">
        <f t="shared" si="79"/>
        <v>0.35090000000000005</v>
      </c>
      <c r="AT324" s="910">
        <f t="shared" si="85"/>
        <v>0.38599000000000006</v>
      </c>
      <c r="AU324" s="910">
        <f t="shared" si="85"/>
        <v>0.42458900000000011</v>
      </c>
      <c r="AV324" s="910">
        <f t="shared" si="85"/>
        <v>0.46704790000000013</v>
      </c>
      <c r="AW324" s="669">
        <f t="shared" si="80"/>
        <v>1.9475269000000004</v>
      </c>
      <c r="AX324" s="770">
        <f t="shared" si="81"/>
        <v>11.796044215626894</v>
      </c>
      <c r="AY324" s="959">
        <v>0.56999999999999995</v>
      </c>
      <c r="AZ324" s="896">
        <v>12.93</v>
      </c>
      <c r="BA324" s="896">
        <v>-20.849999999999998</v>
      </c>
      <c r="BB324" s="896">
        <v>-13.25</v>
      </c>
      <c r="BC324" s="896">
        <v>-11.23</v>
      </c>
      <c r="BE324" s="641">
        <v>2014</v>
      </c>
      <c r="BF324" s="922">
        <f t="shared" si="82"/>
        <v>0</v>
      </c>
      <c r="BG324" s="906">
        <v>1</v>
      </c>
    </row>
    <row r="325" spans="1:60" ht="12.75" customHeight="1" x14ac:dyDescent="0.2">
      <c r="A325" s="905" t="s">
        <v>4468</v>
      </c>
      <c r="B325" s="899" t="s">
        <v>4465</v>
      </c>
      <c r="C325" s="957" t="s">
        <v>108</v>
      </c>
      <c r="D325" s="957" t="s">
        <v>4355</v>
      </c>
      <c r="E325" s="754">
        <v>6</v>
      </c>
      <c r="F325" s="1235">
        <v>812</v>
      </c>
      <c r="G325" s="1235" t="s">
        <v>106</v>
      </c>
      <c r="H325" s="1235" t="s">
        <v>106</v>
      </c>
      <c r="I325" s="898">
        <v>38.270000000000003</v>
      </c>
      <c r="J325" s="669">
        <f t="shared" si="69"/>
        <v>1.8813692187091713</v>
      </c>
      <c r="K325" s="901">
        <v>0.18</v>
      </c>
      <c r="L325" s="911">
        <v>4</v>
      </c>
      <c r="M325" s="660">
        <f t="shared" si="70"/>
        <v>0.72</v>
      </c>
      <c r="N325" s="894" t="s">
        <v>319</v>
      </c>
      <c r="O325" s="756">
        <v>0.17</v>
      </c>
      <c r="P325" s="885">
        <v>43903</v>
      </c>
      <c r="Q325" s="885">
        <v>43920</v>
      </c>
      <c r="R325" s="660">
        <f t="shared" si="71"/>
        <v>5.8823529411764595</v>
      </c>
      <c r="S325" s="721">
        <f>IF(INDEX(Historical!$D$7:$D$1379,MATCH(B325,Historical!$B$7:$B$1403,0))=0,"n/a",(INDEX(Historical!$C$7:$C$1381,MATCH(B325,Historical!$B$7:$B$1403,0))/INDEX(Historical!$D$7:$D$1379,MATCH(B325,Historical!$B$7:$B$1403,0))-1)*100)</f>
        <v>31.914893617021288</v>
      </c>
      <c r="T325" s="721">
        <f>IF(INDEX(Historical!$F$7:$F$1372,MATCH(B325,Historical!$B$7:$B$1403,0))=0,"n/a",((INDEX(Historical!$C$7:$C$1381,MATCH(B325,Historical!$B$7:$B$1403,0))/INDEX(Historical!$F$7:$F$1372,MATCH(B325,Historical!$B$7:$B$1403,0)))^(1/3)-1)*100)</f>
        <v>14.780807987640143</v>
      </c>
      <c r="U325" s="721">
        <f>IF(INDEX(Historical!$H$7:$H$1372,MATCH(B325,Historical!$B$7:$B$1403,0))=0,"n/a",((INDEX(Historical!$C$7:$C$1381,MATCH(B325,Historical!$B$7:$B$1403,0))/INDEX(Historical!$H$7:$H$1372,MATCH(B325,Historical!$B$7:$B$1403,0)))^(1/5)-1)*100)</f>
        <v>24.175088717979378</v>
      </c>
      <c r="V325" s="721">
        <f>IF(INDEX(Historical!$O$7:$O$1372,MATCH(B325,Historical!$B$7:$B$1403,0))=0,"n/a",((INDEX(Historical!$C$7:$C$1381,MATCH(B325,Historical!$B$7:$B$1403,0))/INDEX(Historical!$O$7:$O$1372,MATCH(B325,Historical!$B$7:$B$1403,0)))^(1/10)-1)*100)</f>
        <v>11.433876679391975</v>
      </c>
      <c r="W325" s="722">
        <f t="shared" si="72"/>
        <v>2.1143387667939191</v>
      </c>
      <c r="X325" s="723">
        <f t="shared" si="73"/>
        <v>1.3974039721375364</v>
      </c>
      <c r="Y325" s="900"/>
      <c r="Z325" s="669">
        <f t="shared" si="74"/>
        <v>20.396600566572236</v>
      </c>
      <c r="AA325" s="910">
        <f t="shared" si="75"/>
        <v>10.841359773371106</v>
      </c>
      <c r="AB325" s="911">
        <v>12</v>
      </c>
      <c r="AC325" s="889">
        <v>3.53</v>
      </c>
      <c r="AD325" s="889">
        <v>1.21</v>
      </c>
      <c r="AE325" s="889">
        <v>3.36</v>
      </c>
      <c r="AF325" s="889">
        <v>1.21</v>
      </c>
      <c r="AG325" s="889">
        <v>10.5</v>
      </c>
      <c r="AH325" s="889">
        <v>47.699999999999996</v>
      </c>
      <c r="AI325" s="889">
        <v>6.15</v>
      </c>
      <c r="AJ325" s="889">
        <v>17.299999999999997</v>
      </c>
      <c r="AK325" s="889">
        <v>9</v>
      </c>
      <c r="AL325" s="902">
        <v>1030</v>
      </c>
      <c r="AM325" s="896">
        <v>1.0999999999999999</v>
      </c>
      <c r="AN325" s="889">
        <v>0.17</v>
      </c>
      <c r="AO325" s="762">
        <f t="shared" si="76"/>
        <v>15.215098163317442</v>
      </c>
      <c r="AP325" s="763">
        <f t="shared" si="77"/>
        <v>26.056457936688549</v>
      </c>
      <c r="AQ325" s="912">
        <f t="shared" si="78"/>
        <v>-23.643976223136754</v>
      </c>
      <c r="AR325" s="669">
        <f>INDEX(Historical!$C$7:$C$1381,MATCH(B325,Historical!$B$7:$B$1403,0))*IF(AH325="n/a",1.03,IF(AH325&lt;0,1.01,IF(AH325&gt;10,1.1,(1+AH325/100))))</f>
        <v>0.68200000000000005</v>
      </c>
      <c r="AS325" s="910">
        <f t="shared" si="79"/>
        <v>0.72394300000000011</v>
      </c>
      <c r="AT325" s="910">
        <f t="shared" si="85"/>
        <v>0.7890978700000002</v>
      </c>
      <c r="AU325" s="910">
        <f t="shared" si="85"/>
        <v>0.86011667830000027</v>
      </c>
      <c r="AV325" s="910">
        <f t="shared" si="85"/>
        <v>0.93752717934700036</v>
      </c>
      <c r="AW325" s="669">
        <f t="shared" si="80"/>
        <v>3.992684727647001</v>
      </c>
      <c r="AX325" s="770">
        <f t="shared" si="81"/>
        <v>10.432936314729554</v>
      </c>
      <c r="AY325" s="959">
        <v>1.18</v>
      </c>
      <c r="AZ325" s="896">
        <v>0.47000000000000003</v>
      </c>
      <c r="BA325" s="896">
        <v>-21.59</v>
      </c>
      <c r="BB325" s="896">
        <v>-17.190000000000001</v>
      </c>
      <c r="BC325" s="896">
        <v>-10.52</v>
      </c>
      <c r="BE325" s="641">
        <v>2015</v>
      </c>
      <c r="BF325" s="922">
        <f t="shared" si="82"/>
        <v>0</v>
      </c>
      <c r="BG325" s="906">
        <v>1.2</v>
      </c>
    </row>
    <row r="326" spans="1:60" ht="12.75" customHeight="1" x14ac:dyDescent="0.2">
      <c r="A326" s="13" t="s">
        <v>4073</v>
      </c>
      <c r="B326" s="612" t="s">
        <v>4074</v>
      </c>
      <c r="C326" s="957" t="s">
        <v>4335</v>
      </c>
      <c r="D326" s="957" t="s">
        <v>4336</v>
      </c>
      <c r="E326" s="754">
        <v>6</v>
      </c>
      <c r="F326" s="1235">
        <v>809</v>
      </c>
      <c r="G326" s="1235" t="s">
        <v>106</v>
      </c>
      <c r="H326" s="1235" t="s">
        <v>106</v>
      </c>
      <c r="I326" s="898">
        <v>572.79999999999995</v>
      </c>
      <c r="J326" s="669">
        <f t="shared" si="69"/>
        <v>1.8575418994413408</v>
      </c>
      <c r="K326" s="901">
        <v>2.66</v>
      </c>
      <c r="L326" s="911">
        <v>4</v>
      </c>
      <c r="M326" s="660">
        <f t="shared" si="70"/>
        <v>10.64</v>
      </c>
      <c r="N326" s="894" t="s">
        <v>326</v>
      </c>
      <c r="O326" s="756">
        <v>2.46</v>
      </c>
      <c r="P326" s="885">
        <v>43886</v>
      </c>
      <c r="Q326" s="885">
        <v>43908</v>
      </c>
      <c r="R326" s="660">
        <f t="shared" si="71"/>
        <v>8.1300813008130142</v>
      </c>
      <c r="S326" s="721">
        <f>IF(INDEX(Historical!$D$7:$D$1379,MATCH(B326,Historical!$B$7:$B$1403,0))=0,"n/a",(INDEX(Historical!$C$7:$C$1381,MATCH(B326,Historical!$B$7:$B$1403,0))/INDEX(Historical!$D$7:$D$1379,MATCH(B326,Historical!$B$7:$B$1403,0))-1)*100)</f>
        <v>7.8947368421052655</v>
      </c>
      <c r="T326" s="721">
        <f>IF(INDEX(Historical!$F$7:$F$1372,MATCH(B326,Historical!$B$7:$B$1403,0))=0,"n/a",((INDEX(Historical!$C$7:$C$1381,MATCH(B326,Historical!$B$7:$B$1403,0))/INDEX(Historical!$F$7:$F$1372,MATCH(B326,Historical!$B$7:$B$1403,0)))^(1/3)-1)*100)</f>
        <v>12.020890175248811</v>
      </c>
      <c r="U326" s="721" t="str">
        <f>IF(INDEX(Historical!$H$7:$H$1372,MATCH(B326,Historical!$B$7:$B$1403,0))=0,"n/a",((INDEX(Historical!$C$7:$C$1381,MATCH(B326,Historical!$B$7:$B$1403,0))/INDEX(Historical!$H$7:$H$1372,MATCH(B326,Historical!$B$7:$B$1403,0)))^(1/5)-1)*100)</f>
        <v>n/a</v>
      </c>
      <c r="V326" s="721" t="str">
        <f>IF(INDEX(Historical!$O$7:$O$1372,MATCH(B326,Historical!$B$7:$B$1403,0))=0,"n/a",((INDEX(Historical!$C$7:$C$1381,MATCH(B326,Historical!$B$7:$B$1403,0))/INDEX(Historical!$O$7:$O$1372,MATCH(B326,Historical!$B$7:$B$1403,0)))^(1/10)-1)*100)</f>
        <v>n/a</v>
      </c>
      <c r="W326" s="722" t="str">
        <f t="shared" si="72"/>
        <v>n/a</v>
      </c>
      <c r="X326" s="723" t="str">
        <f t="shared" si="73"/>
        <v>n/a</v>
      </c>
      <c r="Y326" s="900"/>
      <c r="Z326" s="669">
        <f t="shared" si="74"/>
        <v>177.33333333333334</v>
      </c>
      <c r="AA326" s="910">
        <f t="shared" si="75"/>
        <v>95.466666666666654</v>
      </c>
      <c r="AB326" s="911">
        <v>12</v>
      </c>
      <c r="AC326" s="889">
        <v>6</v>
      </c>
      <c r="AD326" s="889">
        <v>4.28</v>
      </c>
      <c r="AE326" s="889">
        <v>8.75</v>
      </c>
      <c r="AF326" s="889">
        <v>5.56</v>
      </c>
      <c r="AG326" s="889">
        <v>6</v>
      </c>
      <c r="AH326" s="889">
        <v>679.69999999999993</v>
      </c>
      <c r="AI326" s="889">
        <v>19.68</v>
      </c>
      <c r="AJ326" s="889">
        <v>20.200000000000003</v>
      </c>
      <c r="AK326" s="889">
        <v>22.3</v>
      </c>
      <c r="AL326" s="902">
        <v>48690</v>
      </c>
      <c r="AM326" s="896">
        <v>0.1</v>
      </c>
      <c r="AN326" s="889">
        <v>1.23</v>
      </c>
      <c r="AO326" s="762" t="str">
        <f t="shared" si="76"/>
        <v>n/a</v>
      </c>
      <c r="AP326" s="763" t="str">
        <f t="shared" si="77"/>
        <v>n/a</v>
      </c>
      <c r="AQ326" s="912">
        <f t="shared" si="78"/>
        <v>385.70437587151787</v>
      </c>
      <c r="AR326" s="669">
        <f>INDEX(Historical!$C$7:$C$1381,MATCH(B326,Historical!$B$7:$B$1403,0))*IF(AH326="n/a",1.03,IF(AH326&lt;0,1.01,IF(AH326&gt;10,1.1,(1+AH326/100))))</f>
        <v>10.824</v>
      </c>
      <c r="AS326" s="910">
        <f t="shared" si="79"/>
        <v>11.906400000000001</v>
      </c>
      <c r="AT326" s="910">
        <f t="shared" si="85"/>
        <v>13.097040000000003</v>
      </c>
      <c r="AU326" s="910">
        <f t="shared" si="85"/>
        <v>14.406744000000005</v>
      </c>
      <c r="AV326" s="910">
        <f t="shared" si="85"/>
        <v>15.847418400000008</v>
      </c>
      <c r="AW326" s="669">
        <f t="shared" si="80"/>
        <v>66.081602400000023</v>
      </c>
      <c r="AX326" s="770">
        <f t="shared" si="81"/>
        <v>11.536592597765367</v>
      </c>
      <c r="AY326" s="959">
        <v>0.68</v>
      </c>
      <c r="AZ326" s="896">
        <v>37.169999999999995</v>
      </c>
      <c r="BA326" s="896">
        <v>-12.82</v>
      </c>
      <c r="BB326" s="896">
        <v>-4.4400000000000004</v>
      </c>
      <c r="BC326" s="896">
        <v>3.7699999999999996</v>
      </c>
      <c r="BE326" s="641">
        <v>2015</v>
      </c>
      <c r="BF326" s="922">
        <f t="shared" si="82"/>
        <v>0</v>
      </c>
      <c r="BG326" s="906">
        <v>2.1999999999999997</v>
      </c>
    </row>
    <row r="327" spans="1:60" ht="12.75" customHeight="1" x14ac:dyDescent="0.2">
      <c r="A327" s="13" t="s">
        <v>4046</v>
      </c>
      <c r="B327" s="612" t="s">
        <v>4047</v>
      </c>
      <c r="C327" s="957" t="s">
        <v>178</v>
      </c>
      <c r="D327" s="957" t="s">
        <v>4353</v>
      </c>
      <c r="E327" s="754">
        <v>6</v>
      </c>
      <c r="F327" s="1235">
        <v>803</v>
      </c>
      <c r="G327" s="1235" t="s">
        <v>106</v>
      </c>
      <c r="H327" s="1235" t="s">
        <v>106</v>
      </c>
      <c r="I327" s="898">
        <v>37.869999999999997</v>
      </c>
      <c r="J327" s="669">
        <f t="shared" ref="J327:J390" si="86">(M327/I327)*100</f>
        <v>7.1296540797465013</v>
      </c>
      <c r="K327" s="901">
        <v>0.67500000000000004</v>
      </c>
      <c r="L327" s="911">
        <v>4</v>
      </c>
      <c r="M327" s="660">
        <f t="shared" ref="M327:M390" si="87">K327*L327</f>
        <v>2.7</v>
      </c>
      <c r="N327" s="894" t="s">
        <v>515</v>
      </c>
      <c r="O327" s="756">
        <v>0.67</v>
      </c>
      <c r="P327" s="885">
        <v>43874</v>
      </c>
      <c r="Q327" s="885">
        <v>43889</v>
      </c>
      <c r="R327" s="660">
        <f t="shared" ref="R327:R390" si="88">(K327-O327)/O327*100</f>
        <v>0.74626865671641851</v>
      </c>
      <c r="S327" s="721">
        <f>IF(INDEX(Historical!$D$7:$D$1379,MATCH(B327,Historical!$B$7:$B$1403,0))=0,"n/a",(INDEX(Historical!$C$7:$C$1381,MATCH(B327,Historical!$B$7:$B$1403,0))/INDEX(Historical!$D$7:$D$1379,MATCH(B327,Historical!$B$7:$B$1403,0))-1)*100)</f>
        <v>4.1832669322709348</v>
      </c>
      <c r="T327" s="721">
        <f>IF(INDEX(Historical!$F$7:$F$1372,MATCH(B327,Historical!$B$7:$B$1403,0))=0,"n/a",((INDEX(Historical!$C$7:$C$1381,MATCH(B327,Historical!$B$7:$B$1403,0))/INDEX(Historical!$F$7:$F$1372,MATCH(B327,Historical!$B$7:$B$1403,0)))^(1/3)-1)*100)</f>
        <v>8.8969096471943629</v>
      </c>
      <c r="U327" s="721" t="str">
        <f>IF(INDEX(Historical!$H$7:$H$1372,MATCH(B327,Historical!$B$7:$B$1403,0))=0,"n/a",((INDEX(Historical!$C$7:$C$1381,MATCH(B327,Historical!$B$7:$B$1403,0))/INDEX(Historical!$H$7:$H$1372,MATCH(B327,Historical!$B$7:$B$1403,0)))^(1/5)-1)*100)</f>
        <v>n/a</v>
      </c>
      <c r="V327" s="721" t="str">
        <f>IF(INDEX(Historical!$O$7:$O$1372,MATCH(B327,Historical!$B$7:$B$1403,0))=0,"n/a",((INDEX(Historical!$C$7:$C$1381,MATCH(B327,Historical!$B$7:$B$1403,0))/INDEX(Historical!$O$7:$O$1372,MATCH(B327,Historical!$B$7:$B$1403,0)))^(1/10)-1)*100)</f>
        <v>n/a</v>
      </c>
      <c r="W327" s="722" t="str">
        <f t="shared" ref="W327:W390" si="89">IF(OR(U327&lt;=0,U327="n/a",V327&lt;=0,V327="n/a"),"n/a",U327/V327)</f>
        <v>n/a</v>
      </c>
      <c r="X327" s="723" t="str">
        <f t="shared" ref="X327:X390" si="90">IF(OR(AJ327&lt;=0,AJ327="n/a",U327&lt;=0,U327="n/a"),"n/a",U327/AJ327)</f>
        <v>n/a</v>
      </c>
      <c r="Y327" s="900"/>
      <c r="Z327" s="669" t="str">
        <f t="shared" ref="Z327:Z390" si="91">IF(OR(AC327&lt;0.01,AC327="n/a"),"n/a",M327/AC327*100)</f>
        <v>n/a</v>
      </c>
      <c r="AA327" s="910" t="str">
        <f t="shared" ref="AA327:AA390" si="92">IF(OR(AC327&lt;0.01,AC327="n/a"),"n/a",I327/AC327)</f>
        <v>n/a</v>
      </c>
      <c r="AB327" s="911">
        <v>12</v>
      </c>
      <c r="AC327" s="889">
        <v>0</v>
      </c>
      <c r="AD327" s="889" t="s">
        <v>136</v>
      </c>
      <c r="AE327" s="889">
        <v>1.94</v>
      </c>
      <c r="AF327" s="889">
        <v>3.12</v>
      </c>
      <c r="AG327" s="889">
        <v>1.5</v>
      </c>
      <c r="AH327" s="889">
        <v>-66.400000000000006</v>
      </c>
      <c r="AI327" s="889">
        <v>168.08</v>
      </c>
      <c r="AJ327" s="889">
        <v>25.5</v>
      </c>
      <c r="AK327" s="889" t="s">
        <v>136</v>
      </c>
      <c r="AL327" s="902">
        <v>1270</v>
      </c>
      <c r="AM327" s="896">
        <v>1.3</v>
      </c>
      <c r="AN327" s="889">
        <v>1.35</v>
      </c>
      <c r="AO327" s="762" t="str">
        <f t="shared" ref="AO327:AO390" si="93">IF(U327="n/a","n/a",IF(AA327&lt;0,"n/a",IF(AA327="n/a","n/a",J327+U327-AA327)))</f>
        <v>n/a</v>
      </c>
      <c r="AP327" s="763" t="str">
        <f t="shared" ref="AP327:AP390" si="94">IF(U327="n/a","n/a",J327+U327)</f>
        <v>n/a</v>
      </c>
      <c r="AQ327" s="912" t="str">
        <f t="shared" ref="AQ327:AQ390" si="95">IF(OR(AC327&lt;0.01,AF327="n/a"),"n/a",(I327/SQRT(22.5*AC327*(I327/AF327))-1)*100)</f>
        <v>n/a</v>
      </c>
      <c r="AR327" s="669">
        <f>INDEX(Historical!$C$7:$C$1381,MATCH(B327,Historical!$B$7:$B$1403,0))*IF(AH327="n/a",1.03,IF(AH327&lt;0,1.01,IF(AH327&gt;10,1.1,(1+AH327/100))))</f>
        <v>2.6411500000000001</v>
      </c>
      <c r="AS327" s="910">
        <f t="shared" ref="AS327:AS390" si="96">IF($AI327="n/a",1.03*AR327,IF($AI327&lt;0,1.01*AR327,IF($AI327&gt;10,1.1*AR327,(1+$AI327/100)*AR327)))</f>
        <v>2.9052650000000004</v>
      </c>
      <c r="AT327" s="910">
        <f t="shared" ref="AT327:AV346" si="97">IF($AK327="n/a",1.03*AS327,IF($AK327&lt;0,1.01*AS327,IF($AK327&gt;10,1.1*AS327,(1+$AK327/100)*AS327)))</f>
        <v>2.9924229500000004</v>
      </c>
      <c r="AU327" s="910">
        <f t="shared" si="97"/>
        <v>3.0821956385000004</v>
      </c>
      <c r="AV327" s="910">
        <f t="shared" si="97"/>
        <v>3.1746615076550007</v>
      </c>
      <c r="AW327" s="669">
        <f t="shared" ref="AW327:AW390" si="98">SUM(AR327:AV327)</f>
        <v>14.795695096155002</v>
      </c>
      <c r="AX327" s="770">
        <f t="shared" ref="AX327:AX390" si="99">AW327/I327*100</f>
        <v>39.06969922406919</v>
      </c>
      <c r="AY327" s="959">
        <v>0.88</v>
      </c>
      <c r="AZ327" s="896">
        <v>31.91</v>
      </c>
      <c r="BA327" s="896">
        <v>-3.65</v>
      </c>
      <c r="BB327" s="896">
        <v>0.44999999999999996</v>
      </c>
      <c r="BC327" s="896">
        <v>14.04</v>
      </c>
      <c r="BE327" s="641">
        <v>2015</v>
      </c>
      <c r="BF327" s="922">
        <f t="shared" ref="BF327:BF390" si="100">IF(BE327&gt;2008,0,IF(BE327&gt;2001,1,IF(BE327&gt;1990,2,IF(BE327&gt;1980,3,IF(BE327&gt;1973,4,IF(BE327&gt;1970,5,IF(BE327&gt;1960,6,IF(BE327&gt;1958,7,IF(BE327&gt;1953,8,9)))))))))</f>
        <v>0</v>
      </c>
      <c r="BG327" s="906">
        <v>0.6</v>
      </c>
    </row>
    <row r="328" spans="1:60" ht="12.75" customHeight="1" x14ac:dyDescent="0.2">
      <c r="A328" s="895" t="s">
        <v>3831</v>
      </c>
      <c r="B328" s="899" t="s">
        <v>3832</v>
      </c>
      <c r="C328" s="957" t="s">
        <v>108</v>
      </c>
      <c r="D328" s="957" t="s">
        <v>4355</v>
      </c>
      <c r="E328" s="754">
        <v>6</v>
      </c>
      <c r="F328" s="1235">
        <v>746</v>
      </c>
      <c r="G328" s="1235" t="s">
        <v>106</v>
      </c>
      <c r="H328" s="1235" t="s">
        <v>106</v>
      </c>
      <c r="I328" s="898">
        <v>18.16</v>
      </c>
      <c r="J328" s="669">
        <f t="shared" si="86"/>
        <v>4.6255506607929515</v>
      </c>
      <c r="K328" s="901">
        <v>0.21</v>
      </c>
      <c r="L328" s="911">
        <v>4</v>
      </c>
      <c r="M328" s="660">
        <f t="shared" si="87"/>
        <v>0.84</v>
      </c>
      <c r="N328" s="894" t="s">
        <v>319</v>
      </c>
      <c r="O328" s="756">
        <v>0.2</v>
      </c>
      <c r="P328" s="636">
        <v>43538</v>
      </c>
      <c r="Q328" s="636">
        <v>43553</v>
      </c>
      <c r="R328" s="660">
        <f t="shared" si="88"/>
        <v>4.9999999999999902</v>
      </c>
      <c r="S328" s="721">
        <f>IF(INDEX(Historical!$D$7:$D$1379,MATCH(B328,Historical!$B$7:$B$1403,0))=0,"n/a",(INDEX(Historical!$C$7:$C$1381,MATCH(B328,Historical!$B$7:$B$1403,0))/INDEX(Historical!$D$7:$D$1379,MATCH(B328,Historical!$B$7:$B$1403,0))-1)*100)</f>
        <v>4.9999999999999822</v>
      </c>
      <c r="T328" s="721">
        <f>IF(INDEX(Historical!$F$7:$F$1372,MATCH(B328,Historical!$B$7:$B$1403,0))=0,"n/a",((INDEX(Historical!$C$7:$C$1381,MATCH(B328,Historical!$B$7:$B$1403,0))/INDEX(Historical!$F$7:$F$1372,MATCH(B328,Historical!$B$7:$B$1403,0)))^(1/3)-1)*100)</f>
        <v>7.2976287935406337</v>
      </c>
      <c r="U328" s="721">
        <f>IF(INDEX(Historical!$H$7:$H$1372,MATCH(B328,Historical!$B$7:$B$1403,0))=0,"n/a",((INDEX(Historical!$C$7:$C$1381,MATCH(B328,Historical!$B$7:$B$1403,0))/INDEX(Historical!$H$7:$H$1372,MATCH(B328,Historical!$B$7:$B$1403,0)))^(1/5)-1)*100)</f>
        <v>6.9610375725068785</v>
      </c>
      <c r="V328" s="721">
        <f>IF(INDEX(Historical!$O$7:$O$1372,MATCH(B328,Historical!$B$7:$B$1403,0))=0,"n/a",((INDEX(Historical!$C$7:$C$1381,MATCH(B328,Historical!$B$7:$B$1403,0))/INDEX(Historical!$O$7:$O$1372,MATCH(B328,Historical!$B$7:$B$1403,0)))^(1/10)-1)*100)</f>
        <v>4.9125865114427736</v>
      </c>
      <c r="W328" s="722">
        <f t="shared" si="89"/>
        <v>1.416980150129203</v>
      </c>
      <c r="X328" s="723">
        <f t="shared" si="90"/>
        <v>0.78213905309066045</v>
      </c>
      <c r="Y328" s="682"/>
      <c r="Z328" s="669">
        <f t="shared" si="91"/>
        <v>58.333333333333336</v>
      </c>
      <c r="AA328" s="910">
        <f t="shared" si="92"/>
        <v>12.611111111111112</v>
      </c>
      <c r="AB328" s="911">
        <v>12</v>
      </c>
      <c r="AC328" s="889">
        <v>1.44</v>
      </c>
      <c r="AD328" s="889">
        <v>1.45</v>
      </c>
      <c r="AE328" s="889">
        <v>1.84</v>
      </c>
      <c r="AF328" s="889">
        <v>0.92</v>
      </c>
      <c r="AG328" s="889">
        <v>8.4</v>
      </c>
      <c r="AH328" s="889">
        <v>24.3</v>
      </c>
      <c r="AI328" s="889">
        <v>13.86</v>
      </c>
      <c r="AJ328" s="889">
        <v>8.9</v>
      </c>
      <c r="AK328" s="889">
        <v>8.6999999999999993</v>
      </c>
      <c r="AL328" s="902">
        <v>513.79</v>
      </c>
      <c r="AM328" s="896">
        <v>3.5000000000000004</v>
      </c>
      <c r="AN328" s="889">
        <v>0.21</v>
      </c>
      <c r="AO328" s="762">
        <f t="shared" si="93"/>
        <v>-1.0245228778112825</v>
      </c>
      <c r="AP328" s="763">
        <f t="shared" si="94"/>
        <v>11.58658823329983</v>
      </c>
      <c r="AQ328" s="912">
        <f t="shared" si="95"/>
        <v>-28.190925295777948</v>
      </c>
      <c r="AR328" s="669">
        <f>INDEX(Historical!$C$7:$C$1381,MATCH(B328,Historical!$B$7:$B$1403,0))*IF(AH328="n/a",1.03,IF(AH328&lt;0,1.01,IF(AH328&gt;10,1.1,(1+AH328/100))))</f>
        <v>0.92400000000000004</v>
      </c>
      <c r="AS328" s="910">
        <f t="shared" si="96"/>
        <v>1.0164000000000002</v>
      </c>
      <c r="AT328" s="910">
        <f t="shared" si="97"/>
        <v>1.1048268000000001</v>
      </c>
      <c r="AU328" s="910">
        <f t="shared" si="97"/>
        <v>1.2009467316</v>
      </c>
      <c r="AV328" s="910">
        <f t="shared" si="97"/>
        <v>1.3054290972492</v>
      </c>
      <c r="AW328" s="669">
        <f t="shared" si="98"/>
        <v>5.5516026288492002</v>
      </c>
      <c r="AX328" s="770">
        <f t="shared" si="99"/>
        <v>30.570499057539646</v>
      </c>
      <c r="AY328" s="959">
        <v>0.78</v>
      </c>
      <c r="AZ328" s="896">
        <v>-1.39</v>
      </c>
      <c r="BA328" s="896">
        <v>-22.45</v>
      </c>
      <c r="BB328" s="896">
        <v>-12.55</v>
      </c>
      <c r="BC328" s="896">
        <v>-13.120000000000001</v>
      </c>
      <c r="BE328" s="641">
        <v>2014</v>
      </c>
      <c r="BF328" s="922">
        <f t="shared" si="100"/>
        <v>0</v>
      </c>
      <c r="BG328" s="906">
        <v>0.70000000000000007</v>
      </c>
      <c r="BH328" s="721"/>
    </row>
    <row r="329" spans="1:60" x14ac:dyDescent="0.2">
      <c r="A329" s="887" t="s">
        <v>3821</v>
      </c>
      <c r="B329" s="899" t="s">
        <v>3822</v>
      </c>
      <c r="C329" s="957" t="s">
        <v>108</v>
      </c>
      <c r="D329" s="957" t="s">
        <v>4355</v>
      </c>
      <c r="E329" s="754">
        <v>6</v>
      </c>
      <c r="F329" s="1235">
        <v>764</v>
      </c>
      <c r="G329" s="1235" t="s">
        <v>106</v>
      </c>
      <c r="H329" s="1235" t="s">
        <v>106</v>
      </c>
      <c r="I329" s="903">
        <v>25.5</v>
      </c>
      <c r="J329" s="669">
        <f t="shared" si="86"/>
        <v>4.7058823529411766</v>
      </c>
      <c r="K329" s="908">
        <v>0.3</v>
      </c>
      <c r="L329" s="641">
        <v>4</v>
      </c>
      <c r="M329" s="660">
        <f t="shared" si="87"/>
        <v>1.2</v>
      </c>
      <c r="N329" s="641" t="s">
        <v>720</v>
      </c>
      <c r="O329" s="757">
        <v>0.28999999999999998</v>
      </c>
      <c r="P329" s="650">
        <v>43655</v>
      </c>
      <c r="Q329" s="650">
        <v>43677</v>
      </c>
      <c r="R329" s="660">
        <f t="shared" si="88"/>
        <v>3.4482758620689689</v>
      </c>
      <c r="S329" s="721">
        <f>IF(INDEX(Historical!$D$7:$D$1379,MATCH(B329,Historical!$B$7:$B$1403,0))=0,"n/a",(INDEX(Historical!$C$7:$C$1381,MATCH(B329,Historical!$B$7:$B$1403,0))/INDEX(Historical!$D$7:$D$1379,MATCH(B329,Historical!$B$7:$B$1403,0))-1)*100)</f>
        <v>11.32075471698113</v>
      </c>
      <c r="T329" s="721">
        <f>IF(INDEX(Historical!$F$7:$F$1372,MATCH(B329,Historical!$B$7:$B$1403,0))=0,"n/a",((INDEX(Historical!$C$7:$C$1381,MATCH(B329,Historical!$B$7:$B$1403,0))/INDEX(Historical!$F$7:$F$1372,MATCH(B329,Historical!$B$7:$B$1403,0)))^(1/3)-1)*100)</f>
        <v>9.5875180073659028</v>
      </c>
      <c r="U329" s="721">
        <f>IF(INDEX(Historical!$H$7:$H$1372,MATCH(B329,Historical!$B$7:$B$1403,0))=0,"n/a",((INDEX(Historical!$C$7:$C$1381,MATCH(B329,Historical!$B$7:$B$1403,0))/INDEX(Historical!$H$7:$H$1372,MATCH(B329,Historical!$B$7:$B$1403,0)))^(1/5)-1)*100)</f>
        <v>7.6296654038015221</v>
      </c>
      <c r="V329" s="721">
        <f>IF(INDEX(Historical!$O$7:$O$1372,MATCH(B329,Historical!$B$7:$B$1403,0))=0,"n/a",((INDEX(Historical!$C$7:$C$1381,MATCH(B329,Historical!$B$7:$B$1403,0))/INDEX(Historical!$O$7:$O$1372,MATCH(B329,Historical!$B$7:$B$1403,0)))^(1/10)-1)*100)</f>
        <v>4.2641294704565791</v>
      </c>
      <c r="W329" s="722">
        <f t="shared" si="89"/>
        <v>1.7892668261277209</v>
      </c>
      <c r="X329" s="723">
        <f t="shared" si="90"/>
        <v>0.60552900030170809</v>
      </c>
      <c r="Y329" s="899"/>
      <c r="Z329" s="669">
        <f t="shared" si="91"/>
        <v>51.282051282051292</v>
      </c>
      <c r="AA329" s="910">
        <f t="shared" si="92"/>
        <v>10.897435897435898</v>
      </c>
      <c r="AB329" s="1235">
        <v>12</v>
      </c>
      <c r="AC329" s="903">
        <v>2.34</v>
      </c>
      <c r="AD329" s="903" t="s">
        <v>136</v>
      </c>
      <c r="AE329" s="903">
        <v>3.55</v>
      </c>
      <c r="AF329" s="903">
        <v>1.32</v>
      </c>
      <c r="AG329" s="903">
        <v>12.4</v>
      </c>
      <c r="AH329" s="903">
        <v>19</v>
      </c>
      <c r="AI329" s="903" t="s">
        <v>136</v>
      </c>
      <c r="AJ329" s="903">
        <v>12.6</v>
      </c>
      <c r="AK329" s="903" t="s">
        <v>136</v>
      </c>
      <c r="AL329" s="903">
        <v>279.23</v>
      </c>
      <c r="AM329" s="903">
        <v>3.3000000000000003</v>
      </c>
      <c r="AN329" s="903">
        <v>0</v>
      </c>
      <c r="AO329" s="762">
        <f t="shared" si="93"/>
        <v>1.438111859306801</v>
      </c>
      <c r="AP329" s="763">
        <f t="shared" si="94"/>
        <v>12.335547756742699</v>
      </c>
      <c r="AQ329" s="912">
        <f t="shared" si="95"/>
        <v>-20.042746463110717</v>
      </c>
      <c r="AR329" s="669">
        <f>INDEX(Historical!$C$7:$C$1381,MATCH(B329,Historical!$B$7:$B$1403,0))*IF(AH329="n/a",1.03,IF(AH329&lt;0,1.01,IF(AH329&gt;10,1.1,(1+AH329/100))))</f>
        <v>1.298</v>
      </c>
      <c r="AS329" s="910">
        <f t="shared" si="96"/>
        <v>1.33694</v>
      </c>
      <c r="AT329" s="910">
        <f t="shared" si="97"/>
        <v>1.3770481999999999</v>
      </c>
      <c r="AU329" s="910">
        <f t="shared" si="97"/>
        <v>1.4183596460000001</v>
      </c>
      <c r="AV329" s="910">
        <f t="shared" si="97"/>
        <v>1.4609104353800002</v>
      </c>
      <c r="AW329" s="669">
        <f t="shared" si="98"/>
        <v>6.8912582813800007</v>
      </c>
      <c r="AX329" s="770">
        <f t="shared" si="99"/>
        <v>27.024542279921569</v>
      </c>
      <c r="AY329" s="750">
        <v>0.63</v>
      </c>
      <c r="AZ329" s="906">
        <v>5.42</v>
      </c>
      <c r="BA329" s="906">
        <v>-16.78</v>
      </c>
      <c r="BB329" s="906">
        <v>-12.770000000000001</v>
      </c>
      <c r="BC329" s="906">
        <v>-6.4</v>
      </c>
      <c r="BE329" s="641">
        <v>2014</v>
      </c>
      <c r="BF329" s="922">
        <f t="shared" si="100"/>
        <v>0</v>
      </c>
      <c r="BG329" s="906">
        <v>1.2</v>
      </c>
      <c r="BH329" s="887"/>
    </row>
    <row r="330" spans="1:60" ht="12.75" customHeight="1" x14ac:dyDescent="0.2">
      <c r="A330" s="895" t="s">
        <v>3829</v>
      </c>
      <c r="B330" s="899" t="s">
        <v>3830</v>
      </c>
      <c r="C330" s="957" t="s">
        <v>108</v>
      </c>
      <c r="D330" s="957" t="s">
        <v>4355</v>
      </c>
      <c r="E330" s="754">
        <v>6</v>
      </c>
      <c r="F330" s="1235">
        <v>747</v>
      </c>
      <c r="G330" s="1235" t="s">
        <v>106</v>
      </c>
      <c r="H330" s="1235" t="s">
        <v>106</v>
      </c>
      <c r="I330" s="898">
        <v>62.45</v>
      </c>
      <c r="J330" s="669">
        <f t="shared" si="86"/>
        <v>1.0248198558847077</v>
      </c>
      <c r="K330" s="901">
        <v>0.16</v>
      </c>
      <c r="L330" s="911">
        <v>4</v>
      </c>
      <c r="M330" s="660">
        <f t="shared" si="87"/>
        <v>0.64</v>
      </c>
      <c r="N330" s="894" t="s">
        <v>319</v>
      </c>
      <c r="O330" s="756">
        <v>0.15</v>
      </c>
      <c r="P330" s="636">
        <v>43531</v>
      </c>
      <c r="Q330" s="636">
        <v>43553</v>
      </c>
      <c r="R330" s="660">
        <f t="shared" si="88"/>
        <v>6.6666666666666732</v>
      </c>
      <c r="S330" s="721">
        <f>IF(INDEX(Historical!$D$7:$D$1379,MATCH(B330,Historical!$B$7:$B$1403,0))=0,"n/a",(INDEX(Historical!$C$7:$C$1381,MATCH(B330,Historical!$B$7:$B$1403,0))/INDEX(Historical!$D$7:$D$1379,MATCH(B330,Historical!$B$7:$B$1403,0))-1)*100)</f>
        <v>6.6666666666666652</v>
      </c>
      <c r="T330" s="721">
        <f>IF(INDEX(Historical!$F$7:$F$1372,MATCH(B330,Historical!$B$7:$B$1403,0))=0,"n/a",((INDEX(Historical!$C$7:$C$1381,MATCH(B330,Historical!$B$7:$B$1403,0))/INDEX(Historical!$F$7:$F$1372,MATCH(B330,Historical!$B$7:$B$1403,0)))^(1/3)-1)*100)</f>
        <v>7.1664579674248774</v>
      </c>
      <c r="U330" s="721">
        <f>IF(INDEX(Historical!$H$7:$H$1372,MATCH(B330,Historical!$B$7:$B$1403,0))=0,"n/a",((INDEX(Historical!$C$7:$C$1381,MATCH(B330,Historical!$B$7:$B$1403,0))/INDEX(Historical!$H$7:$H$1372,MATCH(B330,Historical!$B$7:$B$1403,0)))^(1/5)-1)*100)</f>
        <v>7.7818067712725814</v>
      </c>
      <c r="V330" s="721">
        <f>IF(INDEX(Historical!$O$7:$O$1372,MATCH(B330,Historical!$B$7:$B$1403,0))=0,"n/a",((INDEX(Historical!$C$7:$C$1381,MATCH(B330,Historical!$B$7:$B$1403,0))/INDEX(Historical!$O$7:$O$1372,MATCH(B330,Historical!$B$7:$B$1403,0)))^(1/10)-1)*100)</f>
        <v>23.11444133449163</v>
      </c>
      <c r="W330" s="722">
        <f t="shared" si="89"/>
        <v>0.33666428094286155</v>
      </c>
      <c r="X330" s="723">
        <f t="shared" si="90"/>
        <v>0.32696667106187322</v>
      </c>
      <c r="Y330" s="682"/>
      <c r="Z330" s="669">
        <f t="shared" si="91"/>
        <v>9.1038406827880518</v>
      </c>
      <c r="AA330" s="910">
        <f t="shared" si="92"/>
        <v>8.8833570412517791</v>
      </c>
      <c r="AB330" s="911">
        <v>12</v>
      </c>
      <c r="AC330" s="889">
        <v>7.03</v>
      </c>
      <c r="AD330" s="889" t="s">
        <v>136</v>
      </c>
      <c r="AE330" s="889">
        <v>2.78</v>
      </c>
      <c r="AF330" s="889">
        <v>1.18</v>
      </c>
      <c r="AG330" s="889">
        <v>14.2</v>
      </c>
      <c r="AH330" s="889">
        <v>50.4</v>
      </c>
      <c r="AI330" s="889">
        <v>11.88</v>
      </c>
      <c r="AJ330" s="889">
        <v>23.799999999999997</v>
      </c>
      <c r="AK330" s="889" t="s">
        <v>136</v>
      </c>
      <c r="AL330" s="902">
        <v>147.38</v>
      </c>
      <c r="AM330" s="896">
        <v>6.5</v>
      </c>
      <c r="AN330" s="889">
        <v>0.16</v>
      </c>
      <c r="AO330" s="762">
        <f t="shared" si="93"/>
        <v>-7.6730414094489774E-2</v>
      </c>
      <c r="AP330" s="763">
        <f t="shared" si="94"/>
        <v>8.8066266271572893</v>
      </c>
      <c r="AQ330" s="912">
        <f t="shared" si="95"/>
        <v>-31.744397678278947</v>
      </c>
      <c r="AR330" s="669">
        <f>INDEX(Historical!$C$7:$C$1381,MATCH(B330,Historical!$B$7:$B$1403,0))*IF(AH330="n/a",1.03,IF(AH330&lt;0,1.01,IF(AH330&gt;10,1.1,(1+AH330/100))))</f>
        <v>0.70400000000000007</v>
      </c>
      <c r="AS330" s="910">
        <f t="shared" si="96"/>
        <v>0.77440000000000009</v>
      </c>
      <c r="AT330" s="910">
        <f t="shared" si="97"/>
        <v>0.79763200000000012</v>
      </c>
      <c r="AU330" s="910">
        <f t="shared" si="97"/>
        <v>0.82156096000000012</v>
      </c>
      <c r="AV330" s="910">
        <f t="shared" si="97"/>
        <v>0.84620778880000014</v>
      </c>
      <c r="AW330" s="669">
        <f t="shared" si="98"/>
        <v>3.9438007488000006</v>
      </c>
      <c r="AX330" s="770">
        <f t="shared" si="99"/>
        <v>6.3151333047237799</v>
      </c>
      <c r="AY330" s="959">
        <v>0.37</v>
      </c>
      <c r="AZ330" s="896">
        <v>19.52</v>
      </c>
      <c r="BA330" s="896">
        <v>-9.19</v>
      </c>
      <c r="BB330" s="896">
        <v>-3.85</v>
      </c>
      <c r="BC330" s="896">
        <v>0.69</v>
      </c>
      <c r="BE330" s="641">
        <v>2014</v>
      </c>
      <c r="BF330" s="922">
        <f t="shared" si="100"/>
        <v>0</v>
      </c>
      <c r="BG330" s="906">
        <v>1.4000000000000001</v>
      </c>
      <c r="BH330" s="721"/>
    </row>
    <row r="331" spans="1:60" ht="12.75" customHeight="1" x14ac:dyDescent="0.2">
      <c r="A331" s="905" t="s">
        <v>4059</v>
      </c>
      <c r="B331" s="899" t="s">
        <v>4060</v>
      </c>
      <c r="C331" s="957" t="s">
        <v>4335</v>
      </c>
      <c r="D331" s="957" t="s">
        <v>4366</v>
      </c>
      <c r="E331" s="754">
        <v>6</v>
      </c>
      <c r="F331" s="1235">
        <v>818</v>
      </c>
      <c r="G331" s="1235" t="s">
        <v>106</v>
      </c>
      <c r="H331" s="1235" t="s">
        <v>106</v>
      </c>
      <c r="I331" s="898">
        <v>98.85</v>
      </c>
      <c r="J331" s="669">
        <f t="shared" si="86"/>
        <v>0.66767830045523524</v>
      </c>
      <c r="K331" s="901">
        <v>0.16500000000000001</v>
      </c>
      <c r="L331" s="911">
        <v>4</v>
      </c>
      <c r="M331" s="660">
        <f t="shared" si="87"/>
        <v>0.66</v>
      </c>
      <c r="N331" s="894" t="s">
        <v>4448</v>
      </c>
      <c r="O331" s="756">
        <v>0.15</v>
      </c>
      <c r="P331" s="885">
        <v>43920</v>
      </c>
      <c r="Q331" s="885">
        <v>43928</v>
      </c>
      <c r="R331" s="660">
        <f t="shared" si="88"/>
        <v>10.000000000000009</v>
      </c>
      <c r="S331" s="721">
        <f>IF(INDEX(Historical!$D$7:$D$1379,MATCH(B331,Historical!$B$7:$B$1403,0))=0,"n/a",(INDEX(Historical!$C$7:$C$1381,MATCH(B331,Historical!$B$7:$B$1403,0))/INDEX(Historical!$D$7:$D$1379,MATCH(B331,Historical!$B$7:$B$1403,0))-1)*100)</f>
        <v>10.90047393364928</v>
      </c>
      <c r="T331" s="721">
        <f>IF(INDEX(Historical!$F$7:$F$1372,MATCH(B331,Historical!$B$7:$B$1403,0))=0,"n/a",((INDEX(Historical!$C$7:$C$1381,MATCH(B331,Historical!$B$7:$B$1403,0))/INDEX(Historical!$F$7:$F$1372,MATCH(B331,Historical!$B$7:$B$1403,0)))^(1/3)-1)*100)</f>
        <v>10.805794015300684</v>
      </c>
      <c r="U331" s="721" t="str">
        <f>IF(INDEX(Historical!$H$7:$H$1372,MATCH(B331,Historical!$B$7:$B$1403,0))=0,"n/a",((INDEX(Historical!$C$7:$C$1381,MATCH(B331,Historical!$B$7:$B$1403,0))/INDEX(Historical!$H$7:$H$1372,MATCH(B331,Historical!$B$7:$B$1403,0)))^(1/5)-1)*100)</f>
        <v>n/a</v>
      </c>
      <c r="V331" s="721" t="str">
        <f>IF(INDEX(Historical!$O$7:$O$1372,MATCH(B331,Historical!$B$7:$B$1403,0))=0,"n/a",((INDEX(Historical!$C$7:$C$1381,MATCH(B331,Historical!$B$7:$B$1403,0))/INDEX(Historical!$O$7:$O$1372,MATCH(B331,Historical!$B$7:$B$1403,0)))^(1/10)-1)*100)</f>
        <v>n/a</v>
      </c>
      <c r="W331" s="722" t="str">
        <f t="shared" si="89"/>
        <v>n/a</v>
      </c>
      <c r="X331" s="723" t="str">
        <f t="shared" si="90"/>
        <v>n/a</v>
      </c>
      <c r="Y331" s="900"/>
      <c r="Z331" s="669" t="str">
        <f t="shared" si="91"/>
        <v>n/a</v>
      </c>
      <c r="AA331" s="910" t="str">
        <f t="shared" si="92"/>
        <v>n/a</v>
      </c>
      <c r="AB331" s="911">
        <v>12</v>
      </c>
      <c r="AC331" s="889">
        <v>-6.58</v>
      </c>
      <c r="AD331" s="889" t="s">
        <v>136</v>
      </c>
      <c r="AE331" s="889">
        <v>1.7</v>
      </c>
      <c r="AF331" s="889">
        <v>9.23</v>
      </c>
      <c r="AG331" s="889" t="s">
        <v>136</v>
      </c>
      <c r="AH331" s="889">
        <v>24.099999999999998</v>
      </c>
      <c r="AI331" s="889">
        <v>14.899999999999999</v>
      </c>
      <c r="AJ331" s="889" t="s">
        <v>136</v>
      </c>
      <c r="AK331" s="889">
        <v>15</v>
      </c>
      <c r="AL331" s="902">
        <v>4100</v>
      </c>
      <c r="AM331" s="896">
        <v>19.830000000000002</v>
      </c>
      <c r="AN331" s="889" t="s">
        <v>136</v>
      </c>
      <c r="AO331" s="762" t="str">
        <f t="shared" si="93"/>
        <v>n/a</v>
      </c>
      <c r="AP331" s="763" t="str">
        <f t="shared" si="94"/>
        <v>n/a</v>
      </c>
      <c r="AQ331" s="912" t="str">
        <f t="shared" si="95"/>
        <v>n/a</v>
      </c>
      <c r="AR331" s="669">
        <f>INDEX(Historical!$C$7:$C$1381,MATCH(B331,Historical!$B$7:$B$1403,0))*IF(AH331="n/a",1.03,IF(AH331&lt;0,1.01,IF(AH331&gt;10,1.1,(1+AH331/100))))</f>
        <v>0.64349999999999996</v>
      </c>
      <c r="AS331" s="910">
        <f t="shared" si="96"/>
        <v>0.70784999999999998</v>
      </c>
      <c r="AT331" s="910">
        <f t="shared" si="97"/>
        <v>0.77863500000000008</v>
      </c>
      <c r="AU331" s="910">
        <f t="shared" si="97"/>
        <v>0.85649850000000016</v>
      </c>
      <c r="AV331" s="910">
        <f t="shared" si="97"/>
        <v>0.9421483500000003</v>
      </c>
      <c r="AW331" s="669">
        <f t="shared" si="98"/>
        <v>3.9286318500000004</v>
      </c>
      <c r="AX331" s="770">
        <f t="shared" si="99"/>
        <v>3.9743367223065253</v>
      </c>
      <c r="AY331" s="959" t="s">
        <v>136</v>
      </c>
      <c r="AZ331" s="896">
        <v>19.07</v>
      </c>
      <c r="BA331" s="896">
        <v>-13.950000000000001</v>
      </c>
      <c r="BB331" s="896">
        <v>-1.58</v>
      </c>
      <c r="BC331" s="896">
        <v>0.8</v>
      </c>
      <c r="BE331" s="641">
        <v>2015</v>
      </c>
      <c r="BF331" s="922">
        <f t="shared" si="100"/>
        <v>0</v>
      </c>
      <c r="BG331" s="906" t="s">
        <v>136</v>
      </c>
    </row>
    <row r="332" spans="1:60" ht="12.75" customHeight="1" x14ac:dyDescent="0.2">
      <c r="A332" s="905" t="s">
        <v>4554</v>
      </c>
      <c r="B332" s="899" t="s">
        <v>4534</v>
      </c>
      <c r="C332" s="957" t="s">
        <v>108</v>
      </c>
      <c r="D332" s="957" t="s">
        <v>4347</v>
      </c>
      <c r="E332" s="754">
        <v>6</v>
      </c>
      <c r="F332" s="1235">
        <v>768</v>
      </c>
      <c r="G332" s="1235" t="s">
        <v>106</v>
      </c>
      <c r="H332" s="1235" t="s">
        <v>106</v>
      </c>
      <c r="I332" s="898">
        <v>27.05</v>
      </c>
      <c r="J332" s="669">
        <f t="shared" si="86"/>
        <v>1.6266173752310535</v>
      </c>
      <c r="K332" s="901">
        <v>0.11</v>
      </c>
      <c r="L332" s="911">
        <v>4</v>
      </c>
      <c r="M332" s="660">
        <f t="shared" si="87"/>
        <v>0.44</v>
      </c>
      <c r="N332" s="894" t="s">
        <v>518</v>
      </c>
      <c r="O332" s="756">
        <v>0.1</v>
      </c>
      <c r="P332" s="885">
        <v>43691</v>
      </c>
      <c r="Q332" s="885">
        <v>43707</v>
      </c>
      <c r="R332" s="660">
        <f t="shared" si="88"/>
        <v>9.9999999999999947</v>
      </c>
      <c r="S332" s="721">
        <f>IF(INDEX(Historical!$D$7:$D$1379,MATCH(B332,Historical!$B$7:$B$1403,0))=0,"n/a",(INDEX(Historical!$C$7:$C$1381,MATCH(B332,Historical!$B$7:$B$1403,0))/INDEX(Historical!$D$7:$D$1379,MATCH(B332,Historical!$B$7:$B$1403,0))-1)*100)</f>
        <v>6.3291139240506222</v>
      </c>
      <c r="T332" s="721">
        <f>IF(INDEX(Historical!$F$7:$F$1372,MATCH(B332,Historical!$B$7:$B$1403,0))=0,"n/a",((INDEX(Historical!$C$7:$C$1381,MATCH(B332,Historical!$B$7:$B$1403,0))/INDEX(Historical!$F$7:$F$1372,MATCH(B332,Historical!$B$7:$B$1403,0)))^(1/3)-1)*100)</f>
        <v>3.8498820370220788</v>
      </c>
      <c r="U332" s="721">
        <f>IF(INDEX(Historical!$H$7:$H$1372,MATCH(B332,Historical!$B$7:$B$1403,0))=0,"n/a",((INDEX(Historical!$C$7:$C$1381,MATCH(B332,Historical!$B$7:$B$1403,0))/INDEX(Historical!$H$7:$H$1372,MATCH(B332,Historical!$B$7:$B$1403,0)))^(1/5)-1)*100)</f>
        <v>3.4199176136354037</v>
      </c>
      <c r="V332" s="721">
        <f>IF(INDEX(Historical!$O$7:$O$1372,MATCH(B332,Historical!$B$7:$B$1403,0))=0,"n/a",((INDEX(Historical!$C$7:$C$1381,MATCH(B332,Historical!$B$7:$B$1403,0))/INDEX(Historical!$O$7:$O$1372,MATCH(B332,Historical!$B$7:$B$1403,0)))^(1/10)-1)*100)</f>
        <v>2.1355747920446699</v>
      </c>
      <c r="W332" s="722">
        <f t="shared" si="89"/>
        <v>1.6014038123951919</v>
      </c>
      <c r="X332" s="723">
        <f t="shared" si="90"/>
        <v>0.15832951914978718</v>
      </c>
      <c r="Y332" s="900"/>
      <c r="Z332" s="669">
        <f t="shared" si="91"/>
        <v>20.276497695852534</v>
      </c>
      <c r="AA332" s="910">
        <f t="shared" si="92"/>
        <v>12.465437788018434</v>
      </c>
      <c r="AB332" s="911">
        <v>6</v>
      </c>
      <c r="AC332" s="889">
        <v>2.17</v>
      </c>
      <c r="AD332" s="889" t="s">
        <v>136</v>
      </c>
      <c r="AE332" s="889">
        <v>4.72</v>
      </c>
      <c r="AF332" s="889">
        <v>1.92</v>
      </c>
      <c r="AG332" s="889">
        <v>16.2</v>
      </c>
      <c r="AH332" s="889">
        <v>23.5</v>
      </c>
      <c r="AI332" s="889" t="s">
        <v>136</v>
      </c>
      <c r="AJ332" s="889">
        <v>21.6</v>
      </c>
      <c r="AK332" s="889" t="s">
        <v>136</v>
      </c>
      <c r="AL332" s="902">
        <v>234.52</v>
      </c>
      <c r="AM332" s="896">
        <v>0.89999999999999991</v>
      </c>
      <c r="AN332" s="889">
        <v>0</v>
      </c>
      <c r="AO332" s="762">
        <f t="shared" si="93"/>
        <v>-7.4189027991519767</v>
      </c>
      <c r="AP332" s="763">
        <f t="shared" si="94"/>
        <v>5.0465349888664575</v>
      </c>
      <c r="AQ332" s="912">
        <f t="shared" si="95"/>
        <v>3.1366742682207294</v>
      </c>
      <c r="AR332" s="669">
        <f>INDEX(Historical!$C$7:$C$1381,MATCH(B332,Historical!$B$7:$B$1403,0))*IF(AH332="n/a",1.03,IF(AH332&lt;0,1.01,IF(AH332&gt;10,1.1,(1+AH332/100))))</f>
        <v>0.46200000000000002</v>
      </c>
      <c r="AS332" s="910">
        <f t="shared" si="96"/>
        <v>0.47586000000000006</v>
      </c>
      <c r="AT332" s="910">
        <f t="shared" si="97"/>
        <v>0.49013580000000007</v>
      </c>
      <c r="AU332" s="910">
        <f t="shared" si="97"/>
        <v>0.50483987400000008</v>
      </c>
      <c r="AV332" s="910">
        <f t="shared" si="97"/>
        <v>0.51998507022000007</v>
      </c>
      <c r="AW332" s="669">
        <f t="shared" si="98"/>
        <v>2.4528207442200003</v>
      </c>
      <c r="AX332" s="770">
        <f t="shared" si="99"/>
        <v>9.0677291838077636</v>
      </c>
      <c r="AY332" s="959">
        <v>0.38</v>
      </c>
      <c r="AZ332" s="896">
        <v>3.88</v>
      </c>
      <c r="BA332" s="896">
        <v>-15.47</v>
      </c>
      <c r="BB332" s="896">
        <v>-6.7299999999999995</v>
      </c>
      <c r="BC332" s="896">
        <v>-4.38</v>
      </c>
      <c r="BE332" s="641">
        <v>2014</v>
      </c>
      <c r="BF332" s="922">
        <f t="shared" si="100"/>
        <v>0</v>
      </c>
      <c r="BG332" s="906">
        <v>1.4000000000000001</v>
      </c>
    </row>
    <row r="333" spans="1:60" s="887" customFormat="1" ht="12.75" customHeight="1" x14ac:dyDescent="0.2">
      <c r="A333" s="905" t="s">
        <v>4061</v>
      </c>
      <c r="B333" s="899" t="s">
        <v>4062</v>
      </c>
      <c r="C333" s="957" t="s">
        <v>153</v>
      </c>
      <c r="D333" s="957" t="s">
        <v>919</v>
      </c>
      <c r="E333" s="754">
        <v>6</v>
      </c>
      <c r="F333" s="1235">
        <v>813</v>
      </c>
      <c r="G333" s="1235" t="s">
        <v>106</v>
      </c>
      <c r="H333" s="1235" t="s">
        <v>106</v>
      </c>
      <c r="I333" s="898">
        <v>69.36</v>
      </c>
      <c r="J333" s="669">
        <f t="shared" si="86"/>
        <v>3.9215686274509811</v>
      </c>
      <c r="K333" s="901">
        <v>0.68</v>
      </c>
      <c r="L333" s="911">
        <v>4</v>
      </c>
      <c r="M333" s="660">
        <f t="shared" si="87"/>
        <v>2.72</v>
      </c>
      <c r="N333" s="894" t="s">
        <v>288</v>
      </c>
      <c r="O333" s="756">
        <v>0.63</v>
      </c>
      <c r="P333" s="885">
        <v>43902</v>
      </c>
      <c r="Q333" s="885">
        <v>43920</v>
      </c>
      <c r="R333" s="660">
        <f t="shared" si="88"/>
        <v>7.936507936507943</v>
      </c>
      <c r="S333" s="721">
        <f>IF(INDEX(Historical!$D$7:$D$1379,MATCH(B333,Historical!$B$7:$B$1403,0))=0,"n/a",(INDEX(Historical!$C$7:$C$1381,MATCH(B333,Historical!$B$7:$B$1403,0))/INDEX(Historical!$D$7:$D$1379,MATCH(B333,Historical!$B$7:$B$1403,0))-1)*100)</f>
        <v>10.526315789473696</v>
      </c>
      <c r="T333" s="721">
        <f>IF(INDEX(Historical!$F$7:$F$1372,MATCH(B333,Historical!$B$7:$B$1403,0))=0,"n/a",((INDEX(Historical!$C$7:$C$1381,MATCH(B333,Historical!$B$7:$B$1403,0))/INDEX(Historical!$F$7:$F$1372,MATCH(B333,Historical!$B$7:$B$1403,0)))^(1/3)-1)*100)</f>
        <v>11.052303824457699</v>
      </c>
      <c r="U333" s="721" t="str">
        <f>IF(INDEX(Historical!$H$7:$H$1372,MATCH(B333,Historical!$B$7:$B$1403,0))=0,"n/a",((INDEX(Historical!$C$7:$C$1381,MATCH(B333,Historical!$B$7:$B$1403,0))/INDEX(Historical!$H$7:$H$1372,MATCH(B333,Historical!$B$7:$B$1403,0)))^(1/5)-1)*100)</f>
        <v>n/a</v>
      </c>
      <c r="V333" s="721" t="str">
        <f>IF(INDEX(Historical!$O$7:$O$1372,MATCH(B333,Historical!$B$7:$B$1403,0))=0,"n/a",((INDEX(Historical!$C$7:$C$1381,MATCH(B333,Historical!$B$7:$B$1403,0))/INDEX(Historical!$O$7:$O$1372,MATCH(B333,Historical!$B$7:$B$1403,0)))^(1/10)-1)*100)</f>
        <v>n/a</v>
      </c>
      <c r="W333" s="722" t="str">
        <f t="shared" si="89"/>
        <v>n/a</v>
      </c>
      <c r="X333" s="723" t="str">
        <f t="shared" si="90"/>
        <v>n/a</v>
      </c>
      <c r="Y333" s="900"/>
      <c r="Z333" s="669">
        <f t="shared" si="91"/>
        <v>64.60807600950119</v>
      </c>
      <c r="AA333" s="910">
        <f t="shared" si="92"/>
        <v>16.475059382422803</v>
      </c>
      <c r="AB333" s="911">
        <v>12</v>
      </c>
      <c r="AC333" s="889">
        <v>4.21</v>
      </c>
      <c r="AD333" s="889">
        <v>12.14</v>
      </c>
      <c r="AE333" s="889">
        <v>3.91</v>
      </c>
      <c r="AF333" s="889">
        <v>4.2699999999999996</v>
      </c>
      <c r="AG333" s="889">
        <v>27.500000000000004</v>
      </c>
      <c r="AH333" s="889">
        <v>-45.6</v>
      </c>
      <c r="AI333" s="889">
        <v>-1.1100000000000001</v>
      </c>
      <c r="AJ333" s="889">
        <v>18.099999999999998</v>
      </c>
      <c r="AK333" s="889">
        <v>1.3599999999999999</v>
      </c>
      <c r="AL333" s="902">
        <v>87880</v>
      </c>
      <c r="AM333" s="896">
        <v>0.53</v>
      </c>
      <c r="AN333" s="889">
        <v>1.19</v>
      </c>
      <c r="AO333" s="762" t="str">
        <f t="shared" si="93"/>
        <v>n/a</v>
      </c>
      <c r="AP333" s="763" t="str">
        <f t="shared" si="94"/>
        <v>n/a</v>
      </c>
      <c r="AQ333" s="912">
        <f t="shared" si="95"/>
        <v>76.821948817253087</v>
      </c>
      <c r="AR333" s="669">
        <f>INDEX(Historical!$C$7:$C$1381,MATCH(B333,Historical!$B$7:$B$1403,0))*IF(AH333="n/a",1.03,IF(AH333&lt;0,1.01,IF(AH333&gt;10,1.1,(1+AH333/100))))</f>
        <v>2.5451999999999999</v>
      </c>
      <c r="AS333" s="910">
        <f t="shared" si="96"/>
        <v>2.5706519999999999</v>
      </c>
      <c r="AT333" s="910">
        <f t="shared" si="97"/>
        <v>2.6056128672000001</v>
      </c>
      <c r="AU333" s="910">
        <f t="shared" si="97"/>
        <v>2.64104920219392</v>
      </c>
      <c r="AV333" s="910">
        <f t="shared" si="97"/>
        <v>2.6769674713437577</v>
      </c>
      <c r="AW333" s="669">
        <f t="shared" si="98"/>
        <v>13.039481540737679</v>
      </c>
      <c r="AX333" s="770">
        <f t="shared" si="99"/>
        <v>18.799713870729065</v>
      </c>
      <c r="AY333" s="959">
        <v>1.27</v>
      </c>
      <c r="AZ333" s="896">
        <v>13.91</v>
      </c>
      <c r="BA333" s="896">
        <v>-12.07</v>
      </c>
      <c r="BB333" s="896">
        <v>4.7300000000000004</v>
      </c>
      <c r="BC333" s="896">
        <v>5.74</v>
      </c>
      <c r="BD333" s="932"/>
      <c r="BE333" s="641">
        <v>2015</v>
      </c>
      <c r="BF333" s="922">
        <f t="shared" si="100"/>
        <v>0</v>
      </c>
      <c r="BG333" s="906">
        <v>9.6</v>
      </c>
      <c r="BH333" s="888"/>
    </row>
    <row r="334" spans="1:60" s="887" customFormat="1" ht="12.75" customHeight="1" x14ac:dyDescent="0.2">
      <c r="A334" s="905" t="s">
        <v>4392</v>
      </c>
      <c r="B334" s="899" t="s">
        <v>3833</v>
      </c>
      <c r="C334" s="957" t="s">
        <v>4335</v>
      </c>
      <c r="D334" s="957" t="s">
        <v>4336</v>
      </c>
      <c r="E334" s="754">
        <v>6</v>
      </c>
      <c r="F334" s="1235">
        <v>788</v>
      </c>
      <c r="G334" s="1235" t="s">
        <v>106</v>
      </c>
      <c r="H334" s="1235" t="s">
        <v>106</v>
      </c>
      <c r="I334" s="898">
        <v>44.67</v>
      </c>
      <c r="J334" s="669">
        <f t="shared" si="86"/>
        <v>6.2681889411237961</v>
      </c>
      <c r="K334" s="901">
        <v>0.7</v>
      </c>
      <c r="L334" s="911">
        <v>4</v>
      </c>
      <c r="M334" s="660">
        <f t="shared" si="87"/>
        <v>2.8</v>
      </c>
      <c r="N334" s="894" t="s">
        <v>288</v>
      </c>
      <c r="O334" s="756">
        <v>0.68</v>
      </c>
      <c r="P334" s="885">
        <v>43810</v>
      </c>
      <c r="Q334" s="885">
        <v>43825</v>
      </c>
      <c r="R334" s="660">
        <f t="shared" si="88"/>
        <v>2.9411764705882213</v>
      </c>
      <c r="S334" s="721">
        <f>IF(INDEX(Historical!$D$7:$D$1379,MATCH(B334,Historical!$B$7:$B$1403,0))=0,"n/a",(INDEX(Historical!$C$7:$C$1381,MATCH(B334,Historical!$B$7:$B$1403,0))/INDEX(Historical!$D$7:$D$1379,MATCH(B334,Historical!$B$7:$B$1403,0))-1)*100)</f>
        <v>6.6147859922179197</v>
      </c>
      <c r="T334" s="721">
        <f>IF(INDEX(Historical!$F$7:$F$1372,MATCH(B334,Historical!$B$7:$B$1403,0))=0,"n/a",((INDEX(Historical!$C$7:$C$1381,MATCH(B334,Historical!$B$7:$B$1403,0))/INDEX(Historical!$F$7:$F$1372,MATCH(B334,Historical!$B$7:$B$1403,0)))^(1/3)-1)*100)</f>
        <v>5.7030517460116004</v>
      </c>
      <c r="U334" s="721">
        <f>IF(INDEX(Historical!$H$7:$H$1372,MATCH(B334,Historical!$B$7:$B$1403,0))=0,"n/a",((INDEX(Historical!$C$7:$C$1381,MATCH(B334,Historical!$B$7:$B$1403,0))/INDEX(Historical!$H$7:$H$1372,MATCH(B334,Historical!$B$7:$B$1403,0)))^(1/5)-1)*100)</f>
        <v>5.666529946374399</v>
      </c>
      <c r="V334" s="721" t="str">
        <f>IF(INDEX(Historical!$O$7:$O$1372,MATCH(B334,Historical!$B$7:$B$1403,0))=0,"n/a",((INDEX(Historical!$C$7:$C$1381,MATCH(B334,Historical!$B$7:$B$1403,0))/INDEX(Historical!$O$7:$O$1372,MATCH(B334,Historical!$B$7:$B$1403,0)))^(1/10)-1)*100)</f>
        <v>n/a</v>
      </c>
      <c r="W334" s="722" t="str">
        <f t="shared" si="89"/>
        <v>n/a</v>
      </c>
      <c r="X334" s="723">
        <f t="shared" si="90"/>
        <v>0.81066236714941331</v>
      </c>
      <c r="Y334" s="900"/>
      <c r="Z334" s="669">
        <f t="shared" si="91"/>
        <v>186.66666666666666</v>
      </c>
      <c r="AA334" s="910">
        <f t="shared" si="92"/>
        <v>29.78</v>
      </c>
      <c r="AB334" s="911">
        <v>12</v>
      </c>
      <c r="AC334" s="889">
        <v>1.5</v>
      </c>
      <c r="AD334" s="889">
        <v>2.75</v>
      </c>
      <c r="AE334" s="889">
        <v>8.1199999999999992</v>
      </c>
      <c r="AF334" s="889">
        <v>4.55</v>
      </c>
      <c r="AG334" s="889">
        <v>14.899999999999999</v>
      </c>
      <c r="AH334" s="889">
        <v>14.6</v>
      </c>
      <c r="AI334" s="889">
        <v>2.7</v>
      </c>
      <c r="AJ334" s="889">
        <v>6.99</v>
      </c>
      <c r="AK334" s="889">
        <v>10.86</v>
      </c>
      <c r="AL334" s="902">
        <v>9480</v>
      </c>
      <c r="AM334" s="896">
        <v>2.7</v>
      </c>
      <c r="AN334" s="889">
        <v>2.73</v>
      </c>
      <c r="AO334" s="762">
        <f t="shared" si="93"/>
        <v>-17.845281112501805</v>
      </c>
      <c r="AP334" s="763">
        <f t="shared" si="94"/>
        <v>11.934718887498196</v>
      </c>
      <c r="AQ334" s="912">
        <f t="shared" si="95"/>
        <v>145.40125871270052</v>
      </c>
      <c r="AR334" s="669">
        <f>INDEX(Historical!$C$7:$C$1381,MATCH(B334,Historical!$B$7:$B$1403,0))*IF(AH334="n/a",1.03,IF(AH334&lt;0,1.01,IF(AH334&gt;10,1.1,(1+AH334/100))))</f>
        <v>3.0140000000000007</v>
      </c>
      <c r="AS334" s="910">
        <f t="shared" si="96"/>
        <v>3.0953780000000006</v>
      </c>
      <c r="AT334" s="910">
        <f t="shared" si="97"/>
        <v>3.4049158000000008</v>
      </c>
      <c r="AU334" s="910">
        <f t="shared" si="97"/>
        <v>3.7454073800000014</v>
      </c>
      <c r="AV334" s="910">
        <f t="shared" si="97"/>
        <v>4.1199481180000017</v>
      </c>
      <c r="AW334" s="669">
        <f t="shared" si="98"/>
        <v>17.379649298000004</v>
      </c>
      <c r="AX334" s="770">
        <f t="shared" si="99"/>
        <v>38.906759117976279</v>
      </c>
      <c r="AY334" s="959">
        <v>0.62</v>
      </c>
      <c r="AZ334" s="896">
        <v>26.22</v>
      </c>
      <c r="BA334" s="896">
        <v>-12.389999999999999</v>
      </c>
      <c r="BB334" s="896">
        <v>-2.17</v>
      </c>
      <c r="BC334" s="896">
        <v>8.86</v>
      </c>
      <c r="BD334" s="932"/>
      <c r="BE334" s="641">
        <v>2014</v>
      </c>
      <c r="BF334" s="922">
        <f t="shared" si="100"/>
        <v>0</v>
      </c>
      <c r="BG334" s="906">
        <v>3.8</v>
      </c>
      <c r="BH334" s="888"/>
    </row>
    <row r="335" spans="1:60" s="887" customFormat="1" ht="12.75" customHeight="1" x14ac:dyDescent="0.2">
      <c r="A335" s="895" t="s">
        <v>3836</v>
      </c>
      <c r="B335" s="899" t="s">
        <v>3837</v>
      </c>
      <c r="C335" s="957" t="s">
        <v>108</v>
      </c>
      <c r="D335" s="957" t="s">
        <v>4355</v>
      </c>
      <c r="E335" s="754">
        <v>6</v>
      </c>
      <c r="F335" s="1235">
        <v>776</v>
      </c>
      <c r="G335" s="1235" t="s">
        <v>106</v>
      </c>
      <c r="H335" s="1235" t="s">
        <v>106</v>
      </c>
      <c r="I335" s="898">
        <v>51.31</v>
      </c>
      <c r="J335" s="669">
        <f t="shared" si="86"/>
        <v>2.6505554472812318</v>
      </c>
      <c r="K335" s="901">
        <v>0.34</v>
      </c>
      <c r="L335" s="911">
        <v>4</v>
      </c>
      <c r="M335" s="660">
        <f t="shared" si="87"/>
        <v>1.36</v>
      </c>
      <c r="N335" s="894" t="s">
        <v>219</v>
      </c>
      <c r="O335" s="756">
        <v>0.32</v>
      </c>
      <c r="P335" s="885">
        <v>43735</v>
      </c>
      <c r="Q335" s="885">
        <v>43752</v>
      </c>
      <c r="R335" s="660">
        <f t="shared" si="88"/>
        <v>6.2500000000000053</v>
      </c>
      <c r="S335" s="721">
        <f>IF(INDEX(Historical!$D$7:$D$1379,MATCH(B335,Historical!$B$7:$B$1403,0))=0,"n/a",(INDEX(Historical!$C$7:$C$1381,MATCH(B335,Historical!$B$7:$B$1403,0))/INDEX(Historical!$D$7:$D$1379,MATCH(B335,Historical!$B$7:$B$1403,0))-1)*100)</f>
        <v>16.071428571428559</v>
      </c>
      <c r="T335" s="721">
        <f>IF(INDEX(Historical!$F$7:$F$1372,MATCH(B335,Historical!$B$7:$B$1403,0))=0,"n/a",((INDEX(Historical!$C$7:$C$1381,MATCH(B335,Historical!$B$7:$B$1403,0))/INDEX(Historical!$F$7:$F$1372,MATCH(B335,Historical!$B$7:$B$1403,0)))^(1/3)-1)*100)</f>
        <v>13.890341028279973</v>
      </c>
      <c r="U335" s="721">
        <f>IF(INDEX(Historical!$H$7:$H$1372,MATCH(B335,Historical!$B$7:$B$1403,0))=0,"n/a",((INDEX(Historical!$C$7:$C$1381,MATCH(B335,Historical!$B$7:$B$1403,0))/INDEX(Historical!$H$7:$H$1372,MATCH(B335,Historical!$B$7:$B$1403,0)))^(1/5)-1)*100)</f>
        <v>10.756634324829006</v>
      </c>
      <c r="V335" s="721">
        <f>IF(INDEX(Historical!$O$7:$O$1372,MATCH(B335,Historical!$B$7:$B$1403,0))=0,"n/a",((INDEX(Historical!$C$7:$C$1381,MATCH(B335,Historical!$B$7:$B$1403,0))/INDEX(Historical!$O$7:$O$1372,MATCH(B335,Historical!$B$7:$B$1403,0)))^(1/10)-1)*100)</f>
        <v>6.0867355188575445</v>
      </c>
      <c r="W335" s="722">
        <f t="shared" si="89"/>
        <v>1.7672255171106865</v>
      </c>
      <c r="X335" s="723">
        <f t="shared" si="90"/>
        <v>0.75221219054748301</v>
      </c>
      <c r="Y335" s="900"/>
      <c r="Z335" s="669">
        <f t="shared" si="91"/>
        <v>26.305609284332693</v>
      </c>
      <c r="AA335" s="910">
        <f t="shared" si="92"/>
        <v>9.9245647969052229</v>
      </c>
      <c r="AB335" s="911">
        <v>12</v>
      </c>
      <c r="AC335" s="889">
        <v>5.17</v>
      </c>
      <c r="AD335" s="889">
        <v>1.66</v>
      </c>
      <c r="AE335" s="889">
        <v>3.14</v>
      </c>
      <c r="AF335" s="889">
        <v>1.22</v>
      </c>
      <c r="AG335" s="889">
        <v>13.5</v>
      </c>
      <c r="AH335" s="889">
        <v>24.3</v>
      </c>
      <c r="AI335" s="889">
        <v>2.5100000000000002</v>
      </c>
      <c r="AJ335" s="889">
        <v>14.299999999999999</v>
      </c>
      <c r="AK335" s="889">
        <v>6</v>
      </c>
      <c r="AL335" s="902">
        <v>737.32</v>
      </c>
      <c r="AM335" s="896">
        <v>9.9</v>
      </c>
      <c r="AN335" s="889">
        <v>0.17</v>
      </c>
      <c r="AO335" s="762">
        <f t="shared" si="93"/>
        <v>3.4826249752050149</v>
      </c>
      <c r="AP335" s="763">
        <f t="shared" si="94"/>
        <v>13.407189772110238</v>
      </c>
      <c r="AQ335" s="912">
        <f t="shared" si="95"/>
        <v>-26.642521998323943</v>
      </c>
      <c r="AR335" s="669">
        <f>INDEX(Historical!$C$7:$C$1381,MATCH(B335,Historical!$B$7:$B$1403,0))*IF(AH335="n/a",1.03,IF(AH335&lt;0,1.01,IF(AH335&gt;10,1.1,(1+AH335/100))))</f>
        <v>1.4300000000000002</v>
      </c>
      <c r="AS335" s="910">
        <f t="shared" si="96"/>
        <v>1.4658930000000001</v>
      </c>
      <c r="AT335" s="910">
        <f t="shared" si="97"/>
        <v>1.5538465800000001</v>
      </c>
      <c r="AU335" s="910">
        <f t="shared" si="97"/>
        <v>1.6470773748000003</v>
      </c>
      <c r="AV335" s="910">
        <f t="shared" si="97"/>
        <v>1.7459020172880004</v>
      </c>
      <c r="AW335" s="669">
        <f t="shared" si="98"/>
        <v>7.8427189720880008</v>
      </c>
      <c r="AX335" s="770">
        <f t="shared" si="99"/>
        <v>15.284971686002729</v>
      </c>
      <c r="AY335" s="959">
        <v>1.01</v>
      </c>
      <c r="AZ335" s="896">
        <v>2.08</v>
      </c>
      <c r="BA335" s="896">
        <v>-19.09</v>
      </c>
      <c r="BB335" s="896">
        <v>-13.91</v>
      </c>
      <c r="BC335" s="896">
        <v>-11.55</v>
      </c>
      <c r="BD335" s="932"/>
      <c r="BE335" s="641">
        <v>2014</v>
      </c>
      <c r="BF335" s="922">
        <f t="shared" si="100"/>
        <v>0</v>
      </c>
      <c r="BG335" s="906">
        <v>1.6</v>
      </c>
      <c r="BH335" s="888"/>
    </row>
    <row r="336" spans="1:60" s="887" customFormat="1" ht="12.75" customHeight="1" x14ac:dyDescent="0.2">
      <c r="A336" s="895" t="s">
        <v>3842</v>
      </c>
      <c r="B336" s="899" t="s">
        <v>3843</v>
      </c>
      <c r="C336" s="957" t="s">
        <v>108</v>
      </c>
      <c r="D336" s="957" t="s">
        <v>4347</v>
      </c>
      <c r="E336" s="754">
        <v>6</v>
      </c>
      <c r="F336" s="1235">
        <v>780</v>
      </c>
      <c r="G336" s="1235" t="s">
        <v>106</v>
      </c>
      <c r="H336" s="1235" t="s">
        <v>106</v>
      </c>
      <c r="I336" s="898">
        <v>33.07</v>
      </c>
      <c r="J336" s="669">
        <f t="shared" si="86"/>
        <v>2.6610220743876623</v>
      </c>
      <c r="K336" s="901">
        <v>0.22</v>
      </c>
      <c r="L336" s="911">
        <v>4</v>
      </c>
      <c r="M336" s="660">
        <f t="shared" si="87"/>
        <v>0.88</v>
      </c>
      <c r="N336" s="894" t="s">
        <v>237</v>
      </c>
      <c r="O336" s="756">
        <v>0.21</v>
      </c>
      <c r="P336" s="885">
        <v>43776</v>
      </c>
      <c r="Q336" s="885">
        <v>43791</v>
      </c>
      <c r="R336" s="660">
        <f t="shared" si="88"/>
        <v>4.7619047619047663</v>
      </c>
      <c r="S336" s="721">
        <f>IF(INDEX(Historical!$D$7:$D$1379,MATCH(B336,Historical!$B$7:$B$1403,0))=0,"n/a",(INDEX(Historical!$C$7:$C$1381,MATCH(B336,Historical!$B$7:$B$1403,0))/INDEX(Historical!$D$7:$D$1379,MATCH(B336,Historical!$B$7:$B$1403,0))-1)*100)</f>
        <v>18.309859154929576</v>
      </c>
      <c r="T336" s="721">
        <f>IF(INDEX(Historical!$F$7:$F$1372,MATCH(B336,Historical!$B$7:$B$1403,0))=0,"n/a",((INDEX(Historical!$C$7:$C$1381,MATCH(B336,Historical!$B$7:$B$1403,0))/INDEX(Historical!$F$7:$F$1372,MATCH(B336,Historical!$B$7:$B$1403,0)))^(1/3)-1)*100)</f>
        <v>27.00821423309716</v>
      </c>
      <c r="U336" s="721">
        <f>IF(INDEX(Historical!$H$7:$H$1372,MATCH(B336,Historical!$B$7:$B$1403,0))=0,"n/a",((INDEX(Historical!$C$7:$C$1381,MATCH(B336,Historical!$B$7:$B$1403,0))/INDEX(Historical!$H$7:$H$1372,MATCH(B336,Historical!$B$7:$B$1403,0)))^(1/5)-1)*100)</f>
        <v>64.375182951722579</v>
      </c>
      <c r="V336" s="721" t="str">
        <f>IF(INDEX(Historical!$O$7:$O$1372,MATCH(B336,Historical!$B$7:$B$1403,0))=0,"n/a",((INDEX(Historical!$C$7:$C$1381,MATCH(B336,Historical!$B$7:$B$1403,0))/INDEX(Historical!$O$7:$O$1372,MATCH(B336,Historical!$B$7:$B$1403,0)))^(1/10)-1)*100)</f>
        <v>n/a</v>
      </c>
      <c r="W336" s="722" t="str">
        <f t="shared" si="89"/>
        <v>n/a</v>
      </c>
      <c r="X336" s="723">
        <f t="shared" si="90"/>
        <v>2.5048709319736413</v>
      </c>
      <c r="Y336" s="900"/>
      <c r="Z336" s="669">
        <f t="shared" si="91"/>
        <v>28.852459016393446</v>
      </c>
      <c r="AA336" s="910">
        <f t="shared" si="92"/>
        <v>10.842622950819672</v>
      </c>
      <c r="AB336" s="911">
        <v>12</v>
      </c>
      <c r="AC336" s="889">
        <v>3.05</v>
      </c>
      <c r="AD336" s="889" t="s">
        <v>136</v>
      </c>
      <c r="AE336" s="889">
        <v>3</v>
      </c>
      <c r="AF336" s="889">
        <v>0.95</v>
      </c>
      <c r="AG336" s="889">
        <v>9.9</v>
      </c>
      <c r="AH336" s="889">
        <v>25.2</v>
      </c>
      <c r="AI336" s="889">
        <v>4.78</v>
      </c>
      <c r="AJ336" s="889">
        <v>25.7</v>
      </c>
      <c r="AK336" s="889" t="s">
        <v>136</v>
      </c>
      <c r="AL336" s="902">
        <v>306.89</v>
      </c>
      <c r="AM336" s="896">
        <v>1.7999999999999998</v>
      </c>
      <c r="AN336" s="889">
        <v>0.02</v>
      </c>
      <c r="AO336" s="762">
        <f t="shared" si="93"/>
        <v>56.193582075290564</v>
      </c>
      <c r="AP336" s="763">
        <f t="shared" si="94"/>
        <v>67.036205026110238</v>
      </c>
      <c r="AQ336" s="912">
        <f t="shared" si="95"/>
        <v>-32.339107624767827</v>
      </c>
      <c r="AR336" s="669">
        <f>INDEX(Historical!$C$7:$C$1381,MATCH(B336,Historical!$B$7:$B$1403,0))*IF(AH336="n/a",1.03,IF(AH336&lt;0,1.01,IF(AH336&gt;10,1.1,(1+AH336/100))))</f>
        <v>0.92400000000000004</v>
      </c>
      <c r="AS336" s="910">
        <f t="shared" si="96"/>
        <v>0.96816720000000012</v>
      </c>
      <c r="AT336" s="910">
        <f t="shared" si="97"/>
        <v>0.9972122160000001</v>
      </c>
      <c r="AU336" s="910">
        <f t="shared" si="97"/>
        <v>1.0271285824800001</v>
      </c>
      <c r="AV336" s="910">
        <f t="shared" si="97"/>
        <v>1.0579424399544002</v>
      </c>
      <c r="AW336" s="669">
        <f t="shared" si="98"/>
        <v>4.9744504384344008</v>
      </c>
      <c r="AX336" s="770">
        <f t="shared" si="99"/>
        <v>15.042184573433326</v>
      </c>
      <c r="AY336" s="959">
        <v>0.4</v>
      </c>
      <c r="AZ336" s="896">
        <v>-0.38999999999999996</v>
      </c>
      <c r="BA336" s="896">
        <v>-18.95</v>
      </c>
      <c r="BB336" s="896">
        <v>-12.120000000000001</v>
      </c>
      <c r="BC336" s="896">
        <v>-12.08</v>
      </c>
      <c r="BD336" s="932"/>
      <c r="BE336" s="641">
        <v>2014</v>
      </c>
      <c r="BF336" s="922">
        <f t="shared" si="100"/>
        <v>0</v>
      </c>
      <c r="BG336" s="906">
        <v>1.4000000000000001</v>
      </c>
      <c r="BH336" s="888"/>
    </row>
    <row r="337" spans="1:60" s="887" customFormat="1" ht="12.75" customHeight="1" x14ac:dyDescent="0.2">
      <c r="A337" s="887" t="s">
        <v>4208</v>
      </c>
      <c r="B337" s="899" t="s">
        <v>4203</v>
      </c>
      <c r="C337" s="957" t="s">
        <v>4207</v>
      </c>
      <c r="D337" s="957" t="s">
        <v>4341</v>
      </c>
      <c r="E337" s="754">
        <v>6</v>
      </c>
      <c r="F337" s="1235">
        <v>761</v>
      </c>
      <c r="G337" s="1235" t="s">
        <v>106</v>
      </c>
      <c r="H337" s="1235" t="s">
        <v>106</v>
      </c>
      <c r="I337" s="903">
        <v>15.4</v>
      </c>
      <c r="J337" s="669">
        <f t="shared" si="86"/>
        <v>2.3376623376623376</v>
      </c>
      <c r="K337" s="908">
        <v>0.18</v>
      </c>
      <c r="L337" s="641">
        <v>2</v>
      </c>
      <c r="M337" s="660">
        <f t="shared" si="87"/>
        <v>0.36</v>
      </c>
      <c r="N337" s="641" t="s">
        <v>4209</v>
      </c>
      <c r="O337" s="757">
        <v>0.17</v>
      </c>
      <c r="P337" s="650">
        <v>43643</v>
      </c>
      <c r="Q337" s="650">
        <v>43656</v>
      </c>
      <c r="R337" s="660">
        <f t="shared" si="88"/>
        <v>5.8823529411764595</v>
      </c>
      <c r="S337" s="721">
        <f>IF(INDEX(Historical!$D$7:$D$1379,MATCH(B337,Historical!$B$7:$B$1403,0))=0,"n/a",(INDEX(Historical!$C$7:$C$1381,MATCH(B337,Historical!$B$7:$B$1403,0))/INDEX(Historical!$D$7:$D$1379,MATCH(B337,Historical!$B$7:$B$1403,0))-1)*100)</f>
        <v>12.5</v>
      </c>
      <c r="T337" s="721">
        <f>IF(INDEX(Historical!$F$7:$F$1372,MATCH(B337,Historical!$B$7:$B$1403,0))=0,"n/a",((INDEX(Historical!$C$7:$C$1381,MATCH(B337,Historical!$B$7:$B$1403,0))/INDEX(Historical!$F$7:$F$1372,MATCH(B337,Historical!$B$7:$B$1403,0)))^(1/3)-1)*100)</f>
        <v>11.457607795906144</v>
      </c>
      <c r="U337" s="721">
        <f>IF(INDEX(Historical!$H$7:$H$1372,MATCH(B337,Historical!$B$7:$B$1403,0))=0,"n/a",((INDEX(Historical!$C$7:$C$1381,MATCH(B337,Historical!$B$7:$B$1403,0))/INDEX(Historical!$H$7:$H$1372,MATCH(B337,Historical!$B$7:$B$1403,0)))^(1/5)-1)*100)</f>
        <v>24.573093961551741</v>
      </c>
      <c r="V337" s="721" t="str">
        <f>IF(INDEX(Historical!$O$7:$O$1372,MATCH(B337,Historical!$B$7:$B$1403,0))=0,"n/a",((INDEX(Historical!$C$7:$C$1381,MATCH(B337,Historical!$B$7:$B$1403,0))/INDEX(Historical!$O$7:$O$1372,MATCH(B337,Historical!$B$7:$B$1403,0)))^(1/10)-1)*100)</f>
        <v>n/a</v>
      </c>
      <c r="W337" s="722" t="str">
        <f t="shared" si="89"/>
        <v>n/a</v>
      </c>
      <c r="X337" s="723">
        <f t="shared" si="90"/>
        <v>0.97900772755186216</v>
      </c>
      <c r="Y337" s="899"/>
      <c r="Z337" s="669">
        <f t="shared" si="91"/>
        <v>50</v>
      </c>
      <c r="AA337" s="910">
        <f t="shared" si="92"/>
        <v>21.388888888888889</v>
      </c>
      <c r="AB337" s="1235">
        <v>12</v>
      </c>
      <c r="AC337" s="903">
        <v>0.72</v>
      </c>
      <c r="AD337" s="903">
        <v>1.59</v>
      </c>
      <c r="AE337" s="903">
        <v>1.66</v>
      </c>
      <c r="AF337" s="903">
        <v>3.32</v>
      </c>
      <c r="AG337" s="903">
        <v>14.6</v>
      </c>
      <c r="AH337" s="903">
        <v>26.400000000000002</v>
      </c>
      <c r="AI337" s="903">
        <v>9.17</v>
      </c>
      <c r="AJ337" s="903">
        <v>25.1</v>
      </c>
      <c r="AK337" s="903">
        <v>13.5</v>
      </c>
      <c r="AL337" s="903">
        <v>469.24</v>
      </c>
      <c r="AM337" s="903">
        <v>5.6000000000000005</v>
      </c>
      <c r="AN337" s="903">
        <v>0.02</v>
      </c>
      <c r="AO337" s="762">
        <f t="shared" si="93"/>
        <v>5.5218674103251892</v>
      </c>
      <c r="AP337" s="763">
        <f t="shared" si="94"/>
        <v>26.910756299214079</v>
      </c>
      <c r="AQ337" s="912">
        <f t="shared" si="95"/>
        <v>77.652733801539057</v>
      </c>
      <c r="AR337" s="669">
        <f>INDEX(Historical!$C$7:$C$1381,MATCH(B337,Historical!$B$7:$B$1403,0))*IF(AH337="n/a",1.03,IF(AH337&lt;0,1.01,IF(AH337&gt;10,1.1,(1+AH337/100))))</f>
        <v>0.39600000000000002</v>
      </c>
      <c r="AS337" s="910">
        <f t="shared" si="96"/>
        <v>0.43231319999999995</v>
      </c>
      <c r="AT337" s="910">
        <f t="shared" si="97"/>
        <v>0.47554451999999997</v>
      </c>
      <c r="AU337" s="910">
        <f t="shared" si="97"/>
        <v>0.523098972</v>
      </c>
      <c r="AV337" s="910">
        <f t="shared" si="97"/>
        <v>0.57540886920000001</v>
      </c>
      <c r="AW337" s="669">
        <f t="shared" si="98"/>
        <v>2.4023655611999999</v>
      </c>
      <c r="AX337" s="770">
        <f t="shared" si="99"/>
        <v>15.59977637142857</v>
      </c>
      <c r="AY337" s="750">
        <v>0.57999999999999996</v>
      </c>
      <c r="AZ337" s="906">
        <v>5.9499999999999993</v>
      </c>
      <c r="BA337" s="906">
        <v>-18.52</v>
      </c>
      <c r="BB337" s="906">
        <v>-4.74</v>
      </c>
      <c r="BC337" s="906">
        <v>-5.2299999999999995</v>
      </c>
      <c r="BD337" s="932"/>
      <c r="BE337" s="641">
        <v>2014</v>
      </c>
      <c r="BF337" s="922">
        <f t="shared" si="100"/>
        <v>0</v>
      </c>
      <c r="BG337" s="906">
        <v>10.100000000000001</v>
      </c>
      <c r="BH337" s="888"/>
    </row>
    <row r="338" spans="1:60" s="887" customFormat="1" ht="12.75" customHeight="1" x14ac:dyDescent="0.2">
      <c r="A338" s="887" t="s">
        <v>4210</v>
      </c>
      <c r="B338" s="899" t="s">
        <v>3844</v>
      </c>
      <c r="C338" s="957" t="s">
        <v>108</v>
      </c>
      <c r="D338" s="957" t="s">
        <v>4347</v>
      </c>
      <c r="E338" s="754">
        <v>6</v>
      </c>
      <c r="F338" s="1235">
        <v>765</v>
      </c>
      <c r="G338" s="1235" t="s">
        <v>106</v>
      </c>
      <c r="H338" s="1235" t="s">
        <v>106</v>
      </c>
      <c r="I338" s="903">
        <v>34.020000000000003</v>
      </c>
      <c r="J338" s="669">
        <f t="shared" si="86"/>
        <v>1.8812463256907701</v>
      </c>
      <c r="K338" s="908">
        <v>0.16</v>
      </c>
      <c r="L338" s="641">
        <v>4</v>
      </c>
      <c r="M338" s="660">
        <f t="shared" si="87"/>
        <v>0.64</v>
      </c>
      <c r="N338" s="641" t="s">
        <v>4211</v>
      </c>
      <c r="O338" s="757">
        <v>0.14000000000000001</v>
      </c>
      <c r="P338" s="650">
        <v>43665</v>
      </c>
      <c r="Q338" s="650">
        <v>43682</v>
      </c>
      <c r="R338" s="660">
        <f t="shared" si="88"/>
        <v>14.285714285714276</v>
      </c>
      <c r="S338" s="721">
        <f>IF(INDEX(Historical!$D$7:$D$1379,MATCH(B338,Historical!$B$7:$B$1403,0))=0,"n/a",(INDEX(Historical!$C$7:$C$1381,MATCH(B338,Historical!$B$7:$B$1403,0))/INDEX(Historical!$D$7:$D$1379,MATCH(B338,Historical!$B$7:$B$1403,0))-1)*100)</f>
        <v>15.384615384615374</v>
      </c>
      <c r="T338" s="721">
        <f>IF(INDEX(Historical!$F$7:$F$1372,MATCH(B338,Historical!$B$7:$B$1403,0))=0,"n/a",((INDEX(Historical!$C$7:$C$1381,MATCH(B338,Historical!$B$7:$B$1403,0))/INDEX(Historical!$F$7:$F$1372,MATCH(B338,Historical!$B$7:$B$1403,0)))^(1/3)-1)*100)</f>
        <v>20.843727005349997</v>
      </c>
      <c r="U338" s="721">
        <f>IF(INDEX(Historical!$H$7:$H$1372,MATCH(B338,Historical!$B$7:$B$1403,0))=0,"n/a",((INDEX(Historical!$C$7:$C$1381,MATCH(B338,Historical!$B$7:$B$1403,0))/INDEX(Historical!$H$7:$H$1372,MATCH(B338,Historical!$B$7:$B$1403,0)))^(1/5)-1)*100)</f>
        <v>18.204927370905001</v>
      </c>
      <c r="V338" s="721">
        <f>IF(INDEX(Historical!$O$7:$O$1372,MATCH(B338,Historical!$B$7:$B$1403,0))=0,"n/a",((INDEX(Historical!$C$7:$C$1381,MATCH(B338,Historical!$B$7:$B$1403,0))/INDEX(Historical!$O$7:$O$1372,MATCH(B338,Historical!$B$7:$B$1403,0)))^(1/10)-1)*100)</f>
        <v>9.5958226385217227</v>
      </c>
      <c r="W338" s="722">
        <f t="shared" si="89"/>
        <v>1.8971721400750636</v>
      </c>
      <c r="X338" s="723">
        <f t="shared" si="90"/>
        <v>1.2911296007734046</v>
      </c>
      <c r="Y338" s="899"/>
      <c r="Z338" s="669">
        <f t="shared" si="91"/>
        <v>28.571428571428569</v>
      </c>
      <c r="AA338" s="910">
        <f t="shared" si="92"/>
        <v>15.1875</v>
      </c>
      <c r="AB338" s="1235">
        <v>12</v>
      </c>
      <c r="AC338" s="903">
        <v>2.2400000000000002</v>
      </c>
      <c r="AD338" s="903" t="s">
        <v>136</v>
      </c>
      <c r="AE338" s="903">
        <v>2.98</v>
      </c>
      <c r="AF338" s="903">
        <v>1.1599999999999999</v>
      </c>
      <c r="AG338" s="903">
        <v>8.4</v>
      </c>
      <c r="AH338" s="903">
        <v>13.700000000000001</v>
      </c>
      <c r="AI338" s="903" t="s">
        <v>136</v>
      </c>
      <c r="AJ338" s="903">
        <v>14.099999999999998</v>
      </c>
      <c r="AK338" s="903" t="s">
        <v>136</v>
      </c>
      <c r="AL338" s="903">
        <v>60.56</v>
      </c>
      <c r="AM338" s="903">
        <v>7.5</v>
      </c>
      <c r="AN338" s="903">
        <v>0</v>
      </c>
      <c r="AO338" s="762">
        <f t="shared" si="93"/>
        <v>4.8986736965957718</v>
      </c>
      <c r="AP338" s="763">
        <f t="shared" si="94"/>
        <v>20.086173696595772</v>
      </c>
      <c r="AQ338" s="912">
        <f t="shared" si="95"/>
        <v>-11.512712777484246</v>
      </c>
      <c r="AR338" s="669">
        <f>INDEX(Historical!$C$7:$C$1381,MATCH(B338,Historical!$B$7:$B$1403,0))*IF(AH338="n/a",1.03,IF(AH338&lt;0,1.01,IF(AH338&gt;10,1.1,(1+AH338/100))))</f>
        <v>0.66</v>
      </c>
      <c r="AS338" s="910">
        <f t="shared" si="96"/>
        <v>0.67980000000000007</v>
      </c>
      <c r="AT338" s="910">
        <f t="shared" si="97"/>
        <v>0.70019400000000009</v>
      </c>
      <c r="AU338" s="910">
        <f t="shared" si="97"/>
        <v>0.72119982000000016</v>
      </c>
      <c r="AV338" s="910">
        <f t="shared" si="97"/>
        <v>0.74283581460000014</v>
      </c>
      <c r="AW338" s="669">
        <f t="shared" si="98"/>
        <v>3.5040296346000006</v>
      </c>
      <c r="AX338" s="770">
        <f t="shared" si="99"/>
        <v>10.299910742504411</v>
      </c>
      <c r="AY338" s="750">
        <v>0.57999999999999996</v>
      </c>
      <c r="AZ338" s="906">
        <v>11.65</v>
      </c>
      <c r="BA338" s="906">
        <v>-10.45</v>
      </c>
      <c r="BB338" s="906">
        <v>-2.8899999999999997</v>
      </c>
      <c r="BC338" s="906">
        <v>2.69</v>
      </c>
      <c r="BD338" s="932"/>
      <c r="BE338" s="641">
        <v>2014</v>
      </c>
      <c r="BF338" s="922">
        <f t="shared" si="100"/>
        <v>0</v>
      </c>
      <c r="BG338" s="906">
        <v>0.89999999999999991</v>
      </c>
      <c r="BH338" s="721"/>
    </row>
    <row r="339" spans="1:60" s="887" customFormat="1" ht="12.75" customHeight="1" x14ac:dyDescent="0.2">
      <c r="A339" s="904" t="s">
        <v>4147</v>
      </c>
      <c r="B339" s="899" t="s">
        <v>4148</v>
      </c>
      <c r="C339" s="957" t="s">
        <v>178</v>
      </c>
      <c r="D339" s="957" t="s">
        <v>4353</v>
      </c>
      <c r="E339" s="754">
        <v>6</v>
      </c>
      <c r="F339" s="1235">
        <v>733</v>
      </c>
      <c r="G339" s="1235" t="s">
        <v>106</v>
      </c>
      <c r="H339" s="1235" t="s">
        <v>106</v>
      </c>
      <c r="I339" s="898">
        <v>12.5</v>
      </c>
      <c r="J339" s="669">
        <f t="shared" si="86"/>
        <v>14.08</v>
      </c>
      <c r="K339" s="901">
        <v>0.44</v>
      </c>
      <c r="L339" s="911">
        <v>4</v>
      </c>
      <c r="M339" s="660">
        <f t="shared" si="87"/>
        <v>1.76</v>
      </c>
      <c r="N339" s="894" t="s">
        <v>107</v>
      </c>
      <c r="O339" s="756">
        <v>0.43</v>
      </c>
      <c r="P339" s="890">
        <v>43223</v>
      </c>
      <c r="Q339" s="890">
        <v>43235</v>
      </c>
      <c r="R339" s="660">
        <f t="shared" si="88"/>
        <v>2.3255813953488391</v>
      </c>
      <c r="S339" s="721">
        <f>IF(INDEX(Historical!$D$7:$D$1379,MATCH(B339,Historical!$B$7:$B$1403,0))=0,"n/a",(INDEX(Historical!$C$7:$C$1381,MATCH(B339,Historical!$B$7:$B$1403,0))/INDEX(Historical!$D$7:$D$1379,MATCH(B339,Historical!$B$7:$B$1403,0))-1)*100)</f>
        <v>0.57142857142857828</v>
      </c>
      <c r="T339" s="721">
        <f>IF(INDEX(Historical!$F$7:$F$1372,MATCH(B339,Historical!$B$7:$B$1403,0))=0,"n/a",((INDEX(Historical!$C$7:$C$1381,MATCH(B339,Historical!$B$7:$B$1403,0))/INDEX(Historical!$F$7:$F$1372,MATCH(B339,Historical!$B$7:$B$1403,0)))^(1/3)-1)*100)</f>
        <v>2.1745909858070789</v>
      </c>
      <c r="U339" s="721">
        <f>IF(INDEX(Historical!$H$7:$H$1372,MATCH(B339,Historical!$B$7:$B$1403,0))=0,"n/a",((INDEX(Historical!$C$7:$C$1381,MATCH(B339,Historical!$B$7:$B$1403,0))/INDEX(Historical!$H$7:$H$1372,MATCH(B339,Historical!$B$7:$B$1403,0)))^(1/5)-1)*100)</f>
        <v>57.189186840928443</v>
      </c>
      <c r="V339" s="721" t="str">
        <f>IF(INDEX(Historical!$O$7:$O$1372,MATCH(B339,Historical!$B$7:$B$1403,0))=0,"n/a",((INDEX(Historical!$C$7:$C$1381,MATCH(B339,Historical!$B$7:$B$1403,0))/INDEX(Historical!$O$7:$O$1372,MATCH(B339,Historical!$B$7:$B$1403,0)))^(1/10)-1)*100)</f>
        <v>n/a</v>
      </c>
      <c r="W339" s="722" t="str">
        <f t="shared" si="89"/>
        <v>n/a</v>
      </c>
      <c r="X339" s="723">
        <f t="shared" si="90"/>
        <v>11.213566047240873</v>
      </c>
      <c r="Y339" s="691" t="s">
        <v>4513</v>
      </c>
      <c r="Z339" s="669">
        <f t="shared" si="91"/>
        <v>166.03773584905659</v>
      </c>
      <c r="AA339" s="910">
        <f t="shared" si="92"/>
        <v>11.79245283018868</v>
      </c>
      <c r="AB339" s="911">
        <v>12</v>
      </c>
      <c r="AC339" s="889">
        <v>1.06</v>
      </c>
      <c r="AD339" s="889">
        <v>0.99</v>
      </c>
      <c r="AE339" s="889">
        <v>2.88</v>
      </c>
      <c r="AF339" s="889">
        <v>1.43</v>
      </c>
      <c r="AG339" s="889">
        <v>10.4</v>
      </c>
      <c r="AH339" s="889">
        <v>52.400000000000006</v>
      </c>
      <c r="AI339" s="889">
        <v>22.869999999999997</v>
      </c>
      <c r="AJ339" s="889">
        <v>5.0999999999999996</v>
      </c>
      <c r="AK339" s="889">
        <v>11.899999999999999</v>
      </c>
      <c r="AL339" s="902">
        <v>416.5</v>
      </c>
      <c r="AM339" s="896">
        <v>47.65</v>
      </c>
      <c r="AN339" s="889">
        <v>1.43</v>
      </c>
      <c r="AO339" s="762">
        <f t="shared" si="93"/>
        <v>59.476734010739762</v>
      </c>
      <c r="AP339" s="763">
        <f t="shared" si="94"/>
        <v>71.269186840928441</v>
      </c>
      <c r="AQ339" s="912">
        <f t="shared" si="95"/>
        <v>-13.427724357891291</v>
      </c>
      <c r="AR339" s="669">
        <f>INDEX(Historical!$C$7:$C$1381,MATCH(B339,Historical!$B$7:$B$1403,0))*IF(AH339="n/a",1.03,IF(AH339&lt;0,1.01,IF(AH339&gt;10,1.1,(1+AH339/100))))</f>
        <v>1.9360000000000002</v>
      </c>
      <c r="AS339" s="910">
        <f t="shared" si="96"/>
        <v>2.1296000000000004</v>
      </c>
      <c r="AT339" s="910">
        <f t="shared" si="97"/>
        <v>2.3425600000000006</v>
      </c>
      <c r="AU339" s="910">
        <f t="shared" si="97"/>
        <v>2.5768160000000009</v>
      </c>
      <c r="AV339" s="910">
        <f t="shared" si="97"/>
        <v>2.8344976000000011</v>
      </c>
      <c r="AW339" s="669">
        <f t="shared" si="98"/>
        <v>11.819473600000004</v>
      </c>
      <c r="AX339" s="770">
        <f t="shared" si="99"/>
        <v>94.55578880000003</v>
      </c>
      <c r="AY339" s="959">
        <v>1.07</v>
      </c>
      <c r="AZ339" s="896">
        <v>9.17</v>
      </c>
      <c r="BA339" s="896">
        <v>-37.44</v>
      </c>
      <c r="BB339" s="896">
        <v>-15.21</v>
      </c>
      <c r="BC339" s="896">
        <v>-21.77</v>
      </c>
      <c r="BD339" s="932"/>
      <c r="BE339" s="641">
        <v>2014</v>
      </c>
      <c r="BF339" s="922">
        <f t="shared" si="100"/>
        <v>0</v>
      </c>
      <c r="BG339" s="906">
        <v>3.5999999999999996</v>
      </c>
      <c r="BH339" s="888"/>
    </row>
    <row r="340" spans="1:60" s="887" customFormat="1" ht="12.75" customHeight="1" x14ac:dyDescent="0.2">
      <c r="A340" s="895" t="s">
        <v>3840</v>
      </c>
      <c r="B340" s="899" t="s">
        <v>3841</v>
      </c>
      <c r="C340" s="957" t="s">
        <v>108</v>
      </c>
      <c r="D340" s="957" t="s">
        <v>4351</v>
      </c>
      <c r="E340" s="754">
        <v>6</v>
      </c>
      <c r="F340" s="1235">
        <v>770</v>
      </c>
      <c r="G340" s="1235" t="s">
        <v>106</v>
      </c>
      <c r="H340" s="1235" t="s">
        <v>106</v>
      </c>
      <c r="I340" s="898">
        <v>10.15</v>
      </c>
      <c r="J340" s="669">
        <f t="shared" si="86"/>
        <v>5.4187192118226601</v>
      </c>
      <c r="K340" s="901">
        <v>0.13750000000000001</v>
      </c>
      <c r="L340" s="911">
        <v>4</v>
      </c>
      <c r="M340" s="660">
        <f t="shared" si="87"/>
        <v>0.55000000000000004</v>
      </c>
      <c r="N340" s="894" t="s">
        <v>304</v>
      </c>
      <c r="O340" s="756">
        <v>0.11</v>
      </c>
      <c r="P340" s="885">
        <v>43696</v>
      </c>
      <c r="Q340" s="885">
        <v>43718</v>
      </c>
      <c r="R340" s="660">
        <f t="shared" si="88"/>
        <v>25.000000000000011</v>
      </c>
      <c r="S340" s="721">
        <f>IF(INDEX(Historical!$D$7:$D$1379,MATCH(B340,Historical!$B$7:$B$1403,0))=0,"n/a",(INDEX(Historical!$C$7:$C$1381,MATCH(B340,Historical!$B$7:$B$1403,0))/INDEX(Historical!$D$7:$D$1379,MATCH(B340,Historical!$B$7:$B$1403,0))-1)*100)</f>
        <v>20.731707317073166</v>
      </c>
      <c r="T340" s="721">
        <f>IF(INDEX(Historical!$F$7:$F$1372,MATCH(B340,Historical!$B$7:$B$1403,0))=0,"n/a",((INDEX(Historical!$C$7:$C$1381,MATCH(B340,Historical!$B$7:$B$1403,0))/INDEX(Historical!$F$7:$F$1372,MATCH(B340,Historical!$B$7:$B$1403,0)))^(1/3)-1)*100)</f>
        <v>29.739714955348397</v>
      </c>
      <c r="U340" s="721">
        <f>IF(INDEX(Historical!$H$7:$H$1372,MATCH(B340,Historical!$B$7:$B$1403,0))=0,"n/a",((INDEX(Historical!$C$7:$C$1381,MATCH(B340,Historical!$B$7:$B$1403,0))/INDEX(Historical!$H$7:$H$1372,MATCH(B340,Historical!$B$7:$B$1403,0)))^(1/5)-1)*100)</f>
        <v>34.292356784634912</v>
      </c>
      <c r="V340" s="721">
        <f>IF(INDEX(Historical!$O$7:$O$1372,MATCH(B340,Historical!$B$7:$B$1403,0))=0,"n/a",((INDEX(Historical!$C$7:$C$1381,MATCH(B340,Historical!$B$7:$B$1403,0))/INDEX(Historical!$O$7:$O$1372,MATCH(B340,Historical!$B$7:$B$1403,0)))^(1/10)-1)*100)</f>
        <v>23.493868371626792</v>
      </c>
      <c r="W340" s="722">
        <f t="shared" si="89"/>
        <v>1.4596300720765636</v>
      </c>
      <c r="X340" s="723">
        <f t="shared" si="90"/>
        <v>3.2973419985225876</v>
      </c>
      <c r="Y340" s="682"/>
      <c r="Z340" s="669">
        <f t="shared" si="91"/>
        <v>39.855072463768124</v>
      </c>
      <c r="AA340" s="910">
        <f t="shared" si="92"/>
        <v>7.3550724637681171</v>
      </c>
      <c r="AB340" s="911">
        <v>9</v>
      </c>
      <c r="AC340" s="889">
        <v>1.38</v>
      </c>
      <c r="AD340" s="889" t="s">
        <v>136</v>
      </c>
      <c r="AE340" s="889">
        <v>1.87</v>
      </c>
      <c r="AF340" s="889">
        <v>0.99</v>
      </c>
      <c r="AG340" s="889">
        <v>14.000000000000002</v>
      </c>
      <c r="AH340" s="889">
        <v>-54.500000000000007</v>
      </c>
      <c r="AI340" s="889" t="s">
        <v>136</v>
      </c>
      <c r="AJ340" s="889">
        <v>10.4</v>
      </c>
      <c r="AK340" s="889" t="s">
        <v>136</v>
      </c>
      <c r="AL340" s="902">
        <v>77.34</v>
      </c>
      <c r="AM340" s="896">
        <v>42.699999999999996</v>
      </c>
      <c r="AN340" s="889">
        <v>0.21</v>
      </c>
      <c r="AO340" s="762">
        <f t="shared" si="93"/>
        <v>32.356003532689456</v>
      </c>
      <c r="AP340" s="763">
        <f t="shared" si="94"/>
        <v>39.711075996457573</v>
      </c>
      <c r="AQ340" s="912">
        <f t="shared" si="95"/>
        <v>-43.112111270869157</v>
      </c>
      <c r="AR340" s="669">
        <f>INDEX(Historical!$C$7:$C$1381,MATCH(B340,Historical!$B$7:$B$1403,0))*IF(AH340="n/a",1.03,IF(AH340&lt;0,1.01,IF(AH340&gt;10,1.1,(1+AH340/100))))</f>
        <v>0.49995000000000001</v>
      </c>
      <c r="AS340" s="910">
        <f t="shared" si="96"/>
        <v>0.51494850000000003</v>
      </c>
      <c r="AT340" s="910">
        <f t="shared" si="97"/>
        <v>0.53039695500000006</v>
      </c>
      <c r="AU340" s="910">
        <f t="shared" si="97"/>
        <v>0.54630886365000009</v>
      </c>
      <c r="AV340" s="910">
        <f t="shared" si="97"/>
        <v>0.56269812955950016</v>
      </c>
      <c r="AW340" s="669">
        <f t="shared" si="98"/>
        <v>2.6543024482095006</v>
      </c>
      <c r="AX340" s="770">
        <f t="shared" si="99"/>
        <v>26.150763036546802</v>
      </c>
      <c r="AY340" s="959">
        <v>0.79</v>
      </c>
      <c r="AZ340" s="896">
        <v>12.78</v>
      </c>
      <c r="BA340" s="896">
        <v>-20.580000000000002</v>
      </c>
      <c r="BB340" s="896">
        <v>-1.82</v>
      </c>
      <c r="BC340" s="896">
        <v>-1.63</v>
      </c>
      <c r="BD340" s="932"/>
      <c r="BE340" s="641">
        <v>2014</v>
      </c>
      <c r="BF340" s="922">
        <f t="shared" si="100"/>
        <v>0</v>
      </c>
      <c r="BG340" s="906">
        <v>9.7000000000000011</v>
      </c>
    </row>
    <row r="341" spans="1:60" s="887" customFormat="1" x14ac:dyDescent="0.2">
      <c r="A341" s="904" t="s">
        <v>4048</v>
      </c>
      <c r="B341" s="899" t="s">
        <v>4049</v>
      </c>
      <c r="C341" s="957" t="s">
        <v>108</v>
      </c>
      <c r="D341" s="957" t="s">
        <v>4355</v>
      </c>
      <c r="E341" s="754">
        <v>6</v>
      </c>
      <c r="F341" s="1235">
        <v>745</v>
      </c>
      <c r="G341" s="1235" t="s">
        <v>106</v>
      </c>
      <c r="H341" s="1235" t="s">
        <v>106</v>
      </c>
      <c r="I341" s="898">
        <v>46.29</v>
      </c>
      <c r="J341" s="669">
        <f t="shared" si="86"/>
        <v>2.1602937999567939</v>
      </c>
      <c r="K341" s="901">
        <v>0.25</v>
      </c>
      <c r="L341" s="911">
        <v>4</v>
      </c>
      <c r="M341" s="660">
        <f t="shared" si="87"/>
        <v>1</v>
      </c>
      <c r="N341" s="894" t="s">
        <v>168</v>
      </c>
      <c r="O341" s="756">
        <v>0.14000000000000001</v>
      </c>
      <c r="P341" s="890">
        <v>43504</v>
      </c>
      <c r="Q341" s="890">
        <v>43517</v>
      </c>
      <c r="R341" s="660">
        <f t="shared" si="88"/>
        <v>78.571428571428555</v>
      </c>
      <c r="S341" s="721">
        <f>IF(INDEX(Historical!$D$7:$D$1379,MATCH(B341,Historical!$B$7:$B$1403,0))=0,"n/a",(INDEX(Historical!$C$7:$C$1381,MATCH(B341,Historical!$B$7:$B$1403,0))/INDEX(Historical!$D$7:$D$1379,MATCH(B341,Historical!$B$7:$B$1403,0))-1)*100)</f>
        <v>85.185185185185162</v>
      </c>
      <c r="T341" s="721">
        <f>IF(INDEX(Historical!$F$7:$F$1372,MATCH(B341,Historical!$B$7:$B$1403,0))=0,"n/a",((INDEX(Historical!$C$7:$C$1381,MATCH(B341,Historical!$B$7:$B$1403,0))/INDEX(Historical!$F$7:$F$1372,MATCH(B341,Historical!$B$7:$B$1403,0)))^(1/3)-1)*100)</f>
        <v>43.276081158318114</v>
      </c>
      <c r="U341" s="721">
        <f>IF(INDEX(Historical!$H$7:$H$1372,MATCH(B341,Historical!$B$7:$B$1403,0))=0,"n/a",((INDEX(Historical!$C$7:$C$1381,MATCH(B341,Historical!$B$7:$B$1403,0))/INDEX(Historical!$H$7:$H$1372,MATCH(B341,Historical!$B$7:$B$1403,0)))^(1/5)-1)*100)</f>
        <v>33.032499713098588</v>
      </c>
      <c r="V341" s="721" t="str">
        <f>IF(INDEX(Historical!$O$7:$O$1372,MATCH(B341,Historical!$B$7:$B$1403,0))=0,"n/a",((INDEX(Historical!$C$7:$C$1381,MATCH(B341,Historical!$B$7:$B$1403,0))/INDEX(Historical!$O$7:$O$1372,MATCH(B341,Historical!$B$7:$B$1403,0)))^(1/10)-1)*100)</f>
        <v>n/a</v>
      </c>
      <c r="W341" s="722" t="str">
        <f t="shared" si="89"/>
        <v>n/a</v>
      </c>
      <c r="X341" s="723">
        <f t="shared" si="90"/>
        <v>1.6767766351826694</v>
      </c>
      <c r="Y341" s="900"/>
      <c r="Z341" s="669">
        <f t="shared" si="91"/>
        <v>25.125628140703515</v>
      </c>
      <c r="AA341" s="910">
        <f t="shared" si="92"/>
        <v>11.630653266331658</v>
      </c>
      <c r="AB341" s="911">
        <v>12</v>
      </c>
      <c r="AC341" s="889">
        <v>3.98</v>
      </c>
      <c r="AD341" s="889">
        <v>1.1599999999999999</v>
      </c>
      <c r="AE341" s="889">
        <v>3.47</v>
      </c>
      <c r="AF341" s="889">
        <v>0.86</v>
      </c>
      <c r="AG341" s="889">
        <v>7.5</v>
      </c>
      <c r="AH341" s="889">
        <v>35.799999999999997</v>
      </c>
      <c r="AI341" s="889">
        <v>10.879999999999999</v>
      </c>
      <c r="AJ341" s="889">
        <v>19.7</v>
      </c>
      <c r="AK341" s="889">
        <v>10</v>
      </c>
      <c r="AL341" s="902">
        <v>2050</v>
      </c>
      <c r="AM341" s="896">
        <v>2.8000000000000003</v>
      </c>
      <c r="AN341" s="889">
        <v>0.12</v>
      </c>
      <c r="AO341" s="762">
        <f t="shared" si="93"/>
        <v>23.562140246723729</v>
      </c>
      <c r="AP341" s="763">
        <f t="shared" si="94"/>
        <v>35.192793513055385</v>
      </c>
      <c r="AQ341" s="912">
        <f t="shared" si="95"/>
        <v>-33.325461101306196</v>
      </c>
      <c r="AR341" s="669">
        <f>INDEX(Historical!$C$7:$C$1381,MATCH(B341,Historical!$B$7:$B$1403,0))*IF(AH341="n/a",1.03,IF(AH341&lt;0,1.01,IF(AH341&gt;10,1.1,(1+AH341/100))))</f>
        <v>1.1000000000000001</v>
      </c>
      <c r="AS341" s="910">
        <f t="shared" si="96"/>
        <v>1.2100000000000002</v>
      </c>
      <c r="AT341" s="910">
        <f t="shared" si="97"/>
        <v>1.3310000000000004</v>
      </c>
      <c r="AU341" s="910">
        <f t="shared" si="97"/>
        <v>1.4641000000000006</v>
      </c>
      <c r="AV341" s="910">
        <f t="shared" si="97"/>
        <v>1.6105100000000008</v>
      </c>
      <c r="AW341" s="669">
        <f t="shared" si="98"/>
        <v>6.7156100000000025</v>
      </c>
      <c r="AX341" s="770">
        <f t="shared" si="99"/>
        <v>14.507690645927852</v>
      </c>
      <c r="AY341" s="959">
        <v>1.3</v>
      </c>
      <c r="AZ341" s="896">
        <v>-2.71</v>
      </c>
      <c r="BA341" s="896">
        <v>-26.71</v>
      </c>
      <c r="BB341" s="896">
        <v>-15.55</v>
      </c>
      <c r="BC341" s="896">
        <v>-14.360000000000001</v>
      </c>
      <c r="BD341" s="932"/>
      <c r="BE341" s="641">
        <v>2014</v>
      </c>
      <c r="BF341" s="922">
        <f t="shared" si="100"/>
        <v>0</v>
      </c>
      <c r="BG341" s="906">
        <v>1.2</v>
      </c>
      <c r="BH341" s="888"/>
    </row>
    <row r="342" spans="1:60" s="887" customFormat="1" ht="12.75" customHeight="1" x14ac:dyDescent="0.2">
      <c r="A342" s="724" t="s">
        <v>3845</v>
      </c>
      <c r="B342" s="808" t="s">
        <v>3846</v>
      </c>
      <c r="C342" s="957" t="s">
        <v>108</v>
      </c>
      <c r="D342" s="957" t="s">
        <v>118</v>
      </c>
      <c r="E342" s="754">
        <v>6</v>
      </c>
      <c r="F342" s="1235">
        <v>760</v>
      </c>
      <c r="G342" s="1235" t="s">
        <v>106</v>
      </c>
      <c r="H342" s="1235" t="s">
        <v>106</v>
      </c>
      <c r="I342" s="907">
        <v>37.11</v>
      </c>
      <c r="J342" s="669">
        <f t="shared" si="86"/>
        <v>1.0778765831312316</v>
      </c>
      <c r="K342" s="887">
        <v>0.2</v>
      </c>
      <c r="L342" s="1235">
        <v>2</v>
      </c>
      <c r="M342" s="660">
        <f t="shared" si="87"/>
        <v>0.4</v>
      </c>
      <c r="N342" s="1235" t="s">
        <v>4187</v>
      </c>
      <c r="O342" s="621">
        <v>0.15</v>
      </c>
      <c r="P342" s="650">
        <v>43636</v>
      </c>
      <c r="Q342" s="650">
        <v>43651</v>
      </c>
      <c r="R342" s="660">
        <f t="shared" si="88"/>
        <v>33.33333333333335</v>
      </c>
      <c r="S342" s="721">
        <f>IF(INDEX(Historical!$D$7:$D$1379,MATCH(B342,Historical!$B$7:$B$1403,0))=0,"n/a",(INDEX(Historical!$C$7:$C$1381,MATCH(B342,Historical!$B$7:$B$1403,0))/INDEX(Historical!$D$7:$D$1379,MATCH(B342,Historical!$B$7:$B$1403,0))-1)*100)</f>
        <v>39.999999999999993</v>
      </c>
      <c r="T342" s="721">
        <f>IF(INDEX(Historical!$F$7:$F$1372,MATCH(B342,Historical!$B$7:$B$1403,0))=0,"n/a",((INDEX(Historical!$C$7:$C$1381,MATCH(B342,Historical!$B$7:$B$1403,0))/INDEX(Historical!$F$7:$F$1372,MATCH(B342,Historical!$B$7:$B$1403,0)))^(1/3)-1)*100)</f>
        <v>32.63524026321307</v>
      </c>
      <c r="U342" s="721">
        <f>IF(INDEX(Historical!$H$7:$H$1372,MATCH(B342,Historical!$B$7:$B$1403,0))=0,"n/a",((INDEX(Historical!$C$7:$C$1381,MATCH(B342,Historical!$B$7:$B$1403,0))/INDEX(Historical!$H$7:$H$1372,MATCH(B342,Historical!$B$7:$B$1403,0)))^(1/5)-1)*100)</f>
        <v>37.972966146121493</v>
      </c>
      <c r="V342" s="721">
        <f>IF(INDEX(Historical!$O$7:$O$1372,MATCH(B342,Historical!$B$7:$B$1403,0))=0,"n/a",((INDEX(Historical!$C$7:$C$1381,MATCH(B342,Historical!$B$7:$B$1403,0))/INDEX(Historical!$O$7:$O$1372,MATCH(B342,Historical!$B$7:$B$1403,0)))^(1/10)-1)*100)</f>
        <v>21.481404403906691</v>
      </c>
      <c r="W342" s="722">
        <f t="shared" si="89"/>
        <v>1.7677133874550393</v>
      </c>
      <c r="X342" s="723">
        <f t="shared" si="90"/>
        <v>1.8433478711709466</v>
      </c>
      <c r="Y342" s="670"/>
      <c r="Z342" s="669">
        <f t="shared" si="91"/>
        <v>21.621621621621621</v>
      </c>
      <c r="AA342" s="910">
        <f t="shared" si="92"/>
        <v>20.059459459459458</v>
      </c>
      <c r="AB342" s="911">
        <v>12</v>
      </c>
      <c r="AC342" s="906">
        <v>1.85</v>
      </c>
      <c r="AD342" s="906" t="s">
        <v>136</v>
      </c>
      <c r="AE342" s="889">
        <v>1.56</v>
      </c>
      <c r="AF342" s="889">
        <v>1.17</v>
      </c>
      <c r="AG342" s="889">
        <v>5.7</v>
      </c>
      <c r="AH342" s="889">
        <v>-38.9</v>
      </c>
      <c r="AI342" s="889" t="s">
        <v>136</v>
      </c>
      <c r="AJ342" s="701">
        <v>20.599999999999998</v>
      </c>
      <c r="AK342" s="701" t="s">
        <v>136</v>
      </c>
      <c r="AL342" s="906">
        <v>580.03</v>
      </c>
      <c r="AM342" s="906">
        <v>0.89999999999999991</v>
      </c>
      <c r="AN342" s="906">
        <v>0</v>
      </c>
      <c r="AO342" s="762">
        <f t="shared" si="93"/>
        <v>18.991383269793264</v>
      </c>
      <c r="AP342" s="763">
        <f t="shared" si="94"/>
        <v>39.050842729252722</v>
      </c>
      <c r="AQ342" s="912">
        <f t="shared" si="95"/>
        <v>2.1318702409728774</v>
      </c>
      <c r="AR342" s="669">
        <f>INDEX(Historical!$C$7:$C$1381,MATCH(B342,Historical!$B$7:$B$1403,0))*IF(AH342="n/a",1.03,IF(AH342&lt;0,1.01,IF(AH342&gt;10,1.1,(1+AH342/100))))</f>
        <v>0.35349999999999998</v>
      </c>
      <c r="AS342" s="910">
        <f t="shared" si="96"/>
        <v>0.36410500000000001</v>
      </c>
      <c r="AT342" s="910">
        <f t="shared" si="97"/>
        <v>0.37502815</v>
      </c>
      <c r="AU342" s="910">
        <f t="shared" si="97"/>
        <v>0.38627899450000003</v>
      </c>
      <c r="AV342" s="910">
        <f t="shared" si="97"/>
        <v>0.39786736433500003</v>
      </c>
      <c r="AW342" s="669">
        <f t="shared" si="98"/>
        <v>1.8767795088350003</v>
      </c>
      <c r="AX342" s="770">
        <f t="shared" si="99"/>
        <v>5.0573417106844527</v>
      </c>
      <c r="AY342" s="750">
        <v>0.2</v>
      </c>
      <c r="AZ342" s="889">
        <v>11.21</v>
      </c>
      <c r="BA342" s="889">
        <v>-14.89</v>
      </c>
      <c r="BB342" s="889">
        <v>-10.16</v>
      </c>
      <c r="BC342" s="889">
        <v>-5.33</v>
      </c>
      <c r="BD342" s="932"/>
      <c r="BE342" s="641">
        <v>2014</v>
      </c>
      <c r="BF342" s="922">
        <f t="shared" si="100"/>
        <v>0</v>
      </c>
      <c r="BG342" s="906">
        <v>2.5</v>
      </c>
      <c r="BH342" s="721"/>
    </row>
    <row r="343" spans="1:60" s="887" customFormat="1" ht="12.75" customHeight="1" x14ac:dyDescent="0.2">
      <c r="A343" s="156" t="s">
        <v>2398</v>
      </c>
      <c r="B343" s="612" t="s">
        <v>2399</v>
      </c>
      <c r="C343" s="957" t="s">
        <v>4207</v>
      </c>
      <c r="D343" s="957" t="s">
        <v>4342</v>
      </c>
      <c r="E343" s="754">
        <v>6</v>
      </c>
      <c r="F343" s="1235">
        <v>805</v>
      </c>
      <c r="G343" s="1235" t="s">
        <v>106</v>
      </c>
      <c r="H343" s="1235" t="s">
        <v>106</v>
      </c>
      <c r="I343" s="898">
        <v>55.52</v>
      </c>
      <c r="J343" s="669">
        <f t="shared" si="86"/>
        <v>2.3775216138328532</v>
      </c>
      <c r="K343" s="901">
        <v>0.33</v>
      </c>
      <c r="L343" s="911">
        <v>4</v>
      </c>
      <c r="M343" s="660">
        <f t="shared" si="87"/>
        <v>1.32</v>
      </c>
      <c r="N343" s="894" t="s">
        <v>4435</v>
      </c>
      <c r="O343" s="756">
        <v>0.315</v>
      </c>
      <c r="P343" s="885">
        <v>43867</v>
      </c>
      <c r="Q343" s="885">
        <v>43890</v>
      </c>
      <c r="R343" s="660">
        <f t="shared" si="88"/>
        <v>4.7619047619047654</v>
      </c>
      <c r="S343" s="721">
        <f>IF(INDEX(Historical!$D$7:$D$1379,MATCH(B343,Historical!$B$7:$B$1403,0))=0,"n/a",(INDEX(Historical!$C$7:$C$1381,MATCH(B343,Historical!$B$7:$B$1403,0))/INDEX(Historical!$D$7:$D$1379,MATCH(B343,Historical!$B$7:$B$1403,0))-1)*100)</f>
        <v>5.0000000000000044</v>
      </c>
      <c r="T343" s="721">
        <f>IF(INDEX(Historical!$F$7:$F$1372,MATCH(B343,Historical!$B$7:$B$1403,0))=0,"n/a",((INDEX(Historical!$C$7:$C$1381,MATCH(B343,Historical!$B$7:$B$1403,0))/INDEX(Historical!$F$7:$F$1372,MATCH(B343,Historical!$B$7:$B$1403,0)))^(1/3)-1)*100)</f>
        <v>6.6053667550018957</v>
      </c>
      <c r="U343" s="721">
        <f>IF(INDEX(Historical!$H$7:$H$1372,MATCH(B343,Historical!$B$7:$B$1403,0))=0,"n/a",((INDEX(Historical!$C$7:$C$1381,MATCH(B343,Historical!$B$7:$B$1403,0))/INDEX(Historical!$H$7:$H$1372,MATCH(B343,Historical!$B$7:$B$1403,0)))^(1/5)-1)*100)</f>
        <v>6.9610375725068785</v>
      </c>
      <c r="V343" s="721">
        <f>IF(INDEX(Historical!$O$7:$O$1372,MATCH(B343,Historical!$B$7:$B$1403,0))=0,"n/a",((INDEX(Historical!$C$7:$C$1381,MATCH(B343,Historical!$B$7:$B$1403,0))/INDEX(Historical!$O$7:$O$1372,MATCH(B343,Historical!$B$7:$B$1403,0)))^(1/10)-1)*100)</f>
        <v>8.4471771197698544</v>
      </c>
      <c r="W343" s="722">
        <f t="shared" si="89"/>
        <v>0.82406672357031552</v>
      </c>
      <c r="X343" s="723">
        <f t="shared" si="90"/>
        <v>0.45796299819124203</v>
      </c>
      <c r="Y343" s="900"/>
      <c r="Z343" s="669">
        <f t="shared" si="91"/>
        <v>27.906976744186046</v>
      </c>
      <c r="AA343" s="910">
        <f t="shared" si="92"/>
        <v>11.73784355179704</v>
      </c>
      <c r="AB343" s="911">
        <v>12</v>
      </c>
      <c r="AC343" s="889">
        <v>4.7300000000000004</v>
      </c>
      <c r="AD343" s="889">
        <v>1.3</v>
      </c>
      <c r="AE343" s="889">
        <v>3.36</v>
      </c>
      <c r="AF343" s="889">
        <v>3.09</v>
      </c>
      <c r="AG343" s="889">
        <v>28.000000000000004</v>
      </c>
      <c r="AH343" s="889">
        <v>6.6000000000000005</v>
      </c>
      <c r="AI343" s="889">
        <v>-0.27999999999999997</v>
      </c>
      <c r="AJ343" s="889">
        <v>15.2</v>
      </c>
      <c r="AK343" s="889">
        <v>9.06</v>
      </c>
      <c r="AL343" s="902">
        <v>241560</v>
      </c>
      <c r="AM343" s="896">
        <v>0.04</v>
      </c>
      <c r="AN343" s="889">
        <v>0.37</v>
      </c>
      <c r="AO343" s="762">
        <f t="shared" si="93"/>
        <v>-2.3992843654573086</v>
      </c>
      <c r="AP343" s="763">
        <f t="shared" si="94"/>
        <v>9.3385591863397313</v>
      </c>
      <c r="AQ343" s="912">
        <f t="shared" si="95"/>
        <v>26.964450974021069</v>
      </c>
      <c r="AR343" s="669">
        <f>INDEX(Historical!$C$7:$C$1381,MATCH(B343,Historical!$B$7:$B$1403,0))*IF(AH343="n/a",1.03,IF(AH343&lt;0,1.01,IF(AH343&gt;10,1.1,(1+AH343/100))))</f>
        <v>1.3431600000000001</v>
      </c>
      <c r="AS343" s="910">
        <f t="shared" si="96"/>
        <v>1.3565916000000002</v>
      </c>
      <c r="AT343" s="910">
        <f t="shared" si="97"/>
        <v>1.4794987989600004</v>
      </c>
      <c r="AU343" s="910">
        <f t="shared" si="97"/>
        <v>1.6135413901457765</v>
      </c>
      <c r="AV343" s="910">
        <f t="shared" si="97"/>
        <v>1.7597282400929839</v>
      </c>
      <c r="AW343" s="669">
        <f t="shared" si="98"/>
        <v>7.5525200291987611</v>
      </c>
      <c r="AX343" s="770">
        <f t="shared" si="99"/>
        <v>13.603242127519383</v>
      </c>
      <c r="AY343" s="959">
        <v>0.88</v>
      </c>
      <c r="AZ343" s="896">
        <v>29.54</v>
      </c>
      <c r="BA343" s="896">
        <v>-19.869999999999997</v>
      </c>
      <c r="BB343" s="896">
        <v>-10.81</v>
      </c>
      <c r="BC343" s="896">
        <v>3.75</v>
      </c>
      <c r="BD343" s="932"/>
      <c r="BE343" s="641">
        <v>2015</v>
      </c>
      <c r="BF343" s="922">
        <f t="shared" si="100"/>
        <v>0</v>
      </c>
      <c r="BG343" s="906">
        <v>15.9</v>
      </c>
      <c r="BH343" s="888"/>
    </row>
    <row r="344" spans="1:60" s="887" customFormat="1" ht="12.75" customHeight="1" x14ac:dyDescent="0.2">
      <c r="A344" s="724" t="s">
        <v>3849</v>
      </c>
      <c r="B344" s="808" t="s">
        <v>3850</v>
      </c>
      <c r="C344" s="957" t="s">
        <v>123</v>
      </c>
      <c r="D344" s="957" t="s">
        <v>4188</v>
      </c>
      <c r="E344" s="754">
        <v>6</v>
      </c>
      <c r="F344" s="1235">
        <v>782</v>
      </c>
      <c r="G344" s="1235" t="s">
        <v>106</v>
      </c>
      <c r="H344" s="1235" t="s">
        <v>106</v>
      </c>
      <c r="I344" s="907">
        <v>86.54</v>
      </c>
      <c r="J344" s="669">
        <f t="shared" si="86"/>
        <v>1.2017564132193206</v>
      </c>
      <c r="K344" s="887">
        <v>0.52</v>
      </c>
      <c r="L344" s="1235">
        <v>2</v>
      </c>
      <c r="M344" s="660">
        <f t="shared" si="87"/>
        <v>1.04</v>
      </c>
      <c r="N344" s="1235" t="s">
        <v>400</v>
      </c>
      <c r="O344" s="621">
        <v>0.5</v>
      </c>
      <c r="P344" s="650">
        <v>43786</v>
      </c>
      <c r="Q344" s="650">
        <v>43795</v>
      </c>
      <c r="R344" s="660">
        <f t="shared" si="88"/>
        <v>4.0000000000000036</v>
      </c>
      <c r="S344" s="721">
        <f>IF(INDEX(Historical!$D$7:$D$1379,MATCH(B344,Historical!$B$7:$B$1403,0))=0,"n/a",(INDEX(Historical!$C$7:$C$1381,MATCH(B344,Historical!$B$7:$B$1403,0))/INDEX(Historical!$D$7:$D$1379,MATCH(B344,Historical!$B$7:$B$1403,0))-1)*100)</f>
        <v>14.606741573033698</v>
      </c>
      <c r="T344" s="721">
        <f>IF(INDEX(Historical!$F$7:$F$1372,MATCH(B344,Historical!$B$7:$B$1403,0))=0,"n/a",((INDEX(Historical!$C$7:$C$1381,MATCH(B344,Historical!$B$7:$B$1403,0))/INDEX(Historical!$F$7:$F$1372,MATCH(B344,Historical!$B$7:$B$1403,0)))^(1/3)-1)*100)</f>
        <v>15.038123710576222</v>
      </c>
      <c r="U344" s="721">
        <f>IF(INDEX(Historical!$H$7:$H$1372,MATCH(B344,Historical!$B$7:$B$1403,0))=0,"n/a",((INDEX(Historical!$C$7:$C$1381,MATCH(B344,Historical!$B$7:$B$1403,0))/INDEX(Historical!$H$7:$H$1372,MATCH(B344,Historical!$B$7:$B$1403,0)))^(1/5)-1)*100)</f>
        <v>13.148160141522647</v>
      </c>
      <c r="V344" s="721">
        <f>IF(INDEX(Historical!$O$7:$O$1372,MATCH(B344,Historical!$B$7:$B$1403,0))=0,"n/a",((INDEX(Historical!$C$7:$C$1381,MATCH(B344,Historical!$B$7:$B$1403,0))/INDEX(Historical!$O$7:$O$1372,MATCH(B344,Historical!$B$7:$B$1403,0)))^(1/10)-1)*100)</f>
        <v>35.195742952188212</v>
      </c>
      <c r="W344" s="722">
        <f t="shared" si="89"/>
        <v>0.37357245617414053</v>
      </c>
      <c r="X344" s="723">
        <f t="shared" si="90"/>
        <v>2.1554360887742043</v>
      </c>
      <c r="Y344" s="670"/>
      <c r="Z344" s="669">
        <f t="shared" si="91"/>
        <v>23.008849557522126</v>
      </c>
      <c r="AA344" s="910">
        <f t="shared" si="92"/>
        <v>19.146017699115049</v>
      </c>
      <c r="AB344" s="911">
        <v>12</v>
      </c>
      <c r="AC344" s="906">
        <v>4.5199999999999996</v>
      </c>
      <c r="AD344" s="906">
        <v>2.5499999999999998</v>
      </c>
      <c r="AE344" s="889">
        <v>1.5</v>
      </c>
      <c r="AF344" s="889">
        <v>2.31</v>
      </c>
      <c r="AG344" s="889">
        <v>12.8</v>
      </c>
      <c r="AH344" s="889">
        <v>14.7</v>
      </c>
      <c r="AI344" s="889">
        <v>7.99</v>
      </c>
      <c r="AJ344" s="701">
        <v>6.1</v>
      </c>
      <c r="AK344" s="701">
        <v>7.5</v>
      </c>
      <c r="AL344" s="906">
        <v>2270</v>
      </c>
      <c r="AM344" s="906">
        <v>0.4</v>
      </c>
      <c r="AN344" s="906">
        <v>7.0000000000000007E-2</v>
      </c>
      <c r="AO344" s="762">
        <f t="shared" si="93"/>
        <v>-4.7961011443730825</v>
      </c>
      <c r="AP344" s="763">
        <f t="shared" si="94"/>
        <v>14.349916554741966</v>
      </c>
      <c r="AQ344" s="912">
        <f t="shared" si="95"/>
        <v>40.201919284621248</v>
      </c>
      <c r="AR344" s="669">
        <f>INDEX(Historical!$C$7:$C$1381,MATCH(B344,Historical!$B$7:$B$1403,0))*IF(AH344="n/a",1.03,IF(AH344&lt;0,1.01,IF(AH344&gt;10,1.1,(1+AH344/100))))</f>
        <v>1.1220000000000001</v>
      </c>
      <c r="AS344" s="910">
        <f t="shared" si="96"/>
        <v>1.2116478000000002</v>
      </c>
      <c r="AT344" s="910">
        <f t="shared" si="97"/>
        <v>1.3025213850000001</v>
      </c>
      <c r="AU344" s="910">
        <f t="shared" si="97"/>
        <v>1.400210488875</v>
      </c>
      <c r="AV344" s="910">
        <f t="shared" si="97"/>
        <v>1.5052262755406249</v>
      </c>
      <c r="AW344" s="669">
        <f t="shared" si="98"/>
        <v>6.5416059494156258</v>
      </c>
      <c r="AX344" s="770">
        <f t="shared" si="99"/>
        <v>7.559054713907587</v>
      </c>
      <c r="AY344" s="750">
        <v>1.19</v>
      </c>
      <c r="AZ344" s="889">
        <v>10.95</v>
      </c>
      <c r="BA344" s="889">
        <v>-19.759999999999998</v>
      </c>
      <c r="BB344" s="889">
        <v>-15.340000000000002</v>
      </c>
      <c r="BC344" s="889">
        <v>-7.03</v>
      </c>
      <c r="BD344" s="932"/>
      <c r="BE344" s="641">
        <v>2014</v>
      </c>
      <c r="BF344" s="922">
        <f t="shared" si="100"/>
        <v>0</v>
      </c>
      <c r="BG344" s="906">
        <v>7.5</v>
      </c>
      <c r="BH344" s="888"/>
    </row>
    <row r="345" spans="1:60" s="887" customFormat="1" ht="12.75" customHeight="1" x14ac:dyDescent="0.2">
      <c r="A345" s="904" t="s">
        <v>3959</v>
      </c>
      <c r="B345" s="621" t="s">
        <v>3960</v>
      </c>
      <c r="C345" s="957" t="s">
        <v>108</v>
      </c>
      <c r="D345" s="957" t="s">
        <v>4355</v>
      </c>
      <c r="E345" s="754">
        <v>6</v>
      </c>
      <c r="F345" s="1235">
        <v>778</v>
      </c>
      <c r="G345" s="1235" t="s">
        <v>106</v>
      </c>
      <c r="H345" s="1235" t="s">
        <v>106</v>
      </c>
      <c r="I345" s="898">
        <v>21.36</v>
      </c>
      <c r="J345" s="669">
        <f t="shared" si="86"/>
        <v>1.1235955056179776</v>
      </c>
      <c r="K345" s="901">
        <v>0.06</v>
      </c>
      <c r="L345" s="911">
        <v>4</v>
      </c>
      <c r="M345" s="660">
        <f t="shared" si="87"/>
        <v>0.24</v>
      </c>
      <c r="N345" s="894" t="s">
        <v>720</v>
      </c>
      <c r="O345" s="756">
        <v>5.5100000000000003E-2</v>
      </c>
      <c r="P345" s="885">
        <v>43742</v>
      </c>
      <c r="Q345" s="885">
        <v>43769</v>
      </c>
      <c r="R345" s="660">
        <f t="shared" si="88"/>
        <v>8.8929219600725844</v>
      </c>
      <c r="S345" s="721">
        <f>IF(INDEX(Historical!$D$7:$D$1379,MATCH(B345,Historical!$B$7:$B$1403,0))=0,"n/a",(INDEX(Historical!$C$7:$C$1381,MATCH(B345,Historical!$B$7:$B$1403,0))/INDEX(Historical!$D$7:$D$1379,MATCH(B345,Historical!$B$7:$B$1403,0))-1)*100)</f>
        <v>50.231023102310225</v>
      </c>
      <c r="T345" s="721">
        <f>IF(INDEX(Historical!$F$7:$F$1372,MATCH(B345,Historical!$B$7:$B$1403,0))=0,"n/a",((INDEX(Historical!$C$7:$C$1381,MATCH(B345,Historical!$B$7:$B$1403,0))/INDEX(Historical!$F$7:$F$1372,MATCH(B345,Historical!$B$7:$B$1403,0)))^(1/3)-1)*100)</f>
        <v>80.659852375582403</v>
      </c>
      <c r="U345" s="721">
        <f>IF(INDEX(Historical!$H$7:$H$1372,MATCH(B345,Historical!$B$7:$B$1403,0))=0,"n/a",((INDEX(Historical!$C$7:$C$1381,MATCH(B345,Historical!$B$7:$B$1403,0))/INDEX(Historical!$H$7:$H$1372,MATCH(B345,Historical!$B$7:$B$1403,0)))^(1/5)-1)*100)</f>
        <v>101.80534698030654</v>
      </c>
      <c r="V345" s="721" t="str">
        <f>IF(INDEX(Historical!$O$7:$O$1372,MATCH(B345,Historical!$B$7:$B$1403,0))=0,"n/a",((INDEX(Historical!$C$7:$C$1381,MATCH(B345,Historical!$B$7:$B$1403,0))/INDEX(Historical!$O$7:$O$1372,MATCH(B345,Historical!$B$7:$B$1403,0)))^(1/10)-1)*100)</f>
        <v>n/a</v>
      </c>
      <c r="W345" s="722" t="str">
        <f t="shared" si="89"/>
        <v>n/a</v>
      </c>
      <c r="X345" s="723">
        <f t="shared" si="90"/>
        <v>4.0080845267837226</v>
      </c>
      <c r="Y345" s="900"/>
      <c r="Z345" s="669">
        <f t="shared" si="91"/>
        <v>14.37125748502994</v>
      </c>
      <c r="AA345" s="910">
        <f t="shared" si="92"/>
        <v>12.790419161676647</v>
      </c>
      <c r="AB345" s="911">
        <v>12</v>
      </c>
      <c r="AC345" s="889">
        <v>1.67</v>
      </c>
      <c r="AD345" s="889" t="s">
        <v>136</v>
      </c>
      <c r="AE345" s="889">
        <v>2.69</v>
      </c>
      <c r="AF345" s="889">
        <v>1.01</v>
      </c>
      <c r="AG345" s="889">
        <v>8.1</v>
      </c>
      <c r="AH345" s="889">
        <v>43.1</v>
      </c>
      <c r="AI345" s="889">
        <v>15.079999999999998</v>
      </c>
      <c r="AJ345" s="889">
        <v>25.4</v>
      </c>
      <c r="AK345" s="889" t="s">
        <v>136</v>
      </c>
      <c r="AL345" s="902">
        <v>240.09</v>
      </c>
      <c r="AM345" s="896">
        <v>6.1</v>
      </c>
      <c r="AN345" s="889">
        <v>0.11</v>
      </c>
      <c r="AO345" s="762">
        <f t="shared" si="93"/>
        <v>90.138523324247871</v>
      </c>
      <c r="AP345" s="763">
        <f t="shared" si="94"/>
        <v>102.92894248592452</v>
      </c>
      <c r="AQ345" s="912">
        <f t="shared" si="95"/>
        <v>-24.227465095140289</v>
      </c>
      <c r="AR345" s="669">
        <f>INDEX(Historical!$C$7:$C$1381,MATCH(B345,Historical!$B$7:$B$1403,0))*IF(AH345="n/a",1.03,IF(AH345&lt;0,1.01,IF(AH345&gt;10,1.1,(1+AH345/100))))</f>
        <v>0.25036000000000003</v>
      </c>
      <c r="AS345" s="910">
        <f t="shared" si="96"/>
        <v>0.27539600000000003</v>
      </c>
      <c r="AT345" s="910">
        <f t="shared" si="97"/>
        <v>0.28365788000000003</v>
      </c>
      <c r="AU345" s="910">
        <f t="shared" si="97"/>
        <v>0.29216761640000005</v>
      </c>
      <c r="AV345" s="910">
        <f t="shared" si="97"/>
        <v>0.30093264489200006</v>
      </c>
      <c r="AW345" s="669">
        <f t="shared" si="98"/>
        <v>1.4025141412920001</v>
      </c>
      <c r="AX345" s="770">
        <f t="shared" si="99"/>
        <v>6.5660774405056186</v>
      </c>
      <c r="AY345" s="959">
        <v>0.15</v>
      </c>
      <c r="AZ345" s="896">
        <v>-0.55999999999999994</v>
      </c>
      <c r="BA345" s="896">
        <v>-19.27</v>
      </c>
      <c r="BB345" s="896">
        <v>-9.6</v>
      </c>
      <c r="BC345" s="896">
        <v>-10.36</v>
      </c>
      <c r="BD345" s="932"/>
      <c r="BE345" s="641">
        <v>2014</v>
      </c>
      <c r="BF345" s="922">
        <f t="shared" si="100"/>
        <v>0</v>
      </c>
      <c r="BG345" s="906">
        <v>0.8</v>
      </c>
      <c r="BH345" s="888"/>
    </row>
    <row r="346" spans="1:60" s="887" customFormat="1" ht="12.75" customHeight="1" x14ac:dyDescent="0.2">
      <c r="A346" s="905" t="s">
        <v>4582</v>
      </c>
      <c r="B346" s="621" t="s">
        <v>4545</v>
      </c>
      <c r="C346" s="957" t="s">
        <v>108</v>
      </c>
      <c r="D346" s="957" t="s">
        <v>4347</v>
      </c>
      <c r="E346" s="754">
        <v>6</v>
      </c>
      <c r="F346" s="1235">
        <v>810</v>
      </c>
      <c r="G346" s="1235" t="s">
        <v>106</v>
      </c>
      <c r="H346" s="1235" t="s">
        <v>106</v>
      </c>
      <c r="I346" s="898">
        <v>10.91</v>
      </c>
      <c r="J346" s="669">
        <f t="shared" si="86"/>
        <v>2.9330889092575618</v>
      </c>
      <c r="K346" s="901">
        <v>0.08</v>
      </c>
      <c r="L346" s="911">
        <v>4</v>
      </c>
      <c r="M346" s="660">
        <f t="shared" si="87"/>
        <v>0.32</v>
      </c>
      <c r="N346" s="894" t="s">
        <v>326</v>
      </c>
      <c r="O346" s="756">
        <v>7.0000000000000007E-2</v>
      </c>
      <c r="P346" s="885">
        <v>43893</v>
      </c>
      <c r="Q346" s="885">
        <v>43908</v>
      </c>
      <c r="R346" s="660">
        <f t="shared" si="88"/>
        <v>14.285714285714276</v>
      </c>
      <c r="S346" s="721">
        <f>IF(INDEX(Historical!$D$7:$D$1379,MATCH(B346,Historical!$B$7:$B$1403,0))=0,"n/a",(INDEX(Historical!$C$7:$C$1381,MATCH(B346,Historical!$B$7:$B$1403,0))/INDEX(Historical!$D$7:$D$1379,MATCH(B346,Historical!$B$7:$B$1403,0))-1)*100)</f>
        <v>56.25</v>
      </c>
      <c r="T346" s="721">
        <f>IF(INDEX(Historical!$F$7:$F$1372,MATCH(B346,Historical!$B$7:$B$1403,0))=0,"n/a",((INDEX(Historical!$C$7:$C$1381,MATCH(B346,Historical!$B$7:$B$1403,0))/INDEX(Historical!$F$7:$F$1372,MATCH(B346,Historical!$B$7:$B$1403,0)))^(1/3)-1)*100)</f>
        <v>46.200886910643305</v>
      </c>
      <c r="U346" s="721" t="str">
        <f>IF(INDEX(Historical!$H$7:$H$1372,MATCH(B346,Historical!$B$7:$B$1403,0))=0,"n/a",((INDEX(Historical!$C$7:$C$1381,MATCH(B346,Historical!$B$7:$B$1403,0))/INDEX(Historical!$H$7:$H$1372,MATCH(B346,Historical!$B$7:$B$1403,0)))^(1/5)-1)*100)</f>
        <v>n/a</v>
      </c>
      <c r="V346" s="721">
        <f>IF(INDEX(Historical!$O$7:$O$1372,MATCH(B346,Historical!$B$7:$B$1403,0))=0,"n/a",((INDEX(Historical!$C$7:$C$1381,MATCH(B346,Historical!$B$7:$B$1403,0))/INDEX(Historical!$O$7:$O$1372,MATCH(B346,Historical!$B$7:$B$1403,0)))^(1/10)-1)*100)</f>
        <v>2.2565182563572872</v>
      </c>
      <c r="W346" s="722" t="str">
        <f t="shared" si="89"/>
        <v>n/a</v>
      </c>
      <c r="X346" s="723" t="str">
        <f t="shared" si="90"/>
        <v>n/a</v>
      </c>
      <c r="Y346" s="900"/>
      <c r="Z346" s="669">
        <f t="shared" si="91"/>
        <v>64</v>
      </c>
      <c r="AA346" s="910">
        <f t="shared" si="92"/>
        <v>21.82</v>
      </c>
      <c r="AB346" s="911">
        <v>6</v>
      </c>
      <c r="AC346" s="889">
        <v>0.5</v>
      </c>
      <c r="AD346" s="889">
        <v>5.44</v>
      </c>
      <c r="AE346" s="889">
        <v>3.93</v>
      </c>
      <c r="AF346" s="889">
        <v>0.83</v>
      </c>
      <c r="AG346" s="889">
        <v>3.8</v>
      </c>
      <c r="AH346" s="889">
        <v>69.8</v>
      </c>
      <c r="AI346" s="889">
        <v>1.06</v>
      </c>
      <c r="AJ346" s="889">
        <v>32.800000000000004</v>
      </c>
      <c r="AK346" s="889">
        <v>4</v>
      </c>
      <c r="AL346" s="902">
        <v>927.46</v>
      </c>
      <c r="AM346" s="896">
        <v>1.7999999999999998</v>
      </c>
      <c r="AN346" s="889">
        <v>0.02</v>
      </c>
      <c r="AO346" s="762" t="str">
        <f t="shared" si="93"/>
        <v>n/a</v>
      </c>
      <c r="AP346" s="763" t="str">
        <f t="shared" si="94"/>
        <v>n/a</v>
      </c>
      <c r="AQ346" s="912">
        <f t="shared" si="95"/>
        <v>-10.282913803693127</v>
      </c>
      <c r="AR346" s="669">
        <f>INDEX(Historical!$C$7:$C$1381,MATCH(B346,Historical!$B$7:$B$1403,0))*IF(AH346="n/a",1.03,IF(AH346&lt;0,1.01,IF(AH346&gt;10,1.1,(1+AH346/100))))</f>
        <v>0.27500000000000002</v>
      </c>
      <c r="AS346" s="910">
        <f t="shared" si="96"/>
        <v>0.27791500000000002</v>
      </c>
      <c r="AT346" s="910">
        <f t="shared" si="97"/>
        <v>0.28903160000000006</v>
      </c>
      <c r="AU346" s="910">
        <f t="shared" si="97"/>
        <v>0.30059286400000007</v>
      </c>
      <c r="AV346" s="910">
        <f t="shared" si="97"/>
        <v>0.31261657856000008</v>
      </c>
      <c r="AW346" s="669">
        <f t="shared" si="98"/>
        <v>1.4551560425600003</v>
      </c>
      <c r="AX346" s="770">
        <f t="shared" si="99"/>
        <v>13.337818905224566</v>
      </c>
      <c r="AY346" s="959">
        <v>0.37</v>
      </c>
      <c r="AZ346" s="896">
        <v>-2.15</v>
      </c>
      <c r="BA346" s="896">
        <v>-24.240000000000002</v>
      </c>
      <c r="BB346" s="896">
        <v>-15.709999999999999</v>
      </c>
      <c r="BC346" s="896">
        <v>-18.02</v>
      </c>
      <c r="BD346" s="932"/>
      <c r="BE346" s="641">
        <v>2015</v>
      </c>
      <c r="BF346" s="922">
        <f t="shared" si="100"/>
        <v>0</v>
      </c>
      <c r="BG346" s="906">
        <v>0.6</v>
      </c>
      <c r="BH346" s="721"/>
    </row>
    <row r="347" spans="1:60" s="887" customFormat="1" ht="12.75" customHeight="1" x14ac:dyDescent="0.2">
      <c r="A347" s="895" t="s">
        <v>3853</v>
      </c>
      <c r="B347" s="621" t="s">
        <v>3854</v>
      </c>
      <c r="C347" s="957" t="s">
        <v>4335</v>
      </c>
      <c r="D347" s="957" t="s">
        <v>4336</v>
      </c>
      <c r="E347" s="754">
        <v>6</v>
      </c>
      <c r="F347" s="1235">
        <v>748</v>
      </c>
      <c r="G347" s="1235" t="s">
        <v>106</v>
      </c>
      <c r="H347" s="1235" t="s">
        <v>106</v>
      </c>
      <c r="I347" s="898">
        <v>83.74</v>
      </c>
      <c r="J347" s="669">
        <f t="shared" si="86"/>
        <v>4.5856221638404593</v>
      </c>
      <c r="K347" s="901">
        <v>0.96</v>
      </c>
      <c r="L347" s="911">
        <v>4</v>
      </c>
      <c r="M347" s="660">
        <f t="shared" si="87"/>
        <v>3.84</v>
      </c>
      <c r="N347" s="894" t="s">
        <v>151</v>
      </c>
      <c r="O347" s="756">
        <v>0.92</v>
      </c>
      <c r="P347" s="636">
        <v>43538</v>
      </c>
      <c r="Q347" s="636">
        <v>43553</v>
      </c>
      <c r="R347" s="660">
        <f t="shared" si="88"/>
        <v>4.3478260869565135</v>
      </c>
      <c r="S347" s="721">
        <f>IF(INDEX(Historical!$D$7:$D$1379,MATCH(B347,Historical!$B$7:$B$1403,0))=0,"n/a",(INDEX(Historical!$C$7:$C$1381,MATCH(B347,Historical!$B$7:$B$1403,0))/INDEX(Historical!$D$7:$D$1379,MATCH(B347,Historical!$B$7:$B$1403,0))-1)*100)</f>
        <v>5.2054794520547842</v>
      </c>
      <c r="T347" s="721">
        <f>IF(INDEX(Historical!$F$7:$F$1372,MATCH(B347,Historical!$B$7:$B$1403,0))=0,"n/a",((INDEX(Historical!$C$7:$C$1381,MATCH(B347,Historical!$B$7:$B$1403,0))/INDEX(Historical!$F$7:$F$1372,MATCH(B347,Historical!$B$7:$B$1403,0)))^(1/3)-1)*100)</f>
        <v>8.3364899307073479</v>
      </c>
      <c r="U347" s="721">
        <f>IF(INDEX(Historical!$H$7:$H$1372,MATCH(B347,Historical!$B$7:$B$1403,0))=0,"n/a",((INDEX(Historical!$C$7:$C$1381,MATCH(B347,Historical!$B$7:$B$1403,0))/INDEX(Historical!$H$7:$H$1372,MATCH(B347,Historical!$B$7:$B$1403,0)))^(1/5)-1)*100)</f>
        <v>8.9627970970664439</v>
      </c>
      <c r="V347" s="721" t="str">
        <f>IF(INDEX(Historical!$O$7:$O$1372,MATCH(B347,Historical!$B$7:$B$1403,0))=0,"n/a",((INDEX(Historical!$C$7:$C$1381,MATCH(B347,Historical!$B$7:$B$1403,0))/INDEX(Historical!$O$7:$O$1372,MATCH(B347,Historical!$B$7:$B$1403,0)))^(1/10)-1)*100)</f>
        <v>n/a</v>
      </c>
      <c r="W347" s="722" t="str">
        <f t="shared" si="89"/>
        <v>n/a</v>
      </c>
      <c r="X347" s="723">
        <f t="shared" si="90"/>
        <v>1.2989561010241222</v>
      </c>
      <c r="Y347" s="691"/>
      <c r="Z347" s="669">
        <f t="shared" si="91"/>
        <v>105.4945054945055</v>
      </c>
      <c r="AA347" s="910">
        <f t="shared" si="92"/>
        <v>23.005494505494504</v>
      </c>
      <c r="AB347" s="911">
        <v>12</v>
      </c>
      <c r="AC347" s="889">
        <v>3.64</v>
      </c>
      <c r="AD347" s="889">
        <v>7.67</v>
      </c>
      <c r="AE347" s="889">
        <v>5</v>
      </c>
      <c r="AF347" s="889">
        <v>7.13</v>
      </c>
      <c r="AG347" s="889">
        <v>32.300000000000004</v>
      </c>
      <c r="AH347" s="889">
        <v>20.5</v>
      </c>
      <c r="AI347" s="889">
        <v>8.3099999999999987</v>
      </c>
      <c r="AJ347" s="889">
        <v>6.9</v>
      </c>
      <c r="AK347" s="889">
        <v>3</v>
      </c>
      <c r="AL347" s="902">
        <v>8600</v>
      </c>
      <c r="AM347" s="896">
        <v>0.74</v>
      </c>
      <c r="AN347" s="889">
        <v>2.52</v>
      </c>
      <c r="AO347" s="762">
        <f t="shared" si="93"/>
        <v>-9.4570752445875996</v>
      </c>
      <c r="AP347" s="763">
        <f t="shared" si="94"/>
        <v>13.548419260906904</v>
      </c>
      <c r="AQ347" s="912">
        <f t="shared" si="95"/>
        <v>170.00343687045154</v>
      </c>
      <c r="AR347" s="669">
        <f>INDEX(Historical!$C$7:$C$1381,MATCH(B347,Historical!$B$7:$B$1403,0))*IF(AH347="n/a",1.03,IF(AH347&lt;0,1.01,IF(AH347&gt;10,1.1,(1+AH347/100))))</f>
        <v>4.2240000000000002</v>
      </c>
      <c r="AS347" s="910">
        <f t="shared" si="96"/>
        <v>4.5750143999999997</v>
      </c>
      <c r="AT347" s="910">
        <f t="shared" ref="AT347:AV366" si="101">IF($AK347="n/a",1.03*AS347,IF($AK347&lt;0,1.01*AS347,IF($AK347&gt;10,1.1*AS347,(1+$AK347/100)*AS347)))</f>
        <v>4.7122648319999998</v>
      </c>
      <c r="AU347" s="910">
        <f t="shared" si="101"/>
        <v>4.8536327769599996</v>
      </c>
      <c r="AV347" s="910">
        <f t="shared" si="101"/>
        <v>4.9992417602687995</v>
      </c>
      <c r="AW347" s="669">
        <f t="shared" si="98"/>
        <v>23.364153769228796</v>
      </c>
      <c r="AX347" s="770">
        <f t="shared" si="99"/>
        <v>27.900828480091711</v>
      </c>
      <c r="AY347" s="959">
        <v>1.03</v>
      </c>
      <c r="AZ347" s="896">
        <v>12.58</v>
      </c>
      <c r="BA347" s="896">
        <v>-13.51</v>
      </c>
      <c r="BB347" s="896">
        <v>-8.33</v>
      </c>
      <c r="BC347" s="896">
        <v>0.45999999999999996</v>
      </c>
      <c r="BD347" s="932"/>
      <c r="BE347" s="641">
        <v>2014</v>
      </c>
      <c r="BF347" s="922">
        <f t="shared" si="100"/>
        <v>0</v>
      </c>
      <c r="BG347" s="906">
        <v>6.3</v>
      </c>
      <c r="BH347" s="888"/>
    </row>
    <row r="348" spans="1:60" s="887" customFormat="1" ht="12.75" customHeight="1" x14ac:dyDescent="0.2">
      <c r="A348" s="156" t="s">
        <v>3995</v>
      </c>
      <c r="B348" s="612" t="s">
        <v>3996</v>
      </c>
      <c r="C348" s="957" t="s">
        <v>4335</v>
      </c>
      <c r="D348" s="957" t="s">
        <v>4336</v>
      </c>
      <c r="E348" s="754">
        <v>6</v>
      </c>
      <c r="F348" s="1235">
        <v>814</v>
      </c>
      <c r="G348" s="1235" t="s">
        <v>106</v>
      </c>
      <c r="H348" s="1235" t="s">
        <v>106</v>
      </c>
      <c r="I348" s="898">
        <v>13.43</v>
      </c>
      <c r="J348" s="669">
        <f t="shared" si="86"/>
        <v>3.9895755770662698</v>
      </c>
      <c r="K348" s="901">
        <v>4.4650000000000002E-2</v>
      </c>
      <c r="L348" s="911">
        <v>12</v>
      </c>
      <c r="M348" s="660">
        <f t="shared" si="87"/>
        <v>0.53580000000000005</v>
      </c>
      <c r="N348" s="894" t="s">
        <v>720</v>
      </c>
      <c r="O348" s="756">
        <v>4.4600000000000001E-2</v>
      </c>
      <c r="P348" s="885">
        <v>43879</v>
      </c>
      <c r="Q348" s="885">
        <v>43920</v>
      </c>
      <c r="R348" s="660">
        <f t="shared" si="88"/>
        <v>0.11210762331838886</v>
      </c>
      <c r="S348" s="721">
        <f>IF(INDEX(Historical!$D$7:$D$1379,MATCH(B348,Historical!$B$7:$B$1403,0))=0,"n/a",(INDEX(Historical!$C$7:$C$1381,MATCH(B348,Historical!$B$7:$B$1403,0))/INDEX(Historical!$D$7:$D$1379,MATCH(B348,Historical!$B$7:$B$1403,0))-1)*100)</f>
        <v>0.45121263395373479</v>
      </c>
      <c r="T348" s="721">
        <f>IF(INDEX(Historical!$F$7:$F$1372,MATCH(B348,Historical!$B$7:$B$1403,0))=0,"n/a",((INDEX(Historical!$C$7:$C$1381,MATCH(B348,Historical!$B$7:$B$1403,0))/INDEX(Historical!$F$7:$F$1372,MATCH(B348,Historical!$B$7:$B$1403,0)))^(1/3)-1)*100)</f>
        <v>2.5586468260214934</v>
      </c>
      <c r="U348" s="721">
        <f>IF(INDEX(Historical!$H$7:$H$1372,MATCH(B348,Historical!$B$7:$B$1403,0))=0,"n/a",((INDEX(Historical!$C$7:$C$1381,MATCH(B348,Historical!$B$7:$B$1403,0))/INDEX(Historical!$H$7:$H$1372,MATCH(B348,Historical!$B$7:$B$1403,0)))^(1/5)-1)*100)</f>
        <v>8.2172602588328925</v>
      </c>
      <c r="V348" s="721" t="str">
        <f>IF(INDEX(Historical!$O$7:$O$1372,MATCH(B348,Historical!$B$7:$B$1403,0))=0,"n/a",((INDEX(Historical!$C$7:$C$1381,MATCH(B348,Historical!$B$7:$B$1403,0))/INDEX(Historical!$O$7:$O$1372,MATCH(B348,Historical!$B$7:$B$1403,0)))^(1/10)-1)*100)</f>
        <v>n/a</v>
      </c>
      <c r="W348" s="722" t="str">
        <f t="shared" si="89"/>
        <v>n/a</v>
      </c>
      <c r="X348" s="723">
        <f t="shared" si="90"/>
        <v>1.4886341048610314</v>
      </c>
      <c r="Y348" s="900"/>
      <c r="Z348" s="669" t="str">
        <f t="shared" si="91"/>
        <v>n/a</v>
      </c>
      <c r="AA348" s="910" t="str">
        <f t="shared" si="92"/>
        <v>n/a</v>
      </c>
      <c r="AB348" s="911">
        <v>12</v>
      </c>
      <c r="AC348" s="889">
        <v>-0.18</v>
      </c>
      <c r="AD348" s="889" t="s">
        <v>136</v>
      </c>
      <c r="AE348" s="889">
        <v>8.1199999999999992</v>
      </c>
      <c r="AF348" s="889">
        <v>1.02</v>
      </c>
      <c r="AG348" s="889" t="s">
        <v>136</v>
      </c>
      <c r="AH348" s="889">
        <v>-193.3</v>
      </c>
      <c r="AI348" s="889">
        <v>-71.399999999999991</v>
      </c>
      <c r="AJ348" s="889">
        <v>5.52</v>
      </c>
      <c r="AK348" s="889">
        <v>10</v>
      </c>
      <c r="AL348" s="902">
        <v>285.66000000000003</v>
      </c>
      <c r="AM348" s="896">
        <v>11</v>
      </c>
      <c r="AN348" s="889">
        <v>1.84</v>
      </c>
      <c r="AO348" s="762" t="str">
        <f t="shared" si="93"/>
        <v>n/a</v>
      </c>
      <c r="AP348" s="763">
        <f t="shared" si="94"/>
        <v>12.206835835899163</v>
      </c>
      <c r="AQ348" s="912" t="str">
        <f t="shared" si="95"/>
        <v>n/a</v>
      </c>
      <c r="AR348" s="669">
        <f>INDEX(Historical!$C$7:$C$1381,MATCH(B348,Historical!$B$7:$B$1403,0))*IF(AH348="n/a",1.03,IF(AH348&lt;0,1.01,IF(AH348&gt;10,1.1,(1+AH348/100))))</f>
        <v>0.53964299999999998</v>
      </c>
      <c r="AS348" s="910">
        <f t="shared" si="96"/>
        <v>0.54503942999999999</v>
      </c>
      <c r="AT348" s="910">
        <f t="shared" si="101"/>
        <v>0.59954337300000005</v>
      </c>
      <c r="AU348" s="910">
        <f t="shared" si="101"/>
        <v>0.65949771030000015</v>
      </c>
      <c r="AV348" s="910">
        <f t="shared" si="101"/>
        <v>0.72544748133000025</v>
      </c>
      <c r="AW348" s="669">
        <f t="shared" si="98"/>
        <v>3.0691709946300003</v>
      </c>
      <c r="AX348" s="770">
        <f t="shared" si="99"/>
        <v>22.853097502829488</v>
      </c>
      <c r="AY348" s="959">
        <v>0.78</v>
      </c>
      <c r="AZ348" s="896">
        <v>18.850000000000001</v>
      </c>
      <c r="BA348" s="896">
        <v>-6.99</v>
      </c>
      <c r="BB348" s="896">
        <v>0.5</v>
      </c>
      <c r="BC348" s="896">
        <v>9.0499999999999989</v>
      </c>
      <c r="BD348" s="932"/>
      <c r="BE348" s="641">
        <v>2015</v>
      </c>
      <c r="BF348" s="922">
        <f t="shared" si="100"/>
        <v>0</v>
      </c>
      <c r="BG348" s="906" t="s">
        <v>136</v>
      </c>
      <c r="BH348" s="888"/>
    </row>
    <row r="349" spans="1:60" s="887" customFormat="1" ht="12.75" customHeight="1" x14ac:dyDescent="0.2">
      <c r="A349" s="13" t="s">
        <v>2215</v>
      </c>
      <c r="B349" s="612" t="s">
        <v>2216</v>
      </c>
      <c r="C349" s="957" t="s">
        <v>153</v>
      </c>
      <c r="D349" s="957" t="s">
        <v>4365</v>
      </c>
      <c r="E349" s="754">
        <v>6</v>
      </c>
      <c r="F349" s="1235">
        <v>807</v>
      </c>
      <c r="G349" s="1235" t="s">
        <v>106</v>
      </c>
      <c r="H349" s="1235" t="s">
        <v>106</v>
      </c>
      <c r="I349" s="898">
        <v>126.13</v>
      </c>
      <c r="J349" s="669">
        <f t="shared" si="86"/>
        <v>2.346785063030207</v>
      </c>
      <c r="K349" s="901">
        <v>0.74</v>
      </c>
      <c r="L349" s="911">
        <v>4</v>
      </c>
      <c r="M349" s="660">
        <f t="shared" si="87"/>
        <v>2.96</v>
      </c>
      <c r="N349" s="894" t="s">
        <v>4437</v>
      </c>
      <c r="O349" s="756">
        <v>0.64500000000000002</v>
      </c>
      <c r="P349" s="885">
        <v>43873</v>
      </c>
      <c r="Q349" s="885">
        <v>43899</v>
      </c>
      <c r="R349" s="660">
        <f t="shared" si="88"/>
        <v>14.728682170542632</v>
      </c>
      <c r="S349" s="721">
        <f>IF(INDEX(Historical!$D$7:$D$1379,MATCH(B349,Historical!$B$7:$B$1403,0))=0,"n/a",(INDEX(Historical!$C$7:$C$1381,MATCH(B349,Historical!$B$7:$B$1403,0))/INDEX(Historical!$D$7:$D$1379,MATCH(B349,Historical!$B$7:$B$1403,0))-1)*100)</f>
        <v>14.666666666666671</v>
      </c>
      <c r="T349" s="721">
        <f>IF(INDEX(Historical!$F$7:$F$1372,MATCH(B349,Historical!$B$7:$B$1403,0))=0,"n/a",((INDEX(Historical!$C$7:$C$1381,MATCH(B349,Historical!$B$7:$B$1403,0))/INDEX(Historical!$F$7:$F$1372,MATCH(B349,Historical!$B$7:$B$1403,0)))^(1/3)-1)*100)</f>
        <v>8.1425267992054184</v>
      </c>
      <c r="U349" s="721">
        <f>IF(INDEX(Historical!$H$7:$H$1372,MATCH(B349,Historical!$B$7:$B$1403,0))=0,"n/a",((INDEX(Historical!$C$7:$C$1381,MATCH(B349,Historical!$B$7:$B$1403,0))/INDEX(Historical!$H$7:$H$1372,MATCH(B349,Historical!$B$7:$B$1403,0)))^(1/5)-1)*100)</f>
        <v>5.6507846722514632</v>
      </c>
      <c r="V349" s="721">
        <f>IF(INDEX(Historical!$O$7:$O$1372,MATCH(B349,Historical!$B$7:$B$1403,0))=0,"n/a",((INDEX(Historical!$C$7:$C$1381,MATCH(B349,Historical!$B$7:$B$1403,0))/INDEX(Historical!$O$7:$O$1372,MATCH(B349,Historical!$B$7:$B$1403,0)))^(1/10)-1)*100)</f>
        <v>2.7865675427735326</v>
      </c>
      <c r="W349" s="722">
        <f t="shared" si="89"/>
        <v>2.0278656754277384</v>
      </c>
      <c r="X349" s="723">
        <f t="shared" si="90"/>
        <v>0.3247577397845669</v>
      </c>
      <c r="Y349" s="900"/>
      <c r="Z349" s="669">
        <f t="shared" si="91"/>
        <v>59.081836327345314</v>
      </c>
      <c r="AA349" s="910">
        <f t="shared" si="92"/>
        <v>25.17564870259481</v>
      </c>
      <c r="AB349" s="911">
        <v>12</v>
      </c>
      <c r="AC349" s="889">
        <v>5.01</v>
      </c>
      <c r="AD349" s="889">
        <v>2.2999999999999998</v>
      </c>
      <c r="AE349" s="889">
        <v>5.4</v>
      </c>
      <c r="AF349" s="889">
        <v>43.95</v>
      </c>
      <c r="AG349" s="889">
        <v>295.8</v>
      </c>
      <c r="AH349" s="889">
        <v>54.1</v>
      </c>
      <c r="AI349" s="889">
        <v>12.67</v>
      </c>
      <c r="AJ349" s="889">
        <v>17.399999999999999</v>
      </c>
      <c r="AK349" s="889">
        <v>10.97</v>
      </c>
      <c r="AL349" s="902">
        <v>120590</v>
      </c>
      <c r="AM349" s="896">
        <v>12</v>
      </c>
      <c r="AN349" s="889">
        <v>5.88</v>
      </c>
      <c r="AO349" s="762">
        <f t="shared" si="93"/>
        <v>-17.178078967313141</v>
      </c>
      <c r="AP349" s="763">
        <f t="shared" si="94"/>
        <v>7.9975697352816706</v>
      </c>
      <c r="AQ349" s="912">
        <f t="shared" si="95"/>
        <v>601.25910902510589</v>
      </c>
      <c r="AR349" s="669">
        <f>INDEX(Historical!$C$7:$C$1381,MATCH(B349,Historical!$B$7:$B$1403,0))*IF(AH349="n/a",1.03,IF(AH349&lt;0,1.01,IF(AH349&gt;10,1.1,(1+AH349/100))))</f>
        <v>2.8380000000000005</v>
      </c>
      <c r="AS349" s="910">
        <f t="shared" si="96"/>
        <v>3.1218000000000008</v>
      </c>
      <c r="AT349" s="910">
        <f t="shared" si="101"/>
        <v>3.4339800000000014</v>
      </c>
      <c r="AU349" s="910">
        <f t="shared" si="101"/>
        <v>3.7773780000000019</v>
      </c>
      <c r="AV349" s="910">
        <f t="shared" si="101"/>
        <v>4.1551158000000026</v>
      </c>
      <c r="AW349" s="669">
        <f t="shared" si="98"/>
        <v>17.32627380000001</v>
      </c>
      <c r="AX349" s="770">
        <f t="shared" si="99"/>
        <v>13.736838024260692</v>
      </c>
      <c r="AY349" s="959">
        <v>0.24</v>
      </c>
      <c r="AZ349" s="896">
        <v>24.44</v>
      </c>
      <c r="BA349" s="896">
        <v>-14.7</v>
      </c>
      <c r="BB349" s="896">
        <v>-8.24</v>
      </c>
      <c r="BC349" s="896">
        <v>6.03</v>
      </c>
      <c r="BD349" s="932"/>
      <c r="BE349" s="641">
        <v>2015</v>
      </c>
      <c r="BF349" s="922">
        <f t="shared" si="100"/>
        <v>0</v>
      </c>
      <c r="BG349" s="906">
        <v>21.6</v>
      </c>
      <c r="BH349" s="888"/>
    </row>
    <row r="350" spans="1:60" s="887" customFormat="1" ht="12.75" customHeight="1" x14ac:dyDescent="0.2">
      <c r="A350" s="904" t="s">
        <v>4272</v>
      </c>
      <c r="B350" s="612" t="s">
        <v>3855</v>
      </c>
      <c r="C350" s="957" t="s">
        <v>4207</v>
      </c>
      <c r="D350" s="957" t="s">
        <v>4334</v>
      </c>
      <c r="E350" s="754">
        <v>6</v>
      </c>
      <c r="F350" s="1235">
        <v>773</v>
      </c>
      <c r="G350" s="1235" t="s">
        <v>106</v>
      </c>
      <c r="H350" s="1235" t="s">
        <v>106</v>
      </c>
      <c r="I350" s="898">
        <v>38.96</v>
      </c>
      <c r="J350" s="669">
        <f t="shared" si="86"/>
        <v>1.8793634496919915</v>
      </c>
      <c r="K350" s="901">
        <v>0.73219999999999996</v>
      </c>
      <c r="L350" s="911">
        <v>1</v>
      </c>
      <c r="M350" s="660">
        <f t="shared" si="87"/>
        <v>0.73219999999999996</v>
      </c>
      <c r="N350" s="894" t="s">
        <v>4273</v>
      </c>
      <c r="O350" s="756">
        <v>0.68759999999999999</v>
      </c>
      <c r="P350" s="885">
        <v>43726</v>
      </c>
      <c r="Q350" s="885">
        <v>43728</v>
      </c>
      <c r="R350" s="660">
        <f t="shared" si="88"/>
        <v>6.4863292611983674</v>
      </c>
      <c r="S350" s="721">
        <f>IF(INDEX(Historical!$D$7:$D$1379,MATCH(B350,Historical!$B$7:$B$1403,0))=0,"n/a",(INDEX(Historical!$C$7:$C$1381,MATCH(B350,Historical!$B$7:$B$1403,0))/INDEX(Historical!$D$7:$D$1379,MATCH(B350,Historical!$B$7:$B$1403,0))-1)*100)</f>
        <v>6.4863292611983647</v>
      </c>
      <c r="T350" s="721">
        <f>IF(INDEX(Historical!$F$7:$F$1372,MATCH(B350,Historical!$B$7:$B$1403,0))=0,"n/a",((INDEX(Historical!$C$7:$C$1381,MATCH(B350,Historical!$B$7:$B$1403,0))/INDEX(Historical!$F$7:$F$1372,MATCH(B350,Historical!$B$7:$B$1403,0)))^(1/3)-1)*100)</f>
        <v>8.8393531303163186</v>
      </c>
      <c r="U350" s="721">
        <f>IF(INDEX(Historical!$H$7:$H$1372,MATCH(B350,Historical!$B$7:$B$1403,0))=0,"n/a",((INDEX(Historical!$C$7:$C$1381,MATCH(B350,Historical!$B$7:$B$1403,0))/INDEX(Historical!$H$7:$H$1372,MATCH(B350,Historical!$B$7:$B$1403,0)))^(1/5)-1)*100)</f>
        <v>22.346392222509138</v>
      </c>
      <c r="V350" s="721" t="str">
        <f>IF(INDEX(Historical!$O$7:$O$1372,MATCH(B350,Historical!$B$7:$B$1403,0))=0,"n/a",((INDEX(Historical!$C$7:$C$1381,MATCH(B350,Historical!$B$7:$B$1403,0))/INDEX(Historical!$O$7:$O$1372,MATCH(B350,Historical!$B$7:$B$1403,0)))^(1/10)-1)*100)</f>
        <v>n/a</v>
      </c>
      <c r="W350" s="722" t="str">
        <f t="shared" si="89"/>
        <v>n/a</v>
      </c>
      <c r="X350" s="723">
        <f t="shared" si="90"/>
        <v>1.207913093108602</v>
      </c>
      <c r="Y350" s="900" t="s">
        <v>4276</v>
      </c>
      <c r="Z350" s="669">
        <f t="shared" si="91"/>
        <v>44.108433734939759</v>
      </c>
      <c r="AA350" s="910">
        <f t="shared" si="92"/>
        <v>23.46987951807229</v>
      </c>
      <c r="AB350" s="911">
        <v>12</v>
      </c>
      <c r="AC350" s="889">
        <v>1.66</v>
      </c>
      <c r="AD350" s="889">
        <v>2.97</v>
      </c>
      <c r="AE350" s="889">
        <v>2.34</v>
      </c>
      <c r="AF350" s="889">
        <v>5.01</v>
      </c>
      <c r="AG350" s="889">
        <v>23</v>
      </c>
      <c r="AH350" s="889">
        <v>11.899999999999999</v>
      </c>
      <c r="AI350" s="889">
        <v>8.44</v>
      </c>
      <c r="AJ350" s="889">
        <v>18.5</v>
      </c>
      <c r="AK350" s="889">
        <v>7.93</v>
      </c>
      <c r="AL350" s="902">
        <v>6770</v>
      </c>
      <c r="AM350" s="896">
        <v>6.7</v>
      </c>
      <c r="AN350" s="889">
        <v>0</v>
      </c>
      <c r="AO350" s="762">
        <f t="shared" si="93"/>
        <v>0.75587615412883835</v>
      </c>
      <c r="AP350" s="763">
        <f t="shared" si="94"/>
        <v>24.225755672201128</v>
      </c>
      <c r="AQ350" s="912">
        <f t="shared" si="95"/>
        <v>128.60358350991413</v>
      </c>
      <c r="AR350" s="669">
        <f>INDEX(Historical!$C$7:$C$1381,MATCH(B350,Historical!$B$7:$B$1403,0))*IF(AH350="n/a",1.03,IF(AH350&lt;0,1.01,IF(AH350&gt;10,1.1,(1+AH350/100))))</f>
        <v>0.80542000000000002</v>
      </c>
      <c r="AS350" s="910">
        <f t="shared" si="96"/>
        <v>0.87339744800000008</v>
      </c>
      <c r="AT350" s="910">
        <f t="shared" si="101"/>
        <v>0.94265786562639997</v>
      </c>
      <c r="AU350" s="910">
        <f t="shared" si="101"/>
        <v>1.0174106343705733</v>
      </c>
      <c r="AV350" s="910">
        <f t="shared" si="101"/>
        <v>1.0980912976761597</v>
      </c>
      <c r="AW350" s="669">
        <f t="shared" si="98"/>
        <v>4.7369772456731329</v>
      </c>
      <c r="AX350" s="770">
        <f t="shared" si="99"/>
        <v>12.158565825649726</v>
      </c>
      <c r="AY350" s="959">
        <v>1.34</v>
      </c>
      <c r="AZ350" s="896">
        <v>9.1300000000000008</v>
      </c>
      <c r="BA350" s="896">
        <v>-20.21</v>
      </c>
      <c r="BB350" s="896">
        <v>-14.71</v>
      </c>
      <c r="BC350" s="896">
        <v>-6.370000000000001</v>
      </c>
      <c r="BD350" s="932"/>
      <c r="BE350" s="641">
        <v>2014</v>
      </c>
      <c r="BF350" s="922">
        <f t="shared" si="100"/>
        <v>0</v>
      </c>
      <c r="BG350" s="906">
        <v>12.9</v>
      </c>
      <c r="BH350" s="888"/>
    </row>
    <row r="351" spans="1:60" s="887" customFormat="1" ht="12.75" customHeight="1" x14ac:dyDescent="0.2">
      <c r="A351" s="895" t="s">
        <v>1394</v>
      </c>
      <c r="B351" s="899" t="s">
        <v>1395</v>
      </c>
      <c r="C351" s="957" t="s">
        <v>4207</v>
      </c>
      <c r="D351" s="957" t="s">
        <v>4342</v>
      </c>
      <c r="E351" s="754">
        <v>6</v>
      </c>
      <c r="F351" s="1235">
        <v>777</v>
      </c>
      <c r="G351" s="1235" t="s">
        <v>106</v>
      </c>
      <c r="H351" s="1235" t="s">
        <v>106</v>
      </c>
      <c r="I351" s="898">
        <v>293.43</v>
      </c>
      <c r="J351" s="669">
        <f t="shared" si="86"/>
        <v>1.5676652012404999</v>
      </c>
      <c r="K351" s="901">
        <v>1.1499999999999999</v>
      </c>
      <c r="L351" s="911">
        <v>4</v>
      </c>
      <c r="M351" s="660">
        <f t="shared" si="87"/>
        <v>4.5999999999999996</v>
      </c>
      <c r="N351" s="894" t="s">
        <v>127</v>
      </c>
      <c r="O351" s="756">
        <v>1.1000000000000001</v>
      </c>
      <c r="P351" s="885">
        <v>43738</v>
      </c>
      <c r="Q351" s="885">
        <v>43754</v>
      </c>
      <c r="R351" s="660">
        <f t="shared" si="88"/>
        <v>4.545454545454529</v>
      </c>
      <c r="S351" s="721">
        <f>IF(INDEX(Historical!$D$7:$D$1379,MATCH(B351,Historical!$B$7:$B$1403,0))=0,"n/a",(INDEX(Historical!$C$7:$C$1381,MATCH(B351,Historical!$B$7:$B$1403,0))/INDEX(Historical!$D$7:$D$1379,MATCH(B351,Historical!$B$7:$B$1403,0))-1)*100)</f>
        <v>40.625</v>
      </c>
      <c r="T351" s="721">
        <f>IF(INDEX(Historical!$F$7:$F$1372,MATCH(B351,Historical!$B$7:$B$1403,0))=0,"n/a",((INDEX(Historical!$C$7:$C$1381,MATCH(B351,Historical!$B$7:$B$1403,0))/INDEX(Historical!$F$7:$F$1372,MATCH(B351,Historical!$B$7:$B$1403,0)))^(1/3)-1)*100)</f>
        <v>55.361625297692932</v>
      </c>
      <c r="U351" s="721">
        <f>IF(INDEX(Historical!$H$7:$H$1372,MATCH(B351,Historical!$B$7:$B$1403,0))=0,"n/a",((INDEX(Historical!$C$7:$C$1381,MATCH(B351,Historical!$B$7:$B$1403,0))/INDEX(Historical!$H$7:$H$1372,MATCH(B351,Historical!$B$7:$B$1403,0)))^(1/5)-1)*100)</f>
        <v>65.722700866999332</v>
      </c>
      <c r="V351" s="721" t="str">
        <f>IF(INDEX(Historical!$O$7:$O$1372,MATCH(B351,Historical!$B$7:$B$1403,0))=0,"n/a",((INDEX(Historical!$C$7:$C$1381,MATCH(B351,Historical!$B$7:$B$1403,0))/INDEX(Historical!$O$7:$O$1372,MATCH(B351,Historical!$B$7:$B$1403,0)))^(1/10)-1)*100)</f>
        <v>n/a</v>
      </c>
      <c r="W351" s="722" t="str">
        <f t="shared" si="89"/>
        <v>n/a</v>
      </c>
      <c r="X351" s="723">
        <f t="shared" si="90"/>
        <v>2.1548426513770274</v>
      </c>
      <c r="Y351" s="679"/>
      <c r="Z351" s="669">
        <f t="shared" si="91"/>
        <v>34.099332839140104</v>
      </c>
      <c r="AA351" s="910">
        <f t="shared" si="92"/>
        <v>21.751667902149741</v>
      </c>
      <c r="AB351" s="911">
        <v>6</v>
      </c>
      <c r="AC351" s="889">
        <v>13.49</v>
      </c>
      <c r="AD351" s="889">
        <v>1.35</v>
      </c>
      <c r="AE351" s="889">
        <v>4.6399999999999997</v>
      </c>
      <c r="AF351" s="889">
        <v>9.65</v>
      </c>
      <c r="AG351" s="889">
        <v>42.9</v>
      </c>
      <c r="AH351" s="889">
        <v>-16.8</v>
      </c>
      <c r="AI351" s="889">
        <v>21.95</v>
      </c>
      <c r="AJ351" s="889">
        <v>30.5</v>
      </c>
      <c r="AK351" s="889">
        <v>16.100000000000001</v>
      </c>
      <c r="AL351" s="902">
        <v>44280</v>
      </c>
      <c r="AM351" s="896">
        <v>0.3</v>
      </c>
      <c r="AN351" s="889">
        <v>1.02</v>
      </c>
      <c r="AO351" s="762">
        <f t="shared" si="93"/>
        <v>45.538698166090093</v>
      </c>
      <c r="AP351" s="763">
        <f t="shared" si="94"/>
        <v>67.290366068239834</v>
      </c>
      <c r="AQ351" s="912">
        <f t="shared" si="95"/>
        <v>205.43491414756622</v>
      </c>
      <c r="AR351" s="669">
        <f>INDEX(Historical!$C$7:$C$1381,MATCH(B351,Historical!$B$7:$B$1403,0))*IF(AH351="n/a",1.03,IF(AH351&lt;0,1.01,IF(AH351&gt;10,1.1,(1+AH351/100))))</f>
        <v>4.5449999999999999</v>
      </c>
      <c r="AS351" s="910">
        <f t="shared" si="96"/>
        <v>4.9995000000000003</v>
      </c>
      <c r="AT351" s="910">
        <f t="shared" si="101"/>
        <v>5.4994500000000004</v>
      </c>
      <c r="AU351" s="910">
        <f t="shared" si="101"/>
        <v>6.0493950000000005</v>
      </c>
      <c r="AV351" s="910">
        <f t="shared" si="101"/>
        <v>6.6543345000000009</v>
      </c>
      <c r="AW351" s="669">
        <f t="shared" si="98"/>
        <v>27.7476795</v>
      </c>
      <c r="AX351" s="770">
        <f t="shared" si="99"/>
        <v>9.456319905940088</v>
      </c>
      <c r="AY351" s="959">
        <v>1.68</v>
      </c>
      <c r="AZ351" s="896">
        <v>79.36</v>
      </c>
      <c r="BA351" s="896">
        <v>-14.78</v>
      </c>
      <c r="BB351" s="896">
        <v>-3.9699999999999998</v>
      </c>
      <c r="BC351" s="896">
        <v>20.89</v>
      </c>
      <c r="BD351" s="932"/>
      <c r="BE351" s="641">
        <v>2014</v>
      </c>
      <c r="BF351" s="922">
        <f t="shared" si="100"/>
        <v>0</v>
      </c>
      <c r="BG351" s="906">
        <v>16.8</v>
      </c>
      <c r="BH351" s="888"/>
    </row>
    <row r="352" spans="1:60" s="887" customFormat="1" ht="12.75" customHeight="1" x14ac:dyDescent="0.2">
      <c r="A352" s="905" t="s">
        <v>4274</v>
      </c>
      <c r="B352" s="612" t="s">
        <v>2489</v>
      </c>
      <c r="C352" s="957" t="s">
        <v>112</v>
      </c>
      <c r="D352" s="957" t="s">
        <v>1224</v>
      </c>
      <c r="E352" s="754">
        <v>6</v>
      </c>
      <c r="F352" s="1235">
        <v>779</v>
      </c>
      <c r="G352" s="1235" t="s">
        <v>106</v>
      </c>
      <c r="H352" s="1235" t="s">
        <v>106</v>
      </c>
      <c r="I352" s="898">
        <v>41.32</v>
      </c>
      <c r="J352" s="669">
        <f t="shared" si="86"/>
        <v>1.3068731848983544</v>
      </c>
      <c r="K352" s="901">
        <v>0.13500000000000001</v>
      </c>
      <c r="L352" s="911">
        <v>4</v>
      </c>
      <c r="M352" s="660">
        <f t="shared" si="87"/>
        <v>0.54</v>
      </c>
      <c r="N352" s="651" t="s">
        <v>922</v>
      </c>
      <c r="O352" s="756">
        <v>0.12</v>
      </c>
      <c r="P352" s="885">
        <v>43748</v>
      </c>
      <c r="Q352" s="885">
        <v>43781</v>
      </c>
      <c r="R352" s="660">
        <f t="shared" si="88"/>
        <v>12.500000000000011</v>
      </c>
      <c r="S352" s="721">
        <f>IF(INDEX(Historical!$D$7:$D$1379,MATCH(B352,Historical!$B$7:$B$1403,0))=0,"n/a",(INDEX(Historical!$C$7:$C$1381,MATCH(B352,Historical!$B$7:$B$1403,0))/INDEX(Historical!$D$7:$D$1379,MATCH(B352,Historical!$B$7:$B$1403,0))-1)*100)</f>
        <v>13.793103448275868</v>
      </c>
      <c r="T352" s="721">
        <f>IF(INDEX(Historical!$F$7:$F$1372,MATCH(B352,Historical!$B$7:$B$1403,0))=0,"n/a",((INDEX(Historical!$C$7:$C$1381,MATCH(B352,Historical!$B$7:$B$1403,0))/INDEX(Historical!$F$7:$F$1372,MATCH(B352,Historical!$B$7:$B$1403,0)))^(1/3)-1)*100)</f>
        <v>8.7380373002892142</v>
      </c>
      <c r="U352" s="721">
        <f>IF(INDEX(Historical!$H$7:$H$1372,MATCH(B352,Historical!$B$7:$B$1403,0))=0,"n/a",((INDEX(Historical!$C$7:$C$1381,MATCH(B352,Historical!$B$7:$B$1403,0))/INDEX(Historical!$H$7:$H$1372,MATCH(B352,Historical!$B$7:$B$1403,0)))^(1/5)-1)*100)</f>
        <v>8.4471771197698544</v>
      </c>
      <c r="V352" s="721">
        <f>IF(INDEX(Historical!$O$7:$O$1372,MATCH(B352,Historical!$B$7:$B$1403,0))=0,"n/a",((INDEX(Historical!$C$7:$C$1381,MATCH(B352,Historical!$B$7:$B$1403,0))/INDEX(Historical!$O$7:$O$1372,MATCH(B352,Historical!$B$7:$B$1403,0)))^(1/10)-1)*100)</f>
        <v>0.73600805301374805</v>
      </c>
      <c r="W352" s="722">
        <f t="shared" si="89"/>
        <v>11.477017248902394</v>
      </c>
      <c r="X352" s="723" t="str">
        <f t="shared" si="90"/>
        <v>n/a</v>
      </c>
      <c r="Y352" s="900"/>
      <c r="Z352" s="669">
        <f t="shared" si="91"/>
        <v>24.434389140271495</v>
      </c>
      <c r="AA352" s="910">
        <f t="shared" si="92"/>
        <v>18.696832579185521</v>
      </c>
      <c r="AB352" s="911">
        <v>12</v>
      </c>
      <c r="AC352" s="889">
        <v>2.21</v>
      </c>
      <c r="AD352" s="889">
        <v>1.64</v>
      </c>
      <c r="AE352" s="889">
        <v>1.72</v>
      </c>
      <c r="AF352" s="889" t="s">
        <v>136</v>
      </c>
      <c r="AG352" s="889">
        <v>-600.29999999999995</v>
      </c>
      <c r="AH352" s="889">
        <v>7.3999999999999995</v>
      </c>
      <c r="AI352" s="889">
        <v>13.850000000000001</v>
      </c>
      <c r="AJ352" s="889">
        <v>-0.70000000000000007</v>
      </c>
      <c r="AK352" s="889">
        <v>11.4</v>
      </c>
      <c r="AL352" s="902">
        <v>11530</v>
      </c>
      <c r="AM352" s="896">
        <v>0.5</v>
      </c>
      <c r="AN352" s="889" t="s">
        <v>136</v>
      </c>
      <c r="AO352" s="762">
        <f t="shared" si="93"/>
        <v>-8.9427822745173131</v>
      </c>
      <c r="AP352" s="763">
        <f t="shared" si="94"/>
        <v>9.7540503046682083</v>
      </c>
      <c r="AQ352" s="912" t="str">
        <f t="shared" si="95"/>
        <v>n/a</v>
      </c>
      <c r="AR352" s="669">
        <f>INDEX(Historical!$C$7:$C$1381,MATCH(B352,Historical!$B$7:$B$1403,0))*IF(AH352="n/a",1.03,IF(AH352&lt;0,1.01,IF(AH352&gt;10,1.1,(1+AH352/100))))</f>
        <v>0.53163000000000005</v>
      </c>
      <c r="AS352" s="910">
        <f t="shared" si="96"/>
        <v>0.58479300000000012</v>
      </c>
      <c r="AT352" s="910">
        <f t="shared" si="101"/>
        <v>0.64327230000000013</v>
      </c>
      <c r="AU352" s="910">
        <f t="shared" si="101"/>
        <v>0.7075995300000002</v>
      </c>
      <c r="AV352" s="910">
        <f t="shared" si="101"/>
        <v>0.77835948300000024</v>
      </c>
      <c r="AW352" s="669">
        <f t="shared" si="98"/>
        <v>3.2456543130000002</v>
      </c>
      <c r="AX352" s="770">
        <f t="shared" si="99"/>
        <v>7.8549233131655374</v>
      </c>
      <c r="AY352" s="959">
        <v>1.4</v>
      </c>
      <c r="AZ352" s="896">
        <v>18.77</v>
      </c>
      <c r="BA352" s="896">
        <v>-17.46</v>
      </c>
      <c r="BB352" s="896">
        <v>-13.08</v>
      </c>
      <c r="BC352" s="896">
        <v>-3.58</v>
      </c>
      <c r="BD352" s="932"/>
      <c r="BE352" s="641">
        <v>2014</v>
      </c>
      <c r="BF352" s="922">
        <f t="shared" si="100"/>
        <v>0</v>
      </c>
      <c r="BG352" s="906">
        <v>16.900000000000002</v>
      </c>
      <c r="BH352" s="721"/>
    </row>
    <row r="353" spans="1:60" s="887" customFormat="1" ht="12.75" customHeight="1" x14ac:dyDescent="0.2">
      <c r="A353" s="905" t="s">
        <v>3872</v>
      </c>
      <c r="B353" s="899" t="s">
        <v>3873</v>
      </c>
      <c r="C353" s="957" t="s">
        <v>108</v>
      </c>
      <c r="D353" s="957" t="s">
        <v>4355</v>
      </c>
      <c r="E353" s="754">
        <v>6</v>
      </c>
      <c r="F353" s="1235">
        <v>741</v>
      </c>
      <c r="G353" s="1235" t="s">
        <v>106</v>
      </c>
      <c r="H353" s="1235" t="s">
        <v>106</v>
      </c>
      <c r="I353" s="898">
        <v>33.5</v>
      </c>
      <c r="J353" s="669">
        <f t="shared" si="86"/>
        <v>2.3880597014925375</v>
      </c>
      <c r="K353" s="901">
        <v>0.2</v>
      </c>
      <c r="L353" s="911">
        <v>4</v>
      </c>
      <c r="M353" s="660">
        <f t="shared" si="87"/>
        <v>0.8</v>
      </c>
      <c r="N353" s="894" t="s">
        <v>326</v>
      </c>
      <c r="O353" s="756">
        <v>0.18</v>
      </c>
      <c r="P353" s="890">
        <v>43447</v>
      </c>
      <c r="Q353" s="890">
        <v>43462</v>
      </c>
      <c r="R353" s="660">
        <f t="shared" si="88"/>
        <v>11.111111111111121</v>
      </c>
      <c r="S353" s="721">
        <f>IF(INDEX(Historical!$D$7:$D$1379,MATCH(B353,Historical!$B$7:$B$1403,0))=0,"n/a",(INDEX(Historical!$C$7:$C$1381,MATCH(B353,Historical!$B$7:$B$1403,0))/INDEX(Historical!$D$7:$D$1379,MATCH(B353,Historical!$B$7:$B$1403,0))-1)*100)</f>
        <v>8.1081081081081141</v>
      </c>
      <c r="T353" s="721">
        <f>IF(INDEX(Historical!$F$7:$F$1372,MATCH(B353,Historical!$B$7:$B$1403,0))=0,"n/a",((INDEX(Historical!$C$7:$C$1381,MATCH(B353,Historical!$B$7:$B$1403,0))/INDEX(Historical!$F$7:$F$1372,MATCH(B353,Historical!$B$7:$B$1403,0)))^(1/3)-1)*100)</f>
        <v>11.315078730200367</v>
      </c>
      <c r="U353" s="721">
        <f>IF(INDEX(Historical!$H$7:$H$1372,MATCH(B353,Historical!$B$7:$B$1403,0))=0,"n/a",((INDEX(Historical!$C$7:$C$1381,MATCH(B353,Historical!$B$7:$B$1403,0))/INDEX(Historical!$H$7:$H$1372,MATCH(B353,Historical!$B$7:$B$1403,0)))^(1/5)-1)*100)</f>
        <v>20.112443398143132</v>
      </c>
      <c r="V353" s="721">
        <f>IF(INDEX(Historical!$O$7:$O$1372,MATCH(B353,Historical!$B$7:$B$1403,0))=0,"n/a",((INDEX(Historical!$C$7:$C$1381,MATCH(B353,Historical!$B$7:$B$1403,0))/INDEX(Historical!$O$7:$O$1372,MATCH(B353,Historical!$B$7:$B$1403,0)))^(1/10)-1)*100)</f>
        <v>6.6556998173038506</v>
      </c>
      <c r="W353" s="722">
        <f t="shared" si="89"/>
        <v>3.0218375152457608</v>
      </c>
      <c r="X353" s="723">
        <f t="shared" si="90"/>
        <v>1.3870650619409057</v>
      </c>
      <c r="Y353" s="691" t="s">
        <v>4513</v>
      </c>
      <c r="Z353" s="669">
        <f t="shared" si="91"/>
        <v>29.197080291970799</v>
      </c>
      <c r="AA353" s="910">
        <f t="shared" si="92"/>
        <v>12.226277372262773</v>
      </c>
      <c r="AB353" s="911">
        <v>12</v>
      </c>
      <c r="AC353" s="889">
        <v>2.74</v>
      </c>
      <c r="AD353" s="889">
        <v>2.4500000000000002</v>
      </c>
      <c r="AE353" s="889">
        <v>3.38</v>
      </c>
      <c r="AF353" s="889">
        <v>1.29</v>
      </c>
      <c r="AG353" s="889">
        <v>10.199999999999999</v>
      </c>
      <c r="AH353" s="889">
        <v>15.7</v>
      </c>
      <c r="AI353" s="889">
        <v>5.07</v>
      </c>
      <c r="AJ353" s="889">
        <v>14.499999999999998</v>
      </c>
      <c r="AK353" s="889">
        <v>5</v>
      </c>
      <c r="AL353" s="902">
        <v>288.44</v>
      </c>
      <c r="AM353" s="896">
        <v>4</v>
      </c>
      <c r="AN353" s="889">
        <v>0.08</v>
      </c>
      <c r="AO353" s="762">
        <f t="shared" si="93"/>
        <v>10.274225727372896</v>
      </c>
      <c r="AP353" s="763">
        <f t="shared" si="94"/>
        <v>22.500503099635669</v>
      </c>
      <c r="AQ353" s="912">
        <f t="shared" si="95"/>
        <v>-16.275855572616791</v>
      </c>
      <c r="AR353" s="669">
        <f>INDEX(Historical!$C$7:$C$1381,MATCH(B353,Historical!$B$7:$B$1403,0))*IF(AH353="n/a",1.03,IF(AH353&lt;0,1.01,IF(AH353&gt;10,1.1,(1+AH353/100))))</f>
        <v>0.88000000000000012</v>
      </c>
      <c r="AS353" s="910">
        <f t="shared" si="96"/>
        <v>0.9246160000000001</v>
      </c>
      <c r="AT353" s="910">
        <f t="shared" si="101"/>
        <v>0.97084680000000012</v>
      </c>
      <c r="AU353" s="910">
        <f t="shared" si="101"/>
        <v>1.0193891400000001</v>
      </c>
      <c r="AV353" s="910">
        <f t="shared" si="101"/>
        <v>1.0703585970000002</v>
      </c>
      <c r="AW353" s="669">
        <f t="shared" si="98"/>
        <v>4.8652105370000012</v>
      </c>
      <c r="AX353" s="770">
        <f t="shared" si="99"/>
        <v>14.523016528358212</v>
      </c>
      <c r="AY353" s="959">
        <v>0.85</v>
      </c>
      <c r="AZ353" s="896">
        <v>22.43</v>
      </c>
      <c r="BA353" s="896">
        <v>-17.510000000000002</v>
      </c>
      <c r="BB353" s="896">
        <v>-12.64</v>
      </c>
      <c r="BC353" s="896">
        <v>-2.77</v>
      </c>
      <c r="BD353" s="932"/>
      <c r="BE353" s="641">
        <v>2014</v>
      </c>
      <c r="BF353" s="922">
        <f t="shared" si="100"/>
        <v>0</v>
      </c>
      <c r="BG353" s="906">
        <v>1</v>
      </c>
      <c r="BH353" s="888"/>
    </row>
    <row r="354" spans="1:60" s="887" customFormat="1" ht="12.75" customHeight="1" x14ac:dyDescent="0.2">
      <c r="A354" s="895" t="s">
        <v>1469</v>
      </c>
      <c r="B354" s="899" t="s">
        <v>1470</v>
      </c>
      <c r="C354" s="957" t="s">
        <v>108</v>
      </c>
      <c r="D354" s="957" t="s">
        <v>4355</v>
      </c>
      <c r="E354" s="754">
        <v>6</v>
      </c>
      <c r="F354" s="1235">
        <v>754</v>
      </c>
      <c r="G354" s="1235" t="s">
        <v>37</v>
      </c>
      <c r="H354" s="1235" t="s">
        <v>37</v>
      </c>
      <c r="I354" s="898">
        <v>21.27</v>
      </c>
      <c r="J354" s="669">
        <f t="shared" si="86"/>
        <v>3.3850493653032436</v>
      </c>
      <c r="K354" s="901">
        <v>0.18</v>
      </c>
      <c r="L354" s="911">
        <v>4</v>
      </c>
      <c r="M354" s="660">
        <f t="shared" si="87"/>
        <v>0.72</v>
      </c>
      <c r="N354" s="894" t="s">
        <v>465</v>
      </c>
      <c r="O354" s="756">
        <v>0.15</v>
      </c>
      <c r="P354" s="885">
        <v>43592</v>
      </c>
      <c r="Q354" s="885">
        <v>43612</v>
      </c>
      <c r="R354" s="660">
        <f t="shared" si="88"/>
        <v>20</v>
      </c>
      <c r="S354" s="721">
        <f>IF(INDEX(Historical!$D$7:$D$1379,MATCH(B354,Historical!$B$7:$B$1403,0))=0,"n/a",(INDEX(Historical!$C$7:$C$1381,MATCH(B354,Historical!$B$7:$B$1403,0))/INDEX(Historical!$D$7:$D$1379,MATCH(B354,Historical!$B$7:$B$1403,0))-1)*100)</f>
        <v>14.999999999999991</v>
      </c>
      <c r="T354" s="721">
        <f>IF(INDEX(Historical!$F$7:$F$1372,MATCH(B354,Historical!$B$7:$B$1403,0))=0,"n/a",((INDEX(Historical!$C$7:$C$1381,MATCH(B354,Historical!$B$7:$B$1403,0))/INDEX(Historical!$F$7:$F$1372,MATCH(B354,Historical!$B$7:$B$1403,0)))^(1/3)-1)*100)</f>
        <v>12.858935886850031</v>
      </c>
      <c r="U354" s="721">
        <f>IF(INDEX(Historical!$H$7:$H$1372,MATCH(B354,Historical!$B$7:$B$1403,0))=0,"n/a",((INDEX(Historical!$C$7:$C$1381,MATCH(B354,Historical!$B$7:$B$1403,0))/INDEX(Historical!$H$7:$H$1372,MATCH(B354,Historical!$B$7:$B$1403,0)))^(1/5)-1)*100)</f>
        <v>14.539744306223357</v>
      </c>
      <c r="V354" s="721">
        <f>IF(INDEX(Historical!$O$7:$O$1372,MATCH(B354,Historical!$B$7:$B$1403,0))=0,"n/a",((INDEX(Historical!$C$7:$C$1381,MATCH(B354,Historical!$B$7:$B$1403,0))/INDEX(Historical!$O$7:$O$1372,MATCH(B354,Historical!$B$7:$B$1403,0)))^(1/10)-1)*100)</f>
        <v>2.8690134245166421</v>
      </c>
      <c r="W354" s="722">
        <f t="shared" si="89"/>
        <v>5.0678550967996756</v>
      </c>
      <c r="X354" s="723">
        <f t="shared" si="90"/>
        <v>6.3216279592275466</v>
      </c>
      <c r="Y354" s="693"/>
      <c r="Z354" s="669">
        <f t="shared" si="91"/>
        <v>34.449760765550238</v>
      </c>
      <c r="AA354" s="910">
        <f t="shared" si="92"/>
        <v>10.177033492822966</v>
      </c>
      <c r="AB354" s="911">
        <v>12</v>
      </c>
      <c r="AC354" s="889">
        <v>2.09</v>
      </c>
      <c r="AD354" s="889" t="s">
        <v>136</v>
      </c>
      <c r="AE354" s="889">
        <v>1.89</v>
      </c>
      <c r="AF354" s="889">
        <v>0.77</v>
      </c>
      <c r="AG354" s="889">
        <v>6.6000000000000005</v>
      </c>
      <c r="AH354" s="889">
        <v>-23.9</v>
      </c>
      <c r="AI354" s="889">
        <v>18.41</v>
      </c>
      <c r="AJ354" s="889">
        <v>2.2999999999999998</v>
      </c>
      <c r="AK354" s="889" t="s">
        <v>136</v>
      </c>
      <c r="AL354" s="902">
        <v>180.58</v>
      </c>
      <c r="AM354" s="896">
        <v>3.4000000000000004</v>
      </c>
      <c r="AN354" s="889">
        <v>0.38</v>
      </c>
      <c r="AO354" s="762">
        <f t="shared" si="93"/>
        <v>7.7477601787036345</v>
      </c>
      <c r="AP354" s="763">
        <f t="shared" si="94"/>
        <v>17.924793671526601</v>
      </c>
      <c r="AQ354" s="912">
        <f t="shared" si="95"/>
        <v>-40.984688278855465</v>
      </c>
      <c r="AR354" s="669">
        <f>INDEX(Historical!$C$7:$C$1381,MATCH(B354,Historical!$B$7:$B$1403,0))*IF(AH354="n/a",1.03,IF(AH354&lt;0,1.01,IF(AH354&gt;10,1.1,(1+AH354/100))))</f>
        <v>0.69689999999999996</v>
      </c>
      <c r="AS354" s="910">
        <f t="shared" si="96"/>
        <v>0.76658999999999999</v>
      </c>
      <c r="AT354" s="910">
        <f t="shared" si="101"/>
        <v>0.7895877</v>
      </c>
      <c r="AU354" s="910">
        <f t="shared" si="101"/>
        <v>0.81327533100000005</v>
      </c>
      <c r="AV354" s="910">
        <f t="shared" si="101"/>
        <v>0.83767359093000004</v>
      </c>
      <c r="AW354" s="669">
        <f t="shared" si="98"/>
        <v>3.9040266219300004</v>
      </c>
      <c r="AX354" s="770">
        <f t="shared" si="99"/>
        <v>18.35461505373766</v>
      </c>
      <c r="AY354" s="959">
        <v>0.61</v>
      </c>
      <c r="AZ354" s="896">
        <v>-0.91</v>
      </c>
      <c r="BA354" s="896">
        <v>-28.67</v>
      </c>
      <c r="BB354" s="896">
        <v>-19.7</v>
      </c>
      <c r="BC354" s="896">
        <v>-16.919999999999998</v>
      </c>
      <c r="BD354" s="932"/>
      <c r="BE354" s="641">
        <v>2014</v>
      </c>
      <c r="BF354" s="922">
        <f t="shared" si="100"/>
        <v>0</v>
      </c>
      <c r="BG354" s="906">
        <v>0.70000000000000007</v>
      </c>
      <c r="BH354" s="888"/>
    </row>
    <row r="355" spans="1:60" s="887" customFormat="1" ht="12.75" customHeight="1" x14ac:dyDescent="0.2">
      <c r="A355" s="887" t="s">
        <v>4205</v>
      </c>
      <c r="B355" s="899" t="s">
        <v>4201</v>
      </c>
      <c r="C355" s="957" t="s">
        <v>108</v>
      </c>
      <c r="D355" s="957" t="s">
        <v>4351</v>
      </c>
      <c r="E355" s="754">
        <v>6</v>
      </c>
      <c r="F355" s="1235">
        <v>766</v>
      </c>
      <c r="G355" s="1235" t="s">
        <v>106</v>
      </c>
      <c r="H355" s="1235" t="s">
        <v>106</v>
      </c>
      <c r="I355" s="903">
        <v>45.03</v>
      </c>
      <c r="J355" s="669">
        <f t="shared" si="86"/>
        <v>3.1090384188318896</v>
      </c>
      <c r="K355" s="908">
        <v>0.35</v>
      </c>
      <c r="L355" s="641">
        <v>4</v>
      </c>
      <c r="M355" s="660">
        <f t="shared" si="87"/>
        <v>1.4</v>
      </c>
      <c r="N355" s="641" t="s">
        <v>558</v>
      </c>
      <c r="O355" s="757">
        <v>0.3</v>
      </c>
      <c r="P355" s="650">
        <v>43676</v>
      </c>
      <c r="Q355" s="650">
        <v>43692</v>
      </c>
      <c r="R355" s="660">
        <f t="shared" si="88"/>
        <v>16.666666666666664</v>
      </c>
      <c r="S355" s="721">
        <f>IF(INDEX(Historical!$D$7:$D$1379,MATCH(B355,Historical!$B$7:$B$1403,0))=0,"n/a",(INDEX(Historical!$C$7:$C$1381,MATCH(B355,Historical!$B$7:$B$1403,0))/INDEX(Historical!$D$7:$D$1379,MATCH(B355,Historical!$B$7:$B$1403,0))-1)*100)</f>
        <v>18.181818181818166</v>
      </c>
      <c r="T355" s="721">
        <f>IF(INDEX(Historical!$F$7:$F$1372,MATCH(B355,Historical!$B$7:$B$1403,0))=0,"n/a",((INDEX(Historical!$C$7:$C$1381,MATCH(B355,Historical!$B$7:$B$1403,0))/INDEX(Historical!$F$7:$F$1372,MATCH(B355,Historical!$B$7:$B$1403,0)))^(1/3)-1)*100)</f>
        <v>22.917892127880691</v>
      </c>
      <c r="U355" s="721">
        <f>IF(INDEX(Historical!$H$7:$H$1372,MATCH(B355,Historical!$B$7:$B$1403,0))=0,"n/a",((INDEX(Historical!$C$7:$C$1381,MATCH(B355,Historical!$B$7:$B$1403,0))/INDEX(Historical!$H$7:$H$1372,MATCH(B355,Historical!$B$7:$B$1403,0)))^(1/5)-1)*100)</f>
        <v>30.009492078866451</v>
      </c>
      <c r="V355" s="721">
        <f>IF(INDEX(Historical!$O$7:$O$1372,MATCH(B355,Historical!$B$7:$B$1403,0))=0,"n/a",((INDEX(Historical!$C$7:$C$1381,MATCH(B355,Historical!$B$7:$B$1403,0))/INDEX(Historical!$O$7:$O$1372,MATCH(B355,Historical!$B$7:$B$1403,0)))^(1/10)-1)*100)</f>
        <v>11.518313140192028</v>
      </c>
      <c r="W355" s="722">
        <f t="shared" si="89"/>
        <v>2.6053721333683195</v>
      </c>
      <c r="X355" s="723">
        <f t="shared" si="90"/>
        <v>1.0717675742452302</v>
      </c>
      <c r="Y355" s="899"/>
      <c r="Z355" s="669">
        <f t="shared" si="91"/>
        <v>26.974951830443157</v>
      </c>
      <c r="AA355" s="910">
        <f t="shared" si="92"/>
        <v>8.6763005780346809</v>
      </c>
      <c r="AB355" s="1235">
        <v>12</v>
      </c>
      <c r="AC355" s="903">
        <v>5.19</v>
      </c>
      <c r="AD355" s="903">
        <v>1.06</v>
      </c>
      <c r="AE355" s="903">
        <v>1.39</v>
      </c>
      <c r="AF355" s="903">
        <v>0.98</v>
      </c>
      <c r="AG355" s="903">
        <v>10.6</v>
      </c>
      <c r="AH355" s="903">
        <v>26.6</v>
      </c>
      <c r="AI355" s="903">
        <v>10.35</v>
      </c>
      <c r="AJ355" s="903">
        <v>28.000000000000004</v>
      </c>
      <c r="AK355" s="903">
        <v>8.16</v>
      </c>
      <c r="AL355" s="903">
        <v>74730</v>
      </c>
      <c r="AM355" s="903">
        <v>23.799999999999997</v>
      </c>
      <c r="AN355" s="903">
        <v>5.87</v>
      </c>
      <c r="AO355" s="762">
        <f t="shared" si="93"/>
        <v>24.442229919663657</v>
      </c>
      <c r="AP355" s="763">
        <f t="shared" si="94"/>
        <v>33.118530497698337</v>
      </c>
      <c r="AQ355" s="912">
        <f t="shared" si="95"/>
        <v>-38.526339636939767</v>
      </c>
      <c r="AR355" s="669">
        <f>INDEX(Historical!$C$7:$C$1381,MATCH(B355,Historical!$B$7:$B$1403,0))*IF(AH355="n/a",1.03,IF(AH355&lt;0,1.01,IF(AH355&gt;10,1.1,(1+AH355/100))))</f>
        <v>1.4300000000000002</v>
      </c>
      <c r="AS355" s="910">
        <f t="shared" si="96"/>
        <v>1.5730000000000004</v>
      </c>
      <c r="AT355" s="910">
        <f t="shared" si="101"/>
        <v>1.7013568000000003</v>
      </c>
      <c r="AU355" s="910">
        <f t="shared" si="101"/>
        <v>1.8401875148800002</v>
      </c>
      <c r="AV355" s="910">
        <f t="shared" si="101"/>
        <v>1.9903468160942079</v>
      </c>
      <c r="AW355" s="669">
        <f t="shared" si="98"/>
        <v>8.5348911309742093</v>
      </c>
      <c r="AX355" s="770">
        <f t="shared" si="99"/>
        <v>18.953788876247408</v>
      </c>
      <c r="AY355" s="750">
        <v>1.32</v>
      </c>
      <c r="AZ355" s="906">
        <v>16.18</v>
      </c>
      <c r="BA355" s="906">
        <v>-21.78</v>
      </c>
      <c r="BB355" s="906">
        <v>-14.75</v>
      </c>
      <c r="BC355" s="906">
        <v>-2.79</v>
      </c>
      <c r="BD355" s="932"/>
      <c r="BE355" s="641">
        <v>2014</v>
      </c>
      <c r="BF355" s="922">
        <f t="shared" si="100"/>
        <v>0</v>
      </c>
      <c r="BG355" s="906">
        <v>0.89999999999999991</v>
      </c>
    </row>
    <row r="356" spans="1:60" s="887" customFormat="1" ht="12.75" customHeight="1" x14ac:dyDescent="0.2">
      <c r="A356" s="904" t="s">
        <v>4226</v>
      </c>
      <c r="B356" s="899" t="s">
        <v>4223</v>
      </c>
      <c r="C356" s="957" t="s">
        <v>108</v>
      </c>
      <c r="D356" s="957" t="s">
        <v>4351</v>
      </c>
      <c r="E356" s="754">
        <v>6</v>
      </c>
      <c r="F356" s="1235">
        <v>769</v>
      </c>
      <c r="G356" s="1235" t="s">
        <v>106</v>
      </c>
      <c r="H356" s="1235" t="s">
        <v>106</v>
      </c>
      <c r="I356" s="898">
        <v>295.44</v>
      </c>
      <c r="J356" s="669">
        <f t="shared" si="86"/>
        <v>0.92066070945031142</v>
      </c>
      <c r="K356" s="901">
        <v>0.68</v>
      </c>
      <c r="L356" s="911">
        <v>4</v>
      </c>
      <c r="M356" s="660">
        <f t="shared" si="87"/>
        <v>2.72</v>
      </c>
      <c r="N356" s="894" t="s">
        <v>518</v>
      </c>
      <c r="O356" s="756">
        <v>0.57999999999999996</v>
      </c>
      <c r="P356" s="885">
        <v>43692</v>
      </c>
      <c r="Q356" s="885">
        <v>43707</v>
      </c>
      <c r="R356" s="660">
        <f t="shared" si="88"/>
        <v>17.241379310344847</v>
      </c>
      <c r="S356" s="721">
        <f>IF(INDEX(Historical!$D$7:$D$1379,MATCH(B356,Historical!$B$7:$B$1403,0))=0,"n/a",(INDEX(Historical!$C$7:$C$1381,MATCH(B356,Historical!$B$7:$B$1403,0))/INDEX(Historical!$D$7:$D$1379,MATCH(B356,Historical!$B$7:$B$1403,0))-1)*100)</f>
        <v>31.25</v>
      </c>
      <c r="T356" s="721">
        <f>IF(INDEX(Historical!$F$7:$F$1372,MATCH(B356,Historical!$B$7:$B$1403,0))=0,"n/a",((INDEX(Historical!$C$7:$C$1381,MATCH(B356,Historical!$B$7:$B$1403,0))/INDEX(Historical!$F$7:$F$1372,MATCH(B356,Historical!$B$7:$B$1403,0)))^(1/3)-1)*100)</f>
        <v>36.081842319067349</v>
      </c>
      <c r="U356" s="721">
        <f>IF(INDEX(Historical!$H$7:$H$1372,MATCH(B356,Historical!$B$7:$B$1403,0))=0,"n/a",((INDEX(Historical!$C$7:$C$1381,MATCH(B356,Historical!$B$7:$B$1403,0))/INDEX(Historical!$H$7:$H$1372,MATCH(B356,Historical!$B$7:$B$1403,0)))^(1/5)-1)*100)</f>
        <v>69.521820307243544</v>
      </c>
      <c r="V356" s="721" t="str">
        <f>IF(INDEX(Historical!$O$7:$O$1372,MATCH(B356,Historical!$B$7:$B$1403,0))=0,"n/a",((INDEX(Historical!$C$7:$C$1381,MATCH(B356,Historical!$B$7:$B$1403,0))/INDEX(Historical!$O$7:$O$1372,MATCH(B356,Historical!$B$7:$B$1403,0)))^(1/10)-1)*100)</f>
        <v>n/a</v>
      </c>
      <c r="W356" s="722" t="str">
        <f t="shared" si="89"/>
        <v>n/a</v>
      </c>
      <c r="X356" s="723">
        <f t="shared" si="90"/>
        <v>2.2354283056991493</v>
      </c>
      <c r="Y356" s="679"/>
      <c r="Z356" s="669">
        <f t="shared" si="91"/>
        <v>41.274658573596362</v>
      </c>
      <c r="AA356" s="910">
        <f t="shared" si="92"/>
        <v>44.831562974203337</v>
      </c>
      <c r="AB356" s="911">
        <v>12</v>
      </c>
      <c r="AC356" s="889">
        <v>6.59</v>
      </c>
      <c r="AD356" s="889">
        <v>3.4</v>
      </c>
      <c r="AE356" s="889">
        <v>16.739999999999998</v>
      </c>
      <c r="AF356" s="889" t="s">
        <v>136</v>
      </c>
      <c r="AG356" s="889">
        <v>-291.7</v>
      </c>
      <c r="AH356" s="889">
        <v>19</v>
      </c>
      <c r="AI356" s="889">
        <v>15.409999999999998</v>
      </c>
      <c r="AJ356" s="889">
        <v>31.1</v>
      </c>
      <c r="AK356" s="889">
        <v>13.200000000000001</v>
      </c>
      <c r="AL356" s="902">
        <v>26080</v>
      </c>
      <c r="AM356" s="896">
        <v>2.6</v>
      </c>
      <c r="AN356" s="889" t="s">
        <v>136</v>
      </c>
      <c r="AO356" s="762">
        <f t="shared" si="93"/>
        <v>25.610918042490525</v>
      </c>
      <c r="AP356" s="763">
        <f t="shared" si="94"/>
        <v>70.442481016693861</v>
      </c>
      <c r="AQ356" s="912" t="str">
        <f t="shared" si="95"/>
        <v>n/a</v>
      </c>
      <c r="AR356" s="669">
        <f>INDEX(Historical!$C$7:$C$1381,MATCH(B356,Historical!$B$7:$B$1403,0))*IF(AH356="n/a",1.03,IF(AH356&lt;0,1.01,IF(AH356&gt;10,1.1,(1+AH356/100))))</f>
        <v>2.7720000000000002</v>
      </c>
      <c r="AS356" s="910">
        <f t="shared" si="96"/>
        <v>3.0492000000000004</v>
      </c>
      <c r="AT356" s="910">
        <f t="shared" si="101"/>
        <v>3.3541200000000009</v>
      </c>
      <c r="AU356" s="910">
        <f t="shared" si="101"/>
        <v>3.6895320000000011</v>
      </c>
      <c r="AV356" s="910">
        <f t="shared" si="101"/>
        <v>4.0584852000000016</v>
      </c>
      <c r="AW356" s="669">
        <f t="shared" si="98"/>
        <v>16.923337200000006</v>
      </c>
      <c r="AX356" s="770">
        <f t="shared" si="99"/>
        <v>5.7281807473598718</v>
      </c>
      <c r="AY356" s="959">
        <v>1.26</v>
      </c>
      <c r="AZ356" s="896">
        <v>64.63</v>
      </c>
      <c r="BA356" s="896">
        <v>-11.92</v>
      </c>
      <c r="BB356" s="896">
        <v>4.5999999999999996</v>
      </c>
      <c r="BC356" s="896">
        <v>19.93</v>
      </c>
      <c r="BD356" s="932"/>
      <c r="BE356" s="641">
        <v>2014</v>
      </c>
      <c r="BF356" s="922">
        <f t="shared" si="100"/>
        <v>0</v>
      </c>
      <c r="BG356" s="906">
        <v>15.7</v>
      </c>
    </row>
    <row r="357" spans="1:60" s="887" customFormat="1" x14ac:dyDescent="0.2">
      <c r="A357" s="905" t="s">
        <v>4071</v>
      </c>
      <c r="B357" s="899" t="s">
        <v>4072</v>
      </c>
      <c r="C357" s="957" t="s">
        <v>112</v>
      </c>
      <c r="D357" s="957" t="s">
        <v>212</v>
      </c>
      <c r="E357" s="754">
        <v>6</v>
      </c>
      <c r="F357" s="1235">
        <v>811</v>
      </c>
      <c r="G357" s="1235" t="s">
        <v>106</v>
      </c>
      <c r="H357" s="1235" t="s">
        <v>106</v>
      </c>
      <c r="I357" s="898">
        <v>53.95</v>
      </c>
      <c r="J357" s="669">
        <f t="shared" si="86"/>
        <v>1.9277108433734937</v>
      </c>
      <c r="K357" s="901">
        <v>0.26</v>
      </c>
      <c r="L357" s="911">
        <v>4</v>
      </c>
      <c r="M357" s="660">
        <f t="shared" si="87"/>
        <v>1.04</v>
      </c>
      <c r="N357" s="894" t="s">
        <v>326</v>
      </c>
      <c r="O357" s="756">
        <v>0.25</v>
      </c>
      <c r="P357" s="885">
        <v>43893</v>
      </c>
      <c r="Q357" s="885">
        <v>43908</v>
      </c>
      <c r="R357" s="660">
        <f t="shared" si="88"/>
        <v>4.0000000000000036</v>
      </c>
      <c r="S357" s="721">
        <f>IF(INDEX(Historical!$D$7:$D$1379,MATCH(B357,Historical!$B$7:$B$1403,0))=0,"n/a",(INDEX(Historical!$C$7:$C$1381,MATCH(B357,Historical!$B$7:$B$1403,0))/INDEX(Historical!$D$7:$D$1379,MATCH(B357,Historical!$B$7:$B$1403,0))-1)*100)</f>
        <v>4.1666666666666741</v>
      </c>
      <c r="T357" s="721">
        <f>IF(INDEX(Historical!$F$7:$F$1372,MATCH(B357,Historical!$B$7:$B$1403,0))=0,"n/a",((INDEX(Historical!$C$7:$C$1381,MATCH(B357,Historical!$B$7:$B$1403,0))/INDEX(Historical!$F$7:$F$1372,MATCH(B357,Historical!$B$7:$B$1403,0)))^(1/3)-1)*100)</f>
        <v>5.983983294832651</v>
      </c>
      <c r="U357" s="721" t="str">
        <f>IF(INDEX(Historical!$H$7:$H$1372,MATCH(B357,Historical!$B$7:$B$1403,0))=0,"n/a",((INDEX(Historical!$C$7:$C$1381,MATCH(B357,Historical!$B$7:$B$1403,0))/INDEX(Historical!$H$7:$H$1372,MATCH(B357,Historical!$B$7:$B$1403,0)))^(1/5)-1)*100)</f>
        <v>n/a</v>
      </c>
      <c r="V357" s="721" t="str">
        <f>IF(INDEX(Historical!$O$7:$O$1372,MATCH(B357,Historical!$B$7:$B$1403,0))=0,"n/a",((INDEX(Historical!$C$7:$C$1381,MATCH(B357,Historical!$B$7:$B$1403,0))/INDEX(Historical!$O$7:$O$1372,MATCH(B357,Historical!$B$7:$B$1403,0)))^(1/10)-1)*100)</f>
        <v>n/a</v>
      </c>
      <c r="W357" s="722" t="str">
        <f t="shared" si="89"/>
        <v>n/a</v>
      </c>
      <c r="X357" s="723" t="str">
        <f t="shared" si="90"/>
        <v>n/a</v>
      </c>
      <c r="Y357" s="900"/>
      <c r="Z357" s="669">
        <f t="shared" si="91"/>
        <v>208</v>
      </c>
      <c r="AA357" s="910">
        <f t="shared" si="92"/>
        <v>107.9</v>
      </c>
      <c r="AB357" s="911">
        <v>12</v>
      </c>
      <c r="AC357" s="889">
        <v>0.5</v>
      </c>
      <c r="AD357" s="889">
        <v>18.02</v>
      </c>
      <c r="AE357" s="889">
        <v>0.75</v>
      </c>
      <c r="AF357" s="889">
        <v>1.27</v>
      </c>
      <c r="AG357" s="889">
        <v>1</v>
      </c>
      <c r="AH357" s="889">
        <v>-95.6</v>
      </c>
      <c r="AI357" s="889">
        <v>-18.420000000000002</v>
      </c>
      <c r="AJ357" s="889">
        <v>-2.2999999999999998</v>
      </c>
      <c r="AK357" s="889">
        <v>6</v>
      </c>
      <c r="AL357" s="902">
        <v>1120</v>
      </c>
      <c r="AM357" s="896">
        <v>1.6</v>
      </c>
      <c r="AN357" s="889">
        <v>0.76</v>
      </c>
      <c r="AO357" s="762" t="str">
        <f t="shared" si="93"/>
        <v>n/a</v>
      </c>
      <c r="AP357" s="763" t="str">
        <f t="shared" si="94"/>
        <v>n/a</v>
      </c>
      <c r="AQ357" s="912">
        <f t="shared" si="95"/>
        <v>146.78645739901444</v>
      </c>
      <c r="AR357" s="669">
        <f>INDEX(Historical!$C$7:$C$1381,MATCH(B357,Historical!$B$7:$B$1403,0))*IF(AH357="n/a",1.03,IF(AH357&lt;0,1.01,IF(AH357&gt;10,1.1,(1+AH357/100))))</f>
        <v>1.01</v>
      </c>
      <c r="AS357" s="910">
        <f t="shared" si="96"/>
        <v>1.0201</v>
      </c>
      <c r="AT357" s="910">
        <f t="shared" si="101"/>
        <v>1.0813060000000001</v>
      </c>
      <c r="AU357" s="910">
        <f t="shared" si="101"/>
        <v>1.1461843600000001</v>
      </c>
      <c r="AV357" s="910">
        <f t="shared" si="101"/>
        <v>1.2149554216000003</v>
      </c>
      <c r="AW357" s="669">
        <f t="shared" si="98"/>
        <v>5.4725457816</v>
      </c>
      <c r="AX357" s="770">
        <f t="shared" si="99"/>
        <v>10.143736388507877</v>
      </c>
      <c r="AY357" s="959">
        <v>1.78</v>
      </c>
      <c r="AZ357" s="896">
        <v>0.32</v>
      </c>
      <c r="BA357" s="896">
        <v>-28.76</v>
      </c>
      <c r="BB357" s="896">
        <v>-14.82</v>
      </c>
      <c r="BC357" s="896">
        <v>-16.16</v>
      </c>
      <c r="BD357" s="932"/>
      <c r="BE357" s="641">
        <v>2015</v>
      </c>
      <c r="BF357" s="922">
        <f t="shared" si="100"/>
        <v>0</v>
      </c>
      <c r="BG357" s="906">
        <v>0.5</v>
      </c>
      <c r="BH357" s="888"/>
    </row>
    <row r="358" spans="1:60" s="887" customFormat="1" ht="12.75" customHeight="1" x14ac:dyDescent="0.2">
      <c r="A358" s="905" t="s">
        <v>4581</v>
      </c>
      <c r="B358" s="899" t="s">
        <v>4544</v>
      </c>
      <c r="C358" s="957" t="s">
        <v>153</v>
      </c>
      <c r="D358" s="957" t="s">
        <v>4337</v>
      </c>
      <c r="E358" s="754">
        <v>6</v>
      </c>
      <c r="F358" s="1235">
        <v>792</v>
      </c>
      <c r="G358" s="1235" t="s">
        <v>106</v>
      </c>
      <c r="H358" s="1235" t="s">
        <v>106</v>
      </c>
      <c r="I358" s="898">
        <v>54.99</v>
      </c>
      <c r="J358" s="669">
        <f t="shared" si="86"/>
        <v>1.5275504637206763</v>
      </c>
      <c r="K358" s="901">
        <v>0.21</v>
      </c>
      <c r="L358" s="911">
        <v>4</v>
      </c>
      <c r="M358" s="660">
        <f t="shared" si="87"/>
        <v>0.84</v>
      </c>
      <c r="N358" s="894" t="s">
        <v>491</v>
      </c>
      <c r="O358" s="756">
        <v>0.19</v>
      </c>
      <c r="P358" s="885">
        <v>43829</v>
      </c>
      <c r="Q358" s="885">
        <v>43845</v>
      </c>
      <c r="R358" s="660">
        <f t="shared" si="88"/>
        <v>10.52631578947368</v>
      </c>
      <c r="S358" s="721">
        <f>IF(INDEX(Historical!$D$7:$D$1379,MATCH(B358,Historical!$B$7:$B$1403,0))=0,"n/a",(INDEX(Historical!$C$7:$C$1381,MATCH(B358,Historical!$B$7:$B$1403,0))/INDEX(Historical!$D$7:$D$1379,MATCH(B358,Historical!$B$7:$B$1403,0))-1)*100)</f>
        <v>40.740740740740748</v>
      </c>
      <c r="T358" s="721">
        <f>IF(INDEX(Historical!$F$7:$F$1372,MATCH(B358,Historical!$B$7:$B$1403,0))=0,"n/a",((INDEX(Historical!$C$7:$C$1381,MATCH(B358,Historical!$B$7:$B$1403,0))/INDEX(Historical!$F$7:$F$1372,MATCH(B358,Historical!$B$7:$B$1403,0)))^(1/3)-1)*100)</f>
        <v>33.420082436097246</v>
      </c>
      <c r="U358" s="721" t="str">
        <f>IF(INDEX(Historical!$H$7:$H$1372,MATCH(B358,Historical!$B$7:$B$1403,0))=0,"n/a",((INDEX(Historical!$C$7:$C$1381,MATCH(B358,Historical!$B$7:$B$1403,0))/INDEX(Historical!$H$7:$H$1372,MATCH(B358,Historical!$B$7:$B$1403,0)))^(1/5)-1)*100)</f>
        <v>n/a</v>
      </c>
      <c r="V358" s="721" t="str">
        <f>IF(INDEX(Historical!$O$7:$O$1372,MATCH(B358,Historical!$B$7:$B$1403,0))=0,"n/a",((INDEX(Historical!$C$7:$C$1381,MATCH(B358,Historical!$B$7:$B$1403,0))/INDEX(Historical!$O$7:$O$1372,MATCH(B358,Historical!$B$7:$B$1403,0)))^(1/10)-1)*100)</f>
        <v>n/a</v>
      </c>
      <c r="W358" s="722" t="str">
        <f t="shared" si="89"/>
        <v>n/a</v>
      </c>
      <c r="X358" s="723" t="str">
        <f t="shared" si="90"/>
        <v>n/a</v>
      </c>
      <c r="Y358" s="900"/>
      <c r="Z358" s="669">
        <f t="shared" si="91"/>
        <v>70.588235294117652</v>
      </c>
      <c r="AA358" s="910">
        <f t="shared" si="92"/>
        <v>46.210084033613448</v>
      </c>
      <c r="AB358" s="911">
        <v>12</v>
      </c>
      <c r="AC358" s="889">
        <v>1.19</v>
      </c>
      <c r="AD358" s="889">
        <v>3.56</v>
      </c>
      <c r="AE358" s="889">
        <v>10.85</v>
      </c>
      <c r="AF358" s="889">
        <v>47</v>
      </c>
      <c r="AG358" s="889">
        <v>125.2</v>
      </c>
      <c r="AH358" s="889">
        <v>28.999999999999996</v>
      </c>
      <c r="AI358" s="889" t="s">
        <v>136</v>
      </c>
      <c r="AJ358" s="889">
        <v>11.1</v>
      </c>
      <c r="AK358" s="889">
        <v>13</v>
      </c>
      <c r="AL358" s="902">
        <v>1370</v>
      </c>
      <c r="AM358" s="896">
        <v>0.6</v>
      </c>
      <c r="AN358" s="889">
        <v>1.24</v>
      </c>
      <c r="AO358" s="762" t="str">
        <f t="shared" si="93"/>
        <v>n/a</v>
      </c>
      <c r="AP358" s="763" t="str">
        <f t="shared" si="94"/>
        <v>n/a</v>
      </c>
      <c r="AQ358" s="912">
        <f t="shared" si="95"/>
        <v>882.48527262466871</v>
      </c>
      <c r="AR358" s="669">
        <f>INDEX(Historical!$C$7:$C$1381,MATCH(B358,Historical!$B$7:$B$1403,0))*IF(AH358="n/a",1.03,IF(AH358&lt;0,1.01,IF(AH358&gt;10,1.1,(1+AH358/100))))</f>
        <v>0.83600000000000008</v>
      </c>
      <c r="AS358" s="910">
        <f t="shared" si="96"/>
        <v>0.86108000000000007</v>
      </c>
      <c r="AT358" s="910">
        <f t="shared" si="101"/>
        <v>0.94718800000000014</v>
      </c>
      <c r="AU358" s="910">
        <f t="shared" si="101"/>
        <v>1.0419068000000002</v>
      </c>
      <c r="AV358" s="910">
        <f t="shared" si="101"/>
        <v>1.1460974800000003</v>
      </c>
      <c r="AW358" s="669">
        <f t="shared" si="98"/>
        <v>4.8322722800000015</v>
      </c>
      <c r="AX358" s="770">
        <f t="shared" si="99"/>
        <v>8.7875473358792533</v>
      </c>
      <c r="AY358" s="959">
        <v>0.79</v>
      </c>
      <c r="AZ358" s="896">
        <v>46.37</v>
      </c>
      <c r="BA358" s="896">
        <v>-22.93</v>
      </c>
      <c r="BB358" s="896">
        <v>-18.41</v>
      </c>
      <c r="BC358" s="896">
        <v>-10.100000000000001</v>
      </c>
      <c r="BD358" s="932"/>
      <c r="BE358" s="641">
        <v>2014</v>
      </c>
      <c r="BF358" s="922">
        <f t="shared" si="100"/>
        <v>0</v>
      </c>
      <c r="BG358" s="906">
        <v>28.499999999999996</v>
      </c>
      <c r="BH358" s="888"/>
    </row>
    <row r="359" spans="1:60" s="887" customFormat="1" ht="12.75" customHeight="1" x14ac:dyDescent="0.2">
      <c r="A359" s="904" t="s">
        <v>4320</v>
      </c>
      <c r="B359" s="612" t="s">
        <v>4316</v>
      </c>
      <c r="C359" s="957" t="s">
        <v>108</v>
      </c>
      <c r="D359" s="957" t="s">
        <v>4347</v>
      </c>
      <c r="E359" s="754">
        <v>6</v>
      </c>
      <c r="F359" s="1235">
        <v>739</v>
      </c>
      <c r="G359" s="1235" t="s">
        <v>106</v>
      </c>
      <c r="H359" s="1235" t="s">
        <v>106</v>
      </c>
      <c r="I359" s="898">
        <v>20.440000000000001</v>
      </c>
      <c r="J359" s="669">
        <f t="shared" si="86"/>
        <v>3.3268101761252442</v>
      </c>
      <c r="K359" s="901">
        <v>0.17</v>
      </c>
      <c r="L359" s="911">
        <v>4</v>
      </c>
      <c r="M359" s="660">
        <f t="shared" si="87"/>
        <v>0.68</v>
      </c>
      <c r="N359" s="894" t="s">
        <v>107</v>
      </c>
      <c r="O359" s="756">
        <v>0.15</v>
      </c>
      <c r="P359" s="890">
        <v>43406</v>
      </c>
      <c r="Q359" s="890">
        <v>43420</v>
      </c>
      <c r="R359" s="660">
        <f t="shared" si="88"/>
        <v>13.333333333333346</v>
      </c>
      <c r="S359" s="721">
        <f>IF(INDEX(Historical!$D$7:$D$1379,MATCH(B359,Historical!$B$7:$B$1403,0))=0,"n/a",(INDEX(Historical!$C$7:$C$1381,MATCH(B359,Historical!$B$7:$B$1403,0))/INDEX(Historical!$D$7:$D$1379,MATCH(B359,Historical!$B$7:$B$1403,0))-1)*100)</f>
        <v>9.6774193548387224</v>
      </c>
      <c r="T359" s="721">
        <f>IF(INDEX(Historical!$F$7:$F$1372,MATCH(B359,Historical!$B$7:$B$1403,0))=0,"n/a",((INDEX(Historical!$C$7:$C$1381,MATCH(B359,Historical!$B$7:$B$1403,0))/INDEX(Historical!$F$7:$F$1372,MATCH(B359,Historical!$B$7:$B$1403,0)))^(1/3)-1)*100)</f>
        <v>7.9870600425827831</v>
      </c>
      <c r="U359" s="721">
        <f>IF(INDEX(Historical!$H$7:$H$1372,MATCH(B359,Historical!$B$7:$B$1403,0))=0,"n/a",((INDEX(Historical!$C$7:$C$1381,MATCH(B359,Historical!$B$7:$B$1403,0))/INDEX(Historical!$H$7:$H$1372,MATCH(B359,Historical!$B$7:$B$1403,0)))^(1/5)-1)*100)</f>
        <v>6.7732756696031737</v>
      </c>
      <c r="V359" s="721">
        <f>IF(INDEX(Historical!$O$7:$O$1372,MATCH(B359,Historical!$B$7:$B$1403,0))=0,"n/a",((INDEX(Historical!$C$7:$C$1381,MATCH(B359,Historical!$B$7:$B$1403,0))/INDEX(Historical!$O$7:$O$1372,MATCH(B359,Historical!$B$7:$B$1403,0)))^(1/10)-1)*100)</f>
        <v>-1.6120543459473669</v>
      </c>
      <c r="W359" s="722" t="str">
        <f t="shared" si="89"/>
        <v>n/a</v>
      </c>
      <c r="X359" s="723">
        <f t="shared" si="90"/>
        <v>0.74431600764870043</v>
      </c>
      <c r="Y359" s="691" t="s">
        <v>4513</v>
      </c>
      <c r="Z359" s="669">
        <f t="shared" si="91"/>
        <v>38.857142857142861</v>
      </c>
      <c r="AA359" s="910">
        <f t="shared" si="92"/>
        <v>11.680000000000001</v>
      </c>
      <c r="AB359" s="911">
        <v>12</v>
      </c>
      <c r="AC359" s="889">
        <v>1.75</v>
      </c>
      <c r="AD359" s="889">
        <v>1.17</v>
      </c>
      <c r="AE359" s="889">
        <v>4.04</v>
      </c>
      <c r="AF359" s="889">
        <v>0.9</v>
      </c>
      <c r="AG359" s="889">
        <v>8.2000000000000011</v>
      </c>
      <c r="AH359" s="889">
        <v>5.6000000000000005</v>
      </c>
      <c r="AI359" s="889">
        <v>8.57</v>
      </c>
      <c r="AJ359" s="889">
        <v>9.1</v>
      </c>
      <c r="AK359" s="889">
        <v>10</v>
      </c>
      <c r="AL359" s="902">
        <v>1250</v>
      </c>
      <c r="AM359" s="896">
        <v>0.89999999999999991</v>
      </c>
      <c r="AN359" s="889">
        <v>0.08</v>
      </c>
      <c r="AO359" s="762">
        <f t="shared" si="93"/>
        <v>-1.5799141542715827</v>
      </c>
      <c r="AP359" s="763">
        <f t="shared" si="94"/>
        <v>10.100085845728419</v>
      </c>
      <c r="AQ359" s="912">
        <f t="shared" si="95"/>
        <v>-31.64797003745975</v>
      </c>
      <c r="AR359" s="669">
        <f>INDEX(Historical!$C$7:$C$1381,MATCH(B359,Historical!$B$7:$B$1403,0))*IF(AH359="n/a",1.03,IF(AH359&lt;0,1.01,IF(AH359&gt;10,1.1,(1+AH359/100))))</f>
        <v>0.71808000000000005</v>
      </c>
      <c r="AS359" s="910">
        <f t="shared" si="96"/>
        <v>0.77961945600000015</v>
      </c>
      <c r="AT359" s="910">
        <f t="shared" si="101"/>
        <v>0.85758140160000029</v>
      </c>
      <c r="AU359" s="910">
        <f t="shared" si="101"/>
        <v>0.94333954176000034</v>
      </c>
      <c r="AV359" s="910">
        <f t="shared" si="101"/>
        <v>1.0376734959360006</v>
      </c>
      <c r="AW359" s="669">
        <f t="shared" si="98"/>
        <v>4.3362938952960013</v>
      </c>
      <c r="AX359" s="770">
        <f t="shared" si="99"/>
        <v>21.2147450846184</v>
      </c>
      <c r="AY359" s="959">
        <v>0.8</v>
      </c>
      <c r="AZ359" s="896">
        <v>-0.1</v>
      </c>
      <c r="BA359" s="896">
        <v>-21.66</v>
      </c>
      <c r="BB359" s="896">
        <v>-15.78</v>
      </c>
      <c r="BC359" s="896">
        <v>-14.29</v>
      </c>
      <c r="BD359" s="932"/>
      <c r="BE359" s="641">
        <v>2014</v>
      </c>
      <c r="BF359" s="922">
        <f t="shared" si="100"/>
        <v>0</v>
      </c>
      <c r="BG359" s="906">
        <v>1.0999999999999999</v>
      </c>
      <c r="BH359" s="888"/>
    </row>
    <row r="360" spans="1:60" s="887" customFormat="1" ht="12.75" customHeight="1" x14ac:dyDescent="0.2">
      <c r="A360" s="156" t="s">
        <v>4143</v>
      </c>
      <c r="B360" s="612" t="s">
        <v>2627</v>
      </c>
      <c r="C360" s="957" t="s">
        <v>108</v>
      </c>
      <c r="D360" s="957" t="s">
        <v>4355</v>
      </c>
      <c r="E360" s="754">
        <v>6</v>
      </c>
      <c r="F360" s="1235">
        <v>795</v>
      </c>
      <c r="G360" s="1235" t="s">
        <v>106</v>
      </c>
      <c r="H360" s="1235" t="s">
        <v>106</v>
      </c>
      <c r="I360" s="898">
        <v>17.8</v>
      </c>
      <c r="J360" s="669">
        <f t="shared" si="86"/>
        <v>3.8202247191011236</v>
      </c>
      <c r="K360" s="901">
        <v>0.17</v>
      </c>
      <c r="L360" s="911">
        <v>4</v>
      </c>
      <c r="M360" s="660">
        <f t="shared" si="87"/>
        <v>0.68</v>
      </c>
      <c r="N360" s="894" t="s">
        <v>693</v>
      </c>
      <c r="O360" s="756">
        <v>0.15</v>
      </c>
      <c r="P360" s="1196">
        <v>43861</v>
      </c>
      <c r="Q360" s="1196">
        <v>43870</v>
      </c>
      <c r="R360" s="660">
        <f t="shared" si="88"/>
        <v>13.333333333333346</v>
      </c>
      <c r="S360" s="721">
        <f>IF(INDEX(Historical!$D$7:$D$1379,MATCH(B360,Historical!$B$7:$B$1403,0))=0,"n/a",(INDEX(Historical!$C$7:$C$1381,MATCH(B360,Historical!$B$7:$B$1403,0))/INDEX(Historical!$D$7:$D$1379,MATCH(B360,Historical!$B$7:$B$1403,0))-1)*100)</f>
        <v>19.999999999999996</v>
      </c>
      <c r="T360" s="721">
        <f>IF(INDEX(Historical!$F$7:$F$1372,MATCH(B360,Historical!$B$7:$B$1403,0))=0,"n/a",((INDEX(Historical!$C$7:$C$1381,MATCH(B360,Historical!$B$7:$B$1403,0))/INDEX(Historical!$F$7:$F$1372,MATCH(B360,Historical!$B$7:$B$1403,0)))^(1/3)-1)*100)</f>
        <v>19.681696117715084</v>
      </c>
      <c r="U360" s="721" t="str">
        <f>IF(INDEX(Historical!$H$7:$H$1372,MATCH(B360,Historical!$B$7:$B$1403,0))=0,"n/a",((INDEX(Historical!$C$7:$C$1381,MATCH(B360,Historical!$B$7:$B$1403,0))/INDEX(Historical!$H$7:$H$1372,MATCH(B360,Historical!$B$7:$B$1403,0)))^(1/5)-1)*100)</f>
        <v>n/a</v>
      </c>
      <c r="V360" s="721">
        <f>IF(INDEX(Historical!$O$7:$O$1372,MATCH(B360,Historical!$B$7:$B$1403,0))=0,"n/a",((INDEX(Historical!$C$7:$C$1381,MATCH(B360,Historical!$B$7:$B$1403,0))/INDEX(Historical!$O$7:$O$1372,MATCH(B360,Historical!$B$7:$B$1403,0)))^(1/10)-1)*100)</f>
        <v>-3.7575084011429616</v>
      </c>
      <c r="W360" s="722" t="str">
        <f t="shared" si="89"/>
        <v>n/a</v>
      </c>
      <c r="X360" s="723" t="str">
        <f t="shared" si="90"/>
        <v>n/a</v>
      </c>
      <c r="Y360" s="900"/>
      <c r="Z360" s="669">
        <f t="shared" si="91"/>
        <v>42.767295597484278</v>
      </c>
      <c r="AA360" s="910">
        <f t="shared" si="92"/>
        <v>11.19496855345912</v>
      </c>
      <c r="AB360" s="911">
        <v>12</v>
      </c>
      <c r="AC360" s="889">
        <v>1.59</v>
      </c>
      <c r="AD360" s="889" t="s">
        <v>136</v>
      </c>
      <c r="AE360" s="889">
        <v>2.1800000000000002</v>
      </c>
      <c r="AF360" s="889">
        <v>0.87</v>
      </c>
      <c r="AG360" s="889">
        <v>5.5</v>
      </c>
      <c r="AH360" s="889">
        <v>15</v>
      </c>
      <c r="AI360" s="889">
        <v>11.35</v>
      </c>
      <c r="AJ360" s="889">
        <v>3.9</v>
      </c>
      <c r="AK360" s="889" t="s">
        <v>136</v>
      </c>
      <c r="AL360" s="902">
        <v>202.03</v>
      </c>
      <c r="AM360" s="896">
        <v>3.9</v>
      </c>
      <c r="AN360" s="889">
        <v>0.14000000000000001</v>
      </c>
      <c r="AO360" s="762" t="str">
        <f t="shared" si="93"/>
        <v>n/a</v>
      </c>
      <c r="AP360" s="763" t="str">
        <f t="shared" si="94"/>
        <v>n/a</v>
      </c>
      <c r="AQ360" s="912">
        <f t="shared" si="95"/>
        <v>-34.206982330917569</v>
      </c>
      <c r="AR360" s="669">
        <f>INDEX(Historical!$C$7:$C$1381,MATCH(B360,Historical!$B$7:$B$1403,0))*IF(AH360="n/a",1.03,IF(AH360&lt;0,1.01,IF(AH360&gt;10,1.1,(1+AH360/100))))</f>
        <v>0.66</v>
      </c>
      <c r="AS360" s="910">
        <f t="shared" si="96"/>
        <v>0.72600000000000009</v>
      </c>
      <c r="AT360" s="910">
        <f t="shared" si="101"/>
        <v>0.74778000000000011</v>
      </c>
      <c r="AU360" s="910">
        <f t="shared" si="101"/>
        <v>0.77021340000000016</v>
      </c>
      <c r="AV360" s="910">
        <f t="shared" si="101"/>
        <v>0.79331980200000018</v>
      </c>
      <c r="AW360" s="669">
        <f t="shared" si="98"/>
        <v>3.6973132020000006</v>
      </c>
      <c r="AX360" s="770">
        <f t="shared" si="99"/>
        <v>20.771422483146072</v>
      </c>
      <c r="AY360" s="959">
        <v>0.66</v>
      </c>
      <c r="AZ360" s="896">
        <v>-1.6</v>
      </c>
      <c r="BA360" s="896">
        <v>-24.19</v>
      </c>
      <c r="BB360" s="896">
        <v>-18.07</v>
      </c>
      <c r="BC360" s="896">
        <v>-18.11</v>
      </c>
      <c r="BD360" s="932"/>
      <c r="BE360" s="641">
        <v>2015</v>
      </c>
      <c r="BF360" s="922">
        <f t="shared" si="100"/>
        <v>0</v>
      </c>
      <c r="BG360" s="906">
        <v>0.5</v>
      </c>
      <c r="BH360" s="888"/>
    </row>
    <row r="361" spans="1:60" s="887" customFormat="1" ht="12.75" customHeight="1" x14ac:dyDescent="0.2">
      <c r="A361" s="895" t="s">
        <v>3890</v>
      </c>
      <c r="B361" s="621" t="s">
        <v>3891</v>
      </c>
      <c r="C361" s="957" t="s">
        <v>178</v>
      </c>
      <c r="D361" s="957" t="s">
        <v>4353</v>
      </c>
      <c r="E361" s="754">
        <v>6</v>
      </c>
      <c r="F361" s="1235">
        <v>781</v>
      </c>
      <c r="G361" s="1235" t="s">
        <v>106</v>
      </c>
      <c r="H361" s="1235" t="s">
        <v>106</v>
      </c>
      <c r="I361" s="898">
        <v>18.97</v>
      </c>
      <c r="J361" s="669">
        <f t="shared" si="86"/>
        <v>10.964681075382183</v>
      </c>
      <c r="K361" s="901">
        <v>0.52</v>
      </c>
      <c r="L361" s="911">
        <v>4</v>
      </c>
      <c r="M361" s="660">
        <f t="shared" si="87"/>
        <v>2.08</v>
      </c>
      <c r="N361" s="894" t="s">
        <v>135</v>
      </c>
      <c r="O361" s="756">
        <v>0.51500000000000001</v>
      </c>
      <c r="P361" s="885">
        <v>43781</v>
      </c>
      <c r="Q361" s="885">
        <v>43794</v>
      </c>
      <c r="R361" s="660">
        <f t="shared" si="88"/>
        <v>0.97087378640776778</v>
      </c>
      <c r="S361" s="721">
        <f>IF(INDEX(Historical!$D$7:$D$1379,MATCH(B361,Historical!$B$7:$B$1403,0))=0,"n/a",(INDEX(Historical!$C$7:$C$1381,MATCH(B361,Historical!$B$7:$B$1403,0))/INDEX(Historical!$D$7:$D$1379,MATCH(B361,Historical!$B$7:$B$1403,0))-1)*100)</f>
        <v>4.0609137055837463</v>
      </c>
      <c r="T361" s="721">
        <f>IF(INDEX(Historical!$F$7:$F$1372,MATCH(B361,Historical!$B$7:$B$1403,0))=0,"n/a",((INDEX(Historical!$C$7:$C$1381,MATCH(B361,Historical!$B$7:$B$1403,0))/INDEX(Historical!$F$7:$F$1372,MATCH(B361,Historical!$B$7:$B$1403,0)))^(1/3)-1)*100)</f>
        <v>6.4392109888903093</v>
      </c>
      <c r="U361" s="721">
        <f>IF(INDEX(Historical!$H$7:$H$1372,MATCH(B361,Historical!$B$7:$B$1403,0))=0,"n/a",((INDEX(Historical!$C$7:$C$1381,MATCH(B361,Historical!$B$7:$B$1403,0))/INDEX(Historical!$H$7:$H$1372,MATCH(B361,Historical!$B$7:$B$1403,0)))^(1/5)-1)*100)</f>
        <v>34.833933975038093</v>
      </c>
      <c r="V361" s="721" t="str">
        <f>IF(INDEX(Historical!$O$7:$O$1372,MATCH(B361,Historical!$B$7:$B$1403,0))=0,"n/a",((INDEX(Historical!$C$7:$C$1381,MATCH(B361,Historical!$B$7:$B$1403,0))/INDEX(Historical!$O$7:$O$1372,MATCH(B361,Historical!$B$7:$B$1403,0)))^(1/10)-1)*100)</f>
        <v>n/a</v>
      </c>
      <c r="W361" s="722" t="str">
        <f t="shared" si="89"/>
        <v>n/a</v>
      </c>
      <c r="X361" s="723">
        <f t="shared" si="90"/>
        <v>2.721401091799851</v>
      </c>
      <c r="Y361" s="900"/>
      <c r="Z361" s="669">
        <f t="shared" si="91"/>
        <v>123.07692307692308</v>
      </c>
      <c r="AA361" s="910">
        <f t="shared" si="92"/>
        <v>11.224852071005916</v>
      </c>
      <c r="AB361" s="911">
        <v>12</v>
      </c>
      <c r="AC361" s="889">
        <v>1.69</v>
      </c>
      <c r="AD361" s="889">
        <v>1.42</v>
      </c>
      <c r="AE361" s="889">
        <v>3.5</v>
      </c>
      <c r="AF361" s="889">
        <v>11.29</v>
      </c>
      <c r="AG361" s="892">
        <v>120.39999999999999</v>
      </c>
      <c r="AH361" s="889">
        <v>-1</v>
      </c>
      <c r="AI361" s="889">
        <v>4.5600000000000005</v>
      </c>
      <c r="AJ361" s="889">
        <v>12.8</v>
      </c>
      <c r="AK361" s="889">
        <v>7.89</v>
      </c>
      <c r="AL361" s="902">
        <v>1190</v>
      </c>
      <c r="AM361" s="896">
        <v>0.1</v>
      </c>
      <c r="AN361" s="889">
        <v>7.63</v>
      </c>
      <c r="AO361" s="762">
        <f t="shared" si="93"/>
        <v>34.573762979414354</v>
      </c>
      <c r="AP361" s="763">
        <f t="shared" si="94"/>
        <v>45.798615050420274</v>
      </c>
      <c r="AQ361" s="912">
        <f t="shared" si="95"/>
        <v>137.32638555528621</v>
      </c>
      <c r="AR361" s="669">
        <f>INDEX(Historical!$C$7:$C$1381,MATCH(B361,Historical!$B$7:$B$1403,0))*IF(AH361="n/a",1.03,IF(AH361&lt;0,1.01,IF(AH361&gt;10,1.1,(1+AH361/100))))</f>
        <v>2.0705</v>
      </c>
      <c r="AS361" s="910">
        <f t="shared" si="96"/>
        <v>2.1649148</v>
      </c>
      <c r="AT361" s="910">
        <f t="shared" si="101"/>
        <v>2.33572657772</v>
      </c>
      <c r="AU361" s="910">
        <f t="shared" si="101"/>
        <v>2.5200154047021082</v>
      </c>
      <c r="AV361" s="910">
        <f t="shared" si="101"/>
        <v>2.7188446201331042</v>
      </c>
      <c r="AW361" s="669">
        <f t="shared" si="98"/>
        <v>11.810001402555212</v>
      </c>
      <c r="AX361" s="770">
        <f t="shared" si="99"/>
        <v>62.25620138405489</v>
      </c>
      <c r="AY361" s="959">
        <v>0.83</v>
      </c>
      <c r="AZ361" s="896">
        <v>1.34</v>
      </c>
      <c r="BA361" s="896">
        <v>-15.1</v>
      </c>
      <c r="BB361" s="896">
        <v>-9.35</v>
      </c>
      <c r="BC361" s="896">
        <v>-8.94</v>
      </c>
      <c r="BD361" s="932"/>
      <c r="BE361" s="641">
        <v>2014</v>
      </c>
      <c r="BF361" s="922">
        <f t="shared" si="100"/>
        <v>0</v>
      </c>
      <c r="BG361" s="906">
        <v>10.299999999999999</v>
      </c>
      <c r="BH361" s="888"/>
    </row>
    <row r="362" spans="1:60" s="887" customFormat="1" ht="12.75" customHeight="1" x14ac:dyDescent="0.2">
      <c r="A362" s="887" t="s">
        <v>3892</v>
      </c>
      <c r="B362" s="621" t="s">
        <v>3893</v>
      </c>
      <c r="C362" s="957" t="s">
        <v>108</v>
      </c>
      <c r="D362" s="957" t="s">
        <v>4355</v>
      </c>
      <c r="E362" s="754">
        <v>6</v>
      </c>
      <c r="F362" s="1235">
        <v>742</v>
      </c>
      <c r="G362" s="1235" t="s">
        <v>106</v>
      </c>
      <c r="H362" s="1235" t="s">
        <v>106</v>
      </c>
      <c r="I362" s="898">
        <v>51.13</v>
      </c>
      <c r="J362" s="669">
        <f t="shared" si="86"/>
        <v>2.3469587326422841</v>
      </c>
      <c r="K362" s="901">
        <v>0.3</v>
      </c>
      <c r="L362" s="911">
        <v>4</v>
      </c>
      <c r="M362" s="660">
        <f t="shared" si="87"/>
        <v>1.2</v>
      </c>
      <c r="N362" s="894" t="s">
        <v>3970</v>
      </c>
      <c r="O362" s="756">
        <v>0.25</v>
      </c>
      <c r="P362" s="890">
        <v>43472</v>
      </c>
      <c r="Q362" s="890">
        <v>43487</v>
      </c>
      <c r="R362" s="660">
        <f t="shared" si="88"/>
        <v>19.999999999999996</v>
      </c>
      <c r="S362" s="721">
        <f>IF(INDEX(Historical!$D$7:$D$1379,MATCH(B362,Historical!$B$7:$B$1403,0))=0,"n/a",(INDEX(Historical!$C$7:$C$1381,MATCH(B362,Historical!$B$7:$B$1403,0))/INDEX(Historical!$D$7:$D$1379,MATCH(B362,Historical!$B$7:$B$1403,0))-1)*100)</f>
        <v>27.659574468085111</v>
      </c>
      <c r="T362" s="721">
        <f>IF(INDEX(Historical!$F$7:$F$1372,MATCH(B362,Historical!$B$7:$B$1403,0))=0,"n/a",((INDEX(Historical!$C$7:$C$1381,MATCH(B362,Historical!$B$7:$B$1403,0))/INDEX(Historical!$F$7:$F$1372,MATCH(B362,Historical!$B$7:$B$1403,0)))^(1/3)-1)*100)</f>
        <v>25.99210498948732</v>
      </c>
      <c r="U362" s="721">
        <f>IF(INDEX(Historical!$H$7:$H$1372,MATCH(B362,Historical!$B$7:$B$1403,0))=0,"n/a",((INDEX(Historical!$C$7:$C$1381,MATCH(B362,Historical!$B$7:$B$1403,0))/INDEX(Historical!$H$7:$H$1372,MATCH(B362,Historical!$B$7:$B$1403,0)))^(1/5)-1)*100)</f>
        <v>64.375182951722579</v>
      </c>
      <c r="V362" s="721">
        <f>IF(INDEX(Historical!$O$7:$O$1372,MATCH(B362,Historical!$B$7:$B$1403,0))=0,"n/a",((INDEX(Historical!$C$7:$C$1381,MATCH(B362,Historical!$B$7:$B$1403,0))/INDEX(Historical!$O$7:$O$1372,MATCH(B362,Historical!$B$7:$B$1403,0)))^(1/10)-1)*100)</f>
        <v>31.101942303974983</v>
      </c>
      <c r="W362" s="722">
        <f t="shared" si="89"/>
        <v>2.0698123069791405</v>
      </c>
      <c r="X362" s="723">
        <f t="shared" si="90"/>
        <v>2.4110555412630177</v>
      </c>
      <c r="Y362" s="679"/>
      <c r="Z362" s="669">
        <f t="shared" si="91"/>
        <v>23.210831721470019</v>
      </c>
      <c r="AA362" s="910">
        <f t="shared" si="92"/>
        <v>9.8897485493230182</v>
      </c>
      <c r="AB362" s="911">
        <v>12</v>
      </c>
      <c r="AC362" s="889">
        <v>5.17</v>
      </c>
      <c r="AD362" s="889">
        <v>0.99</v>
      </c>
      <c r="AE362" s="889">
        <v>3.44</v>
      </c>
      <c r="AF362" s="889">
        <v>1.68</v>
      </c>
      <c r="AG362" s="889">
        <v>17.100000000000001</v>
      </c>
      <c r="AH362" s="889">
        <v>37.299999999999997</v>
      </c>
      <c r="AI362" s="889">
        <v>7.9200000000000008</v>
      </c>
      <c r="AJ362" s="889">
        <v>26.700000000000003</v>
      </c>
      <c r="AK362" s="889">
        <v>10</v>
      </c>
      <c r="AL362" s="902">
        <v>779.22</v>
      </c>
      <c r="AM362" s="896">
        <v>1.6</v>
      </c>
      <c r="AN362" s="889">
        <v>0.22</v>
      </c>
      <c r="AO362" s="762">
        <f t="shared" si="93"/>
        <v>56.832393135041841</v>
      </c>
      <c r="AP362" s="763">
        <f t="shared" si="94"/>
        <v>66.722141684364857</v>
      </c>
      <c r="AQ362" s="912">
        <f t="shared" si="95"/>
        <v>-14.067784949446816</v>
      </c>
      <c r="AR362" s="669">
        <f>INDEX(Historical!$C$7:$C$1381,MATCH(B362,Historical!$B$7:$B$1403,0))*IF(AH362="n/a",1.03,IF(AH362&lt;0,1.01,IF(AH362&gt;10,1.1,(1+AH362/100))))</f>
        <v>1.32</v>
      </c>
      <c r="AS362" s="910">
        <f t="shared" si="96"/>
        <v>1.424544</v>
      </c>
      <c r="AT362" s="910">
        <f t="shared" si="101"/>
        <v>1.5669984000000001</v>
      </c>
      <c r="AU362" s="910">
        <f t="shared" si="101"/>
        <v>1.7236982400000003</v>
      </c>
      <c r="AV362" s="910">
        <f t="shared" si="101"/>
        <v>1.8960680640000005</v>
      </c>
      <c r="AW362" s="669">
        <f t="shared" si="98"/>
        <v>7.931308704000001</v>
      </c>
      <c r="AX362" s="770">
        <f t="shared" si="99"/>
        <v>15.512045186778799</v>
      </c>
      <c r="AY362" s="959">
        <v>1.17</v>
      </c>
      <c r="AZ362" s="896">
        <v>21.8</v>
      </c>
      <c r="BA362" s="896">
        <v>-20.73</v>
      </c>
      <c r="BB362" s="896">
        <v>-14.91</v>
      </c>
      <c r="BC362" s="896">
        <v>-3.95</v>
      </c>
      <c r="BD362" s="932"/>
      <c r="BE362" s="641">
        <v>2014</v>
      </c>
      <c r="BF362" s="922">
        <f t="shared" si="100"/>
        <v>0</v>
      </c>
      <c r="BG362" s="906">
        <v>1.7000000000000002</v>
      </c>
      <c r="BH362" s="888"/>
    </row>
    <row r="363" spans="1:60" s="887" customFormat="1" ht="12.75" customHeight="1" x14ac:dyDescent="0.2">
      <c r="A363" s="895" t="s">
        <v>3888</v>
      </c>
      <c r="B363" s="621" t="s">
        <v>3889</v>
      </c>
      <c r="C363" s="957" t="s">
        <v>108</v>
      </c>
      <c r="D363" s="957" t="s">
        <v>4355</v>
      </c>
      <c r="E363" s="754">
        <v>6</v>
      </c>
      <c r="F363" s="1235">
        <v>763</v>
      </c>
      <c r="G363" s="1235" t="s">
        <v>106</v>
      </c>
      <c r="H363" s="1235" t="s">
        <v>106</v>
      </c>
      <c r="I363" s="898">
        <v>18.5</v>
      </c>
      <c r="J363" s="669">
        <f t="shared" si="86"/>
        <v>3.4594594594594597</v>
      </c>
      <c r="K363" s="901">
        <v>0.16</v>
      </c>
      <c r="L363" s="911">
        <v>4</v>
      </c>
      <c r="M363" s="660">
        <f t="shared" si="87"/>
        <v>0.64</v>
      </c>
      <c r="N363" s="894" t="s">
        <v>279</v>
      </c>
      <c r="O363" s="756">
        <v>0.14000000000000001</v>
      </c>
      <c r="P363" s="885">
        <v>43657</v>
      </c>
      <c r="Q363" s="885">
        <v>43672</v>
      </c>
      <c r="R363" s="660">
        <f t="shared" si="88"/>
        <v>14.285714285714276</v>
      </c>
      <c r="S363" s="721">
        <f>IF(INDEX(Historical!$D$7:$D$1379,MATCH(B363,Historical!$B$7:$B$1403,0))=0,"n/a",(INDEX(Historical!$C$7:$C$1381,MATCH(B363,Historical!$B$7:$B$1403,0))/INDEX(Historical!$D$7:$D$1379,MATCH(B363,Historical!$B$7:$B$1403,0))-1)*100)</f>
        <v>15.384615384615374</v>
      </c>
      <c r="T363" s="721">
        <f>IF(INDEX(Historical!$F$7:$F$1372,MATCH(B363,Historical!$B$7:$B$1403,0))=0,"n/a",((INDEX(Historical!$C$7:$C$1381,MATCH(B363,Historical!$B$7:$B$1403,0))/INDEX(Historical!$F$7:$F$1372,MATCH(B363,Historical!$B$7:$B$1403,0)))^(1/3)-1)*100)</f>
        <v>24.622517114844044</v>
      </c>
      <c r="U363" s="721">
        <f>IF(INDEX(Historical!$H$7:$H$1372,MATCH(B363,Historical!$B$7:$B$1403,0))=0,"n/a",((INDEX(Historical!$C$7:$C$1381,MATCH(B363,Historical!$B$7:$B$1403,0))/INDEX(Historical!$H$7:$H$1372,MATCH(B363,Historical!$B$7:$B$1403,0)))^(1/5)-1)*100)</f>
        <v>43.096908110525554</v>
      </c>
      <c r="V363" s="721" t="str">
        <f>IF(INDEX(Historical!$O$7:$O$1372,MATCH(B363,Historical!$B$7:$B$1403,0))=0,"n/a",((INDEX(Historical!$C$7:$C$1381,MATCH(B363,Historical!$B$7:$B$1403,0))/INDEX(Historical!$O$7:$O$1372,MATCH(B363,Historical!$B$7:$B$1403,0)))^(1/10)-1)*100)</f>
        <v>n/a</v>
      </c>
      <c r="W363" s="722" t="str">
        <f t="shared" si="89"/>
        <v>n/a</v>
      </c>
      <c r="X363" s="723">
        <f t="shared" si="90"/>
        <v>2.6278602506418016</v>
      </c>
      <c r="Y363" s="688" t="s">
        <v>4139</v>
      </c>
      <c r="Z363" s="669">
        <f t="shared" si="91"/>
        <v>25.806451612903224</v>
      </c>
      <c r="AA363" s="910">
        <f t="shared" si="92"/>
        <v>7.459677419354839</v>
      </c>
      <c r="AB363" s="911">
        <v>12</v>
      </c>
      <c r="AC363" s="889">
        <v>2.48</v>
      </c>
      <c r="AD363" s="889">
        <v>0.28000000000000003</v>
      </c>
      <c r="AE363" s="889">
        <v>3.08</v>
      </c>
      <c r="AF363" s="889">
        <v>1.28</v>
      </c>
      <c r="AG363" s="889">
        <v>16.900000000000002</v>
      </c>
      <c r="AH363" s="889">
        <v>58.699999999999996</v>
      </c>
      <c r="AI363" s="889" t="s">
        <v>136</v>
      </c>
      <c r="AJ363" s="889">
        <v>16.400000000000002</v>
      </c>
      <c r="AK363" s="889">
        <v>26.3</v>
      </c>
      <c r="AL363" s="902">
        <v>245.13</v>
      </c>
      <c r="AM363" s="896">
        <v>8.4</v>
      </c>
      <c r="AN363" s="889">
        <v>0.09</v>
      </c>
      <c r="AO363" s="762">
        <f t="shared" si="93"/>
        <v>39.096690150630174</v>
      </c>
      <c r="AP363" s="763">
        <f t="shared" si="94"/>
        <v>46.556367569985014</v>
      </c>
      <c r="AQ363" s="912">
        <f t="shared" si="95"/>
        <v>-34.856100833874649</v>
      </c>
      <c r="AR363" s="669">
        <f>INDEX(Historical!$C$7:$C$1381,MATCH(B363,Historical!$B$7:$B$1403,0))*IF(AH363="n/a",1.03,IF(AH363&lt;0,1.01,IF(AH363&gt;10,1.1,(1+AH363/100))))</f>
        <v>0.66</v>
      </c>
      <c r="AS363" s="910">
        <f t="shared" si="96"/>
        <v>0.67980000000000007</v>
      </c>
      <c r="AT363" s="910">
        <f t="shared" si="101"/>
        <v>0.74778000000000011</v>
      </c>
      <c r="AU363" s="910">
        <f t="shared" si="101"/>
        <v>0.82255800000000023</v>
      </c>
      <c r="AV363" s="910">
        <f t="shared" si="101"/>
        <v>0.90481380000000033</v>
      </c>
      <c r="AW363" s="669">
        <f t="shared" si="98"/>
        <v>3.8149518000000007</v>
      </c>
      <c r="AX363" s="770">
        <f t="shared" si="99"/>
        <v>20.621361081081087</v>
      </c>
      <c r="AY363" s="959">
        <v>0.75</v>
      </c>
      <c r="AZ363" s="896">
        <v>4.25</v>
      </c>
      <c r="BA363" s="896">
        <v>-20.04</v>
      </c>
      <c r="BB363" s="896">
        <v>-14.84</v>
      </c>
      <c r="BC363" s="896">
        <v>-11.87</v>
      </c>
      <c r="BD363" s="932"/>
      <c r="BE363" s="641">
        <v>2014</v>
      </c>
      <c r="BF363" s="922">
        <f t="shared" si="100"/>
        <v>0</v>
      </c>
      <c r="BG363" s="906">
        <v>1.7999999999999998</v>
      </c>
      <c r="BH363" s="888"/>
    </row>
    <row r="364" spans="1:60" s="887" customFormat="1" ht="12.75" customHeight="1" x14ac:dyDescent="0.2">
      <c r="A364" s="887" t="s">
        <v>3809</v>
      </c>
      <c r="B364" s="621" t="s">
        <v>3810</v>
      </c>
      <c r="C364" s="957" t="s">
        <v>246</v>
      </c>
      <c r="D364" s="957" t="s">
        <v>4333</v>
      </c>
      <c r="E364" s="754">
        <v>6</v>
      </c>
      <c r="F364" s="1235">
        <v>752</v>
      </c>
      <c r="G364" s="1235" t="s">
        <v>106</v>
      </c>
      <c r="H364" s="1235" t="s">
        <v>106</v>
      </c>
      <c r="I364" s="898">
        <v>57.6</v>
      </c>
      <c r="J364" s="669">
        <f t="shared" si="86"/>
        <v>3.8888888888888888</v>
      </c>
      <c r="K364" s="901">
        <v>0.56000000000000005</v>
      </c>
      <c r="L364" s="911">
        <v>4</v>
      </c>
      <c r="M364" s="660">
        <f t="shared" si="87"/>
        <v>2.2400000000000002</v>
      </c>
      <c r="N364" s="894" t="s">
        <v>4069</v>
      </c>
      <c r="O364" s="756">
        <v>0.5</v>
      </c>
      <c r="P364" s="636">
        <v>43567</v>
      </c>
      <c r="Q364" s="636">
        <v>43581</v>
      </c>
      <c r="R364" s="660">
        <f t="shared" si="88"/>
        <v>12.000000000000011</v>
      </c>
      <c r="S364" s="721">
        <f>IF(INDEX(Historical!$D$7:$D$1379,MATCH(B364,Historical!$B$7:$B$1403,0))=0,"n/a",(INDEX(Historical!$C$7:$C$1381,MATCH(B364,Historical!$B$7:$B$1403,0))/INDEX(Historical!$D$7:$D$1379,MATCH(B364,Historical!$B$7:$B$1403,0))-1)*100)</f>
        <v>12.000000000000011</v>
      </c>
      <c r="T364" s="721">
        <f>IF(INDEX(Historical!$F$7:$F$1372,MATCH(B364,Historical!$B$7:$B$1403,0))=0,"n/a",((INDEX(Historical!$C$7:$C$1381,MATCH(B364,Historical!$B$7:$B$1403,0))/INDEX(Historical!$F$7:$F$1372,MATCH(B364,Historical!$B$7:$B$1403,0)))^(1/3)-1)*100)</f>
        <v>44.010973100705428</v>
      </c>
      <c r="U364" s="721">
        <f>IF(INDEX(Historical!$H$7:$H$1372,MATCH(B364,Historical!$B$7:$B$1403,0))=0,"n/a",((INDEX(Historical!$C$7:$C$1381,MATCH(B364,Historical!$B$7:$B$1403,0))/INDEX(Historical!$H$7:$H$1372,MATCH(B364,Historical!$B$7:$B$1403,0)))^(1/5)-1)*100)</f>
        <v>41.313019762581192</v>
      </c>
      <c r="V364" s="721" t="str">
        <f>IF(INDEX(Historical!$O$7:$O$1372,MATCH(B364,Historical!$B$7:$B$1403,0))=0,"n/a",((INDEX(Historical!$C$7:$C$1381,MATCH(B364,Historical!$B$7:$B$1403,0))/INDEX(Historical!$O$7:$O$1372,MATCH(B364,Historical!$B$7:$B$1403,0)))^(1/10)-1)*100)</f>
        <v>n/a</v>
      </c>
      <c r="W364" s="722" t="str">
        <f t="shared" si="89"/>
        <v>n/a</v>
      </c>
      <c r="X364" s="723">
        <f t="shared" si="90"/>
        <v>1.9766995101713489</v>
      </c>
      <c r="Y364" s="682"/>
      <c r="Z364" s="669">
        <f t="shared" si="91"/>
        <v>57.881136950904398</v>
      </c>
      <c r="AA364" s="910">
        <f t="shared" si="92"/>
        <v>14.883720930232558</v>
      </c>
      <c r="AB364" s="911">
        <v>1</v>
      </c>
      <c r="AC364" s="889">
        <v>3.87</v>
      </c>
      <c r="AD364" s="889">
        <v>5.14</v>
      </c>
      <c r="AE364" s="889">
        <v>0.48</v>
      </c>
      <c r="AF364" s="889">
        <v>3.51</v>
      </c>
      <c r="AG364" s="889">
        <v>22.2</v>
      </c>
      <c r="AH364" s="889">
        <v>-20.3</v>
      </c>
      <c r="AI364" s="889">
        <v>23.04</v>
      </c>
      <c r="AJ364" s="889">
        <v>20.9</v>
      </c>
      <c r="AK364" s="889">
        <v>2.9000000000000004</v>
      </c>
      <c r="AL364" s="902">
        <v>899.71</v>
      </c>
      <c r="AM364" s="896">
        <v>3.5999999999999996</v>
      </c>
      <c r="AN364" s="889">
        <v>0.72</v>
      </c>
      <c r="AO364" s="762">
        <f t="shared" si="93"/>
        <v>30.318187721237521</v>
      </c>
      <c r="AP364" s="763">
        <f t="shared" si="94"/>
        <v>45.201908651470077</v>
      </c>
      <c r="AQ364" s="912">
        <f t="shared" si="95"/>
        <v>52.376522637717351</v>
      </c>
      <c r="AR364" s="669">
        <f>INDEX(Historical!$C$7:$C$1381,MATCH(B364,Historical!$B$7:$B$1403,0))*IF(AH364="n/a",1.03,IF(AH364&lt;0,1.01,IF(AH364&gt;10,1.1,(1+AH364/100))))</f>
        <v>2.2624000000000004</v>
      </c>
      <c r="AS364" s="910">
        <f t="shared" si="96"/>
        <v>2.4886400000000006</v>
      </c>
      <c r="AT364" s="910">
        <f t="shared" si="101"/>
        <v>2.5608105600000006</v>
      </c>
      <c r="AU364" s="910">
        <f t="shared" si="101"/>
        <v>2.6350740662400005</v>
      </c>
      <c r="AV364" s="910">
        <f t="shared" si="101"/>
        <v>2.7114912141609602</v>
      </c>
      <c r="AW364" s="669">
        <f t="shared" si="98"/>
        <v>12.658415840400961</v>
      </c>
      <c r="AX364" s="770">
        <f t="shared" si="99"/>
        <v>21.976416389585001</v>
      </c>
      <c r="AY364" s="959">
        <v>0.87</v>
      </c>
      <c r="AZ364" s="896">
        <v>7.42</v>
      </c>
      <c r="BA364" s="896">
        <v>-50.7</v>
      </c>
      <c r="BB364" s="896">
        <v>-10.639999999999999</v>
      </c>
      <c r="BC364" s="896">
        <v>-28.24</v>
      </c>
      <c r="BD364" s="932"/>
      <c r="BE364" s="641">
        <v>2014</v>
      </c>
      <c r="BF364" s="922">
        <f t="shared" si="100"/>
        <v>0</v>
      </c>
      <c r="BG364" s="906">
        <v>5.3</v>
      </c>
      <c r="BH364" s="888"/>
    </row>
    <row r="365" spans="1:60" s="887" customFormat="1" x14ac:dyDescent="0.2">
      <c r="A365" s="904" t="s">
        <v>4275</v>
      </c>
      <c r="B365" s="621" t="s">
        <v>3896</v>
      </c>
      <c r="C365" s="957" t="s">
        <v>4335</v>
      </c>
      <c r="D365" s="957" t="s">
        <v>4336</v>
      </c>
      <c r="E365" s="754">
        <v>6</v>
      </c>
      <c r="F365" s="1235">
        <v>738</v>
      </c>
      <c r="G365" s="1235" t="s">
        <v>106</v>
      </c>
      <c r="H365" s="1235" t="s">
        <v>106</v>
      </c>
      <c r="I365" s="898">
        <v>148.55000000000001</v>
      </c>
      <c r="J365" s="669">
        <f t="shared" si="86"/>
        <v>2.8273308650286095</v>
      </c>
      <c r="K365" s="901">
        <v>1.05</v>
      </c>
      <c r="L365" s="911">
        <v>4</v>
      </c>
      <c r="M365" s="660">
        <f t="shared" si="87"/>
        <v>4.2</v>
      </c>
      <c r="N365" s="651" t="s">
        <v>111</v>
      </c>
      <c r="O365" s="756">
        <v>0.85</v>
      </c>
      <c r="P365" s="890">
        <v>43354</v>
      </c>
      <c r="Q365" s="890">
        <v>43370</v>
      </c>
      <c r="R365" s="660">
        <f t="shared" si="88"/>
        <v>23.529411764705891</v>
      </c>
      <c r="S365" s="721">
        <f>IF(INDEX(Historical!$D$7:$D$1379,MATCH(B365,Historical!$B$7:$B$1403,0))=0,"n/a",(INDEX(Historical!$C$7:$C$1381,MATCH(B365,Historical!$B$7:$B$1403,0))/INDEX(Historical!$D$7:$D$1379,MATCH(B365,Historical!$B$7:$B$1403,0))-1)*100)</f>
        <v>10.526315789473696</v>
      </c>
      <c r="T365" s="721">
        <f>IF(INDEX(Historical!$F$7:$F$1372,MATCH(B365,Historical!$B$7:$B$1403,0))=0,"n/a",((INDEX(Historical!$C$7:$C$1381,MATCH(B365,Historical!$B$7:$B$1403,0))/INDEX(Historical!$F$7:$F$1372,MATCH(B365,Historical!$B$7:$B$1403,0)))^(1/3)-1)*100)</f>
        <v>11.868894208139679</v>
      </c>
      <c r="U365" s="721">
        <f>IF(INDEX(Historical!$H$7:$H$1372,MATCH(B365,Historical!$B$7:$B$1403,0))=0,"n/a",((INDEX(Historical!$C$7:$C$1381,MATCH(B365,Historical!$B$7:$B$1403,0))/INDEX(Historical!$H$7:$H$1372,MATCH(B365,Historical!$B$7:$B$1403,0)))^(1/5)-1)*100)</f>
        <v>15.996225865400127</v>
      </c>
      <c r="V365" s="721">
        <f>IF(INDEX(Historical!$O$7:$O$1372,MATCH(B365,Historical!$B$7:$B$1403,0))=0,"n/a",((INDEX(Historical!$C$7:$C$1381,MATCH(B365,Historical!$B$7:$B$1403,0))/INDEX(Historical!$O$7:$O$1372,MATCH(B365,Historical!$B$7:$B$1403,0)))^(1/10)-1)*100)</f>
        <v>9.0871667515693311</v>
      </c>
      <c r="W365" s="722">
        <f t="shared" si="89"/>
        <v>1.7603094894938094</v>
      </c>
      <c r="X365" s="723" t="str">
        <f t="shared" si="90"/>
        <v>n/a</v>
      </c>
      <c r="Y365" s="691" t="s">
        <v>4513</v>
      </c>
      <c r="Z365" s="669">
        <f t="shared" si="91"/>
        <v>106.32911392405062</v>
      </c>
      <c r="AA365" s="910">
        <f t="shared" si="92"/>
        <v>37.607594936708864</v>
      </c>
      <c r="AB365" s="911">
        <v>12</v>
      </c>
      <c r="AC365" s="889">
        <v>3.95</v>
      </c>
      <c r="AD365" s="889" t="s">
        <v>136</v>
      </c>
      <c r="AE365" s="889">
        <v>9.4499999999999993</v>
      </c>
      <c r="AF365" s="889">
        <v>5.09</v>
      </c>
      <c r="AG365" s="889">
        <v>13.600000000000001</v>
      </c>
      <c r="AH365" s="889">
        <v>-37.4</v>
      </c>
      <c r="AI365" s="889">
        <v>8.129999999999999</v>
      </c>
      <c r="AJ365" s="889">
        <v>-1.2</v>
      </c>
      <c r="AK365" s="889" t="s">
        <v>136</v>
      </c>
      <c r="AL365" s="902">
        <v>4059.9999999999995</v>
      </c>
      <c r="AM365" s="896">
        <v>0.3</v>
      </c>
      <c r="AN365" s="889">
        <v>0</v>
      </c>
      <c r="AO365" s="762">
        <f t="shared" si="93"/>
        <v>-18.784038206280126</v>
      </c>
      <c r="AP365" s="763">
        <f t="shared" si="94"/>
        <v>18.823556730428738</v>
      </c>
      <c r="AQ365" s="912">
        <f t="shared" si="95"/>
        <v>191.67916790568836</v>
      </c>
      <c r="AR365" s="669">
        <f>INDEX(Historical!$C$7:$C$1381,MATCH(B365,Historical!$B$7:$B$1403,0))*IF(AH365="n/a",1.03,IF(AH365&lt;0,1.01,IF(AH365&gt;10,1.1,(1+AH365/100))))</f>
        <v>4.242</v>
      </c>
      <c r="AS365" s="910">
        <f t="shared" si="96"/>
        <v>4.5868745999999998</v>
      </c>
      <c r="AT365" s="910">
        <f t="shared" si="101"/>
        <v>4.7244808379999998</v>
      </c>
      <c r="AU365" s="910">
        <f t="shared" si="101"/>
        <v>4.86621526314</v>
      </c>
      <c r="AV365" s="910">
        <f t="shared" si="101"/>
        <v>5.0122017210342005</v>
      </c>
      <c r="AW365" s="669">
        <f t="shared" si="98"/>
        <v>23.431772422174198</v>
      </c>
      <c r="AX365" s="770">
        <f t="shared" si="99"/>
        <v>15.773660331318881</v>
      </c>
      <c r="AY365" s="959">
        <v>0.44</v>
      </c>
      <c r="AZ365" s="896">
        <v>3.35</v>
      </c>
      <c r="BA365" s="896">
        <v>-22.68</v>
      </c>
      <c r="BB365" s="896">
        <v>-11.09</v>
      </c>
      <c r="BC365" s="896">
        <v>-14.14</v>
      </c>
      <c r="BD365" s="932"/>
      <c r="BE365" s="641">
        <v>2014</v>
      </c>
      <c r="BF365" s="922">
        <f t="shared" si="100"/>
        <v>0</v>
      </c>
      <c r="BG365" s="906">
        <v>5.3</v>
      </c>
      <c r="BH365" s="888"/>
    </row>
    <row r="366" spans="1:60" s="887" customFormat="1" ht="12.75" customHeight="1" x14ac:dyDescent="0.2">
      <c r="A366" s="905" t="s">
        <v>4158</v>
      </c>
      <c r="B366" s="621" t="s">
        <v>4159</v>
      </c>
      <c r="C366" s="957" t="s">
        <v>108</v>
      </c>
      <c r="D366" s="957" t="s">
        <v>4355</v>
      </c>
      <c r="E366" s="754">
        <v>6</v>
      </c>
      <c r="F366" s="1235">
        <v>798</v>
      </c>
      <c r="G366" s="1235" t="s">
        <v>106</v>
      </c>
      <c r="H366" s="1235" t="s">
        <v>106</v>
      </c>
      <c r="I366" s="898">
        <v>23.97</v>
      </c>
      <c r="J366" s="669">
        <f t="shared" si="86"/>
        <v>2.3362536503963289</v>
      </c>
      <c r="K366" s="901">
        <v>0.14000000000000001</v>
      </c>
      <c r="L366" s="911">
        <v>4</v>
      </c>
      <c r="M366" s="660">
        <f t="shared" si="87"/>
        <v>0.56000000000000005</v>
      </c>
      <c r="N366" s="894" t="s">
        <v>812</v>
      </c>
      <c r="O366" s="756">
        <v>0.13</v>
      </c>
      <c r="P366" s="885">
        <v>43868</v>
      </c>
      <c r="Q366" s="885">
        <v>43879</v>
      </c>
      <c r="R366" s="660">
        <f t="shared" si="88"/>
        <v>7.6923076923076987</v>
      </c>
      <c r="S366" s="721">
        <f>IF(INDEX(Historical!$D$7:$D$1379,MATCH(B366,Historical!$B$7:$B$1403,0))=0,"n/a",(INDEX(Historical!$C$7:$C$1381,MATCH(B366,Historical!$B$7:$B$1403,0))/INDEX(Historical!$D$7:$D$1379,MATCH(B366,Historical!$B$7:$B$1403,0))-1)*100)</f>
        <v>19.512195121951216</v>
      </c>
      <c r="T366" s="721">
        <f>IF(INDEX(Historical!$F$7:$F$1372,MATCH(B366,Historical!$B$7:$B$1403,0))=0,"n/a",((INDEX(Historical!$C$7:$C$1381,MATCH(B366,Historical!$B$7:$B$1403,0))/INDEX(Historical!$F$7:$F$1372,MATCH(B366,Historical!$B$7:$B$1403,0)))^(1/3)-1)*100)</f>
        <v>19.105740639430579</v>
      </c>
      <c r="U366" s="721" t="str">
        <f>IF(INDEX(Historical!$H$7:$H$1372,MATCH(B366,Historical!$B$7:$B$1403,0))=0,"n/a",((INDEX(Historical!$C$7:$C$1381,MATCH(B366,Historical!$B$7:$B$1403,0))/INDEX(Historical!$H$7:$H$1372,MATCH(B366,Historical!$B$7:$B$1403,0)))^(1/5)-1)*100)</f>
        <v>n/a</v>
      </c>
      <c r="V366" s="721" t="str">
        <f>IF(INDEX(Historical!$O$7:$O$1372,MATCH(B366,Historical!$B$7:$B$1403,0))=0,"n/a",((INDEX(Historical!$C$7:$C$1381,MATCH(B366,Historical!$B$7:$B$1403,0))/INDEX(Historical!$O$7:$O$1372,MATCH(B366,Historical!$B$7:$B$1403,0)))^(1/10)-1)*100)</f>
        <v>n/a</v>
      </c>
      <c r="W366" s="722" t="str">
        <f t="shared" si="89"/>
        <v>n/a</v>
      </c>
      <c r="X366" s="723" t="str">
        <f t="shared" si="90"/>
        <v>n/a</v>
      </c>
      <c r="Y366" s="900"/>
      <c r="Z366" s="669">
        <f t="shared" si="91"/>
        <v>24.0343347639485</v>
      </c>
      <c r="AA366" s="910">
        <f t="shared" si="92"/>
        <v>10.287553648068668</v>
      </c>
      <c r="AB366" s="911">
        <v>12</v>
      </c>
      <c r="AC366" s="889">
        <v>2.33</v>
      </c>
      <c r="AD366" s="889">
        <v>1.29</v>
      </c>
      <c r="AE366" s="889">
        <v>3.81</v>
      </c>
      <c r="AF366" s="889">
        <v>1.4</v>
      </c>
      <c r="AG366" s="889">
        <v>13.900000000000002</v>
      </c>
      <c r="AH366" s="889">
        <v>59.699999999999996</v>
      </c>
      <c r="AI366" s="889">
        <v>5.4899999999999993</v>
      </c>
      <c r="AJ366" s="889">
        <v>25</v>
      </c>
      <c r="AK366" s="889">
        <v>8</v>
      </c>
      <c r="AL366" s="902">
        <v>453.75</v>
      </c>
      <c r="AM366" s="896">
        <v>0.4</v>
      </c>
      <c r="AN366" s="889">
        <v>0</v>
      </c>
      <c r="AO366" s="762" t="str">
        <f t="shared" si="93"/>
        <v>n/a</v>
      </c>
      <c r="AP366" s="763" t="str">
        <f t="shared" si="94"/>
        <v>n/a</v>
      </c>
      <c r="AQ366" s="912">
        <f t="shared" si="95"/>
        <v>-19.992847243939394</v>
      </c>
      <c r="AR366" s="669">
        <f>INDEX(Historical!$C$7:$C$1381,MATCH(B366,Historical!$B$7:$B$1403,0))*IF(AH366="n/a",1.03,IF(AH366&lt;0,1.01,IF(AH366&gt;10,1.1,(1+AH366/100))))</f>
        <v>0.53900000000000003</v>
      </c>
      <c r="AS366" s="910">
        <f t="shared" si="96"/>
        <v>0.56859110000000002</v>
      </c>
      <c r="AT366" s="910">
        <f t="shared" si="101"/>
        <v>0.61407838800000003</v>
      </c>
      <c r="AU366" s="910">
        <f t="shared" si="101"/>
        <v>0.66320465904000003</v>
      </c>
      <c r="AV366" s="910">
        <f t="shared" si="101"/>
        <v>0.71626103176320011</v>
      </c>
      <c r="AW366" s="669">
        <f t="shared" si="98"/>
        <v>3.1011351788032</v>
      </c>
      <c r="AX366" s="770">
        <f t="shared" si="99"/>
        <v>12.937568539020441</v>
      </c>
      <c r="AY366" s="959">
        <v>0.72</v>
      </c>
      <c r="AZ366" s="896">
        <v>-4.04</v>
      </c>
      <c r="BA366" s="896">
        <v>-23.52</v>
      </c>
      <c r="BB366" s="896">
        <v>-16.309999999999999</v>
      </c>
      <c r="BC366" s="896">
        <v>-16.689999999999998</v>
      </c>
      <c r="BD366" s="932"/>
      <c r="BE366" s="641">
        <v>2015</v>
      </c>
      <c r="BF366" s="922">
        <f t="shared" si="100"/>
        <v>0</v>
      </c>
      <c r="BG366" s="906">
        <v>1.9</v>
      </c>
      <c r="BH366" s="888"/>
    </row>
    <row r="367" spans="1:60" s="887" customFormat="1" ht="12.75" customHeight="1" x14ac:dyDescent="0.2">
      <c r="A367" s="13" t="s">
        <v>3903</v>
      </c>
      <c r="B367" s="858" t="s">
        <v>3904</v>
      </c>
      <c r="C367" s="957" t="s">
        <v>246</v>
      </c>
      <c r="D367" s="957" t="s">
        <v>4369</v>
      </c>
      <c r="E367" s="754">
        <v>6</v>
      </c>
      <c r="F367" s="1235">
        <v>817</v>
      </c>
      <c r="G367" s="1235" t="s">
        <v>106</v>
      </c>
      <c r="H367" s="1235" t="s">
        <v>106</v>
      </c>
      <c r="I367" s="898">
        <v>58.5</v>
      </c>
      <c r="J367" s="669">
        <f t="shared" si="86"/>
        <v>3.5555555555555554</v>
      </c>
      <c r="K367" s="901">
        <v>0.52</v>
      </c>
      <c r="L367" s="911">
        <v>4</v>
      </c>
      <c r="M367" s="660">
        <f t="shared" si="87"/>
        <v>2.08</v>
      </c>
      <c r="N367" s="894" t="s">
        <v>4456</v>
      </c>
      <c r="O367" s="756">
        <v>0.5</v>
      </c>
      <c r="P367" s="885">
        <v>43903</v>
      </c>
      <c r="Q367" s="885">
        <v>43924</v>
      </c>
      <c r="R367" s="660">
        <f t="shared" si="88"/>
        <v>4.0000000000000036</v>
      </c>
      <c r="S367" s="721">
        <f>IF(INDEX(Historical!$D$7:$D$1379,MATCH(B367,Historical!$B$7:$B$1403,0))=0,"n/a",(INDEX(Historical!$C$7:$C$1381,MATCH(B367,Historical!$B$7:$B$1403,0))/INDEX(Historical!$D$7:$D$1379,MATCH(B367,Historical!$B$7:$B$1403,0))-1)*100)</f>
        <v>8.333333333333325</v>
      </c>
      <c r="T367" s="721">
        <f>IF(INDEX(Historical!$F$7:$F$1372,MATCH(B367,Historical!$B$7:$B$1403,0))=0,"n/a",((INDEX(Historical!$C$7:$C$1381,MATCH(B367,Historical!$B$7:$B$1403,0))/INDEX(Historical!$F$7:$F$1372,MATCH(B367,Historical!$B$7:$B$1403,0)))^(1/3)-1)*100)</f>
        <v>46.514623681603283</v>
      </c>
      <c r="U367" s="721" t="str">
        <f>IF(INDEX(Historical!$H$7:$H$1372,MATCH(B367,Historical!$B$7:$B$1403,0))=0,"n/a",((INDEX(Historical!$C$7:$C$1381,MATCH(B367,Historical!$B$7:$B$1403,0))/INDEX(Historical!$H$7:$H$1372,MATCH(B367,Historical!$B$7:$B$1403,0)))^(1/5)-1)*100)</f>
        <v>n/a</v>
      </c>
      <c r="V367" s="721" t="str">
        <f>IF(INDEX(Historical!$O$7:$O$1372,MATCH(B367,Historical!$B$7:$B$1403,0))=0,"n/a",((INDEX(Historical!$C$7:$C$1381,MATCH(B367,Historical!$B$7:$B$1403,0))/INDEX(Historical!$O$7:$O$1372,MATCH(B367,Historical!$B$7:$B$1403,0)))^(1/10)-1)*100)</f>
        <v>n/a</v>
      </c>
      <c r="W367" s="722" t="str">
        <f t="shared" si="89"/>
        <v>n/a</v>
      </c>
      <c r="X367" s="723" t="str">
        <f t="shared" si="90"/>
        <v>n/a</v>
      </c>
      <c r="Y367" s="900"/>
      <c r="Z367" s="669">
        <f t="shared" si="91"/>
        <v>87.76371308016877</v>
      </c>
      <c r="AA367" s="910">
        <f t="shared" si="92"/>
        <v>24.683544303797468</v>
      </c>
      <c r="AB367" s="911">
        <v>12</v>
      </c>
      <c r="AC367" s="889">
        <v>2.37</v>
      </c>
      <c r="AD367" s="889" t="s">
        <v>136</v>
      </c>
      <c r="AE367" s="889">
        <v>3.11</v>
      </c>
      <c r="AF367" s="889">
        <v>7.01</v>
      </c>
      <c r="AG367" s="889" t="s">
        <v>136</v>
      </c>
      <c r="AH367" s="889" t="s">
        <v>136</v>
      </c>
      <c r="AI367" s="889" t="s">
        <v>136</v>
      </c>
      <c r="AJ367" s="889" t="s">
        <v>136</v>
      </c>
      <c r="AK367" s="889" t="s">
        <v>136</v>
      </c>
      <c r="AL367" s="902">
        <v>17450</v>
      </c>
      <c r="AM367" s="896">
        <v>3.34</v>
      </c>
      <c r="AN367" s="889" t="s">
        <v>136</v>
      </c>
      <c r="AO367" s="762" t="str">
        <f t="shared" si="93"/>
        <v>n/a</v>
      </c>
      <c r="AP367" s="763" t="str">
        <f t="shared" si="94"/>
        <v>n/a</v>
      </c>
      <c r="AQ367" s="912">
        <f t="shared" si="95"/>
        <v>177.31381787876691</v>
      </c>
      <c r="AR367" s="669">
        <f>INDEX(Historical!$C$7:$C$1381,MATCH(B367,Historical!$B$7:$B$1403,0))*IF(AH367="n/a",1.03,IF(AH367&lt;0,1.01,IF(AH367&gt;10,1.1,(1+AH367/100))))</f>
        <v>2.0085000000000002</v>
      </c>
      <c r="AS367" s="910">
        <f t="shared" si="96"/>
        <v>2.0687550000000003</v>
      </c>
      <c r="AT367" s="910">
        <f t="shared" ref="AT367:AV386" si="102">IF($AK367="n/a",1.03*AS367,IF($AK367&lt;0,1.01*AS367,IF($AK367&gt;10,1.1*AS367,(1+$AK367/100)*AS367)))</f>
        <v>2.1308176500000005</v>
      </c>
      <c r="AU367" s="910">
        <f t="shared" si="102"/>
        <v>2.1947421795000004</v>
      </c>
      <c r="AV367" s="910">
        <f t="shared" si="102"/>
        <v>2.2605844448850005</v>
      </c>
      <c r="AW367" s="669">
        <f t="shared" si="98"/>
        <v>10.663399274385004</v>
      </c>
      <c r="AX367" s="770">
        <f t="shared" si="99"/>
        <v>18.228032947666673</v>
      </c>
      <c r="AY367" s="959" t="s">
        <v>136</v>
      </c>
      <c r="AZ367" s="896">
        <v>-0.98</v>
      </c>
      <c r="BA367" s="896">
        <v>-26.38</v>
      </c>
      <c r="BB367" s="896">
        <v>-8.58</v>
      </c>
      <c r="BC367" s="896">
        <v>-14.75</v>
      </c>
      <c r="BD367" s="932"/>
      <c r="BE367" s="641">
        <v>2015</v>
      </c>
      <c r="BF367" s="922">
        <f t="shared" si="100"/>
        <v>0</v>
      </c>
      <c r="BG367" s="906" t="s">
        <v>136</v>
      </c>
      <c r="BH367" s="888"/>
    </row>
    <row r="368" spans="1:60" s="887" customFormat="1" ht="12.75" customHeight="1" x14ac:dyDescent="0.2">
      <c r="A368" s="887" t="s">
        <v>3897</v>
      </c>
      <c r="B368" s="621" t="s">
        <v>3898</v>
      </c>
      <c r="C368" s="957" t="s">
        <v>4335</v>
      </c>
      <c r="D368" s="957" t="s">
        <v>4336</v>
      </c>
      <c r="E368" s="754">
        <v>6</v>
      </c>
      <c r="F368" s="1235">
        <v>750</v>
      </c>
      <c r="G368" s="1235" t="s">
        <v>106</v>
      </c>
      <c r="H368" s="1235" t="s">
        <v>106</v>
      </c>
      <c r="I368" s="898">
        <v>56.17</v>
      </c>
      <c r="J368" s="669">
        <f t="shared" si="86"/>
        <v>3.1333452020651591</v>
      </c>
      <c r="K368" s="901">
        <v>0.44</v>
      </c>
      <c r="L368" s="911">
        <v>4</v>
      </c>
      <c r="M368" s="660">
        <f t="shared" si="87"/>
        <v>1.76</v>
      </c>
      <c r="N368" s="894" t="s">
        <v>504</v>
      </c>
      <c r="O368" s="756">
        <v>0.41</v>
      </c>
      <c r="P368" s="636">
        <v>43543</v>
      </c>
      <c r="Q368" s="636">
        <v>43559</v>
      </c>
      <c r="R368" s="660">
        <f t="shared" si="88"/>
        <v>7.3170731707317138</v>
      </c>
      <c r="S368" s="721">
        <f>IF(INDEX(Historical!$D$7:$D$1379,MATCH(B368,Historical!$B$7:$B$1403,0))=0,"n/a",(INDEX(Historical!$C$7:$C$1381,MATCH(B368,Historical!$B$7:$B$1403,0))/INDEX(Historical!$D$7:$D$1379,MATCH(B368,Historical!$B$7:$B$1403,0))-1)*100)</f>
        <v>6.7901234567901092</v>
      </c>
      <c r="T368" s="721">
        <f>IF(INDEX(Historical!$F$7:$F$1372,MATCH(B368,Historical!$B$7:$B$1403,0))=0,"n/a",((INDEX(Historical!$C$7:$C$1381,MATCH(B368,Historical!$B$7:$B$1403,0))/INDEX(Historical!$F$7:$F$1372,MATCH(B368,Historical!$B$7:$B$1403,0)))^(1/3)-1)*100)</f>
        <v>7.3097926785551381</v>
      </c>
      <c r="U368" s="721">
        <f>IF(INDEX(Historical!$H$7:$H$1372,MATCH(B368,Historical!$B$7:$B$1403,0))=0,"n/a",((INDEX(Historical!$C$7:$C$1381,MATCH(B368,Historical!$B$7:$B$1403,0))/INDEX(Historical!$H$7:$H$1372,MATCH(B368,Historical!$B$7:$B$1403,0)))^(1/5)-1)*100)</f>
        <v>9.2809910432528842</v>
      </c>
      <c r="V368" s="721" t="str">
        <f>IF(INDEX(Historical!$O$7:$O$1372,MATCH(B368,Historical!$B$7:$B$1403,0))=0,"n/a",((INDEX(Historical!$C$7:$C$1381,MATCH(B368,Historical!$B$7:$B$1403,0))/INDEX(Historical!$O$7:$O$1372,MATCH(B368,Historical!$B$7:$B$1403,0)))^(1/10)-1)*100)</f>
        <v>n/a</v>
      </c>
      <c r="W368" s="722" t="str">
        <f t="shared" si="89"/>
        <v>n/a</v>
      </c>
      <c r="X368" s="723" t="str">
        <f t="shared" si="90"/>
        <v>n/a</v>
      </c>
      <c r="Y368" s="900"/>
      <c r="Z368" s="669" t="str">
        <f t="shared" si="91"/>
        <v>n/a</v>
      </c>
      <c r="AA368" s="910" t="str">
        <f t="shared" si="92"/>
        <v>n/a</v>
      </c>
      <c r="AB368" s="911">
        <v>12</v>
      </c>
      <c r="AC368" s="889">
        <v>-0.09</v>
      </c>
      <c r="AD368" s="889" t="s">
        <v>136</v>
      </c>
      <c r="AE368" s="889">
        <v>7.17</v>
      </c>
      <c r="AF368" s="889">
        <v>3.22</v>
      </c>
      <c r="AG368" s="889">
        <v>-0.5</v>
      </c>
      <c r="AH368" s="891">
        <v>-842.4</v>
      </c>
      <c r="AI368" s="891">
        <v>73.72999999999999</v>
      </c>
      <c r="AJ368" s="889">
        <v>-49.2</v>
      </c>
      <c r="AK368" s="889" t="s">
        <v>136</v>
      </c>
      <c r="AL368" s="902">
        <v>3270</v>
      </c>
      <c r="AM368" s="896">
        <v>1.0999999999999999</v>
      </c>
      <c r="AN368" s="889">
        <v>1.42</v>
      </c>
      <c r="AO368" s="762" t="str">
        <f t="shared" si="93"/>
        <v>n/a</v>
      </c>
      <c r="AP368" s="763">
        <f t="shared" si="94"/>
        <v>12.414336245318044</v>
      </c>
      <c r="AQ368" s="912" t="str">
        <f t="shared" si="95"/>
        <v>n/a</v>
      </c>
      <c r="AR368" s="669">
        <f>INDEX(Historical!$C$7:$C$1381,MATCH(B368,Historical!$B$7:$B$1403,0))*IF(AH368="n/a",1.03,IF(AH368&lt;0,1.01,IF(AH368&gt;10,1.1,(1+AH368/100))))</f>
        <v>1.7473000000000001</v>
      </c>
      <c r="AS368" s="910">
        <f t="shared" si="96"/>
        <v>1.9220300000000001</v>
      </c>
      <c r="AT368" s="910">
        <f t="shared" si="102"/>
        <v>1.9796909000000003</v>
      </c>
      <c r="AU368" s="910">
        <f t="shared" si="102"/>
        <v>2.0390816270000003</v>
      </c>
      <c r="AV368" s="910">
        <f t="shared" si="102"/>
        <v>2.1002540758100006</v>
      </c>
      <c r="AW368" s="669">
        <f t="shared" si="98"/>
        <v>9.7883566028100013</v>
      </c>
      <c r="AX368" s="770">
        <f t="shared" si="99"/>
        <v>17.426306930407691</v>
      </c>
      <c r="AY368" s="959">
        <v>0.76</v>
      </c>
      <c r="AZ368" s="896">
        <v>36.630000000000003</v>
      </c>
      <c r="BA368" s="896">
        <v>-12.01</v>
      </c>
      <c r="BB368" s="896">
        <v>0.02</v>
      </c>
      <c r="BC368" s="896">
        <v>10.84</v>
      </c>
      <c r="BD368" s="932"/>
      <c r="BE368" s="641">
        <v>2014</v>
      </c>
      <c r="BF368" s="922">
        <f t="shared" si="100"/>
        <v>0</v>
      </c>
      <c r="BG368" s="906">
        <v>-0.1</v>
      </c>
      <c r="BH368" s="888"/>
    </row>
    <row r="369" spans="1:60" s="887" customFormat="1" ht="12.75" customHeight="1" x14ac:dyDescent="0.2">
      <c r="A369" s="905" t="s">
        <v>4430</v>
      </c>
      <c r="B369" s="621" t="s">
        <v>3958</v>
      </c>
      <c r="C369" s="957" t="s">
        <v>108</v>
      </c>
      <c r="D369" s="957" t="s">
        <v>4347</v>
      </c>
      <c r="E369" s="754">
        <v>6</v>
      </c>
      <c r="F369" s="1235">
        <v>793</v>
      </c>
      <c r="G369" s="1235" t="s">
        <v>106</v>
      </c>
      <c r="H369" s="1235" t="s">
        <v>106</v>
      </c>
      <c r="I369" s="898">
        <v>6.45</v>
      </c>
      <c r="J369" s="669">
        <f t="shared" si="86"/>
        <v>3.1007751937984498</v>
      </c>
      <c r="K369" s="901">
        <v>0.05</v>
      </c>
      <c r="L369" s="911">
        <v>4</v>
      </c>
      <c r="M369" s="660">
        <f t="shared" si="87"/>
        <v>0.2</v>
      </c>
      <c r="N369" s="894" t="s">
        <v>224</v>
      </c>
      <c r="O369" s="756">
        <v>4.4999999999999998E-2</v>
      </c>
      <c r="P369" s="885">
        <v>43837</v>
      </c>
      <c r="Q369" s="885">
        <v>43850</v>
      </c>
      <c r="R369" s="660">
        <f t="shared" si="88"/>
        <v>11.111111111111121</v>
      </c>
      <c r="S369" s="721">
        <f>IF(INDEX(Historical!$D$7:$D$1379,MATCH(B369,Historical!$B$7:$B$1403,0))=0,"n/a",(INDEX(Historical!$C$7:$C$1381,MATCH(B369,Historical!$B$7:$B$1403,0))/INDEX(Historical!$D$7:$D$1379,MATCH(B369,Historical!$B$7:$B$1403,0))-1)*100)</f>
        <v>30.76923076923077</v>
      </c>
      <c r="T369" s="721">
        <f>IF(INDEX(Historical!$F$7:$F$1372,MATCH(B369,Historical!$B$7:$B$1403,0))=0,"n/a",((INDEX(Historical!$C$7:$C$1381,MATCH(B369,Historical!$B$7:$B$1403,0))/INDEX(Historical!$F$7:$F$1372,MATCH(B369,Historical!$B$7:$B$1403,0)))^(1/3)-1)*100)</f>
        <v>29.931885166802896</v>
      </c>
      <c r="U369" s="721" t="str">
        <f>IF(INDEX(Historical!$H$7:$H$1372,MATCH(B369,Historical!$B$7:$B$1403,0))=0,"n/a",((INDEX(Historical!$C$7:$C$1381,MATCH(B369,Historical!$B$7:$B$1403,0))/INDEX(Historical!$H$7:$H$1372,MATCH(B369,Historical!$B$7:$B$1403,0)))^(1/5)-1)*100)</f>
        <v>n/a</v>
      </c>
      <c r="V369" s="721" t="str">
        <f>IF(INDEX(Historical!$O$7:$O$1372,MATCH(B369,Historical!$B$7:$B$1403,0))=0,"n/a",((INDEX(Historical!$C$7:$C$1381,MATCH(B369,Historical!$B$7:$B$1403,0))/INDEX(Historical!$O$7:$O$1372,MATCH(B369,Historical!$B$7:$B$1403,0)))^(1/10)-1)*100)</f>
        <v>n/a</v>
      </c>
      <c r="W369" s="722" t="str">
        <f t="shared" si="89"/>
        <v>n/a</v>
      </c>
      <c r="X369" s="723" t="str">
        <f t="shared" si="90"/>
        <v>n/a</v>
      </c>
      <c r="Y369" s="900"/>
      <c r="Z369" s="669">
        <f t="shared" si="91"/>
        <v>26.666666666666668</v>
      </c>
      <c r="AA369" s="910">
        <f t="shared" si="92"/>
        <v>8.6</v>
      </c>
      <c r="AB369" s="911">
        <v>3</v>
      </c>
      <c r="AC369" s="889">
        <v>0.75</v>
      </c>
      <c r="AD369" s="889">
        <v>0.71</v>
      </c>
      <c r="AE369" s="889">
        <v>2.86</v>
      </c>
      <c r="AF369" s="889">
        <v>1</v>
      </c>
      <c r="AG369" s="889">
        <v>12.2</v>
      </c>
      <c r="AH369" s="889">
        <v>39.6</v>
      </c>
      <c r="AI369" s="889">
        <v>-11.110000000000001</v>
      </c>
      <c r="AJ369" s="889">
        <v>-2.6</v>
      </c>
      <c r="AK369" s="889">
        <v>12</v>
      </c>
      <c r="AL369" s="902">
        <v>144.93</v>
      </c>
      <c r="AM369" s="896">
        <v>1</v>
      </c>
      <c r="AN369" s="889">
        <v>0.2</v>
      </c>
      <c r="AO369" s="762" t="str">
        <f t="shared" si="93"/>
        <v>n/a</v>
      </c>
      <c r="AP369" s="763" t="str">
        <f t="shared" si="94"/>
        <v>n/a</v>
      </c>
      <c r="AQ369" s="912">
        <f t="shared" si="95"/>
        <v>-38.175876696695298</v>
      </c>
      <c r="AR369" s="669">
        <f>INDEX(Historical!$C$7:$C$1381,MATCH(B369,Historical!$B$7:$B$1403,0))*IF(AH369="n/a",1.03,IF(AH369&lt;0,1.01,IF(AH369&gt;10,1.1,(1+AH369/100))))</f>
        <v>0.18700000000000003</v>
      </c>
      <c r="AS369" s="910">
        <f t="shared" si="96"/>
        <v>0.18887000000000004</v>
      </c>
      <c r="AT369" s="910">
        <f t="shared" si="102"/>
        <v>0.20775700000000005</v>
      </c>
      <c r="AU369" s="910">
        <f t="shared" si="102"/>
        <v>0.22853270000000009</v>
      </c>
      <c r="AV369" s="910">
        <f t="shared" si="102"/>
        <v>0.25138597000000013</v>
      </c>
      <c r="AW369" s="669">
        <f t="shared" si="98"/>
        <v>1.0635456700000003</v>
      </c>
      <c r="AX369" s="770">
        <f t="shared" si="99"/>
        <v>16.489080155038767</v>
      </c>
      <c r="AY369" s="959">
        <v>0.65</v>
      </c>
      <c r="AZ369" s="896">
        <v>-1.83</v>
      </c>
      <c r="BA369" s="896">
        <v>-25.86</v>
      </c>
      <c r="BB369" s="896">
        <v>-15.229999999999999</v>
      </c>
      <c r="BC369" s="896">
        <v>-15.690000000000001</v>
      </c>
      <c r="BD369" s="932"/>
      <c r="BE369" s="641">
        <v>2015</v>
      </c>
      <c r="BF369" s="922">
        <f t="shared" si="100"/>
        <v>0</v>
      </c>
      <c r="BG369" s="906">
        <v>1.5</v>
      </c>
      <c r="BH369" s="888"/>
    </row>
    <row r="370" spans="1:60" s="887" customFormat="1" ht="12.75" customHeight="1" x14ac:dyDescent="0.2">
      <c r="A370" s="904" t="s">
        <v>4267</v>
      </c>
      <c r="B370" s="621" t="s">
        <v>4224</v>
      </c>
      <c r="C370" s="957" t="s">
        <v>246</v>
      </c>
      <c r="D370" s="957" t="s">
        <v>4374</v>
      </c>
      <c r="E370" s="754">
        <v>6</v>
      </c>
      <c r="F370" s="1235">
        <v>737</v>
      </c>
      <c r="G370" s="1235" t="s">
        <v>106</v>
      </c>
      <c r="H370" s="1235" t="s">
        <v>106</v>
      </c>
      <c r="I370" s="898">
        <v>12.02</v>
      </c>
      <c r="J370" s="669">
        <f t="shared" si="86"/>
        <v>3.3277870216306162</v>
      </c>
      <c r="K370" s="901">
        <v>0.1</v>
      </c>
      <c r="L370" s="911">
        <v>4</v>
      </c>
      <c r="M370" s="660">
        <f t="shared" si="87"/>
        <v>0.4</v>
      </c>
      <c r="N370" s="894" t="s">
        <v>515</v>
      </c>
      <c r="O370" s="756">
        <v>9.5000000000000001E-2</v>
      </c>
      <c r="P370" s="890">
        <v>43326</v>
      </c>
      <c r="Q370" s="890">
        <v>43341</v>
      </c>
      <c r="R370" s="660">
        <f t="shared" si="88"/>
        <v>5.2631578947368469</v>
      </c>
      <c r="S370" s="721">
        <f>IF(INDEX(Historical!$D$7:$D$1379,MATCH(B370,Historical!$B$7:$B$1403,0))=0,"n/a",(INDEX(Historical!$C$7:$C$1381,MATCH(B370,Historical!$B$7:$B$1403,0))/INDEX(Historical!$D$7:$D$1379,MATCH(B370,Historical!$B$7:$B$1403,0))-1)*100)</f>
        <v>2.5641025641025772</v>
      </c>
      <c r="T370" s="721">
        <f>IF(INDEX(Historical!$F$7:$F$1372,MATCH(B370,Historical!$B$7:$B$1403,0))=0,"n/a",((INDEX(Historical!$C$7:$C$1381,MATCH(B370,Historical!$B$7:$B$1403,0))/INDEX(Historical!$F$7:$F$1372,MATCH(B370,Historical!$B$7:$B$1403,0)))^(1/3)-1)*100)</f>
        <v>5.5667191978000741</v>
      </c>
      <c r="U370" s="721">
        <f>IF(INDEX(Historical!$H$7:$H$1372,MATCH(B370,Historical!$B$7:$B$1403,0))=0,"n/a",((INDEX(Historical!$C$7:$C$1381,MATCH(B370,Historical!$B$7:$B$1403,0))/INDEX(Historical!$H$7:$H$1372,MATCH(B370,Historical!$B$7:$B$1403,0)))^(1/5)-1)*100)</f>
        <v>7.0145984594375044</v>
      </c>
      <c r="V370" s="721">
        <f>IF(INDEX(Historical!$O$7:$O$1372,MATCH(B370,Historical!$B$7:$B$1403,0))=0,"n/a",((INDEX(Historical!$C$7:$C$1381,MATCH(B370,Historical!$B$7:$B$1403,0))/INDEX(Historical!$O$7:$O$1372,MATCH(B370,Historical!$B$7:$B$1403,0)))^(1/10)-1)*100)</f>
        <v>4.0086891113623624</v>
      </c>
      <c r="W370" s="722">
        <f t="shared" si="89"/>
        <v>1.7498484578300402</v>
      </c>
      <c r="X370" s="723" t="str">
        <f t="shared" si="90"/>
        <v>n/a</v>
      </c>
      <c r="Y370" s="691" t="s">
        <v>4513</v>
      </c>
      <c r="Z370" s="669">
        <f t="shared" si="91"/>
        <v>44.943820224719104</v>
      </c>
      <c r="AA370" s="910">
        <f t="shared" si="92"/>
        <v>13.50561797752809</v>
      </c>
      <c r="AB370" s="911">
        <v>12</v>
      </c>
      <c r="AC370" s="889">
        <v>0.89</v>
      </c>
      <c r="AD370" s="889" t="s">
        <v>136</v>
      </c>
      <c r="AE370" s="889">
        <v>0.5</v>
      </c>
      <c r="AF370" s="889">
        <v>1.1399999999999999</v>
      </c>
      <c r="AG370" s="889" t="s">
        <v>136</v>
      </c>
      <c r="AH370" s="889">
        <v>-31.8</v>
      </c>
      <c r="AI370" s="889">
        <v>0</v>
      </c>
      <c r="AJ370" s="889">
        <v>-9.1999999999999993</v>
      </c>
      <c r="AK370" s="889">
        <v>-12</v>
      </c>
      <c r="AL370" s="902">
        <v>182.7</v>
      </c>
      <c r="AM370" s="896">
        <v>7.6</v>
      </c>
      <c r="AN370" s="889">
        <v>0.76</v>
      </c>
      <c r="AO370" s="762">
        <f t="shared" si="93"/>
        <v>-3.163232496459969</v>
      </c>
      <c r="AP370" s="763">
        <f t="shared" si="94"/>
        <v>10.342385481068121</v>
      </c>
      <c r="AQ370" s="912">
        <f t="shared" si="95"/>
        <v>-17.278500727153379</v>
      </c>
      <c r="AR370" s="669">
        <f>INDEX(Historical!$C$7:$C$1381,MATCH(B370,Historical!$B$7:$B$1403,0))*IF(AH370="n/a",1.03,IF(AH370&lt;0,1.01,IF(AH370&gt;10,1.1,(1+AH370/100))))</f>
        <v>0.40400000000000003</v>
      </c>
      <c r="AS370" s="910">
        <f t="shared" si="96"/>
        <v>0.40400000000000003</v>
      </c>
      <c r="AT370" s="910">
        <f t="shared" si="102"/>
        <v>0.40804000000000001</v>
      </c>
      <c r="AU370" s="910">
        <f t="shared" si="102"/>
        <v>0.4121204</v>
      </c>
      <c r="AV370" s="910">
        <f t="shared" si="102"/>
        <v>0.41624160399999999</v>
      </c>
      <c r="AW370" s="669">
        <f t="shared" si="98"/>
        <v>2.0444020040000002</v>
      </c>
      <c r="AX370" s="770">
        <f t="shared" si="99"/>
        <v>17.008336139767056</v>
      </c>
      <c r="AY370" s="959">
        <v>0.18</v>
      </c>
      <c r="AZ370" s="896">
        <v>17.27</v>
      </c>
      <c r="BA370" s="896">
        <v>-36</v>
      </c>
      <c r="BB370" s="896">
        <v>-5.2</v>
      </c>
      <c r="BC370" s="896">
        <v>-19.05</v>
      </c>
      <c r="BD370" s="932"/>
      <c r="BE370" s="641">
        <v>2014</v>
      </c>
      <c r="BF370" s="922">
        <f t="shared" si="100"/>
        <v>0</v>
      </c>
      <c r="BG370" s="906" t="s">
        <v>136</v>
      </c>
      <c r="BH370" s="888"/>
    </row>
    <row r="371" spans="1:60" s="887" customFormat="1" ht="12.75" customHeight="1" x14ac:dyDescent="0.2">
      <c r="A371" s="905" t="s">
        <v>4030</v>
      </c>
      <c r="B371" s="621" t="s">
        <v>4031</v>
      </c>
      <c r="C371" s="957" t="s">
        <v>178</v>
      </c>
      <c r="D371" s="957" t="s">
        <v>4353</v>
      </c>
      <c r="E371" s="754">
        <v>6</v>
      </c>
      <c r="F371" s="1235">
        <v>797</v>
      </c>
      <c r="G371" s="1235" t="s">
        <v>106</v>
      </c>
      <c r="H371" s="1235" t="s">
        <v>106</v>
      </c>
      <c r="I371" s="898">
        <v>17.11</v>
      </c>
      <c r="J371" s="669">
        <f t="shared" si="86"/>
        <v>10.753945061367622</v>
      </c>
      <c r="K371" s="901">
        <v>0.46</v>
      </c>
      <c r="L371" s="911">
        <v>4</v>
      </c>
      <c r="M371" s="660">
        <f t="shared" si="87"/>
        <v>1.84</v>
      </c>
      <c r="N371" s="894" t="s">
        <v>107</v>
      </c>
      <c r="O371" s="756">
        <v>0.44500000000000001</v>
      </c>
      <c r="P371" s="1196">
        <v>43861</v>
      </c>
      <c r="Q371" s="1196">
        <v>43874</v>
      </c>
      <c r="R371" s="660">
        <f t="shared" si="88"/>
        <v>3.3707865168539355</v>
      </c>
      <c r="S371" s="721">
        <f>IF(INDEX(Historical!$D$7:$D$1379,MATCH(B371,Historical!$B$7:$B$1403,0))=0,"n/a",(INDEX(Historical!$C$7:$C$1381,MATCH(B371,Historical!$B$7:$B$1403,0))/INDEX(Historical!$D$7:$D$1379,MATCH(B371,Historical!$B$7:$B$1403,0))-1)*100)</f>
        <v>18.347338935574232</v>
      </c>
      <c r="T371" s="721">
        <f>IF(INDEX(Historical!$F$7:$F$1372,MATCH(B371,Historical!$B$7:$B$1403,0))=0,"n/a",((INDEX(Historical!$C$7:$C$1381,MATCH(B371,Historical!$B$7:$B$1403,0))/INDEX(Historical!$F$7:$F$1372,MATCH(B371,Historical!$B$7:$B$1403,0)))^(1/3)-1)*100)</f>
        <v>20.383177315142298</v>
      </c>
      <c r="U371" s="721" t="str">
        <f>IF(INDEX(Historical!$H$7:$H$1372,MATCH(B371,Historical!$B$7:$B$1403,0))=0,"n/a",((INDEX(Historical!$C$7:$C$1381,MATCH(B371,Historical!$B$7:$B$1403,0))/INDEX(Historical!$H$7:$H$1372,MATCH(B371,Historical!$B$7:$B$1403,0)))^(1/5)-1)*100)</f>
        <v>n/a</v>
      </c>
      <c r="V371" s="721" t="str">
        <f>IF(INDEX(Historical!$O$7:$O$1372,MATCH(B371,Historical!$B$7:$B$1403,0))=0,"n/a",((INDEX(Historical!$C$7:$C$1381,MATCH(B371,Historical!$B$7:$B$1403,0))/INDEX(Historical!$O$7:$O$1372,MATCH(B371,Historical!$B$7:$B$1403,0)))^(1/10)-1)*100)</f>
        <v>n/a</v>
      </c>
      <c r="W371" s="722" t="str">
        <f t="shared" si="89"/>
        <v>n/a</v>
      </c>
      <c r="X371" s="723" t="str">
        <f t="shared" si="90"/>
        <v>n/a</v>
      </c>
      <c r="Y371" s="900"/>
      <c r="Z371" s="669">
        <f t="shared" si="91"/>
        <v>110.8433734939759</v>
      </c>
      <c r="AA371" s="910">
        <f t="shared" si="92"/>
        <v>10.30722891566265</v>
      </c>
      <c r="AB371" s="911">
        <v>12</v>
      </c>
      <c r="AC371" s="889">
        <v>1.66</v>
      </c>
      <c r="AD371" s="889">
        <v>1.27</v>
      </c>
      <c r="AE371" s="889">
        <v>7.97</v>
      </c>
      <c r="AF371" s="889">
        <v>1.23</v>
      </c>
      <c r="AG371" s="889">
        <v>11.700000000000001</v>
      </c>
      <c r="AH371" s="889">
        <v>11.1</v>
      </c>
      <c r="AI371" s="889">
        <v>1.7999999999999998</v>
      </c>
      <c r="AJ371" s="889">
        <v>76.5</v>
      </c>
      <c r="AK371" s="889">
        <v>8.08</v>
      </c>
      <c r="AL371" s="902">
        <v>4010</v>
      </c>
      <c r="AM371" s="896">
        <v>46.96</v>
      </c>
      <c r="AN371" s="889">
        <v>0.84</v>
      </c>
      <c r="AO371" s="762" t="str">
        <f t="shared" si="93"/>
        <v>n/a</v>
      </c>
      <c r="AP371" s="763" t="str">
        <f t="shared" si="94"/>
        <v>n/a</v>
      </c>
      <c r="AQ371" s="912">
        <f t="shared" si="95"/>
        <v>-24.935904229148399</v>
      </c>
      <c r="AR371" s="669">
        <f>INDEX(Historical!$C$7:$C$1381,MATCH(B371,Historical!$B$7:$B$1403,0))*IF(AH371="n/a",1.03,IF(AH371&lt;0,1.01,IF(AH371&gt;10,1.1,(1+AH371/100))))</f>
        <v>1.859</v>
      </c>
      <c r="AS371" s="910">
        <f t="shared" si="96"/>
        <v>1.8924620000000001</v>
      </c>
      <c r="AT371" s="910">
        <f t="shared" si="102"/>
        <v>2.0453729296000001</v>
      </c>
      <c r="AU371" s="910">
        <f t="shared" si="102"/>
        <v>2.2106390623116798</v>
      </c>
      <c r="AV371" s="910">
        <f t="shared" si="102"/>
        <v>2.3892586985464637</v>
      </c>
      <c r="AW371" s="669">
        <f t="shared" si="98"/>
        <v>10.396732690458144</v>
      </c>
      <c r="AX371" s="770">
        <f t="shared" si="99"/>
        <v>60.764071832017208</v>
      </c>
      <c r="AY371" s="959">
        <v>1.07</v>
      </c>
      <c r="AZ371" s="896">
        <v>6.87</v>
      </c>
      <c r="BA371" s="896">
        <v>-24.63</v>
      </c>
      <c r="BB371" s="896">
        <v>-15.78</v>
      </c>
      <c r="BC371" s="896">
        <v>-16.38</v>
      </c>
      <c r="BD371" s="932"/>
      <c r="BE371" s="641">
        <v>2015</v>
      </c>
      <c r="BF371" s="922">
        <f t="shared" si="100"/>
        <v>0</v>
      </c>
      <c r="BG371" s="906">
        <v>19.2</v>
      </c>
      <c r="BH371" s="888"/>
    </row>
    <row r="372" spans="1:60" s="887" customFormat="1" ht="12.75" customHeight="1" x14ac:dyDescent="0.2">
      <c r="A372" s="904" t="s">
        <v>3905</v>
      </c>
      <c r="B372" s="858" t="s">
        <v>3906</v>
      </c>
      <c r="C372" s="957" t="s">
        <v>108</v>
      </c>
      <c r="D372" s="957" t="s">
        <v>118</v>
      </c>
      <c r="E372" s="754">
        <v>6</v>
      </c>
      <c r="F372" s="1235">
        <v>783</v>
      </c>
      <c r="G372" s="1235" t="s">
        <v>106</v>
      </c>
      <c r="H372" s="1235" t="s">
        <v>106</v>
      </c>
      <c r="I372" s="898">
        <v>55.78</v>
      </c>
      <c r="J372" s="669">
        <f t="shared" si="86"/>
        <v>1.6493366798135531</v>
      </c>
      <c r="K372" s="901">
        <v>0.23</v>
      </c>
      <c r="L372" s="911">
        <v>4</v>
      </c>
      <c r="M372" s="660">
        <f t="shared" si="87"/>
        <v>0.92</v>
      </c>
      <c r="N372" s="894" t="s">
        <v>4321</v>
      </c>
      <c r="O372" s="756">
        <v>0.2</v>
      </c>
      <c r="P372" s="885">
        <v>43782</v>
      </c>
      <c r="Q372" s="885">
        <v>43800</v>
      </c>
      <c r="R372" s="660">
        <f t="shared" si="88"/>
        <v>15</v>
      </c>
      <c r="S372" s="721">
        <f>IF(INDEX(Historical!$D$7:$D$1379,MATCH(B372,Historical!$B$7:$B$1403,0))=0,"n/a",(INDEX(Historical!$C$7:$C$1381,MATCH(B372,Historical!$B$7:$B$1403,0))/INDEX(Historical!$D$7:$D$1379,MATCH(B372,Historical!$B$7:$B$1403,0))-1)*100)</f>
        <v>12.162162162162149</v>
      </c>
      <c r="T372" s="721">
        <f>IF(INDEX(Historical!$F$7:$F$1372,MATCH(B372,Historical!$B$7:$B$1403,0))=0,"n/a",((INDEX(Historical!$C$7:$C$1381,MATCH(B372,Historical!$B$7:$B$1403,0))/INDEX(Historical!$F$7:$F$1372,MATCH(B372,Historical!$B$7:$B$1403,0)))^(1/3)-1)*100)</f>
        <v>10.810968954315104</v>
      </c>
      <c r="U372" s="721">
        <f>IF(INDEX(Historical!$H$7:$H$1372,MATCH(B372,Historical!$B$7:$B$1403,0))=0,"n/a",((INDEX(Historical!$C$7:$C$1381,MATCH(B372,Historical!$B$7:$B$1403,0))/INDEX(Historical!$H$7:$H$1372,MATCH(B372,Historical!$B$7:$B$1403,0)))^(1/5)-1)*100)</f>
        <v>9.385673350658541</v>
      </c>
      <c r="V372" s="721">
        <f>IF(INDEX(Historical!$O$7:$O$1372,MATCH(B372,Historical!$B$7:$B$1403,0))=0,"n/a",((INDEX(Historical!$C$7:$C$1381,MATCH(B372,Historical!$B$7:$B$1403,0))/INDEX(Historical!$O$7:$O$1372,MATCH(B372,Historical!$B$7:$B$1403,0)))^(1/10)-1)*100)</f>
        <v>4.787016401106392</v>
      </c>
      <c r="W372" s="722">
        <f t="shared" si="89"/>
        <v>1.9606520145803743</v>
      </c>
      <c r="X372" s="723">
        <f t="shared" si="90"/>
        <v>0.72757157757042956</v>
      </c>
      <c r="Y372" s="679"/>
      <c r="Z372" s="669">
        <f t="shared" si="91"/>
        <v>20.309050772626932</v>
      </c>
      <c r="AA372" s="910">
        <f t="shared" si="92"/>
        <v>12.313465783664459</v>
      </c>
      <c r="AB372" s="911">
        <v>12</v>
      </c>
      <c r="AC372" s="889">
        <v>4.53</v>
      </c>
      <c r="AD372" s="889">
        <v>2.31</v>
      </c>
      <c r="AE372" s="889">
        <v>1.17</v>
      </c>
      <c r="AF372" s="889">
        <v>1.51</v>
      </c>
      <c r="AG372" s="889">
        <v>13.100000000000001</v>
      </c>
      <c r="AH372" s="889">
        <v>51.1</v>
      </c>
      <c r="AI372" s="889">
        <v>3.9800000000000004</v>
      </c>
      <c r="AJ372" s="889">
        <v>12.9</v>
      </c>
      <c r="AK372" s="889">
        <v>5.34</v>
      </c>
      <c r="AL372" s="902">
        <v>3330</v>
      </c>
      <c r="AM372" s="896">
        <v>1</v>
      </c>
      <c r="AN372" s="889">
        <v>0</v>
      </c>
      <c r="AO372" s="762">
        <f t="shared" si="93"/>
        <v>-1.2784557531923646</v>
      </c>
      <c r="AP372" s="763">
        <f t="shared" si="94"/>
        <v>11.035010030472094</v>
      </c>
      <c r="AQ372" s="912">
        <f t="shared" si="95"/>
        <v>-9.0950842709608857</v>
      </c>
      <c r="AR372" s="669">
        <f>INDEX(Historical!$C$7:$C$1381,MATCH(B372,Historical!$B$7:$B$1403,0))*IF(AH372="n/a",1.03,IF(AH372&lt;0,1.01,IF(AH372&gt;10,1.1,(1+AH372/100))))</f>
        <v>0.91300000000000003</v>
      </c>
      <c r="AS372" s="910">
        <f t="shared" si="96"/>
        <v>0.94933740000000011</v>
      </c>
      <c r="AT372" s="910">
        <f t="shared" si="102"/>
        <v>1.0000320171600001</v>
      </c>
      <c r="AU372" s="910">
        <f t="shared" si="102"/>
        <v>1.0534337268763441</v>
      </c>
      <c r="AV372" s="910">
        <f t="shared" si="102"/>
        <v>1.1096870878915408</v>
      </c>
      <c r="AW372" s="669">
        <f t="shared" si="98"/>
        <v>5.0254902319278845</v>
      </c>
      <c r="AX372" s="770">
        <f t="shared" si="99"/>
        <v>9.0094841016993268</v>
      </c>
      <c r="AY372" s="959">
        <v>0.63</v>
      </c>
      <c r="AZ372" s="896">
        <v>-6.32</v>
      </c>
      <c r="BA372" s="896">
        <v>-31.430000000000003</v>
      </c>
      <c r="BB372" s="896">
        <v>-16.2</v>
      </c>
      <c r="BC372" s="896">
        <v>-22.52</v>
      </c>
      <c r="BD372" s="932"/>
      <c r="BE372" s="641">
        <v>2014</v>
      </c>
      <c r="BF372" s="922">
        <f t="shared" si="100"/>
        <v>0</v>
      </c>
      <c r="BG372" s="906">
        <v>3.2</v>
      </c>
      <c r="BH372" s="888"/>
    </row>
    <row r="373" spans="1:60" s="887" customFormat="1" ht="12.75" customHeight="1" x14ac:dyDescent="0.2">
      <c r="A373" s="895" t="s">
        <v>2842</v>
      </c>
      <c r="B373" s="621" t="s">
        <v>2843</v>
      </c>
      <c r="C373" s="957" t="s">
        <v>108</v>
      </c>
      <c r="D373" s="957" t="s">
        <v>4355</v>
      </c>
      <c r="E373" s="754">
        <v>6</v>
      </c>
      <c r="F373" s="1235">
        <v>749</v>
      </c>
      <c r="G373" s="1235" t="s">
        <v>115</v>
      </c>
      <c r="H373" s="1235" t="s">
        <v>115</v>
      </c>
      <c r="I373" s="898">
        <v>29.02</v>
      </c>
      <c r="J373" s="669">
        <f t="shared" si="86"/>
        <v>4.1350792556857341</v>
      </c>
      <c r="K373" s="901">
        <v>0.3</v>
      </c>
      <c r="L373" s="911">
        <v>4</v>
      </c>
      <c r="M373" s="660">
        <f t="shared" si="87"/>
        <v>1.2</v>
      </c>
      <c r="N373" s="894" t="s">
        <v>163</v>
      </c>
      <c r="O373" s="756">
        <v>0.25</v>
      </c>
      <c r="P373" s="636">
        <v>43544</v>
      </c>
      <c r="Q373" s="636">
        <v>43556</v>
      </c>
      <c r="R373" s="660">
        <f t="shared" si="88"/>
        <v>19.999999999999996</v>
      </c>
      <c r="S373" s="721">
        <f>IF(INDEX(Historical!$D$7:$D$1379,MATCH(B373,Historical!$B$7:$B$1403,0))=0,"n/a",(INDEX(Historical!$C$7:$C$1381,MATCH(B373,Historical!$B$7:$B$1403,0))/INDEX(Historical!$D$7:$D$1379,MATCH(B373,Historical!$B$7:$B$1403,0))-1)*100)</f>
        <v>27.777777777777768</v>
      </c>
      <c r="T373" s="721">
        <f>IF(INDEX(Historical!$F$7:$F$1372,MATCH(B373,Historical!$B$7:$B$1403,0))=0,"n/a",((INDEX(Historical!$C$7:$C$1381,MATCH(B373,Historical!$B$7:$B$1403,0))/INDEX(Historical!$F$7:$F$1372,MATCH(B373,Historical!$B$7:$B$1403,0)))^(1/3)-1)*100)</f>
        <v>33.809064469270034</v>
      </c>
      <c r="U373" s="721">
        <f>IF(INDEX(Historical!$H$7:$H$1372,MATCH(B373,Historical!$B$7:$B$1403,0))=0,"n/a",((INDEX(Historical!$C$7:$C$1381,MATCH(B373,Historical!$B$7:$B$1403,0))/INDEX(Historical!$H$7:$H$1372,MATCH(B373,Historical!$B$7:$B$1403,0)))^(1/5)-1)*100)</f>
        <v>48.35957192139697</v>
      </c>
      <c r="V373" s="721">
        <f>IF(INDEX(Historical!$O$7:$O$1372,MATCH(B373,Historical!$B$7:$B$1403,0))=0,"n/a",((INDEX(Historical!$C$7:$C$1381,MATCH(B373,Historical!$B$7:$B$1403,0))/INDEX(Historical!$O$7:$O$1372,MATCH(B373,Historical!$B$7:$B$1403,0)))^(1/10)-1)*100)</f>
        <v>29.016582303751505</v>
      </c>
      <c r="W373" s="722">
        <f t="shared" si="89"/>
        <v>1.6666184671633311</v>
      </c>
      <c r="X373" s="723">
        <f t="shared" si="90"/>
        <v>1.5701159714739277</v>
      </c>
      <c r="Y373" s="682"/>
      <c r="Z373" s="669">
        <f t="shared" si="91"/>
        <v>34.582132564841494</v>
      </c>
      <c r="AA373" s="910">
        <f t="shared" si="92"/>
        <v>8.3631123919308354</v>
      </c>
      <c r="AB373" s="911">
        <v>12</v>
      </c>
      <c r="AC373" s="889">
        <v>3.47</v>
      </c>
      <c r="AD373" s="889">
        <v>1.04</v>
      </c>
      <c r="AE373" s="889">
        <v>2.13</v>
      </c>
      <c r="AF373" s="889">
        <v>1.02</v>
      </c>
      <c r="AG373" s="889">
        <v>11.600000000000001</v>
      </c>
      <c r="AH373" s="889">
        <v>32.4</v>
      </c>
      <c r="AI373" s="889">
        <v>8.2000000000000011</v>
      </c>
      <c r="AJ373" s="889">
        <v>30.8</v>
      </c>
      <c r="AK373" s="889">
        <v>8</v>
      </c>
      <c r="AL373" s="902">
        <v>4370</v>
      </c>
      <c r="AM373" s="896">
        <v>0.5</v>
      </c>
      <c r="AN373" s="889">
        <v>0.5</v>
      </c>
      <c r="AO373" s="762">
        <f t="shared" si="93"/>
        <v>44.131538785151868</v>
      </c>
      <c r="AP373" s="763">
        <f t="shared" si="94"/>
        <v>52.494651177082702</v>
      </c>
      <c r="AQ373" s="912">
        <f t="shared" si="95"/>
        <v>-38.426648477808911</v>
      </c>
      <c r="AR373" s="669">
        <f>INDEX(Historical!$C$7:$C$1381,MATCH(B373,Historical!$B$7:$B$1403,0))*IF(AH373="n/a",1.03,IF(AH373&lt;0,1.01,IF(AH373&gt;10,1.1,(1+AH373/100))))</f>
        <v>1.2649999999999999</v>
      </c>
      <c r="AS373" s="910">
        <f t="shared" si="96"/>
        <v>1.36873</v>
      </c>
      <c r="AT373" s="910">
        <f t="shared" si="102"/>
        <v>1.4782284000000001</v>
      </c>
      <c r="AU373" s="910">
        <f t="shared" si="102"/>
        <v>1.5964866720000002</v>
      </c>
      <c r="AV373" s="910">
        <f t="shared" si="102"/>
        <v>1.7242056057600004</v>
      </c>
      <c r="AW373" s="669">
        <f t="shared" si="98"/>
        <v>7.4326506777599999</v>
      </c>
      <c r="AX373" s="770">
        <f t="shared" si="99"/>
        <v>25.612166360303242</v>
      </c>
      <c r="AY373" s="959">
        <v>1.35</v>
      </c>
      <c r="AZ373" s="896">
        <v>-1.53</v>
      </c>
      <c r="BA373" s="896">
        <v>-28.189999999999998</v>
      </c>
      <c r="BB373" s="896">
        <v>-22.16</v>
      </c>
      <c r="BC373" s="896">
        <v>-19.3</v>
      </c>
      <c r="BD373" s="932"/>
      <c r="BE373" s="641">
        <v>2014</v>
      </c>
      <c r="BF373" s="922">
        <f t="shared" si="100"/>
        <v>0</v>
      </c>
      <c r="BG373" s="906">
        <v>1.0999999999999999</v>
      </c>
      <c r="BH373" s="721"/>
    </row>
    <row r="374" spans="1:60" s="887" customFormat="1" ht="12.75" customHeight="1" x14ac:dyDescent="0.2">
      <c r="A374" s="895" t="s">
        <v>3909</v>
      </c>
      <c r="B374" s="621" t="s">
        <v>3910</v>
      </c>
      <c r="C374" s="957" t="s">
        <v>178</v>
      </c>
      <c r="D374" s="957" t="s">
        <v>4353</v>
      </c>
      <c r="E374" s="754">
        <v>6</v>
      </c>
      <c r="F374" s="1235">
        <v>735</v>
      </c>
      <c r="G374" s="1235" t="s">
        <v>106</v>
      </c>
      <c r="H374" s="1235" t="s">
        <v>106</v>
      </c>
      <c r="I374" s="898">
        <v>12.29</v>
      </c>
      <c r="J374" s="669">
        <f t="shared" si="86"/>
        <v>21.724979658258746</v>
      </c>
      <c r="K374" s="901">
        <v>0.66749999999999998</v>
      </c>
      <c r="L374" s="911">
        <v>4</v>
      </c>
      <c r="M374" s="660">
        <f t="shared" si="87"/>
        <v>2.67</v>
      </c>
      <c r="N374" s="894" t="s">
        <v>457</v>
      </c>
      <c r="O374" s="756">
        <v>0.65249999999999997</v>
      </c>
      <c r="P374" s="890">
        <v>43315</v>
      </c>
      <c r="Q374" s="890">
        <v>43322</v>
      </c>
      <c r="R374" s="660">
        <f t="shared" si="88"/>
        <v>2.2988505747126458</v>
      </c>
      <c r="S374" s="721">
        <f>IF(INDEX(Historical!$D$7:$D$1379,MATCH(B374,Historical!$B$7:$B$1403,0))=0,"n/a",(INDEX(Historical!$C$7:$C$1381,MATCH(B374,Historical!$B$7:$B$1403,0))/INDEX(Historical!$D$7:$D$1379,MATCH(B374,Historical!$B$7:$B$1403,0))-1)*100)</f>
        <v>1.7142857142857126</v>
      </c>
      <c r="T374" s="721">
        <f>IF(INDEX(Historical!$F$7:$F$1372,MATCH(B374,Historical!$B$7:$B$1403,0))=0,"n/a",((INDEX(Historical!$C$7:$C$1381,MATCH(B374,Historical!$B$7:$B$1403,0))/INDEX(Historical!$F$7:$F$1372,MATCH(B374,Historical!$B$7:$B$1403,0)))^(1/3)-1)*100)</f>
        <v>7.3212782606484783</v>
      </c>
      <c r="U374" s="721">
        <f>IF(INDEX(Historical!$H$7:$H$1372,MATCH(B374,Historical!$B$7:$B$1403,0))=0,"n/a",((INDEX(Historical!$C$7:$C$1381,MATCH(B374,Historical!$B$7:$B$1403,0))/INDEX(Historical!$H$7:$H$1372,MATCH(B374,Historical!$B$7:$B$1403,0)))^(1/5)-1)*100)</f>
        <v>11.275456314137578</v>
      </c>
      <c r="V374" s="721" t="str">
        <f>IF(INDEX(Historical!$O$7:$O$1372,MATCH(B374,Historical!$B$7:$B$1403,0))=0,"n/a",((INDEX(Historical!$C$7:$C$1381,MATCH(B374,Historical!$B$7:$B$1403,0))/INDEX(Historical!$O$7:$O$1372,MATCH(B374,Historical!$B$7:$B$1403,0)))^(1/10)-1)*100)</f>
        <v>n/a</v>
      </c>
      <c r="W374" s="722" t="str">
        <f t="shared" si="89"/>
        <v>n/a</v>
      </c>
      <c r="X374" s="723">
        <f t="shared" si="90"/>
        <v>0.34481517780237242</v>
      </c>
      <c r="Y374" s="691" t="s">
        <v>4513</v>
      </c>
      <c r="Z374" s="669">
        <f t="shared" si="91"/>
        <v>121.91780821917808</v>
      </c>
      <c r="AA374" s="910">
        <f t="shared" si="92"/>
        <v>5.6118721461187215</v>
      </c>
      <c r="AB374" s="911">
        <v>12</v>
      </c>
      <c r="AC374" s="889">
        <v>2.19</v>
      </c>
      <c r="AD374" s="889" t="s">
        <v>136</v>
      </c>
      <c r="AE374" s="889">
        <v>0.08</v>
      </c>
      <c r="AF374" s="889">
        <v>2.95</v>
      </c>
      <c r="AG374" s="889">
        <v>39.4</v>
      </c>
      <c r="AH374" s="889">
        <v>178.8</v>
      </c>
      <c r="AI374" s="889">
        <v>10.77</v>
      </c>
      <c r="AJ374" s="889">
        <v>32.700000000000003</v>
      </c>
      <c r="AK374" s="889" t="s">
        <v>136</v>
      </c>
      <c r="AL374" s="902">
        <v>282.06</v>
      </c>
      <c r="AM374" s="896">
        <v>0.70000000000000007</v>
      </c>
      <c r="AN374" s="889">
        <v>6.35</v>
      </c>
      <c r="AO374" s="762">
        <f t="shared" si="93"/>
        <v>27.388563826277604</v>
      </c>
      <c r="AP374" s="763">
        <f t="shared" si="94"/>
        <v>33.000435972396325</v>
      </c>
      <c r="AQ374" s="912">
        <f t="shared" si="95"/>
        <v>-14.222450927348051</v>
      </c>
      <c r="AR374" s="669">
        <f>INDEX(Historical!$C$7:$C$1381,MATCH(B374,Historical!$B$7:$B$1403,0))*IF(AH374="n/a",1.03,IF(AH374&lt;0,1.01,IF(AH374&gt;10,1.1,(1+AH374/100))))</f>
        <v>2.9370000000000003</v>
      </c>
      <c r="AS374" s="910">
        <f t="shared" si="96"/>
        <v>3.2307000000000006</v>
      </c>
      <c r="AT374" s="910">
        <f t="shared" si="102"/>
        <v>3.3276210000000006</v>
      </c>
      <c r="AU374" s="910">
        <f t="shared" si="102"/>
        <v>3.4274496300000008</v>
      </c>
      <c r="AV374" s="910">
        <f t="shared" si="102"/>
        <v>3.5302731189000007</v>
      </c>
      <c r="AW374" s="669">
        <f t="shared" si="98"/>
        <v>16.453043748900004</v>
      </c>
      <c r="AX374" s="770">
        <f t="shared" si="99"/>
        <v>133.87342350610257</v>
      </c>
      <c r="AY374" s="959">
        <v>1.48</v>
      </c>
      <c r="AZ374" s="896">
        <v>-1.6</v>
      </c>
      <c r="BA374" s="896">
        <v>-40.17</v>
      </c>
      <c r="BB374" s="896">
        <v>-24.23</v>
      </c>
      <c r="BC374" s="896">
        <v>-27.92</v>
      </c>
      <c r="BD374" s="932"/>
      <c r="BE374" s="641">
        <v>2014</v>
      </c>
      <c r="BF374" s="922">
        <f t="shared" si="100"/>
        <v>0</v>
      </c>
      <c r="BG374" s="906">
        <v>4.5999999999999996</v>
      </c>
      <c r="BH374" s="721"/>
    </row>
    <row r="375" spans="1:60" s="887" customFormat="1" ht="12.75" customHeight="1" x14ac:dyDescent="0.2">
      <c r="A375" s="887" t="s">
        <v>4206</v>
      </c>
      <c r="B375" s="621" t="s">
        <v>3907</v>
      </c>
      <c r="C375" s="957" t="s">
        <v>112</v>
      </c>
      <c r="D375" s="957" t="s">
        <v>1224</v>
      </c>
      <c r="E375" s="754">
        <v>6</v>
      </c>
      <c r="F375" s="1235">
        <v>762</v>
      </c>
      <c r="G375" s="1235" t="s">
        <v>106</v>
      </c>
      <c r="H375" s="1235" t="s">
        <v>106</v>
      </c>
      <c r="I375" s="903">
        <v>79.430000000000007</v>
      </c>
      <c r="J375" s="669">
        <f t="shared" si="86"/>
        <v>1.1582525494145788</v>
      </c>
      <c r="K375" s="908">
        <v>0.23</v>
      </c>
      <c r="L375" s="641">
        <v>4</v>
      </c>
      <c r="M375" s="660">
        <f t="shared" si="87"/>
        <v>0.92</v>
      </c>
      <c r="N375" s="641" t="s">
        <v>412</v>
      </c>
      <c r="O375" s="757">
        <v>0.22</v>
      </c>
      <c r="P375" s="650">
        <v>43648</v>
      </c>
      <c r="Q375" s="650">
        <v>43671</v>
      </c>
      <c r="R375" s="660">
        <f t="shared" si="88"/>
        <v>4.5454545454545494</v>
      </c>
      <c r="S375" s="721">
        <f>IF(INDEX(Historical!$D$7:$D$1379,MATCH(B375,Historical!$B$7:$B$1403,0))=0,"n/a",(INDEX(Historical!$C$7:$C$1381,MATCH(B375,Historical!$B$7:$B$1403,0))/INDEX(Historical!$D$7:$D$1379,MATCH(B375,Historical!$B$7:$B$1403,0))-1)*100)</f>
        <v>4.6511627906976827</v>
      </c>
      <c r="T375" s="721">
        <f>IF(INDEX(Historical!$F$7:$F$1372,MATCH(B375,Historical!$B$7:$B$1403,0))=0,"n/a",((INDEX(Historical!$C$7:$C$1381,MATCH(B375,Historical!$B$7:$B$1403,0))/INDEX(Historical!$F$7:$F$1372,MATCH(B375,Historical!$B$7:$B$1403,0)))^(1/3)-1)*100)</f>
        <v>9.7938124280034131</v>
      </c>
      <c r="U375" s="721">
        <f>IF(INDEX(Historical!$H$7:$H$1372,MATCH(B375,Historical!$B$7:$B$1403,0))=0,"n/a",((INDEX(Historical!$C$7:$C$1381,MATCH(B375,Historical!$B$7:$B$1403,0))/INDEX(Historical!$H$7:$H$1372,MATCH(B375,Historical!$B$7:$B$1403,0)))^(1/5)-1)*100)</f>
        <v>11.17146479648663</v>
      </c>
      <c r="V375" s="721">
        <f>IF(INDEX(Historical!$O$7:$O$1372,MATCH(B375,Historical!$B$7:$B$1403,0))=0,"n/a",((INDEX(Historical!$C$7:$C$1381,MATCH(B375,Historical!$B$7:$B$1403,0))/INDEX(Historical!$O$7:$O$1372,MATCH(B375,Historical!$B$7:$B$1403,0)))^(1/10)-1)*100)</f>
        <v>8.4471771197698544</v>
      </c>
      <c r="W375" s="722">
        <f t="shared" si="89"/>
        <v>1.3225086485212707</v>
      </c>
      <c r="X375" s="723">
        <f t="shared" si="90"/>
        <v>0.53708965367724182</v>
      </c>
      <c r="Y375" s="899"/>
      <c r="Z375" s="669">
        <f t="shared" si="91"/>
        <v>30.872483221476511</v>
      </c>
      <c r="AA375" s="910">
        <f t="shared" si="92"/>
        <v>26.654362416107386</v>
      </c>
      <c r="AB375" s="1235">
        <v>12</v>
      </c>
      <c r="AC375" s="903">
        <v>2.98</v>
      </c>
      <c r="AD375" s="903">
        <v>5.32</v>
      </c>
      <c r="AE375" s="903">
        <v>3.09</v>
      </c>
      <c r="AF375" s="903">
        <v>4.03</v>
      </c>
      <c r="AG375" s="903">
        <v>13.900000000000002</v>
      </c>
      <c r="AH375" s="903">
        <v>37.4</v>
      </c>
      <c r="AI375" s="903">
        <v>12.389999999999999</v>
      </c>
      <c r="AJ375" s="903">
        <v>20.8</v>
      </c>
      <c r="AK375" s="903">
        <v>5</v>
      </c>
      <c r="AL375" s="903">
        <v>3520</v>
      </c>
      <c r="AM375" s="903">
        <v>0.2</v>
      </c>
      <c r="AN375" s="903">
        <v>0</v>
      </c>
      <c r="AO375" s="762">
        <f t="shared" si="93"/>
        <v>-14.324645070206177</v>
      </c>
      <c r="AP375" s="763">
        <f t="shared" si="94"/>
        <v>12.329717345901209</v>
      </c>
      <c r="AQ375" s="912">
        <f t="shared" si="95"/>
        <v>118.4969672171043</v>
      </c>
      <c r="AR375" s="669">
        <f>INDEX(Historical!$C$7:$C$1381,MATCH(B375,Historical!$B$7:$B$1403,0))*IF(AH375="n/a",1.03,IF(AH375&lt;0,1.01,IF(AH375&gt;10,1.1,(1+AH375/100))))</f>
        <v>0.9900000000000001</v>
      </c>
      <c r="AS375" s="910">
        <f t="shared" si="96"/>
        <v>1.0890000000000002</v>
      </c>
      <c r="AT375" s="910">
        <f t="shared" si="102"/>
        <v>1.1434500000000003</v>
      </c>
      <c r="AU375" s="910">
        <f t="shared" si="102"/>
        <v>1.2006225000000004</v>
      </c>
      <c r="AV375" s="910">
        <f t="shared" si="102"/>
        <v>1.2606536250000004</v>
      </c>
      <c r="AW375" s="669">
        <f t="shared" si="98"/>
        <v>5.6837261250000015</v>
      </c>
      <c r="AX375" s="770">
        <f t="shared" si="99"/>
        <v>7.1556416026690179</v>
      </c>
      <c r="AY375" s="750">
        <v>1.3</v>
      </c>
      <c r="AZ375" s="906">
        <v>42.35</v>
      </c>
      <c r="BA375" s="906">
        <v>-9.99</v>
      </c>
      <c r="BB375" s="906">
        <v>-4.1099999999999994</v>
      </c>
      <c r="BC375" s="906">
        <v>9.26</v>
      </c>
      <c r="BD375" s="932"/>
      <c r="BE375" s="641">
        <v>2014</v>
      </c>
      <c r="BF375" s="922">
        <f t="shared" si="100"/>
        <v>0</v>
      </c>
      <c r="BG375" s="906">
        <v>11.3</v>
      </c>
      <c r="BH375" s="721"/>
    </row>
    <row r="376" spans="1:60" s="887" customFormat="1" x14ac:dyDescent="0.2">
      <c r="A376" s="895" t="s">
        <v>3819</v>
      </c>
      <c r="B376" s="621" t="s">
        <v>3820</v>
      </c>
      <c r="C376" s="957" t="s">
        <v>246</v>
      </c>
      <c r="D376" s="957" t="s">
        <v>4369</v>
      </c>
      <c r="E376" s="754">
        <v>6</v>
      </c>
      <c r="F376" s="1235">
        <v>755</v>
      </c>
      <c r="G376" s="1235" t="s">
        <v>106</v>
      </c>
      <c r="H376" s="1235" t="s">
        <v>106</v>
      </c>
      <c r="I376" s="898">
        <v>10.98</v>
      </c>
      <c r="J376" s="669">
        <f t="shared" si="86"/>
        <v>8.3788706739526422</v>
      </c>
      <c r="K376" s="901">
        <v>0.23</v>
      </c>
      <c r="L376" s="911">
        <v>4</v>
      </c>
      <c r="M376" s="660">
        <f t="shared" si="87"/>
        <v>0.92</v>
      </c>
      <c r="N376" s="894" t="s">
        <v>991</v>
      </c>
      <c r="O376" s="756">
        <v>0.22</v>
      </c>
      <c r="P376" s="885">
        <v>43600</v>
      </c>
      <c r="Q376" s="885">
        <v>43615</v>
      </c>
      <c r="R376" s="660">
        <f t="shared" si="88"/>
        <v>4.5454545454545494</v>
      </c>
      <c r="S376" s="721">
        <f>IF(INDEX(Historical!$D$7:$D$1379,MATCH(B376,Historical!$B$7:$B$1403,0))=0,"n/a",(INDEX(Historical!$C$7:$C$1381,MATCH(B376,Historical!$B$7:$B$1403,0))/INDEX(Historical!$D$7:$D$1379,MATCH(B376,Historical!$B$7:$B$1403,0))-1)*100)</f>
        <v>4.5977011494252817</v>
      </c>
      <c r="T376" s="721">
        <f>IF(INDEX(Historical!$F$7:$F$1372,MATCH(B376,Historical!$B$7:$B$1403,0))=0,"n/a",((INDEX(Historical!$C$7:$C$1381,MATCH(B376,Historical!$B$7:$B$1403,0))/INDEX(Historical!$F$7:$F$1372,MATCH(B376,Historical!$B$7:$B$1403,0)))^(1/3)-1)*100)</f>
        <v>7.1362787323828947</v>
      </c>
      <c r="U376" s="721">
        <f>IF(INDEX(Historical!$H$7:$H$1372,MATCH(B376,Historical!$B$7:$B$1403,0))=0,"n/a",((INDEX(Historical!$C$7:$C$1381,MATCH(B376,Historical!$B$7:$B$1403,0))/INDEX(Historical!$H$7:$H$1372,MATCH(B376,Historical!$B$7:$B$1403,0)))^(1/5)-1)*100)</f>
        <v>11.417421769734171</v>
      </c>
      <c r="V376" s="721" t="str">
        <f>IF(INDEX(Historical!$O$7:$O$1372,MATCH(B376,Historical!$B$7:$B$1403,0))=0,"n/a",((INDEX(Historical!$C$7:$C$1381,MATCH(B376,Historical!$B$7:$B$1403,0))/INDEX(Historical!$O$7:$O$1372,MATCH(B376,Historical!$B$7:$B$1403,0)))^(1/10)-1)*100)</f>
        <v>n/a</v>
      </c>
      <c r="W376" s="722" t="str">
        <f t="shared" si="89"/>
        <v>n/a</v>
      </c>
      <c r="X376" s="723">
        <f t="shared" si="90"/>
        <v>2.8543554424335427</v>
      </c>
      <c r="Y376" s="682"/>
      <c r="Z376" s="669">
        <f t="shared" si="91"/>
        <v>224.39024390243904</v>
      </c>
      <c r="AA376" s="910">
        <f t="shared" si="92"/>
        <v>26.780487804878053</v>
      </c>
      <c r="AB376" s="911">
        <v>12</v>
      </c>
      <c r="AC376" s="889">
        <v>0.41</v>
      </c>
      <c r="AD376" s="889" t="s">
        <v>136</v>
      </c>
      <c r="AE376" s="889">
        <v>1.65</v>
      </c>
      <c r="AF376" s="889">
        <v>2.52</v>
      </c>
      <c r="AG376" s="889">
        <v>9.6</v>
      </c>
      <c r="AH376" s="889">
        <v>38.800000000000004</v>
      </c>
      <c r="AI376" s="889">
        <v>-1.5699999999999998</v>
      </c>
      <c r="AJ376" s="889">
        <v>4</v>
      </c>
      <c r="AK376" s="889">
        <v>-9.85</v>
      </c>
      <c r="AL376" s="902">
        <v>2020</v>
      </c>
      <c r="AM376" s="896">
        <v>0.5</v>
      </c>
      <c r="AN376" s="889">
        <v>3.24</v>
      </c>
      <c r="AO376" s="762">
        <f t="shared" si="93"/>
        <v>-6.9841953611912402</v>
      </c>
      <c r="AP376" s="763">
        <f t="shared" si="94"/>
        <v>19.796292443686813</v>
      </c>
      <c r="AQ376" s="912">
        <f t="shared" si="95"/>
        <v>73.188181875852649</v>
      </c>
      <c r="AR376" s="669">
        <f>INDEX(Historical!$C$7:$C$1381,MATCH(B376,Historical!$B$7:$B$1403,0))*IF(AH376="n/a",1.03,IF(AH376&lt;0,1.01,IF(AH376&gt;10,1.1,(1+AH376/100))))</f>
        <v>1.0010000000000001</v>
      </c>
      <c r="AS376" s="910">
        <f t="shared" si="96"/>
        <v>1.0110100000000002</v>
      </c>
      <c r="AT376" s="910">
        <f t="shared" si="102"/>
        <v>1.0211201000000003</v>
      </c>
      <c r="AU376" s="910">
        <f t="shared" si="102"/>
        <v>1.0313313010000003</v>
      </c>
      <c r="AV376" s="910">
        <f t="shared" si="102"/>
        <v>1.0416446140100002</v>
      </c>
      <c r="AW376" s="669">
        <f t="shared" si="98"/>
        <v>5.1061060150100008</v>
      </c>
      <c r="AX376" s="770">
        <f t="shared" si="99"/>
        <v>46.503697768761391</v>
      </c>
      <c r="AY376" s="959">
        <v>1.27</v>
      </c>
      <c r="AZ376" s="896">
        <v>5.6800000000000006</v>
      </c>
      <c r="BA376" s="896">
        <v>-44.35</v>
      </c>
      <c r="BB376" s="896">
        <v>-19.78</v>
      </c>
      <c r="BC376" s="896">
        <v>-26.76</v>
      </c>
      <c r="BD376" s="932"/>
      <c r="BE376" s="641">
        <v>2014</v>
      </c>
      <c r="BF376" s="922">
        <f t="shared" si="100"/>
        <v>0</v>
      </c>
      <c r="BG376" s="906">
        <v>1.9</v>
      </c>
      <c r="BH376" s="888"/>
    </row>
    <row r="377" spans="1:60" s="887" customFormat="1" ht="12.75" customHeight="1" x14ac:dyDescent="0.2">
      <c r="A377" s="887" t="s">
        <v>3908</v>
      </c>
      <c r="B377" s="621" t="s">
        <v>4202</v>
      </c>
      <c r="C377" s="957" t="s">
        <v>4207</v>
      </c>
      <c r="D377" s="957" t="s">
        <v>4342</v>
      </c>
      <c r="E377" s="754">
        <v>6</v>
      </c>
      <c r="F377" s="1235">
        <v>771</v>
      </c>
      <c r="G377" s="1235" t="s">
        <v>106</v>
      </c>
      <c r="H377" s="1235" t="s">
        <v>106</v>
      </c>
      <c r="I377" s="903">
        <v>100.18</v>
      </c>
      <c r="J377" s="669">
        <f t="shared" si="86"/>
        <v>1.7568376921541224</v>
      </c>
      <c r="K377" s="908">
        <v>0.44</v>
      </c>
      <c r="L377" s="641">
        <v>4</v>
      </c>
      <c r="M377" s="660">
        <f t="shared" si="87"/>
        <v>1.76</v>
      </c>
      <c r="N377" s="641" t="s">
        <v>148</v>
      </c>
      <c r="O377" s="757">
        <v>0.38</v>
      </c>
      <c r="P377" s="650">
        <v>43703</v>
      </c>
      <c r="Q377" s="650">
        <v>43725</v>
      </c>
      <c r="R377" s="660">
        <f t="shared" si="88"/>
        <v>15.789473684210526</v>
      </c>
      <c r="S377" s="721">
        <f>IF(INDEX(Historical!$D$7:$D$1379,MATCH(B377,Historical!$B$7:$B$1403,0))=0,"n/a",(INDEX(Historical!$C$7:$C$1381,MATCH(B377,Historical!$B$7:$B$1403,0))/INDEX(Historical!$D$7:$D$1379,MATCH(B377,Historical!$B$7:$B$1403,0))-1)*100)</f>
        <v>17.142857142857149</v>
      </c>
      <c r="T377" s="721">
        <f>IF(INDEX(Historical!$F$7:$F$1372,MATCH(B377,Historical!$B$7:$B$1403,0))=0,"n/a",((INDEX(Historical!$C$7:$C$1381,MATCH(B377,Historical!$B$7:$B$1403,0))/INDEX(Historical!$F$7:$F$1372,MATCH(B377,Historical!$B$7:$B$1403,0)))^(1/3)-1)*100)</f>
        <v>14.940574679424333</v>
      </c>
      <c r="U377" s="721">
        <f>IF(INDEX(Historical!$H$7:$H$1372,MATCH(B377,Historical!$B$7:$B$1403,0))=0,"n/a",((INDEX(Historical!$C$7:$C$1381,MATCH(B377,Historical!$B$7:$B$1403,0))/INDEX(Historical!$H$7:$H$1372,MATCH(B377,Historical!$B$7:$B$1403,0)))^(1/5)-1)*100)</f>
        <v>36.193117380404672</v>
      </c>
      <c r="V377" s="721" t="str">
        <f>IF(INDEX(Historical!$O$7:$O$1372,MATCH(B377,Historical!$B$7:$B$1403,0))=0,"n/a",((INDEX(Historical!$C$7:$C$1381,MATCH(B377,Historical!$B$7:$B$1403,0))/INDEX(Historical!$O$7:$O$1372,MATCH(B377,Historical!$B$7:$B$1403,0)))^(1/10)-1)*100)</f>
        <v>n/a</v>
      </c>
      <c r="W377" s="722" t="str">
        <f t="shared" si="89"/>
        <v>n/a</v>
      </c>
      <c r="X377" s="723">
        <f t="shared" si="90"/>
        <v>2.2907036316711817</v>
      </c>
      <c r="Y377" s="899"/>
      <c r="Z377" s="669">
        <f t="shared" si="91"/>
        <v>36.514522821576762</v>
      </c>
      <c r="AA377" s="910">
        <f t="shared" si="92"/>
        <v>20.784232365145229</v>
      </c>
      <c r="AB377" s="1235">
        <v>12</v>
      </c>
      <c r="AC377" s="903">
        <v>4.82</v>
      </c>
      <c r="AD377" s="903">
        <v>1.47</v>
      </c>
      <c r="AE377" s="903">
        <v>5.29</v>
      </c>
      <c r="AF377" s="903">
        <v>4</v>
      </c>
      <c r="AG377" s="903">
        <v>19.900000000000002</v>
      </c>
      <c r="AH377" s="903">
        <v>-22.1</v>
      </c>
      <c r="AI377" s="903">
        <v>17.940000000000001</v>
      </c>
      <c r="AJ377" s="903">
        <v>15.8</v>
      </c>
      <c r="AK377" s="903">
        <v>14.099999999999998</v>
      </c>
      <c r="AL377" s="903">
        <v>17470</v>
      </c>
      <c r="AM377" s="903">
        <v>0.2</v>
      </c>
      <c r="AN377" s="903">
        <v>0</v>
      </c>
      <c r="AO377" s="762">
        <f t="shared" si="93"/>
        <v>17.165722707413565</v>
      </c>
      <c r="AP377" s="763">
        <f t="shared" si="94"/>
        <v>37.949955072558794</v>
      </c>
      <c r="AQ377" s="912">
        <f t="shared" si="95"/>
        <v>92.223168288645297</v>
      </c>
      <c r="AR377" s="669">
        <f>INDEX(Historical!$C$7:$C$1381,MATCH(B377,Historical!$B$7:$B$1403,0))*IF(AH377="n/a",1.03,IF(AH377&lt;0,1.01,IF(AH377&gt;10,1.1,(1+AH377/100))))</f>
        <v>1.6563999999999999</v>
      </c>
      <c r="AS377" s="910">
        <f t="shared" si="96"/>
        <v>1.8220400000000001</v>
      </c>
      <c r="AT377" s="910">
        <f t="shared" si="102"/>
        <v>2.0042440000000004</v>
      </c>
      <c r="AU377" s="910">
        <f t="shared" si="102"/>
        <v>2.2046684000000005</v>
      </c>
      <c r="AV377" s="910">
        <f t="shared" si="102"/>
        <v>2.4251352400000008</v>
      </c>
      <c r="AW377" s="669">
        <f t="shared" si="98"/>
        <v>10.112487640000003</v>
      </c>
      <c r="AX377" s="770">
        <f t="shared" si="99"/>
        <v>10.094317867837894</v>
      </c>
      <c r="AY377" s="750">
        <v>1.23</v>
      </c>
      <c r="AZ377" s="906">
        <v>51.12</v>
      </c>
      <c r="BA377" s="906">
        <v>-22.03</v>
      </c>
      <c r="BB377" s="906">
        <v>-15.260000000000002</v>
      </c>
      <c r="BC377" s="906">
        <v>9.06</v>
      </c>
      <c r="BD377" s="932"/>
      <c r="BE377" s="641">
        <v>2014</v>
      </c>
      <c r="BF377" s="922">
        <f t="shared" si="100"/>
        <v>0</v>
      </c>
      <c r="BG377" s="906">
        <v>16.900000000000002</v>
      </c>
      <c r="BH377" s="888"/>
    </row>
    <row r="378" spans="1:60" s="887" customFormat="1" ht="12.75" customHeight="1" x14ac:dyDescent="0.2">
      <c r="A378" s="904" t="s">
        <v>4227</v>
      </c>
      <c r="B378" s="621" t="s">
        <v>3917</v>
      </c>
      <c r="C378" s="957" t="s">
        <v>108</v>
      </c>
      <c r="D378" s="957" t="s">
        <v>4347</v>
      </c>
      <c r="E378" s="754">
        <v>6</v>
      </c>
      <c r="F378" s="1235">
        <v>772</v>
      </c>
      <c r="G378" s="1235" t="s">
        <v>106</v>
      </c>
      <c r="H378" s="1235" t="s">
        <v>106</v>
      </c>
      <c r="I378" s="898">
        <v>20.440000000000001</v>
      </c>
      <c r="J378" s="669">
        <f t="shared" si="86"/>
        <v>5.283757338551859</v>
      </c>
      <c r="K378" s="901">
        <v>0.27</v>
      </c>
      <c r="L378" s="911">
        <v>4</v>
      </c>
      <c r="M378" s="660">
        <f t="shared" si="87"/>
        <v>1.08</v>
      </c>
      <c r="N378" s="894" t="s">
        <v>202</v>
      </c>
      <c r="O378" s="756">
        <v>0.25</v>
      </c>
      <c r="P378" s="885">
        <v>43707</v>
      </c>
      <c r="Q378" s="885">
        <v>43725</v>
      </c>
      <c r="R378" s="660">
        <f t="shared" si="88"/>
        <v>8.0000000000000071</v>
      </c>
      <c r="S378" s="721">
        <f>IF(INDEX(Historical!$D$7:$D$1379,MATCH(B378,Historical!$B$7:$B$1403,0))=0,"n/a",(INDEX(Historical!$C$7:$C$1381,MATCH(B378,Historical!$B$7:$B$1403,0))/INDEX(Historical!$D$7:$D$1379,MATCH(B378,Historical!$B$7:$B$1403,0))-1)*100)</f>
        <v>23.809523809523814</v>
      </c>
      <c r="T378" s="721">
        <f>IF(INDEX(Historical!$F$7:$F$1372,MATCH(B378,Historical!$B$7:$B$1403,0))=0,"n/a",((INDEX(Historical!$C$7:$C$1381,MATCH(B378,Historical!$B$7:$B$1403,0))/INDEX(Historical!$F$7:$F$1372,MATCH(B378,Historical!$B$7:$B$1403,0)))^(1/3)-1)*100)</f>
        <v>32.212832178718308</v>
      </c>
      <c r="U378" s="721">
        <f>IF(INDEX(Historical!$H$7:$H$1372,MATCH(B378,Historical!$B$7:$B$1403,0))=0,"n/a",((INDEX(Historical!$C$7:$C$1381,MATCH(B378,Historical!$B$7:$B$1403,0))/INDEX(Historical!$H$7:$H$1372,MATCH(B378,Historical!$B$7:$B$1403,0)))^(1/5)-1)*100)</f>
        <v>49.341689684993952</v>
      </c>
      <c r="V378" s="721">
        <f>IF(INDEX(Historical!$O$7:$O$1372,MATCH(B378,Historical!$B$7:$B$1403,0))=0,"n/a",((INDEX(Historical!$C$7:$C$1381,MATCH(B378,Historical!$B$7:$B$1403,0))/INDEX(Historical!$O$7:$O$1372,MATCH(B378,Historical!$B$7:$B$1403,0)))^(1/10)-1)*100)</f>
        <v>14.021704985878225</v>
      </c>
      <c r="W378" s="722">
        <f t="shared" si="89"/>
        <v>3.5189507791447463</v>
      </c>
      <c r="X378" s="723">
        <f t="shared" si="90"/>
        <v>9.1373499416655459</v>
      </c>
      <c r="Y378" s="679"/>
      <c r="Z378" s="669">
        <f t="shared" si="91"/>
        <v>360.00000000000006</v>
      </c>
      <c r="AA378" s="910">
        <f t="shared" si="92"/>
        <v>68.13333333333334</v>
      </c>
      <c r="AB378" s="911">
        <v>12</v>
      </c>
      <c r="AC378" s="889">
        <v>0.3</v>
      </c>
      <c r="AD378" s="889" t="s">
        <v>136</v>
      </c>
      <c r="AE378" s="889">
        <v>11.8</v>
      </c>
      <c r="AF378" s="889">
        <v>3.26</v>
      </c>
      <c r="AG378" s="889" t="s">
        <v>136</v>
      </c>
      <c r="AH378" s="889">
        <v>-13.3</v>
      </c>
      <c r="AI378" s="889">
        <v>-5.36</v>
      </c>
      <c r="AJ378" s="889">
        <v>5.4</v>
      </c>
      <c r="AK378" s="889" t="s">
        <v>136</v>
      </c>
      <c r="AL378" s="902">
        <v>5710</v>
      </c>
      <c r="AM378" s="896">
        <v>0.3</v>
      </c>
      <c r="AN378" s="889">
        <v>0</v>
      </c>
      <c r="AO378" s="762">
        <f t="shared" si="93"/>
        <v>-13.50788630978753</v>
      </c>
      <c r="AP378" s="763">
        <f t="shared" si="94"/>
        <v>54.62544702354581</v>
      </c>
      <c r="AQ378" s="912">
        <f t="shared" si="95"/>
        <v>214.19361805999438</v>
      </c>
      <c r="AR378" s="669">
        <f>INDEX(Historical!$C$7:$C$1381,MATCH(B378,Historical!$B$7:$B$1403,0))*IF(AH378="n/a",1.03,IF(AH378&lt;0,1.01,IF(AH378&gt;10,1.1,(1+AH378/100))))</f>
        <v>1.0504</v>
      </c>
      <c r="AS378" s="910">
        <f t="shared" si="96"/>
        <v>1.0609040000000001</v>
      </c>
      <c r="AT378" s="910">
        <f t="shared" si="102"/>
        <v>1.0927311200000001</v>
      </c>
      <c r="AU378" s="910">
        <f t="shared" si="102"/>
        <v>1.1255130536</v>
      </c>
      <c r="AV378" s="910">
        <f t="shared" si="102"/>
        <v>1.1592784452080001</v>
      </c>
      <c r="AW378" s="669">
        <f t="shared" si="98"/>
        <v>5.4888266188079999</v>
      </c>
      <c r="AX378" s="770">
        <f t="shared" si="99"/>
        <v>26.853359191819958</v>
      </c>
      <c r="AY378" s="959">
        <v>0.17</v>
      </c>
      <c r="AZ378" s="896">
        <v>28.63</v>
      </c>
      <c r="BA378" s="896">
        <v>-8.09</v>
      </c>
      <c r="BB378" s="896">
        <v>-0.02</v>
      </c>
      <c r="BC378" s="896">
        <v>8.58</v>
      </c>
      <c r="BD378" s="932"/>
      <c r="BE378" s="641">
        <v>2014</v>
      </c>
      <c r="BF378" s="922">
        <f t="shared" si="100"/>
        <v>0</v>
      </c>
      <c r="BG378" s="906" t="s">
        <v>136</v>
      </c>
      <c r="BH378" s="888"/>
    </row>
    <row r="379" spans="1:60" s="887" customFormat="1" ht="12.75" customHeight="1" x14ac:dyDescent="0.2">
      <c r="A379" s="724" t="s">
        <v>4183</v>
      </c>
      <c r="B379" s="1042" t="s">
        <v>3918</v>
      </c>
      <c r="C379" s="957" t="s">
        <v>112</v>
      </c>
      <c r="D379" s="957" t="s">
        <v>212</v>
      </c>
      <c r="E379" s="754">
        <v>6</v>
      </c>
      <c r="F379" s="1235">
        <v>734</v>
      </c>
      <c r="G379" s="1235" t="s">
        <v>106</v>
      </c>
      <c r="H379" s="1235" t="s">
        <v>106</v>
      </c>
      <c r="I379" s="907">
        <v>44.84</v>
      </c>
      <c r="J379" s="669">
        <f t="shared" si="86"/>
        <v>2.4977698483496877</v>
      </c>
      <c r="K379" s="887">
        <v>0.28000000000000003</v>
      </c>
      <c r="L379" s="1235">
        <v>4</v>
      </c>
      <c r="M379" s="660">
        <f t="shared" si="87"/>
        <v>1.1200000000000001</v>
      </c>
      <c r="N379" s="1235" t="s">
        <v>4185</v>
      </c>
      <c r="O379" s="621">
        <v>0.27</v>
      </c>
      <c r="P379" s="965">
        <v>43237</v>
      </c>
      <c r="Q379" s="965">
        <v>43255</v>
      </c>
      <c r="R379" s="660">
        <f t="shared" si="88"/>
        <v>3.7037037037037068</v>
      </c>
      <c r="S379" s="721">
        <f>IF(INDEX(Historical!$D$7:$D$1379,MATCH(B379,Historical!$B$7:$B$1403,0))=0,"n/a",(INDEX(Historical!$C$7:$C$1381,MATCH(B379,Historical!$B$7:$B$1403,0))/INDEX(Historical!$D$7:$D$1379,MATCH(B379,Historical!$B$7:$B$1403,0))-1)*100)</f>
        <v>0.9009009009008917</v>
      </c>
      <c r="T379" s="721">
        <f>IF(INDEX(Historical!$F$7:$F$1372,MATCH(B379,Historical!$B$7:$B$1403,0))=0,"n/a",((INDEX(Historical!$C$7:$C$1381,MATCH(B379,Historical!$B$7:$B$1403,0))/INDEX(Historical!$F$7:$F$1372,MATCH(B379,Historical!$B$7:$B$1403,0)))^(1/3)-1)*100)</f>
        <v>2.501029596576787</v>
      </c>
      <c r="U379" s="721">
        <f>IF(INDEX(Historical!$H$7:$H$1372,MATCH(B379,Historical!$B$7:$B$1403,0))=0,"n/a",((INDEX(Historical!$C$7:$C$1381,MATCH(B379,Historical!$B$7:$B$1403,0))/INDEX(Historical!$H$7:$H$1372,MATCH(B379,Historical!$B$7:$B$1403,0)))^(1/5)-1)*100)</f>
        <v>2.2924556626030324</v>
      </c>
      <c r="V379" s="721">
        <f>IF(INDEX(Historical!$O$7:$O$1372,MATCH(B379,Historical!$B$7:$B$1403,0))=0,"n/a",((INDEX(Historical!$C$7:$C$1381,MATCH(B379,Historical!$B$7:$B$1403,0))/INDEX(Historical!$O$7:$O$1372,MATCH(B379,Historical!$B$7:$B$1403,0)))^(1/10)-1)*100)</f>
        <v>9.5470156904049919</v>
      </c>
      <c r="W379" s="722">
        <f t="shared" si="89"/>
        <v>0.24012275007644662</v>
      </c>
      <c r="X379" s="723">
        <f t="shared" si="90"/>
        <v>9.4729572834836046E-2</v>
      </c>
      <c r="Y379" s="691" t="s">
        <v>4513</v>
      </c>
      <c r="Z379" s="669">
        <f t="shared" si="91"/>
        <v>23.7791932059448</v>
      </c>
      <c r="AA379" s="910">
        <f t="shared" si="92"/>
        <v>9.520169851380043</v>
      </c>
      <c r="AB379" s="911">
        <v>12</v>
      </c>
      <c r="AC379" s="906">
        <v>4.71</v>
      </c>
      <c r="AD379" s="906">
        <v>1.94</v>
      </c>
      <c r="AE379" s="889">
        <v>0.9</v>
      </c>
      <c r="AF379" s="889">
        <v>1.81</v>
      </c>
      <c r="AG379" s="889">
        <v>20.8</v>
      </c>
      <c r="AH379" s="889">
        <v>21.8</v>
      </c>
      <c r="AI379" s="889">
        <v>9.9699999999999989</v>
      </c>
      <c r="AJ379" s="701">
        <v>24.2</v>
      </c>
      <c r="AK379" s="701">
        <v>4.9000000000000004</v>
      </c>
      <c r="AL379" s="906">
        <v>3410</v>
      </c>
      <c r="AM379" s="906">
        <v>1.6</v>
      </c>
      <c r="AN379" s="906">
        <v>0.93</v>
      </c>
      <c r="AO379" s="762">
        <f t="shared" si="93"/>
        <v>-4.7299443404273234</v>
      </c>
      <c r="AP379" s="763">
        <f t="shared" si="94"/>
        <v>4.7902255109527196</v>
      </c>
      <c r="AQ379" s="912">
        <f t="shared" si="95"/>
        <v>-12.487442346197152</v>
      </c>
      <c r="AR379" s="669">
        <f>INDEX(Historical!$C$7:$C$1381,MATCH(B379,Historical!$B$7:$B$1403,0))*IF(AH379="n/a",1.03,IF(AH379&lt;0,1.01,IF(AH379&gt;10,1.1,(1+AH379/100))))</f>
        <v>1.2320000000000002</v>
      </c>
      <c r="AS379" s="910">
        <f t="shared" si="96"/>
        <v>1.3548304000000002</v>
      </c>
      <c r="AT379" s="910">
        <f t="shared" si="102"/>
        <v>1.4212170896</v>
      </c>
      <c r="AU379" s="910">
        <f t="shared" si="102"/>
        <v>1.4908567269903998</v>
      </c>
      <c r="AV379" s="910">
        <f t="shared" si="102"/>
        <v>1.5639087066129294</v>
      </c>
      <c r="AW379" s="669">
        <f t="shared" si="98"/>
        <v>7.0628129232033299</v>
      </c>
      <c r="AX379" s="770">
        <f t="shared" si="99"/>
        <v>15.751143896528388</v>
      </c>
      <c r="AY379" s="750">
        <v>1.76</v>
      </c>
      <c r="AZ379" s="889">
        <v>18.809999999999999</v>
      </c>
      <c r="BA379" s="889">
        <v>-23.72</v>
      </c>
      <c r="BB379" s="889">
        <v>-18.55</v>
      </c>
      <c r="BC379" s="889">
        <v>-8.1199999999999992</v>
      </c>
      <c r="BD379" s="932"/>
      <c r="BE379" s="641">
        <v>2014</v>
      </c>
      <c r="BF379" s="922">
        <f t="shared" si="100"/>
        <v>0</v>
      </c>
      <c r="BG379" s="906">
        <v>7.7</v>
      </c>
      <c r="BH379" s="888"/>
    </row>
    <row r="380" spans="1:60" s="887" customFormat="1" ht="12.75" customHeight="1" x14ac:dyDescent="0.2">
      <c r="A380" s="724" t="s">
        <v>3915</v>
      </c>
      <c r="B380" s="1042" t="s">
        <v>3916</v>
      </c>
      <c r="C380" s="957" t="s">
        <v>112</v>
      </c>
      <c r="D380" s="957" t="s">
        <v>4338</v>
      </c>
      <c r="E380" s="754">
        <v>6</v>
      </c>
      <c r="F380" s="1235">
        <v>757</v>
      </c>
      <c r="G380" s="1235" t="s">
        <v>106</v>
      </c>
      <c r="H380" s="1235" t="s">
        <v>106</v>
      </c>
      <c r="I380" s="907">
        <v>80.87</v>
      </c>
      <c r="J380" s="669">
        <f t="shared" si="86"/>
        <v>0.74193149499196231</v>
      </c>
      <c r="K380" s="887">
        <v>0.15</v>
      </c>
      <c r="L380" s="1235">
        <v>4</v>
      </c>
      <c r="M380" s="660">
        <f t="shared" si="87"/>
        <v>0.6</v>
      </c>
      <c r="N380" s="1235" t="s">
        <v>107</v>
      </c>
      <c r="O380" s="621">
        <v>0.12</v>
      </c>
      <c r="P380" s="650">
        <v>43599</v>
      </c>
      <c r="Q380" s="650">
        <v>43616</v>
      </c>
      <c r="R380" s="660">
        <f t="shared" si="88"/>
        <v>25</v>
      </c>
      <c r="S380" s="721">
        <f>IF(INDEX(Historical!$D$7:$D$1379,MATCH(B380,Historical!$B$7:$B$1403,0))=0,"n/a",(INDEX(Historical!$C$7:$C$1381,MATCH(B380,Historical!$B$7:$B$1403,0))/INDEX(Historical!$D$7:$D$1379,MATCH(B380,Historical!$B$7:$B$1403,0))-1)*100)</f>
        <v>23.913043478260843</v>
      </c>
      <c r="T380" s="721">
        <f>IF(INDEX(Historical!$F$7:$F$1372,MATCH(B380,Historical!$B$7:$B$1403,0))=0,"n/a",((INDEX(Historical!$C$7:$C$1381,MATCH(B380,Historical!$B$7:$B$1403,0))/INDEX(Historical!$F$7:$F$1372,MATCH(B380,Historical!$B$7:$B$1403,0)))^(1/3)-1)*100)</f>
        <v>17.652800840192207</v>
      </c>
      <c r="U380" s="721">
        <f>IF(INDEX(Historical!$H$7:$H$1372,MATCH(B380,Historical!$B$7:$B$1403,0))=0,"n/a",((INDEX(Historical!$C$7:$C$1381,MATCH(B380,Historical!$B$7:$B$1403,0))/INDEX(Historical!$H$7:$H$1372,MATCH(B380,Historical!$B$7:$B$1403,0)))^(1/5)-1)*100)</f>
        <v>22.104343283362393</v>
      </c>
      <c r="V380" s="721" t="str">
        <f>IF(INDEX(Historical!$O$7:$O$1372,MATCH(B380,Historical!$B$7:$B$1403,0))=0,"n/a",((INDEX(Historical!$C$7:$C$1381,MATCH(B380,Historical!$B$7:$B$1403,0))/INDEX(Historical!$O$7:$O$1372,MATCH(B380,Historical!$B$7:$B$1403,0)))^(1/10)-1)*100)</f>
        <v>n/a</v>
      </c>
      <c r="W380" s="722" t="str">
        <f t="shared" si="89"/>
        <v>n/a</v>
      </c>
      <c r="X380" s="723">
        <f t="shared" si="90"/>
        <v>2.0279214021433387</v>
      </c>
      <c r="Y380" s="670"/>
      <c r="Z380" s="669">
        <f t="shared" si="91"/>
        <v>20.689655172413794</v>
      </c>
      <c r="AA380" s="910">
        <f t="shared" si="92"/>
        <v>27.886206896551727</v>
      </c>
      <c r="AB380" s="911">
        <v>9</v>
      </c>
      <c r="AC380" s="906">
        <v>2.9</v>
      </c>
      <c r="AD380" s="906">
        <v>1.86</v>
      </c>
      <c r="AE380" s="889">
        <v>1.8</v>
      </c>
      <c r="AF380" s="889">
        <v>4.3</v>
      </c>
      <c r="AG380" s="889">
        <v>16.3</v>
      </c>
      <c r="AH380" s="889">
        <v>29.2</v>
      </c>
      <c r="AI380" s="889">
        <v>8.35</v>
      </c>
      <c r="AJ380" s="701">
        <v>10.9</v>
      </c>
      <c r="AK380" s="701">
        <v>15</v>
      </c>
      <c r="AL380" s="906">
        <v>4410</v>
      </c>
      <c r="AM380" s="906">
        <v>1.5</v>
      </c>
      <c r="AN380" s="906">
        <v>0.33</v>
      </c>
      <c r="AO380" s="762">
        <f t="shared" si="93"/>
        <v>-5.0399321181973704</v>
      </c>
      <c r="AP380" s="763">
        <f t="shared" si="94"/>
        <v>22.846274778354356</v>
      </c>
      <c r="AQ380" s="912">
        <f t="shared" si="95"/>
        <v>130.85415276044591</v>
      </c>
      <c r="AR380" s="669">
        <f>INDEX(Historical!$C$7:$C$1381,MATCH(B380,Historical!$B$7:$B$1403,0))*IF(AH380="n/a",1.03,IF(AH380&lt;0,1.01,IF(AH380&gt;10,1.1,(1+AH380/100))))</f>
        <v>0.627</v>
      </c>
      <c r="AS380" s="910">
        <f t="shared" si="96"/>
        <v>0.67935449999999997</v>
      </c>
      <c r="AT380" s="910">
        <f t="shared" si="102"/>
        <v>0.74728994999999998</v>
      </c>
      <c r="AU380" s="910">
        <f t="shared" si="102"/>
        <v>0.82201894500000006</v>
      </c>
      <c r="AV380" s="910">
        <f t="shared" si="102"/>
        <v>0.9042208395000001</v>
      </c>
      <c r="AW380" s="669">
        <f t="shared" si="98"/>
        <v>3.7798842344999999</v>
      </c>
      <c r="AX380" s="770">
        <f t="shared" si="99"/>
        <v>4.6740252683318904</v>
      </c>
      <c r="AY380" s="750">
        <v>0.99</v>
      </c>
      <c r="AZ380" s="889">
        <v>41.260000000000005</v>
      </c>
      <c r="BA380" s="889">
        <v>-18.59</v>
      </c>
      <c r="BB380" s="889">
        <v>-10.08</v>
      </c>
      <c r="BC380" s="889">
        <v>-2.9000000000000004</v>
      </c>
      <c r="BD380" s="932"/>
      <c r="BE380" s="641">
        <v>2014</v>
      </c>
      <c r="BF380" s="922">
        <f t="shared" si="100"/>
        <v>0</v>
      </c>
      <c r="BG380" s="906">
        <v>7.7</v>
      </c>
      <c r="BH380" s="888"/>
    </row>
    <row r="381" spans="1:60" s="887" customFormat="1" x14ac:dyDescent="0.2">
      <c r="A381" s="895" t="s">
        <v>2918</v>
      </c>
      <c r="B381" s="621" t="s">
        <v>2919</v>
      </c>
      <c r="C381" s="957" t="s">
        <v>108</v>
      </c>
      <c r="D381" s="957" t="s">
        <v>4355</v>
      </c>
      <c r="E381" s="754">
        <v>6</v>
      </c>
      <c r="F381" s="1235">
        <v>787</v>
      </c>
      <c r="G381" s="1235" t="s">
        <v>106</v>
      </c>
      <c r="H381" s="1235" t="s">
        <v>106</v>
      </c>
      <c r="I381" s="898">
        <v>13.86</v>
      </c>
      <c r="J381" s="669">
        <f t="shared" si="86"/>
        <v>4.0404040404040407</v>
      </c>
      <c r="K381" s="901">
        <v>0.14000000000000001</v>
      </c>
      <c r="L381" s="911">
        <v>4</v>
      </c>
      <c r="M381" s="660">
        <f t="shared" si="87"/>
        <v>0.56000000000000005</v>
      </c>
      <c r="N381" s="894" t="s">
        <v>326</v>
      </c>
      <c r="O381" s="756">
        <v>0.13750000000000001</v>
      </c>
      <c r="P381" s="885">
        <v>43807</v>
      </c>
      <c r="Q381" s="885">
        <v>43818</v>
      </c>
      <c r="R381" s="660">
        <f t="shared" si="88"/>
        <v>1.8181818181818195</v>
      </c>
      <c r="S381" s="721">
        <f>IF(INDEX(Historical!$D$7:$D$1379,MATCH(B381,Historical!$B$7:$B$1403,0))=0,"n/a",(INDEX(Historical!$C$7:$C$1381,MATCH(B381,Historical!$B$7:$B$1403,0))/INDEX(Historical!$D$7:$D$1379,MATCH(B381,Historical!$B$7:$B$1403,0))-1)*100)</f>
        <v>4.8076923076923128</v>
      </c>
      <c r="T381" s="721">
        <f>IF(INDEX(Historical!$F$7:$F$1372,MATCH(B381,Historical!$B$7:$B$1403,0))=0,"n/a",((INDEX(Historical!$C$7:$C$1381,MATCH(B381,Historical!$B$7:$B$1403,0))/INDEX(Historical!$F$7:$F$1372,MATCH(B381,Historical!$B$7:$B$1403,0)))^(1/3)-1)*100)</f>
        <v>9.0726179851174038</v>
      </c>
      <c r="U381" s="721">
        <f>IF(INDEX(Historical!$H$7:$H$1372,MATCH(B381,Historical!$B$7:$B$1403,0))=0,"n/a",((INDEX(Historical!$C$7:$C$1381,MATCH(B381,Historical!$B$7:$B$1403,0))/INDEX(Historical!$H$7:$H$1372,MATCH(B381,Historical!$B$7:$B$1403,0)))^(1/5)-1)*100)</f>
        <v>10.554522330964854</v>
      </c>
      <c r="V381" s="721">
        <f>IF(INDEX(Historical!$O$7:$O$1372,MATCH(B381,Historical!$B$7:$B$1403,0))=0,"n/a",((INDEX(Historical!$C$7:$C$1381,MATCH(B381,Historical!$B$7:$B$1403,0))/INDEX(Historical!$O$7:$O$1372,MATCH(B381,Historical!$B$7:$B$1403,0)))^(1/10)-1)*100)</f>
        <v>-0.2711416359139629</v>
      </c>
      <c r="W381" s="722" t="str">
        <f t="shared" si="89"/>
        <v>n/a</v>
      </c>
      <c r="X381" s="723">
        <f t="shared" si="90"/>
        <v>1.134894874297296</v>
      </c>
      <c r="Y381" s="682"/>
      <c r="Z381" s="669">
        <f t="shared" si="91"/>
        <v>57.142857142857153</v>
      </c>
      <c r="AA381" s="910">
        <f t="shared" si="92"/>
        <v>14.142857142857142</v>
      </c>
      <c r="AB381" s="911">
        <v>12</v>
      </c>
      <c r="AC381" s="889">
        <v>0.98</v>
      </c>
      <c r="AD381" s="889">
        <v>0.87</v>
      </c>
      <c r="AE381" s="889">
        <v>3.2</v>
      </c>
      <c r="AF381" s="889">
        <v>1.27</v>
      </c>
      <c r="AG381" s="889">
        <v>8.7999999999999989</v>
      </c>
      <c r="AH381" s="889">
        <v>12.2</v>
      </c>
      <c r="AI381" s="889">
        <v>10.69</v>
      </c>
      <c r="AJ381" s="889">
        <v>9.3000000000000007</v>
      </c>
      <c r="AK381" s="889">
        <v>16.3</v>
      </c>
      <c r="AL381" s="902">
        <v>82.99</v>
      </c>
      <c r="AM381" s="896">
        <v>5.7</v>
      </c>
      <c r="AN381" s="889">
        <v>0.39</v>
      </c>
      <c r="AO381" s="762">
        <f t="shared" si="93"/>
        <v>0.45206922851175335</v>
      </c>
      <c r="AP381" s="763">
        <f t="shared" si="94"/>
        <v>14.594926371368896</v>
      </c>
      <c r="AQ381" s="912">
        <f t="shared" si="95"/>
        <v>-10.653163778132901</v>
      </c>
      <c r="AR381" s="669">
        <f>INDEX(Historical!$C$7:$C$1381,MATCH(B381,Historical!$B$7:$B$1403,0))*IF(AH381="n/a",1.03,IF(AH381&lt;0,1.01,IF(AH381&gt;10,1.1,(1+AH381/100))))</f>
        <v>0.59950000000000014</v>
      </c>
      <c r="AS381" s="910">
        <f t="shared" si="96"/>
        <v>0.6594500000000002</v>
      </c>
      <c r="AT381" s="910">
        <f t="shared" si="102"/>
        <v>0.72539500000000023</v>
      </c>
      <c r="AU381" s="910">
        <f t="shared" si="102"/>
        <v>0.79793450000000032</v>
      </c>
      <c r="AV381" s="910">
        <f t="shared" si="102"/>
        <v>0.87772795000000048</v>
      </c>
      <c r="AW381" s="669">
        <f t="shared" si="98"/>
        <v>3.6600074500000015</v>
      </c>
      <c r="AX381" s="770">
        <f t="shared" si="99"/>
        <v>26.406980158730171</v>
      </c>
      <c r="AY381" s="959">
        <v>0.19</v>
      </c>
      <c r="AZ381" s="896">
        <v>35.17</v>
      </c>
      <c r="BA381" s="896">
        <v>-10.96</v>
      </c>
      <c r="BB381" s="896">
        <v>-1.4200000000000002</v>
      </c>
      <c r="BC381" s="896">
        <v>13.33</v>
      </c>
      <c r="BD381" s="932"/>
      <c r="BE381" s="641">
        <v>2014</v>
      </c>
      <c r="BF381" s="922">
        <f t="shared" si="100"/>
        <v>0</v>
      </c>
      <c r="BG381" s="906">
        <v>0.8</v>
      </c>
      <c r="BH381" s="721"/>
    </row>
    <row r="382" spans="1:60" s="887" customFormat="1" ht="12.75" customHeight="1" x14ac:dyDescent="0.2">
      <c r="A382" s="905" t="s">
        <v>4057</v>
      </c>
      <c r="B382" s="621" t="s">
        <v>4058</v>
      </c>
      <c r="C382" s="957" t="s">
        <v>178</v>
      </c>
      <c r="D382" s="957" t="s">
        <v>4353</v>
      </c>
      <c r="E382" s="754">
        <v>6</v>
      </c>
      <c r="F382" s="1235">
        <v>799</v>
      </c>
      <c r="G382" s="1235" t="s">
        <v>106</v>
      </c>
      <c r="H382" s="1235" t="s">
        <v>106</v>
      </c>
      <c r="I382" s="898">
        <v>9.0399999999999991</v>
      </c>
      <c r="J382" s="669">
        <f t="shared" si="86"/>
        <v>16.371681415929203</v>
      </c>
      <c r="K382" s="901">
        <v>0.37</v>
      </c>
      <c r="L382" s="911">
        <v>4</v>
      </c>
      <c r="M382" s="660">
        <f t="shared" si="87"/>
        <v>1.48</v>
      </c>
      <c r="N382" s="894" t="s">
        <v>107</v>
      </c>
      <c r="O382" s="756">
        <v>0.36749999999999999</v>
      </c>
      <c r="P382" s="885">
        <v>43868</v>
      </c>
      <c r="Q382" s="885">
        <v>43880</v>
      </c>
      <c r="R382" s="660">
        <f t="shared" si="88"/>
        <v>0.68027210884353795</v>
      </c>
      <c r="S382" s="721">
        <f>IF(INDEX(Historical!$D$7:$D$1379,MATCH(B382,Historical!$B$7:$B$1403,0))=0,"n/a",(INDEX(Historical!$C$7:$C$1381,MATCH(B382,Historical!$B$7:$B$1403,0))/INDEX(Historical!$D$7:$D$1379,MATCH(B382,Historical!$B$7:$B$1403,0))-1)*100)</f>
        <v>2.8268551236749095</v>
      </c>
      <c r="T382" s="721">
        <f>IF(INDEX(Historical!$F$7:$F$1372,MATCH(B382,Historical!$B$7:$B$1403,0))=0,"n/a",((INDEX(Historical!$C$7:$C$1381,MATCH(B382,Historical!$B$7:$B$1403,0))/INDEX(Historical!$F$7:$F$1372,MATCH(B382,Historical!$B$7:$B$1403,0)))^(1/3)-1)*100)</f>
        <v>5.3330227379057016</v>
      </c>
      <c r="U382" s="721" t="str">
        <f>IF(INDEX(Historical!$H$7:$H$1372,MATCH(B382,Historical!$B$7:$B$1403,0))=0,"n/a",((INDEX(Historical!$C$7:$C$1381,MATCH(B382,Historical!$B$7:$B$1403,0))/INDEX(Historical!$H$7:$H$1372,MATCH(B382,Historical!$B$7:$B$1403,0)))^(1/5)-1)*100)</f>
        <v>n/a</v>
      </c>
      <c r="V382" s="721" t="str">
        <f>IF(INDEX(Historical!$O$7:$O$1372,MATCH(B382,Historical!$B$7:$B$1403,0))=0,"n/a",((INDEX(Historical!$C$7:$C$1381,MATCH(B382,Historical!$B$7:$B$1403,0))/INDEX(Historical!$O$7:$O$1372,MATCH(B382,Historical!$B$7:$B$1403,0)))^(1/10)-1)*100)</f>
        <v>n/a</v>
      </c>
      <c r="W382" s="722" t="str">
        <f t="shared" si="89"/>
        <v>n/a</v>
      </c>
      <c r="X382" s="723" t="str">
        <f t="shared" si="90"/>
        <v>n/a</v>
      </c>
      <c r="Y382" s="900"/>
      <c r="Z382" s="669">
        <f t="shared" si="91"/>
        <v>616.66666666666674</v>
      </c>
      <c r="AA382" s="910">
        <f t="shared" si="92"/>
        <v>37.666666666666664</v>
      </c>
      <c r="AB382" s="911">
        <v>12</v>
      </c>
      <c r="AC382" s="889">
        <v>0.24</v>
      </c>
      <c r="AD382" s="889" t="s">
        <v>136</v>
      </c>
      <c r="AE382" s="889">
        <v>2.16</v>
      </c>
      <c r="AF382" s="889">
        <v>5.41</v>
      </c>
      <c r="AG382" s="889">
        <v>11.4</v>
      </c>
      <c r="AH382" s="889">
        <v>-6.9</v>
      </c>
      <c r="AI382" s="889" t="s">
        <v>136</v>
      </c>
      <c r="AJ382" s="889">
        <v>61.9</v>
      </c>
      <c r="AK382" s="889" t="s">
        <v>136</v>
      </c>
      <c r="AL382" s="902">
        <v>246.61</v>
      </c>
      <c r="AM382" s="896">
        <v>6.6000000000000005</v>
      </c>
      <c r="AN382" s="889">
        <v>4.83</v>
      </c>
      <c r="AO382" s="762" t="str">
        <f t="shared" si="93"/>
        <v>n/a</v>
      </c>
      <c r="AP382" s="763" t="str">
        <f t="shared" si="94"/>
        <v>n/a</v>
      </c>
      <c r="AQ382" s="912">
        <f t="shared" si="95"/>
        <v>200.94419317775083</v>
      </c>
      <c r="AR382" s="669">
        <f>INDEX(Historical!$C$7:$C$1381,MATCH(B382,Historical!$B$7:$B$1403,0))*IF(AH382="n/a",1.03,IF(AH382&lt;0,1.01,IF(AH382&gt;10,1.1,(1+AH382/100))))</f>
        <v>1.4695500000000001</v>
      </c>
      <c r="AS382" s="910">
        <f t="shared" si="96"/>
        <v>1.5136365000000003</v>
      </c>
      <c r="AT382" s="910">
        <f t="shared" si="102"/>
        <v>1.5590455950000004</v>
      </c>
      <c r="AU382" s="910">
        <f t="shared" si="102"/>
        <v>1.6058169628500005</v>
      </c>
      <c r="AV382" s="910">
        <f t="shared" si="102"/>
        <v>1.6539914717355007</v>
      </c>
      <c r="AW382" s="669">
        <f t="shared" si="98"/>
        <v>7.8020405295855024</v>
      </c>
      <c r="AX382" s="770">
        <f t="shared" si="99"/>
        <v>86.305758070636102</v>
      </c>
      <c r="AY382" s="959">
        <v>0.44</v>
      </c>
      <c r="AZ382" s="896">
        <v>7.1099999999999994</v>
      </c>
      <c r="BA382" s="896">
        <v>-24.349999999999998</v>
      </c>
      <c r="BB382" s="896">
        <v>-10.67</v>
      </c>
      <c r="BC382" s="896">
        <v>-13.420000000000002</v>
      </c>
      <c r="BD382" s="932"/>
      <c r="BE382" s="641">
        <v>2015</v>
      </c>
      <c r="BF382" s="922">
        <f t="shared" si="100"/>
        <v>0</v>
      </c>
      <c r="BG382" s="906">
        <v>2.1</v>
      </c>
      <c r="BH382" s="888"/>
    </row>
    <row r="383" spans="1:60" s="887" customFormat="1" ht="12.75" customHeight="1" x14ac:dyDescent="0.2">
      <c r="A383" s="156" t="s">
        <v>4043</v>
      </c>
      <c r="B383" s="858" t="s">
        <v>4044</v>
      </c>
      <c r="C383" s="957" t="s">
        <v>131</v>
      </c>
      <c r="D383" s="957" t="s">
        <v>4344</v>
      </c>
      <c r="E383" s="754">
        <v>6</v>
      </c>
      <c r="F383" s="1235">
        <v>804</v>
      </c>
      <c r="G383" s="1235" t="s">
        <v>106</v>
      </c>
      <c r="H383" s="1235" t="s">
        <v>106</v>
      </c>
      <c r="I383" s="898">
        <v>56.34</v>
      </c>
      <c r="J383" s="669">
        <f t="shared" si="86"/>
        <v>2.662406815761448</v>
      </c>
      <c r="K383" s="901">
        <v>0.375</v>
      </c>
      <c r="L383" s="911">
        <v>4</v>
      </c>
      <c r="M383" s="660">
        <f t="shared" si="87"/>
        <v>1.5</v>
      </c>
      <c r="N383" s="894" t="s">
        <v>515</v>
      </c>
      <c r="O383" s="756">
        <v>0.37</v>
      </c>
      <c r="P383" s="885">
        <v>43874</v>
      </c>
      <c r="Q383" s="885">
        <v>43889</v>
      </c>
      <c r="R383" s="660">
        <f t="shared" si="88"/>
        <v>1.3513513513513526</v>
      </c>
      <c r="S383" s="721">
        <f>IF(INDEX(Historical!$D$7:$D$1379,MATCH(B383,Historical!$B$7:$B$1403,0))=0,"n/a",(INDEX(Historical!$C$7:$C$1381,MATCH(B383,Historical!$B$7:$B$1403,0))/INDEX(Historical!$D$7:$D$1379,MATCH(B383,Historical!$B$7:$B$1403,0))-1)*100)</f>
        <v>1.3698630136986356</v>
      </c>
      <c r="T383" s="721">
        <f>IF(INDEX(Historical!$F$7:$F$1372,MATCH(B383,Historical!$B$7:$B$1403,0))=0,"n/a",((INDEX(Historical!$C$7:$C$1381,MATCH(B383,Historical!$B$7:$B$1403,0))/INDEX(Historical!$F$7:$F$1372,MATCH(B383,Historical!$B$7:$B$1403,0)))^(1/3)-1)*100)</f>
        <v>1.3890663116861823</v>
      </c>
      <c r="U383" s="721">
        <f>IF(INDEX(Historical!$H$7:$H$1372,MATCH(B383,Historical!$B$7:$B$1403,0))=0,"n/a",((INDEX(Historical!$C$7:$C$1381,MATCH(B383,Historical!$B$7:$B$1403,0))/INDEX(Historical!$H$7:$H$1372,MATCH(B383,Historical!$B$7:$B$1403,0)))^(1/5)-1)*100)</f>
        <v>1.4090059927290843</v>
      </c>
      <c r="V383" s="721">
        <f>IF(INDEX(Historical!$O$7:$O$1372,MATCH(B383,Historical!$B$7:$B$1403,0))=0,"n/a",((INDEX(Historical!$C$7:$C$1381,MATCH(B383,Historical!$B$7:$B$1403,0))/INDEX(Historical!$O$7:$O$1372,MATCH(B383,Historical!$B$7:$B$1403,0)))^(1/10)-1)*100)</f>
        <v>0.70203870465042062</v>
      </c>
      <c r="W383" s="722">
        <f t="shared" si="89"/>
        <v>2.0070203870464622</v>
      </c>
      <c r="X383" s="723">
        <f t="shared" si="90"/>
        <v>0.13292509365368721</v>
      </c>
      <c r="Y383" s="900"/>
      <c r="Z383" s="669">
        <f t="shared" si="91"/>
        <v>50.505050505050498</v>
      </c>
      <c r="AA383" s="910">
        <f t="shared" si="92"/>
        <v>18.969696969696969</v>
      </c>
      <c r="AB383" s="911">
        <v>12</v>
      </c>
      <c r="AC383" s="889">
        <v>2.97</v>
      </c>
      <c r="AD383" s="889">
        <v>4.32</v>
      </c>
      <c r="AE383" s="889">
        <v>1.94</v>
      </c>
      <c r="AF383" s="889">
        <v>2.23</v>
      </c>
      <c r="AG383" s="889">
        <v>11.799999999999999</v>
      </c>
      <c r="AH383" s="889">
        <v>33.300000000000004</v>
      </c>
      <c r="AI383" s="889">
        <v>7.5399999999999991</v>
      </c>
      <c r="AJ383" s="889">
        <v>10.6</v>
      </c>
      <c r="AK383" s="889">
        <v>4.3999999999999995</v>
      </c>
      <c r="AL383" s="902">
        <v>849.04</v>
      </c>
      <c r="AM383" s="896">
        <v>1.6</v>
      </c>
      <c r="AN383" s="889">
        <v>1.37</v>
      </c>
      <c r="AO383" s="762">
        <f t="shared" si="93"/>
        <v>-14.898284161206437</v>
      </c>
      <c r="AP383" s="763">
        <f t="shared" si="94"/>
        <v>4.0714128084905319</v>
      </c>
      <c r="AQ383" s="912">
        <f t="shared" si="95"/>
        <v>37.117020975068748</v>
      </c>
      <c r="AR383" s="669">
        <f>INDEX(Historical!$C$7:$C$1381,MATCH(B383,Historical!$B$7:$B$1403,0))*IF(AH383="n/a",1.03,IF(AH383&lt;0,1.01,IF(AH383&gt;10,1.1,(1+AH383/100))))</f>
        <v>1.6280000000000001</v>
      </c>
      <c r="AS383" s="910">
        <f t="shared" si="96"/>
        <v>1.7507512000000001</v>
      </c>
      <c r="AT383" s="910">
        <f t="shared" si="102"/>
        <v>1.8277842528000001</v>
      </c>
      <c r="AU383" s="910">
        <f t="shared" si="102"/>
        <v>1.9082067599232002</v>
      </c>
      <c r="AV383" s="910">
        <f t="shared" si="102"/>
        <v>1.9921678573598212</v>
      </c>
      <c r="AW383" s="669">
        <f t="shared" si="98"/>
        <v>9.1069100700830212</v>
      </c>
      <c r="AX383" s="770">
        <f t="shared" si="99"/>
        <v>16.164199627410405</v>
      </c>
      <c r="AY383" s="959">
        <v>0.14000000000000001</v>
      </c>
      <c r="AZ383" s="896">
        <v>6.34</v>
      </c>
      <c r="BA383" s="896">
        <v>-14.32</v>
      </c>
      <c r="BB383" s="896">
        <v>-9.879999999999999</v>
      </c>
      <c r="BC383" s="896">
        <v>-7.3400000000000007</v>
      </c>
      <c r="BD383" s="932"/>
      <c r="BE383" s="641">
        <v>2015</v>
      </c>
      <c r="BF383" s="922">
        <f t="shared" si="100"/>
        <v>0</v>
      </c>
      <c r="BG383" s="906">
        <v>3.4000000000000004</v>
      </c>
      <c r="BH383" s="888"/>
    </row>
    <row r="384" spans="1:60" s="887" customFormat="1" ht="12.75" customHeight="1" x14ac:dyDescent="0.2">
      <c r="A384" s="904" t="s">
        <v>4040</v>
      </c>
      <c r="B384" s="621" t="s">
        <v>4039</v>
      </c>
      <c r="C384" s="957" t="s">
        <v>108</v>
      </c>
      <c r="D384" s="957" t="s">
        <v>4355</v>
      </c>
      <c r="E384" s="754">
        <v>6</v>
      </c>
      <c r="F384" s="1235">
        <v>767</v>
      </c>
      <c r="G384" s="1235" t="s">
        <v>106</v>
      </c>
      <c r="H384" s="1235" t="s">
        <v>106</v>
      </c>
      <c r="I384" s="898">
        <v>33.5</v>
      </c>
      <c r="J384" s="669">
        <f t="shared" si="86"/>
        <v>3.1044776119402986</v>
      </c>
      <c r="K384" s="901">
        <v>0.26</v>
      </c>
      <c r="L384" s="911">
        <v>4</v>
      </c>
      <c r="M384" s="660">
        <f t="shared" si="87"/>
        <v>1.04</v>
      </c>
      <c r="N384" s="894" t="s">
        <v>434</v>
      </c>
      <c r="O384" s="756">
        <v>0.25</v>
      </c>
      <c r="P384" s="885">
        <v>43685</v>
      </c>
      <c r="Q384" s="885">
        <v>43700</v>
      </c>
      <c r="R384" s="660">
        <f t="shared" si="88"/>
        <v>4.0000000000000036</v>
      </c>
      <c r="S384" s="721">
        <f>IF(INDEX(Historical!$D$7:$D$1379,MATCH(B384,Historical!$B$7:$B$1403,0))=0,"n/a",(INDEX(Historical!$C$7:$C$1381,MATCH(B384,Historical!$B$7:$B$1403,0))/INDEX(Historical!$D$7:$D$1379,MATCH(B384,Historical!$B$7:$B$1403,0))-1)*100)</f>
        <v>8.5106382978723527</v>
      </c>
      <c r="T384" s="721">
        <f>IF(INDEX(Historical!$F$7:$F$1372,MATCH(B384,Historical!$B$7:$B$1403,0))=0,"n/a",((INDEX(Historical!$C$7:$C$1381,MATCH(B384,Historical!$B$7:$B$1403,0))/INDEX(Historical!$F$7:$F$1372,MATCH(B384,Historical!$B$7:$B$1403,0)))^(1/3)-1)*100)</f>
        <v>8.4351442625098407</v>
      </c>
      <c r="U384" s="721">
        <f>IF(INDEX(Historical!$H$7:$H$1372,MATCH(B384,Historical!$B$7:$B$1403,0))=0,"n/a",((INDEX(Historical!$C$7:$C$1381,MATCH(B384,Historical!$B$7:$B$1403,0))/INDEX(Historical!$H$7:$H$1372,MATCH(B384,Historical!$B$7:$B$1403,0)))^(1/5)-1)*100)</f>
        <v>6.0613903367872979</v>
      </c>
      <c r="V384" s="721">
        <f>IF(INDEX(Historical!$O$7:$O$1372,MATCH(B384,Historical!$B$7:$B$1403,0))=0,"n/a",((INDEX(Historical!$C$7:$C$1381,MATCH(B384,Historical!$B$7:$B$1403,0))/INDEX(Historical!$O$7:$O$1372,MATCH(B384,Historical!$B$7:$B$1403,0)))^(1/10)-1)*100)</f>
        <v>7.3897958414493869</v>
      </c>
      <c r="W384" s="722">
        <f t="shared" si="89"/>
        <v>0.82023786134779819</v>
      </c>
      <c r="X384" s="723" t="str">
        <f t="shared" si="90"/>
        <v>n/a</v>
      </c>
      <c r="Y384" s="900"/>
      <c r="Z384" s="669" t="str">
        <f t="shared" si="91"/>
        <v>n/a</v>
      </c>
      <c r="AA384" s="910" t="str">
        <f t="shared" si="92"/>
        <v>n/a</v>
      </c>
      <c r="AB384" s="911">
        <v>12</v>
      </c>
      <c r="AC384" s="889" t="s">
        <v>136</v>
      </c>
      <c r="AD384" s="889" t="s">
        <v>136</v>
      </c>
      <c r="AE384" s="889" t="s">
        <v>136</v>
      </c>
      <c r="AF384" s="889" t="s">
        <v>136</v>
      </c>
      <c r="AG384" s="889" t="s">
        <v>136</v>
      </c>
      <c r="AH384" s="889" t="s">
        <v>136</v>
      </c>
      <c r="AI384" s="889" t="s">
        <v>136</v>
      </c>
      <c r="AJ384" s="889" t="s">
        <v>136</v>
      </c>
      <c r="AK384" s="889" t="s">
        <v>136</v>
      </c>
      <c r="AL384" s="902" t="s">
        <v>136</v>
      </c>
      <c r="AM384" s="896" t="s">
        <v>136</v>
      </c>
      <c r="AN384" s="889" t="s">
        <v>136</v>
      </c>
      <c r="AO384" s="762" t="str">
        <f t="shared" si="93"/>
        <v>n/a</v>
      </c>
      <c r="AP384" s="763">
        <f t="shared" si="94"/>
        <v>9.1658679487275965</v>
      </c>
      <c r="AQ384" s="912" t="str">
        <f t="shared" si="95"/>
        <v>n/a</v>
      </c>
      <c r="AR384" s="669">
        <f>INDEX(Historical!$C$7:$C$1381,MATCH(B384,Historical!$B$7:$B$1403,0))*IF(AH384="n/a",1.03,IF(AH384&lt;0,1.01,IF(AH384&gt;10,1.1,(1+AH384/100))))</f>
        <v>1.0506</v>
      </c>
      <c r="AS384" s="910">
        <f t="shared" si="96"/>
        <v>1.0821179999999999</v>
      </c>
      <c r="AT384" s="910">
        <f t="shared" si="102"/>
        <v>1.1145815399999999</v>
      </c>
      <c r="AU384" s="910">
        <f t="shared" si="102"/>
        <v>1.1480189861999999</v>
      </c>
      <c r="AV384" s="910">
        <f t="shared" si="102"/>
        <v>1.1824595557859998</v>
      </c>
      <c r="AW384" s="669">
        <f t="shared" si="98"/>
        <v>5.5777780819859988</v>
      </c>
      <c r="AX384" s="770">
        <f t="shared" si="99"/>
        <v>16.650083826823877</v>
      </c>
      <c r="AY384" s="959" t="s">
        <v>136</v>
      </c>
      <c r="AZ384" s="896" t="s">
        <v>136</v>
      </c>
      <c r="BA384" s="896" t="s">
        <v>136</v>
      </c>
      <c r="BB384" s="896" t="s">
        <v>136</v>
      </c>
      <c r="BC384" s="896" t="s">
        <v>136</v>
      </c>
      <c r="BD384" s="932" t="s">
        <v>4281</v>
      </c>
      <c r="BE384" s="641">
        <v>2014</v>
      </c>
      <c r="BF384" s="922">
        <f t="shared" si="100"/>
        <v>0</v>
      </c>
      <c r="BG384" s="906" t="s">
        <v>136</v>
      </c>
      <c r="BH384" s="888"/>
    </row>
    <row r="385" spans="1:60" s="887" customFormat="1" ht="12.75" customHeight="1" x14ac:dyDescent="0.2">
      <c r="A385" s="724" t="s">
        <v>3925</v>
      </c>
      <c r="B385" s="1042" t="s">
        <v>3926</v>
      </c>
      <c r="C385" s="957" t="s">
        <v>108</v>
      </c>
      <c r="D385" s="957" t="s">
        <v>4355</v>
      </c>
      <c r="E385" s="754">
        <v>6</v>
      </c>
      <c r="F385" s="1235">
        <v>759</v>
      </c>
      <c r="G385" s="1235" t="s">
        <v>106</v>
      </c>
      <c r="H385" s="1235" t="s">
        <v>106</v>
      </c>
      <c r="I385" s="907">
        <v>39.17</v>
      </c>
      <c r="J385" s="669">
        <f t="shared" si="86"/>
        <v>0.61271381159050287</v>
      </c>
      <c r="K385" s="887">
        <v>0.06</v>
      </c>
      <c r="L385" s="1235">
        <v>4</v>
      </c>
      <c r="M385" s="660">
        <f t="shared" si="87"/>
        <v>0.24</v>
      </c>
      <c r="N385" s="1235" t="s">
        <v>4186</v>
      </c>
      <c r="O385" s="621">
        <v>5.5E-2</v>
      </c>
      <c r="P385" s="650">
        <v>43620</v>
      </c>
      <c r="Q385" s="650">
        <v>43635</v>
      </c>
      <c r="R385" s="660">
        <f t="shared" si="88"/>
        <v>9.0909090909090864</v>
      </c>
      <c r="S385" s="721">
        <f>IF(INDEX(Historical!$D$7:$D$1379,MATCH(B385,Historical!$B$7:$B$1403,0))=0,"n/a",(INDEX(Historical!$C$7:$C$1381,MATCH(B385,Historical!$B$7:$B$1403,0))/INDEX(Historical!$D$7:$D$1379,MATCH(B385,Historical!$B$7:$B$1403,0))-1)*100)</f>
        <v>9.302325581395344</v>
      </c>
      <c r="T385" s="721">
        <f>IF(INDEX(Historical!$F$7:$F$1372,MATCH(B385,Historical!$B$7:$B$1403,0))=0,"n/a",((INDEX(Historical!$C$7:$C$1381,MATCH(B385,Historical!$B$7:$B$1403,0))/INDEX(Historical!$F$7:$F$1372,MATCH(B385,Historical!$B$7:$B$1403,0)))^(1/3)-1)*100)</f>
        <v>16.142775708728507</v>
      </c>
      <c r="U385" s="721">
        <f>IF(INDEX(Historical!$H$7:$H$1372,MATCH(B385,Historical!$B$7:$B$1403,0))=0,"n/a",((INDEX(Historical!$C$7:$C$1381,MATCH(B385,Historical!$B$7:$B$1403,0))/INDEX(Historical!$H$7:$H$1372,MATCH(B385,Historical!$B$7:$B$1403,0)))^(1/5)-1)*100)</f>
        <v>27.40719795539961</v>
      </c>
      <c r="V385" s="721" t="str">
        <f>IF(INDEX(Historical!$O$7:$O$1372,MATCH(B385,Historical!$B$7:$B$1403,0))=0,"n/a",((INDEX(Historical!$C$7:$C$1381,MATCH(B385,Historical!$B$7:$B$1403,0))/INDEX(Historical!$O$7:$O$1372,MATCH(B385,Historical!$B$7:$B$1403,0)))^(1/10)-1)*100)</f>
        <v>n/a</v>
      </c>
      <c r="W385" s="722" t="str">
        <f t="shared" si="89"/>
        <v>n/a</v>
      </c>
      <c r="X385" s="723">
        <f t="shared" si="90"/>
        <v>1.3842019169393742</v>
      </c>
      <c r="Y385" s="670"/>
      <c r="Z385" s="669">
        <f t="shared" si="91"/>
        <v>10.212765957446807</v>
      </c>
      <c r="AA385" s="910">
        <f t="shared" si="92"/>
        <v>16.668085106382978</v>
      </c>
      <c r="AB385" s="911">
        <v>12</v>
      </c>
      <c r="AC385" s="906">
        <v>2.35</v>
      </c>
      <c r="AD385" s="906" t="s">
        <v>136</v>
      </c>
      <c r="AE385" s="889">
        <v>2.5299999999999998</v>
      </c>
      <c r="AF385" s="889">
        <v>1.35</v>
      </c>
      <c r="AG385" s="889">
        <v>8.6999999999999993</v>
      </c>
      <c r="AH385" s="889">
        <v>41.099999999999994</v>
      </c>
      <c r="AI385" s="889" t="s">
        <v>136</v>
      </c>
      <c r="AJ385" s="701">
        <v>19.8</v>
      </c>
      <c r="AK385" s="701" t="s">
        <v>136</v>
      </c>
      <c r="AL385" s="906">
        <v>101.84</v>
      </c>
      <c r="AM385" s="906">
        <v>1.9</v>
      </c>
      <c r="AN385" s="906">
        <v>1.22</v>
      </c>
      <c r="AO385" s="762">
        <f t="shared" si="93"/>
        <v>11.351826660607134</v>
      </c>
      <c r="AP385" s="763">
        <f t="shared" si="94"/>
        <v>28.019911766990113</v>
      </c>
      <c r="AQ385" s="912">
        <f t="shared" si="95"/>
        <v>4.2552286140917772E-3</v>
      </c>
      <c r="AR385" s="669">
        <f>INDEX(Historical!$C$7:$C$1381,MATCH(B385,Historical!$B$7:$B$1403,0))*IF(AH385="n/a",1.03,IF(AH385&lt;0,1.01,IF(AH385&gt;10,1.1,(1+AH385/100))))</f>
        <v>0.25850000000000001</v>
      </c>
      <c r="AS385" s="910">
        <f t="shared" si="96"/>
        <v>0.26625500000000002</v>
      </c>
      <c r="AT385" s="910">
        <f t="shared" si="102"/>
        <v>0.27424265000000003</v>
      </c>
      <c r="AU385" s="910">
        <f t="shared" si="102"/>
        <v>0.28246992950000005</v>
      </c>
      <c r="AV385" s="910">
        <f t="shared" si="102"/>
        <v>0.29094402738500008</v>
      </c>
      <c r="AW385" s="669">
        <f t="shared" si="98"/>
        <v>1.3724116068850003</v>
      </c>
      <c r="AX385" s="770">
        <f t="shared" si="99"/>
        <v>3.5037314446898145</v>
      </c>
      <c r="AY385" s="750">
        <v>0.6</v>
      </c>
      <c r="AZ385" s="889">
        <v>30.459999999999997</v>
      </c>
      <c r="BA385" s="889">
        <v>-14.790000000000001</v>
      </c>
      <c r="BB385" s="889">
        <v>-8.9499999999999993</v>
      </c>
      <c r="BC385" s="889">
        <v>11.97</v>
      </c>
      <c r="BD385" s="932"/>
      <c r="BE385" s="641">
        <v>2014</v>
      </c>
      <c r="BF385" s="922">
        <f t="shared" si="100"/>
        <v>0</v>
      </c>
      <c r="BG385" s="906">
        <v>0.6</v>
      </c>
      <c r="BH385" s="888"/>
    </row>
    <row r="386" spans="1:60" s="887" customFormat="1" ht="12.75" customHeight="1" x14ac:dyDescent="0.2">
      <c r="A386" s="724" t="s">
        <v>3792</v>
      </c>
      <c r="B386" s="1042" t="s">
        <v>3793</v>
      </c>
      <c r="C386" s="957" t="s">
        <v>112</v>
      </c>
      <c r="D386" s="957" t="s">
        <v>1224</v>
      </c>
      <c r="E386" s="754">
        <v>6</v>
      </c>
      <c r="F386" s="1235">
        <v>758</v>
      </c>
      <c r="G386" s="1235" t="s">
        <v>106</v>
      </c>
      <c r="H386" s="1235" t="s">
        <v>106</v>
      </c>
      <c r="I386" s="907">
        <v>41.86</v>
      </c>
      <c r="J386" s="669">
        <f t="shared" si="86"/>
        <v>0.86000955566172954</v>
      </c>
      <c r="K386" s="887">
        <v>0.09</v>
      </c>
      <c r="L386" s="1235">
        <v>4</v>
      </c>
      <c r="M386" s="660">
        <f t="shared" si="87"/>
        <v>0.36</v>
      </c>
      <c r="N386" s="1235" t="s">
        <v>518</v>
      </c>
      <c r="O386" s="621">
        <v>0.08</v>
      </c>
      <c r="P386" s="650">
        <v>43616</v>
      </c>
      <c r="Q386" s="650">
        <v>43630</v>
      </c>
      <c r="R386" s="660">
        <f t="shared" si="88"/>
        <v>12.499999999999993</v>
      </c>
      <c r="S386" s="721">
        <f>IF(INDEX(Historical!$D$7:$D$1379,MATCH(B386,Historical!$B$7:$B$1403,0))=0,"n/a",(INDEX(Historical!$C$7:$C$1381,MATCH(B386,Historical!$B$7:$B$1403,0))/INDEX(Historical!$D$7:$D$1379,MATCH(B386,Historical!$B$7:$B$1403,0))-1)*100)</f>
        <v>12.903225806451601</v>
      </c>
      <c r="T386" s="721">
        <f>IF(INDEX(Historical!$F$7:$F$1372,MATCH(B386,Historical!$B$7:$B$1403,0))=0,"n/a",((INDEX(Historical!$C$7:$C$1381,MATCH(B386,Historical!$B$7:$B$1403,0))/INDEX(Historical!$F$7:$F$1372,MATCH(B386,Historical!$B$7:$B$1403,0)))^(1/3)-1)*100)</f>
        <v>16.738772165039471</v>
      </c>
      <c r="U386" s="721">
        <f>IF(INDEX(Historical!$H$7:$H$1372,MATCH(B386,Historical!$B$7:$B$1403,0))=0,"n/a",((INDEX(Historical!$C$7:$C$1381,MATCH(B386,Historical!$B$7:$B$1403,0))/INDEX(Historical!$H$7:$H$1372,MATCH(B386,Historical!$B$7:$B$1403,0)))^(1/5)-1)*100)</f>
        <v>54.31267884159363</v>
      </c>
      <c r="V386" s="721" t="str">
        <f>IF(INDEX(Historical!$O$7:$O$1372,MATCH(B386,Historical!$B$7:$B$1403,0))=0,"n/a",((INDEX(Historical!$C$7:$C$1381,MATCH(B386,Historical!$B$7:$B$1403,0))/INDEX(Historical!$O$7:$O$1372,MATCH(B386,Historical!$B$7:$B$1403,0)))^(1/10)-1)*100)</f>
        <v>n/a</v>
      </c>
      <c r="W386" s="722" t="str">
        <f t="shared" si="89"/>
        <v>n/a</v>
      </c>
      <c r="X386" s="723">
        <f t="shared" si="90"/>
        <v>1.0607945086248756</v>
      </c>
      <c r="Y386" s="670"/>
      <c r="Z386" s="669" t="str">
        <f t="shared" si="91"/>
        <v>n/a</v>
      </c>
      <c r="AA386" s="910" t="str">
        <f t="shared" si="92"/>
        <v>n/a</v>
      </c>
      <c r="AB386" s="911">
        <v>3</v>
      </c>
      <c r="AC386" s="906">
        <v>-3.14</v>
      </c>
      <c r="AD386" s="906" t="s">
        <v>136</v>
      </c>
      <c r="AE386" s="889">
        <v>1.86</v>
      </c>
      <c r="AF386" s="889">
        <v>5.66</v>
      </c>
      <c r="AG386" s="889">
        <v>-130.29999999999998</v>
      </c>
      <c r="AH386" s="889">
        <v>-9.4</v>
      </c>
      <c r="AI386" s="889">
        <v>159.69999999999999</v>
      </c>
      <c r="AJ386" s="701">
        <v>51.2</v>
      </c>
      <c r="AK386" s="701">
        <v>18.149999999999999</v>
      </c>
      <c r="AL386" s="906">
        <v>2930</v>
      </c>
      <c r="AM386" s="906">
        <v>1.5</v>
      </c>
      <c r="AN386" s="906">
        <v>2.11</v>
      </c>
      <c r="AO386" s="762" t="str">
        <f t="shared" si="93"/>
        <v>n/a</v>
      </c>
      <c r="AP386" s="763">
        <f t="shared" si="94"/>
        <v>55.172688397255357</v>
      </c>
      <c r="AQ386" s="912" t="str">
        <f t="shared" si="95"/>
        <v>n/a</v>
      </c>
      <c r="AR386" s="669">
        <f>INDEX(Historical!$C$7:$C$1381,MATCH(B386,Historical!$B$7:$B$1403,0))*IF(AH386="n/a",1.03,IF(AH386&lt;0,1.01,IF(AH386&gt;10,1.1,(1+AH386/100))))</f>
        <v>0.35349999999999998</v>
      </c>
      <c r="AS386" s="910">
        <f t="shared" si="96"/>
        <v>0.38885000000000003</v>
      </c>
      <c r="AT386" s="910">
        <f t="shared" si="102"/>
        <v>0.42773500000000009</v>
      </c>
      <c r="AU386" s="910">
        <f t="shared" si="102"/>
        <v>0.47050850000000011</v>
      </c>
      <c r="AV386" s="910">
        <f t="shared" si="102"/>
        <v>0.5175593500000002</v>
      </c>
      <c r="AW386" s="669">
        <f t="shared" si="98"/>
        <v>2.1581528500000005</v>
      </c>
      <c r="AX386" s="770">
        <f t="shared" si="99"/>
        <v>5.1556446488294325</v>
      </c>
      <c r="AY386" s="750">
        <v>1.04</v>
      </c>
      <c r="AZ386" s="889">
        <v>79.149999999999991</v>
      </c>
      <c r="BA386" s="889">
        <v>-18.88</v>
      </c>
      <c r="BB386" s="889">
        <v>-2.0099999999999998</v>
      </c>
      <c r="BC386" s="889">
        <v>17.399999999999999</v>
      </c>
      <c r="BD386" s="932"/>
      <c r="BE386" s="641">
        <v>2014</v>
      </c>
      <c r="BF386" s="922">
        <f t="shared" si="100"/>
        <v>0</v>
      </c>
      <c r="BG386" s="906">
        <v>-26.400000000000002</v>
      </c>
      <c r="BH386" s="888"/>
    </row>
    <row r="387" spans="1:60" s="887" customFormat="1" ht="12.75" customHeight="1" x14ac:dyDescent="0.2">
      <c r="A387" s="919" t="s">
        <v>3005</v>
      </c>
      <c r="B387" s="887" t="s">
        <v>3006</v>
      </c>
      <c r="C387" s="957" t="s">
        <v>108</v>
      </c>
      <c r="D387" s="957" t="s">
        <v>4347</v>
      </c>
      <c r="E387" s="754">
        <v>6</v>
      </c>
      <c r="F387" s="1235">
        <v>753</v>
      </c>
      <c r="G387" s="1235" t="s">
        <v>106</v>
      </c>
      <c r="H387" s="1235" t="s">
        <v>106</v>
      </c>
      <c r="I387" s="898">
        <v>34.46</v>
      </c>
      <c r="J387" s="669">
        <f t="shared" si="86"/>
        <v>1.3929193267556585</v>
      </c>
      <c r="K387" s="901">
        <v>0.12</v>
      </c>
      <c r="L387" s="911">
        <v>4</v>
      </c>
      <c r="M387" s="660">
        <f t="shared" si="87"/>
        <v>0.48</v>
      </c>
      <c r="N387" s="894" t="s">
        <v>991</v>
      </c>
      <c r="O387" s="756">
        <v>0.11</v>
      </c>
      <c r="P387" s="885">
        <v>43593</v>
      </c>
      <c r="Q387" s="885">
        <v>43608</v>
      </c>
      <c r="R387" s="660">
        <f t="shared" si="88"/>
        <v>9.0909090909090864</v>
      </c>
      <c r="S387" s="721">
        <f>IF(INDEX(Historical!$D$7:$D$1379,MATCH(B387,Historical!$B$7:$B$1403,0))=0,"n/a",(INDEX(Historical!$C$7:$C$1381,MATCH(B387,Historical!$B$7:$B$1403,0))/INDEX(Historical!$D$7:$D$1379,MATCH(B387,Historical!$B$7:$B$1403,0))-1)*100)</f>
        <v>11.904761904761907</v>
      </c>
      <c r="T387" s="721">
        <f>IF(INDEX(Historical!$F$7:$F$1372,MATCH(B387,Historical!$B$7:$B$1403,0))=0,"n/a",((INDEX(Historical!$C$7:$C$1381,MATCH(B387,Historical!$B$7:$B$1403,0))/INDEX(Historical!$F$7:$F$1372,MATCH(B387,Historical!$B$7:$B$1403,0)))^(1/3)-1)*100)</f>
        <v>23.420115855534362</v>
      </c>
      <c r="U387" s="721">
        <f>IF(INDEX(Historical!$H$7:$H$1372,MATCH(B387,Historical!$B$7:$B$1403,0))=0,"n/a",((INDEX(Historical!$C$7:$C$1381,MATCH(B387,Historical!$B$7:$B$1403,0))/INDEX(Historical!$H$7:$H$1372,MATCH(B387,Historical!$B$7:$B$1403,0)))^(1/5)-1)*100)</f>
        <v>22.554648108752783</v>
      </c>
      <c r="V387" s="721">
        <f>IF(INDEX(Historical!$O$7:$O$1372,MATCH(B387,Historical!$B$7:$B$1403,0))=0,"n/a",((INDEX(Historical!$C$7:$C$1381,MATCH(B387,Historical!$B$7:$B$1403,0))/INDEX(Historical!$O$7:$O$1372,MATCH(B387,Historical!$B$7:$B$1403,0)))^(1/10)-1)*100)</f>
        <v>11.377582609497082</v>
      </c>
      <c r="W387" s="722">
        <f t="shared" si="89"/>
        <v>1.9823761235471931</v>
      </c>
      <c r="X387" s="723">
        <f t="shared" si="90"/>
        <v>1.1333994024498886</v>
      </c>
      <c r="Y387" s="682"/>
      <c r="Z387" s="669">
        <f t="shared" si="91"/>
        <v>16.551724137931036</v>
      </c>
      <c r="AA387" s="910">
        <f t="shared" si="92"/>
        <v>11.882758620689655</v>
      </c>
      <c r="AB387" s="911">
        <v>12</v>
      </c>
      <c r="AC387" s="889">
        <v>2.9</v>
      </c>
      <c r="AD387" s="889">
        <v>0.99</v>
      </c>
      <c r="AE387" s="889">
        <v>3.44</v>
      </c>
      <c r="AF387" s="889">
        <v>0.98</v>
      </c>
      <c r="AG387" s="889">
        <v>7.5</v>
      </c>
      <c r="AH387" s="889">
        <v>111.80000000000001</v>
      </c>
      <c r="AI387" s="889">
        <v>6.17</v>
      </c>
      <c r="AJ387" s="889">
        <v>19.900000000000002</v>
      </c>
      <c r="AK387" s="889">
        <v>12</v>
      </c>
      <c r="AL387" s="902">
        <v>1790</v>
      </c>
      <c r="AM387" s="896">
        <v>0.70000000000000007</v>
      </c>
      <c r="AN387" s="889">
        <v>0.1</v>
      </c>
      <c r="AO387" s="762">
        <f t="shared" si="93"/>
        <v>12.064808814818788</v>
      </c>
      <c r="AP387" s="763">
        <f t="shared" si="94"/>
        <v>23.947567435508443</v>
      </c>
      <c r="AQ387" s="912">
        <f t="shared" si="95"/>
        <v>-28.058346331439875</v>
      </c>
      <c r="AR387" s="669">
        <f>INDEX(Historical!$C$7:$C$1381,MATCH(B387,Historical!$B$7:$B$1403,0))*IF(AH387="n/a",1.03,IF(AH387&lt;0,1.01,IF(AH387&gt;10,1.1,(1+AH387/100))))</f>
        <v>0.51700000000000002</v>
      </c>
      <c r="AS387" s="910">
        <f t="shared" si="96"/>
        <v>0.54889890000000008</v>
      </c>
      <c r="AT387" s="910">
        <f t="shared" ref="AT387:AV406" si="103">IF($AK387="n/a",1.03*AS387,IF($AK387&lt;0,1.01*AS387,IF($AK387&gt;10,1.1*AS387,(1+$AK387/100)*AS387)))</f>
        <v>0.60378879000000019</v>
      </c>
      <c r="AU387" s="910">
        <f t="shared" si="103"/>
        <v>0.66416766900000024</v>
      </c>
      <c r="AV387" s="910">
        <f t="shared" si="103"/>
        <v>0.73058443590000033</v>
      </c>
      <c r="AW387" s="669">
        <f t="shared" si="98"/>
        <v>3.0644397949000011</v>
      </c>
      <c r="AX387" s="770">
        <f t="shared" si="99"/>
        <v>8.8927446166569961</v>
      </c>
      <c r="AY387" s="959">
        <v>1.1000000000000001</v>
      </c>
      <c r="AZ387" s="896">
        <v>-4.2799999999999994</v>
      </c>
      <c r="BA387" s="896">
        <v>-25.169999999999998</v>
      </c>
      <c r="BB387" s="896">
        <v>-18.029999999999998</v>
      </c>
      <c r="BC387" s="896">
        <v>-18.48</v>
      </c>
      <c r="BD387" s="932"/>
      <c r="BE387" s="641">
        <v>2014</v>
      </c>
      <c r="BF387" s="922">
        <f t="shared" si="100"/>
        <v>0</v>
      </c>
      <c r="BG387" s="906">
        <v>1.0999999999999999</v>
      </c>
      <c r="BH387" s="888"/>
    </row>
    <row r="388" spans="1:60" s="887" customFormat="1" ht="12.75" customHeight="1" x14ac:dyDescent="0.2">
      <c r="A388" s="895" t="s">
        <v>2967</v>
      </c>
      <c r="B388" s="621" t="s">
        <v>2968</v>
      </c>
      <c r="C388" s="957" t="s">
        <v>112</v>
      </c>
      <c r="D388" s="957" t="s">
        <v>4348</v>
      </c>
      <c r="E388" s="754">
        <v>6</v>
      </c>
      <c r="F388" s="1235">
        <v>744</v>
      </c>
      <c r="G388" s="1235" t="s">
        <v>106</v>
      </c>
      <c r="H388" s="1235" t="s">
        <v>106</v>
      </c>
      <c r="I388" s="898">
        <v>156.97999999999999</v>
      </c>
      <c r="J388" s="669">
        <f t="shared" si="86"/>
        <v>4.0769524780226787</v>
      </c>
      <c r="K388" s="901">
        <v>1.6</v>
      </c>
      <c r="L388" s="911">
        <v>4</v>
      </c>
      <c r="M388" s="660">
        <f t="shared" si="87"/>
        <v>6.4</v>
      </c>
      <c r="N388" s="894" t="s">
        <v>720</v>
      </c>
      <c r="O388" s="756">
        <v>1.45</v>
      </c>
      <c r="P388" s="890">
        <v>43480</v>
      </c>
      <c r="Q388" s="890">
        <v>43496</v>
      </c>
      <c r="R388" s="660">
        <f t="shared" si="88"/>
        <v>10.344827586206906</v>
      </c>
      <c r="S388" s="721">
        <f>IF(INDEX(Historical!$D$7:$D$1379,MATCH(B388,Historical!$B$7:$B$1403,0))=0,"n/a",(INDEX(Historical!$C$7:$C$1381,MATCH(B388,Historical!$B$7:$B$1403,0))/INDEX(Historical!$D$7:$D$1379,MATCH(B388,Historical!$B$7:$B$1403,0))-1)*100)</f>
        <v>14.285714285714302</v>
      </c>
      <c r="T388" s="721">
        <f>IF(INDEX(Historical!$F$7:$F$1372,MATCH(B388,Historical!$B$7:$B$1403,0))=0,"n/a",((INDEX(Historical!$C$7:$C$1381,MATCH(B388,Historical!$B$7:$B$1403,0))/INDEX(Historical!$F$7:$F$1372,MATCH(B388,Historical!$B$7:$B$1403,0)))^(1/3)-1)*100)</f>
        <v>18.977669851800584</v>
      </c>
      <c r="U388" s="721">
        <f>IF(INDEX(Historical!$H$7:$H$1372,MATCH(B388,Historical!$B$7:$B$1403,0))=0,"n/a",((INDEX(Historical!$C$7:$C$1381,MATCH(B388,Historical!$B$7:$B$1403,0))/INDEX(Historical!$H$7:$H$1372,MATCH(B388,Historical!$B$7:$B$1403,0)))^(1/5)-1)*100)</f>
        <v>26.19146889603865</v>
      </c>
      <c r="V388" s="721">
        <f>IF(INDEX(Historical!$O$7:$O$1372,MATCH(B388,Historical!$B$7:$B$1403,0))=0,"n/a",((INDEX(Historical!$C$7:$C$1381,MATCH(B388,Historical!$B$7:$B$1403,0))/INDEX(Historical!$O$7:$O$1372,MATCH(B388,Historical!$B$7:$B$1403,0)))^(1/10)-1)*100)</f>
        <v>12.972260030233684</v>
      </c>
      <c r="W388" s="722">
        <f t="shared" si="89"/>
        <v>2.0190366855887665</v>
      </c>
      <c r="X388" s="723">
        <f t="shared" si="90"/>
        <v>2.2009637727763574</v>
      </c>
      <c r="Y388" s="900" t="s">
        <v>4131</v>
      </c>
      <c r="Z388" s="669">
        <f t="shared" si="91"/>
        <v>98.918083462132927</v>
      </c>
      <c r="AA388" s="910">
        <f t="shared" si="92"/>
        <v>24.262751159196291</v>
      </c>
      <c r="AB388" s="911">
        <v>12</v>
      </c>
      <c r="AC388" s="889">
        <v>6.47</v>
      </c>
      <c r="AD388" s="889">
        <v>1.62</v>
      </c>
      <c r="AE388" s="889">
        <v>1.27</v>
      </c>
      <c r="AF388" s="889">
        <v>3.79</v>
      </c>
      <c r="AG388" s="889">
        <v>16.3</v>
      </c>
      <c r="AH388" s="889">
        <v>17</v>
      </c>
      <c r="AI388" s="889">
        <v>4.41</v>
      </c>
      <c r="AJ388" s="889">
        <v>11.899999999999999</v>
      </c>
      <c r="AK388" s="889">
        <v>15</v>
      </c>
      <c r="AL388" s="902">
        <v>6070</v>
      </c>
      <c r="AM388" s="896">
        <v>0.70000000000000007</v>
      </c>
      <c r="AN388" s="889">
        <v>0.12</v>
      </c>
      <c r="AO388" s="762">
        <f t="shared" si="93"/>
        <v>6.005670214865038</v>
      </c>
      <c r="AP388" s="763">
        <f t="shared" si="94"/>
        <v>30.268421374061329</v>
      </c>
      <c r="AQ388" s="912">
        <f t="shared" si="95"/>
        <v>102.16146120625021</v>
      </c>
      <c r="AR388" s="669">
        <f>INDEX(Historical!$C$7:$C$1381,MATCH(B388,Historical!$B$7:$B$1403,0))*IF(AH388="n/a",1.03,IF(AH388&lt;0,1.01,IF(AH388&gt;10,1.1,(1+AH388/100))))</f>
        <v>7.0400000000000009</v>
      </c>
      <c r="AS388" s="910">
        <f t="shared" si="96"/>
        <v>7.3504640000000014</v>
      </c>
      <c r="AT388" s="910">
        <f t="shared" si="103"/>
        <v>8.0855104000000022</v>
      </c>
      <c r="AU388" s="910">
        <f t="shared" si="103"/>
        <v>8.8940614400000033</v>
      </c>
      <c r="AV388" s="910">
        <f t="shared" si="103"/>
        <v>9.7834675840000038</v>
      </c>
      <c r="AW388" s="669">
        <f t="shared" si="98"/>
        <v>41.153503424000007</v>
      </c>
      <c r="AX388" s="770">
        <f t="shared" si="99"/>
        <v>26.215762150592436</v>
      </c>
      <c r="AY388" s="959">
        <v>0.77</v>
      </c>
      <c r="AZ388" s="896">
        <v>15.049999999999999</v>
      </c>
      <c r="BA388" s="896">
        <v>-14.219999999999999</v>
      </c>
      <c r="BB388" s="896">
        <v>-10.54</v>
      </c>
      <c r="BC388" s="896">
        <v>-6.94</v>
      </c>
      <c r="BD388" s="932"/>
      <c r="BE388" s="641">
        <v>2014</v>
      </c>
      <c r="BF388" s="922">
        <f t="shared" si="100"/>
        <v>0</v>
      </c>
      <c r="BG388" s="906">
        <v>9.1</v>
      </c>
      <c r="BH388" s="888"/>
    </row>
    <row r="389" spans="1:60" s="887" customFormat="1" ht="12.75" customHeight="1" x14ac:dyDescent="0.2">
      <c r="A389" s="905" t="s">
        <v>2980</v>
      </c>
      <c r="B389" s="621" t="s">
        <v>2981</v>
      </c>
      <c r="C389" s="957" t="s">
        <v>4207</v>
      </c>
      <c r="D389" s="957" t="s">
        <v>4341</v>
      </c>
      <c r="E389" s="754">
        <v>6</v>
      </c>
      <c r="F389" s="1235">
        <v>816</v>
      </c>
      <c r="G389" s="1235" t="s">
        <v>106</v>
      </c>
      <c r="H389" s="1235" t="s">
        <v>106</v>
      </c>
      <c r="I389" s="898">
        <v>22.39</v>
      </c>
      <c r="J389" s="669">
        <f t="shared" si="86"/>
        <v>4.0196516301920493</v>
      </c>
      <c r="K389" s="901">
        <v>0.22500000000000001</v>
      </c>
      <c r="L389" s="911">
        <v>4</v>
      </c>
      <c r="M389" s="660">
        <f t="shared" si="87"/>
        <v>0.9</v>
      </c>
      <c r="N389" s="651" t="s">
        <v>319</v>
      </c>
      <c r="O389" s="756">
        <v>0.2</v>
      </c>
      <c r="P389" s="885">
        <v>43906</v>
      </c>
      <c r="Q389" s="885">
        <v>43921</v>
      </c>
      <c r="R389" s="660">
        <f t="shared" si="88"/>
        <v>12.499999999999996</v>
      </c>
      <c r="S389" s="721">
        <f>IF(INDEX(Historical!$D$7:$D$1379,MATCH(B389,Historical!$B$7:$B$1403,0))=0,"n/a",(INDEX(Historical!$C$7:$C$1381,MATCH(B389,Historical!$B$7:$B$1403,0))/INDEX(Historical!$D$7:$D$1379,MATCH(B389,Historical!$B$7:$B$1403,0))-1)*100)</f>
        <v>5.2631578947368363</v>
      </c>
      <c r="T389" s="721">
        <f>IF(INDEX(Historical!$F$7:$F$1372,MATCH(B389,Historical!$B$7:$B$1403,0))=0,"n/a",((INDEX(Historical!$C$7:$C$1381,MATCH(B389,Historical!$B$7:$B$1403,0))/INDEX(Historical!$F$7:$F$1372,MATCH(B389,Historical!$B$7:$B$1403,0)))^(1/3)-1)*100)</f>
        <v>7.7217345015941907</v>
      </c>
      <c r="U389" s="721">
        <f>IF(INDEX(Historical!$H$7:$H$1372,MATCH(B389,Historical!$B$7:$B$1403,0))=0,"n/a",((INDEX(Historical!$C$7:$C$1381,MATCH(B389,Historical!$B$7:$B$1403,0))/INDEX(Historical!$H$7:$H$1372,MATCH(B389,Historical!$B$7:$B$1403,0)))^(1/5)-1)*100)</f>
        <v>9.8560543306117854</v>
      </c>
      <c r="V389" s="721">
        <f>IF(INDEX(Historical!$O$7:$O$1372,MATCH(B389,Historical!$B$7:$B$1403,0))=0,"n/a",((INDEX(Historical!$C$7:$C$1381,MATCH(B389,Historical!$B$7:$B$1403,0))/INDEX(Historical!$O$7:$O$1372,MATCH(B389,Historical!$B$7:$B$1403,0)))^(1/10)-1)*100)</f>
        <v>29.566842014875672</v>
      </c>
      <c r="W389" s="722">
        <f t="shared" si="89"/>
        <v>0.333348225882663</v>
      </c>
      <c r="X389" s="723">
        <f t="shared" si="90"/>
        <v>1.0830828934738226</v>
      </c>
      <c r="Y389" s="900"/>
      <c r="Z389" s="669">
        <f t="shared" si="91"/>
        <v>36.734693877551017</v>
      </c>
      <c r="AA389" s="910">
        <f t="shared" si="92"/>
        <v>9.1387755102040806</v>
      </c>
      <c r="AB389" s="911">
        <v>14</v>
      </c>
      <c r="AC389" s="889">
        <v>2.4500000000000002</v>
      </c>
      <c r="AD389" s="889">
        <v>1.89</v>
      </c>
      <c r="AE389" s="889">
        <v>1.82</v>
      </c>
      <c r="AF389" s="889" t="s">
        <v>136</v>
      </c>
      <c r="AG389" s="889" t="s">
        <v>136</v>
      </c>
      <c r="AH389" s="889">
        <v>27.6</v>
      </c>
      <c r="AI389" s="889">
        <v>10.040000000000001</v>
      </c>
      <c r="AJ389" s="889">
        <v>9.1</v>
      </c>
      <c r="AK389" s="889">
        <v>4.83</v>
      </c>
      <c r="AL389" s="902">
        <v>9650</v>
      </c>
      <c r="AM389" s="896">
        <v>0.2</v>
      </c>
      <c r="AN389" s="889" t="s">
        <v>136</v>
      </c>
      <c r="AO389" s="762">
        <f t="shared" si="93"/>
        <v>4.736930450599754</v>
      </c>
      <c r="AP389" s="763">
        <f t="shared" si="94"/>
        <v>13.875705960803835</v>
      </c>
      <c r="AQ389" s="912" t="str">
        <f t="shared" si="95"/>
        <v>n/a</v>
      </c>
      <c r="AR389" s="669">
        <f>INDEX(Historical!$C$7:$C$1381,MATCH(B389,Historical!$B$7:$B$1403,0))*IF(AH389="n/a",1.03,IF(AH389&lt;0,1.01,IF(AH389&gt;10,1.1,(1+AH389/100))))</f>
        <v>0.88000000000000012</v>
      </c>
      <c r="AS389" s="910">
        <f t="shared" si="96"/>
        <v>0.96800000000000019</v>
      </c>
      <c r="AT389" s="910">
        <f t="shared" si="103"/>
        <v>1.0147544000000002</v>
      </c>
      <c r="AU389" s="910">
        <f t="shared" si="103"/>
        <v>1.0637670375200001</v>
      </c>
      <c r="AV389" s="910">
        <f t="shared" si="103"/>
        <v>1.1151469854322162</v>
      </c>
      <c r="AW389" s="669">
        <f t="shared" si="98"/>
        <v>5.0416684229522168</v>
      </c>
      <c r="AX389" s="770">
        <f t="shared" si="99"/>
        <v>22.517500772452955</v>
      </c>
      <c r="AY389" s="959">
        <v>0.69</v>
      </c>
      <c r="AZ389" s="896">
        <v>27.800000000000004</v>
      </c>
      <c r="BA389" s="896">
        <v>-21.29</v>
      </c>
      <c r="BB389" s="896">
        <v>-16.21</v>
      </c>
      <c r="BC389" s="896">
        <v>-5.3199999999999994</v>
      </c>
      <c r="BD389" s="932"/>
      <c r="BE389" s="641">
        <v>2015</v>
      </c>
      <c r="BF389" s="922">
        <f t="shared" si="100"/>
        <v>0</v>
      </c>
      <c r="BG389" s="906">
        <v>11.700000000000001</v>
      </c>
      <c r="BH389" s="721"/>
    </row>
    <row r="390" spans="1:60" s="887" customFormat="1" x14ac:dyDescent="0.2">
      <c r="A390" s="156" t="s">
        <v>4034</v>
      </c>
      <c r="B390" s="858" t="s">
        <v>4035</v>
      </c>
      <c r="C390" s="957" t="s">
        <v>112</v>
      </c>
      <c r="D390" s="957" t="s">
        <v>212</v>
      </c>
      <c r="E390" s="754">
        <v>6</v>
      </c>
      <c r="F390" s="1235">
        <v>806</v>
      </c>
      <c r="G390" s="1235" t="s">
        <v>106</v>
      </c>
      <c r="H390" s="1235" t="s">
        <v>106</v>
      </c>
      <c r="I390" s="898">
        <v>103.2</v>
      </c>
      <c r="J390" s="669">
        <f t="shared" si="86"/>
        <v>1.0852713178294575</v>
      </c>
      <c r="K390" s="901">
        <v>0.28000000000000003</v>
      </c>
      <c r="L390" s="911">
        <v>4</v>
      </c>
      <c r="M390" s="660">
        <f t="shared" si="87"/>
        <v>1.1200000000000001</v>
      </c>
      <c r="N390" s="894" t="s">
        <v>4438</v>
      </c>
      <c r="O390" s="756">
        <v>0.16250000000000001</v>
      </c>
      <c r="P390" s="885">
        <v>43875</v>
      </c>
      <c r="Q390" s="885">
        <v>43893</v>
      </c>
      <c r="R390" s="660">
        <f t="shared" si="88"/>
        <v>72.307692307692321</v>
      </c>
      <c r="S390" s="721">
        <f>IF(INDEX(Historical!$D$7:$D$1379,MATCH(B390,Historical!$B$7:$B$1403,0))=0,"n/a",(INDEX(Historical!$C$7:$C$1381,MATCH(B390,Historical!$B$7:$B$1403,0))/INDEX(Historical!$D$7:$D$1379,MATCH(B390,Historical!$B$7:$B$1403,0))-1)*100)</f>
        <v>14.035087719298268</v>
      </c>
      <c r="T390" s="721">
        <f>IF(INDEX(Historical!$F$7:$F$1372,MATCH(B390,Historical!$B$7:$B$1403,0))=0,"n/a",((INDEX(Historical!$C$7:$C$1381,MATCH(B390,Historical!$B$7:$B$1403,0))/INDEX(Historical!$F$7:$F$1372,MATCH(B390,Historical!$B$7:$B$1403,0)))^(1/3)-1)*100)</f>
        <v>13.890341028279973</v>
      </c>
      <c r="U390" s="721">
        <f>IF(INDEX(Historical!$H$7:$H$1372,MATCH(B390,Historical!$B$7:$B$1403,0))=0,"n/a",((INDEX(Historical!$C$7:$C$1381,MATCH(B390,Historical!$B$7:$B$1403,0))/INDEX(Historical!$H$7:$H$1372,MATCH(B390,Historical!$B$7:$B$1403,0)))^(1/5)-1)*100)</f>
        <v>15.226580990107031</v>
      </c>
      <c r="V390" s="721">
        <f>IF(INDEX(Historical!$O$7:$O$1372,MATCH(B390,Historical!$B$7:$B$1403,0))=0,"n/a",((INDEX(Historical!$C$7:$C$1381,MATCH(B390,Historical!$B$7:$B$1403,0))/INDEX(Historical!$O$7:$O$1372,MATCH(B390,Historical!$B$7:$B$1403,0)))^(1/10)-1)*100)</f>
        <v>10.476577475618431</v>
      </c>
      <c r="W390" s="722">
        <f t="shared" si="89"/>
        <v>1.4533926776700716</v>
      </c>
      <c r="X390" s="723">
        <f t="shared" si="90"/>
        <v>1.3356649991321956</v>
      </c>
      <c r="Y390" s="900"/>
      <c r="Z390" s="669">
        <f t="shared" si="91"/>
        <v>26.352941176470591</v>
      </c>
      <c r="AA390" s="910">
        <f t="shared" si="92"/>
        <v>24.28235294117647</v>
      </c>
      <c r="AB390" s="911">
        <v>9</v>
      </c>
      <c r="AC390" s="889">
        <v>4.25</v>
      </c>
      <c r="AD390" s="889">
        <v>1.81</v>
      </c>
      <c r="AE390" s="889">
        <v>2.1800000000000002</v>
      </c>
      <c r="AF390" s="889">
        <v>3.56</v>
      </c>
      <c r="AG390" s="889">
        <v>15.2</v>
      </c>
      <c r="AH390" s="889">
        <v>39.900000000000006</v>
      </c>
      <c r="AI390" s="889">
        <v>12.8</v>
      </c>
      <c r="AJ390" s="889">
        <v>11.4</v>
      </c>
      <c r="AK390" s="889">
        <v>13.43</v>
      </c>
      <c r="AL390" s="902">
        <v>6470</v>
      </c>
      <c r="AM390" s="896">
        <v>0.1</v>
      </c>
      <c r="AN390" s="889">
        <v>0.62</v>
      </c>
      <c r="AO390" s="762">
        <f t="shared" si="93"/>
        <v>-7.970500633239979</v>
      </c>
      <c r="AP390" s="763">
        <f t="shared" si="94"/>
        <v>16.311852307936491</v>
      </c>
      <c r="AQ390" s="912">
        <f t="shared" si="95"/>
        <v>96.0104038855401</v>
      </c>
      <c r="AR390" s="669">
        <f>INDEX(Historical!$C$7:$C$1381,MATCH(B390,Historical!$B$7:$B$1403,0))*IF(AH390="n/a",1.03,IF(AH390&lt;0,1.01,IF(AH390&gt;10,1.1,(1+AH390/100))))</f>
        <v>0.71500000000000008</v>
      </c>
      <c r="AS390" s="910">
        <f t="shared" si="96"/>
        <v>0.7865000000000002</v>
      </c>
      <c r="AT390" s="910">
        <f t="shared" si="103"/>
        <v>0.86515000000000031</v>
      </c>
      <c r="AU390" s="910">
        <f t="shared" si="103"/>
        <v>0.95166500000000043</v>
      </c>
      <c r="AV390" s="910">
        <f t="shared" si="103"/>
        <v>1.0468315000000006</v>
      </c>
      <c r="AW390" s="669">
        <f t="shared" si="98"/>
        <v>4.3651465000000016</v>
      </c>
      <c r="AX390" s="770">
        <f t="shared" si="99"/>
        <v>4.2297931201550405</v>
      </c>
      <c r="AY390" s="959">
        <v>1.25</v>
      </c>
      <c r="AZ390" s="896">
        <v>14.02</v>
      </c>
      <c r="BA390" s="896">
        <v>-20.04</v>
      </c>
      <c r="BB390" s="896">
        <v>-13.489999999999998</v>
      </c>
      <c r="BC390" s="896">
        <v>-8.68</v>
      </c>
      <c r="BD390" s="932"/>
      <c r="BE390" s="641">
        <v>2015</v>
      </c>
      <c r="BF390" s="922">
        <f t="shared" si="100"/>
        <v>0</v>
      </c>
      <c r="BG390" s="906">
        <v>6.6000000000000005</v>
      </c>
      <c r="BH390" s="721"/>
    </row>
    <row r="391" spans="1:60" s="887" customFormat="1" ht="12.75" customHeight="1" x14ac:dyDescent="0.2">
      <c r="A391" s="905" t="s">
        <v>4587</v>
      </c>
      <c r="B391" s="621" t="s">
        <v>4548</v>
      </c>
      <c r="C391" s="957" t="s">
        <v>108</v>
      </c>
      <c r="D391" s="957" t="s">
        <v>4339</v>
      </c>
      <c r="E391" s="754">
        <v>5</v>
      </c>
      <c r="F391" s="1235">
        <v>823</v>
      </c>
      <c r="G391" s="1235" t="s">
        <v>106</v>
      </c>
      <c r="H391" s="1235" t="s">
        <v>106</v>
      </c>
      <c r="I391" s="898">
        <v>14.13</v>
      </c>
      <c r="J391" s="669">
        <f t="shared" ref="J391:J439" si="104">(M391/I391)*100</f>
        <v>9.0587402689313521</v>
      </c>
      <c r="K391" s="901">
        <v>0.32</v>
      </c>
      <c r="L391" s="911">
        <v>4</v>
      </c>
      <c r="M391" s="660">
        <f t="shared" ref="M391:M439" si="105">K391*L391</f>
        <v>1.28</v>
      </c>
      <c r="N391" s="894" t="s">
        <v>518</v>
      </c>
      <c r="O391" s="756">
        <v>0.3</v>
      </c>
      <c r="P391" s="890" t="s">
        <v>4557</v>
      </c>
      <c r="Q391" s="890" t="s">
        <v>4558</v>
      </c>
      <c r="R391" s="660">
        <f t="shared" ref="R391:R439" si="106">(K391-O391)/O391*100</f>
        <v>6.6666666666666732</v>
      </c>
      <c r="S391" s="721">
        <f>IF(INDEX(Historical!$D$7:$D$1379,MATCH(B391,Historical!$B$7:$B$1403,0))=0,"n/a",(INDEX(Historical!$C$7:$C$1381,MATCH(B391,Historical!$B$7:$B$1403,0))/INDEX(Historical!$D$7:$D$1379,MATCH(B391,Historical!$B$7:$B$1403,0))-1)*100)</f>
        <v>4.9180327868852514</v>
      </c>
      <c r="T391" s="721">
        <f>IF(INDEX(Historical!$F$7:$F$1372,MATCH(B391,Historical!$B$7:$B$1403,0))=0,"n/a",((INDEX(Historical!$C$7:$C$1381,MATCH(B391,Historical!$B$7:$B$1403,0))/INDEX(Historical!$F$7:$F$1372,MATCH(B391,Historical!$B$7:$B$1403,0)))^(1/3)-1)*100)</f>
        <v>8.9410587524324967</v>
      </c>
      <c r="U391" s="721" t="str">
        <f>IF(INDEX(Historical!$H$7:$H$1372,MATCH(B391,Historical!$B$7:$B$1403,0))=0,"n/a",((INDEX(Historical!$C$7:$C$1381,MATCH(B391,Historical!$B$7:$B$1403,0))/INDEX(Historical!$H$7:$H$1372,MATCH(B391,Historical!$B$7:$B$1403,0)))^(1/5)-1)*100)</f>
        <v>n/a</v>
      </c>
      <c r="V391" s="721" t="str">
        <f>IF(INDEX(Historical!$O$7:$O$1372,MATCH(B391,Historical!$B$7:$B$1403,0))=0,"n/a",((INDEX(Historical!$C$7:$C$1381,MATCH(B391,Historical!$B$7:$B$1403,0))/INDEX(Historical!$O$7:$O$1372,MATCH(B391,Historical!$B$7:$B$1403,0)))^(1/10)-1)*100)</f>
        <v>n/a</v>
      </c>
      <c r="W391" s="722" t="str">
        <f t="shared" ref="W391:W439" si="107">IF(OR(U391&lt;=0,U391="n/a",V391&lt;=0,V391="n/a"),"n/a",U391/V391)</f>
        <v>n/a</v>
      </c>
      <c r="X391" s="723" t="str">
        <f t="shared" ref="X391:X439" si="108">IF(OR(AJ391&lt;=0,AJ391="n/a",U391&lt;=0,U391="n/a"),"n/a",U391/AJ391)</f>
        <v>n/a</v>
      </c>
      <c r="Y391" s="691" t="s">
        <v>4597</v>
      </c>
      <c r="Z391" s="669">
        <f t="shared" ref="Z391:Z439" si="109">IF(OR(AC391&lt;0.01,AC391="n/a"),"n/a",M391/AC391*100)</f>
        <v>100.78740157480314</v>
      </c>
      <c r="AA391" s="910">
        <f t="shared" ref="AA391:AA439" si="110">IF(OR(AC391&lt;0.01,AC391="n/a"),"n/a",I391/AC391)</f>
        <v>11.125984251968504</v>
      </c>
      <c r="AB391" s="911">
        <v>12</v>
      </c>
      <c r="AC391" s="889">
        <v>1.27</v>
      </c>
      <c r="AD391" s="889" t="s">
        <v>136</v>
      </c>
      <c r="AE391" s="889">
        <v>2.35</v>
      </c>
      <c r="AF391" s="889">
        <v>0.84</v>
      </c>
      <c r="AG391" s="889">
        <v>10.9</v>
      </c>
      <c r="AH391" s="889">
        <v>-11.5</v>
      </c>
      <c r="AI391" s="889">
        <v>-1.92</v>
      </c>
      <c r="AJ391" s="889">
        <v>-1.58</v>
      </c>
      <c r="AK391" s="889" t="s">
        <v>136</v>
      </c>
      <c r="AL391" s="902">
        <v>297.72000000000003</v>
      </c>
      <c r="AM391" s="896">
        <v>1</v>
      </c>
      <c r="AN391" s="889">
        <v>3.56</v>
      </c>
      <c r="AO391" s="762" t="str">
        <f t="shared" ref="AO391:AO439" si="111">IF(U391="n/a","n/a",IF(AA391&lt;0,"n/a",IF(AA391="n/a","n/a",J391+U391-AA391)))</f>
        <v>n/a</v>
      </c>
      <c r="AP391" s="763" t="str">
        <f t="shared" ref="AP391:AP439" si="112">IF(U391="n/a","n/a",J391+U391)</f>
        <v>n/a</v>
      </c>
      <c r="AQ391" s="912">
        <f t="shared" ref="AQ391:AQ439" si="113">IF(OR(AC391&lt;0.01,AF391="n/a"),"n/a",(I391/SQRT(22.5*AC391*(I391/AF391))-1)*100)</f>
        <v>-35.550789086276815</v>
      </c>
      <c r="AR391" s="669">
        <f>INDEX(Historical!$C$7:$C$1381,MATCH(B391,Historical!$B$7:$B$1403,0))*IF(AH391="n/a",1.03,IF(AH391&lt;0,1.01,IF(AH391&gt;10,1.1,(1+AH391/100))))</f>
        <v>1.2927999999999999</v>
      </c>
      <c r="AS391" s="910">
        <f t="shared" ref="AS391:AS439" si="114">IF($AI391="n/a",1.03*AR391,IF($AI391&lt;0,1.01*AR391,IF($AI391&gt;10,1.1*AR391,(1+$AI391/100)*AR391)))</f>
        <v>1.305728</v>
      </c>
      <c r="AT391" s="910">
        <f t="shared" si="103"/>
        <v>1.3448998400000001</v>
      </c>
      <c r="AU391" s="910">
        <f t="shared" si="103"/>
        <v>1.3852468352</v>
      </c>
      <c r="AV391" s="910">
        <f t="shared" si="103"/>
        <v>1.4268042402560002</v>
      </c>
      <c r="AW391" s="669">
        <f t="shared" ref="AW391:AW439" si="115">SUM(AR391:AV391)</f>
        <v>6.7554789154560009</v>
      </c>
      <c r="AX391" s="770">
        <f t="shared" ref="AX391:AX439" si="116">AW391/I391*100</f>
        <v>47.809475693248409</v>
      </c>
      <c r="AY391" s="959">
        <v>0.74</v>
      </c>
      <c r="AZ391" s="896">
        <v>14.04</v>
      </c>
      <c r="BA391" s="896">
        <v>-11.469999999999999</v>
      </c>
      <c r="BB391" s="896">
        <v>-5.93</v>
      </c>
      <c r="BC391" s="896">
        <v>-3.65</v>
      </c>
      <c r="BD391" s="932"/>
      <c r="BE391" s="641">
        <v>2015</v>
      </c>
      <c r="BF391" s="922">
        <f t="shared" ref="BF391:BF439" si="117">IF(BE391&gt;2008,0,IF(BE391&gt;2001,1,IF(BE391&gt;1990,2,IF(BE391&gt;1980,3,IF(BE391&gt;1973,4,IF(BE391&gt;1970,5,IF(BE391&gt;1960,6,IF(BE391&gt;1958,7,IF(BE391&gt;1953,8,9)))))))))</f>
        <v>0</v>
      </c>
      <c r="BG391" s="906">
        <v>2.1999999999999997</v>
      </c>
      <c r="BH391" s="888"/>
    </row>
    <row r="392" spans="1:60" s="887" customFormat="1" ht="12.75" customHeight="1" x14ac:dyDescent="0.2">
      <c r="A392" s="905" t="s">
        <v>4603</v>
      </c>
      <c r="B392" s="621" t="s">
        <v>4601</v>
      </c>
      <c r="C392" s="957" t="s">
        <v>108</v>
      </c>
      <c r="D392" s="957" t="s">
        <v>4360</v>
      </c>
      <c r="E392" s="754">
        <v>5</v>
      </c>
      <c r="F392" s="1235">
        <v>859</v>
      </c>
      <c r="G392" s="1235" t="s">
        <v>106</v>
      </c>
      <c r="H392" s="1235" t="s">
        <v>106</v>
      </c>
      <c r="I392" s="898">
        <v>25.07</v>
      </c>
      <c r="J392" s="669">
        <f t="shared" si="104"/>
        <v>3.0315117670522538</v>
      </c>
      <c r="K392" s="901">
        <v>0.19</v>
      </c>
      <c r="L392" s="911">
        <v>4</v>
      </c>
      <c r="M392" s="660">
        <f t="shared" si="105"/>
        <v>0.76</v>
      </c>
      <c r="N392" s="894" t="s">
        <v>491</v>
      </c>
      <c r="O392" s="756">
        <v>0.17</v>
      </c>
      <c r="P392" s="1196">
        <v>43860</v>
      </c>
      <c r="Q392" s="1196">
        <v>43875</v>
      </c>
      <c r="R392" s="660">
        <f t="shared" si="106"/>
        <v>11.764705882352935</v>
      </c>
      <c r="S392" s="721">
        <f>IF(INDEX(Historical!$D$7:$D$1379,MATCH(B392,Historical!$B$7:$B$1403,0))=0,"n/a",(INDEX(Historical!$C$7:$C$1381,MATCH(B392,Historical!$B$7:$B$1403,0))/INDEX(Historical!$D$7:$D$1379,MATCH(B392,Historical!$B$7:$B$1403,0))-1)*100)</f>
        <v>21.42857142857142</v>
      </c>
      <c r="T392" s="721">
        <f>IF(INDEX(Historical!$F$7:$F$1372,MATCH(B392,Historical!$B$7:$B$1403,0))=0,"n/a",((INDEX(Historical!$C$7:$C$1381,MATCH(B392,Historical!$B$7:$B$1403,0))/INDEX(Historical!$F$7:$F$1372,MATCH(B392,Historical!$B$7:$B$1403,0)))^(1/3)-1)*100)</f>
        <v>61.980590063874175</v>
      </c>
      <c r="U392" s="721" t="str">
        <f>IF(INDEX(Historical!$H$7:$H$1372,MATCH(B392,Historical!$B$7:$B$1403,0))=0,"n/a",((INDEX(Historical!$C$7:$C$1381,MATCH(B392,Historical!$B$7:$B$1403,0))/INDEX(Historical!$H$7:$H$1372,MATCH(B392,Historical!$B$7:$B$1403,0)))^(1/5)-1)*100)</f>
        <v>n/a</v>
      </c>
      <c r="V392" s="721" t="str">
        <f>IF(INDEX(Historical!$O$7:$O$1372,MATCH(B392,Historical!$B$7:$B$1403,0))=0,"n/a",((INDEX(Historical!$C$7:$C$1381,MATCH(B392,Historical!$B$7:$B$1403,0))/INDEX(Historical!$O$7:$O$1372,MATCH(B392,Historical!$B$7:$B$1403,0)))^(1/10)-1)*100)</f>
        <v>n/a</v>
      </c>
      <c r="W392" s="722" t="str">
        <f t="shared" si="107"/>
        <v>n/a</v>
      </c>
      <c r="X392" s="723" t="str">
        <f t="shared" si="108"/>
        <v>n/a</v>
      </c>
      <c r="Y392" s="900"/>
      <c r="Z392" s="669">
        <f t="shared" si="109"/>
        <v>17.471264367816094</v>
      </c>
      <c r="AA392" s="910">
        <f t="shared" si="110"/>
        <v>5.7632183908045986</v>
      </c>
      <c r="AB392" s="911">
        <v>12</v>
      </c>
      <c r="AC392" s="889">
        <v>4.3499999999999996</v>
      </c>
      <c r="AD392" s="889">
        <v>0.51</v>
      </c>
      <c r="AE392" s="889">
        <v>1</v>
      </c>
      <c r="AF392" s="889">
        <v>0.68</v>
      </c>
      <c r="AG392" s="889">
        <v>11.600000000000001</v>
      </c>
      <c r="AH392" s="889">
        <v>26.3</v>
      </c>
      <c r="AI392" s="889">
        <v>12</v>
      </c>
      <c r="AJ392" s="889">
        <v>31.4</v>
      </c>
      <c r="AK392" s="889">
        <v>11.31</v>
      </c>
      <c r="AL392" s="902">
        <v>9840</v>
      </c>
      <c r="AM392" s="896">
        <v>0.5</v>
      </c>
      <c r="AN392" s="889">
        <v>2.68</v>
      </c>
      <c r="AO392" s="762" t="str">
        <f t="shared" si="111"/>
        <v>n/a</v>
      </c>
      <c r="AP392" s="763" t="str">
        <f t="shared" si="112"/>
        <v>n/a</v>
      </c>
      <c r="AQ392" s="912">
        <f t="shared" si="113"/>
        <v>-58.265449933886359</v>
      </c>
      <c r="AR392" s="669">
        <f>INDEX(Historical!$C$7:$C$1381,MATCH(B392,Historical!$B$7:$B$1403,0))*IF(AH392="n/a",1.03,IF(AH392&lt;0,1.01,IF(AH392&gt;10,1.1,(1+AH392/100))))</f>
        <v>0.74800000000000011</v>
      </c>
      <c r="AS392" s="910">
        <f t="shared" si="114"/>
        <v>0.8228000000000002</v>
      </c>
      <c r="AT392" s="910">
        <f t="shared" si="103"/>
        <v>0.90508000000000033</v>
      </c>
      <c r="AU392" s="910">
        <f t="shared" si="103"/>
        <v>0.99558800000000047</v>
      </c>
      <c r="AV392" s="910">
        <f t="shared" si="103"/>
        <v>1.0951468000000006</v>
      </c>
      <c r="AW392" s="669">
        <f t="shared" si="115"/>
        <v>4.5666148000000018</v>
      </c>
      <c r="AX392" s="770">
        <f t="shared" si="116"/>
        <v>18.215455923414446</v>
      </c>
      <c r="AY392" s="959">
        <v>1.04</v>
      </c>
      <c r="AZ392" s="896">
        <v>2.5100000000000002</v>
      </c>
      <c r="BA392" s="896">
        <v>-29.220000000000002</v>
      </c>
      <c r="BB392" s="896">
        <v>-18.62</v>
      </c>
      <c r="BC392" s="896">
        <v>-19.759999999999998</v>
      </c>
      <c r="BD392" s="932"/>
      <c r="BE392" s="641">
        <v>2016</v>
      </c>
      <c r="BF392" s="922">
        <f t="shared" si="117"/>
        <v>0</v>
      </c>
      <c r="BG392" s="906">
        <v>0.89999999999999991</v>
      </c>
      <c r="BH392" s="721"/>
    </row>
    <row r="393" spans="1:60" s="887" customFormat="1" ht="12.75" customHeight="1" x14ac:dyDescent="0.2">
      <c r="A393" s="905" t="s">
        <v>4585</v>
      </c>
      <c r="B393" s="621" t="s">
        <v>4547</v>
      </c>
      <c r="C393" s="957" t="s">
        <v>108</v>
      </c>
      <c r="D393" s="957" t="s">
        <v>4355</v>
      </c>
      <c r="E393" s="754">
        <v>5</v>
      </c>
      <c r="F393" s="1235">
        <v>837</v>
      </c>
      <c r="G393" s="1235" t="s">
        <v>106</v>
      </c>
      <c r="H393" s="1235" t="s">
        <v>106</v>
      </c>
      <c r="I393" s="898">
        <v>30.89</v>
      </c>
      <c r="J393" s="669">
        <f t="shared" si="104"/>
        <v>3.4962771123340888</v>
      </c>
      <c r="K393" s="901">
        <v>0.27</v>
      </c>
      <c r="L393" s="911">
        <v>4</v>
      </c>
      <c r="M393" s="660">
        <f t="shared" si="105"/>
        <v>1.08</v>
      </c>
      <c r="N393" s="894" t="s">
        <v>326</v>
      </c>
      <c r="O393" s="756">
        <v>0.25</v>
      </c>
      <c r="P393" s="885">
        <v>43622</v>
      </c>
      <c r="Q393" s="885">
        <v>43637</v>
      </c>
      <c r="R393" s="660">
        <f t="shared" si="106"/>
        <v>8.0000000000000071</v>
      </c>
      <c r="S393" s="721">
        <f>IF(INDEX(Historical!$D$7:$D$1379,MATCH(B393,Historical!$B$7:$B$1403,0))=0,"n/a",(INDEX(Historical!$C$7:$C$1381,MATCH(B393,Historical!$B$7:$B$1403,0))/INDEX(Historical!$D$7:$D$1379,MATCH(B393,Historical!$B$7:$B$1403,0))-1)*100)</f>
        <v>4.0000000000000036</v>
      </c>
      <c r="T393" s="721">
        <f>IF(INDEX(Historical!$F$7:$F$1372,MATCH(B393,Historical!$B$7:$B$1403,0))=0,"n/a",((INDEX(Historical!$C$7:$C$1381,MATCH(B393,Historical!$B$7:$B$1403,0))/INDEX(Historical!$F$7:$F$1372,MATCH(B393,Historical!$B$7:$B$1403,0)))^(1/3)-1)*100)</f>
        <v>2.7040024624839898</v>
      </c>
      <c r="U393" s="721">
        <f>IF(INDEX(Historical!$H$7:$H$1372,MATCH(B393,Historical!$B$7:$B$1403,0))=0,"n/a",((INDEX(Historical!$C$7:$C$1381,MATCH(B393,Historical!$B$7:$B$1403,0))/INDEX(Historical!$H$7:$H$1372,MATCH(B393,Historical!$B$7:$B$1403,0)))^(1/5)-1)*100)</f>
        <v>2.4823563310859775</v>
      </c>
      <c r="V393" s="721">
        <f>IF(INDEX(Historical!$O$7:$O$1372,MATCH(B393,Historical!$B$7:$B$1403,0))=0,"n/a",((INDEX(Historical!$C$7:$C$1381,MATCH(B393,Historical!$B$7:$B$1403,0))/INDEX(Historical!$O$7:$O$1372,MATCH(B393,Historical!$B$7:$B$1403,0)))^(1/10)-1)*100)</f>
        <v>1.2335696945859898</v>
      </c>
      <c r="W393" s="722">
        <f t="shared" si="107"/>
        <v>2.0123356969458506</v>
      </c>
      <c r="X393" s="723">
        <f t="shared" si="108"/>
        <v>0.4596956168677736</v>
      </c>
      <c r="Y393" s="900"/>
      <c r="Z393" s="669">
        <f t="shared" si="109"/>
        <v>53.201970443349765</v>
      </c>
      <c r="AA393" s="910">
        <f t="shared" si="110"/>
        <v>15.216748768472907</v>
      </c>
      <c r="AB393" s="911">
        <v>12</v>
      </c>
      <c r="AC393" s="889">
        <v>2.0299999999999998</v>
      </c>
      <c r="AD393" s="889">
        <v>3.81</v>
      </c>
      <c r="AE393" s="889">
        <v>3.76</v>
      </c>
      <c r="AF393" s="889">
        <v>1.08</v>
      </c>
      <c r="AG393" s="889">
        <v>5.8000000000000007</v>
      </c>
      <c r="AH393" s="889">
        <v>24.8</v>
      </c>
      <c r="AI393" s="889">
        <v>5.6099999999999994</v>
      </c>
      <c r="AJ393" s="889">
        <v>5.4</v>
      </c>
      <c r="AK393" s="889">
        <v>4</v>
      </c>
      <c r="AL393" s="902">
        <v>349.37</v>
      </c>
      <c r="AM393" s="896">
        <v>4.9000000000000004</v>
      </c>
      <c r="AN393" s="889">
        <v>0.11</v>
      </c>
      <c r="AO393" s="762">
        <f t="shared" si="111"/>
        <v>-9.2381153250528421</v>
      </c>
      <c r="AP393" s="763">
        <f t="shared" si="112"/>
        <v>5.9786334434200663</v>
      </c>
      <c r="AQ393" s="912">
        <f t="shared" si="113"/>
        <v>-14.536326963633272</v>
      </c>
      <c r="AR393" s="669">
        <f>INDEX(Historical!$C$7:$C$1381,MATCH(B393,Historical!$B$7:$B$1403,0))*IF(AH393="n/a",1.03,IF(AH393&lt;0,1.01,IF(AH393&gt;10,1.1,(1+AH393/100))))</f>
        <v>1.1440000000000001</v>
      </c>
      <c r="AS393" s="910">
        <f t="shared" si="114"/>
        <v>1.2081784000000002</v>
      </c>
      <c r="AT393" s="910">
        <f t="shared" si="103"/>
        <v>1.2565055360000004</v>
      </c>
      <c r="AU393" s="910">
        <f t="shared" si="103"/>
        <v>1.3067657574400005</v>
      </c>
      <c r="AV393" s="910">
        <f t="shared" si="103"/>
        <v>1.3590363877376006</v>
      </c>
      <c r="AW393" s="669">
        <f t="shared" si="115"/>
        <v>6.274486081177602</v>
      </c>
      <c r="AX393" s="770">
        <f t="shared" si="116"/>
        <v>20.312353775259311</v>
      </c>
      <c r="AY393" s="959">
        <v>1.07</v>
      </c>
      <c r="AZ393" s="896">
        <v>-2.1800000000000002</v>
      </c>
      <c r="BA393" s="896">
        <v>-25.569999999999997</v>
      </c>
      <c r="BB393" s="896">
        <v>-16.669999999999998</v>
      </c>
      <c r="BC393" s="896">
        <v>-14.860000000000001</v>
      </c>
      <c r="BD393" s="932"/>
      <c r="BE393" s="641">
        <v>2015</v>
      </c>
      <c r="BF393" s="922">
        <f t="shared" si="117"/>
        <v>0</v>
      </c>
      <c r="BG393" s="906">
        <v>0.70000000000000007</v>
      </c>
    </row>
    <row r="394" spans="1:60" s="887" customFormat="1" ht="12.75" customHeight="1" x14ac:dyDescent="0.2">
      <c r="A394" s="905" t="s">
        <v>4095</v>
      </c>
      <c r="B394" s="621" t="s">
        <v>4096</v>
      </c>
      <c r="C394" s="957" t="s">
        <v>246</v>
      </c>
      <c r="D394" s="957" t="s">
        <v>4369</v>
      </c>
      <c r="E394" s="754">
        <v>5</v>
      </c>
      <c r="F394" s="1235">
        <v>827</v>
      </c>
      <c r="G394" s="1235" t="s">
        <v>106</v>
      </c>
      <c r="H394" s="1235" t="s">
        <v>106</v>
      </c>
      <c r="I394" s="898">
        <v>20.49</v>
      </c>
      <c r="J394" s="669">
        <f t="shared" si="104"/>
        <v>1.3665202537823331</v>
      </c>
      <c r="K394" s="901">
        <v>0.28000000000000003</v>
      </c>
      <c r="L394" s="911">
        <v>1</v>
      </c>
      <c r="M394" s="660">
        <f t="shared" si="105"/>
        <v>0.28000000000000003</v>
      </c>
      <c r="N394" s="894" t="s">
        <v>4450</v>
      </c>
      <c r="O394" s="756">
        <v>0.25</v>
      </c>
      <c r="P394" s="636">
        <v>43538</v>
      </c>
      <c r="Q394" s="636">
        <v>43553</v>
      </c>
      <c r="R394" s="660">
        <f t="shared" si="106"/>
        <v>12.000000000000011</v>
      </c>
      <c r="S394" s="721">
        <f>IF(INDEX(Historical!$D$7:$D$1379,MATCH(B394,Historical!$B$7:$B$1403,0))=0,"n/a",(INDEX(Historical!$C$7:$C$1381,MATCH(B394,Historical!$B$7:$B$1403,0))/INDEX(Historical!$D$7:$D$1379,MATCH(B394,Historical!$B$7:$B$1403,0))-1)*100)</f>
        <v>12.000000000000011</v>
      </c>
      <c r="T394" s="721">
        <f>IF(INDEX(Historical!$F$7:$F$1372,MATCH(B394,Historical!$B$7:$B$1403,0))=0,"n/a",((INDEX(Historical!$C$7:$C$1381,MATCH(B394,Historical!$B$7:$B$1403,0))/INDEX(Historical!$F$7:$F$1372,MATCH(B394,Historical!$B$7:$B$1403,0)))^(1/3)-1)*100)</f>
        <v>15.867554829548336</v>
      </c>
      <c r="U394" s="721" t="str">
        <f>IF(INDEX(Historical!$H$7:$H$1372,MATCH(B394,Historical!$B$7:$B$1403,0))=0,"n/a",((INDEX(Historical!$C$7:$C$1381,MATCH(B394,Historical!$B$7:$B$1403,0))/INDEX(Historical!$H$7:$H$1372,MATCH(B394,Historical!$B$7:$B$1403,0)))^(1/5)-1)*100)</f>
        <v>n/a</v>
      </c>
      <c r="V394" s="721" t="str">
        <f>IF(INDEX(Historical!$O$7:$O$1372,MATCH(B394,Historical!$B$7:$B$1403,0))=0,"n/a",((INDEX(Historical!$C$7:$C$1381,MATCH(B394,Historical!$B$7:$B$1403,0))/INDEX(Historical!$O$7:$O$1372,MATCH(B394,Historical!$B$7:$B$1403,0)))^(1/10)-1)*100)</f>
        <v>n/a</v>
      </c>
      <c r="W394" s="722" t="str">
        <f t="shared" si="107"/>
        <v>n/a</v>
      </c>
      <c r="X394" s="723" t="str">
        <f t="shared" si="108"/>
        <v>n/a</v>
      </c>
      <c r="Y394" s="900"/>
      <c r="Z394" s="669">
        <f t="shared" si="109"/>
        <v>15.053763440860216</v>
      </c>
      <c r="AA394" s="910">
        <f t="shared" si="110"/>
        <v>11.016129032258062</v>
      </c>
      <c r="AB394" s="911">
        <v>12</v>
      </c>
      <c r="AC394" s="889">
        <v>1.86</v>
      </c>
      <c r="AD394" s="889" t="s">
        <v>136</v>
      </c>
      <c r="AE394" s="889">
        <v>0.32</v>
      </c>
      <c r="AF394" s="889">
        <v>0.98</v>
      </c>
      <c r="AG394" s="889">
        <v>9</v>
      </c>
      <c r="AH394" s="889">
        <v>-7.8</v>
      </c>
      <c r="AI394" s="889" t="s">
        <v>136</v>
      </c>
      <c r="AJ394" s="889">
        <v>6</v>
      </c>
      <c r="AK394" s="889" t="s">
        <v>136</v>
      </c>
      <c r="AL394" s="902">
        <v>38.119999999999997</v>
      </c>
      <c r="AM394" s="896">
        <v>79.91</v>
      </c>
      <c r="AN394" s="889">
        <v>0.47</v>
      </c>
      <c r="AO394" s="762" t="str">
        <f t="shared" si="111"/>
        <v>n/a</v>
      </c>
      <c r="AP394" s="763" t="str">
        <f t="shared" si="112"/>
        <v>n/a</v>
      </c>
      <c r="AQ394" s="912">
        <f t="shared" si="113"/>
        <v>-30.73141981593065</v>
      </c>
      <c r="AR394" s="669">
        <f>INDEX(Historical!$C$7:$C$1381,MATCH(B394,Historical!$B$7:$B$1403,0))*IF(AH394="n/a",1.03,IF(AH394&lt;0,1.01,IF(AH394&gt;10,1.1,(1+AH394/100))))</f>
        <v>0.28280000000000005</v>
      </c>
      <c r="AS394" s="910">
        <f t="shared" si="114"/>
        <v>0.29128400000000004</v>
      </c>
      <c r="AT394" s="910">
        <f t="shared" si="103"/>
        <v>0.30002252000000007</v>
      </c>
      <c r="AU394" s="910">
        <f t="shared" si="103"/>
        <v>0.30902319560000008</v>
      </c>
      <c r="AV394" s="910">
        <f t="shared" si="103"/>
        <v>0.31829389146800008</v>
      </c>
      <c r="AW394" s="669">
        <f t="shared" si="115"/>
        <v>1.5014236070680003</v>
      </c>
      <c r="AX394" s="770">
        <f t="shared" si="116"/>
        <v>7.3275920305905338</v>
      </c>
      <c r="AY394" s="959">
        <v>0.28000000000000003</v>
      </c>
      <c r="AZ394" s="896">
        <v>0.4</v>
      </c>
      <c r="BA394" s="896">
        <v>-19.63</v>
      </c>
      <c r="BB394" s="896">
        <v>-6.09</v>
      </c>
      <c r="BC394" s="896">
        <v>-11.61</v>
      </c>
      <c r="BD394" s="932"/>
      <c r="BE394" s="641">
        <v>2015</v>
      </c>
      <c r="BF394" s="922">
        <f t="shared" si="117"/>
        <v>0</v>
      </c>
      <c r="BG394" s="906">
        <v>4.3999999999999995</v>
      </c>
      <c r="BH394" s="888"/>
    </row>
    <row r="395" spans="1:60" s="887" customFormat="1" x14ac:dyDescent="0.2">
      <c r="A395" s="905" t="s">
        <v>4574</v>
      </c>
      <c r="B395" s="621" t="s">
        <v>4539</v>
      </c>
      <c r="C395" s="957" t="s">
        <v>108</v>
      </c>
      <c r="D395" s="957" t="s">
        <v>4355</v>
      </c>
      <c r="E395" s="754">
        <v>5</v>
      </c>
      <c r="F395" s="1235">
        <v>829</v>
      </c>
      <c r="G395" s="1235" t="s">
        <v>106</v>
      </c>
      <c r="H395" s="1235" t="s">
        <v>106</v>
      </c>
      <c r="I395" s="898">
        <v>47.98</v>
      </c>
      <c r="J395" s="669">
        <f t="shared" si="104"/>
        <v>2.5010421008753649</v>
      </c>
      <c r="K395" s="901">
        <v>0.3</v>
      </c>
      <c r="L395" s="911">
        <v>4</v>
      </c>
      <c r="M395" s="660">
        <f t="shared" si="105"/>
        <v>1.2</v>
      </c>
      <c r="N395" s="894" t="s">
        <v>4569</v>
      </c>
      <c r="O395" s="756">
        <v>0.25</v>
      </c>
      <c r="P395" s="636">
        <v>43531</v>
      </c>
      <c r="Q395" s="636">
        <v>43556</v>
      </c>
      <c r="R395" s="660">
        <f t="shared" si="106"/>
        <v>19.999999999999996</v>
      </c>
      <c r="S395" s="721">
        <f>IF(INDEX(Historical!$D$7:$D$1379,MATCH(B395,Historical!$B$7:$B$1403,0))=0,"n/a",(INDEX(Historical!$C$7:$C$1381,MATCH(B395,Historical!$B$7:$B$1403,0))/INDEX(Historical!$D$7:$D$1379,MATCH(B395,Historical!$B$7:$B$1403,0))-1)*100)</f>
        <v>19.999999999999996</v>
      </c>
      <c r="T395" s="721">
        <f>IF(INDEX(Historical!$F$7:$F$1372,MATCH(B395,Historical!$B$7:$B$1403,0))=0,"n/a",((INDEX(Historical!$C$7:$C$1381,MATCH(B395,Historical!$B$7:$B$1403,0))/INDEX(Historical!$F$7:$F$1372,MATCH(B395,Historical!$B$7:$B$1403,0)))^(1/3)-1)*100)</f>
        <v>25.99210498948732</v>
      </c>
      <c r="U395" s="721" t="str">
        <f>IF(INDEX(Historical!$H$7:$H$1372,MATCH(B395,Historical!$B$7:$B$1403,0))=0,"n/a",((INDEX(Historical!$C$7:$C$1381,MATCH(B395,Historical!$B$7:$B$1403,0))/INDEX(Historical!$H$7:$H$1372,MATCH(B395,Historical!$B$7:$B$1403,0)))^(1/5)-1)*100)</f>
        <v>n/a</v>
      </c>
      <c r="V395" s="721">
        <f>IF(INDEX(Historical!$O$7:$O$1372,MATCH(B395,Historical!$B$7:$B$1403,0))=0,"n/a",((INDEX(Historical!$C$7:$C$1381,MATCH(B395,Historical!$B$7:$B$1403,0))/INDEX(Historical!$O$7:$O$1372,MATCH(B395,Historical!$B$7:$B$1403,0)))^(1/10)-1)*100)</f>
        <v>19.623119885131544</v>
      </c>
      <c r="W395" s="722" t="str">
        <f t="shared" si="107"/>
        <v>n/a</v>
      </c>
      <c r="X395" s="723" t="str">
        <f t="shared" si="108"/>
        <v>n/a</v>
      </c>
      <c r="Y395" s="900"/>
      <c r="Z395" s="669">
        <f t="shared" si="109"/>
        <v>17.441860465116278</v>
      </c>
      <c r="AA395" s="910">
        <f t="shared" si="110"/>
        <v>6.9738372093023253</v>
      </c>
      <c r="AB395" s="911">
        <v>12</v>
      </c>
      <c r="AC395" s="889">
        <v>6.88</v>
      </c>
      <c r="AD395" s="889">
        <v>1.39</v>
      </c>
      <c r="AE395" s="889">
        <v>2.0499999999999998</v>
      </c>
      <c r="AF395" s="889">
        <v>0.79</v>
      </c>
      <c r="AG395" s="889">
        <v>10.4</v>
      </c>
      <c r="AH395" s="889">
        <v>137.5</v>
      </c>
      <c r="AI395" s="889">
        <v>7.9799999999999995</v>
      </c>
      <c r="AJ395" s="889">
        <v>3.3000000000000003</v>
      </c>
      <c r="AK395" s="889">
        <v>5</v>
      </c>
      <c r="AL395" s="902">
        <v>4620</v>
      </c>
      <c r="AM395" s="896">
        <v>1.0999999999999999</v>
      </c>
      <c r="AN395" s="889">
        <v>0.14000000000000001</v>
      </c>
      <c r="AO395" s="762" t="str">
        <f t="shared" si="111"/>
        <v>n/a</v>
      </c>
      <c r="AP395" s="763" t="str">
        <f t="shared" si="112"/>
        <v>n/a</v>
      </c>
      <c r="AQ395" s="912">
        <f t="shared" si="113"/>
        <v>-50.5167530242189</v>
      </c>
      <c r="AR395" s="669">
        <f>INDEX(Historical!$C$7:$C$1381,MATCH(B395,Historical!$B$7:$B$1403,0))*IF(AH395="n/a",1.03,IF(AH395&lt;0,1.01,IF(AH395&gt;10,1.1,(1+AH395/100))))</f>
        <v>1.32</v>
      </c>
      <c r="AS395" s="910">
        <f t="shared" si="114"/>
        <v>1.4253360000000002</v>
      </c>
      <c r="AT395" s="910">
        <f t="shared" si="103"/>
        <v>1.4966028000000002</v>
      </c>
      <c r="AU395" s="910">
        <f t="shared" si="103"/>
        <v>1.5714329400000002</v>
      </c>
      <c r="AV395" s="910">
        <f t="shared" si="103"/>
        <v>1.6500045870000004</v>
      </c>
      <c r="AW395" s="669">
        <f t="shared" si="115"/>
        <v>7.4633763270000006</v>
      </c>
      <c r="AX395" s="770">
        <f t="shared" si="116"/>
        <v>15.555182007086287</v>
      </c>
      <c r="AY395" s="959">
        <v>1.1000000000000001</v>
      </c>
      <c r="AZ395" s="896">
        <v>1.67</v>
      </c>
      <c r="BA395" s="896">
        <v>-21.93</v>
      </c>
      <c r="BB395" s="896">
        <v>-16.520000000000003</v>
      </c>
      <c r="BC395" s="896">
        <v>-13.04</v>
      </c>
      <c r="BD395" s="932"/>
      <c r="BE395" s="641">
        <v>2015</v>
      </c>
      <c r="BF395" s="922">
        <f t="shared" si="117"/>
        <v>0</v>
      </c>
      <c r="BG395" s="906">
        <v>1.2</v>
      </c>
      <c r="BH395" s="721"/>
    </row>
    <row r="396" spans="1:60" s="887" customFormat="1" ht="12.75" customHeight="1" x14ac:dyDescent="0.2">
      <c r="A396" s="905" t="s">
        <v>4479</v>
      </c>
      <c r="B396" s="621" t="s">
        <v>4480</v>
      </c>
      <c r="C396" s="957" t="s">
        <v>108</v>
      </c>
      <c r="D396" s="957" t="s">
        <v>4355</v>
      </c>
      <c r="E396" s="754">
        <v>5</v>
      </c>
      <c r="F396" s="1235">
        <v>841</v>
      </c>
      <c r="G396" s="1235" t="s">
        <v>106</v>
      </c>
      <c r="H396" s="1235" t="s">
        <v>106</v>
      </c>
      <c r="I396" s="898">
        <v>63.46</v>
      </c>
      <c r="J396" s="669">
        <f t="shared" si="104"/>
        <v>3.2146233848093289</v>
      </c>
      <c r="K396" s="901">
        <v>0.51</v>
      </c>
      <c r="L396" s="911">
        <v>4</v>
      </c>
      <c r="M396" s="660">
        <f t="shared" si="105"/>
        <v>2.04</v>
      </c>
      <c r="N396" s="894" t="s">
        <v>991</v>
      </c>
      <c r="O396" s="756">
        <v>0.45</v>
      </c>
      <c r="P396" s="885">
        <v>43679</v>
      </c>
      <c r="Q396" s="885">
        <v>43700</v>
      </c>
      <c r="R396" s="660">
        <f t="shared" si="106"/>
        <v>13.333333333333334</v>
      </c>
      <c r="S396" s="721">
        <f>IF(INDEX(Historical!$D$7:$D$1379,MATCH(B396,Historical!$B$7:$B$1403,0))=0,"n/a",(INDEX(Historical!$C$7:$C$1381,MATCH(B396,Historical!$B$7:$B$1403,0))/INDEX(Historical!$D$7:$D$1379,MATCH(B396,Historical!$B$7:$B$1403,0))-1)*100)</f>
        <v>24.675324675324674</v>
      </c>
      <c r="T396" s="721">
        <f>IF(INDEX(Historical!$F$7:$F$1372,MATCH(B396,Historical!$B$7:$B$1403,0))=0,"n/a",((INDEX(Historical!$C$7:$C$1381,MATCH(B396,Historical!$B$7:$B$1403,0))/INDEX(Historical!$F$7:$F$1372,MATCH(B396,Historical!$B$7:$B$1403,0)))^(1/3)-1)*100)</f>
        <v>65.965306673248676</v>
      </c>
      <c r="U396" s="721">
        <f>IF(INDEX(Historical!$H$7:$H$1372,MATCH(B396,Historical!$B$7:$B$1403,0))=0,"n/a",((INDEX(Historical!$C$7:$C$1381,MATCH(B396,Historical!$B$7:$B$1403,0))/INDEX(Historical!$H$7:$H$1372,MATCH(B396,Historical!$B$7:$B$1403,0)))^(1/5)-1)*100)</f>
        <v>116.89435423953975</v>
      </c>
      <c r="V396" s="721">
        <f>IF(INDEX(Historical!$O$7:$O$1372,MATCH(B396,Historical!$B$7:$B$1403,0))=0,"n/a",((INDEX(Historical!$C$7:$C$1381,MATCH(B396,Historical!$B$7:$B$1403,0))/INDEX(Historical!$O$7:$O$1372,MATCH(B396,Historical!$B$7:$B$1403,0)))^(1/10)-1)*100)</f>
        <v>34.378603315217894</v>
      </c>
      <c r="W396" s="722">
        <f t="shared" si="107"/>
        <v>3.4002066101328721</v>
      </c>
      <c r="X396" s="723">
        <f t="shared" si="108"/>
        <v>12.435569599951037</v>
      </c>
      <c r="Y396" s="900"/>
      <c r="Z396" s="669">
        <f t="shared" si="109"/>
        <v>25.030674846625768</v>
      </c>
      <c r="AA396" s="910">
        <f t="shared" si="110"/>
        <v>7.786503067484662</v>
      </c>
      <c r="AB396" s="911">
        <v>12</v>
      </c>
      <c r="AC396" s="889">
        <v>8.15</v>
      </c>
      <c r="AD396" s="889">
        <v>0.6</v>
      </c>
      <c r="AE396" s="889">
        <v>1.85</v>
      </c>
      <c r="AF396" s="889">
        <v>0.8</v>
      </c>
      <c r="AG396" s="889">
        <v>9.7000000000000011</v>
      </c>
      <c r="AH396" s="889">
        <v>22.400000000000002</v>
      </c>
      <c r="AI396" s="889">
        <v>9.66</v>
      </c>
      <c r="AJ396" s="889">
        <v>9.4</v>
      </c>
      <c r="AK396" s="889">
        <v>13</v>
      </c>
      <c r="AL396" s="902">
        <v>141770</v>
      </c>
      <c r="AM396" s="896">
        <v>0.1</v>
      </c>
      <c r="AN396" s="889">
        <v>1.34</v>
      </c>
      <c r="AO396" s="762">
        <f t="shared" si="111"/>
        <v>112.32247455686442</v>
      </c>
      <c r="AP396" s="763">
        <f t="shared" si="112"/>
        <v>120.10897762434908</v>
      </c>
      <c r="AQ396" s="912">
        <f t="shared" si="113"/>
        <v>-47.383135555275189</v>
      </c>
      <c r="AR396" s="669">
        <f>INDEX(Historical!$C$7:$C$1381,MATCH(B396,Historical!$B$7:$B$1403,0))*IF(AH396="n/a",1.03,IF(AH396&lt;0,1.01,IF(AH396&gt;10,1.1,(1+AH396/100))))</f>
        <v>2.1120000000000001</v>
      </c>
      <c r="AS396" s="910">
        <f t="shared" si="114"/>
        <v>2.3160191999999999</v>
      </c>
      <c r="AT396" s="910">
        <f t="shared" si="103"/>
        <v>2.5476211200000001</v>
      </c>
      <c r="AU396" s="910">
        <f t="shared" si="103"/>
        <v>2.8023832320000004</v>
      </c>
      <c r="AV396" s="910">
        <f t="shared" si="103"/>
        <v>3.0826215552000007</v>
      </c>
      <c r="AW396" s="669">
        <f t="shared" si="115"/>
        <v>12.860645107200002</v>
      </c>
      <c r="AX396" s="770">
        <f t="shared" si="116"/>
        <v>20.265750247715097</v>
      </c>
      <c r="AY396" s="959">
        <v>1.75</v>
      </c>
      <c r="AZ396" s="896">
        <v>5.6800000000000006</v>
      </c>
      <c r="BA396" s="896">
        <v>-23.64</v>
      </c>
      <c r="BB396" s="896">
        <v>-18.59</v>
      </c>
      <c r="BC396" s="896">
        <v>-11.200000000000001</v>
      </c>
      <c r="BD396" s="932"/>
      <c r="BE396" s="641">
        <v>2015</v>
      </c>
      <c r="BF396" s="922">
        <f t="shared" si="117"/>
        <v>0</v>
      </c>
      <c r="BG396" s="906">
        <v>0.89999999999999991</v>
      </c>
    </row>
    <row r="397" spans="1:60" s="887" customFormat="1" ht="12.75" customHeight="1" x14ac:dyDescent="0.2">
      <c r="A397" s="905" t="s">
        <v>4572</v>
      </c>
      <c r="B397" s="621" t="s">
        <v>4537</v>
      </c>
      <c r="C397" s="957" t="s">
        <v>4359</v>
      </c>
      <c r="D397" s="957" t="s">
        <v>521</v>
      </c>
      <c r="E397" s="754">
        <v>5</v>
      </c>
      <c r="F397" s="1235">
        <v>842</v>
      </c>
      <c r="G397" s="1235" t="s">
        <v>106</v>
      </c>
      <c r="H397" s="1235" t="s">
        <v>106</v>
      </c>
      <c r="I397" s="898">
        <v>1573.02</v>
      </c>
      <c r="J397" s="669">
        <f t="shared" si="104"/>
        <v>0.57214784300263188</v>
      </c>
      <c r="K397" s="901">
        <v>2.25</v>
      </c>
      <c r="L397" s="911">
        <v>4</v>
      </c>
      <c r="M397" s="660">
        <f t="shared" si="105"/>
        <v>9</v>
      </c>
      <c r="N397" s="894" t="s">
        <v>4568</v>
      </c>
      <c r="O397" s="756">
        <v>2</v>
      </c>
      <c r="P397" s="885">
        <v>43696</v>
      </c>
      <c r="Q397" s="885">
        <v>43714</v>
      </c>
      <c r="R397" s="660">
        <f t="shared" si="106"/>
        <v>12.5</v>
      </c>
      <c r="S397" s="721">
        <f>IF(INDEX(Historical!$D$7:$D$1379,MATCH(B397,Historical!$B$7:$B$1403,0))=0,"n/a",(INDEX(Historical!$C$7:$C$1381,MATCH(B397,Historical!$B$7:$B$1403,0))/INDEX(Historical!$D$7:$D$1379,MATCH(B397,Historical!$B$7:$B$1403,0))-1)*100)</f>
        <v>13.33333333333333</v>
      </c>
      <c r="T397" s="721">
        <f>IF(INDEX(Historical!$F$7:$F$1372,MATCH(B397,Historical!$B$7:$B$1403,0))=0,"n/a",((INDEX(Historical!$C$7:$C$1381,MATCH(B397,Historical!$B$7:$B$1403,0))/INDEX(Historical!$F$7:$F$1372,MATCH(B397,Historical!$B$7:$B$1403,0)))^(1/3)-1)*100)</f>
        <v>12.311068346755549</v>
      </c>
      <c r="U397" s="721" t="str">
        <f>IF(INDEX(Historical!$H$7:$H$1372,MATCH(B397,Historical!$B$7:$B$1403,0))=0,"n/a",((INDEX(Historical!$C$7:$C$1381,MATCH(B397,Historical!$B$7:$B$1403,0))/INDEX(Historical!$H$7:$H$1372,MATCH(B397,Historical!$B$7:$B$1403,0)))^(1/5)-1)*100)</f>
        <v>n/a</v>
      </c>
      <c r="V397" s="721" t="str">
        <f>IF(INDEX(Historical!$O$7:$O$1372,MATCH(B397,Historical!$B$7:$B$1403,0))=0,"n/a",((INDEX(Historical!$C$7:$C$1381,MATCH(B397,Historical!$B$7:$B$1403,0))/INDEX(Historical!$O$7:$O$1372,MATCH(B397,Historical!$B$7:$B$1403,0)))^(1/10)-1)*100)</f>
        <v>n/a</v>
      </c>
      <c r="W397" s="722" t="str">
        <f t="shared" si="107"/>
        <v>n/a</v>
      </c>
      <c r="X397" s="723" t="str">
        <f t="shared" si="108"/>
        <v>n/a</v>
      </c>
      <c r="Y397" s="900"/>
      <c r="Z397" s="669">
        <f t="shared" si="109"/>
        <v>30.885380919698008</v>
      </c>
      <c r="AA397" s="910">
        <f t="shared" si="110"/>
        <v>53.981468771448178</v>
      </c>
      <c r="AB397" s="911">
        <v>12</v>
      </c>
      <c r="AC397" s="889">
        <v>29.14</v>
      </c>
      <c r="AD397" s="889">
        <v>3.48</v>
      </c>
      <c r="AE397" s="889">
        <v>8.08</v>
      </c>
      <c r="AF397" s="889">
        <v>11.54</v>
      </c>
      <c r="AG397" s="889">
        <v>21.7</v>
      </c>
      <c r="AH397" s="889">
        <v>36.4</v>
      </c>
      <c r="AI397" s="889">
        <v>37.18</v>
      </c>
      <c r="AJ397" s="889">
        <v>9.9</v>
      </c>
      <c r="AK397" s="889">
        <v>15.5</v>
      </c>
      <c r="AL397" s="902">
        <v>9040</v>
      </c>
      <c r="AM397" s="896">
        <v>0.70000000000000007</v>
      </c>
      <c r="AN397" s="889">
        <v>1.67</v>
      </c>
      <c r="AO397" s="762" t="str">
        <f t="shared" si="111"/>
        <v>n/a</v>
      </c>
      <c r="AP397" s="763" t="str">
        <f t="shared" si="112"/>
        <v>n/a</v>
      </c>
      <c r="AQ397" s="912">
        <f t="shared" si="113"/>
        <v>426.1795847310907</v>
      </c>
      <c r="AR397" s="669">
        <f>INDEX(Historical!$C$7:$C$1381,MATCH(B397,Historical!$B$7:$B$1403,0))*IF(AH397="n/a",1.03,IF(AH397&lt;0,1.01,IF(AH397&gt;10,1.1,(1+AH397/100))))</f>
        <v>9.3500000000000014</v>
      </c>
      <c r="AS397" s="910">
        <f t="shared" si="114"/>
        <v>10.285000000000002</v>
      </c>
      <c r="AT397" s="910">
        <f t="shared" si="103"/>
        <v>11.313500000000003</v>
      </c>
      <c r="AU397" s="910">
        <f t="shared" si="103"/>
        <v>12.444850000000004</v>
      </c>
      <c r="AV397" s="910">
        <f t="shared" si="103"/>
        <v>13.689335000000005</v>
      </c>
      <c r="AW397" s="669">
        <f t="shared" si="115"/>
        <v>57.082685000000019</v>
      </c>
      <c r="AX397" s="770">
        <f t="shared" si="116"/>
        <v>3.628859455060967</v>
      </c>
      <c r="AY397" s="959">
        <v>0.4</v>
      </c>
      <c r="AZ397" s="896">
        <v>72.680000000000007</v>
      </c>
      <c r="BA397" s="896">
        <v>-14.069999999999999</v>
      </c>
      <c r="BB397" s="896">
        <v>-4.2299999999999995</v>
      </c>
      <c r="BC397" s="896">
        <v>14.97</v>
      </c>
      <c r="BD397" s="932"/>
      <c r="BE397" s="641">
        <v>2015</v>
      </c>
      <c r="BF397" s="922">
        <f t="shared" si="117"/>
        <v>0</v>
      </c>
      <c r="BG397" s="906">
        <v>6.6000000000000005</v>
      </c>
      <c r="BH397" s="888"/>
    </row>
    <row r="398" spans="1:60" s="887" customFormat="1" ht="12.75" customHeight="1" x14ac:dyDescent="0.2">
      <c r="A398" s="905" t="s">
        <v>4555</v>
      </c>
      <c r="B398" s="621" t="s">
        <v>4134</v>
      </c>
      <c r="C398" s="957" t="s">
        <v>246</v>
      </c>
      <c r="D398" s="957" t="s">
        <v>4369</v>
      </c>
      <c r="E398" s="754">
        <v>5</v>
      </c>
      <c r="F398" s="1235">
        <v>821</v>
      </c>
      <c r="G398" s="1235" t="s">
        <v>106</v>
      </c>
      <c r="H398" s="1235" t="s">
        <v>106</v>
      </c>
      <c r="I398" s="898">
        <v>33.46</v>
      </c>
      <c r="J398" s="669">
        <f t="shared" si="104"/>
        <v>5.9772863120143453</v>
      </c>
      <c r="K398" s="901">
        <v>0.5</v>
      </c>
      <c r="L398" s="911">
        <v>4</v>
      </c>
      <c r="M398" s="660">
        <f t="shared" si="105"/>
        <v>2</v>
      </c>
      <c r="N398" s="894" t="s">
        <v>148</v>
      </c>
      <c r="O398" s="756">
        <v>0.45</v>
      </c>
      <c r="P398" s="890">
        <v>43244</v>
      </c>
      <c r="Q398" s="890">
        <v>43266</v>
      </c>
      <c r="R398" s="660">
        <f t="shared" si="106"/>
        <v>11.111111111111107</v>
      </c>
      <c r="S398" s="721">
        <f>IF(INDEX(Historical!$D$7:$D$1379,MATCH(B398,Historical!$B$7:$B$1403,0))=0,"n/a",(INDEX(Historical!$C$7:$C$1381,MATCH(B398,Historical!$B$7:$B$1403,0))/INDEX(Historical!$D$7:$D$1379,MATCH(B398,Historical!$B$7:$B$1403,0))-1)*100)</f>
        <v>2.5641025641025772</v>
      </c>
      <c r="T398" s="721">
        <f>IF(INDEX(Historical!$F$7:$F$1372,MATCH(B398,Historical!$B$7:$B$1403,0))=0,"n/a",((INDEX(Historical!$C$7:$C$1381,MATCH(B398,Historical!$B$7:$B$1403,0))/INDEX(Historical!$F$7:$F$1372,MATCH(B398,Historical!$B$7:$B$1403,0)))^(1/3)-1)*100)</f>
        <v>12.624788044360603</v>
      </c>
      <c r="U398" s="721">
        <f>IF(INDEX(Historical!$H$7:$H$1372,MATCH(B398,Historical!$B$7:$B$1403,0))=0,"n/a",((INDEX(Historical!$C$7:$C$1381,MATCH(B398,Historical!$B$7:$B$1403,0))/INDEX(Historical!$H$7:$H$1372,MATCH(B398,Historical!$B$7:$B$1403,0)))^(1/5)-1)*100)</f>
        <v>14.869835499703509</v>
      </c>
      <c r="V398" s="721" t="str">
        <f>IF(INDEX(Historical!$O$7:$O$1372,MATCH(B398,Historical!$B$7:$B$1403,0))=0,"n/a",((INDEX(Historical!$C$7:$C$1381,MATCH(B398,Historical!$B$7:$B$1403,0))/INDEX(Historical!$O$7:$O$1372,MATCH(B398,Historical!$B$7:$B$1403,0)))^(1/10)-1)*100)</f>
        <v>n/a</v>
      </c>
      <c r="W398" s="722" t="str">
        <f t="shared" si="107"/>
        <v>n/a</v>
      </c>
      <c r="X398" s="723">
        <f t="shared" si="108"/>
        <v>0.6579573229957304</v>
      </c>
      <c r="Y398" s="691" t="s">
        <v>4597</v>
      </c>
      <c r="Z398" s="669">
        <f t="shared" si="109"/>
        <v>46.296296296296291</v>
      </c>
      <c r="AA398" s="910">
        <f t="shared" si="110"/>
        <v>7.7453703703703702</v>
      </c>
      <c r="AB398" s="911">
        <v>11</v>
      </c>
      <c r="AC398" s="889">
        <v>4.32</v>
      </c>
      <c r="AD398" s="889">
        <v>1.02</v>
      </c>
      <c r="AE398" s="889">
        <v>1.1000000000000001</v>
      </c>
      <c r="AF398" s="889">
        <v>0.91</v>
      </c>
      <c r="AG398" s="889">
        <v>12.1</v>
      </c>
      <c r="AH398" s="889">
        <v>-2.7</v>
      </c>
      <c r="AI398" s="889">
        <v>9.5200000000000014</v>
      </c>
      <c r="AJ398" s="889">
        <v>22.6</v>
      </c>
      <c r="AK398" s="889">
        <v>7.55</v>
      </c>
      <c r="AL398" s="902">
        <v>22980</v>
      </c>
      <c r="AM398" s="896">
        <v>0.1</v>
      </c>
      <c r="AN398" s="889">
        <v>0.45</v>
      </c>
      <c r="AO398" s="762">
        <f t="shared" si="111"/>
        <v>13.101751441347485</v>
      </c>
      <c r="AP398" s="763">
        <f t="shared" si="112"/>
        <v>20.847121811717855</v>
      </c>
      <c r="AQ398" s="912">
        <f t="shared" si="113"/>
        <v>-44.030615364639701</v>
      </c>
      <c r="AR398" s="669">
        <f>INDEX(Historical!$C$7:$C$1381,MATCH(B398,Historical!$B$7:$B$1403,0))*IF(AH398="n/a",1.03,IF(AH398&lt;0,1.01,IF(AH398&gt;10,1.1,(1+AH398/100))))</f>
        <v>2.02</v>
      </c>
      <c r="AS398" s="910">
        <f t="shared" si="114"/>
        <v>2.212304</v>
      </c>
      <c r="AT398" s="910">
        <f t="shared" si="103"/>
        <v>2.3793329519999999</v>
      </c>
      <c r="AU398" s="910">
        <f t="shared" si="103"/>
        <v>2.5589725898759998</v>
      </c>
      <c r="AV398" s="910">
        <f t="shared" si="103"/>
        <v>2.7521750204116375</v>
      </c>
      <c r="AW398" s="669">
        <f t="shared" si="115"/>
        <v>11.922784562287637</v>
      </c>
      <c r="AX398" s="770">
        <f t="shared" si="116"/>
        <v>35.632948482628919</v>
      </c>
      <c r="AY398" s="959">
        <v>1.1599999999999999</v>
      </c>
      <c r="AZ398" s="896">
        <v>10.83</v>
      </c>
      <c r="BA398" s="896">
        <v>-42.980000000000004</v>
      </c>
      <c r="BB398" s="896">
        <v>-27.47</v>
      </c>
      <c r="BC398" s="896">
        <v>-27.750000000000004</v>
      </c>
      <c r="BD398" s="932"/>
      <c r="BE398" s="641">
        <v>2015</v>
      </c>
      <c r="BF398" s="922">
        <f t="shared" si="117"/>
        <v>0</v>
      </c>
      <c r="BG398" s="906">
        <v>6.7</v>
      </c>
      <c r="BH398" s="888"/>
    </row>
    <row r="399" spans="1:60" s="887" customFormat="1" ht="12.75" customHeight="1" x14ac:dyDescent="0.2">
      <c r="A399" s="905" t="s">
        <v>4571</v>
      </c>
      <c r="B399" s="621" t="s">
        <v>4536</v>
      </c>
      <c r="C399" s="957" t="s">
        <v>4207</v>
      </c>
      <c r="D399" s="957" t="s">
        <v>4354</v>
      </c>
      <c r="E399" s="754">
        <v>5</v>
      </c>
      <c r="F399" s="1235">
        <v>848</v>
      </c>
      <c r="G399" s="1235" t="s">
        <v>106</v>
      </c>
      <c r="H399" s="1235" t="s">
        <v>106</v>
      </c>
      <c r="I399" s="898">
        <v>44.54</v>
      </c>
      <c r="J399" s="669">
        <f t="shared" si="104"/>
        <v>0.49393803322855862</v>
      </c>
      <c r="K399" s="901">
        <v>5.5E-2</v>
      </c>
      <c r="L399" s="911">
        <v>4</v>
      </c>
      <c r="M399" s="660">
        <f t="shared" si="105"/>
        <v>0.22</v>
      </c>
      <c r="N399" s="894" t="s">
        <v>518</v>
      </c>
      <c r="O399" s="756">
        <v>0.05</v>
      </c>
      <c r="P399" s="885">
        <v>43783</v>
      </c>
      <c r="Q399" s="885">
        <v>43798</v>
      </c>
      <c r="R399" s="660">
        <f t="shared" si="106"/>
        <v>9.9999999999999947</v>
      </c>
      <c r="S399" s="721">
        <f>IF(INDEX(Historical!$D$7:$D$1379,MATCH(B399,Historical!$B$7:$B$1403,0))=0,"n/a",(INDEX(Historical!$C$7:$C$1381,MATCH(B399,Historical!$B$7:$B$1403,0))/INDEX(Historical!$D$7:$D$1379,MATCH(B399,Historical!$B$7:$B$1403,0))-1)*100)</f>
        <v>10.810810810810811</v>
      </c>
      <c r="T399" s="721">
        <f>IF(INDEX(Historical!$F$7:$F$1372,MATCH(B399,Historical!$B$7:$B$1403,0))=0,"n/a",((INDEX(Historical!$C$7:$C$1381,MATCH(B399,Historical!$B$7:$B$1403,0))/INDEX(Historical!$F$7:$F$1372,MATCH(B399,Historical!$B$7:$B$1403,0)))^(1/3)-1)*100)</f>
        <v>11.5973666981678</v>
      </c>
      <c r="U399" s="721" t="str">
        <f>IF(INDEX(Historical!$H$7:$H$1372,MATCH(B399,Historical!$B$7:$B$1403,0))=0,"n/a",((INDEX(Historical!$C$7:$C$1381,MATCH(B399,Historical!$B$7:$B$1403,0))/INDEX(Historical!$H$7:$H$1372,MATCH(B399,Historical!$B$7:$B$1403,0)))^(1/5)-1)*100)</f>
        <v>n/a</v>
      </c>
      <c r="V399" s="721">
        <f>IF(INDEX(Historical!$O$7:$O$1372,MATCH(B399,Historical!$B$7:$B$1403,0))=0,"n/a",((INDEX(Historical!$C$7:$C$1381,MATCH(B399,Historical!$B$7:$B$1403,0))/INDEX(Historical!$O$7:$O$1372,MATCH(B399,Historical!$B$7:$B$1403,0)))^(1/10)-1)*100)</f>
        <v>10.57813471231912</v>
      </c>
      <c r="W399" s="722" t="str">
        <f t="shared" si="107"/>
        <v>n/a</v>
      </c>
      <c r="X399" s="723" t="str">
        <f t="shared" si="108"/>
        <v>n/a</v>
      </c>
      <c r="Y399" s="900"/>
      <c r="Z399" s="669">
        <f t="shared" si="109"/>
        <v>18.965517241379313</v>
      </c>
      <c r="AA399" s="910">
        <f t="shared" si="110"/>
        <v>38.396551724137936</v>
      </c>
      <c r="AB399" s="911">
        <v>12</v>
      </c>
      <c r="AC399" s="889">
        <v>1.1599999999999999</v>
      </c>
      <c r="AD399" s="889">
        <v>2.5499999999999998</v>
      </c>
      <c r="AE399" s="889">
        <v>11.08</v>
      </c>
      <c r="AF399" s="889">
        <v>5.64</v>
      </c>
      <c r="AG399" s="889">
        <v>16.400000000000002</v>
      </c>
      <c r="AH399" s="889">
        <v>-10.4</v>
      </c>
      <c r="AI399" s="889">
        <v>41.760000000000005</v>
      </c>
      <c r="AJ399" s="889">
        <v>13.3</v>
      </c>
      <c r="AK399" s="889">
        <v>15</v>
      </c>
      <c r="AL399" s="902">
        <v>8039.9999999999991</v>
      </c>
      <c r="AM399" s="896">
        <v>4.68</v>
      </c>
      <c r="AN399" s="889">
        <v>0</v>
      </c>
      <c r="AO399" s="762" t="str">
        <f t="shared" si="111"/>
        <v>n/a</v>
      </c>
      <c r="AP399" s="763" t="str">
        <f t="shared" si="112"/>
        <v>n/a</v>
      </c>
      <c r="AQ399" s="912">
        <f t="shared" si="113"/>
        <v>210.2375804473711</v>
      </c>
      <c r="AR399" s="669">
        <f>INDEX(Historical!$C$7:$C$1381,MATCH(B399,Historical!$B$7:$B$1403,0))*IF(AH399="n/a",1.03,IF(AH399&lt;0,1.01,IF(AH399&gt;10,1.1,(1+AH399/100))))</f>
        <v>0.20705000000000001</v>
      </c>
      <c r="AS399" s="910">
        <f t="shared" si="114"/>
        <v>0.22775500000000004</v>
      </c>
      <c r="AT399" s="910">
        <f t="shared" si="103"/>
        <v>0.25053050000000004</v>
      </c>
      <c r="AU399" s="910">
        <f t="shared" si="103"/>
        <v>0.27558355000000007</v>
      </c>
      <c r="AV399" s="910">
        <f t="shared" si="103"/>
        <v>0.3031419050000001</v>
      </c>
      <c r="AW399" s="669">
        <f t="shared" si="115"/>
        <v>1.2640609550000004</v>
      </c>
      <c r="AX399" s="770">
        <f t="shared" si="116"/>
        <v>2.8380353726986987</v>
      </c>
      <c r="AY399" s="959">
        <v>1.95</v>
      </c>
      <c r="AZ399" s="896">
        <v>11.41</v>
      </c>
      <c r="BA399" s="896">
        <v>-24.69</v>
      </c>
      <c r="BB399" s="896">
        <v>-18.11</v>
      </c>
      <c r="BC399" s="896">
        <v>-8.75</v>
      </c>
      <c r="BD399" s="932"/>
      <c r="BE399" s="641">
        <v>2015</v>
      </c>
      <c r="BF399" s="922">
        <f t="shared" si="117"/>
        <v>0</v>
      </c>
      <c r="BG399" s="906">
        <v>13.600000000000001</v>
      </c>
      <c r="BH399" s="721"/>
    </row>
    <row r="400" spans="1:60" s="887" customFormat="1" ht="12.75" customHeight="1" x14ac:dyDescent="0.2">
      <c r="A400" s="156" t="s">
        <v>4115</v>
      </c>
      <c r="B400" s="858" t="s">
        <v>4116</v>
      </c>
      <c r="C400" s="957" t="s">
        <v>246</v>
      </c>
      <c r="D400" s="957" t="s">
        <v>4364</v>
      </c>
      <c r="E400" s="754">
        <v>5</v>
      </c>
      <c r="F400" s="1235">
        <v>831</v>
      </c>
      <c r="G400" s="1235" t="s">
        <v>106</v>
      </c>
      <c r="H400" s="1235" t="s">
        <v>106</v>
      </c>
      <c r="I400" s="898">
        <v>150.30000000000001</v>
      </c>
      <c r="J400" s="669">
        <f t="shared" si="104"/>
        <v>0.85163007318695938</v>
      </c>
      <c r="K400" s="901">
        <v>0.32</v>
      </c>
      <c r="L400" s="911">
        <v>4</v>
      </c>
      <c r="M400" s="660">
        <f t="shared" si="105"/>
        <v>1.28</v>
      </c>
      <c r="N400" s="894" t="s">
        <v>224</v>
      </c>
      <c r="O400" s="756">
        <v>0.28999999999999998</v>
      </c>
      <c r="P400" s="636">
        <v>43563</v>
      </c>
      <c r="Q400" s="636">
        <v>43578</v>
      </c>
      <c r="R400" s="660">
        <f t="shared" si="106"/>
        <v>10.344827586206906</v>
      </c>
      <c r="S400" s="721">
        <f>IF(INDEX(Historical!$D$7:$D$1379,MATCH(B400,Historical!$B$7:$B$1403,0))=0,"n/a",(INDEX(Historical!$C$7:$C$1381,MATCH(B400,Historical!$B$7:$B$1403,0))/INDEX(Historical!$D$7:$D$1379,MATCH(B400,Historical!$B$7:$B$1403,0))-1)*100)</f>
        <v>10.619469026548689</v>
      </c>
      <c r="T400" s="721">
        <f>IF(INDEX(Historical!$F$7:$F$1372,MATCH(B400,Historical!$B$7:$B$1403,0))=0,"n/a",((INDEX(Historical!$C$7:$C$1381,MATCH(B400,Historical!$B$7:$B$1403,0))/INDEX(Historical!$F$7:$F$1372,MATCH(B400,Historical!$B$7:$B$1403,0)))^(1/3)-1)*100)</f>
        <v>8.82101179818644</v>
      </c>
      <c r="U400" s="721" t="str">
        <f>IF(INDEX(Historical!$H$7:$H$1372,MATCH(B400,Historical!$B$7:$B$1403,0))=0,"n/a",((INDEX(Historical!$C$7:$C$1381,MATCH(B400,Historical!$B$7:$B$1403,0))/INDEX(Historical!$H$7:$H$1372,MATCH(B400,Historical!$B$7:$B$1403,0)))^(1/5)-1)*100)</f>
        <v>n/a</v>
      </c>
      <c r="V400" s="721" t="str">
        <f>IF(INDEX(Historical!$O$7:$O$1372,MATCH(B400,Historical!$B$7:$B$1403,0))=0,"n/a",((INDEX(Historical!$C$7:$C$1381,MATCH(B400,Historical!$B$7:$B$1403,0))/INDEX(Historical!$O$7:$O$1372,MATCH(B400,Historical!$B$7:$B$1403,0)))^(1/10)-1)*100)</f>
        <v>n/a</v>
      </c>
      <c r="W400" s="722" t="str">
        <f t="shared" si="107"/>
        <v>n/a</v>
      </c>
      <c r="X400" s="723" t="str">
        <f t="shared" si="108"/>
        <v>n/a</v>
      </c>
      <c r="Y400" s="900"/>
      <c r="Z400" s="669">
        <f t="shared" si="109"/>
        <v>20.189274447949529</v>
      </c>
      <c r="AA400" s="910">
        <f t="shared" si="110"/>
        <v>23.706624605678236</v>
      </c>
      <c r="AB400" s="911">
        <v>1</v>
      </c>
      <c r="AC400" s="889">
        <v>6.34</v>
      </c>
      <c r="AD400" s="889">
        <v>2.19</v>
      </c>
      <c r="AE400" s="889">
        <v>1.41</v>
      </c>
      <c r="AF400" s="889">
        <v>5.79</v>
      </c>
      <c r="AG400" s="889">
        <v>25.2</v>
      </c>
      <c r="AH400" s="889">
        <v>31.900000000000002</v>
      </c>
      <c r="AI400" s="889">
        <v>11.559999999999999</v>
      </c>
      <c r="AJ400" s="889">
        <v>13.4</v>
      </c>
      <c r="AK400" s="889">
        <v>10.83</v>
      </c>
      <c r="AL400" s="902">
        <v>38480</v>
      </c>
      <c r="AM400" s="896">
        <v>0.16</v>
      </c>
      <c r="AN400" s="889">
        <v>0.42</v>
      </c>
      <c r="AO400" s="762" t="str">
        <f t="shared" si="111"/>
        <v>n/a</v>
      </c>
      <c r="AP400" s="763" t="str">
        <f t="shared" si="112"/>
        <v>n/a</v>
      </c>
      <c r="AQ400" s="912">
        <f t="shared" si="113"/>
        <v>146.9919984910685</v>
      </c>
      <c r="AR400" s="669">
        <f>INDEX(Historical!$C$7:$C$1381,MATCH(B400,Historical!$B$7:$B$1403,0))*IF(AH400="n/a",1.03,IF(AH400&lt;0,1.01,IF(AH400&gt;10,1.1,(1+AH400/100))))</f>
        <v>1.375</v>
      </c>
      <c r="AS400" s="910">
        <f t="shared" si="114"/>
        <v>1.5125000000000002</v>
      </c>
      <c r="AT400" s="910">
        <f t="shared" si="103"/>
        <v>1.6637500000000003</v>
      </c>
      <c r="AU400" s="910">
        <f t="shared" si="103"/>
        <v>1.8301250000000004</v>
      </c>
      <c r="AV400" s="910">
        <f t="shared" si="103"/>
        <v>2.0131375000000005</v>
      </c>
      <c r="AW400" s="669">
        <f t="shared" si="115"/>
        <v>8.3945125000000012</v>
      </c>
      <c r="AX400" s="770">
        <f t="shared" si="116"/>
        <v>5.5851713240186296</v>
      </c>
      <c r="AY400" s="959">
        <v>0.47</v>
      </c>
      <c r="AZ400" s="896">
        <v>38.22</v>
      </c>
      <c r="BA400" s="896">
        <v>-10.02</v>
      </c>
      <c r="BB400" s="896">
        <v>-4.22</v>
      </c>
      <c r="BC400" s="896">
        <v>0.80999999999999994</v>
      </c>
      <c r="BD400" s="932"/>
      <c r="BE400" s="641">
        <v>2015</v>
      </c>
      <c r="BF400" s="922">
        <f t="shared" si="117"/>
        <v>0</v>
      </c>
      <c r="BG400" s="906">
        <v>8.4</v>
      </c>
      <c r="BH400" s="888"/>
    </row>
    <row r="401" spans="1:60" s="887" customFormat="1" x14ac:dyDescent="0.2">
      <c r="A401" s="905" t="s">
        <v>4075</v>
      </c>
      <c r="B401" s="621" t="s">
        <v>4076</v>
      </c>
      <c r="C401" s="957" t="s">
        <v>246</v>
      </c>
      <c r="D401" s="957" t="s">
        <v>4333</v>
      </c>
      <c r="E401" s="754">
        <v>5</v>
      </c>
      <c r="F401" s="1235">
        <v>828</v>
      </c>
      <c r="G401" s="1235" t="s">
        <v>106</v>
      </c>
      <c r="H401" s="1235" t="s">
        <v>106</v>
      </c>
      <c r="I401" s="898">
        <v>36.409999999999997</v>
      </c>
      <c r="J401" s="669">
        <f t="shared" si="104"/>
        <v>3.021148036253777</v>
      </c>
      <c r="K401" s="901">
        <v>0.27500000000000002</v>
      </c>
      <c r="L401" s="911">
        <v>4</v>
      </c>
      <c r="M401" s="660">
        <f t="shared" si="105"/>
        <v>1.1000000000000001</v>
      </c>
      <c r="N401" s="894" t="s">
        <v>319</v>
      </c>
      <c r="O401" s="756">
        <v>0.22500000000000001</v>
      </c>
      <c r="P401" s="636">
        <v>43538</v>
      </c>
      <c r="Q401" s="636">
        <v>43553</v>
      </c>
      <c r="R401" s="660">
        <f t="shared" si="106"/>
        <v>22.222222222222229</v>
      </c>
      <c r="S401" s="721">
        <f>IF(INDEX(Historical!$D$7:$D$1379,MATCH(B401,Historical!$B$7:$B$1403,0))=0,"n/a",(INDEX(Historical!$C$7:$C$1381,MATCH(B401,Historical!$B$7:$B$1403,0))/INDEX(Historical!$D$7:$D$1379,MATCH(B401,Historical!$B$7:$B$1403,0))-1)*100)</f>
        <v>22.222222222222232</v>
      </c>
      <c r="T401" s="721">
        <f>IF(INDEX(Historical!$F$7:$F$1372,MATCH(B401,Historical!$B$7:$B$1403,0))=0,"n/a",((INDEX(Historical!$C$7:$C$1381,MATCH(B401,Historical!$B$7:$B$1403,0))/INDEX(Historical!$F$7:$F$1372,MATCH(B401,Historical!$B$7:$B$1403,0)))^(1/3)-1)*100)</f>
        <v>22.052244447028492</v>
      </c>
      <c r="U401" s="721">
        <f>IF(INDEX(Historical!$H$7:$H$1372,MATCH(B401,Historical!$B$7:$B$1403,0))=0,"n/a",((INDEX(Historical!$C$7:$C$1381,MATCH(B401,Historical!$B$7:$B$1403,0))/INDEX(Historical!$H$7:$H$1372,MATCH(B401,Historical!$B$7:$B$1403,0)))^(1/5)-1)*100)</f>
        <v>17.080491296489232</v>
      </c>
      <c r="V401" s="721" t="str">
        <f>IF(INDEX(Historical!$O$7:$O$1372,MATCH(B401,Historical!$B$7:$B$1403,0))=0,"n/a",((INDEX(Historical!$C$7:$C$1381,MATCH(B401,Historical!$B$7:$B$1403,0))/INDEX(Historical!$O$7:$O$1372,MATCH(B401,Historical!$B$7:$B$1403,0)))^(1/10)-1)*100)</f>
        <v>n/a</v>
      </c>
      <c r="W401" s="722" t="str">
        <f t="shared" si="107"/>
        <v>n/a</v>
      </c>
      <c r="X401" s="723">
        <f t="shared" si="108"/>
        <v>4.494866130655061</v>
      </c>
      <c r="Y401" s="900"/>
      <c r="Z401" s="669">
        <f t="shared" si="109"/>
        <v>30.470914127423825</v>
      </c>
      <c r="AA401" s="910">
        <f t="shared" si="110"/>
        <v>10.085872576177286</v>
      </c>
      <c r="AB401" s="911">
        <v>1</v>
      </c>
      <c r="AC401" s="889">
        <v>3.61</v>
      </c>
      <c r="AD401" s="889">
        <v>1.22</v>
      </c>
      <c r="AE401" s="889">
        <v>0.38</v>
      </c>
      <c r="AF401" s="889">
        <v>1.81</v>
      </c>
      <c r="AG401" s="889">
        <v>18.3</v>
      </c>
      <c r="AH401" s="889">
        <v>7.5</v>
      </c>
      <c r="AI401" s="889">
        <v>6.5299999999999994</v>
      </c>
      <c r="AJ401" s="889">
        <v>3.8</v>
      </c>
      <c r="AK401" s="889">
        <v>8.25</v>
      </c>
      <c r="AL401" s="902">
        <v>3280</v>
      </c>
      <c r="AM401" s="896">
        <v>0.1</v>
      </c>
      <c r="AN401" s="889">
        <v>0</v>
      </c>
      <c r="AO401" s="762">
        <f t="shared" si="111"/>
        <v>10.015766756565723</v>
      </c>
      <c r="AP401" s="763">
        <f t="shared" si="112"/>
        <v>20.101639332743009</v>
      </c>
      <c r="AQ401" s="912">
        <f t="shared" si="113"/>
        <v>-9.9248971064679008</v>
      </c>
      <c r="AR401" s="669">
        <f>INDEX(Historical!$C$7:$C$1381,MATCH(B401,Historical!$B$7:$B$1403,0))*IF(AH401="n/a",1.03,IF(AH401&lt;0,1.01,IF(AH401&gt;10,1.1,(1+AH401/100))))</f>
        <v>1.1825000000000001</v>
      </c>
      <c r="AS401" s="910">
        <f t="shared" si="114"/>
        <v>1.25971725</v>
      </c>
      <c r="AT401" s="910">
        <f t="shared" si="103"/>
        <v>1.3636439231249999</v>
      </c>
      <c r="AU401" s="910">
        <f t="shared" si="103"/>
        <v>1.4761445467828125</v>
      </c>
      <c r="AV401" s="910">
        <f t="shared" si="103"/>
        <v>1.5979264718923945</v>
      </c>
      <c r="AW401" s="669">
        <f t="shared" si="115"/>
        <v>6.879932191800207</v>
      </c>
      <c r="AX401" s="770">
        <f t="shared" si="116"/>
        <v>18.895721482560308</v>
      </c>
      <c r="AY401" s="959">
        <v>0.66</v>
      </c>
      <c r="AZ401" s="896">
        <v>16.439999999999998</v>
      </c>
      <c r="BA401" s="896">
        <v>-26.889999999999997</v>
      </c>
      <c r="BB401" s="896">
        <v>-20.86</v>
      </c>
      <c r="BC401" s="896">
        <v>-8.5299999999999994</v>
      </c>
      <c r="BD401" s="932"/>
      <c r="BE401" s="641">
        <v>2015</v>
      </c>
      <c r="BF401" s="922">
        <f t="shared" si="117"/>
        <v>0</v>
      </c>
      <c r="BG401" s="906">
        <v>5.2</v>
      </c>
      <c r="BH401" s="888"/>
    </row>
    <row r="402" spans="1:60" s="887" customFormat="1" ht="12.75" customHeight="1" x14ac:dyDescent="0.2">
      <c r="A402" s="905" t="s">
        <v>4556</v>
      </c>
      <c r="B402" s="621" t="s">
        <v>4535</v>
      </c>
      <c r="C402" s="957" t="s">
        <v>4335</v>
      </c>
      <c r="D402" s="957" t="s">
        <v>4336</v>
      </c>
      <c r="E402" s="754">
        <v>5</v>
      </c>
      <c r="F402" s="1235">
        <v>849</v>
      </c>
      <c r="G402" s="1235" t="s">
        <v>106</v>
      </c>
      <c r="H402" s="1235" t="s">
        <v>106</v>
      </c>
      <c r="I402" s="898">
        <v>32.47</v>
      </c>
      <c r="J402" s="669">
        <f t="shared" si="104"/>
        <v>2.8949799815214043</v>
      </c>
      <c r="K402" s="901">
        <v>0.23499999999999999</v>
      </c>
      <c r="L402" s="911">
        <v>4</v>
      </c>
      <c r="M402" s="660">
        <f t="shared" si="105"/>
        <v>0.94</v>
      </c>
      <c r="N402" s="894" t="s">
        <v>518</v>
      </c>
      <c r="O402" s="756">
        <v>0.215</v>
      </c>
      <c r="P402" s="885">
        <v>43782</v>
      </c>
      <c r="Q402" s="885">
        <v>43798</v>
      </c>
      <c r="R402" s="660">
        <f t="shared" si="106"/>
        <v>9.302325581395344</v>
      </c>
      <c r="S402" s="721">
        <f>IF(INDEX(Historical!$D$7:$D$1379,MATCH(B402,Historical!$B$7:$B$1403,0))=0,"n/a",(INDEX(Historical!$C$7:$C$1381,MATCH(B402,Historical!$B$7:$B$1403,0))/INDEX(Historical!$D$7:$D$1379,MATCH(B402,Historical!$B$7:$B$1403,0))-1)*100)</f>
        <v>7.9754601226993849</v>
      </c>
      <c r="T402" s="721">
        <f>IF(INDEX(Historical!$F$7:$F$1372,MATCH(B402,Historical!$B$7:$B$1403,0))=0,"n/a",((INDEX(Historical!$C$7:$C$1381,MATCH(B402,Historical!$B$7:$B$1403,0))/INDEX(Historical!$F$7:$F$1372,MATCH(B402,Historical!$B$7:$B$1403,0)))^(1/3)-1)*100)</f>
        <v>6.4273554295375179</v>
      </c>
      <c r="U402" s="721">
        <f>IF(INDEX(Historical!$H$7:$H$1372,MATCH(B402,Historical!$B$7:$B$1403,0))=0,"n/a",((INDEX(Historical!$C$7:$C$1381,MATCH(B402,Historical!$B$7:$B$1403,0))/INDEX(Historical!$H$7:$H$1372,MATCH(B402,Historical!$B$7:$B$1403,0)))^(1/5)-1)*100)</f>
        <v>5.291848906511043</v>
      </c>
      <c r="V402" s="721">
        <f>IF(INDEX(Historical!$O$7:$O$1372,MATCH(B402,Historical!$B$7:$B$1403,0))=0,"n/a",((INDEX(Historical!$C$7:$C$1381,MATCH(B402,Historical!$B$7:$B$1403,0))/INDEX(Historical!$O$7:$O$1372,MATCH(B402,Historical!$B$7:$B$1403,0)))^(1/10)-1)*100)</f>
        <v>1.4768337390565822</v>
      </c>
      <c r="W402" s="722">
        <f t="shared" si="107"/>
        <v>3.5832394443341569</v>
      </c>
      <c r="X402" s="723">
        <f t="shared" si="108"/>
        <v>5.7708275970676584E-2</v>
      </c>
      <c r="Y402" s="900"/>
      <c r="Z402" s="669">
        <f t="shared" si="109"/>
        <v>79.66101694915254</v>
      </c>
      <c r="AA402" s="910">
        <f t="shared" si="110"/>
        <v>27.516949152542374</v>
      </c>
      <c r="AB402" s="911">
        <v>12</v>
      </c>
      <c r="AC402" s="889">
        <v>1.18</v>
      </c>
      <c r="AD402" s="889">
        <v>4.6100000000000003</v>
      </c>
      <c r="AE402" s="889">
        <v>12.21</v>
      </c>
      <c r="AF402" s="889">
        <v>2.37</v>
      </c>
      <c r="AG402" s="889">
        <v>4.9000000000000004</v>
      </c>
      <c r="AH402" s="889">
        <v>33.6</v>
      </c>
      <c r="AI402" s="889">
        <v>4.93</v>
      </c>
      <c r="AJ402" s="889">
        <v>91.7</v>
      </c>
      <c r="AK402" s="889">
        <v>6</v>
      </c>
      <c r="AL402" s="902">
        <v>11890</v>
      </c>
      <c r="AM402" s="896">
        <v>0.2</v>
      </c>
      <c r="AN402" s="889">
        <v>0.56000000000000005</v>
      </c>
      <c r="AO402" s="762">
        <f t="shared" si="111"/>
        <v>-19.330120264509926</v>
      </c>
      <c r="AP402" s="763">
        <f t="shared" si="112"/>
        <v>8.1868288880324478</v>
      </c>
      <c r="AQ402" s="912">
        <f t="shared" si="113"/>
        <v>70.248406083614483</v>
      </c>
      <c r="AR402" s="669">
        <f>INDEX(Historical!$C$7:$C$1381,MATCH(B402,Historical!$B$7:$B$1403,0))*IF(AH402="n/a",1.03,IF(AH402&lt;0,1.01,IF(AH402&gt;10,1.1,(1+AH402/100))))</f>
        <v>0.96800000000000008</v>
      </c>
      <c r="AS402" s="910">
        <f t="shared" si="114"/>
        <v>1.0157224</v>
      </c>
      <c r="AT402" s="910">
        <f t="shared" si="103"/>
        <v>1.076665744</v>
      </c>
      <c r="AU402" s="910">
        <f t="shared" si="103"/>
        <v>1.1412656886400001</v>
      </c>
      <c r="AV402" s="910">
        <f t="shared" si="103"/>
        <v>1.2097416299584001</v>
      </c>
      <c r="AW402" s="669">
        <f t="shared" si="115"/>
        <v>5.4113954625984002</v>
      </c>
      <c r="AX402" s="770">
        <f t="shared" si="116"/>
        <v>16.665831421615028</v>
      </c>
      <c r="AY402" s="959">
        <v>0.78</v>
      </c>
      <c r="AZ402" s="896">
        <v>11.5</v>
      </c>
      <c r="BA402" s="896">
        <v>-16.489999999999998</v>
      </c>
      <c r="BB402" s="896">
        <v>-9.41</v>
      </c>
      <c r="BC402" s="896">
        <v>-4.08</v>
      </c>
      <c r="BD402" s="932"/>
      <c r="BE402" s="641">
        <v>2015</v>
      </c>
      <c r="BF402" s="922">
        <f t="shared" si="117"/>
        <v>0</v>
      </c>
      <c r="BG402" s="906">
        <v>2.9000000000000004</v>
      </c>
      <c r="BH402" s="721"/>
    </row>
    <row r="403" spans="1:60" s="887" customFormat="1" ht="12.75" customHeight="1" x14ac:dyDescent="0.2">
      <c r="A403" s="905" t="s">
        <v>4575</v>
      </c>
      <c r="B403" s="621" t="s">
        <v>4540</v>
      </c>
      <c r="C403" s="957" t="s">
        <v>128</v>
      </c>
      <c r="D403" s="957" t="s">
        <v>4370</v>
      </c>
      <c r="E403" s="754">
        <v>5</v>
      </c>
      <c r="F403" s="1235">
        <v>824</v>
      </c>
      <c r="G403" s="1235" t="s">
        <v>106</v>
      </c>
      <c r="H403" s="1235" t="s">
        <v>106</v>
      </c>
      <c r="I403" s="898">
        <v>42.99</v>
      </c>
      <c r="J403" s="669">
        <f t="shared" si="104"/>
        <v>2.7913468248429862</v>
      </c>
      <c r="K403" s="901">
        <v>0.3</v>
      </c>
      <c r="L403" s="911">
        <v>4</v>
      </c>
      <c r="M403" s="660">
        <f t="shared" si="105"/>
        <v>1.2</v>
      </c>
      <c r="N403" s="894" t="s">
        <v>295</v>
      </c>
      <c r="O403" s="756">
        <v>0.28999999999999998</v>
      </c>
      <c r="P403" s="890">
        <v>43433</v>
      </c>
      <c r="Q403" s="890">
        <v>43447</v>
      </c>
      <c r="R403" s="660">
        <f t="shared" si="106"/>
        <v>3.4482758620689689</v>
      </c>
      <c r="S403" s="721">
        <f>IF(INDEX(Historical!$D$7:$D$1379,MATCH(B403,Historical!$B$7:$B$1403,0))=0,"n/a",(INDEX(Historical!$C$7:$C$1381,MATCH(B403,Historical!$B$7:$B$1403,0))/INDEX(Historical!$D$7:$D$1379,MATCH(B403,Historical!$B$7:$B$1403,0))-1)*100)</f>
        <v>2.5641025641025772</v>
      </c>
      <c r="T403" s="721">
        <f>IF(INDEX(Historical!$F$7:$F$1372,MATCH(B403,Historical!$B$7:$B$1403,0))=0,"n/a",((INDEX(Historical!$C$7:$C$1381,MATCH(B403,Historical!$B$7:$B$1403,0))/INDEX(Historical!$F$7:$F$1372,MATCH(B403,Historical!$B$7:$B$1403,0)))^(1/3)-1)*100)</f>
        <v>5.3947861260882135</v>
      </c>
      <c r="U403" s="721" t="str">
        <f>IF(INDEX(Historical!$H$7:$H$1372,MATCH(B403,Historical!$B$7:$B$1403,0))=0,"n/a",((INDEX(Historical!$C$7:$C$1381,MATCH(B403,Historical!$B$7:$B$1403,0))/INDEX(Historical!$H$7:$H$1372,MATCH(B403,Historical!$B$7:$B$1403,0)))^(1/5)-1)*100)</f>
        <v>n/a</v>
      </c>
      <c r="V403" s="721" t="str">
        <f>IF(INDEX(Historical!$O$7:$O$1372,MATCH(B403,Historical!$B$7:$B$1403,0))=0,"n/a",((INDEX(Historical!$C$7:$C$1381,MATCH(B403,Historical!$B$7:$B$1403,0))/INDEX(Historical!$O$7:$O$1372,MATCH(B403,Historical!$B$7:$B$1403,0)))^(1/10)-1)*100)</f>
        <v>n/a</v>
      </c>
      <c r="W403" s="722" t="str">
        <f t="shared" si="107"/>
        <v>n/a</v>
      </c>
      <c r="X403" s="723" t="str">
        <f t="shared" si="108"/>
        <v>n/a</v>
      </c>
      <c r="Y403" s="691" t="s">
        <v>4597</v>
      </c>
      <c r="Z403" s="669">
        <f t="shared" si="109"/>
        <v>480</v>
      </c>
      <c r="AA403" s="910">
        <f t="shared" si="110"/>
        <v>171.96</v>
      </c>
      <c r="AB403" s="911">
        <v>9</v>
      </c>
      <c r="AC403" s="889">
        <v>0.25</v>
      </c>
      <c r="AD403" s="889">
        <v>15.49</v>
      </c>
      <c r="AE403" s="889">
        <v>1.1200000000000001</v>
      </c>
      <c r="AF403" s="889">
        <v>5.0599999999999996</v>
      </c>
      <c r="AG403" s="889">
        <v>1.7999999999999998</v>
      </c>
      <c r="AH403" s="889">
        <v>-64</v>
      </c>
      <c r="AI403" s="889">
        <v>16.760000000000002</v>
      </c>
      <c r="AJ403" s="889">
        <v>-21</v>
      </c>
      <c r="AK403" s="889">
        <v>11.1</v>
      </c>
      <c r="AL403" s="902">
        <v>2980</v>
      </c>
      <c r="AM403" s="896">
        <v>1.0999999999999999</v>
      </c>
      <c r="AN403" s="889">
        <v>5.93</v>
      </c>
      <c r="AO403" s="762" t="str">
        <f t="shared" si="111"/>
        <v>n/a</v>
      </c>
      <c r="AP403" s="763" t="str">
        <f t="shared" si="112"/>
        <v>n/a</v>
      </c>
      <c r="AQ403" s="912">
        <f t="shared" si="113"/>
        <v>521.86729559716628</v>
      </c>
      <c r="AR403" s="669">
        <f>INDEX(Historical!$C$7:$C$1381,MATCH(B403,Historical!$B$7:$B$1403,0))*IF(AH403="n/a",1.03,IF(AH403&lt;0,1.01,IF(AH403&gt;10,1.1,(1+AH403/100))))</f>
        <v>1.212</v>
      </c>
      <c r="AS403" s="910">
        <f t="shared" si="114"/>
        <v>1.3332000000000002</v>
      </c>
      <c r="AT403" s="910">
        <f t="shared" si="103"/>
        <v>1.4665200000000003</v>
      </c>
      <c r="AU403" s="910">
        <f t="shared" si="103"/>
        <v>1.6131720000000005</v>
      </c>
      <c r="AV403" s="910">
        <f t="shared" si="103"/>
        <v>1.7744892000000008</v>
      </c>
      <c r="AW403" s="669">
        <f t="shared" si="115"/>
        <v>7.3993812000000014</v>
      </c>
      <c r="AX403" s="770">
        <f t="shared" si="116"/>
        <v>17.21186601535241</v>
      </c>
      <c r="AY403" s="959">
        <v>0.73</v>
      </c>
      <c r="AZ403" s="896">
        <v>32.11</v>
      </c>
      <c r="BA403" s="896">
        <v>-20.150000000000002</v>
      </c>
      <c r="BB403" s="896">
        <v>-13.36</v>
      </c>
      <c r="BC403" s="896">
        <v>-2.56</v>
      </c>
      <c r="BD403" s="932"/>
      <c r="BE403" s="641">
        <v>2015</v>
      </c>
      <c r="BF403" s="922">
        <f t="shared" si="117"/>
        <v>0</v>
      </c>
      <c r="BG403" s="906">
        <v>0.2</v>
      </c>
      <c r="BH403" s="888"/>
    </row>
    <row r="404" spans="1:60" s="887" customFormat="1" ht="12.75" customHeight="1" x14ac:dyDescent="0.2">
      <c r="A404" s="905" t="s">
        <v>4503</v>
      </c>
      <c r="B404" s="621" t="s">
        <v>4501</v>
      </c>
      <c r="C404" s="957" t="s">
        <v>131</v>
      </c>
      <c r="D404" s="957" t="s">
        <v>4345</v>
      </c>
      <c r="E404" s="754">
        <v>5</v>
      </c>
      <c r="F404" s="1235">
        <v>851</v>
      </c>
      <c r="G404" s="1235" t="s">
        <v>106</v>
      </c>
      <c r="H404" s="1235" t="s">
        <v>106</v>
      </c>
      <c r="I404" s="898">
        <v>116.91</v>
      </c>
      <c r="J404" s="669">
        <f t="shared" si="104"/>
        <v>3.1819348216576859</v>
      </c>
      <c r="K404" s="901">
        <v>0.93</v>
      </c>
      <c r="L404" s="911">
        <v>4</v>
      </c>
      <c r="M404" s="660">
        <f t="shared" si="105"/>
        <v>3.72</v>
      </c>
      <c r="N404" s="894" t="s">
        <v>4321</v>
      </c>
      <c r="O404" s="756">
        <v>0.91</v>
      </c>
      <c r="P404" s="885">
        <v>43775</v>
      </c>
      <c r="Q404" s="885">
        <v>43801</v>
      </c>
      <c r="R404" s="660">
        <f t="shared" si="106"/>
        <v>2.1978021978021998</v>
      </c>
      <c r="S404" s="721">
        <f>IF(INDEX(Historical!$D$7:$D$1379,MATCH(B404,Historical!$B$7:$B$1403,0))=0,"n/a",(INDEX(Historical!$C$7:$C$1381,MATCH(B404,Historical!$B$7:$B$1403,0))/INDEX(Historical!$D$7:$D$1379,MATCH(B404,Historical!$B$7:$B$1403,0))-1)*100)</f>
        <v>2.2346368715083775</v>
      </c>
      <c r="T404" s="721">
        <f>IF(INDEX(Historical!$F$7:$F$1372,MATCH(B404,Historical!$B$7:$B$1403,0))=0,"n/a",((INDEX(Historical!$C$7:$C$1381,MATCH(B404,Historical!$B$7:$B$1403,0))/INDEX(Historical!$F$7:$F$1372,MATCH(B404,Historical!$B$7:$B$1403,0)))^(1/3)-1)*100)</f>
        <v>2.2865019087619176</v>
      </c>
      <c r="U404" s="721">
        <f>IF(INDEX(Historical!$H$7:$H$1372,MATCH(B404,Historical!$B$7:$B$1403,0))=0,"n/a",((INDEX(Historical!$C$7:$C$1381,MATCH(B404,Historical!$B$7:$B$1403,0))/INDEX(Historical!$H$7:$H$1372,MATCH(B404,Historical!$B$7:$B$1403,0)))^(1/5)-1)*100)</f>
        <v>1.9691033316582951</v>
      </c>
      <c r="V404" s="721">
        <f>IF(INDEX(Historical!$O$7:$O$1372,MATCH(B404,Historical!$B$7:$B$1403,0))=0,"n/a",((INDEX(Historical!$C$7:$C$1381,MATCH(B404,Historical!$B$7:$B$1403,0))/INDEX(Historical!$O$7:$O$1372,MATCH(B404,Historical!$B$7:$B$1403,0)))^(1/10)-1)*100)</f>
        <v>2.0084111217701706</v>
      </c>
      <c r="W404" s="722">
        <f t="shared" si="107"/>
        <v>0.98042841443875772</v>
      </c>
      <c r="X404" s="723">
        <f t="shared" si="108"/>
        <v>0.65636777721943174</v>
      </c>
      <c r="Y404" s="900"/>
      <c r="Z404" s="669">
        <f t="shared" si="109"/>
        <v>59.235668789808912</v>
      </c>
      <c r="AA404" s="910">
        <f t="shared" si="110"/>
        <v>18.616242038216559</v>
      </c>
      <c r="AB404" s="911">
        <v>12</v>
      </c>
      <c r="AC404" s="889">
        <v>6.28</v>
      </c>
      <c r="AD404" s="889" t="s">
        <v>136</v>
      </c>
      <c r="AE404" s="889">
        <v>2.16</v>
      </c>
      <c r="AF404" s="889">
        <v>2.3199999999999998</v>
      </c>
      <c r="AG404" s="889">
        <v>10.199999999999999</v>
      </c>
      <c r="AH404" s="889">
        <v>-14.000000000000002</v>
      </c>
      <c r="AI404" s="889">
        <v>6.83</v>
      </c>
      <c r="AJ404" s="889">
        <v>3</v>
      </c>
      <c r="AK404" s="889">
        <v>-1.5</v>
      </c>
      <c r="AL404" s="902">
        <v>23550</v>
      </c>
      <c r="AM404" s="896">
        <v>0.3</v>
      </c>
      <c r="AN404" s="889">
        <v>1.94</v>
      </c>
      <c r="AO404" s="762">
        <f t="shared" si="111"/>
        <v>-13.465203884900578</v>
      </c>
      <c r="AP404" s="763">
        <f t="shared" si="112"/>
        <v>5.151038153315981</v>
      </c>
      <c r="AQ404" s="912">
        <f t="shared" si="113"/>
        <v>38.547515361116623</v>
      </c>
      <c r="AR404" s="669">
        <f>INDEX(Historical!$C$7:$C$1381,MATCH(B404,Historical!$B$7:$B$1403,0))*IF(AH404="n/a",1.03,IF(AH404&lt;0,1.01,IF(AH404&gt;10,1.1,(1+AH404/100))))</f>
        <v>3.6966000000000001</v>
      </c>
      <c r="AS404" s="910">
        <f t="shared" si="114"/>
        <v>3.9490777800000001</v>
      </c>
      <c r="AT404" s="910">
        <f t="shared" si="103"/>
        <v>3.9885685578000003</v>
      </c>
      <c r="AU404" s="910">
        <f t="shared" si="103"/>
        <v>4.0284542433780004</v>
      </c>
      <c r="AV404" s="910">
        <f t="shared" si="103"/>
        <v>4.0687387858117807</v>
      </c>
      <c r="AW404" s="669">
        <f t="shared" si="115"/>
        <v>19.731439366989783</v>
      </c>
      <c r="AX404" s="770">
        <f t="shared" si="116"/>
        <v>16.877460753562385</v>
      </c>
      <c r="AY404" s="959">
        <v>0.33</v>
      </c>
      <c r="AZ404" s="896">
        <v>27.63</v>
      </c>
      <c r="BA404" s="896">
        <v>-13.750000000000002</v>
      </c>
      <c r="BB404" s="896">
        <v>-7.0499999999999989</v>
      </c>
      <c r="BC404" s="896">
        <v>2.5100000000000002</v>
      </c>
      <c r="BD404" s="932"/>
      <c r="BE404" s="641">
        <v>2015</v>
      </c>
      <c r="BF404" s="922">
        <f t="shared" si="117"/>
        <v>0</v>
      </c>
      <c r="BG404" s="906">
        <v>1.9</v>
      </c>
      <c r="BH404" s="888"/>
    </row>
    <row r="405" spans="1:60" s="887" customFormat="1" ht="12.75" customHeight="1" x14ac:dyDescent="0.2">
      <c r="A405" s="905" t="s">
        <v>4605</v>
      </c>
      <c r="B405" s="621" t="s">
        <v>4600</v>
      </c>
      <c r="C405" s="957" t="s">
        <v>131</v>
      </c>
      <c r="D405" s="957" t="s">
        <v>4345</v>
      </c>
      <c r="E405" s="754">
        <v>5</v>
      </c>
      <c r="F405" s="1235">
        <v>864</v>
      </c>
      <c r="G405" s="1235" t="s">
        <v>106</v>
      </c>
      <c r="H405" s="1235" t="s">
        <v>106</v>
      </c>
      <c r="I405" s="898">
        <v>43.11</v>
      </c>
      <c r="J405" s="669">
        <f t="shared" si="104"/>
        <v>3.5490605427974948</v>
      </c>
      <c r="K405" s="901">
        <v>0.38250000000000001</v>
      </c>
      <c r="L405" s="911">
        <v>4</v>
      </c>
      <c r="M405" s="660">
        <f t="shared" si="105"/>
        <v>1.53</v>
      </c>
      <c r="N405" s="894" t="s">
        <v>295</v>
      </c>
      <c r="O405" s="756">
        <v>0.36249999999999999</v>
      </c>
      <c r="P405" s="885">
        <v>43880</v>
      </c>
      <c r="Q405" s="885">
        <v>43900</v>
      </c>
      <c r="R405" s="660">
        <f t="shared" si="106"/>
        <v>5.5172413793103496</v>
      </c>
      <c r="S405" s="721">
        <f>IF(INDEX(Historical!$D$7:$D$1379,MATCH(B405,Historical!$B$7:$B$1403,0))=0,"n/a",(INDEX(Historical!$C$7:$C$1381,MATCH(B405,Historical!$B$7:$B$1403,0))/INDEX(Historical!$D$7:$D$1379,MATCH(B405,Historical!$B$7:$B$1403,0))-1)*100)</f>
        <v>5.0724637681159424</v>
      </c>
      <c r="T405" s="721">
        <f>IF(INDEX(Historical!$F$7:$F$1372,MATCH(B405,Historical!$B$7:$B$1403,0))=0,"n/a",((INDEX(Historical!$C$7:$C$1381,MATCH(B405,Historical!$B$7:$B$1403,0))/INDEX(Historical!$F$7:$F$1372,MATCH(B405,Historical!$B$7:$B$1403,0)))^(1/3)-1)*100)</f>
        <v>4.6823932105689803</v>
      </c>
      <c r="U405" s="721">
        <f>IF(INDEX(Historical!$H$7:$H$1372,MATCH(B405,Historical!$B$7:$B$1403,0))=0,"n/a",((INDEX(Historical!$C$7:$C$1381,MATCH(B405,Historical!$B$7:$B$1403,0))/INDEX(Historical!$H$7:$H$1372,MATCH(B405,Historical!$B$7:$B$1403,0)))^(1/5)-1)*100)</f>
        <v>3.1785127261889867</v>
      </c>
      <c r="V405" s="721">
        <f>IF(INDEX(Historical!$O$7:$O$1372,MATCH(B405,Historical!$B$7:$B$1403,0))=0,"n/a",((INDEX(Historical!$C$7:$C$1381,MATCH(B405,Historical!$B$7:$B$1403,0))/INDEX(Historical!$O$7:$O$1372,MATCH(B405,Historical!$B$7:$B$1403,0)))^(1/10)-1)*100)</f>
        <v>-3.6359885063880881</v>
      </c>
      <c r="W405" s="722" t="str">
        <f t="shared" si="107"/>
        <v>n/a</v>
      </c>
      <c r="X405" s="723">
        <f t="shared" si="108"/>
        <v>0.32106189153424108</v>
      </c>
      <c r="Y405" s="900"/>
      <c r="Z405" s="669">
        <f t="shared" si="109"/>
        <v>50.830564784053159</v>
      </c>
      <c r="AA405" s="910">
        <f t="shared" si="110"/>
        <v>14.322259136212626</v>
      </c>
      <c r="AB405" s="911">
        <v>12</v>
      </c>
      <c r="AC405" s="889">
        <v>3.01</v>
      </c>
      <c r="AD405" s="889" t="s">
        <v>136</v>
      </c>
      <c r="AE405" s="889">
        <v>1.22</v>
      </c>
      <c r="AF405" s="889">
        <v>1.31</v>
      </c>
      <c r="AG405" s="889">
        <v>9.1999999999999993</v>
      </c>
      <c r="AH405" s="889">
        <v>45.7</v>
      </c>
      <c r="AI405" s="889">
        <v>-4.5</v>
      </c>
      <c r="AJ405" s="889">
        <v>9.9</v>
      </c>
      <c r="AK405" s="889">
        <v>-2.2999999999999998</v>
      </c>
      <c r="AL405" s="902">
        <v>42110</v>
      </c>
      <c r="AM405" s="896">
        <v>0.2</v>
      </c>
      <c r="AN405" s="889">
        <v>1.17</v>
      </c>
      <c r="AO405" s="762">
        <f t="shared" si="111"/>
        <v>-7.5946858672261444</v>
      </c>
      <c r="AP405" s="763">
        <f t="shared" si="112"/>
        <v>6.7275732689864816</v>
      </c>
      <c r="AQ405" s="912">
        <f t="shared" si="113"/>
        <v>-8.6833118125266182</v>
      </c>
      <c r="AR405" s="669">
        <f>INDEX(Historical!$C$7:$C$1381,MATCH(B405,Historical!$B$7:$B$1403,0))*IF(AH405="n/a",1.03,IF(AH405&lt;0,1.01,IF(AH405&gt;10,1.1,(1+AH405/100))))</f>
        <v>1.595</v>
      </c>
      <c r="AS405" s="910">
        <f t="shared" si="114"/>
        <v>1.6109499999999999</v>
      </c>
      <c r="AT405" s="910">
        <f t="shared" si="103"/>
        <v>1.6270594999999999</v>
      </c>
      <c r="AU405" s="910">
        <f t="shared" si="103"/>
        <v>1.6433300949999998</v>
      </c>
      <c r="AV405" s="910">
        <f t="shared" si="103"/>
        <v>1.6597633959499998</v>
      </c>
      <c r="AW405" s="669">
        <f t="shared" si="115"/>
        <v>8.1361029909499987</v>
      </c>
      <c r="AX405" s="770">
        <f t="shared" si="116"/>
        <v>18.872890259684524</v>
      </c>
      <c r="AY405" s="959">
        <v>0.3</v>
      </c>
      <c r="AZ405" s="896">
        <v>-0.70000000000000007</v>
      </c>
      <c r="BA405" s="896">
        <v>-15.770000000000001</v>
      </c>
      <c r="BB405" s="896">
        <v>-8.51</v>
      </c>
      <c r="BC405" s="896">
        <v>-8.3000000000000007</v>
      </c>
      <c r="BD405" s="932"/>
      <c r="BE405" s="641">
        <v>2016</v>
      </c>
      <c r="BF405" s="922">
        <f t="shared" si="117"/>
        <v>0</v>
      </c>
      <c r="BG405" s="906">
        <v>2.4</v>
      </c>
      <c r="BH405" s="888"/>
    </row>
    <row r="406" spans="1:60" s="887" customFormat="1" ht="12.75" customHeight="1" x14ac:dyDescent="0.2">
      <c r="A406" s="905" t="s">
        <v>4624</v>
      </c>
      <c r="B406" s="621" t="s">
        <v>4619</v>
      </c>
      <c r="C406" s="957" t="s">
        <v>108</v>
      </c>
      <c r="D406" s="957" t="s">
        <v>4355</v>
      </c>
      <c r="E406" s="754">
        <v>5</v>
      </c>
      <c r="F406" s="1235">
        <v>861</v>
      </c>
      <c r="G406" s="1235" t="s">
        <v>106</v>
      </c>
      <c r="H406" s="1235" t="s">
        <v>106</v>
      </c>
      <c r="I406" s="898">
        <v>18.32</v>
      </c>
      <c r="J406" s="669">
        <f t="shared" si="104"/>
        <v>1.9650655021834058</v>
      </c>
      <c r="K406" s="901">
        <v>0.09</v>
      </c>
      <c r="L406" s="911">
        <v>4</v>
      </c>
      <c r="M406" s="660">
        <f t="shared" si="105"/>
        <v>0.36</v>
      </c>
      <c r="N406" s="894" t="s">
        <v>991</v>
      </c>
      <c r="O406" s="756">
        <v>7.4999999999999997E-2</v>
      </c>
      <c r="P406" s="885">
        <v>43874</v>
      </c>
      <c r="Q406" s="885">
        <v>43888</v>
      </c>
      <c r="R406" s="660">
        <f t="shared" si="106"/>
        <v>20</v>
      </c>
      <c r="S406" s="721">
        <f>IF(INDEX(Historical!$D$7:$D$1379,MATCH(B406,Historical!$B$7:$B$1403,0))=0,"n/a",(INDEX(Historical!$C$7:$C$1381,MATCH(B406,Historical!$B$7:$B$1403,0))/INDEX(Historical!$D$7:$D$1379,MATCH(B406,Historical!$B$7:$B$1403,0))-1)*100)</f>
        <v>17.647058823529417</v>
      </c>
      <c r="T406" s="721">
        <f>IF(INDEX(Historical!$F$7:$F$1372,MATCH(B406,Historical!$B$7:$B$1403,0))=0,"n/a",((INDEX(Historical!$C$7:$C$1381,MATCH(B406,Historical!$B$7:$B$1403,0))/INDEX(Historical!$F$7:$F$1372,MATCH(B406,Historical!$B$7:$B$1403,0)))^(1/3)-1)*100)</f>
        <v>81.712059283213961</v>
      </c>
      <c r="U406" s="721" t="str">
        <f>IF(INDEX(Historical!$H$7:$H$1372,MATCH(B406,Historical!$B$7:$B$1403,0))=0,"n/a",((INDEX(Historical!$C$7:$C$1381,MATCH(B406,Historical!$B$7:$B$1403,0))/INDEX(Historical!$H$7:$H$1372,MATCH(B406,Historical!$B$7:$B$1403,0)))^(1/5)-1)*100)</f>
        <v>n/a</v>
      </c>
      <c r="V406" s="721" t="str">
        <f>IF(INDEX(Historical!$O$7:$O$1372,MATCH(B406,Historical!$B$7:$B$1403,0))=0,"n/a",((INDEX(Historical!$C$7:$C$1381,MATCH(B406,Historical!$B$7:$B$1403,0))/INDEX(Historical!$O$7:$O$1372,MATCH(B406,Historical!$B$7:$B$1403,0)))^(1/10)-1)*100)</f>
        <v>n/a</v>
      </c>
      <c r="W406" s="722" t="str">
        <f t="shared" si="107"/>
        <v>n/a</v>
      </c>
      <c r="X406" s="723" t="str">
        <f t="shared" si="108"/>
        <v>n/a</v>
      </c>
      <c r="Y406" s="900"/>
      <c r="Z406" s="669">
        <f t="shared" si="109"/>
        <v>23.52941176470588</v>
      </c>
      <c r="AA406" s="910">
        <f t="shared" si="110"/>
        <v>11.973856209150327</v>
      </c>
      <c r="AB406" s="911">
        <v>12</v>
      </c>
      <c r="AC406" s="889">
        <v>1.53</v>
      </c>
      <c r="AD406" s="889">
        <v>1.5</v>
      </c>
      <c r="AE406" s="889">
        <v>3.08</v>
      </c>
      <c r="AF406" s="889">
        <v>1.1499999999999999</v>
      </c>
      <c r="AG406" s="889">
        <v>10.6</v>
      </c>
      <c r="AH406" s="889">
        <v>34.599999999999994</v>
      </c>
      <c r="AI406" s="889">
        <v>4.42</v>
      </c>
      <c r="AJ406" s="889">
        <v>10.199999999999999</v>
      </c>
      <c r="AK406" s="889">
        <v>8</v>
      </c>
      <c r="AL406" s="902">
        <v>184.85</v>
      </c>
      <c r="AM406" s="896">
        <v>5.7</v>
      </c>
      <c r="AN406" s="889">
        <v>0.13</v>
      </c>
      <c r="AO406" s="762" t="str">
        <f t="shared" si="111"/>
        <v>n/a</v>
      </c>
      <c r="AP406" s="763" t="str">
        <f t="shared" si="112"/>
        <v>n/a</v>
      </c>
      <c r="AQ406" s="912">
        <f t="shared" si="113"/>
        <v>-21.76975679864276</v>
      </c>
      <c r="AR406" s="669">
        <f>INDEX(Historical!$C$7:$C$1381,MATCH(B406,Historical!$B$7:$B$1403,0))*IF(AH406="n/a",1.03,IF(AH406&lt;0,1.01,IF(AH406&gt;10,1.1,(1+AH406/100))))</f>
        <v>0.33</v>
      </c>
      <c r="AS406" s="910">
        <f t="shared" si="114"/>
        <v>0.344586</v>
      </c>
      <c r="AT406" s="910">
        <f t="shared" si="103"/>
        <v>0.37215288000000002</v>
      </c>
      <c r="AU406" s="910">
        <f t="shared" si="103"/>
        <v>0.40192511040000006</v>
      </c>
      <c r="AV406" s="910">
        <f t="shared" si="103"/>
        <v>0.4340791192320001</v>
      </c>
      <c r="AW406" s="669">
        <f t="shared" si="115"/>
        <v>1.8827431096320002</v>
      </c>
      <c r="AX406" s="770">
        <f t="shared" si="116"/>
        <v>10.276982039475984</v>
      </c>
      <c r="AY406" s="959">
        <v>0.32</v>
      </c>
      <c r="AZ406" s="896">
        <v>11.23</v>
      </c>
      <c r="BA406" s="896">
        <v>-20.02</v>
      </c>
      <c r="BB406" s="896">
        <v>-13.98</v>
      </c>
      <c r="BC406" s="896">
        <v>-5.2299999999999995</v>
      </c>
      <c r="BD406" s="932"/>
      <c r="BE406" s="641">
        <v>2016</v>
      </c>
      <c r="BF406" s="922">
        <f t="shared" si="117"/>
        <v>0</v>
      </c>
      <c r="BG406" s="906">
        <v>1.0999999999999999</v>
      </c>
      <c r="BH406" s="888"/>
    </row>
    <row r="407" spans="1:60" s="887" customFormat="1" x14ac:dyDescent="0.2">
      <c r="A407" s="905" t="s">
        <v>4588</v>
      </c>
      <c r="B407" s="621" t="s">
        <v>4549</v>
      </c>
      <c r="C407" s="957" t="s">
        <v>108</v>
      </c>
      <c r="D407" s="957" t="s">
        <v>4355</v>
      </c>
      <c r="E407" s="754">
        <v>5</v>
      </c>
      <c r="F407" s="1235">
        <v>852</v>
      </c>
      <c r="G407" s="1235" t="s">
        <v>106</v>
      </c>
      <c r="H407" s="1235" t="s">
        <v>106</v>
      </c>
      <c r="I407" s="898">
        <v>49.3</v>
      </c>
      <c r="J407" s="669">
        <f t="shared" si="104"/>
        <v>2.2718052738336718</v>
      </c>
      <c r="K407" s="901">
        <v>0.28000000000000003</v>
      </c>
      <c r="L407" s="911">
        <v>4</v>
      </c>
      <c r="M407" s="660">
        <f t="shared" si="105"/>
        <v>1.1200000000000001</v>
      </c>
      <c r="N407" s="894" t="s">
        <v>295</v>
      </c>
      <c r="O407" s="756">
        <v>0.26</v>
      </c>
      <c r="P407" s="885">
        <v>43788</v>
      </c>
      <c r="Q407" s="885">
        <v>43809</v>
      </c>
      <c r="R407" s="660">
        <f t="shared" si="106"/>
        <v>7.6923076923076987</v>
      </c>
      <c r="S407" s="721">
        <f>IF(INDEX(Historical!$D$7:$D$1379,MATCH(B407,Historical!$B$7:$B$1403,0))=0,"n/a",(INDEX(Historical!$C$7:$C$1381,MATCH(B407,Historical!$B$7:$B$1403,0))/INDEX(Historical!$D$7:$D$1379,MATCH(B407,Historical!$B$7:$B$1403,0))-1)*100)</f>
        <v>8.163265306122458</v>
      </c>
      <c r="T407" s="721">
        <f>IF(INDEX(Historical!$F$7:$F$1372,MATCH(B407,Historical!$B$7:$B$1403,0))=0,"n/a",((INDEX(Historical!$C$7:$C$1381,MATCH(B407,Historical!$B$7:$B$1403,0))/INDEX(Historical!$F$7:$F$1372,MATCH(B407,Historical!$B$7:$B$1403,0)))^(1/3)-1)*100)</f>
        <v>11.72853158368412</v>
      </c>
      <c r="U407" s="721">
        <f>IF(INDEX(Historical!$H$7:$H$1372,MATCH(B407,Historical!$B$7:$B$1403,0))=0,"n/a",((INDEX(Historical!$C$7:$C$1381,MATCH(B407,Historical!$B$7:$B$1403,0))/INDEX(Historical!$H$7:$H$1372,MATCH(B407,Historical!$B$7:$B$1403,0)))^(1/5)-1)*100)</f>
        <v>9.7183896694939431</v>
      </c>
      <c r="V407" s="721">
        <f>IF(INDEX(Historical!$O$7:$O$1372,MATCH(B407,Historical!$B$7:$B$1403,0))=0,"n/a",((INDEX(Historical!$C$7:$C$1381,MATCH(B407,Historical!$B$7:$B$1403,0))/INDEX(Historical!$O$7:$O$1372,MATCH(B407,Historical!$B$7:$B$1403,0)))^(1/10)-1)*100)</f>
        <v>4.7465463246850526</v>
      </c>
      <c r="W407" s="722">
        <f t="shared" si="107"/>
        <v>2.0474654632468559</v>
      </c>
      <c r="X407" s="723" t="str">
        <f t="shared" si="108"/>
        <v>n/a</v>
      </c>
      <c r="Y407" s="900"/>
      <c r="Z407" s="669">
        <f t="shared" si="109"/>
        <v>36.963696369636963</v>
      </c>
      <c r="AA407" s="910">
        <f t="shared" si="110"/>
        <v>16.270627062706271</v>
      </c>
      <c r="AB407" s="911">
        <v>12</v>
      </c>
      <c r="AC407" s="889">
        <v>3.03</v>
      </c>
      <c r="AD407" s="889" t="s">
        <v>136</v>
      </c>
      <c r="AE407" s="889">
        <v>4.79</v>
      </c>
      <c r="AF407" s="889">
        <v>1.85</v>
      </c>
      <c r="AG407" s="889">
        <v>11.55</v>
      </c>
      <c r="AH407" s="889" t="s">
        <v>136</v>
      </c>
      <c r="AI407" s="889" t="s">
        <v>136</v>
      </c>
      <c r="AJ407" s="889" t="s">
        <v>136</v>
      </c>
      <c r="AK407" s="889" t="s">
        <v>136</v>
      </c>
      <c r="AL407" s="902">
        <v>195.35</v>
      </c>
      <c r="AM407" s="896">
        <v>26.790000000000003</v>
      </c>
      <c r="AN407" s="889" t="s">
        <v>136</v>
      </c>
      <c r="AO407" s="762">
        <f t="shared" si="111"/>
        <v>-4.2804321193786556</v>
      </c>
      <c r="AP407" s="763">
        <f t="shared" si="112"/>
        <v>11.990194943327616</v>
      </c>
      <c r="AQ407" s="912">
        <f t="shared" si="113"/>
        <v>15.663611998101533</v>
      </c>
      <c r="AR407" s="669">
        <f>INDEX(Historical!$C$7:$C$1381,MATCH(B407,Historical!$B$7:$B$1403,0))*IF(AH407="n/a",1.03,IF(AH407&lt;0,1.01,IF(AH407&gt;10,1.1,(1+AH407/100))))</f>
        <v>1.0918000000000001</v>
      </c>
      <c r="AS407" s="910">
        <f t="shared" si="114"/>
        <v>1.1245540000000001</v>
      </c>
      <c r="AT407" s="910">
        <f t="shared" ref="AT407:AV426" si="118">IF($AK407="n/a",1.03*AS407,IF($AK407&lt;0,1.01*AS407,IF($AK407&gt;10,1.1*AS407,(1+$AK407/100)*AS407)))</f>
        <v>1.15829062</v>
      </c>
      <c r="AU407" s="910">
        <f t="shared" si="118"/>
        <v>1.1930393386</v>
      </c>
      <c r="AV407" s="910">
        <f t="shared" si="118"/>
        <v>1.228830518758</v>
      </c>
      <c r="AW407" s="669">
        <f t="shared" si="115"/>
        <v>5.7965144773580004</v>
      </c>
      <c r="AX407" s="770">
        <f t="shared" si="116"/>
        <v>11.757635856709941</v>
      </c>
      <c r="AY407" s="959">
        <v>0.42</v>
      </c>
      <c r="AZ407" s="896">
        <v>0</v>
      </c>
      <c r="BA407" s="896">
        <v>-29.571428571428569</v>
      </c>
      <c r="BB407" s="896">
        <v>-17.942743009320907</v>
      </c>
      <c r="BC407" s="896">
        <v>-20.968259057390192</v>
      </c>
      <c r="BD407" s="932"/>
      <c r="BE407" s="641">
        <v>2015</v>
      </c>
      <c r="BF407" s="922">
        <f t="shared" si="117"/>
        <v>0</v>
      </c>
      <c r="BG407" s="906">
        <v>1.1599999999999999</v>
      </c>
      <c r="BH407" s="721"/>
    </row>
    <row r="408" spans="1:60" s="887" customFormat="1" ht="12.75" customHeight="1" x14ac:dyDescent="0.2">
      <c r="A408" s="905" t="s">
        <v>4153</v>
      </c>
      <c r="B408" s="858" t="s">
        <v>4154</v>
      </c>
      <c r="C408" s="957" t="s">
        <v>108</v>
      </c>
      <c r="D408" s="957" t="s">
        <v>4355</v>
      </c>
      <c r="E408" s="754">
        <v>5</v>
      </c>
      <c r="F408" s="1235">
        <v>833</v>
      </c>
      <c r="G408" s="1235" t="s">
        <v>106</v>
      </c>
      <c r="H408" s="1235" t="s">
        <v>106</v>
      </c>
      <c r="I408" s="898">
        <v>31.02</v>
      </c>
      <c r="J408" s="669">
        <f t="shared" si="104"/>
        <v>3.8684719535783363</v>
      </c>
      <c r="K408" s="901">
        <v>0.3</v>
      </c>
      <c r="L408" s="911">
        <v>4</v>
      </c>
      <c r="M408" s="660">
        <f t="shared" si="105"/>
        <v>1.2</v>
      </c>
      <c r="N408" s="894" t="s">
        <v>442</v>
      </c>
      <c r="O408" s="756">
        <v>0.27</v>
      </c>
      <c r="P408" s="885">
        <v>43587</v>
      </c>
      <c r="Q408" s="885">
        <v>43607</v>
      </c>
      <c r="R408" s="660">
        <f t="shared" si="106"/>
        <v>11.1111111111111</v>
      </c>
      <c r="S408" s="721">
        <f>IF(INDEX(Historical!$D$7:$D$1379,MATCH(B408,Historical!$B$7:$B$1403,0))=0,"n/a",(INDEX(Historical!$C$7:$C$1381,MATCH(B408,Historical!$B$7:$B$1403,0))/INDEX(Historical!$D$7:$D$1379,MATCH(B408,Historical!$B$7:$B$1403,0))-1)*100)</f>
        <v>11.428571428571409</v>
      </c>
      <c r="T408" s="721">
        <f>IF(INDEX(Historical!$F$7:$F$1372,MATCH(B408,Historical!$B$7:$B$1403,0))=0,"n/a",((INDEX(Historical!$C$7:$C$1381,MATCH(B408,Historical!$B$7:$B$1403,0))/INDEX(Historical!$F$7:$F$1372,MATCH(B408,Historical!$B$7:$B$1403,0)))^(1/3)-1)*100)</f>
        <v>12.578986986831463</v>
      </c>
      <c r="U408" s="721">
        <f>IF(INDEX(Historical!$H$7:$H$1372,MATCH(B408,Historical!$B$7:$B$1403,0))=0,"n/a",((INDEX(Historical!$C$7:$C$1381,MATCH(B408,Historical!$B$7:$B$1403,0))/INDEX(Historical!$H$7:$H$1372,MATCH(B408,Historical!$B$7:$B$1403,0)))^(1/5)-1)*100)</f>
        <v>11.464196522477677</v>
      </c>
      <c r="V408" s="721">
        <f>IF(INDEX(Historical!$O$7:$O$1372,MATCH(B408,Historical!$B$7:$B$1403,0))=0,"n/a",((INDEX(Historical!$C$7:$C$1381,MATCH(B408,Historical!$B$7:$B$1403,0))/INDEX(Historical!$O$7:$O$1372,MATCH(B408,Historical!$B$7:$B$1403,0)))^(1/10)-1)*100)</f>
        <v>0.80363905839886396</v>
      </c>
      <c r="W408" s="722">
        <f t="shared" si="107"/>
        <v>14.265355077836125</v>
      </c>
      <c r="X408" s="723" t="str">
        <f t="shared" si="108"/>
        <v>n/a</v>
      </c>
      <c r="Y408" s="900"/>
      <c r="Z408" s="669">
        <f t="shared" si="109"/>
        <v>32.697547683923709</v>
      </c>
      <c r="AA408" s="910">
        <f t="shared" si="110"/>
        <v>8.4523160762942773</v>
      </c>
      <c r="AB408" s="911">
        <v>12</v>
      </c>
      <c r="AC408" s="889">
        <v>3.67</v>
      </c>
      <c r="AD408" s="889" t="s">
        <v>136</v>
      </c>
      <c r="AE408" s="889">
        <v>2.64</v>
      </c>
      <c r="AF408" s="889">
        <v>1.19</v>
      </c>
      <c r="AG408" s="889">
        <v>13.18</v>
      </c>
      <c r="AH408" s="889" t="s">
        <v>136</v>
      </c>
      <c r="AI408" s="889" t="s">
        <v>136</v>
      </c>
      <c r="AJ408" s="889" t="s">
        <v>136</v>
      </c>
      <c r="AK408" s="889" t="s">
        <v>136</v>
      </c>
      <c r="AL408" s="902">
        <v>149.52000000000001</v>
      </c>
      <c r="AM408" s="896">
        <v>3.9899999999999998</v>
      </c>
      <c r="AN408" s="889" t="s">
        <v>136</v>
      </c>
      <c r="AO408" s="762">
        <f t="shared" si="111"/>
        <v>6.8803523997617351</v>
      </c>
      <c r="AP408" s="763">
        <f t="shared" si="112"/>
        <v>15.332668476056012</v>
      </c>
      <c r="AQ408" s="912">
        <f t="shared" si="113"/>
        <v>-33.139428224633214</v>
      </c>
      <c r="AR408" s="669">
        <f>INDEX(Historical!$C$7:$C$1381,MATCH(B408,Historical!$B$7:$B$1403,0))*IF(AH408="n/a",1.03,IF(AH408&lt;0,1.01,IF(AH408&gt;10,1.1,(1+AH408/100))))</f>
        <v>1.2051000000000001</v>
      </c>
      <c r="AS408" s="910">
        <f t="shared" si="114"/>
        <v>1.2412530000000002</v>
      </c>
      <c r="AT408" s="910">
        <f t="shared" si="118"/>
        <v>1.2784905900000001</v>
      </c>
      <c r="AU408" s="910">
        <f t="shared" si="118"/>
        <v>1.3168453077000002</v>
      </c>
      <c r="AV408" s="910">
        <f t="shared" si="118"/>
        <v>1.3563506669310001</v>
      </c>
      <c r="AW408" s="669">
        <f t="shared" si="115"/>
        <v>6.3980395646310004</v>
      </c>
      <c r="AX408" s="770">
        <f t="shared" si="116"/>
        <v>20.62553051138298</v>
      </c>
      <c r="AY408" s="959">
        <v>0.23</v>
      </c>
      <c r="AZ408" s="896">
        <v>15.616846813268737</v>
      </c>
      <c r="BA408" s="896">
        <v>-21.587462082912033</v>
      </c>
      <c r="BB408" s="896">
        <v>-17.103153393907011</v>
      </c>
      <c r="BC408" s="896">
        <v>-14.967105263157887</v>
      </c>
      <c r="BD408" s="932"/>
      <c r="BE408" s="641">
        <v>2015</v>
      </c>
      <c r="BF408" s="922">
        <f t="shared" si="117"/>
        <v>0</v>
      </c>
      <c r="BG408" s="906">
        <v>1.24</v>
      </c>
      <c r="BH408" s="888"/>
    </row>
    <row r="409" spans="1:60" s="887" customFormat="1" ht="12.75" customHeight="1" x14ac:dyDescent="0.2">
      <c r="A409" s="905" t="s">
        <v>4122</v>
      </c>
      <c r="B409" s="621" t="s">
        <v>2290</v>
      </c>
      <c r="C409" s="957" t="s">
        <v>108</v>
      </c>
      <c r="D409" s="957" t="s">
        <v>4355</v>
      </c>
      <c r="E409" s="754">
        <v>5</v>
      </c>
      <c r="F409" s="1235">
        <v>830</v>
      </c>
      <c r="G409" s="1235" t="s">
        <v>106</v>
      </c>
      <c r="H409" s="1235" t="s">
        <v>106</v>
      </c>
      <c r="I409" s="898">
        <v>14.45</v>
      </c>
      <c r="J409" s="669">
        <f t="shared" si="104"/>
        <v>3.5986159169550178</v>
      </c>
      <c r="K409" s="901">
        <v>0.13</v>
      </c>
      <c r="L409" s="911">
        <v>4</v>
      </c>
      <c r="M409" s="660">
        <f t="shared" si="105"/>
        <v>0.52</v>
      </c>
      <c r="N409" s="894" t="s">
        <v>491</v>
      </c>
      <c r="O409" s="756">
        <v>0.12</v>
      </c>
      <c r="P409" s="636">
        <v>43553</v>
      </c>
      <c r="Q409" s="636">
        <v>43570</v>
      </c>
      <c r="R409" s="660">
        <f t="shared" si="106"/>
        <v>8.333333333333341</v>
      </c>
      <c r="S409" s="721">
        <f>IF(INDEX(Historical!$D$7:$D$1379,MATCH(B409,Historical!$B$7:$B$1403,0))=0,"n/a",(INDEX(Historical!$C$7:$C$1381,MATCH(B409,Historical!$B$7:$B$1403,0))/INDEX(Historical!$D$7:$D$1379,MATCH(B409,Historical!$B$7:$B$1403,0))-1)*100)</f>
        <v>8.5106382978723527</v>
      </c>
      <c r="T409" s="721">
        <f>IF(INDEX(Historical!$F$7:$F$1372,MATCH(B409,Historical!$B$7:$B$1403,0))=0,"n/a",((INDEX(Historical!$C$7:$C$1381,MATCH(B409,Historical!$B$7:$B$1403,0))/INDEX(Historical!$F$7:$F$1372,MATCH(B409,Historical!$B$7:$B$1403,0)))^(1/3)-1)*100)</f>
        <v>9.3541299792876842</v>
      </c>
      <c r="U409" s="721">
        <f>IF(INDEX(Historical!$H$7:$H$1372,MATCH(B409,Historical!$B$7:$B$1403,0))=0,"n/a",((INDEX(Historical!$C$7:$C$1381,MATCH(B409,Historical!$B$7:$B$1403,0))/INDEX(Historical!$H$7:$H$1372,MATCH(B409,Historical!$B$7:$B$1403,0)))^(1/5)-1)*100)</f>
        <v>9.7700948713745017</v>
      </c>
      <c r="V409" s="721">
        <f>IF(INDEX(Historical!$O$7:$O$1372,MATCH(B409,Historical!$B$7:$B$1403,0))=0,"n/a",((INDEX(Historical!$C$7:$C$1381,MATCH(B409,Historical!$B$7:$B$1403,0))/INDEX(Historical!$O$7:$O$1372,MATCH(B409,Historical!$B$7:$B$1403,0)))^(1/10)-1)*100)</f>
        <v>6.9694302943088537</v>
      </c>
      <c r="W409" s="722">
        <f t="shared" si="107"/>
        <v>1.4018498584242436</v>
      </c>
      <c r="X409" s="723">
        <f t="shared" si="108"/>
        <v>1.3569576210242364</v>
      </c>
      <c r="Y409" s="900"/>
      <c r="Z409" s="669">
        <f t="shared" si="109"/>
        <v>37.410071942446052</v>
      </c>
      <c r="AA409" s="910">
        <f t="shared" si="110"/>
        <v>10.39568345323741</v>
      </c>
      <c r="AB409" s="911">
        <v>12</v>
      </c>
      <c r="AC409" s="889">
        <v>1.39</v>
      </c>
      <c r="AD409" s="889">
        <v>1.3</v>
      </c>
      <c r="AE409" s="889">
        <v>2.91</v>
      </c>
      <c r="AF409" s="889">
        <v>1.03</v>
      </c>
      <c r="AG409" s="889">
        <v>10.5</v>
      </c>
      <c r="AH409" s="889">
        <v>10.8</v>
      </c>
      <c r="AI409" s="889">
        <v>3.0700000000000003</v>
      </c>
      <c r="AJ409" s="889">
        <v>7.1999999999999993</v>
      </c>
      <c r="AK409" s="889">
        <v>8</v>
      </c>
      <c r="AL409" s="902">
        <v>2400</v>
      </c>
      <c r="AM409" s="896">
        <v>0.2</v>
      </c>
      <c r="AN409" s="889">
        <v>0.17</v>
      </c>
      <c r="AO409" s="762">
        <f t="shared" si="111"/>
        <v>2.9730273350921088</v>
      </c>
      <c r="AP409" s="763">
        <f t="shared" si="112"/>
        <v>13.368710788329519</v>
      </c>
      <c r="AQ409" s="912">
        <f t="shared" si="113"/>
        <v>-31.015125790473196</v>
      </c>
      <c r="AR409" s="669">
        <f>INDEX(Historical!$C$7:$C$1381,MATCH(B409,Historical!$B$7:$B$1403,0))*IF(AH409="n/a",1.03,IF(AH409&lt;0,1.01,IF(AH409&gt;10,1.1,(1+AH409/100))))</f>
        <v>0.56100000000000005</v>
      </c>
      <c r="AS409" s="910">
        <f t="shared" si="114"/>
        <v>0.57822269999999998</v>
      </c>
      <c r="AT409" s="910">
        <f t="shared" si="118"/>
        <v>0.62448051599999999</v>
      </c>
      <c r="AU409" s="910">
        <f t="shared" si="118"/>
        <v>0.67443895728000003</v>
      </c>
      <c r="AV409" s="910">
        <f t="shared" si="118"/>
        <v>0.72839407386240007</v>
      </c>
      <c r="AW409" s="669">
        <f t="shared" si="115"/>
        <v>3.1665362471424001</v>
      </c>
      <c r="AX409" s="770">
        <f t="shared" si="116"/>
        <v>21.913745654964707</v>
      </c>
      <c r="AY409" s="959">
        <v>0.95</v>
      </c>
      <c r="AZ409" s="896">
        <v>-2.4699999999999998</v>
      </c>
      <c r="BA409" s="896">
        <v>-19.72</v>
      </c>
      <c r="BB409" s="896">
        <v>-15.310000000000002</v>
      </c>
      <c r="BC409" s="896">
        <v>-12.9</v>
      </c>
      <c r="BD409" s="932"/>
      <c r="BE409" s="641">
        <v>2015</v>
      </c>
      <c r="BF409" s="922">
        <f t="shared" si="117"/>
        <v>0</v>
      </c>
      <c r="BG409" s="906">
        <v>1.0999999999999999</v>
      </c>
      <c r="BH409" s="888"/>
    </row>
    <row r="410" spans="1:60" s="887" customFormat="1" ht="12.75" customHeight="1" x14ac:dyDescent="0.2">
      <c r="A410" s="905" t="s">
        <v>4002</v>
      </c>
      <c r="B410" s="621" t="s">
        <v>4003</v>
      </c>
      <c r="C410" s="957" t="s">
        <v>178</v>
      </c>
      <c r="D410" s="957" t="s">
        <v>4353</v>
      </c>
      <c r="E410" s="754">
        <v>5</v>
      </c>
      <c r="F410" s="1235">
        <v>819</v>
      </c>
      <c r="G410" s="1235" t="s">
        <v>106</v>
      </c>
      <c r="H410" s="1235" t="s">
        <v>106</v>
      </c>
      <c r="I410" s="898">
        <v>13.66</v>
      </c>
      <c r="J410" s="669">
        <f t="shared" si="104"/>
        <v>13.909224011713031</v>
      </c>
      <c r="K410" s="901">
        <v>0.47499999999999998</v>
      </c>
      <c r="L410" s="911">
        <v>4</v>
      </c>
      <c r="M410" s="660">
        <f t="shared" si="105"/>
        <v>1.9</v>
      </c>
      <c r="N410" s="894" t="s">
        <v>693</v>
      </c>
      <c r="O410" s="756">
        <v>0.47</v>
      </c>
      <c r="P410" s="890">
        <v>43223</v>
      </c>
      <c r="Q410" s="890">
        <v>43231</v>
      </c>
      <c r="R410" s="660">
        <f t="shared" si="106"/>
        <v>1.0638297872340436</v>
      </c>
      <c r="S410" s="721">
        <f>IF(INDEX(Historical!$D$7:$D$1379,MATCH(B410,Historical!$B$7:$B$1403,0))=0,"n/a",(INDEX(Historical!$C$7:$C$1381,MATCH(B410,Historical!$B$7:$B$1403,0))/INDEX(Historical!$D$7:$D$1379,MATCH(B410,Historical!$B$7:$B$1403,0))-1)*100)</f>
        <v>0.26385224274407815</v>
      </c>
      <c r="T410" s="721">
        <f>IF(INDEX(Historical!$F$7:$F$1372,MATCH(B410,Historical!$B$7:$B$1403,0))=0,"n/a",((INDEX(Historical!$C$7:$C$1381,MATCH(B410,Historical!$B$7:$B$1403,0))/INDEX(Historical!$F$7:$F$1372,MATCH(B410,Historical!$B$7:$B$1403,0)))^(1/3)-1)*100)</f>
        <v>5.0809758880041134</v>
      </c>
      <c r="U410" s="721" t="str">
        <f>IF(INDEX(Historical!$H$7:$H$1372,MATCH(B410,Historical!$B$7:$B$1403,0))=0,"n/a",((INDEX(Historical!$C$7:$C$1381,MATCH(B410,Historical!$B$7:$B$1403,0))/INDEX(Historical!$H$7:$H$1372,MATCH(B410,Historical!$B$7:$B$1403,0)))^(1/5)-1)*100)</f>
        <v>n/a</v>
      </c>
      <c r="V410" s="721" t="str">
        <f>IF(INDEX(Historical!$O$7:$O$1372,MATCH(B410,Historical!$B$7:$B$1403,0))=0,"n/a",((INDEX(Historical!$C$7:$C$1381,MATCH(B410,Historical!$B$7:$B$1403,0))/INDEX(Historical!$O$7:$O$1372,MATCH(B410,Historical!$B$7:$B$1403,0)))^(1/10)-1)*100)</f>
        <v>n/a</v>
      </c>
      <c r="W410" s="722" t="str">
        <f t="shared" si="107"/>
        <v>n/a</v>
      </c>
      <c r="X410" s="723" t="str">
        <f t="shared" si="108"/>
        <v>n/a</v>
      </c>
      <c r="Y410" s="691" t="s">
        <v>4597</v>
      </c>
      <c r="Z410" s="669">
        <f t="shared" si="109"/>
        <v>106.14525139664804</v>
      </c>
      <c r="AA410" s="910">
        <f t="shared" si="110"/>
        <v>7.6312849162011176</v>
      </c>
      <c r="AB410" s="911">
        <v>12</v>
      </c>
      <c r="AC410" s="889">
        <v>1.79</v>
      </c>
      <c r="AD410" s="889">
        <v>0.51</v>
      </c>
      <c r="AE410" s="889">
        <v>3.84</v>
      </c>
      <c r="AF410" s="889" t="s">
        <v>136</v>
      </c>
      <c r="AG410" s="889">
        <v>-68.400000000000006</v>
      </c>
      <c r="AH410" s="889">
        <v>-2</v>
      </c>
      <c r="AI410" s="889">
        <v>1.8599999999999999</v>
      </c>
      <c r="AJ410" s="889">
        <v>129.1</v>
      </c>
      <c r="AK410" s="889">
        <v>15</v>
      </c>
      <c r="AL410" s="902">
        <v>316.64</v>
      </c>
      <c r="AM410" s="896">
        <v>50.749999999999993</v>
      </c>
      <c r="AN410" s="889" t="s">
        <v>136</v>
      </c>
      <c r="AO410" s="762" t="str">
        <f t="shared" si="111"/>
        <v>n/a</v>
      </c>
      <c r="AP410" s="763" t="str">
        <f t="shared" si="112"/>
        <v>n/a</v>
      </c>
      <c r="AQ410" s="912" t="str">
        <f t="shared" si="113"/>
        <v>n/a</v>
      </c>
      <c r="AR410" s="669">
        <f>INDEX(Historical!$C$7:$C$1381,MATCH(B410,Historical!$B$7:$B$1403,0))*IF(AH410="n/a",1.03,IF(AH410&lt;0,1.01,IF(AH410&gt;10,1.1,(1+AH410/100))))</f>
        <v>1.9189999999999998</v>
      </c>
      <c r="AS410" s="910">
        <f t="shared" si="114"/>
        <v>1.9546933999999998</v>
      </c>
      <c r="AT410" s="910">
        <f t="shared" si="118"/>
        <v>2.1501627399999999</v>
      </c>
      <c r="AU410" s="910">
        <f t="shared" si="118"/>
        <v>2.3651790140000002</v>
      </c>
      <c r="AV410" s="910">
        <f t="shared" si="118"/>
        <v>2.6016969154000003</v>
      </c>
      <c r="AW410" s="669">
        <f t="shared" si="115"/>
        <v>10.9907320694</v>
      </c>
      <c r="AX410" s="770">
        <f t="shared" si="116"/>
        <v>80.459239161054171</v>
      </c>
      <c r="AY410" s="959">
        <v>0.5</v>
      </c>
      <c r="AZ410" s="896">
        <v>9.02</v>
      </c>
      <c r="BA410" s="896">
        <v>-16.25</v>
      </c>
      <c r="BB410" s="896">
        <v>-3.8899999999999997</v>
      </c>
      <c r="BC410" s="896">
        <v>-1.25</v>
      </c>
      <c r="BD410" s="932"/>
      <c r="BE410" s="641">
        <v>2015</v>
      </c>
      <c r="BF410" s="922">
        <f t="shared" si="117"/>
        <v>0</v>
      </c>
      <c r="BG410" s="906">
        <v>44.5</v>
      </c>
      <c r="BH410" s="888"/>
    </row>
    <row r="411" spans="1:60" s="887" customFormat="1" ht="12.75" customHeight="1" x14ac:dyDescent="0.2">
      <c r="A411" s="905" t="s">
        <v>4621</v>
      </c>
      <c r="B411" s="621" t="s">
        <v>4616</v>
      </c>
      <c r="C411" s="957" t="s">
        <v>123</v>
      </c>
      <c r="D411" s="957" t="s">
        <v>4188</v>
      </c>
      <c r="E411" s="754">
        <v>5</v>
      </c>
      <c r="F411" s="1235">
        <v>866</v>
      </c>
      <c r="G411" s="1235" t="s">
        <v>106</v>
      </c>
      <c r="H411" s="1235" t="s">
        <v>106</v>
      </c>
      <c r="I411" s="898">
        <v>56.56</v>
      </c>
      <c r="J411" s="669">
        <f t="shared" si="104"/>
        <v>2.1216407355021212</v>
      </c>
      <c r="K411" s="901">
        <v>0.3</v>
      </c>
      <c r="L411" s="911">
        <v>4</v>
      </c>
      <c r="M411" s="660">
        <f t="shared" si="105"/>
        <v>1.2</v>
      </c>
      <c r="N411" s="894" t="s">
        <v>4568</v>
      </c>
      <c r="O411" s="756">
        <v>0.27</v>
      </c>
      <c r="P411" s="885">
        <v>43885</v>
      </c>
      <c r="Q411" s="885">
        <v>43907</v>
      </c>
      <c r="R411" s="660">
        <f t="shared" si="106"/>
        <v>11.1111111111111</v>
      </c>
      <c r="S411" s="721">
        <f>IF(INDEX(Historical!$D$7:$D$1379,MATCH(B411,Historical!$B$7:$B$1403,0))=0,"n/a",(INDEX(Historical!$C$7:$C$1381,MATCH(B411,Historical!$B$7:$B$1403,0))/INDEX(Historical!$D$7:$D$1379,MATCH(B411,Historical!$B$7:$B$1403,0))-1)*100)</f>
        <v>12.500000000000021</v>
      </c>
      <c r="T411" s="721">
        <f>IF(INDEX(Historical!$F$7:$F$1372,MATCH(B411,Historical!$B$7:$B$1403,0))=0,"n/a",((INDEX(Historical!$C$7:$C$1381,MATCH(B411,Historical!$B$7:$B$1403,0))/INDEX(Historical!$F$7:$F$1372,MATCH(B411,Historical!$B$7:$B$1403,0)))^(1/3)-1)*100)</f>
        <v>28.415622034199295</v>
      </c>
      <c r="U411" s="721" t="str">
        <f>IF(INDEX(Historical!$H$7:$H$1372,MATCH(B411,Historical!$B$7:$B$1403,0))=0,"n/a",((INDEX(Historical!$C$7:$C$1381,MATCH(B411,Historical!$B$7:$B$1403,0))/INDEX(Historical!$H$7:$H$1372,MATCH(B411,Historical!$B$7:$B$1403,0)))^(1/5)-1)*100)</f>
        <v>n/a</v>
      </c>
      <c r="V411" s="721" t="str">
        <f>IF(INDEX(Historical!$O$7:$O$1372,MATCH(B411,Historical!$B$7:$B$1403,0))=0,"n/a",((INDEX(Historical!$C$7:$C$1381,MATCH(B411,Historical!$B$7:$B$1403,0))/INDEX(Historical!$O$7:$O$1372,MATCH(B411,Historical!$B$7:$B$1403,0)))^(1/10)-1)*100)</f>
        <v>n/a</v>
      </c>
      <c r="W411" s="722" t="str">
        <f t="shared" si="107"/>
        <v>n/a</v>
      </c>
      <c r="X411" s="723" t="str">
        <f t="shared" si="108"/>
        <v>n/a</v>
      </c>
      <c r="Y411" s="900"/>
      <c r="Z411" s="669">
        <f t="shared" si="109"/>
        <v>63.492063492063487</v>
      </c>
      <c r="AA411" s="910">
        <f t="shared" si="110"/>
        <v>29.925925925925927</v>
      </c>
      <c r="AB411" s="911">
        <v>12</v>
      </c>
      <c r="AC411" s="889">
        <v>1.89</v>
      </c>
      <c r="AD411" s="889">
        <v>3.22</v>
      </c>
      <c r="AE411" s="889">
        <v>1.95</v>
      </c>
      <c r="AF411" s="889">
        <v>8.4700000000000006</v>
      </c>
      <c r="AG411" s="889">
        <v>49.5</v>
      </c>
      <c r="AH411" s="889">
        <v>-1.0999999999999999</v>
      </c>
      <c r="AI411" s="889">
        <v>9.4499999999999993</v>
      </c>
      <c r="AJ411" s="889">
        <v>-7.5</v>
      </c>
      <c r="AK411" s="889">
        <v>9.31</v>
      </c>
      <c r="AL411" s="902">
        <v>3810</v>
      </c>
      <c r="AM411" s="896">
        <v>0.96</v>
      </c>
      <c r="AN411" s="889">
        <v>4.45</v>
      </c>
      <c r="AO411" s="762" t="str">
        <f t="shared" si="111"/>
        <v>n/a</v>
      </c>
      <c r="AP411" s="763" t="str">
        <f t="shared" si="112"/>
        <v>n/a</v>
      </c>
      <c r="AQ411" s="912">
        <f t="shared" si="113"/>
        <v>235.64041114965258</v>
      </c>
      <c r="AR411" s="669">
        <f>INDEX(Historical!$C$7:$C$1381,MATCH(B411,Historical!$B$7:$B$1403,0))*IF(AH411="n/a",1.03,IF(AH411&lt;0,1.01,IF(AH411&gt;10,1.1,(1+AH411/100))))</f>
        <v>1.0908</v>
      </c>
      <c r="AS411" s="910">
        <f t="shared" si="114"/>
        <v>1.1938806</v>
      </c>
      <c r="AT411" s="910">
        <f t="shared" si="118"/>
        <v>1.30503088386</v>
      </c>
      <c r="AU411" s="910">
        <f t="shared" si="118"/>
        <v>1.4265292591473659</v>
      </c>
      <c r="AV411" s="910">
        <f t="shared" si="118"/>
        <v>1.5593391331739856</v>
      </c>
      <c r="AW411" s="669">
        <f t="shared" si="115"/>
        <v>6.5755798761813509</v>
      </c>
      <c r="AX411" s="770">
        <f t="shared" si="116"/>
        <v>11.625848437378625</v>
      </c>
      <c r="AY411" s="959">
        <v>0.81</v>
      </c>
      <c r="AZ411" s="896">
        <v>4.2799999999999994</v>
      </c>
      <c r="BA411" s="896">
        <v>-29.04</v>
      </c>
      <c r="BB411" s="896">
        <v>-15.120000000000001</v>
      </c>
      <c r="BC411" s="896">
        <v>-17.86</v>
      </c>
      <c r="BD411" s="932"/>
      <c r="BE411" s="641">
        <v>2016</v>
      </c>
      <c r="BF411" s="922">
        <f t="shared" si="117"/>
        <v>0</v>
      </c>
      <c r="BG411" s="906">
        <v>5.0999999999999996</v>
      </c>
      <c r="BH411" s="888"/>
    </row>
    <row r="412" spans="1:60" s="887" customFormat="1" ht="12.75" customHeight="1" x14ac:dyDescent="0.2">
      <c r="A412" s="905" t="s">
        <v>4161</v>
      </c>
      <c r="B412" s="621" t="s">
        <v>4160</v>
      </c>
      <c r="C412" s="957" t="s">
        <v>108</v>
      </c>
      <c r="D412" s="957" t="s">
        <v>4355</v>
      </c>
      <c r="E412" s="754">
        <v>5</v>
      </c>
      <c r="F412" s="1235">
        <v>834</v>
      </c>
      <c r="G412" s="1235" t="s">
        <v>106</v>
      </c>
      <c r="H412" s="1235" t="s">
        <v>106</v>
      </c>
      <c r="I412" s="898">
        <v>26.87</v>
      </c>
      <c r="J412" s="669">
        <f t="shared" si="104"/>
        <v>4.4659471529586892</v>
      </c>
      <c r="K412" s="901">
        <v>0.3</v>
      </c>
      <c r="L412" s="911">
        <v>4</v>
      </c>
      <c r="M412" s="660">
        <f t="shared" si="105"/>
        <v>1.2</v>
      </c>
      <c r="N412" s="894" t="s">
        <v>434</v>
      </c>
      <c r="O412" s="756">
        <v>0.25</v>
      </c>
      <c r="P412" s="885">
        <v>43594</v>
      </c>
      <c r="Q412" s="885">
        <v>43609</v>
      </c>
      <c r="R412" s="660">
        <f t="shared" si="106"/>
        <v>19.999999999999996</v>
      </c>
      <c r="S412" s="721">
        <f>IF(INDEX(Historical!$D$7:$D$1379,MATCH(B412,Historical!$B$7:$B$1403,0))=0,"n/a",(INDEX(Historical!$C$7:$C$1381,MATCH(B412,Historical!$B$7:$B$1403,0))/INDEX(Historical!$D$7:$D$1379,MATCH(B412,Historical!$B$7:$B$1403,0))-1)*100)</f>
        <v>21.052631578947366</v>
      </c>
      <c r="T412" s="721">
        <f>IF(INDEX(Historical!$F$7:$F$1372,MATCH(B412,Historical!$B$7:$B$1403,0))=0,"n/a",((INDEX(Historical!$C$7:$C$1381,MATCH(B412,Historical!$B$7:$B$1403,0))/INDEX(Historical!$F$7:$F$1372,MATCH(B412,Historical!$B$7:$B$1403,0)))^(1/3)-1)*100)</f>
        <v>24.915196717524957</v>
      </c>
      <c r="U412" s="721" t="str">
        <f>IF(INDEX(Historical!$H$7:$H$1372,MATCH(B412,Historical!$B$7:$B$1403,0))=0,"n/a",((INDEX(Historical!$C$7:$C$1381,MATCH(B412,Historical!$B$7:$B$1403,0))/INDEX(Historical!$H$7:$H$1372,MATCH(B412,Historical!$B$7:$B$1403,0)))^(1/5)-1)*100)</f>
        <v>n/a</v>
      </c>
      <c r="V412" s="721" t="str">
        <f>IF(INDEX(Historical!$O$7:$O$1372,MATCH(B412,Historical!$B$7:$B$1403,0))=0,"n/a",((INDEX(Historical!$C$7:$C$1381,MATCH(B412,Historical!$B$7:$B$1403,0))/INDEX(Historical!$O$7:$O$1372,MATCH(B412,Historical!$B$7:$B$1403,0)))^(1/10)-1)*100)</f>
        <v>n/a</v>
      </c>
      <c r="W412" s="722" t="str">
        <f t="shared" si="107"/>
        <v>n/a</v>
      </c>
      <c r="X412" s="723" t="str">
        <f t="shared" si="108"/>
        <v>n/a</v>
      </c>
      <c r="Y412" s="900"/>
      <c r="Z412" s="669">
        <f t="shared" si="109"/>
        <v>41.379310344827587</v>
      </c>
      <c r="AA412" s="910">
        <f t="shared" si="110"/>
        <v>9.2655172413793103</v>
      </c>
      <c r="AB412" s="911">
        <v>9</v>
      </c>
      <c r="AC412" s="889">
        <v>2.9</v>
      </c>
      <c r="AD412" s="889">
        <v>2.5</v>
      </c>
      <c r="AE412" s="889">
        <v>2.82</v>
      </c>
      <c r="AF412" s="889">
        <v>0.79</v>
      </c>
      <c r="AG412" s="889">
        <v>8.6999999999999993</v>
      </c>
      <c r="AH412" s="889">
        <v>0.8</v>
      </c>
      <c r="AI412" s="889">
        <v>3.26</v>
      </c>
      <c r="AJ412" s="889">
        <v>10</v>
      </c>
      <c r="AK412" s="889">
        <v>3.6999999999999997</v>
      </c>
      <c r="AL412" s="902">
        <v>1530</v>
      </c>
      <c r="AM412" s="896">
        <v>0.2</v>
      </c>
      <c r="AN412" s="889">
        <v>0.06</v>
      </c>
      <c r="AO412" s="762" t="str">
        <f t="shared" si="111"/>
        <v>n/a</v>
      </c>
      <c r="AP412" s="763" t="str">
        <f t="shared" si="112"/>
        <v>n/a</v>
      </c>
      <c r="AQ412" s="912">
        <f t="shared" si="113"/>
        <v>-42.96294140087651</v>
      </c>
      <c r="AR412" s="669">
        <f>INDEX(Historical!$C$7:$C$1381,MATCH(B412,Historical!$B$7:$B$1403,0))*IF(AH412="n/a",1.03,IF(AH412&lt;0,1.01,IF(AH412&gt;10,1.1,(1+AH412/100))))</f>
        <v>1.1592</v>
      </c>
      <c r="AS412" s="910">
        <f t="shared" si="114"/>
        <v>1.19698992</v>
      </c>
      <c r="AT412" s="910">
        <f t="shared" si="118"/>
        <v>1.2412785470399998</v>
      </c>
      <c r="AU412" s="910">
        <f t="shared" si="118"/>
        <v>1.2872058532804798</v>
      </c>
      <c r="AV412" s="910">
        <f t="shared" si="118"/>
        <v>1.3348324698518574</v>
      </c>
      <c r="AW412" s="669">
        <f t="shared" si="115"/>
        <v>6.2195067901723373</v>
      </c>
      <c r="AX412" s="770">
        <f t="shared" si="116"/>
        <v>23.146657201981157</v>
      </c>
      <c r="AY412" s="959">
        <v>1.57</v>
      </c>
      <c r="AZ412" s="896">
        <v>-2.82</v>
      </c>
      <c r="BA412" s="896">
        <v>-29.21</v>
      </c>
      <c r="BB412" s="896">
        <v>-17.41</v>
      </c>
      <c r="BC412" s="896">
        <v>-18.740000000000002</v>
      </c>
      <c r="BD412" s="932"/>
      <c r="BE412" s="641">
        <v>2015</v>
      </c>
      <c r="BF412" s="922">
        <f t="shared" si="117"/>
        <v>0</v>
      </c>
      <c r="BG412" s="906">
        <v>1.3</v>
      </c>
      <c r="BH412" s="888"/>
    </row>
    <row r="413" spans="1:60" s="887" customFormat="1" ht="12.75" customHeight="1" x14ac:dyDescent="0.2">
      <c r="A413" s="905" t="s">
        <v>4467</v>
      </c>
      <c r="B413" s="621" t="s">
        <v>4466</v>
      </c>
      <c r="C413" s="957" t="s">
        <v>108</v>
      </c>
      <c r="D413" s="957" t="s">
        <v>4351</v>
      </c>
      <c r="E413" s="754">
        <v>5</v>
      </c>
      <c r="F413" s="1235">
        <v>836</v>
      </c>
      <c r="G413" s="1235" t="s">
        <v>106</v>
      </c>
      <c r="H413" s="1235" t="s">
        <v>106</v>
      </c>
      <c r="I413" s="898">
        <v>51.22</v>
      </c>
      <c r="J413" s="669">
        <f t="shared" si="104"/>
        <v>2.420929324482624</v>
      </c>
      <c r="K413" s="901">
        <v>0.31</v>
      </c>
      <c r="L413" s="911">
        <v>4</v>
      </c>
      <c r="M413" s="660">
        <f t="shared" si="105"/>
        <v>1.24</v>
      </c>
      <c r="N413" s="894" t="s">
        <v>148</v>
      </c>
      <c r="O413" s="756">
        <v>0.27</v>
      </c>
      <c r="P413" s="885">
        <v>43616</v>
      </c>
      <c r="Q413" s="885">
        <v>43630</v>
      </c>
      <c r="R413" s="660">
        <f t="shared" si="106"/>
        <v>14.814814814814806</v>
      </c>
      <c r="S413" s="721">
        <f>IF(INDEX(Historical!$D$7:$D$1379,MATCH(B413,Historical!$B$7:$B$1403,0))=0,"n/a",(INDEX(Historical!$C$7:$C$1381,MATCH(B413,Historical!$B$7:$B$1403,0))/INDEX(Historical!$D$7:$D$1379,MATCH(B413,Historical!$B$7:$B$1403,0))-1)*100)</f>
        <v>18.811881188118807</v>
      </c>
      <c r="T413" s="721">
        <f>IF(INDEX(Historical!$F$7:$F$1372,MATCH(B413,Historical!$B$7:$B$1403,0))=0,"n/a",((INDEX(Historical!$C$7:$C$1381,MATCH(B413,Historical!$B$7:$B$1403,0))/INDEX(Historical!$F$7:$F$1372,MATCH(B413,Historical!$B$7:$B$1403,0)))^(1/3)-1)*100)</f>
        <v>22.052244447028492</v>
      </c>
      <c r="U413" s="721" t="str">
        <f>IF(INDEX(Historical!$H$7:$H$1372,MATCH(B413,Historical!$B$7:$B$1403,0))=0,"n/a",((INDEX(Historical!$C$7:$C$1381,MATCH(B413,Historical!$B$7:$B$1403,0))/INDEX(Historical!$H$7:$H$1372,MATCH(B413,Historical!$B$7:$B$1403,0)))^(1/5)-1)*100)</f>
        <v>n/a</v>
      </c>
      <c r="V413" s="721" t="str">
        <f>IF(INDEX(Historical!$O$7:$O$1372,MATCH(B413,Historical!$B$7:$B$1403,0))=0,"n/a",((INDEX(Historical!$C$7:$C$1381,MATCH(B413,Historical!$B$7:$B$1403,0))/INDEX(Historical!$O$7:$O$1372,MATCH(B413,Historical!$B$7:$B$1403,0)))^(1/10)-1)*100)</f>
        <v>n/a</v>
      </c>
      <c r="W413" s="722" t="str">
        <f t="shared" si="107"/>
        <v>n/a</v>
      </c>
      <c r="X413" s="723" t="str">
        <f t="shared" si="108"/>
        <v>n/a</v>
      </c>
      <c r="Y413" s="900"/>
      <c r="Z413" s="669">
        <f t="shared" si="109"/>
        <v>47.509578544061306</v>
      </c>
      <c r="AA413" s="910">
        <f t="shared" si="110"/>
        <v>19.624521072796934</v>
      </c>
      <c r="AB413" s="911">
        <v>3</v>
      </c>
      <c r="AC413" s="889">
        <v>2.61</v>
      </c>
      <c r="AD413" s="889">
        <v>2.25</v>
      </c>
      <c r="AE413" s="889">
        <v>2.98</v>
      </c>
      <c r="AF413" s="889">
        <v>3.35</v>
      </c>
      <c r="AG413" s="889">
        <v>18.8</v>
      </c>
      <c r="AH413" s="889">
        <v>0</v>
      </c>
      <c r="AI413" s="889">
        <v>8.2600000000000016</v>
      </c>
      <c r="AJ413" s="889">
        <v>21</v>
      </c>
      <c r="AK413" s="889">
        <v>8.6999999999999993</v>
      </c>
      <c r="AL413" s="902">
        <v>3420</v>
      </c>
      <c r="AM413" s="896">
        <v>0.15</v>
      </c>
      <c r="AN413" s="889">
        <v>0.01</v>
      </c>
      <c r="AO413" s="762" t="str">
        <f t="shared" si="111"/>
        <v>n/a</v>
      </c>
      <c r="AP413" s="763" t="str">
        <f t="shared" si="112"/>
        <v>n/a</v>
      </c>
      <c r="AQ413" s="912">
        <f t="shared" si="113"/>
        <v>70.934874660068161</v>
      </c>
      <c r="AR413" s="669">
        <f>INDEX(Historical!$C$7:$C$1381,MATCH(B413,Historical!$B$7:$B$1403,0))*IF(AH413="n/a",1.03,IF(AH413&lt;0,1.01,IF(AH413&gt;10,1.1,(1+AH413/100))))</f>
        <v>1.2</v>
      </c>
      <c r="AS413" s="910">
        <f t="shared" si="114"/>
        <v>1.2991200000000001</v>
      </c>
      <c r="AT413" s="910">
        <f t="shared" si="118"/>
        <v>1.4121434399999999</v>
      </c>
      <c r="AU413" s="910">
        <f t="shared" si="118"/>
        <v>1.5349999192799999</v>
      </c>
      <c r="AV413" s="910">
        <f t="shared" si="118"/>
        <v>1.6685449122573599</v>
      </c>
      <c r="AW413" s="669">
        <f t="shared" si="115"/>
        <v>7.1148082715373597</v>
      </c>
      <c r="AX413" s="770">
        <f t="shared" si="116"/>
        <v>13.890683856964777</v>
      </c>
      <c r="AY413" s="959">
        <v>0.99</v>
      </c>
      <c r="AZ413" s="896">
        <v>22.54</v>
      </c>
      <c r="BA413" s="896">
        <v>-13.71</v>
      </c>
      <c r="BB413" s="896">
        <v>-2.16</v>
      </c>
      <c r="BC413" s="896">
        <v>8.4500000000000011</v>
      </c>
      <c r="BD413" s="932"/>
      <c r="BE413" s="641">
        <v>2015</v>
      </c>
      <c r="BF413" s="922">
        <f t="shared" si="117"/>
        <v>0</v>
      </c>
      <c r="BG413" s="906">
        <v>11.700000000000001</v>
      </c>
      <c r="BH413" s="888"/>
    </row>
    <row r="414" spans="1:60" s="887" customFormat="1" ht="12.75" customHeight="1" x14ac:dyDescent="0.2">
      <c r="A414" s="905" t="s">
        <v>4591</v>
      </c>
      <c r="B414" s="621" t="s">
        <v>4551</v>
      </c>
      <c r="C414" s="957" t="s">
        <v>4207</v>
      </c>
      <c r="D414" s="957" t="s">
        <v>4334</v>
      </c>
      <c r="E414" s="754">
        <v>5</v>
      </c>
      <c r="F414" s="1235">
        <v>856</v>
      </c>
      <c r="G414" s="1235" t="s">
        <v>106</v>
      </c>
      <c r="H414" s="1235" t="s">
        <v>106</v>
      </c>
      <c r="I414" s="898">
        <v>12.79</v>
      </c>
      <c r="J414" s="669">
        <f t="shared" si="104"/>
        <v>3.7529319781078971</v>
      </c>
      <c r="K414" s="901">
        <v>0.12</v>
      </c>
      <c r="L414" s="911">
        <v>4</v>
      </c>
      <c r="M414" s="660">
        <f t="shared" si="105"/>
        <v>0.48</v>
      </c>
      <c r="N414" s="894" t="s">
        <v>4569</v>
      </c>
      <c r="O414" s="756">
        <v>0.1125</v>
      </c>
      <c r="P414" s="885" t="s">
        <v>4563</v>
      </c>
      <c r="Q414" s="885" t="s">
        <v>4564</v>
      </c>
      <c r="R414" s="660">
        <f t="shared" si="106"/>
        <v>6.6666666666666599</v>
      </c>
      <c r="S414" s="721">
        <f>IF(INDEX(Historical!$D$7:$D$1379,MATCH(B414,Historical!$B$7:$B$1403,0))=0,"n/a",(INDEX(Historical!$C$7:$C$1381,MATCH(B414,Historical!$B$7:$B$1403,0))/INDEX(Historical!$D$7:$D$1379,MATCH(B414,Historical!$B$7:$B$1403,0))-1)*100)</f>
        <v>19.999999999999996</v>
      </c>
      <c r="T414" s="721">
        <f>IF(INDEX(Historical!$F$7:$F$1372,MATCH(B414,Historical!$B$7:$B$1403,0))=0,"n/a",((INDEX(Historical!$C$7:$C$1381,MATCH(B414,Historical!$B$7:$B$1403,0))/INDEX(Historical!$F$7:$F$1372,MATCH(B414,Historical!$B$7:$B$1403,0)))^(1/3)-1)*100)</f>
        <v>39.771438695554352</v>
      </c>
      <c r="U414" s="721" t="str">
        <f>IF(INDEX(Historical!$H$7:$H$1372,MATCH(B414,Historical!$B$7:$B$1403,0))=0,"n/a",((INDEX(Historical!$C$7:$C$1381,MATCH(B414,Historical!$B$7:$B$1403,0))/INDEX(Historical!$H$7:$H$1372,MATCH(B414,Historical!$B$7:$B$1403,0)))^(1/5)-1)*100)</f>
        <v>n/a</v>
      </c>
      <c r="V414" s="721" t="str">
        <f>IF(INDEX(Historical!$O$7:$O$1372,MATCH(B414,Historical!$B$7:$B$1403,0))=0,"n/a",((INDEX(Historical!$C$7:$C$1381,MATCH(B414,Historical!$B$7:$B$1403,0))/INDEX(Historical!$O$7:$O$1372,MATCH(B414,Historical!$B$7:$B$1403,0)))^(1/10)-1)*100)</f>
        <v>n/a</v>
      </c>
      <c r="W414" s="722" t="str">
        <f t="shared" si="107"/>
        <v>n/a</v>
      </c>
      <c r="X414" s="723" t="str">
        <f t="shared" si="108"/>
        <v>n/a</v>
      </c>
      <c r="Y414" s="900"/>
      <c r="Z414" s="669">
        <f t="shared" si="109"/>
        <v>42.857142857142847</v>
      </c>
      <c r="AA414" s="910">
        <f t="shared" si="110"/>
        <v>11.419642857142856</v>
      </c>
      <c r="AB414" s="911">
        <v>10</v>
      </c>
      <c r="AC414" s="889">
        <v>1.1200000000000001</v>
      </c>
      <c r="AD414" s="889">
        <v>1.36</v>
      </c>
      <c r="AE414" s="889">
        <v>0.57999999999999996</v>
      </c>
      <c r="AF414" s="889">
        <v>0.98</v>
      </c>
      <c r="AG414" s="889">
        <v>5.8999999999999995</v>
      </c>
      <c r="AH414" s="889">
        <v>-36.799999999999997</v>
      </c>
      <c r="AI414" s="889">
        <v>5.66</v>
      </c>
      <c r="AJ414" s="889">
        <v>5.0999999999999996</v>
      </c>
      <c r="AK414" s="889">
        <v>8.36</v>
      </c>
      <c r="AL414" s="902">
        <v>16880</v>
      </c>
      <c r="AM414" s="896">
        <v>0.1</v>
      </c>
      <c r="AN414" s="889">
        <v>0.81</v>
      </c>
      <c r="AO414" s="762" t="str">
        <f t="shared" si="111"/>
        <v>n/a</v>
      </c>
      <c r="AP414" s="763" t="str">
        <f t="shared" si="112"/>
        <v>n/a</v>
      </c>
      <c r="AQ414" s="912">
        <f t="shared" si="113"/>
        <v>-29.474196999333024</v>
      </c>
      <c r="AR414" s="669">
        <f>INDEX(Historical!$C$7:$C$1381,MATCH(B414,Historical!$B$7:$B$1403,0))*IF(AH414="n/a",1.03,IF(AH414&lt;0,1.01,IF(AH414&gt;10,1.1,(1+AH414/100))))</f>
        <v>0.45450000000000002</v>
      </c>
      <c r="AS414" s="910">
        <f t="shared" si="114"/>
        <v>0.4802247</v>
      </c>
      <c r="AT414" s="910">
        <f t="shared" si="118"/>
        <v>0.52037148491999996</v>
      </c>
      <c r="AU414" s="910">
        <f t="shared" si="118"/>
        <v>0.5638745410593119</v>
      </c>
      <c r="AV414" s="910">
        <f t="shared" si="118"/>
        <v>0.61101445269187027</v>
      </c>
      <c r="AW414" s="669">
        <f t="shared" si="115"/>
        <v>2.6299851786711819</v>
      </c>
      <c r="AX414" s="770">
        <f t="shared" si="116"/>
        <v>20.562823914551853</v>
      </c>
      <c r="AY414" s="959">
        <v>1.56</v>
      </c>
      <c r="AZ414" s="896">
        <v>2.16</v>
      </c>
      <c r="BA414" s="896">
        <v>-27.29</v>
      </c>
      <c r="BB414" s="896">
        <v>-14.84</v>
      </c>
      <c r="BC414" s="896">
        <v>-14.32</v>
      </c>
      <c r="BD414" s="932"/>
      <c r="BE414" s="641">
        <v>2016</v>
      </c>
      <c r="BF414" s="922">
        <f t="shared" si="117"/>
        <v>0</v>
      </c>
      <c r="BG414" s="906">
        <v>2</v>
      </c>
    </row>
    <row r="415" spans="1:60" s="887" customFormat="1" ht="12.75" customHeight="1" x14ac:dyDescent="0.2">
      <c r="A415" s="905" t="s">
        <v>4625</v>
      </c>
      <c r="B415" s="621" t="s">
        <v>4620</v>
      </c>
      <c r="C415" s="957" t="s">
        <v>108</v>
      </c>
      <c r="D415" s="957" t="s">
        <v>4355</v>
      </c>
      <c r="E415" s="754">
        <v>5</v>
      </c>
      <c r="F415" s="1235">
        <v>862</v>
      </c>
      <c r="G415" s="1235" t="s">
        <v>106</v>
      </c>
      <c r="H415" s="1235" t="s">
        <v>106</v>
      </c>
      <c r="I415" s="898">
        <v>20.83</v>
      </c>
      <c r="J415" s="669">
        <f t="shared" si="104"/>
        <v>1.7282765242438789</v>
      </c>
      <c r="K415" s="901">
        <v>0.09</v>
      </c>
      <c r="L415" s="911">
        <v>4</v>
      </c>
      <c r="M415" s="660">
        <f t="shared" si="105"/>
        <v>0.36</v>
      </c>
      <c r="N415" s="894" t="s">
        <v>518</v>
      </c>
      <c r="O415" s="756">
        <v>0.08</v>
      </c>
      <c r="P415" s="885">
        <v>43874</v>
      </c>
      <c r="Q415" s="885">
        <v>43889</v>
      </c>
      <c r="R415" s="660">
        <f t="shared" si="106"/>
        <v>12.499999999999993</v>
      </c>
      <c r="S415" s="721">
        <f>IF(INDEX(Historical!$D$7:$D$1379,MATCH(B415,Historical!$B$7:$B$1403,0))=0,"n/a",(INDEX(Historical!$C$7:$C$1381,MATCH(B415,Historical!$B$7:$B$1403,0))/INDEX(Historical!$D$7:$D$1379,MATCH(B415,Historical!$B$7:$B$1403,0))-1)*100)</f>
        <v>14.285714285714279</v>
      </c>
      <c r="T415" s="721">
        <f>IF(INDEX(Historical!$F$7:$F$1372,MATCH(B415,Historical!$B$7:$B$1403,0))=0,"n/a",((INDEX(Historical!$C$7:$C$1381,MATCH(B415,Historical!$B$7:$B$1403,0))/INDEX(Historical!$F$7:$F$1372,MATCH(B415,Historical!$B$7:$B$1403,0)))^(1/3)-1)*100)</f>
        <v>74.716092947259767</v>
      </c>
      <c r="U415" s="721" t="str">
        <f>IF(INDEX(Historical!$H$7:$H$1372,MATCH(B415,Historical!$B$7:$B$1403,0))=0,"n/a",((INDEX(Historical!$C$7:$C$1381,MATCH(B415,Historical!$B$7:$B$1403,0))/INDEX(Historical!$H$7:$H$1372,MATCH(B415,Historical!$B$7:$B$1403,0)))^(1/5)-1)*100)</f>
        <v>n/a</v>
      </c>
      <c r="V415" s="721" t="str">
        <f>IF(INDEX(Historical!$O$7:$O$1372,MATCH(B415,Historical!$B$7:$B$1403,0))=0,"n/a",((INDEX(Historical!$C$7:$C$1381,MATCH(B415,Historical!$B$7:$B$1403,0))/INDEX(Historical!$O$7:$O$1372,MATCH(B415,Historical!$B$7:$B$1403,0)))^(1/10)-1)*100)</f>
        <v>n/a</v>
      </c>
      <c r="W415" s="722" t="str">
        <f t="shared" si="107"/>
        <v>n/a</v>
      </c>
      <c r="X415" s="723" t="str">
        <f t="shared" si="108"/>
        <v>n/a</v>
      </c>
      <c r="Y415" s="900"/>
      <c r="Z415" s="669">
        <f t="shared" si="109"/>
        <v>14.754098360655737</v>
      </c>
      <c r="AA415" s="910">
        <f t="shared" si="110"/>
        <v>8.5368852459016384</v>
      </c>
      <c r="AB415" s="911">
        <v>12</v>
      </c>
      <c r="AC415" s="889">
        <v>2.44</v>
      </c>
      <c r="AD415" s="889">
        <v>0.56999999999999995</v>
      </c>
      <c r="AE415" s="889">
        <v>3.06</v>
      </c>
      <c r="AF415" s="889">
        <v>0.93</v>
      </c>
      <c r="AG415" s="889">
        <v>8</v>
      </c>
      <c r="AH415" s="889">
        <v>19.400000000000002</v>
      </c>
      <c r="AI415" s="889">
        <v>6.1400000000000006</v>
      </c>
      <c r="AJ415" s="889">
        <v>-1.7999999999999998</v>
      </c>
      <c r="AK415" s="889">
        <v>15</v>
      </c>
      <c r="AL415" s="902">
        <v>1880</v>
      </c>
      <c r="AM415" s="896">
        <v>0.70000000000000007</v>
      </c>
      <c r="AN415" s="889">
        <v>0.15</v>
      </c>
      <c r="AO415" s="762" t="str">
        <f t="shared" si="111"/>
        <v>n/a</v>
      </c>
      <c r="AP415" s="763" t="str">
        <f t="shared" si="112"/>
        <v>n/a</v>
      </c>
      <c r="AQ415" s="912">
        <f t="shared" si="113"/>
        <v>-40.598154616437398</v>
      </c>
      <c r="AR415" s="669">
        <f>INDEX(Historical!$C$7:$C$1381,MATCH(B415,Historical!$B$7:$B$1403,0))*IF(AH415="n/a",1.03,IF(AH415&lt;0,1.01,IF(AH415&gt;10,1.1,(1+AH415/100))))</f>
        <v>0.35200000000000004</v>
      </c>
      <c r="AS415" s="910">
        <f t="shared" si="114"/>
        <v>0.37361280000000002</v>
      </c>
      <c r="AT415" s="910">
        <f t="shared" si="118"/>
        <v>0.41097408000000007</v>
      </c>
      <c r="AU415" s="910">
        <f t="shared" si="118"/>
        <v>0.45207148800000013</v>
      </c>
      <c r="AV415" s="910">
        <f t="shared" si="118"/>
        <v>0.49727863680000017</v>
      </c>
      <c r="AW415" s="669">
        <f t="shared" si="115"/>
        <v>2.0859370048000003</v>
      </c>
      <c r="AX415" s="770">
        <f t="shared" si="116"/>
        <v>10.014099879020645</v>
      </c>
      <c r="AY415" s="959">
        <v>0.8</v>
      </c>
      <c r="AZ415" s="896">
        <v>24.66</v>
      </c>
      <c r="BA415" s="896">
        <v>-20.74</v>
      </c>
      <c r="BB415" s="896">
        <v>-12.32</v>
      </c>
      <c r="BC415" s="896">
        <v>-9.67</v>
      </c>
      <c r="BD415" s="932"/>
      <c r="BE415" s="641">
        <v>2016</v>
      </c>
      <c r="BF415" s="922">
        <f t="shared" si="117"/>
        <v>0</v>
      </c>
      <c r="BG415" s="906">
        <v>1.0999999999999999</v>
      </c>
      <c r="BH415" s="888"/>
    </row>
    <row r="416" spans="1:60" s="887" customFormat="1" ht="12.75" customHeight="1" x14ac:dyDescent="0.2">
      <c r="A416" s="905" t="s">
        <v>4573</v>
      </c>
      <c r="B416" s="621" t="s">
        <v>4538</v>
      </c>
      <c r="C416" s="957" t="s">
        <v>112</v>
      </c>
      <c r="D416" s="957" t="s">
        <v>4361</v>
      </c>
      <c r="E416" s="754">
        <v>5</v>
      </c>
      <c r="F416" s="1235">
        <v>839</v>
      </c>
      <c r="G416" s="1235" t="s">
        <v>106</v>
      </c>
      <c r="H416" s="1235" t="s">
        <v>106</v>
      </c>
      <c r="I416" s="898">
        <v>64.63</v>
      </c>
      <c r="J416" s="669">
        <f t="shared" si="104"/>
        <v>1.0521429676620766</v>
      </c>
      <c r="K416" s="901">
        <v>0.17</v>
      </c>
      <c r="L416" s="911">
        <v>4</v>
      </c>
      <c r="M416" s="660">
        <f t="shared" si="105"/>
        <v>0.68</v>
      </c>
      <c r="N416" s="894" t="s">
        <v>693</v>
      </c>
      <c r="O416" s="756">
        <v>0.15</v>
      </c>
      <c r="P416" s="885">
        <v>43678</v>
      </c>
      <c r="Q416" s="885">
        <v>43686</v>
      </c>
      <c r="R416" s="660">
        <f t="shared" si="106"/>
        <v>13.333333333333346</v>
      </c>
      <c r="S416" s="721">
        <f>IF(INDEX(Historical!$D$7:$D$1379,MATCH(B416,Historical!$B$7:$B$1403,0))=0,"n/a",(INDEX(Historical!$C$7:$C$1381,MATCH(B416,Historical!$B$7:$B$1403,0))/INDEX(Historical!$D$7:$D$1379,MATCH(B416,Historical!$B$7:$B$1403,0))-1)*100)</f>
        <v>16.36363636363636</v>
      </c>
      <c r="T416" s="721">
        <f>IF(INDEX(Historical!$F$7:$F$1372,MATCH(B416,Historical!$B$7:$B$1403,0))=0,"n/a",((INDEX(Historical!$C$7:$C$1381,MATCH(B416,Historical!$B$7:$B$1403,0))/INDEX(Historical!$F$7:$F$1372,MATCH(B416,Historical!$B$7:$B$1403,0)))^(1/3)-1)*100)</f>
        <v>14.174864832757761</v>
      </c>
      <c r="U416" s="721" t="str">
        <f>IF(INDEX(Historical!$H$7:$H$1372,MATCH(B416,Historical!$B$7:$B$1403,0))=0,"n/a",((INDEX(Historical!$C$7:$C$1381,MATCH(B416,Historical!$B$7:$B$1403,0))/INDEX(Historical!$H$7:$H$1372,MATCH(B416,Historical!$B$7:$B$1403,0)))^(1/5)-1)*100)</f>
        <v>n/a</v>
      </c>
      <c r="V416" s="721" t="str">
        <f>IF(INDEX(Historical!$O$7:$O$1372,MATCH(B416,Historical!$B$7:$B$1403,0))=0,"n/a",((INDEX(Historical!$C$7:$C$1381,MATCH(B416,Historical!$B$7:$B$1403,0))/INDEX(Historical!$O$7:$O$1372,MATCH(B416,Historical!$B$7:$B$1403,0)))^(1/10)-1)*100)</f>
        <v>n/a</v>
      </c>
      <c r="W416" s="722" t="str">
        <f t="shared" si="107"/>
        <v>n/a</v>
      </c>
      <c r="X416" s="723" t="str">
        <f t="shared" si="108"/>
        <v>n/a</v>
      </c>
      <c r="Y416" s="900"/>
      <c r="Z416" s="669">
        <f t="shared" si="109"/>
        <v>18.994413407821231</v>
      </c>
      <c r="AA416" s="910">
        <f t="shared" si="110"/>
        <v>18.053072625698324</v>
      </c>
      <c r="AB416" s="911">
        <v>12</v>
      </c>
      <c r="AC416" s="889">
        <v>3.58</v>
      </c>
      <c r="AD416" s="889">
        <v>1.85</v>
      </c>
      <c r="AE416" s="889">
        <v>2.2999999999999998</v>
      </c>
      <c r="AF416" s="889">
        <v>3.77</v>
      </c>
      <c r="AG416" s="889">
        <v>21.6</v>
      </c>
      <c r="AH416" s="889">
        <v>18.3</v>
      </c>
      <c r="AI416" s="889">
        <v>11.74</v>
      </c>
      <c r="AJ416" s="889">
        <v>11</v>
      </c>
      <c r="AK416" s="889">
        <v>9.76</v>
      </c>
      <c r="AL416" s="902">
        <v>5420</v>
      </c>
      <c r="AM416" s="896">
        <v>0.4</v>
      </c>
      <c r="AN416" s="889">
        <v>0.73</v>
      </c>
      <c r="AO416" s="762" t="str">
        <f t="shared" si="111"/>
        <v>n/a</v>
      </c>
      <c r="AP416" s="763" t="str">
        <f t="shared" si="112"/>
        <v>n/a</v>
      </c>
      <c r="AQ416" s="912">
        <f t="shared" si="113"/>
        <v>73.922184130825428</v>
      </c>
      <c r="AR416" s="669">
        <f>INDEX(Historical!$C$7:$C$1381,MATCH(B416,Historical!$B$7:$B$1403,0))*IF(AH416="n/a",1.03,IF(AH416&lt;0,1.01,IF(AH416&gt;10,1.1,(1+AH416/100))))</f>
        <v>0.70400000000000007</v>
      </c>
      <c r="AS416" s="910">
        <f t="shared" si="114"/>
        <v>0.77440000000000009</v>
      </c>
      <c r="AT416" s="910">
        <f t="shared" si="118"/>
        <v>0.84998143999999998</v>
      </c>
      <c r="AU416" s="910">
        <f t="shared" si="118"/>
        <v>0.93293962854399992</v>
      </c>
      <c r="AV416" s="910">
        <f t="shared" si="118"/>
        <v>1.0239945362898941</v>
      </c>
      <c r="AW416" s="669">
        <f t="shared" si="115"/>
        <v>4.2853156048338947</v>
      </c>
      <c r="AX416" s="770">
        <f t="shared" si="116"/>
        <v>6.6305362909390304</v>
      </c>
      <c r="AY416" s="959">
        <v>1</v>
      </c>
      <c r="AZ416" s="896">
        <v>-1.49</v>
      </c>
      <c r="BA416" s="896">
        <v>-25.71</v>
      </c>
      <c r="BB416" s="896">
        <v>-13.22</v>
      </c>
      <c r="BC416" s="896">
        <v>-16.809999999999999</v>
      </c>
      <c r="BD416" s="932"/>
      <c r="BE416" s="641">
        <v>2015</v>
      </c>
      <c r="BF416" s="922">
        <f t="shared" si="117"/>
        <v>0</v>
      </c>
      <c r="BG416" s="906">
        <v>9.7000000000000011</v>
      </c>
      <c r="BH416" s="888"/>
    </row>
    <row r="417" spans="1:60" s="887" customFormat="1" ht="12.75" customHeight="1" x14ac:dyDescent="0.2">
      <c r="A417" s="905" t="s">
        <v>4606</v>
      </c>
      <c r="B417" s="621" t="s">
        <v>4602</v>
      </c>
      <c r="C417" s="957" t="s">
        <v>108</v>
      </c>
      <c r="D417" s="957" t="s">
        <v>4355</v>
      </c>
      <c r="E417" s="754">
        <v>5</v>
      </c>
      <c r="F417" s="1235">
        <v>867</v>
      </c>
      <c r="G417" s="1235" t="s">
        <v>106</v>
      </c>
      <c r="H417" s="1235" t="s">
        <v>106</v>
      </c>
      <c r="I417" s="898">
        <v>60.19</v>
      </c>
      <c r="J417" s="669">
        <f t="shared" si="104"/>
        <v>3.1234424322977237</v>
      </c>
      <c r="K417" s="901">
        <v>0.47</v>
      </c>
      <c r="L417" s="911">
        <v>4</v>
      </c>
      <c r="M417" s="660">
        <f t="shared" si="105"/>
        <v>1.88</v>
      </c>
      <c r="N417" s="894" t="s">
        <v>720</v>
      </c>
      <c r="O417" s="756">
        <v>0.45</v>
      </c>
      <c r="P417" s="885">
        <v>43902</v>
      </c>
      <c r="Q417" s="885">
        <v>43922</v>
      </c>
      <c r="R417" s="660">
        <f t="shared" si="106"/>
        <v>4.4444444444444366</v>
      </c>
      <c r="S417" s="721">
        <f>IF(INDEX(Historical!$D$7:$D$1379,MATCH(B417,Historical!$B$7:$B$1403,0))=0,"n/a",(INDEX(Historical!$C$7:$C$1381,MATCH(B417,Historical!$B$7:$B$1403,0))/INDEX(Historical!$D$7:$D$1379,MATCH(B417,Historical!$B$7:$B$1403,0))-1)*100)</f>
        <v>13.157894736842103</v>
      </c>
      <c r="T417" s="721">
        <f>IF(INDEX(Historical!$F$7:$F$1372,MATCH(B417,Historical!$B$7:$B$1403,0))=0,"n/a",((INDEX(Historical!$C$7:$C$1381,MATCH(B417,Historical!$B$7:$B$1403,0))/INDEX(Historical!$F$7:$F$1372,MATCH(B417,Historical!$B$7:$B$1403,0)))^(1/3)-1)*100)</f>
        <v>7.6175548094244538</v>
      </c>
      <c r="U417" s="721">
        <f>IF(INDEX(Historical!$H$7:$H$1372,MATCH(B417,Historical!$B$7:$B$1403,0))=0,"n/a",((INDEX(Historical!$C$7:$C$1381,MATCH(B417,Historical!$B$7:$B$1403,0))/INDEX(Historical!$H$7:$H$1372,MATCH(B417,Historical!$B$7:$B$1403,0)))^(1/5)-1)*100)</f>
        <v>4.8088383994589146</v>
      </c>
      <c r="V417" s="721">
        <f>IF(INDEX(Historical!$O$7:$O$1372,MATCH(B417,Historical!$B$7:$B$1403,0))=0,"n/a",((INDEX(Historical!$C$7:$C$1381,MATCH(B417,Historical!$B$7:$B$1403,0))/INDEX(Historical!$O$7:$O$1372,MATCH(B417,Historical!$B$7:$B$1403,0)))^(1/10)-1)*100)</f>
        <v>2.37618785609226</v>
      </c>
      <c r="W417" s="722">
        <f t="shared" si="107"/>
        <v>2.023761878560919</v>
      </c>
      <c r="X417" s="723">
        <f t="shared" si="108"/>
        <v>0.24410347205375202</v>
      </c>
      <c r="Y417" s="900"/>
      <c r="Z417" s="669">
        <f t="shared" si="109"/>
        <v>27.167630057803464</v>
      </c>
      <c r="AA417" s="910">
        <f t="shared" si="110"/>
        <v>8.6979768786127174</v>
      </c>
      <c r="AB417" s="911">
        <v>12</v>
      </c>
      <c r="AC417" s="889">
        <v>6.92</v>
      </c>
      <c r="AD417" s="889">
        <v>1.0900000000000001</v>
      </c>
      <c r="AE417" s="889">
        <v>2.41</v>
      </c>
      <c r="AF417" s="889">
        <v>0.77</v>
      </c>
      <c r="AG417" s="889">
        <v>10.5</v>
      </c>
      <c r="AH417" s="889">
        <v>50.3</v>
      </c>
      <c r="AI417" s="889">
        <v>6.01</v>
      </c>
      <c r="AJ417" s="889">
        <v>19.7</v>
      </c>
      <c r="AK417" s="889">
        <v>8</v>
      </c>
      <c r="AL417" s="902">
        <v>3150</v>
      </c>
      <c r="AM417" s="896">
        <v>1.7999999999999998</v>
      </c>
      <c r="AN417" s="889">
        <v>0.05</v>
      </c>
      <c r="AO417" s="762">
        <f t="shared" si="111"/>
        <v>-0.76569604685607917</v>
      </c>
      <c r="AP417" s="763">
        <f t="shared" si="112"/>
        <v>7.9322808317566382</v>
      </c>
      <c r="AQ417" s="912">
        <f t="shared" si="113"/>
        <v>-45.441398696114355</v>
      </c>
      <c r="AR417" s="669">
        <f>INDEX(Historical!$C$7:$C$1381,MATCH(B417,Historical!$B$7:$B$1403,0))*IF(AH417="n/a",1.03,IF(AH417&lt;0,1.01,IF(AH417&gt;10,1.1,(1+AH417/100))))</f>
        <v>1.8920000000000001</v>
      </c>
      <c r="AS417" s="910">
        <f t="shared" si="114"/>
        <v>2.0057092000000001</v>
      </c>
      <c r="AT417" s="910">
        <f t="shared" si="118"/>
        <v>2.1661659360000001</v>
      </c>
      <c r="AU417" s="910">
        <f t="shared" si="118"/>
        <v>2.3394592108800003</v>
      </c>
      <c r="AV417" s="910">
        <f t="shared" si="118"/>
        <v>2.5266159477504004</v>
      </c>
      <c r="AW417" s="669">
        <f t="shared" si="115"/>
        <v>10.929950294630402</v>
      </c>
      <c r="AX417" s="770">
        <f t="shared" si="116"/>
        <v>18.159080070826388</v>
      </c>
      <c r="AY417" s="959">
        <v>1.39</v>
      </c>
      <c r="AZ417" s="896">
        <v>-4</v>
      </c>
      <c r="BA417" s="896">
        <v>-26.47</v>
      </c>
      <c r="BB417" s="896">
        <v>-18.690000000000001</v>
      </c>
      <c r="BC417" s="896">
        <v>-18.78</v>
      </c>
      <c r="BD417" s="932"/>
      <c r="BE417" s="641">
        <v>2016</v>
      </c>
      <c r="BF417" s="922">
        <f t="shared" si="117"/>
        <v>0</v>
      </c>
      <c r="BG417" s="906">
        <v>1.3</v>
      </c>
      <c r="BH417" s="888"/>
    </row>
    <row r="418" spans="1:60" s="887" customFormat="1" ht="12.75" customHeight="1" x14ac:dyDescent="0.2">
      <c r="A418" s="905" t="s">
        <v>4482</v>
      </c>
      <c r="B418" s="621" t="s">
        <v>4481</v>
      </c>
      <c r="C418" s="957" t="s">
        <v>112</v>
      </c>
      <c r="D418" s="957" t="s">
        <v>4338</v>
      </c>
      <c r="E418" s="754">
        <v>5</v>
      </c>
      <c r="F418" s="1235">
        <v>844</v>
      </c>
      <c r="G418" s="1235" t="s">
        <v>106</v>
      </c>
      <c r="H418" s="1235" t="s">
        <v>106</v>
      </c>
      <c r="I418" s="898">
        <v>16.18</v>
      </c>
      <c r="J418" s="669">
        <f t="shared" si="104"/>
        <v>2.2249690976514214</v>
      </c>
      <c r="K418" s="901">
        <v>0.09</v>
      </c>
      <c r="L418" s="911">
        <v>4</v>
      </c>
      <c r="M418" s="660">
        <f t="shared" si="105"/>
        <v>0.36</v>
      </c>
      <c r="N418" s="894" t="s">
        <v>491</v>
      </c>
      <c r="O418" s="756">
        <v>0.08</v>
      </c>
      <c r="P418" s="885">
        <v>43732</v>
      </c>
      <c r="Q418" s="885">
        <v>43753</v>
      </c>
      <c r="R418" s="660">
        <f t="shared" si="106"/>
        <v>12.499999999999993</v>
      </c>
      <c r="S418" s="721">
        <f>IF(INDEX(Historical!$D$7:$D$1379,MATCH(B418,Historical!$B$7:$B$1403,0))=0,"n/a",(INDEX(Historical!$C$7:$C$1381,MATCH(B418,Historical!$B$7:$B$1403,0))/INDEX(Historical!$D$7:$D$1379,MATCH(B418,Historical!$B$7:$B$1403,0))-1)*100)</f>
        <v>6.8965517241379226</v>
      </c>
      <c r="T418" s="721">
        <f>IF(INDEX(Historical!$F$7:$F$1372,MATCH(B418,Historical!$B$7:$B$1403,0))=0,"n/a",((INDEX(Historical!$C$7:$C$1381,MATCH(B418,Historical!$B$7:$B$1403,0))/INDEX(Historical!$F$7:$F$1372,MATCH(B418,Historical!$B$7:$B$1403,0)))^(1/3)-1)*100)</f>
        <v>11.273835644272513</v>
      </c>
      <c r="U418" s="721">
        <f>IF(INDEX(Historical!$H$7:$H$1372,MATCH(B418,Historical!$B$7:$B$1403,0))=0,"n/a",((INDEX(Historical!$C$7:$C$1381,MATCH(B418,Historical!$B$7:$B$1403,0))/INDEX(Historical!$H$7:$H$1372,MATCH(B418,Historical!$B$7:$B$1403,0)))^(1/5)-1)*100)</f>
        <v>9.1607069589288557</v>
      </c>
      <c r="V418" s="721">
        <f>IF(INDEX(Historical!$O$7:$O$1372,MATCH(B418,Historical!$B$7:$B$1403,0))=0,"n/a",((INDEX(Historical!$C$7:$C$1381,MATCH(B418,Historical!$B$7:$B$1403,0))/INDEX(Historical!$O$7:$O$1372,MATCH(B418,Historical!$B$7:$B$1403,0)))^(1/10)-1)*100)</f>
        <v>0</v>
      </c>
      <c r="W418" s="722" t="str">
        <f t="shared" si="107"/>
        <v>n/a</v>
      </c>
      <c r="X418" s="723">
        <f t="shared" si="108"/>
        <v>0.14158743367741661</v>
      </c>
      <c r="Y418" s="900"/>
      <c r="Z418" s="669">
        <f t="shared" si="109"/>
        <v>32.142857142857139</v>
      </c>
      <c r="AA418" s="910">
        <f t="shared" si="110"/>
        <v>14.446428571428569</v>
      </c>
      <c r="AB418" s="911">
        <v>6</v>
      </c>
      <c r="AC418" s="889">
        <v>1.1200000000000001</v>
      </c>
      <c r="AD418" s="889">
        <v>0.85</v>
      </c>
      <c r="AE418" s="889">
        <v>0.78</v>
      </c>
      <c r="AF418" s="889">
        <v>2.57</v>
      </c>
      <c r="AG418" s="889">
        <v>18.8</v>
      </c>
      <c r="AH418" s="889">
        <v>20.8</v>
      </c>
      <c r="AI418" s="889" t="s">
        <v>136</v>
      </c>
      <c r="AJ418" s="889">
        <v>64.7</v>
      </c>
      <c r="AK418" s="889">
        <v>17</v>
      </c>
      <c r="AL418" s="902">
        <v>597.20000000000005</v>
      </c>
      <c r="AM418" s="896">
        <v>1.0999999999999999</v>
      </c>
      <c r="AN418" s="889">
        <v>0</v>
      </c>
      <c r="AO418" s="762">
        <f t="shared" si="111"/>
        <v>-3.0607525148482928</v>
      </c>
      <c r="AP418" s="763">
        <f t="shared" si="112"/>
        <v>11.385676056580277</v>
      </c>
      <c r="AQ418" s="912">
        <f t="shared" si="113"/>
        <v>28.456341789853813</v>
      </c>
      <c r="AR418" s="669">
        <f>INDEX(Historical!$C$7:$C$1381,MATCH(B418,Historical!$B$7:$B$1403,0))*IF(AH418="n/a",1.03,IF(AH418&lt;0,1.01,IF(AH418&gt;10,1.1,(1+AH418/100))))</f>
        <v>0.34100000000000003</v>
      </c>
      <c r="AS418" s="910">
        <f t="shared" si="114"/>
        <v>0.35123000000000004</v>
      </c>
      <c r="AT418" s="910">
        <f t="shared" si="118"/>
        <v>0.38635300000000006</v>
      </c>
      <c r="AU418" s="910">
        <f t="shared" si="118"/>
        <v>0.4249883000000001</v>
      </c>
      <c r="AV418" s="910">
        <f t="shared" si="118"/>
        <v>0.46748713000000014</v>
      </c>
      <c r="AW418" s="669">
        <f t="shared" si="115"/>
        <v>1.9710584300000003</v>
      </c>
      <c r="AX418" s="770">
        <f t="shared" si="116"/>
        <v>12.182066934487022</v>
      </c>
      <c r="AY418" s="959">
        <v>0.85</v>
      </c>
      <c r="AZ418" s="896">
        <v>17.669999999999998</v>
      </c>
      <c r="BA418" s="896">
        <v>-27.77</v>
      </c>
      <c r="BB418" s="896">
        <v>-17.330000000000002</v>
      </c>
      <c r="BC418" s="896">
        <v>-13.76</v>
      </c>
      <c r="BD418" s="932"/>
      <c r="BE418" s="641">
        <v>2015</v>
      </c>
      <c r="BF418" s="922">
        <f t="shared" si="117"/>
        <v>0</v>
      </c>
      <c r="BG418" s="906">
        <v>11.3</v>
      </c>
      <c r="BH418" s="888"/>
    </row>
    <row r="419" spans="1:60" s="887" customFormat="1" ht="12.75" customHeight="1" x14ac:dyDescent="0.2">
      <c r="A419" s="905" t="s">
        <v>4622</v>
      </c>
      <c r="B419" s="621" t="s">
        <v>4617</v>
      </c>
      <c r="C419" s="957" t="s">
        <v>108</v>
      </c>
      <c r="D419" s="957" t="s">
        <v>118</v>
      </c>
      <c r="E419" s="754">
        <v>5</v>
      </c>
      <c r="F419" s="1235">
        <v>865</v>
      </c>
      <c r="G419" s="1235" t="s">
        <v>106</v>
      </c>
      <c r="H419" s="1235" t="s">
        <v>106</v>
      </c>
      <c r="I419" s="898">
        <v>121.47</v>
      </c>
      <c r="J419" s="669">
        <f t="shared" si="104"/>
        <v>0.29636947394418373</v>
      </c>
      <c r="K419" s="901">
        <v>0.09</v>
      </c>
      <c r="L419" s="911">
        <v>4</v>
      </c>
      <c r="M419" s="660">
        <f t="shared" si="105"/>
        <v>0.36</v>
      </c>
      <c r="N419" s="894" t="s">
        <v>148</v>
      </c>
      <c r="O419" s="756">
        <v>0.08</v>
      </c>
      <c r="P419" s="885">
        <v>43888</v>
      </c>
      <c r="Q419" s="885">
        <v>43902</v>
      </c>
      <c r="R419" s="660">
        <f t="shared" si="106"/>
        <v>12.499999999999993</v>
      </c>
      <c r="S419" s="721">
        <f>IF(INDEX(Historical!$D$7:$D$1379,MATCH(B419,Historical!$B$7:$B$1403,0))=0,"n/a",(INDEX(Historical!$C$7:$C$1381,MATCH(B419,Historical!$B$7:$B$1403,0))/INDEX(Historical!$D$7:$D$1379,MATCH(B419,Historical!$B$7:$B$1403,0))-1)*100)</f>
        <v>14.285714285714279</v>
      </c>
      <c r="T419" s="721">
        <f>IF(INDEX(Historical!$F$7:$F$1372,MATCH(B419,Historical!$B$7:$B$1403,0))=0,"n/a",((INDEX(Historical!$C$7:$C$1381,MATCH(B419,Historical!$B$7:$B$1403,0))/INDEX(Historical!$F$7:$F$1372,MATCH(B419,Historical!$B$7:$B$1403,0)))^(1/3)-1)*100)</f>
        <v>47.361259945615465</v>
      </c>
      <c r="U419" s="721" t="str">
        <f>IF(INDEX(Historical!$H$7:$H$1372,MATCH(B419,Historical!$B$7:$B$1403,0))=0,"n/a",((INDEX(Historical!$C$7:$C$1381,MATCH(B419,Historical!$B$7:$B$1403,0))/INDEX(Historical!$H$7:$H$1372,MATCH(B419,Historical!$B$7:$B$1403,0)))^(1/5)-1)*100)</f>
        <v>n/a</v>
      </c>
      <c r="V419" s="721" t="str">
        <f>IF(INDEX(Historical!$O$7:$O$1372,MATCH(B419,Historical!$B$7:$B$1403,0))=0,"n/a",((INDEX(Historical!$C$7:$C$1381,MATCH(B419,Historical!$B$7:$B$1403,0))/INDEX(Historical!$O$7:$O$1372,MATCH(B419,Historical!$B$7:$B$1403,0)))^(1/10)-1)*100)</f>
        <v>n/a</v>
      </c>
      <c r="W419" s="722" t="str">
        <f t="shared" si="107"/>
        <v>n/a</v>
      </c>
      <c r="X419" s="723" t="str">
        <f t="shared" si="108"/>
        <v>n/a</v>
      </c>
      <c r="Y419" s="900"/>
      <c r="Z419" s="669">
        <f t="shared" si="109"/>
        <v>15.789473684210527</v>
      </c>
      <c r="AA419" s="910">
        <f t="shared" si="110"/>
        <v>53.276315789473685</v>
      </c>
      <c r="AB419" s="911">
        <v>12</v>
      </c>
      <c r="AC419" s="889">
        <v>2.2799999999999998</v>
      </c>
      <c r="AD419" s="889">
        <v>3.55</v>
      </c>
      <c r="AE419" s="889">
        <v>9.51</v>
      </c>
      <c r="AF419" s="889">
        <v>6.74</v>
      </c>
      <c r="AG419" s="889">
        <v>15.6</v>
      </c>
      <c r="AH419" s="889">
        <v>24.9</v>
      </c>
      <c r="AI419" s="889">
        <v>11.110000000000001</v>
      </c>
      <c r="AJ419" s="889">
        <v>21.6</v>
      </c>
      <c r="AK419" s="889">
        <v>15</v>
      </c>
      <c r="AL419" s="902">
        <v>2660</v>
      </c>
      <c r="AM419" s="896">
        <v>3.2</v>
      </c>
      <c r="AN419" s="889">
        <v>0.03</v>
      </c>
      <c r="AO419" s="762" t="str">
        <f t="shared" si="111"/>
        <v>n/a</v>
      </c>
      <c r="AP419" s="763" t="str">
        <f t="shared" si="112"/>
        <v>n/a</v>
      </c>
      <c r="AQ419" s="912">
        <f t="shared" si="113"/>
        <v>299.48987939957885</v>
      </c>
      <c r="AR419" s="669">
        <f>INDEX(Historical!$C$7:$C$1381,MATCH(B419,Historical!$B$7:$B$1403,0))*IF(AH419="n/a",1.03,IF(AH419&lt;0,1.01,IF(AH419&gt;10,1.1,(1+AH419/100))))</f>
        <v>0.35200000000000004</v>
      </c>
      <c r="AS419" s="910">
        <f t="shared" si="114"/>
        <v>0.38720000000000004</v>
      </c>
      <c r="AT419" s="910">
        <f t="shared" si="118"/>
        <v>0.42592000000000008</v>
      </c>
      <c r="AU419" s="910">
        <f t="shared" si="118"/>
        <v>0.4685120000000001</v>
      </c>
      <c r="AV419" s="910">
        <f t="shared" si="118"/>
        <v>0.51536320000000013</v>
      </c>
      <c r="AW419" s="669">
        <f t="shared" si="115"/>
        <v>2.1489952000000003</v>
      </c>
      <c r="AX419" s="770">
        <f t="shared" si="116"/>
        <v>1.7691571581460446</v>
      </c>
      <c r="AY419" s="959">
        <v>0.41</v>
      </c>
      <c r="AZ419" s="896">
        <v>86.3</v>
      </c>
      <c r="BA419" s="896">
        <v>-8.41</v>
      </c>
      <c r="BB419" s="896">
        <v>7.91</v>
      </c>
      <c r="BC419" s="896">
        <v>22.18</v>
      </c>
      <c r="BD419" s="932"/>
      <c r="BE419" s="641">
        <v>2016</v>
      </c>
      <c r="BF419" s="922">
        <f t="shared" si="117"/>
        <v>0</v>
      </c>
      <c r="BG419" s="906">
        <v>5.5</v>
      </c>
      <c r="BH419" s="888"/>
    </row>
    <row r="420" spans="1:60" s="887" customFormat="1" ht="12.75" customHeight="1" x14ac:dyDescent="0.2">
      <c r="A420" s="905" t="s">
        <v>4579</v>
      </c>
      <c r="B420" s="621" t="s">
        <v>3852</v>
      </c>
      <c r="C420" s="957" t="s">
        <v>108</v>
      </c>
      <c r="D420" s="957" t="s">
        <v>4339</v>
      </c>
      <c r="E420" s="754">
        <v>5</v>
      </c>
      <c r="F420" s="1235">
        <v>825</v>
      </c>
      <c r="G420" s="1235" t="s">
        <v>106</v>
      </c>
      <c r="H420" s="1235" t="s">
        <v>106</v>
      </c>
      <c r="I420" s="898">
        <v>15.25</v>
      </c>
      <c r="J420" s="669">
        <f t="shared" si="104"/>
        <v>8.9180327868852469</v>
      </c>
      <c r="K420" s="901">
        <v>0.34</v>
      </c>
      <c r="L420" s="911">
        <v>4</v>
      </c>
      <c r="M420" s="660">
        <f t="shared" si="105"/>
        <v>1.36</v>
      </c>
      <c r="N420" s="894" t="s">
        <v>4569</v>
      </c>
      <c r="O420" s="756">
        <v>0.32500000000000001</v>
      </c>
      <c r="P420" s="890">
        <v>43441</v>
      </c>
      <c r="Q420" s="890">
        <v>43489</v>
      </c>
      <c r="R420" s="660">
        <f t="shared" si="106"/>
        <v>4.6153846153846194</v>
      </c>
      <c r="S420" s="721">
        <f>IF(INDEX(Historical!$D$7:$D$1379,MATCH(B420,Historical!$B$7:$B$1403,0))=0,"n/a",(INDEX(Historical!$C$7:$C$1381,MATCH(B420,Historical!$B$7:$B$1403,0))/INDEX(Historical!$D$7:$D$1379,MATCH(B420,Historical!$B$7:$B$1403,0))-1)*100)</f>
        <v>6.25</v>
      </c>
      <c r="T420" s="721">
        <f>IF(INDEX(Historical!$F$7:$F$1372,MATCH(B420,Historical!$B$7:$B$1403,0))=0,"n/a",((INDEX(Historical!$C$7:$C$1381,MATCH(B420,Historical!$B$7:$B$1403,0))/INDEX(Historical!$F$7:$F$1372,MATCH(B420,Historical!$B$7:$B$1403,0)))^(1/3)-1)*100)</f>
        <v>7.3285859876396353</v>
      </c>
      <c r="U420" s="721" t="str">
        <f>IF(INDEX(Historical!$H$7:$H$1372,MATCH(B420,Historical!$B$7:$B$1403,0))=0,"n/a",((INDEX(Historical!$C$7:$C$1381,MATCH(B420,Historical!$B$7:$B$1403,0))/INDEX(Historical!$H$7:$H$1372,MATCH(B420,Historical!$B$7:$B$1403,0)))^(1/5)-1)*100)</f>
        <v>n/a</v>
      </c>
      <c r="V420" s="721" t="str">
        <f>IF(INDEX(Historical!$O$7:$O$1372,MATCH(B420,Historical!$B$7:$B$1403,0))=0,"n/a",((INDEX(Historical!$C$7:$C$1381,MATCH(B420,Historical!$B$7:$B$1403,0))/INDEX(Historical!$O$7:$O$1372,MATCH(B420,Historical!$B$7:$B$1403,0)))^(1/10)-1)*100)</f>
        <v>n/a</v>
      </c>
      <c r="W420" s="722" t="str">
        <f t="shared" si="107"/>
        <v>n/a</v>
      </c>
      <c r="X420" s="723" t="str">
        <f t="shared" si="108"/>
        <v>n/a</v>
      </c>
      <c r="Y420" s="900"/>
      <c r="Z420" s="669">
        <f t="shared" si="109"/>
        <v>133.33333333333334</v>
      </c>
      <c r="AA420" s="910">
        <f t="shared" si="110"/>
        <v>14.950980392156863</v>
      </c>
      <c r="AB420" s="911">
        <v>12</v>
      </c>
      <c r="AC420" s="889">
        <v>1.02</v>
      </c>
      <c r="AD420" s="889">
        <v>3</v>
      </c>
      <c r="AE420" s="889">
        <v>3.8</v>
      </c>
      <c r="AF420" s="889">
        <v>1.1100000000000001</v>
      </c>
      <c r="AG420" s="889">
        <v>7.3</v>
      </c>
      <c r="AH420" s="889">
        <v>63</v>
      </c>
      <c r="AI420" s="889">
        <v>0</v>
      </c>
      <c r="AJ420" s="889">
        <v>-0.8</v>
      </c>
      <c r="AK420" s="889">
        <v>5</v>
      </c>
      <c r="AL420" s="902">
        <v>1830</v>
      </c>
      <c r="AM420" s="896">
        <v>0.2</v>
      </c>
      <c r="AN420" s="889">
        <v>3.33</v>
      </c>
      <c r="AO420" s="762" t="str">
        <f t="shared" si="111"/>
        <v>n/a</v>
      </c>
      <c r="AP420" s="763" t="str">
        <f t="shared" si="112"/>
        <v>n/a</v>
      </c>
      <c r="AQ420" s="912">
        <f t="shared" si="113"/>
        <v>-14.117423225289439</v>
      </c>
      <c r="AR420" s="669">
        <f>INDEX(Historical!$C$7:$C$1381,MATCH(B420,Historical!$B$7:$B$1403,0))*IF(AH420="n/a",1.03,IF(AH420&lt;0,1.01,IF(AH420&gt;10,1.1,(1+AH420/100))))</f>
        <v>1.4960000000000002</v>
      </c>
      <c r="AS420" s="910">
        <f t="shared" si="114"/>
        <v>1.4960000000000002</v>
      </c>
      <c r="AT420" s="910">
        <f t="shared" si="118"/>
        <v>1.5708000000000002</v>
      </c>
      <c r="AU420" s="910">
        <f t="shared" si="118"/>
        <v>1.6493400000000003</v>
      </c>
      <c r="AV420" s="910">
        <f t="shared" si="118"/>
        <v>1.7318070000000003</v>
      </c>
      <c r="AW420" s="669">
        <f t="shared" si="115"/>
        <v>7.9439470000000014</v>
      </c>
      <c r="AX420" s="770">
        <f t="shared" si="116"/>
        <v>52.091455737704926</v>
      </c>
      <c r="AY420" s="959">
        <v>1.06</v>
      </c>
      <c r="AZ420" s="896">
        <v>-3.7900000000000005</v>
      </c>
      <c r="BA420" s="896">
        <v>-19.61</v>
      </c>
      <c r="BB420" s="896">
        <v>-16.54</v>
      </c>
      <c r="BC420" s="896">
        <v>-11.4</v>
      </c>
      <c r="BD420" s="932"/>
      <c r="BE420" s="641">
        <v>2015</v>
      </c>
      <c r="BF420" s="922">
        <f t="shared" si="117"/>
        <v>0</v>
      </c>
      <c r="BG420" s="906">
        <v>1.6</v>
      </c>
      <c r="BH420" s="888"/>
    </row>
    <row r="421" spans="1:60" s="887" customFormat="1" ht="12.75" customHeight="1" x14ac:dyDescent="0.2">
      <c r="A421" s="905" t="s">
        <v>4592</v>
      </c>
      <c r="B421" s="887" t="s">
        <v>4552</v>
      </c>
      <c r="C421" s="957" t="s">
        <v>128</v>
      </c>
      <c r="D421" s="957" t="s">
        <v>192</v>
      </c>
      <c r="E421" s="754">
        <v>5</v>
      </c>
      <c r="F421" s="1235">
        <v>858</v>
      </c>
      <c r="G421" s="1235" t="s">
        <v>106</v>
      </c>
      <c r="H421" s="1235" t="s">
        <v>106</v>
      </c>
      <c r="I421" s="898">
        <v>83.11</v>
      </c>
      <c r="J421" s="669">
        <f t="shared" si="104"/>
        <v>5.4385753820238234</v>
      </c>
      <c r="K421" s="901">
        <v>1.1299999999999999</v>
      </c>
      <c r="L421" s="911">
        <v>4</v>
      </c>
      <c r="M421" s="660">
        <f t="shared" si="105"/>
        <v>4.5199999999999996</v>
      </c>
      <c r="N421" s="894" t="s">
        <v>4570</v>
      </c>
      <c r="O421" s="756">
        <v>0.75</v>
      </c>
      <c r="P421" s="885" t="s">
        <v>4565</v>
      </c>
      <c r="Q421" s="885" t="s">
        <v>4566</v>
      </c>
      <c r="R421" s="660">
        <f t="shared" si="106"/>
        <v>50.66666666666665</v>
      </c>
      <c r="S421" s="721">
        <f>IF(INDEX(Historical!$D$7:$D$1379,MATCH(B421,Historical!$B$7:$B$1403,0))=0,"n/a",(INDEX(Historical!$C$7:$C$1381,MATCH(B421,Historical!$B$7:$B$1403,0))/INDEX(Historical!$D$7:$D$1379,MATCH(B421,Historical!$B$7:$B$1403,0))-1)*100)</f>
        <v>56.25</v>
      </c>
      <c r="T421" s="721">
        <f>IF(INDEX(Historical!$F$7:$F$1372,MATCH(B421,Historical!$B$7:$B$1403,0))=0,"n/a",((INDEX(Historical!$C$7:$C$1381,MATCH(B421,Historical!$B$7:$B$1403,0))/INDEX(Historical!$F$7:$F$1372,MATCH(B421,Historical!$B$7:$B$1403,0)))^(1/3)-1)*100)</f>
        <v>44.224957030740832</v>
      </c>
      <c r="U421" s="721" t="str">
        <f>IF(INDEX(Historical!$H$7:$H$1372,MATCH(B421,Historical!$B$7:$B$1403,0))=0,"n/a",((INDEX(Historical!$C$7:$C$1381,MATCH(B421,Historical!$B$7:$B$1403,0))/INDEX(Historical!$H$7:$H$1372,MATCH(B421,Historical!$B$7:$B$1403,0)))^(1/5)-1)*100)</f>
        <v>n/a</v>
      </c>
      <c r="V421" s="721" t="str">
        <f>IF(INDEX(Historical!$O$7:$O$1372,MATCH(B421,Historical!$B$7:$B$1403,0))=0,"n/a",((INDEX(Historical!$C$7:$C$1381,MATCH(B421,Historical!$B$7:$B$1403,0))/INDEX(Historical!$O$7:$O$1372,MATCH(B421,Historical!$B$7:$B$1403,0)))^(1/10)-1)*100)</f>
        <v>n/a</v>
      </c>
      <c r="W421" s="722" t="str">
        <f t="shared" si="107"/>
        <v>n/a</v>
      </c>
      <c r="X421" s="723" t="str">
        <f t="shared" si="108"/>
        <v>n/a</v>
      </c>
      <c r="Y421" s="900"/>
      <c r="Z421" s="669">
        <f t="shared" si="109"/>
        <v>74.464579901153201</v>
      </c>
      <c r="AA421" s="910">
        <f t="shared" si="110"/>
        <v>13.691927512355848</v>
      </c>
      <c r="AB421" s="911">
        <v>12</v>
      </c>
      <c r="AC421" s="889">
        <v>6.07</v>
      </c>
      <c r="AD421" s="889">
        <v>0.68</v>
      </c>
      <c r="AE421" s="889">
        <v>1.48</v>
      </c>
      <c r="AF421" s="889">
        <v>8.77</v>
      </c>
      <c r="AG421" s="889">
        <v>62.9</v>
      </c>
      <c r="AH421" s="889">
        <v>98.4</v>
      </c>
      <c r="AI421" s="889">
        <v>14.67</v>
      </c>
      <c r="AJ421" s="889">
        <v>18.7</v>
      </c>
      <c r="AK421" s="889">
        <v>20</v>
      </c>
      <c r="AL421" s="902">
        <v>1020</v>
      </c>
      <c r="AM421" s="896">
        <v>1.5</v>
      </c>
      <c r="AN421" s="889">
        <v>0</v>
      </c>
      <c r="AO421" s="762" t="str">
        <f t="shared" si="111"/>
        <v>n/a</v>
      </c>
      <c r="AP421" s="763" t="str">
        <f t="shared" si="112"/>
        <v>n/a</v>
      </c>
      <c r="AQ421" s="912">
        <f t="shared" si="113"/>
        <v>131.0153475261001</v>
      </c>
      <c r="AR421" s="669">
        <f>INDEX(Historical!$C$7:$C$1381,MATCH(B421,Historical!$B$7:$B$1403,0))*IF(AH421="n/a",1.03,IF(AH421&lt;0,1.01,IF(AH421&gt;10,1.1,(1+AH421/100))))</f>
        <v>3.3000000000000003</v>
      </c>
      <c r="AS421" s="910">
        <f t="shared" si="114"/>
        <v>3.6300000000000008</v>
      </c>
      <c r="AT421" s="910">
        <f t="shared" si="118"/>
        <v>3.9930000000000012</v>
      </c>
      <c r="AU421" s="910">
        <f t="shared" si="118"/>
        <v>4.3923000000000014</v>
      </c>
      <c r="AV421" s="910">
        <f t="shared" si="118"/>
        <v>4.8315300000000017</v>
      </c>
      <c r="AW421" s="669">
        <f t="shared" si="115"/>
        <v>20.146830000000005</v>
      </c>
      <c r="AX421" s="770">
        <f t="shared" si="116"/>
        <v>24.241162315004217</v>
      </c>
      <c r="AY421" s="959">
        <v>0.75</v>
      </c>
      <c r="AZ421" s="896">
        <v>24.98</v>
      </c>
      <c r="BA421" s="896">
        <v>-47.86</v>
      </c>
      <c r="BB421" s="896">
        <v>-20.51</v>
      </c>
      <c r="BC421" s="896">
        <v>-23.16</v>
      </c>
      <c r="BD421" s="932"/>
      <c r="BE421" s="641">
        <v>2016</v>
      </c>
      <c r="BF421" s="922">
        <f t="shared" si="117"/>
        <v>0</v>
      </c>
      <c r="BG421" s="906">
        <v>37.299999999999997</v>
      </c>
      <c r="BH421" s="721"/>
    </row>
    <row r="422" spans="1:60" s="887" customFormat="1" x14ac:dyDescent="0.2">
      <c r="A422" s="156" t="s">
        <v>4019</v>
      </c>
      <c r="B422" s="858" t="s">
        <v>4020</v>
      </c>
      <c r="C422" s="957" t="s">
        <v>246</v>
      </c>
      <c r="D422" s="957" t="s">
        <v>4362</v>
      </c>
      <c r="E422" s="754">
        <v>5</v>
      </c>
      <c r="F422" s="1235">
        <v>826</v>
      </c>
      <c r="G422" s="1235" t="s">
        <v>106</v>
      </c>
      <c r="H422" s="1235" t="s">
        <v>106</v>
      </c>
      <c r="I422" s="898">
        <v>12.58</v>
      </c>
      <c r="J422" s="669">
        <f t="shared" si="104"/>
        <v>3.8155802861685211</v>
      </c>
      <c r="K422" s="901">
        <v>0.12</v>
      </c>
      <c r="L422" s="911">
        <v>4</v>
      </c>
      <c r="M422" s="660">
        <f t="shared" si="105"/>
        <v>0.48</v>
      </c>
      <c r="N422" s="894" t="s">
        <v>4436</v>
      </c>
      <c r="O422" s="756">
        <v>0.1</v>
      </c>
      <c r="P422" s="890">
        <v>43504</v>
      </c>
      <c r="Q422" s="890">
        <v>43535</v>
      </c>
      <c r="R422" s="660">
        <f t="shared" si="106"/>
        <v>19.999999999999989</v>
      </c>
      <c r="S422" s="721">
        <f>IF(INDEX(Historical!$D$7:$D$1379,MATCH(B422,Historical!$B$7:$B$1403,0))=0,"n/a",(INDEX(Historical!$C$7:$C$1381,MATCH(B422,Historical!$B$7:$B$1403,0))/INDEX(Historical!$D$7:$D$1379,MATCH(B422,Historical!$B$7:$B$1403,0))-1)*100)</f>
        <v>19.999999999999996</v>
      </c>
      <c r="T422" s="721">
        <f>IF(INDEX(Historical!$F$7:$F$1372,MATCH(B422,Historical!$B$7:$B$1403,0))=0,"n/a",((INDEX(Historical!$C$7:$C$1381,MATCH(B422,Historical!$B$7:$B$1403,0))/INDEX(Historical!$F$7:$F$1372,MATCH(B422,Historical!$B$7:$B$1403,0)))^(1/3)-1)*100)</f>
        <v>25.99210498948732</v>
      </c>
      <c r="U422" s="721">
        <f>IF(INDEX(Historical!$H$7:$H$1372,MATCH(B422,Historical!$B$7:$B$1403,0))=0,"n/a",((INDEX(Historical!$C$7:$C$1381,MATCH(B422,Historical!$B$7:$B$1403,0))/INDEX(Historical!$H$7:$H$1372,MATCH(B422,Historical!$B$7:$B$1403,0)))^(1/5)-1)*100)</f>
        <v>31.95079107728942</v>
      </c>
      <c r="V422" s="721">
        <f>IF(INDEX(Historical!$O$7:$O$1372,MATCH(B422,Historical!$B$7:$B$1403,0))=0,"n/a",((INDEX(Historical!$C$7:$C$1381,MATCH(B422,Historical!$B$7:$B$1403,0))/INDEX(Historical!$O$7:$O$1372,MATCH(B422,Historical!$B$7:$B$1403,0)))^(1/10)-1)*100)</f>
        <v>47.273335753468885</v>
      </c>
      <c r="W422" s="722">
        <f t="shared" si="107"/>
        <v>0.67587341929736555</v>
      </c>
      <c r="X422" s="723">
        <f t="shared" si="108"/>
        <v>0.98613552707683394</v>
      </c>
      <c r="Y422" s="900"/>
      <c r="Z422" s="669">
        <f t="shared" si="109"/>
        <v>57.142857142857139</v>
      </c>
      <c r="AA422" s="910">
        <f t="shared" si="110"/>
        <v>14.976190476190476</v>
      </c>
      <c r="AB422" s="911">
        <v>12</v>
      </c>
      <c r="AC422" s="889">
        <v>0.84</v>
      </c>
      <c r="AD422" s="889">
        <v>1.5</v>
      </c>
      <c r="AE422" s="889">
        <v>1.39</v>
      </c>
      <c r="AF422" s="889">
        <v>5.07</v>
      </c>
      <c r="AG422" s="889">
        <v>36.1</v>
      </c>
      <c r="AH422" s="889">
        <v>36.6</v>
      </c>
      <c r="AI422" s="889">
        <v>6.9</v>
      </c>
      <c r="AJ422" s="889">
        <v>32.4</v>
      </c>
      <c r="AK422" s="889">
        <v>10</v>
      </c>
      <c r="AL422" s="902">
        <v>426.59</v>
      </c>
      <c r="AM422" s="896">
        <v>10.5</v>
      </c>
      <c r="AN422" s="889">
        <v>0</v>
      </c>
      <c r="AO422" s="762">
        <f t="shared" si="111"/>
        <v>20.790180887267468</v>
      </c>
      <c r="AP422" s="763">
        <f t="shared" si="112"/>
        <v>35.766371363457942</v>
      </c>
      <c r="AQ422" s="912">
        <f t="shared" si="113"/>
        <v>83.70179423824149</v>
      </c>
      <c r="AR422" s="669">
        <f>INDEX(Historical!$C$7:$C$1381,MATCH(B422,Historical!$B$7:$B$1403,0))*IF(AH422="n/a",1.03,IF(AH422&lt;0,1.01,IF(AH422&gt;10,1.1,(1+AH422/100))))</f>
        <v>0.52800000000000002</v>
      </c>
      <c r="AS422" s="910">
        <f t="shared" si="114"/>
        <v>0.56443200000000004</v>
      </c>
      <c r="AT422" s="910">
        <f t="shared" si="118"/>
        <v>0.62087520000000007</v>
      </c>
      <c r="AU422" s="910">
        <f t="shared" si="118"/>
        <v>0.68296272000000013</v>
      </c>
      <c r="AV422" s="910">
        <f t="shared" si="118"/>
        <v>0.75125899200000024</v>
      </c>
      <c r="AW422" s="669">
        <f t="shared" si="115"/>
        <v>3.1475289120000003</v>
      </c>
      <c r="AX422" s="770">
        <f t="shared" si="116"/>
        <v>25.020102639109698</v>
      </c>
      <c r="AY422" s="959">
        <v>0.54</v>
      </c>
      <c r="AZ422" s="896">
        <v>1.51</v>
      </c>
      <c r="BA422" s="896">
        <v>-31.259999999999998</v>
      </c>
      <c r="BB422" s="896">
        <v>-12.740000000000002</v>
      </c>
      <c r="BC422" s="896">
        <v>-13.81</v>
      </c>
      <c r="BD422" s="932"/>
      <c r="BE422" s="641">
        <v>2015</v>
      </c>
      <c r="BF422" s="922">
        <f t="shared" si="117"/>
        <v>0</v>
      </c>
      <c r="BG422" s="906">
        <v>25.2</v>
      </c>
      <c r="BH422" s="888"/>
    </row>
    <row r="423" spans="1:60" s="887" customFormat="1" ht="12.75" customHeight="1" x14ac:dyDescent="0.2">
      <c r="A423" s="905" t="s">
        <v>4623</v>
      </c>
      <c r="B423" s="621" t="s">
        <v>4618</v>
      </c>
      <c r="C423" s="957" t="s">
        <v>108</v>
      </c>
      <c r="D423" s="957" t="s">
        <v>4355</v>
      </c>
      <c r="E423" s="754">
        <v>5</v>
      </c>
      <c r="F423" s="1235">
        <v>860</v>
      </c>
      <c r="G423" s="1235" t="s">
        <v>106</v>
      </c>
      <c r="H423" s="1235" t="s">
        <v>106</v>
      </c>
      <c r="I423" s="898">
        <v>23.82</v>
      </c>
      <c r="J423" s="669">
        <f t="shared" si="104"/>
        <v>4.4920235096557519</v>
      </c>
      <c r="K423" s="901">
        <v>0.26750000000000002</v>
      </c>
      <c r="L423" s="911">
        <v>4</v>
      </c>
      <c r="M423" s="660">
        <f t="shared" si="105"/>
        <v>1.07</v>
      </c>
      <c r="N423" s="894" t="s">
        <v>991</v>
      </c>
      <c r="O423" s="756">
        <v>0.24249999999999999</v>
      </c>
      <c r="P423" s="885">
        <v>43874</v>
      </c>
      <c r="Q423" s="885">
        <v>43882</v>
      </c>
      <c r="R423" s="660">
        <f t="shared" si="106"/>
        <v>10.309278350515473</v>
      </c>
      <c r="S423" s="721">
        <f>IF(INDEX(Historical!$D$7:$D$1379,MATCH(B423,Historical!$B$7:$B$1403,0))=0,"n/a",(INDEX(Historical!$C$7:$C$1381,MATCH(B423,Historical!$B$7:$B$1403,0))/INDEX(Historical!$D$7:$D$1379,MATCH(B423,Historical!$B$7:$B$1403,0))-1)*100)</f>
        <v>10.22727272727273</v>
      </c>
      <c r="T423" s="721">
        <f>IF(INDEX(Historical!$F$7:$F$1372,MATCH(B423,Historical!$B$7:$B$1403,0))=0,"n/a",((INDEX(Historical!$C$7:$C$1381,MATCH(B423,Historical!$B$7:$B$1403,0))/INDEX(Historical!$F$7:$F$1372,MATCH(B423,Historical!$B$7:$B$1403,0)))^(1/3)-1)*100)</f>
        <v>39.152093485560279</v>
      </c>
      <c r="U423" s="721" t="str">
        <f>IF(INDEX(Historical!$H$7:$H$1372,MATCH(B423,Historical!$B$7:$B$1403,0))=0,"n/a",((INDEX(Historical!$C$7:$C$1381,MATCH(B423,Historical!$B$7:$B$1403,0))/INDEX(Historical!$H$7:$H$1372,MATCH(B423,Historical!$B$7:$B$1403,0)))^(1/5)-1)*100)</f>
        <v>n/a</v>
      </c>
      <c r="V423" s="721" t="str">
        <f>IF(INDEX(Historical!$O$7:$O$1372,MATCH(B423,Historical!$B$7:$B$1403,0))=0,"n/a",((INDEX(Historical!$C$7:$C$1381,MATCH(B423,Historical!$B$7:$B$1403,0))/INDEX(Historical!$O$7:$O$1372,MATCH(B423,Historical!$B$7:$B$1403,0)))^(1/10)-1)*100)</f>
        <v>n/a</v>
      </c>
      <c r="W423" s="722" t="str">
        <f t="shared" si="107"/>
        <v>n/a</v>
      </c>
      <c r="X423" s="723" t="str">
        <f t="shared" si="108"/>
        <v>n/a</v>
      </c>
      <c r="Y423" s="900"/>
      <c r="Z423" s="669">
        <f t="shared" si="109"/>
        <v>47.555555555555557</v>
      </c>
      <c r="AA423" s="910">
        <f t="shared" si="110"/>
        <v>10.586666666666666</v>
      </c>
      <c r="AB423" s="911">
        <v>12</v>
      </c>
      <c r="AC423" s="889">
        <v>2.25</v>
      </c>
      <c r="AD423" s="889">
        <v>1.51</v>
      </c>
      <c r="AE423" s="889">
        <v>2.46</v>
      </c>
      <c r="AF423" s="889">
        <v>0.89</v>
      </c>
      <c r="AG423" s="889">
        <v>8.6999999999999993</v>
      </c>
      <c r="AH423" s="889">
        <v>48.699999999999996</v>
      </c>
      <c r="AI423" s="889">
        <v>3.52</v>
      </c>
      <c r="AJ423" s="889">
        <v>20.7</v>
      </c>
      <c r="AK423" s="889">
        <v>7.0000000000000009</v>
      </c>
      <c r="AL423" s="902">
        <v>585.97</v>
      </c>
      <c r="AM423" s="896">
        <v>3.8</v>
      </c>
      <c r="AN423" s="889">
        <v>0.37</v>
      </c>
      <c r="AO423" s="762" t="str">
        <f t="shared" si="111"/>
        <v>n/a</v>
      </c>
      <c r="AP423" s="763" t="str">
        <f t="shared" si="112"/>
        <v>n/a</v>
      </c>
      <c r="AQ423" s="912">
        <f t="shared" si="113"/>
        <v>-35.288217341701866</v>
      </c>
      <c r="AR423" s="669">
        <f>INDEX(Historical!$C$7:$C$1381,MATCH(B423,Historical!$B$7:$B$1403,0))*IF(AH423="n/a",1.03,IF(AH423&lt;0,1.01,IF(AH423&gt;10,1.1,(1+AH423/100))))</f>
        <v>1.0669999999999999</v>
      </c>
      <c r="AS423" s="910">
        <f t="shared" si="114"/>
        <v>1.1045583999999999</v>
      </c>
      <c r="AT423" s="910">
        <f t="shared" si="118"/>
        <v>1.181877488</v>
      </c>
      <c r="AU423" s="910">
        <f t="shared" si="118"/>
        <v>1.2646089121600002</v>
      </c>
      <c r="AV423" s="910">
        <f t="shared" si="118"/>
        <v>1.3531315360112002</v>
      </c>
      <c r="AW423" s="669">
        <f t="shared" si="115"/>
        <v>5.9711763361712</v>
      </c>
      <c r="AX423" s="770">
        <f t="shared" si="116"/>
        <v>25.067910731197312</v>
      </c>
      <c r="AY423" s="959">
        <v>1.35</v>
      </c>
      <c r="AZ423" s="896">
        <v>5.35</v>
      </c>
      <c r="BA423" s="896">
        <v>-19.25</v>
      </c>
      <c r="BB423" s="896">
        <v>-14.16</v>
      </c>
      <c r="BC423" s="896">
        <v>-10.979999999999999</v>
      </c>
      <c r="BD423" s="932"/>
      <c r="BE423" s="641">
        <v>2016</v>
      </c>
      <c r="BF423" s="922">
        <f t="shared" si="117"/>
        <v>0</v>
      </c>
      <c r="BG423" s="906">
        <v>1</v>
      </c>
    </row>
    <row r="424" spans="1:60" s="887" customFormat="1" ht="12.75" customHeight="1" x14ac:dyDescent="0.2">
      <c r="A424" s="905" t="s">
        <v>4580</v>
      </c>
      <c r="B424" s="621" t="s">
        <v>4022</v>
      </c>
      <c r="C424" s="957" t="s">
        <v>112</v>
      </c>
      <c r="D424" s="957" t="s">
        <v>212</v>
      </c>
      <c r="E424" s="754">
        <v>5</v>
      </c>
      <c r="F424" s="1235">
        <v>840</v>
      </c>
      <c r="G424" s="1235" t="s">
        <v>106</v>
      </c>
      <c r="H424" s="1235" t="s">
        <v>106</v>
      </c>
      <c r="I424" s="898">
        <v>10.95</v>
      </c>
      <c r="J424" s="669">
        <f t="shared" si="104"/>
        <v>1.9178082191780823</v>
      </c>
      <c r="K424" s="901">
        <v>5.2499999999999998E-2</v>
      </c>
      <c r="L424" s="911">
        <v>4</v>
      </c>
      <c r="M424" s="660">
        <f t="shared" si="105"/>
        <v>0.21</v>
      </c>
      <c r="N424" s="894" t="s">
        <v>1242</v>
      </c>
      <c r="O424" s="756">
        <v>0.05</v>
      </c>
      <c r="P424" s="885">
        <v>43685</v>
      </c>
      <c r="Q424" s="885">
        <v>43697</v>
      </c>
      <c r="R424" s="660">
        <f t="shared" si="106"/>
        <v>4.9999999999999902</v>
      </c>
      <c r="S424" s="721">
        <f>IF(INDEX(Historical!$D$7:$D$1379,MATCH(B424,Historical!$B$7:$B$1403,0))=0,"n/a",(INDEX(Historical!$C$7:$C$1381,MATCH(B424,Historical!$B$7:$B$1403,0))/INDEX(Historical!$D$7:$D$1379,MATCH(B424,Historical!$B$7:$B$1403,0))-1)*100)</f>
        <v>2.4999999999999911</v>
      </c>
      <c r="T424" s="721">
        <f>IF(INDEX(Historical!$F$7:$F$1372,MATCH(B424,Historical!$B$7:$B$1403,0))=0,"n/a",((INDEX(Historical!$C$7:$C$1381,MATCH(B424,Historical!$B$7:$B$1403,0))/INDEX(Historical!$F$7:$F$1372,MATCH(B424,Historical!$B$7:$B$1403,0)))^(1/3)-1)*100)</f>
        <v>23.06098642720351</v>
      </c>
      <c r="U424" s="721">
        <f>IF(INDEX(Historical!$H$7:$H$1372,MATCH(B424,Historical!$B$7:$B$1403,0))=0,"n/a",((INDEX(Historical!$C$7:$C$1381,MATCH(B424,Historical!$B$7:$B$1403,0))/INDEX(Historical!$H$7:$H$1372,MATCH(B424,Historical!$B$7:$B$1403,0)))^(1/5)-1)*100)</f>
        <v>23.974157100646899</v>
      </c>
      <c r="V424" s="721">
        <f>IF(INDEX(Historical!$O$7:$O$1372,MATCH(B424,Historical!$B$7:$B$1403,0))=0,"n/a",((INDEX(Historical!$C$7:$C$1381,MATCH(B424,Historical!$B$7:$B$1403,0))/INDEX(Historical!$O$7:$O$1372,MATCH(B424,Historical!$B$7:$B$1403,0)))^(1/10)-1)*100)</f>
        <v>11.343682847589932</v>
      </c>
      <c r="W424" s="722">
        <f t="shared" si="107"/>
        <v>2.1134368284758973</v>
      </c>
      <c r="X424" s="723">
        <f t="shared" si="108"/>
        <v>1.3778251207268333</v>
      </c>
      <c r="Y424" s="900"/>
      <c r="Z424" s="669">
        <f t="shared" si="109"/>
        <v>35</v>
      </c>
      <c r="AA424" s="910">
        <f t="shared" si="110"/>
        <v>18.25</v>
      </c>
      <c r="AB424" s="911">
        <v>9</v>
      </c>
      <c r="AC424" s="889">
        <v>0.6</v>
      </c>
      <c r="AD424" s="889">
        <v>1.83</v>
      </c>
      <c r="AE424" s="889">
        <v>1.77</v>
      </c>
      <c r="AF424" s="889">
        <v>2.9</v>
      </c>
      <c r="AG424" s="889">
        <v>16.600000000000001</v>
      </c>
      <c r="AH424" s="889">
        <v>-10.100000000000001</v>
      </c>
      <c r="AI424" s="889">
        <v>12.620000000000001</v>
      </c>
      <c r="AJ424" s="889">
        <v>17.399999999999999</v>
      </c>
      <c r="AK424" s="889">
        <v>10</v>
      </c>
      <c r="AL424" s="902">
        <v>1750</v>
      </c>
      <c r="AM424" s="896">
        <v>0.1</v>
      </c>
      <c r="AN424" s="889">
        <v>0.75</v>
      </c>
      <c r="AO424" s="762">
        <f t="shared" si="111"/>
        <v>7.6419653198249797</v>
      </c>
      <c r="AP424" s="763">
        <f t="shared" si="112"/>
        <v>25.89196531982498</v>
      </c>
      <c r="AQ424" s="912">
        <f t="shared" si="113"/>
        <v>53.369560937697869</v>
      </c>
      <c r="AR424" s="669">
        <f>INDEX(Historical!$C$7:$C$1381,MATCH(B424,Historical!$B$7:$B$1403,0))*IF(AH424="n/a",1.03,IF(AH424&lt;0,1.01,IF(AH424&gt;10,1.1,(1+AH424/100))))</f>
        <v>0.20705000000000001</v>
      </c>
      <c r="AS424" s="910">
        <f t="shared" si="114"/>
        <v>0.22775500000000004</v>
      </c>
      <c r="AT424" s="910">
        <f t="shared" si="118"/>
        <v>0.25053050000000004</v>
      </c>
      <c r="AU424" s="910">
        <f t="shared" si="118"/>
        <v>0.27558355000000007</v>
      </c>
      <c r="AV424" s="910">
        <f t="shared" si="118"/>
        <v>0.3031419050000001</v>
      </c>
      <c r="AW424" s="669">
        <f t="shared" si="115"/>
        <v>1.2640609550000004</v>
      </c>
      <c r="AX424" s="770">
        <f t="shared" si="116"/>
        <v>11.543935662100461</v>
      </c>
      <c r="AY424" s="959">
        <v>1.17</v>
      </c>
      <c r="AZ424" s="896">
        <v>23.59</v>
      </c>
      <c r="BA424" s="896">
        <v>-13.850000000000001</v>
      </c>
      <c r="BB424" s="896">
        <v>-8.82</v>
      </c>
      <c r="BC424" s="896">
        <v>0.86</v>
      </c>
      <c r="BD424" s="932"/>
      <c r="BE424" s="641">
        <v>2015</v>
      </c>
      <c r="BF424" s="922">
        <f t="shared" si="117"/>
        <v>0</v>
      </c>
      <c r="BG424" s="906">
        <v>7.3</v>
      </c>
      <c r="BH424" s="888"/>
    </row>
    <row r="425" spans="1:60" s="887" customFormat="1" ht="12.75" customHeight="1" x14ac:dyDescent="0.2">
      <c r="A425" s="905" t="s">
        <v>4578</v>
      </c>
      <c r="B425" s="621" t="s">
        <v>4543</v>
      </c>
      <c r="C425" s="957" t="s">
        <v>108</v>
      </c>
      <c r="D425" s="957" t="s">
        <v>4360</v>
      </c>
      <c r="E425" s="754">
        <v>5</v>
      </c>
      <c r="F425" s="1235">
        <v>853</v>
      </c>
      <c r="G425" s="1235" t="s">
        <v>106</v>
      </c>
      <c r="H425" s="1235" t="s">
        <v>106</v>
      </c>
      <c r="I425" s="898">
        <v>53.1</v>
      </c>
      <c r="J425" s="669">
        <f t="shared" si="104"/>
        <v>1.5065913370998119</v>
      </c>
      <c r="K425" s="901">
        <v>0.2</v>
      </c>
      <c r="L425" s="911">
        <v>4</v>
      </c>
      <c r="M425" s="660">
        <f t="shared" si="105"/>
        <v>0.8</v>
      </c>
      <c r="N425" s="894" t="s">
        <v>518</v>
      </c>
      <c r="O425" s="756">
        <v>0.18</v>
      </c>
      <c r="P425" s="885">
        <v>43796</v>
      </c>
      <c r="Q425" s="885">
        <v>43812</v>
      </c>
      <c r="R425" s="660">
        <f t="shared" si="106"/>
        <v>11.111111111111121</v>
      </c>
      <c r="S425" s="721">
        <f>IF(INDEX(Historical!$D$7:$D$1379,MATCH(B425,Historical!$B$7:$B$1403,0))=0,"n/a",(INDEX(Historical!$C$7:$C$1381,MATCH(B425,Historical!$B$7:$B$1403,0))/INDEX(Historical!$D$7:$D$1379,MATCH(B425,Historical!$B$7:$B$1403,0))-1)*100)</f>
        <v>12.12121212121211</v>
      </c>
      <c r="T425" s="721">
        <f>IF(INDEX(Historical!$F$7:$F$1372,MATCH(B425,Historical!$B$7:$B$1403,0))=0,"n/a",((INDEX(Historical!$C$7:$C$1381,MATCH(B425,Historical!$B$7:$B$1403,0))/INDEX(Historical!$F$7:$F$1372,MATCH(B425,Historical!$B$7:$B$1403,0)))^(1/3)-1)*100)</f>
        <v>13.960384306101293</v>
      </c>
      <c r="U425" s="721">
        <f>IF(INDEX(Historical!$H$7:$H$1372,MATCH(B425,Historical!$B$7:$B$1403,0))=0,"n/a",((INDEX(Historical!$C$7:$C$1381,MATCH(B425,Historical!$B$7:$B$1403,0))/INDEX(Historical!$H$7:$H$1372,MATCH(B425,Historical!$B$7:$B$1403,0)))^(1/5)-1)*100)</f>
        <v>13.09264089979596</v>
      </c>
      <c r="V425" s="721">
        <f>IF(INDEX(Historical!$O$7:$O$1372,MATCH(B425,Historical!$B$7:$B$1403,0))=0,"n/a",((INDEX(Historical!$C$7:$C$1381,MATCH(B425,Historical!$B$7:$B$1403,0))/INDEX(Historical!$O$7:$O$1372,MATCH(B425,Historical!$B$7:$B$1403,0)))^(1/10)-1)*100)</f>
        <v>26.594071548535013</v>
      </c>
      <c r="W425" s="722">
        <f t="shared" si="107"/>
        <v>0.49231426921227467</v>
      </c>
      <c r="X425" s="723" t="str">
        <f t="shared" si="108"/>
        <v>n/a</v>
      </c>
      <c r="Y425" s="900"/>
      <c r="Z425" s="669">
        <f t="shared" si="109"/>
        <v>26.845637583892618</v>
      </c>
      <c r="AA425" s="910">
        <f t="shared" si="110"/>
        <v>17.818791946308725</v>
      </c>
      <c r="AB425" s="911">
        <v>12</v>
      </c>
      <c r="AC425" s="889">
        <v>2.98</v>
      </c>
      <c r="AD425" s="889" t="s">
        <v>136</v>
      </c>
      <c r="AE425" s="889">
        <v>1.24</v>
      </c>
      <c r="AF425" s="889">
        <v>0.9</v>
      </c>
      <c r="AG425" s="889">
        <v>5.0999999999999996</v>
      </c>
      <c r="AH425" s="889">
        <v>20.599999999999998</v>
      </c>
      <c r="AI425" s="889">
        <v>-0.04</v>
      </c>
      <c r="AJ425" s="889">
        <v>-3.1</v>
      </c>
      <c r="AK425" s="889">
        <v>-6.9099999999999993</v>
      </c>
      <c r="AL425" s="902">
        <v>2120</v>
      </c>
      <c r="AM425" s="896">
        <v>7.1999999999999993</v>
      </c>
      <c r="AN425" s="889">
        <v>8.9</v>
      </c>
      <c r="AO425" s="762">
        <f t="shared" si="111"/>
        <v>-3.2195597094129536</v>
      </c>
      <c r="AP425" s="763">
        <f t="shared" si="112"/>
        <v>14.599232236895771</v>
      </c>
      <c r="AQ425" s="912">
        <f t="shared" si="113"/>
        <v>-15.575378126262896</v>
      </c>
      <c r="AR425" s="669">
        <f>INDEX(Historical!$C$7:$C$1381,MATCH(B425,Historical!$B$7:$B$1403,0))*IF(AH425="n/a",1.03,IF(AH425&lt;0,1.01,IF(AH425&gt;10,1.1,(1+AH425/100))))</f>
        <v>0.81400000000000006</v>
      </c>
      <c r="AS425" s="910">
        <f t="shared" si="114"/>
        <v>0.82214000000000009</v>
      </c>
      <c r="AT425" s="910">
        <f t="shared" si="118"/>
        <v>0.83036140000000014</v>
      </c>
      <c r="AU425" s="910">
        <f t="shared" si="118"/>
        <v>0.83866501400000015</v>
      </c>
      <c r="AV425" s="910">
        <f t="shared" si="118"/>
        <v>0.84705166414000022</v>
      </c>
      <c r="AW425" s="669">
        <f t="shared" si="115"/>
        <v>4.1522180781400007</v>
      </c>
      <c r="AX425" s="770">
        <f t="shared" si="116"/>
        <v>7.8196197328436927</v>
      </c>
      <c r="AY425" s="959">
        <v>0.31</v>
      </c>
      <c r="AZ425" s="896">
        <v>1.03</v>
      </c>
      <c r="BA425" s="896">
        <v>-24.11</v>
      </c>
      <c r="BB425" s="896">
        <v>-9.74</v>
      </c>
      <c r="BC425" s="896">
        <v>-13.38</v>
      </c>
      <c r="BD425" s="932"/>
      <c r="BE425" s="641">
        <v>2015</v>
      </c>
      <c r="BF425" s="922">
        <f t="shared" si="117"/>
        <v>0</v>
      </c>
      <c r="BG425" s="906">
        <v>0.5</v>
      </c>
      <c r="BH425" s="888"/>
    </row>
    <row r="426" spans="1:60" s="887" customFormat="1" ht="12.75" customHeight="1" x14ac:dyDescent="0.2">
      <c r="A426" s="905" t="s">
        <v>4495</v>
      </c>
      <c r="B426" s="621" t="s">
        <v>4494</v>
      </c>
      <c r="C426" s="957" t="s">
        <v>4335</v>
      </c>
      <c r="D426" s="957" t="s">
        <v>4336</v>
      </c>
      <c r="E426" s="754">
        <v>5</v>
      </c>
      <c r="F426" s="1235">
        <v>854</v>
      </c>
      <c r="G426" s="1235" t="s">
        <v>106</v>
      </c>
      <c r="H426" s="1235" t="s">
        <v>106</v>
      </c>
      <c r="I426" s="898">
        <v>33.74</v>
      </c>
      <c r="J426" s="669">
        <f t="shared" si="104"/>
        <v>3.912270302311796</v>
      </c>
      <c r="K426" s="901">
        <v>0.33</v>
      </c>
      <c r="L426" s="911">
        <v>4</v>
      </c>
      <c r="M426" s="660">
        <f t="shared" si="105"/>
        <v>1.32</v>
      </c>
      <c r="N426" s="894" t="s">
        <v>319</v>
      </c>
      <c r="O426" s="756">
        <v>0.32</v>
      </c>
      <c r="P426" s="885">
        <v>43810</v>
      </c>
      <c r="Q426" s="885">
        <v>43829</v>
      </c>
      <c r="R426" s="660">
        <f t="shared" si="106"/>
        <v>3.1250000000000027</v>
      </c>
      <c r="S426" s="721">
        <f>IF(INDEX(Historical!$D$7:$D$1379,MATCH(B426,Historical!$B$7:$B$1403,0))=0,"n/a",(INDEX(Historical!$C$7:$C$1381,MATCH(B426,Historical!$B$7:$B$1403,0))/INDEX(Historical!$D$7:$D$1379,MATCH(B426,Historical!$B$7:$B$1403,0))-1)*100)</f>
        <v>9.4827586206896584</v>
      </c>
      <c r="T426" s="721">
        <f>IF(INDEX(Historical!$F$7:$F$1372,MATCH(B426,Historical!$B$7:$B$1403,0))=0,"n/a",((INDEX(Historical!$C$7:$C$1381,MATCH(B426,Historical!$B$7:$B$1403,0))/INDEX(Historical!$F$7:$F$1372,MATCH(B426,Historical!$B$7:$B$1403,0)))^(1/3)-1)*100)</f>
        <v>13.007434657986106</v>
      </c>
      <c r="U426" s="721" t="str">
        <f>IF(INDEX(Historical!$H$7:$H$1372,MATCH(B426,Historical!$B$7:$B$1403,0))=0,"n/a",((INDEX(Historical!$C$7:$C$1381,MATCH(B426,Historical!$B$7:$B$1403,0))/INDEX(Historical!$H$7:$H$1372,MATCH(B426,Historical!$B$7:$B$1403,0)))^(1/5)-1)*100)</f>
        <v>n/a</v>
      </c>
      <c r="V426" s="721" t="str">
        <f>IF(INDEX(Historical!$O$7:$O$1372,MATCH(B426,Historical!$B$7:$B$1403,0))=0,"n/a",((INDEX(Historical!$C$7:$C$1381,MATCH(B426,Historical!$B$7:$B$1403,0))/INDEX(Historical!$O$7:$O$1372,MATCH(B426,Historical!$B$7:$B$1403,0)))^(1/10)-1)*100)</f>
        <v>n/a</v>
      </c>
      <c r="W426" s="722" t="str">
        <f t="shared" si="107"/>
        <v>n/a</v>
      </c>
      <c r="X426" s="723" t="str">
        <f t="shared" si="108"/>
        <v>n/a</v>
      </c>
      <c r="Y426" s="900"/>
      <c r="Z426" s="669" t="str">
        <f t="shared" si="109"/>
        <v>n/a</v>
      </c>
      <c r="AA426" s="910" t="str">
        <f t="shared" si="110"/>
        <v>n/a</v>
      </c>
      <c r="AB426" s="911">
        <v>12</v>
      </c>
      <c r="AC426" s="889">
        <v>-0.47</v>
      </c>
      <c r="AD426" s="889" t="s">
        <v>136</v>
      </c>
      <c r="AE426" s="889">
        <v>5.31</v>
      </c>
      <c r="AF426" s="889">
        <v>2.87</v>
      </c>
      <c r="AG426" s="889">
        <v>-3.8</v>
      </c>
      <c r="AH426" s="889">
        <v>391.40000000000003</v>
      </c>
      <c r="AI426" s="889">
        <v>-35.880000000000003</v>
      </c>
      <c r="AJ426" s="889">
        <v>34.1</v>
      </c>
      <c r="AK426" s="889">
        <v>11</v>
      </c>
      <c r="AL426" s="902">
        <v>2000</v>
      </c>
      <c r="AM426" s="896">
        <v>0.3</v>
      </c>
      <c r="AN426" s="889">
        <v>2.2000000000000002</v>
      </c>
      <c r="AO426" s="762" t="str">
        <f t="shared" si="111"/>
        <v>n/a</v>
      </c>
      <c r="AP426" s="763" t="str">
        <f t="shared" si="112"/>
        <v>n/a</v>
      </c>
      <c r="AQ426" s="912" t="str">
        <f t="shared" si="113"/>
        <v>n/a</v>
      </c>
      <c r="AR426" s="669">
        <f>INDEX(Historical!$C$7:$C$1381,MATCH(B426,Historical!$B$7:$B$1403,0))*IF(AH426="n/a",1.03,IF(AH426&lt;0,1.01,IF(AH426&gt;10,1.1,(1+AH426/100))))</f>
        <v>1.3970000000000002</v>
      </c>
      <c r="AS426" s="910">
        <f t="shared" si="114"/>
        <v>1.4109700000000003</v>
      </c>
      <c r="AT426" s="910">
        <f t="shared" si="118"/>
        <v>1.5520670000000005</v>
      </c>
      <c r="AU426" s="910">
        <f t="shared" si="118"/>
        <v>1.7072737000000007</v>
      </c>
      <c r="AV426" s="910">
        <f t="shared" si="118"/>
        <v>1.8780010700000009</v>
      </c>
      <c r="AW426" s="669">
        <f t="shared" si="115"/>
        <v>7.9453117700000027</v>
      </c>
      <c r="AX426" s="770">
        <f t="shared" si="116"/>
        <v>23.548641879075287</v>
      </c>
      <c r="AY426" s="959">
        <v>0.32</v>
      </c>
      <c r="AZ426" s="896">
        <v>24.23</v>
      </c>
      <c r="BA426" s="896">
        <v>-11.709999999999999</v>
      </c>
      <c r="BB426" s="896">
        <v>-3.01</v>
      </c>
      <c r="BC426" s="896">
        <v>3.36</v>
      </c>
      <c r="BD426" s="932"/>
      <c r="BE426" s="641">
        <v>2015</v>
      </c>
      <c r="BF426" s="922">
        <f t="shared" si="117"/>
        <v>0</v>
      </c>
      <c r="BG426" s="906">
        <v>-0.89999999999999991</v>
      </c>
      <c r="BH426" s="888"/>
    </row>
    <row r="427" spans="1:60" s="887" customFormat="1" ht="12.75" customHeight="1" x14ac:dyDescent="0.2">
      <c r="A427" s="905" t="s">
        <v>4502</v>
      </c>
      <c r="B427" s="621" t="s">
        <v>4500</v>
      </c>
      <c r="C427" s="957" t="s">
        <v>4335</v>
      </c>
      <c r="D427" s="957" t="s">
        <v>4336</v>
      </c>
      <c r="E427" s="754">
        <v>5</v>
      </c>
      <c r="F427" s="1235">
        <v>855</v>
      </c>
      <c r="G427" s="1235" t="s">
        <v>106</v>
      </c>
      <c r="H427" s="1235" t="s">
        <v>106</v>
      </c>
      <c r="I427" s="898">
        <v>44.5</v>
      </c>
      <c r="J427" s="669">
        <f t="shared" si="104"/>
        <v>2.8089887640449436</v>
      </c>
      <c r="K427" s="901">
        <v>0.3125</v>
      </c>
      <c r="L427" s="911">
        <v>4</v>
      </c>
      <c r="M427" s="660">
        <f t="shared" si="105"/>
        <v>1.25</v>
      </c>
      <c r="N427" s="894" t="s">
        <v>319</v>
      </c>
      <c r="O427" s="756">
        <v>0.27500000000000002</v>
      </c>
      <c r="P427" s="885">
        <v>43815</v>
      </c>
      <c r="Q427" s="885">
        <v>43830</v>
      </c>
      <c r="R427" s="660">
        <f t="shared" si="106"/>
        <v>13.636363636363628</v>
      </c>
      <c r="S427" s="721">
        <f>IF(INDEX(Historical!$D$7:$D$1379,MATCH(B427,Historical!$B$7:$B$1403,0))=0,"n/a",(INDEX(Historical!$C$7:$C$1381,MATCH(B427,Historical!$B$7:$B$1403,0))/INDEX(Historical!$D$7:$D$1379,MATCH(B427,Historical!$B$7:$B$1403,0))-1)*100)</f>
        <v>10.975609756097571</v>
      </c>
      <c r="T427" s="721">
        <f>IF(INDEX(Historical!$F$7:$F$1372,MATCH(B427,Historical!$B$7:$B$1403,0))=0,"n/a",((INDEX(Historical!$C$7:$C$1381,MATCH(B427,Historical!$B$7:$B$1403,0))/INDEX(Historical!$F$7:$F$1372,MATCH(B427,Historical!$B$7:$B$1403,0)))^(1/3)-1)*100)</f>
        <v>10.722477671874508</v>
      </c>
      <c r="U427" s="721" t="str">
        <f>IF(INDEX(Historical!$H$7:$H$1372,MATCH(B427,Historical!$B$7:$B$1403,0))=0,"n/a",((INDEX(Historical!$C$7:$C$1381,MATCH(B427,Historical!$B$7:$B$1403,0))/INDEX(Historical!$H$7:$H$1372,MATCH(B427,Historical!$B$7:$B$1403,0)))^(1/5)-1)*100)</f>
        <v>n/a</v>
      </c>
      <c r="V427" s="721" t="str">
        <f>IF(INDEX(Historical!$O$7:$O$1372,MATCH(B427,Historical!$B$7:$B$1403,0))=0,"n/a",((INDEX(Historical!$C$7:$C$1381,MATCH(B427,Historical!$B$7:$B$1403,0))/INDEX(Historical!$O$7:$O$1372,MATCH(B427,Historical!$B$7:$B$1403,0)))^(1/10)-1)*100)</f>
        <v>n/a</v>
      </c>
      <c r="W427" s="722" t="str">
        <f t="shared" si="107"/>
        <v>n/a</v>
      </c>
      <c r="X427" s="723" t="str">
        <f t="shared" si="108"/>
        <v>n/a</v>
      </c>
      <c r="Y427" s="900"/>
      <c r="Z427" s="669">
        <f t="shared" si="109"/>
        <v>30.940594059405939</v>
      </c>
      <c r="AA427" s="910">
        <f t="shared" si="110"/>
        <v>11.014851485148515</v>
      </c>
      <c r="AB427" s="911">
        <v>12</v>
      </c>
      <c r="AC427" s="889">
        <v>4.04</v>
      </c>
      <c r="AD427" s="889">
        <v>2.2000000000000002</v>
      </c>
      <c r="AE427" s="889">
        <v>6.24</v>
      </c>
      <c r="AF427" s="889">
        <v>2.5499999999999998</v>
      </c>
      <c r="AG427" s="889">
        <v>-5.2</v>
      </c>
      <c r="AH427" s="889">
        <v>-103</v>
      </c>
      <c r="AI427" s="889">
        <v>700</v>
      </c>
      <c r="AJ427" s="889">
        <v>-56.899999999999991</v>
      </c>
      <c r="AK427" s="889">
        <v>5</v>
      </c>
      <c r="AL427" s="902">
        <v>1130</v>
      </c>
      <c r="AM427" s="896">
        <v>9.6100000000000012</v>
      </c>
      <c r="AN427" s="889">
        <v>2.76</v>
      </c>
      <c r="AO427" s="762" t="str">
        <f t="shared" si="111"/>
        <v>n/a</v>
      </c>
      <c r="AP427" s="763" t="str">
        <f t="shared" si="112"/>
        <v>n/a</v>
      </c>
      <c r="AQ427" s="912">
        <f t="shared" si="113"/>
        <v>11.729576880228908</v>
      </c>
      <c r="AR427" s="669">
        <f>INDEX(Historical!$C$7:$C$1381,MATCH(B427,Historical!$B$7:$B$1403,0))*IF(AH427="n/a",1.03,IF(AH427&lt;0,1.01,IF(AH427&gt;10,1.1,(1+AH427/100))))</f>
        <v>1.1488749999999999</v>
      </c>
      <c r="AS427" s="910">
        <f t="shared" si="114"/>
        <v>1.2637624999999999</v>
      </c>
      <c r="AT427" s="910">
        <f t="shared" ref="AT427:AV439" si="119">IF($AK427="n/a",1.03*AS427,IF($AK427&lt;0,1.01*AS427,IF($AK427&gt;10,1.1*AS427,(1+$AK427/100)*AS427)))</f>
        <v>1.3269506250000001</v>
      </c>
      <c r="AU427" s="910">
        <f t="shared" si="119"/>
        <v>1.3932981562500002</v>
      </c>
      <c r="AV427" s="910">
        <f t="shared" si="119"/>
        <v>1.4629630640625002</v>
      </c>
      <c r="AW427" s="669">
        <f t="shared" si="115"/>
        <v>6.5958493453125007</v>
      </c>
      <c r="AX427" s="770">
        <f t="shared" si="116"/>
        <v>14.82213336025281</v>
      </c>
      <c r="AY427" s="959">
        <v>0.34</v>
      </c>
      <c r="AZ427" s="896">
        <v>29.81</v>
      </c>
      <c r="BA427" s="896">
        <v>-15.83</v>
      </c>
      <c r="BB427" s="896">
        <v>-5.6800000000000006</v>
      </c>
      <c r="BC427" s="896">
        <v>-2.06</v>
      </c>
      <c r="BD427" s="932"/>
      <c r="BE427" s="641">
        <v>2015</v>
      </c>
      <c r="BF427" s="922">
        <f t="shared" si="117"/>
        <v>0</v>
      </c>
      <c r="BG427" s="906">
        <v>-1.2</v>
      </c>
      <c r="BH427" s="888"/>
    </row>
    <row r="428" spans="1:60" s="887" customFormat="1" ht="12.75" customHeight="1" x14ac:dyDescent="0.2">
      <c r="A428" s="905" t="s">
        <v>4590</v>
      </c>
      <c r="B428" s="621" t="s">
        <v>3965</v>
      </c>
      <c r="C428" s="957" t="s">
        <v>108</v>
      </c>
      <c r="D428" s="957" t="s">
        <v>4355</v>
      </c>
      <c r="E428" s="754">
        <v>5</v>
      </c>
      <c r="F428" s="1235">
        <v>820</v>
      </c>
      <c r="G428" s="1235" t="s">
        <v>106</v>
      </c>
      <c r="H428" s="1235" t="s">
        <v>106</v>
      </c>
      <c r="I428" s="898">
        <v>14.11</v>
      </c>
      <c r="J428" s="669">
        <f t="shared" si="104"/>
        <v>1.7009213323883769</v>
      </c>
      <c r="K428" s="901">
        <v>0.06</v>
      </c>
      <c r="L428" s="911">
        <v>4</v>
      </c>
      <c r="M428" s="660">
        <f t="shared" si="105"/>
        <v>0.24</v>
      </c>
      <c r="N428" s="894" t="s">
        <v>693</v>
      </c>
      <c r="O428" s="756">
        <v>5.7500000000000002E-2</v>
      </c>
      <c r="P428" s="890" t="s">
        <v>4561</v>
      </c>
      <c r="Q428" s="890" t="s">
        <v>4562</v>
      </c>
      <c r="R428" s="660">
        <f t="shared" si="106"/>
        <v>4.3478260869565135</v>
      </c>
      <c r="S428" s="721">
        <f>IF(INDEX(Historical!$D$7:$D$1379,MATCH(B428,Historical!$B$7:$B$1403,0))=0,"n/a",(INDEX(Historical!$C$7:$C$1381,MATCH(B428,Historical!$B$7:$B$1403,0))/INDEX(Historical!$D$7:$D$1379,MATCH(B428,Historical!$B$7:$B$1403,0))-1)*100)</f>
        <v>1.0526315789473717</v>
      </c>
      <c r="T428" s="721">
        <f>IF(INDEX(Historical!$F$7:$F$1372,MATCH(B428,Historical!$B$7:$B$1403,0))=0,"n/a",((INDEX(Historical!$C$7:$C$1381,MATCH(B428,Historical!$B$7:$B$1403,0))/INDEX(Historical!$F$7:$F$1372,MATCH(B428,Historical!$B$7:$B$1403,0)))^(1/3)-1)*100)</f>
        <v>6.2658569182611146</v>
      </c>
      <c r="U428" s="721">
        <f>IF(INDEX(Historical!$H$7:$H$1372,MATCH(B428,Historical!$B$7:$B$1403,0))=0,"n/a",((INDEX(Historical!$C$7:$C$1381,MATCH(B428,Historical!$B$7:$B$1403,0))/INDEX(Historical!$H$7:$H$1372,MATCH(B428,Historical!$B$7:$B$1403,0)))^(1/5)-1)*100)</f>
        <v>14.869835499703509</v>
      </c>
      <c r="V428" s="721">
        <f>IF(INDEX(Historical!$O$7:$O$1372,MATCH(B428,Historical!$B$7:$B$1403,0))=0,"n/a",((INDEX(Historical!$C$7:$C$1381,MATCH(B428,Historical!$B$7:$B$1403,0))/INDEX(Historical!$O$7:$O$1372,MATCH(B428,Historical!$B$7:$B$1403,0)))^(1/10)-1)*100)</f>
        <v>2.2299270262671422</v>
      </c>
      <c r="W428" s="722">
        <f t="shared" si="107"/>
        <v>6.6683058793163053</v>
      </c>
      <c r="X428" s="723" t="str">
        <f t="shared" si="108"/>
        <v>n/a</v>
      </c>
      <c r="Y428" s="691" t="s">
        <v>4597</v>
      </c>
      <c r="Z428" s="669">
        <f t="shared" si="109"/>
        <v>30.379746835443033</v>
      </c>
      <c r="AA428" s="910">
        <f t="shared" si="110"/>
        <v>17.860759493670884</v>
      </c>
      <c r="AB428" s="911">
        <v>12</v>
      </c>
      <c r="AC428" s="889">
        <v>0.79</v>
      </c>
      <c r="AD428" s="889" t="s">
        <v>136</v>
      </c>
      <c r="AE428" s="889">
        <v>1.53</v>
      </c>
      <c r="AF428" s="889">
        <v>0.73</v>
      </c>
      <c r="AG428" s="889">
        <v>3.5000000000000004</v>
      </c>
      <c r="AH428" s="889">
        <v>18.7</v>
      </c>
      <c r="AI428" s="889" t="s">
        <v>136</v>
      </c>
      <c r="AJ428" s="889">
        <v>-0.2</v>
      </c>
      <c r="AK428" s="889" t="s">
        <v>136</v>
      </c>
      <c r="AL428" s="902">
        <v>63.92</v>
      </c>
      <c r="AM428" s="896">
        <v>3.1</v>
      </c>
      <c r="AN428" s="889">
        <v>0.17</v>
      </c>
      <c r="AO428" s="762">
        <f t="shared" si="111"/>
        <v>-1.290002661578999</v>
      </c>
      <c r="AP428" s="763">
        <f t="shared" si="112"/>
        <v>16.570756832091885</v>
      </c>
      <c r="AQ428" s="912">
        <f t="shared" si="113"/>
        <v>-23.876257374719899</v>
      </c>
      <c r="AR428" s="669">
        <f>INDEX(Historical!$C$7:$C$1381,MATCH(B428,Historical!$B$7:$B$1403,0))*IF(AH428="n/a",1.03,IF(AH428&lt;0,1.01,IF(AH428&gt;10,1.1,(1+AH428/100))))</f>
        <v>0.26400000000000001</v>
      </c>
      <c r="AS428" s="910">
        <f t="shared" si="114"/>
        <v>0.27192</v>
      </c>
      <c r="AT428" s="910">
        <f t="shared" si="119"/>
        <v>0.28007759999999998</v>
      </c>
      <c r="AU428" s="910">
        <f t="shared" si="119"/>
        <v>0.288479928</v>
      </c>
      <c r="AV428" s="910">
        <f t="shared" si="119"/>
        <v>0.29713432583999999</v>
      </c>
      <c r="AW428" s="669">
        <f t="shared" si="115"/>
        <v>1.40161185384</v>
      </c>
      <c r="AX428" s="770">
        <f t="shared" si="116"/>
        <v>9.9334645913536495</v>
      </c>
      <c r="AY428" s="959">
        <v>-0.43</v>
      </c>
      <c r="AZ428" s="896">
        <v>12.43</v>
      </c>
      <c r="BA428" s="896">
        <v>-13.170000000000002</v>
      </c>
      <c r="BB428" s="896">
        <v>2.2999999999999998</v>
      </c>
      <c r="BC428" s="896">
        <v>2.25</v>
      </c>
      <c r="BD428" s="932"/>
      <c r="BE428" s="641">
        <v>2015</v>
      </c>
      <c r="BF428" s="922">
        <f t="shared" si="117"/>
        <v>0</v>
      </c>
      <c r="BG428" s="906">
        <v>0.3</v>
      </c>
      <c r="BH428" s="888"/>
    </row>
    <row r="429" spans="1:60" s="887" customFormat="1" ht="12.75" customHeight="1" x14ac:dyDescent="0.2">
      <c r="A429" s="905" t="s">
        <v>4091</v>
      </c>
      <c r="B429" s="621" t="s">
        <v>4092</v>
      </c>
      <c r="C429" s="957" t="s">
        <v>108</v>
      </c>
      <c r="D429" s="957" t="s">
        <v>4351</v>
      </c>
      <c r="E429" s="754">
        <v>5</v>
      </c>
      <c r="F429" s="1235">
        <v>843</v>
      </c>
      <c r="G429" s="1235" t="s">
        <v>106</v>
      </c>
      <c r="H429" s="1235" t="s">
        <v>106</v>
      </c>
      <c r="I429" s="898">
        <v>22.91</v>
      </c>
      <c r="J429" s="669">
        <f t="shared" si="104"/>
        <v>9.7773897861195991</v>
      </c>
      <c r="K429" s="901">
        <v>0.56000000000000005</v>
      </c>
      <c r="L429" s="911">
        <v>4</v>
      </c>
      <c r="M429" s="660">
        <f t="shared" si="105"/>
        <v>2.2400000000000002</v>
      </c>
      <c r="N429" s="894" t="s">
        <v>288</v>
      </c>
      <c r="O429" s="756">
        <v>0.55000000000000004</v>
      </c>
      <c r="P429" s="885">
        <v>43720</v>
      </c>
      <c r="Q429" s="885">
        <v>43734</v>
      </c>
      <c r="R429" s="660">
        <f t="shared" si="106"/>
        <v>1.8181818181818195</v>
      </c>
      <c r="S429" s="721">
        <f>IF(INDEX(Historical!$D$7:$D$1379,MATCH(B429,Historical!$B$7:$B$1403,0))=0,"n/a",(INDEX(Historical!$C$7:$C$1381,MATCH(B429,Historical!$B$7:$B$1403,0))/INDEX(Historical!$D$7:$D$1379,MATCH(B429,Historical!$B$7:$B$1403,0))-1)*100)</f>
        <v>5.8252427184465994</v>
      </c>
      <c r="T429" s="721">
        <f>IF(INDEX(Historical!$F$7:$F$1372,MATCH(B429,Historical!$B$7:$B$1403,0))=0,"n/a",((INDEX(Historical!$C$7:$C$1381,MATCH(B429,Historical!$B$7:$B$1403,0))/INDEX(Historical!$F$7:$F$1372,MATCH(B429,Historical!$B$7:$B$1403,0)))^(1/3)-1)*100)</f>
        <v>8.6431937830855787</v>
      </c>
      <c r="U429" s="721" t="str">
        <f>IF(INDEX(Historical!$H$7:$H$1372,MATCH(B429,Historical!$B$7:$B$1403,0))=0,"n/a",((INDEX(Historical!$C$7:$C$1381,MATCH(B429,Historical!$B$7:$B$1403,0))/INDEX(Historical!$H$7:$H$1372,MATCH(B429,Historical!$B$7:$B$1403,0)))^(1/5)-1)*100)</f>
        <v>n/a</v>
      </c>
      <c r="V429" s="721" t="str">
        <f>IF(INDEX(Historical!$O$7:$O$1372,MATCH(B429,Historical!$B$7:$B$1403,0))=0,"n/a",((INDEX(Historical!$C$7:$C$1381,MATCH(B429,Historical!$B$7:$B$1403,0))/INDEX(Historical!$O$7:$O$1372,MATCH(B429,Historical!$B$7:$B$1403,0)))^(1/10)-1)*100)</f>
        <v>n/a</v>
      </c>
      <c r="W429" s="722" t="str">
        <f t="shared" si="107"/>
        <v>n/a</v>
      </c>
      <c r="X429" s="723" t="str">
        <f t="shared" si="108"/>
        <v>n/a</v>
      </c>
      <c r="Y429" s="900"/>
      <c r="Z429" s="669">
        <f t="shared" si="109"/>
        <v>51.141552511415533</v>
      </c>
      <c r="AA429" s="910">
        <f t="shared" si="110"/>
        <v>5.230593607305936</v>
      </c>
      <c r="AB429" s="911">
        <v>2</v>
      </c>
      <c r="AC429" s="889">
        <v>4.38</v>
      </c>
      <c r="AD429" s="889" t="s">
        <v>136</v>
      </c>
      <c r="AE429" s="889">
        <v>4.76</v>
      </c>
      <c r="AF429" s="889">
        <v>0.91</v>
      </c>
      <c r="AG429" s="889" t="s">
        <v>136</v>
      </c>
      <c r="AH429" s="889">
        <v>104.89999999999999</v>
      </c>
      <c r="AI429" s="889">
        <v>-57.099999999999994</v>
      </c>
      <c r="AJ429" s="889">
        <v>16.38</v>
      </c>
      <c r="AK429" s="889" t="s">
        <v>136</v>
      </c>
      <c r="AL429" s="902">
        <v>256.18</v>
      </c>
      <c r="AM429" s="896">
        <v>18.75</v>
      </c>
      <c r="AN429" s="889" t="s">
        <v>136</v>
      </c>
      <c r="AO429" s="762" t="str">
        <f t="shared" si="111"/>
        <v>n/a</v>
      </c>
      <c r="AP429" s="763" t="str">
        <f t="shared" si="112"/>
        <v>n/a</v>
      </c>
      <c r="AQ429" s="912">
        <f t="shared" si="113"/>
        <v>-54.005603323649169</v>
      </c>
      <c r="AR429" s="669">
        <f>INDEX(Historical!$C$7:$C$1381,MATCH(B429,Historical!$B$7:$B$1403,0))*IF(AH429="n/a",1.03,IF(AH429&lt;0,1.01,IF(AH429&gt;10,1.1,(1+AH429/100))))</f>
        <v>2.3980000000000006</v>
      </c>
      <c r="AS429" s="910">
        <f t="shared" si="114"/>
        <v>2.4219800000000005</v>
      </c>
      <c r="AT429" s="910">
        <f t="shared" si="119"/>
        <v>2.4946394000000005</v>
      </c>
      <c r="AU429" s="910">
        <f t="shared" si="119"/>
        <v>2.5694785820000008</v>
      </c>
      <c r="AV429" s="910">
        <f t="shared" si="119"/>
        <v>2.6465629394600008</v>
      </c>
      <c r="AW429" s="669">
        <f t="shared" si="115"/>
        <v>12.530660921460003</v>
      </c>
      <c r="AX429" s="770">
        <f t="shared" si="116"/>
        <v>54.695158976254923</v>
      </c>
      <c r="AY429" s="959" t="s">
        <v>136</v>
      </c>
      <c r="AZ429" s="896">
        <v>3.81</v>
      </c>
      <c r="BA429" s="896">
        <v>-20.169999999999998</v>
      </c>
      <c r="BB429" s="896">
        <v>-13.44</v>
      </c>
      <c r="BC429" s="896">
        <v>-9.1</v>
      </c>
      <c r="BD429" s="932"/>
      <c r="BE429" s="641">
        <v>2015</v>
      </c>
      <c r="BF429" s="922">
        <f t="shared" si="117"/>
        <v>0</v>
      </c>
      <c r="BG429" s="906" t="s">
        <v>136</v>
      </c>
      <c r="BH429" s="888"/>
    </row>
    <row r="430" spans="1:60" s="887" customFormat="1" ht="12.75" customHeight="1" x14ac:dyDescent="0.2">
      <c r="A430" s="905" t="s">
        <v>4604</v>
      </c>
      <c r="B430" s="621" t="s">
        <v>2062</v>
      </c>
      <c r="C430" s="957" t="s">
        <v>108</v>
      </c>
      <c r="D430" s="957" t="s">
        <v>4351</v>
      </c>
      <c r="E430" s="754">
        <v>5</v>
      </c>
      <c r="F430" s="1235">
        <v>863</v>
      </c>
      <c r="G430" s="1235" t="s">
        <v>106</v>
      </c>
      <c r="H430" s="1235" t="s">
        <v>106</v>
      </c>
      <c r="I430" s="898">
        <v>40.75</v>
      </c>
      <c r="J430" s="669">
        <f t="shared" si="104"/>
        <v>1.7668711656441718</v>
      </c>
      <c r="K430" s="901">
        <v>0.18</v>
      </c>
      <c r="L430" s="911">
        <v>4</v>
      </c>
      <c r="M430" s="660">
        <f t="shared" si="105"/>
        <v>0.72</v>
      </c>
      <c r="N430" s="894" t="s">
        <v>1242</v>
      </c>
      <c r="O430" s="756">
        <v>0.17</v>
      </c>
      <c r="P430" s="885">
        <v>43874</v>
      </c>
      <c r="Q430" s="885">
        <v>43889</v>
      </c>
      <c r="R430" s="660">
        <f t="shared" si="106"/>
        <v>5.8823529411764595</v>
      </c>
      <c r="S430" s="721">
        <f>IF(INDEX(Historical!$D$7:$D$1379,MATCH(B430,Historical!$B$7:$B$1403,0))=0,"n/a",(INDEX(Historical!$C$7:$C$1381,MATCH(B430,Historical!$B$7:$B$1403,0))/INDEX(Historical!$D$7:$D$1379,MATCH(B430,Historical!$B$7:$B$1403,0))-1)*100)</f>
        <v>47.826086956521749</v>
      </c>
      <c r="T430" s="721">
        <f>IF(INDEX(Historical!$F$7:$F$1372,MATCH(B430,Historical!$B$7:$B$1403,0))=0,"n/a",((INDEX(Historical!$C$7:$C$1381,MATCH(B430,Historical!$B$7:$B$1403,0))/INDEX(Historical!$F$7:$F$1372,MATCH(B430,Historical!$B$7:$B$1403,0)))^(1/3)-1)*100)</f>
        <v>36.055170063911589</v>
      </c>
      <c r="U430" s="721">
        <f>IF(INDEX(Historical!$H$7:$H$1372,MATCH(B430,Historical!$B$7:$B$1403,0))=0,"n/a",((INDEX(Historical!$C$7:$C$1381,MATCH(B430,Historical!$B$7:$B$1403,0))/INDEX(Historical!$H$7:$H$1372,MATCH(B430,Historical!$B$7:$B$1403,0)))^(1/5)-1)*100)</f>
        <v>23.157122757056104</v>
      </c>
      <c r="V430" s="721">
        <f>IF(INDEX(Historical!$O$7:$O$1372,MATCH(B430,Historical!$B$7:$B$1403,0))=0,"n/a",((INDEX(Historical!$C$7:$C$1381,MATCH(B430,Historical!$B$7:$B$1403,0))/INDEX(Historical!$O$7:$O$1372,MATCH(B430,Historical!$B$7:$B$1403,0)))^(1/10)-1)*100)</f>
        <v>10.97617886603237</v>
      </c>
      <c r="W430" s="722">
        <f t="shared" si="107"/>
        <v>2.1097617886603244</v>
      </c>
      <c r="X430" s="723">
        <f t="shared" si="108"/>
        <v>0.90457510769750404</v>
      </c>
      <c r="Y430" s="900"/>
      <c r="Z430" s="669">
        <f t="shared" si="109"/>
        <v>26.966292134831459</v>
      </c>
      <c r="AA430" s="910">
        <f t="shared" si="110"/>
        <v>15.262172284644196</v>
      </c>
      <c r="AB430" s="911">
        <v>12</v>
      </c>
      <c r="AC430" s="889">
        <v>2.67</v>
      </c>
      <c r="AD430" s="889">
        <v>8.34</v>
      </c>
      <c r="AE430" s="889">
        <v>4.66</v>
      </c>
      <c r="AF430" s="889">
        <v>2.85</v>
      </c>
      <c r="AG430" s="889">
        <v>19.400000000000002</v>
      </c>
      <c r="AH430" s="889">
        <v>48.699999999999996</v>
      </c>
      <c r="AI430" s="889">
        <v>9.16</v>
      </c>
      <c r="AJ430" s="889">
        <v>25.6</v>
      </c>
      <c r="AK430" s="889">
        <v>1.83</v>
      </c>
      <c r="AL430" s="902">
        <v>54960</v>
      </c>
      <c r="AM430" s="896">
        <v>10.57</v>
      </c>
      <c r="AN430" s="889">
        <v>11.68</v>
      </c>
      <c r="AO430" s="762">
        <f t="shared" si="111"/>
        <v>9.6618216380560806</v>
      </c>
      <c r="AP430" s="763">
        <f t="shared" si="112"/>
        <v>24.923993922700276</v>
      </c>
      <c r="AQ430" s="912">
        <f t="shared" si="113"/>
        <v>39.039868001529143</v>
      </c>
      <c r="AR430" s="669">
        <f>INDEX(Historical!$C$7:$C$1381,MATCH(B430,Historical!$B$7:$B$1403,0))*IF(AH430="n/a",1.03,IF(AH430&lt;0,1.01,IF(AH430&gt;10,1.1,(1+AH430/100))))</f>
        <v>0.74800000000000011</v>
      </c>
      <c r="AS430" s="910">
        <f t="shared" si="114"/>
        <v>0.81651680000000004</v>
      </c>
      <c r="AT430" s="910">
        <f t="shared" si="119"/>
        <v>0.83145905744000004</v>
      </c>
      <c r="AU430" s="910">
        <f t="shared" si="119"/>
        <v>0.84667475819115201</v>
      </c>
      <c r="AV430" s="910">
        <f t="shared" si="119"/>
        <v>0.86216890626605003</v>
      </c>
      <c r="AW430" s="669">
        <f t="shared" si="115"/>
        <v>4.1048195218972028</v>
      </c>
      <c r="AX430" s="770">
        <f t="shared" si="116"/>
        <v>10.073176740852032</v>
      </c>
      <c r="AY430" s="959">
        <v>1.3</v>
      </c>
      <c r="AZ430" s="896">
        <v>17.84</v>
      </c>
      <c r="BA430" s="896">
        <v>-21.099999999999998</v>
      </c>
      <c r="BB430" s="896">
        <v>-13.750000000000002</v>
      </c>
      <c r="BC430" s="896">
        <v>-5.47</v>
      </c>
      <c r="BD430" s="932"/>
      <c r="BE430" s="641">
        <v>2016</v>
      </c>
      <c r="BF430" s="922">
        <f t="shared" si="117"/>
        <v>0</v>
      </c>
      <c r="BG430" s="906">
        <v>1.3</v>
      </c>
      <c r="BH430" s="888"/>
    </row>
    <row r="431" spans="1:60" s="887" customFormat="1" x14ac:dyDescent="0.2">
      <c r="A431" s="905" t="s">
        <v>4589</v>
      </c>
      <c r="B431" s="621" t="s">
        <v>4550</v>
      </c>
      <c r="C431" s="957" t="s">
        <v>108</v>
      </c>
      <c r="D431" s="957" t="s">
        <v>4355</v>
      </c>
      <c r="E431" s="754">
        <v>5</v>
      </c>
      <c r="F431" s="1235">
        <v>850</v>
      </c>
      <c r="G431" s="1235" t="s">
        <v>106</v>
      </c>
      <c r="H431" s="1235" t="s">
        <v>106</v>
      </c>
      <c r="I431" s="898">
        <v>15.56</v>
      </c>
      <c r="J431" s="669">
        <f t="shared" si="104"/>
        <v>3.0848329048843186</v>
      </c>
      <c r="K431" s="901">
        <v>0.12</v>
      </c>
      <c r="L431" s="911">
        <v>4</v>
      </c>
      <c r="M431" s="660">
        <f t="shared" si="105"/>
        <v>0.48</v>
      </c>
      <c r="N431" s="894" t="s">
        <v>518</v>
      </c>
      <c r="O431" s="756">
        <v>0.1</v>
      </c>
      <c r="P431" s="885" t="s">
        <v>4559</v>
      </c>
      <c r="Q431" s="885" t="s">
        <v>4560</v>
      </c>
      <c r="R431" s="660">
        <f t="shared" si="106"/>
        <v>19.999999999999989</v>
      </c>
      <c r="S431" s="721">
        <f>IF(INDEX(Historical!$D$7:$D$1379,MATCH(B431,Historical!$B$7:$B$1403,0))=0,"n/a",(INDEX(Historical!$C$7:$C$1381,MATCH(B431,Historical!$B$7:$B$1403,0))/INDEX(Historical!$D$7:$D$1379,MATCH(B431,Historical!$B$7:$B$1403,0))-1)*100)</f>
        <v>31.25</v>
      </c>
      <c r="T431" s="721">
        <f>IF(INDEX(Historical!$F$7:$F$1372,MATCH(B431,Historical!$B$7:$B$1403,0))=0,"n/a",((INDEX(Historical!$C$7:$C$1381,MATCH(B431,Historical!$B$7:$B$1403,0))/INDEX(Historical!$F$7:$F$1372,MATCH(B431,Historical!$B$7:$B$1403,0)))^(1/3)-1)*100)</f>
        <v>44.224957030740832</v>
      </c>
      <c r="U431" s="721" t="str">
        <f>IF(INDEX(Historical!$H$7:$H$1372,MATCH(B431,Historical!$B$7:$B$1403,0))=0,"n/a",((INDEX(Historical!$C$7:$C$1381,MATCH(B431,Historical!$B$7:$B$1403,0))/INDEX(Historical!$H$7:$H$1372,MATCH(B431,Historical!$B$7:$B$1403,0)))^(1/5)-1)*100)</f>
        <v>n/a</v>
      </c>
      <c r="V431" s="721">
        <f>IF(INDEX(Historical!$O$7:$O$1372,MATCH(B431,Historical!$B$7:$B$1403,0))=0,"n/a",((INDEX(Historical!$C$7:$C$1381,MATCH(B431,Historical!$B$7:$B$1403,0))/INDEX(Historical!$O$7:$O$1372,MATCH(B431,Historical!$B$7:$B$1403,0)))^(1/10)-1)*100)</f>
        <v>-4.1246567867278987</v>
      </c>
      <c r="W431" s="722" t="str">
        <f t="shared" si="107"/>
        <v>n/a</v>
      </c>
      <c r="X431" s="723" t="str">
        <f t="shared" si="108"/>
        <v>n/a</v>
      </c>
      <c r="Y431" s="900"/>
      <c r="Z431" s="669">
        <f t="shared" si="109"/>
        <v>37.5</v>
      </c>
      <c r="AA431" s="910">
        <f t="shared" si="110"/>
        <v>12.15625</v>
      </c>
      <c r="AB431" s="911">
        <v>12</v>
      </c>
      <c r="AC431" s="889">
        <v>1.28</v>
      </c>
      <c r="AD431" s="889">
        <v>1.22</v>
      </c>
      <c r="AE431" s="889">
        <v>3.32</v>
      </c>
      <c r="AF431" s="889">
        <v>1.02</v>
      </c>
      <c r="AG431" s="889">
        <v>13</v>
      </c>
      <c r="AH431" s="889">
        <v>60.3</v>
      </c>
      <c r="AI431" s="889">
        <v>7.4399999999999995</v>
      </c>
      <c r="AJ431" s="889">
        <v>25.3</v>
      </c>
      <c r="AK431" s="889">
        <v>10</v>
      </c>
      <c r="AL431" s="902">
        <v>198.55</v>
      </c>
      <c r="AM431" s="896">
        <v>1.7999999999999998</v>
      </c>
      <c r="AN431" s="889">
        <v>0</v>
      </c>
      <c r="AO431" s="762" t="str">
        <f t="shared" si="111"/>
        <v>n/a</v>
      </c>
      <c r="AP431" s="763" t="str">
        <f t="shared" si="112"/>
        <v>n/a</v>
      </c>
      <c r="AQ431" s="912">
        <f t="shared" si="113"/>
        <v>-25.765012741071125</v>
      </c>
      <c r="AR431" s="669">
        <f>INDEX(Historical!$C$7:$C$1381,MATCH(B431,Historical!$B$7:$B$1403,0))*IF(AH431="n/a",1.03,IF(AH431&lt;0,1.01,IF(AH431&gt;10,1.1,(1+AH431/100))))</f>
        <v>0.46200000000000008</v>
      </c>
      <c r="AS431" s="910">
        <f t="shared" si="114"/>
        <v>0.49637280000000011</v>
      </c>
      <c r="AT431" s="910">
        <f t="shared" si="119"/>
        <v>0.54601008000000018</v>
      </c>
      <c r="AU431" s="910">
        <f t="shared" si="119"/>
        <v>0.60061108800000029</v>
      </c>
      <c r="AV431" s="910">
        <f t="shared" si="119"/>
        <v>0.66067219680000033</v>
      </c>
      <c r="AW431" s="669">
        <f t="shared" si="115"/>
        <v>2.7656661648000012</v>
      </c>
      <c r="AX431" s="770">
        <f t="shared" si="116"/>
        <v>17.774204143958876</v>
      </c>
      <c r="AY431" s="959">
        <v>0.59</v>
      </c>
      <c r="AZ431" s="896">
        <v>7.61</v>
      </c>
      <c r="BA431" s="896">
        <v>-13.07</v>
      </c>
      <c r="BB431" s="896">
        <v>-5.79</v>
      </c>
      <c r="BC431" s="896">
        <v>-3.04</v>
      </c>
      <c r="BD431" s="932"/>
      <c r="BE431" s="641">
        <v>2015</v>
      </c>
      <c r="BF431" s="922">
        <f t="shared" si="117"/>
        <v>0</v>
      </c>
      <c r="BG431" s="906">
        <v>1.6</v>
      </c>
      <c r="BH431" s="888"/>
    </row>
    <row r="432" spans="1:60" s="887" customFormat="1" ht="12.75" customHeight="1" x14ac:dyDescent="0.2">
      <c r="A432" s="905" t="s">
        <v>4586</v>
      </c>
      <c r="B432" s="621" t="s">
        <v>4089</v>
      </c>
      <c r="C432" s="957" t="s">
        <v>108</v>
      </c>
      <c r="D432" s="957" t="s">
        <v>4355</v>
      </c>
      <c r="E432" s="754">
        <v>5</v>
      </c>
      <c r="F432" s="1235">
        <v>838</v>
      </c>
      <c r="G432" s="1235" t="s">
        <v>106</v>
      </c>
      <c r="H432" s="1235" t="s">
        <v>106</v>
      </c>
      <c r="I432" s="898">
        <v>21.92</v>
      </c>
      <c r="J432" s="669">
        <f t="shared" si="104"/>
        <v>2.7372262773722627</v>
      </c>
      <c r="K432" s="901">
        <v>0.15</v>
      </c>
      <c r="L432" s="911">
        <v>4</v>
      </c>
      <c r="M432" s="660">
        <f t="shared" si="105"/>
        <v>0.6</v>
      </c>
      <c r="N432" s="894" t="s">
        <v>319</v>
      </c>
      <c r="O432" s="756">
        <v>0.14000000000000001</v>
      </c>
      <c r="P432" s="885">
        <v>43629</v>
      </c>
      <c r="Q432" s="885">
        <v>43644</v>
      </c>
      <c r="R432" s="660">
        <f t="shared" si="106"/>
        <v>7.1428571428571281</v>
      </c>
      <c r="S432" s="721">
        <f>IF(INDEX(Historical!$D$7:$D$1379,MATCH(B432,Historical!$B$7:$B$1403,0))=0,"n/a",(INDEX(Historical!$C$7:$C$1381,MATCH(B432,Historical!$B$7:$B$1403,0))/INDEX(Historical!$D$7:$D$1379,MATCH(B432,Historical!$B$7:$B$1403,0))-1)*100)</f>
        <v>11.32075471698113</v>
      </c>
      <c r="T432" s="721">
        <f>IF(INDEX(Historical!$F$7:$F$1372,MATCH(B432,Historical!$B$7:$B$1403,0))=0,"n/a",((INDEX(Historical!$C$7:$C$1381,MATCH(B432,Historical!$B$7:$B$1403,0))/INDEX(Historical!$F$7:$F$1372,MATCH(B432,Historical!$B$7:$B$1403,0)))^(1/3)-1)*100)</f>
        <v>13.831905748125251</v>
      </c>
      <c r="U432" s="721" t="str">
        <f>IF(INDEX(Historical!$H$7:$H$1372,MATCH(B432,Historical!$B$7:$B$1403,0))=0,"n/a",((INDEX(Historical!$C$7:$C$1381,MATCH(B432,Historical!$B$7:$B$1403,0))/INDEX(Historical!$H$7:$H$1372,MATCH(B432,Historical!$B$7:$B$1403,0)))^(1/5)-1)*100)</f>
        <v>n/a</v>
      </c>
      <c r="V432" s="721">
        <f>IF(INDEX(Historical!$O$7:$O$1372,MATCH(B432,Historical!$B$7:$B$1403,0))=0,"n/a",((INDEX(Historical!$C$7:$C$1381,MATCH(B432,Historical!$B$7:$B$1403,0))/INDEX(Historical!$O$7:$O$1372,MATCH(B432,Historical!$B$7:$B$1403,0)))^(1/10)-1)*100)</f>
        <v>25.681129806505474</v>
      </c>
      <c r="W432" s="722" t="str">
        <f t="shared" si="107"/>
        <v>n/a</v>
      </c>
      <c r="X432" s="723" t="str">
        <f t="shared" si="108"/>
        <v>n/a</v>
      </c>
      <c r="Y432" s="900"/>
      <c r="Z432" s="669">
        <f t="shared" si="109"/>
        <v>23.622047244094489</v>
      </c>
      <c r="AA432" s="910">
        <f t="shared" si="110"/>
        <v>8.6299212598425203</v>
      </c>
      <c r="AB432" s="911">
        <v>12</v>
      </c>
      <c r="AC432" s="889">
        <v>2.54</v>
      </c>
      <c r="AD432" s="889">
        <v>1.08</v>
      </c>
      <c r="AE432" s="889">
        <v>2.5499999999999998</v>
      </c>
      <c r="AF432" s="889">
        <v>1.1200000000000001</v>
      </c>
      <c r="AG432" s="889">
        <v>12.9</v>
      </c>
      <c r="AH432" s="889">
        <v>75.599999999999994</v>
      </c>
      <c r="AI432" s="889">
        <v>3.4099999999999997</v>
      </c>
      <c r="AJ432" s="889">
        <v>21.9</v>
      </c>
      <c r="AK432" s="889">
        <v>8</v>
      </c>
      <c r="AL432" s="902">
        <v>272.68</v>
      </c>
      <c r="AM432" s="896">
        <v>7.3999999999999995</v>
      </c>
      <c r="AN432" s="889">
        <v>0.08</v>
      </c>
      <c r="AO432" s="762" t="str">
        <f t="shared" si="111"/>
        <v>n/a</v>
      </c>
      <c r="AP432" s="763" t="str">
        <f t="shared" si="112"/>
        <v>n/a</v>
      </c>
      <c r="AQ432" s="912">
        <f t="shared" si="113"/>
        <v>-34.457776760918378</v>
      </c>
      <c r="AR432" s="669">
        <f>INDEX(Historical!$C$7:$C$1381,MATCH(B432,Historical!$B$7:$B$1403,0))*IF(AH432="n/a",1.03,IF(AH432&lt;0,1.01,IF(AH432&gt;10,1.1,(1+AH432/100))))</f>
        <v>0.64900000000000002</v>
      </c>
      <c r="AS432" s="910">
        <f t="shared" si="114"/>
        <v>0.67113090000000009</v>
      </c>
      <c r="AT432" s="910">
        <f t="shared" si="119"/>
        <v>0.72482137200000019</v>
      </c>
      <c r="AU432" s="910">
        <f t="shared" si="119"/>
        <v>0.78280708176000025</v>
      </c>
      <c r="AV432" s="910">
        <f t="shared" si="119"/>
        <v>0.84543164830080031</v>
      </c>
      <c r="AW432" s="669">
        <f t="shared" si="115"/>
        <v>3.6731910020608005</v>
      </c>
      <c r="AX432" s="770">
        <f t="shared" si="116"/>
        <v>16.757258221080292</v>
      </c>
      <c r="AY432" s="959">
        <v>0.96</v>
      </c>
      <c r="AZ432" s="896">
        <v>-1.7500000000000002</v>
      </c>
      <c r="BA432" s="896">
        <v>-21.240000000000002</v>
      </c>
      <c r="BB432" s="896">
        <v>-15.010000000000002</v>
      </c>
      <c r="BC432" s="896">
        <v>-15.299999999999999</v>
      </c>
      <c r="BD432" s="932"/>
      <c r="BE432" s="641">
        <v>2015</v>
      </c>
      <c r="BF432" s="922">
        <f t="shared" si="117"/>
        <v>0</v>
      </c>
      <c r="BG432" s="906">
        <v>1.3</v>
      </c>
    </row>
    <row r="433" spans="1:60" s="887" customFormat="1" ht="12.75" customHeight="1" x14ac:dyDescent="0.2">
      <c r="A433" s="905" t="s">
        <v>4496</v>
      </c>
      <c r="B433" s="621" t="s">
        <v>4493</v>
      </c>
      <c r="C433" s="957" t="s">
        <v>4335</v>
      </c>
      <c r="D433" s="957" t="s">
        <v>4336</v>
      </c>
      <c r="E433" s="754">
        <v>5</v>
      </c>
      <c r="F433" s="1235">
        <v>845</v>
      </c>
      <c r="G433" s="1235" t="s">
        <v>106</v>
      </c>
      <c r="H433" s="1235" t="s">
        <v>106</v>
      </c>
      <c r="I433" s="898">
        <v>32.86</v>
      </c>
      <c r="J433" s="669">
        <f t="shared" si="104"/>
        <v>4.2604990870359103</v>
      </c>
      <c r="K433" s="901">
        <v>0.35</v>
      </c>
      <c r="L433" s="911">
        <v>4</v>
      </c>
      <c r="M433" s="660">
        <f t="shared" si="105"/>
        <v>1.4</v>
      </c>
      <c r="N433" s="894" t="s">
        <v>319</v>
      </c>
      <c r="O433" s="756">
        <v>0.33</v>
      </c>
      <c r="P433" s="885">
        <v>43735</v>
      </c>
      <c r="Q433" s="885">
        <v>43753</v>
      </c>
      <c r="R433" s="660">
        <f t="shared" si="106"/>
        <v>6.060606060606049</v>
      </c>
      <c r="S433" s="721">
        <f>IF(INDEX(Historical!$D$7:$D$1379,MATCH(B433,Historical!$B$7:$B$1403,0))=0,"n/a",(INDEX(Historical!$C$7:$C$1381,MATCH(B433,Historical!$B$7:$B$1403,0))/INDEX(Historical!$D$7:$D$1379,MATCH(B433,Historical!$B$7:$B$1403,0))-1)*100)</f>
        <v>6.3492063492063489</v>
      </c>
      <c r="T433" s="721">
        <f>IF(INDEX(Historical!$F$7:$F$1372,MATCH(B433,Historical!$B$7:$B$1403,0))=0,"n/a",((INDEX(Historical!$C$7:$C$1381,MATCH(B433,Historical!$B$7:$B$1403,0))/INDEX(Historical!$F$7:$F$1372,MATCH(B433,Historical!$B$7:$B$1403,0)))^(1/3)-1)*100)</f>
        <v>6.799865166668817</v>
      </c>
      <c r="U433" s="721" t="str">
        <f>IF(INDEX(Historical!$H$7:$H$1372,MATCH(B433,Historical!$B$7:$B$1403,0))=0,"n/a",((INDEX(Historical!$C$7:$C$1381,MATCH(B433,Historical!$B$7:$B$1403,0))/INDEX(Historical!$H$7:$H$1372,MATCH(B433,Historical!$B$7:$B$1403,0)))^(1/5)-1)*100)</f>
        <v>n/a</v>
      </c>
      <c r="V433" s="721" t="str">
        <f>IF(INDEX(Historical!$O$7:$O$1372,MATCH(B433,Historical!$B$7:$B$1403,0))=0,"n/a",((INDEX(Historical!$C$7:$C$1381,MATCH(B433,Historical!$B$7:$B$1403,0))/INDEX(Historical!$O$7:$O$1372,MATCH(B433,Historical!$B$7:$B$1403,0)))^(1/10)-1)*100)</f>
        <v>n/a</v>
      </c>
      <c r="W433" s="722" t="str">
        <f t="shared" si="107"/>
        <v>n/a</v>
      </c>
      <c r="X433" s="723" t="str">
        <f t="shared" si="108"/>
        <v>n/a</v>
      </c>
      <c r="Y433" s="900"/>
      <c r="Z433" s="669">
        <f t="shared" si="109"/>
        <v>152.17391304347825</v>
      </c>
      <c r="AA433" s="910">
        <f t="shared" si="110"/>
        <v>35.717391304347821</v>
      </c>
      <c r="AB433" s="911">
        <v>12</v>
      </c>
      <c r="AC433" s="889">
        <v>0.92</v>
      </c>
      <c r="AD433" s="889">
        <v>5.86</v>
      </c>
      <c r="AE433" s="889">
        <v>12.56</v>
      </c>
      <c r="AF433" s="889">
        <v>1.77</v>
      </c>
      <c r="AG433" s="889">
        <v>5.4</v>
      </c>
      <c r="AH433" s="889">
        <v>10.4</v>
      </c>
      <c r="AI433" s="889">
        <v>8.74</v>
      </c>
      <c r="AJ433" s="889">
        <v>14.62</v>
      </c>
      <c r="AK433" s="889">
        <v>6.09</v>
      </c>
      <c r="AL433" s="902">
        <v>7580</v>
      </c>
      <c r="AM433" s="896">
        <v>0.70000000000000007</v>
      </c>
      <c r="AN433" s="889">
        <v>0.76</v>
      </c>
      <c r="AO433" s="762" t="str">
        <f t="shared" si="111"/>
        <v>n/a</v>
      </c>
      <c r="AP433" s="763" t="str">
        <f t="shared" si="112"/>
        <v>n/a</v>
      </c>
      <c r="AQ433" s="912">
        <f t="shared" si="113"/>
        <v>67.623629478126659</v>
      </c>
      <c r="AR433" s="669">
        <f>INDEX(Historical!$C$7:$C$1381,MATCH(B433,Historical!$B$7:$B$1403,0))*IF(AH433="n/a",1.03,IF(AH433&lt;0,1.01,IF(AH433&gt;10,1.1,(1+AH433/100))))</f>
        <v>1.4740000000000002</v>
      </c>
      <c r="AS433" s="910">
        <f t="shared" si="114"/>
        <v>1.6028276000000001</v>
      </c>
      <c r="AT433" s="910">
        <f t="shared" si="119"/>
        <v>1.7004398008400001</v>
      </c>
      <c r="AU433" s="910">
        <f t="shared" si="119"/>
        <v>1.8039965847111561</v>
      </c>
      <c r="AV433" s="910">
        <f t="shared" si="119"/>
        <v>1.9138599767200655</v>
      </c>
      <c r="AW433" s="669">
        <f t="shared" si="115"/>
        <v>8.4951239622712222</v>
      </c>
      <c r="AX433" s="770">
        <f t="shared" si="116"/>
        <v>25.852477061081018</v>
      </c>
      <c r="AY433" s="959">
        <v>0.2</v>
      </c>
      <c r="AZ433" s="896">
        <v>4.8500000000000005</v>
      </c>
      <c r="BA433" s="896">
        <v>-19.78</v>
      </c>
      <c r="BB433" s="896">
        <v>-13.209999999999999</v>
      </c>
      <c r="BC433" s="896">
        <v>-11.07</v>
      </c>
      <c r="BD433" s="932"/>
      <c r="BE433" s="641">
        <v>2015</v>
      </c>
      <c r="BF433" s="922">
        <f t="shared" si="117"/>
        <v>0</v>
      </c>
      <c r="BG433" s="906">
        <v>2.9000000000000004</v>
      </c>
      <c r="BH433" s="888"/>
    </row>
    <row r="434" spans="1:60" s="887" customFormat="1" ht="12.75" customHeight="1" x14ac:dyDescent="0.2">
      <c r="A434" s="905" t="s">
        <v>4128</v>
      </c>
      <c r="B434" s="621" t="s">
        <v>4129</v>
      </c>
      <c r="C434" s="957" t="s">
        <v>128</v>
      </c>
      <c r="D434" s="957" t="s">
        <v>4363</v>
      </c>
      <c r="E434" s="754">
        <v>5</v>
      </c>
      <c r="F434" s="1235">
        <v>835</v>
      </c>
      <c r="G434" s="1235" t="s">
        <v>106</v>
      </c>
      <c r="H434" s="1235" t="s">
        <v>106</v>
      </c>
      <c r="I434" s="898">
        <v>172.38</v>
      </c>
      <c r="J434" s="669">
        <f t="shared" si="104"/>
        <v>1.7403411068569439</v>
      </c>
      <c r="K434" s="901">
        <v>0.75</v>
      </c>
      <c r="L434" s="911">
        <v>4</v>
      </c>
      <c r="M434" s="660">
        <f t="shared" si="105"/>
        <v>3</v>
      </c>
      <c r="N434" s="894" t="s">
        <v>991</v>
      </c>
      <c r="O434" s="756">
        <v>0.74</v>
      </c>
      <c r="P434" s="885">
        <v>43594</v>
      </c>
      <c r="Q434" s="885">
        <v>43609</v>
      </c>
      <c r="R434" s="660">
        <f t="shared" si="106"/>
        <v>1.3513513513513526</v>
      </c>
      <c r="S434" s="721">
        <f>IF(INDEX(Historical!$D$7:$D$1379,MATCH(B434,Historical!$B$7:$B$1403,0))=0,"n/a",(INDEX(Historical!$C$7:$C$1381,MATCH(B434,Historical!$B$7:$B$1403,0))/INDEX(Historical!$D$7:$D$1379,MATCH(B434,Historical!$B$7:$B$1403,0))-1)*100)</f>
        <v>9.1240875912408814</v>
      </c>
      <c r="T434" s="721">
        <f>IF(INDEX(Historical!$F$7:$F$1372,MATCH(B434,Historical!$B$7:$B$1403,0))=0,"n/a",((INDEX(Historical!$C$7:$C$1381,MATCH(B434,Historical!$B$7:$B$1403,0))/INDEX(Historical!$F$7:$F$1372,MATCH(B434,Historical!$B$7:$B$1403,0)))^(1/3)-1)*100)</f>
        <v>25.573523482414593</v>
      </c>
      <c r="U434" s="721" t="str">
        <f>IF(INDEX(Historical!$H$7:$H$1372,MATCH(B434,Historical!$B$7:$B$1403,0))=0,"n/a",((INDEX(Historical!$C$7:$C$1381,MATCH(B434,Historical!$B$7:$B$1403,0))/INDEX(Historical!$H$7:$H$1372,MATCH(B434,Historical!$B$7:$B$1403,0)))^(1/5)-1)*100)</f>
        <v>n/a</v>
      </c>
      <c r="V434" s="721" t="str">
        <f>IF(INDEX(Historical!$O$7:$O$1372,MATCH(B434,Historical!$B$7:$B$1403,0))=0,"n/a",((INDEX(Historical!$C$7:$C$1381,MATCH(B434,Historical!$B$7:$B$1403,0))/INDEX(Historical!$O$7:$O$1372,MATCH(B434,Historical!$B$7:$B$1403,0)))^(1/10)-1)*100)</f>
        <v>n/a</v>
      </c>
      <c r="W434" s="722" t="str">
        <f t="shared" si="107"/>
        <v>n/a</v>
      </c>
      <c r="X434" s="723" t="str">
        <f t="shared" si="108"/>
        <v>n/a</v>
      </c>
      <c r="Y434" s="900"/>
      <c r="Z434" s="669">
        <f t="shared" si="109"/>
        <v>74.812967581047388</v>
      </c>
      <c r="AA434" s="910">
        <f t="shared" si="110"/>
        <v>42.987531172069829</v>
      </c>
      <c r="AB434" s="911">
        <v>2</v>
      </c>
      <c r="AC434" s="889">
        <v>4.01</v>
      </c>
      <c r="AD434" s="889">
        <v>9.09</v>
      </c>
      <c r="AE434" s="889">
        <v>4.01</v>
      </c>
      <c r="AF434" s="889">
        <v>2.82</v>
      </c>
      <c r="AG434" s="889">
        <v>6.9</v>
      </c>
      <c r="AH434" s="889">
        <v>79.800000000000011</v>
      </c>
      <c r="AI434" s="889">
        <v>5.6099999999999994</v>
      </c>
      <c r="AJ434" s="889">
        <v>14.6</v>
      </c>
      <c r="AK434" s="889">
        <v>4.7300000000000004</v>
      </c>
      <c r="AL434" s="902">
        <v>33020</v>
      </c>
      <c r="AM434" s="896">
        <v>0.5</v>
      </c>
      <c r="AN434" s="889">
        <v>1.06</v>
      </c>
      <c r="AO434" s="762" t="str">
        <f t="shared" si="111"/>
        <v>n/a</v>
      </c>
      <c r="AP434" s="763" t="str">
        <f t="shared" si="112"/>
        <v>n/a</v>
      </c>
      <c r="AQ434" s="912">
        <f t="shared" si="113"/>
        <v>132.11571626165437</v>
      </c>
      <c r="AR434" s="669">
        <f>INDEX(Historical!$C$7:$C$1381,MATCH(B434,Historical!$B$7:$B$1403,0))*IF(AH434="n/a",1.03,IF(AH434&lt;0,1.01,IF(AH434&gt;10,1.1,(1+AH434/100))))</f>
        <v>3.2890000000000006</v>
      </c>
      <c r="AS434" s="910">
        <f t="shared" si="114"/>
        <v>3.4735129000000007</v>
      </c>
      <c r="AT434" s="910">
        <f t="shared" si="119"/>
        <v>3.6378100601700005</v>
      </c>
      <c r="AU434" s="910">
        <f t="shared" si="119"/>
        <v>3.8098784760160411</v>
      </c>
      <c r="AV434" s="910">
        <f t="shared" si="119"/>
        <v>3.9900857279315995</v>
      </c>
      <c r="AW434" s="669">
        <f t="shared" si="115"/>
        <v>18.200287164117643</v>
      </c>
      <c r="AX434" s="770">
        <f t="shared" si="116"/>
        <v>10.558235969438243</v>
      </c>
      <c r="AY434" s="959">
        <v>0.77</v>
      </c>
      <c r="AZ434" s="896">
        <v>5.42</v>
      </c>
      <c r="BA434" s="896">
        <v>-19.63</v>
      </c>
      <c r="BB434" s="896">
        <v>-10.47</v>
      </c>
      <c r="BC434" s="896">
        <v>-11.21</v>
      </c>
      <c r="BD434" s="932"/>
      <c r="BE434" s="641">
        <v>2015</v>
      </c>
      <c r="BF434" s="922">
        <f t="shared" si="117"/>
        <v>0</v>
      </c>
      <c r="BG434" s="906">
        <v>2.9000000000000004</v>
      </c>
      <c r="BH434" s="888"/>
    </row>
    <row r="435" spans="1:60" s="887" customFormat="1" ht="12.75" customHeight="1" x14ac:dyDescent="0.2">
      <c r="A435" s="156" t="s">
        <v>4457</v>
      </c>
      <c r="B435" s="621" t="s">
        <v>4458</v>
      </c>
      <c r="C435" s="957" t="s">
        <v>178</v>
      </c>
      <c r="D435" s="957" t="s">
        <v>4353</v>
      </c>
      <c r="E435" s="754">
        <v>5</v>
      </c>
      <c r="F435" s="1235">
        <v>847</v>
      </c>
      <c r="G435" s="1235" t="s">
        <v>106</v>
      </c>
      <c r="H435" s="1235" t="s">
        <v>106</v>
      </c>
      <c r="I435" s="898">
        <v>22.07</v>
      </c>
      <c r="J435" s="669">
        <f t="shared" si="104"/>
        <v>9.9682827367467155</v>
      </c>
      <c r="K435" s="901">
        <v>0.55000000000000004</v>
      </c>
      <c r="L435" s="911">
        <v>4</v>
      </c>
      <c r="M435" s="660">
        <f t="shared" si="105"/>
        <v>2.2000000000000002</v>
      </c>
      <c r="N435" s="894" t="s">
        <v>107</v>
      </c>
      <c r="O435" s="756">
        <v>0.54</v>
      </c>
      <c r="P435" s="885">
        <v>43768</v>
      </c>
      <c r="Q435" s="885">
        <v>43783</v>
      </c>
      <c r="R435" s="660">
        <f t="shared" si="106"/>
        <v>1.8518518518518534</v>
      </c>
      <c r="S435" s="721">
        <f>IF(INDEX(Historical!$D$7:$D$1379,MATCH(B435,Historical!$B$7:$B$1403,0))=0,"n/a",(INDEX(Historical!$C$7:$C$1381,MATCH(B435,Historical!$B$7:$B$1403,0))/INDEX(Historical!$D$7:$D$1379,MATCH(B435,Historical!$B$7:$B$1403,0))-1)*100)</f>
        <v>14.8993288590604</v>
      </c>
      <c r="T435" s="721">
        <f>IF(INDEX(Historical!$F$7:$F$1372,MATCH(B435,Historical!$B$7:$B$1403,0))=0,"n/a",((INDEX(Historical!$C$7:$C$1381,MATCH(B435,Historical!$B$7:$B$1403,0))/INDEX(Historical!$F$7:$F$1372,MATCH(B435,Historical!$B$7:$B$1403,0)))^(1/3)-1)*100)</f>
        <v>33.945033908248831</v>
      </c>
      <c r="U435" s="721" t="str">
        <f>IF(INDEX(Historical!$H$7:$H$1372,MATCH(B435,Historical!$B$7:$B$1403,0))=0,"n/a",((INDEX(Historical!$C$7:$C$1381,MATCH(B435,Historical!$B$7:$B$1403,0))/INDEX(Historical!$H$7:$H$1372,MATCH(B435,Historical!$B$7:$B$1403,0)))^(1/5)-1)*100)</f>
        <v>n/a</v>
      </c>
      <c r="V435" s="721" t="str">
        <f>IF(INDEX(Historical!$O$7:$O$1372,MATCH(B435,Historical!$B$7:$B$1403,0))=0,"n/a",((INDEX(Historical!$C$7:$C$1381,MATCH(B435,Historical!$B$7:$B$1403,0))/INDEX(Historical!$O$7:$O$1372,MATCH(B435,Historical!$B$7:$B$1403,0)))^(1/10)-1)*100)</f>
        <v>n/a</v>
      </c>
      <c r="W435" s="722" t="str">
        <f t="shared" si="107"/>
        <v>n/a</v>
      </c>
      <c r="X435" s="723" t="str">
        <f t="shared" si="108"/>
        <v>n/a</v>
      </c>
      <c r="Y435" s="900"/>
      <c r="Z435" s="669">
        <f t="shared" si="109"/>
        <v>156.02836879432627</v>
      </c>
      <c r="AA435" s="910">
        <f t="shared" si="110"/>
        <v>15.652482269503547</v>
      </c>
      <c r="AB435" s="911">
        <v>12</v>
      </c>
      <c r="AC435" s="889">
        <v>1.41</v>
      </c>
      <c r="AD435" s="889" t="s">
        <v>136</v>
      </c>
      <c r="AE435" s="889">
        <v>7.16</v>
      </c>
      <c r="AF435" s="889">
        <v>2.2000000000000002</v>
      </c>
      <c r="AG435" s="889">
        <v>13.4</v>
      </c>
      <c r="AH435" s="889">
        <v>12.9</v>
      </c>
      <c r="AI435" s="889">
        <v>1.73</v>
      </c>
      <c r="AJ435" s="889">
        <v>82.6</v>
      </c>
      <c r="AK435" s="889">
        <v>-14.05</v>
      </c>
      <c r="AL435" s="902">
        <v>6220</v>
      </c>
      <c r="AM435" s="896">
        <v>0.8</v>
      </c>
      <c r="AN435" s="889">
        <v>1.91</v>
      </c>
      <c r="AO435" s="762" t="str">
        <f t="shared" si="111"/>
        <v>n/a</v>
      </c>
      <c r="AP435" s="763" t="str">
        <f t="shared" si="112"/>
        <v>n/a</v>
      </c>
      <c r="AQ435" s="912">
        <f t="shared" si="113"/>
        <v>23.711961144350347</v>
      </c>
      <c r="AR435" s="669">
        <f>INDEX(Historical!$C$7:$C$1381,MATCH(B435,Historical!$B$7:$B$1403,0))*IF(AH435="n/a",1.03,IF(AH435&lt;0,1.01,IF(AH435&gt;10,1.1,(1+AH435/100))))</f>
        <v>2.3540000000000005</v>
      </c>
      <c r="AS435" s="910">
        <f t="shared" si="114"/>
        <v>2.3947242000000006</v>
      </c>
      <c r="AT435" s="910">
        <f t="shared" si="119"/>
        <v>2.4186714420000008</v>
      </c>
      <c r="AU435" s="910">
        <f t="shared" si="119"/>
        <v>2.4428581564200007</v>
      </c>
      <c r="AV435" s="910">
        <f t="shared" si="119"/>
        <v>2.467286737984201</v>
      </c>
      <c r="AW435" s="669">
        <f t="shared" si="115"/>
        <v>12.077540536404205</v>
      </c>
      <c r="AX435" s="770">
        <f t="shared" si="116"/>
        <v>54.723790377907591</v>
      </c>
      <c r="AY435" s="959">
        <v>0.67</v>
      </c>
      <c r="AZ435" s="896">
        <v>54.55</v>
      </c>
      <c r="BA435" s="896">
        <v>-14.979999999999999</v>
      </c>
      <c r="BB435" s="896">
        <v>-0.38</v>
      </c>
      <c r="BC435" s="896">
        <v>7.91</v>
      </c>
      <c r="BD435" s="932"/>
      <c r="BE435" s="641">
        <v>2015</v>
      </c>
      <c r="BF435" s="922">
        <f t="shared" si="117"/>
        <v>0</v>
      </c>
      <c r="BG435" s="906">
        <v>4</v>
      </c>
      <c r="BH435" s="888"/>
    </row>
    <row r="436" spans="1:60" s="887" customFormat="1" ht="12.75" customHeight="1" x14ac:dyDescent="0.2">
      <c r="A436" s="905" t="s">
        <v>4108</v>
      </c>
      <c r="B436" s="621" t="s">
        <v>4109</v>
      </c>
      <c r="C436" s="957" t="s">
        <v>4207</v>
      </c>
      <c r="D436" s="957" t="s">
        <v>4341</v>
      </c>
      <c r="E436" s="754">
        <v>5</v>
      </c>
      <c r="F436" s="1235">
        <v>846</v>
      </c>
      <c r="G436" s="1235" t="s">
        <v>106</v>
      </c>
      <c r="H436" s="1235" t="s">
        <v>106</v>
      </c>
      <c r="I436" s="898">
        <v>37.43</v>
      </c>
      <c r="J436" s="669">
        <f t="shared" si="104"/>
        <v>1.7098584023510555</v>
      </c>
      <c r="K436" s="901">
        <v>0.32</v>
      </c>
      <c r="L436" s="911">
        <v>2</v>
      </c>
      <c r="M436" s="660">
        <f t="shared" si="105"/>
        <v>0.64</v>
      </c>
      <c r="N436" s="894" t="s">
        <v>4449</v>
      </c>
      <c r="O436" s="756">
        <v>0.3</v>
      </c>
      <c r="P436" s="885">
        <v>43735</v>
      </c>
      <c r="Q436" s="885">
        <v>43755</v>
      </c>
      <c r="R436" s="660">
        <f t="shared" si="106"/>
        <v>6.6666666666666732</v>
      </c>
      <c r="S436" s="721">
        <f>IF(INDEX(Historical!$D$7:$D$1379,MATCH(B436,Historical!$B$7:$B$1403,0))=0,"n/a",(INDEX(Historical!$C$7:$C$1381,MATCH(B436,Historical!$B$7:$B$1403,0))/INDEX(Historical!$D$7:$D$1379,MATCH(B436,Historical!$B$7:$B$1403,0))-1)*100)</f>
        <v>12.72727272727272</v>
      </c>
      <c r="T436" s="721">
        <f>IF(INDEX(Historical!$F$7:$F$1372,MATCH(B436,Historical!$B$7:$B$1403,0))=0,"n/a",((INDEX(Historical!$C$7:$C$1381,MATCH(B436,Historical!$B$7:$B$1403,0))/INDEX(Historical!$F$7:$F$1372,MATCH(B436,Historical!$B$7:$B$1403,0)))^(1/3)-1)*100)</f>
        <v>17.21332523666721</v>
      </c>
      <c r="U436" s="721" t="str">
        <f>IF(INDEX(Historical!$H$7:$H$1372,MATCH(B436,Historical!$B$7:$B$1403,0))=0,"n/a",((INDEX(Historical!$C$7:$C$1381,MATCH(B436,Historical!$B$7:$B$1403,0))/INDEX(Historical!$H$7:$H$1372,MATCH(B436,Historical!$B$7:$B$1403,0)))^(1/5)-1)*100)</f>
        <v>n/a</v>
      </c>
      <c r="V436" s="721" t="str">
        <f>IF(INDEX(Historical!$O$7:$O$1372,MATCH(B436,Historical!$B$7:$B$1403,0))=0,"n/a",((INDEX(Historical!$C$7:$C$1381,MATCH(B436,Historical!$B$7:$B$1403,0))/INDEX(Historical!$O$7:$O$1372,MATCH(B436,Historical!$B$7:$B$1403,0)))^(1/10)-1)*100)</f>
        <v>n/a</v>
      </c>
      <c r="W436" s="722" t="str">
        <f t="shared" si="107"/>
        <v>n/a</v>
      </c>
      <c r="X436" s="723" t="str">
        <f t="shared" si="108"/>
        <v>n/a</v>
      </c>
      <c r="Y436" s="900"/>
      <c r="Z436" s="669">
        <f t="shared" si="109"/>
        <v>42.95302013422819</v>
      </c>
      <c r="AA436" s="910">
        <f t="shared" si="110"/>
        <v>25.120805369127517</v>
      </c>
      <c r="AB436" s="911">
        <v>12</v>
      </c>
      <c r="AC436" s="889">
        <v>1.49</v>
      </c>
      <c r="AD436" s="889">
        <v>2.2400000000000002</v>
      </c>
      <c r="AE436" s="889">
        <v>1.1000000000000001</v>
      </c>
      <c r="AF436" s="889">
        <v>4.6399999999999997</v>
      </c>
      <c r="AG436" s="889">
        <v>19</v>
      </c>
      <c r="AH436" s="889">
        <v>165.9</v>
      </c>
      <c r="AI436" s="889">
        <v>9.5200000000000014</v>
      </c>
      <c r="AJ436" s="889">
        <v>-9.8000000000000007</v>
      </c>
      <c r="AK436" s="889">
        <v>11.25</v>
      </c>
      <c r="AL436" s="902">
        <v>1770</v>
      </c>
      <c r="AM436" s="896">
        <v>14.899999999999999</v>
      </c>
      <c r="AN436" s="889">
        <v>0.57999999999999996</v>
      </c>
      <c r="AO436" s="762" t="str">
        <f t="shared" si="111"/>
        <v>n/a</v>
      </c>
      <c r="AP436" s="763" t="str">
        <f t="shared" si="112"/>
        <v>n/a</v>
      </c>
      <c r="AQ436" s="912">
        <f t="shared" si="113"/>
        <v>127.60642142157165</v>
      </c>
      <c r="AR436" s="669">
        <f>INDEX(Historical!$C$7:$C$1381,MATCH(B436,Historical!$B$7:$B$1403,0))*IF(AH436="n/a",1.03,IF(AH436&lt;0,1.01,IF(AH436&gt;10,1.1,(1+AH436/100))))</f>
        <v>0.68200000000000005</v>
      </c>
      <c r="AS436" s="910">
        <f t="shared" si="114"/>
        <v>0.74692639999999999</v>
      </c>
      <c r="AT436" s="910">
        <f t="shared" si="119"/>
        <v>0.82161904000000008</v>
      </c>
      <c r="AU436" s="910">
        <f t="shared" si="119"/>
        <v>0.9037809440000002</v>
      </c>
      <c r="AV436" s="910">
        <f t="shared" si="119"/>
        <v>0.99415903840000031</v>
      </c>
      <c r="AW436" s="669">
        <f t="shared" si="115"/>
        <v>4.1484854224000003</v>
      </c>
      <c r="AX436" s="770">
        <f t="shared" si="116"/>
        <v>11.083316650814854</v>
      </c>
      <c r="AY436" s="959">
        <v>0.63</v>
      </c>
      <c r="AZ436" s="896">
        <v>22.6</v>
      </c>
      <c r="BA436" s="896">
        <v>-25.81</v>
      </c>
      <c r="BB436" s="896">
        <v>-7.6499999999999995</v>
      </c>
      <c r="BC436" s="896">
        <v>-14.59</v>
      </c>
      <c r="BD436" s="932"/>
      <c r="BE436" s="641">
        <v>2015</v>
      </c>
      <c r="BF436" s="922">
        <f t="shared" si="117"/>
        <v>0</v>
      </c>
      <c r="BG436" s="906">
        <v>6</v>
      </c>
      <c r="BH436" s="721"/>
    </row>
    <row r="437" spans="1:60" s="887" customFormat="1" ht="12.75" customHeight="1" x14ac:dyDescent="0.2">
      <c r="A437" s="905" t="s">
        <v>4593</v>
      </c>
      <c r="B437" s="621" t="s">
        <v>4553</v>
      </c>
      <c r="C437" s="957" t="s">
        <v>4335</v>
      </c>
      <c r="D437" s="957" t="s">
        <v>4336</v>
      </c>
      <c r="E437" s="754">
        <v>5</v>
      </c>
      <c r="F437" s="1235">
        <v>857</v>
      </c>
      <c r="G437" s="1235" t="s">
        <v>106</v>
      </c>
      <c r="H437" s="1235" t="s">
        <v>106</v>
      </c>
      <c r="I437" s="898">
        <v>16.829999999999998</v>
      </c>
      <c r="J437" s="669">
        <f t="shared" si="104"/>
        <v>5.9417706476530014</v>
      </c>
      <c r="K437" s="901">
        <v>0.25</v>
      </c>
      <c r="L437" s="911">
        <v>4</v>
      </c>
      <c r="M437" s="660">
        <f t="shared" si="105"/>
        <v>1</v>
      </c>
      <c r="N437" s="894" t="s">
        <v>458</v>
      </c>
      <c r="O437" s="756">
        <v>0.245</v>
      </c>
      <c r="P437" s="885" t="s">
        <v>4564</v>
      </c>
      <c r="Q437" s="885" t="s">
        <v>4567</v>
      </c>
      <c r="R437" s="660">
        <f t="shared" si="106"/>
        <v>2.0408163265306141</v>
      </c>
      <c r="S437" s="721">
        <f>IF(INDEX(Historical!$D$7:$D$1379,MATCH(B437,Historical!$B$7:$B$1403,0))=0,"n/a",(INDEX(Historical!$C$7:$C$1381,MATCH(B437,Historical!$B$7:$B$1403,0))/INDEX(Historical!$D$7:$D$1379,MATCH(B437,Historical!$B$7:$B$1403,0))-1)*100)</f>
        <v>2.0833333333333259</v>
      </c>
      <c r="T437" s="721">
        <f>IF(INDEX(Historical!$F$7:$F$1372,MATCH(B437,Historical!$B$7:$B$1403,0))=0,"n/a",((INDEX(Historical!$C$7:$C$1381,MATCH(B437,Historical!$B$7:$B$1403,0))/INDEX(Historical!$F$7:$F$1372,MATCH(B437,Historical!$B$7:$B$1403,0)))^(1/3)-1)*100)</f>
        <v>2.1282952880393058</v>
      </c>
      <c r="U437" s="721">
        <f>IF(INDEX(Historical!$H$7:$H$1372,MATCH(B437,Historical!$B$7:$B$1403,0))=0,"n/a",((INDEX(Historical!$C$7:$C$1381,MATCH(B437,Historical!$B$7:$B$1403,0))/INDEX(Historical!$H$7:$H$1372,MATCH(B437,Historical!$B$7:$B$1403,0)))^(1/5)-1)*100)</f>
        <v>1.7177425634888444</v>
      </c>
      <c r="V437" s="721">
        <f>IF(INDEX(Historical!$O$7:$O$1372,MATCH(B437,Historical!$B$7:$B$1403,0))=0,"n/a",((INDEX(Historical!$C$7:$C$1381,MATCH(B437,Historical!$B$7:$B$1403,0))/INDEX(Historical!$O$7:$O$1372,MATCH(B437,Historical!$B$7:$B$1403,0)))^(1/10)-1)*100)</f>
        <v>1.1977093777201464</v>
      </c>
      <c r="W437" s="722">
        <f t="shared" si="107"/>
        <v>1.4341897921502351</v>
      </c>
      <c r="X437" s="723" t="str">
        <f t="shared" si="108"/>
        <v>n/a</v>
      </c>
      <c r="Y437" s="900"/>
      <c r="Z437" s="669">
        <f t="shared" si="109"/>
        <v>175.43859649122808</v>
      </c>
      <c r="AA437" s="910">
        <f t="shared" si="110"/>
        <v>29.526315789473685</v>
      </c>
      <c r="AB437" s="911">
        <v>10</v>
      </c>
      <c r="AC437" s="889">
        <v>0.56999999999999995</v>
      </c>
      <c r="AD437" s="889" t="s">
        <v>136</v>
      </c>
      <c r="AE437" s="889">
        <v>1.21</v>
      </c>
      <c r="AF437" s="889">
        <v>1.81</v>
      </c>
      <c r="AG437" s="889" t="s">
        <v>136</v>
      </c>
      <c r="AH437" s="889" t="s">
        <v>136</v>
      </c>
      <c r="AI437" s="889" t="s">
        <v>136</v>
      </c>
      <c r="AJ437" s="889" t="s">
        <v>136</v>
      </c>
      <c r="AK437" s="889" t="s">
        <v>136</v>
      </c>
      <c r="AL437" s="902">
        <v>167.67</v>
      </c>
      <c r="AM437" s="896">
        <v>77.58</v>
      </c>
      <c r="AN437" s="889" t="s">
        <v>136</v>
      </c>
      <c r="AO437" s="762">
        <f t="shared" si="111"/>
        <v>-21.866802578331839</v>
      </c>
      <c r="AP437" s="763">
        <f t="shared" si="112"/>
        <v>7.6595132111418458</v>
      </c>
      <c r="AQ437" s="912">
        <f t="shared" si="113"/>
        <v>54.117749470183931</v>
      </c>
      <c r="AR437" s="669">
        <f>INDEX(Historical!$C$7:$C$1381,MATCH(B437,Historical!$B$7:$B$1403,0))*IF(AH437="n/a",1.03,IF(AH437&lt;0,1.01,IF(AH437&gt;10,1.1,(1+AH437/100))))</f>
        <v>1.0094000000000001</v>
      </c>
      <c r="AS437" s="910">
        <f t="shared" si="114"/>
        <v>1.039682</v>
      </c>
      <c r="AT437" s="910">
        <f t="shared" si="119"/>
        <v>1.0708724599999999</v>
      </c>
      <c r="AU437" s="910">
        <f t="shared" si="119"/>
        <v>1.1029986338</v>
      </c>
      <c r="AV437" s="910">
        <f t="shared" si="119"/>
        <v>1.1360885928140001</v>
      </c>
      <c r="AW437" s="669">
        <f t="shared" si="115"/>
        <v>5.3590416866140007</v>
      </c>
      <c r="AX437" s="770">
        <f t="shared" si="116"/>
        <v>31.842196593071904</v>
      </c>
      <c r="AY437" s="959" t="s">
        <v>136</v>
      </c>
      <c r="AZ437" s="896">
        <v>6.8599999999999994</v>
      </c>
      <c r="BA437" s="896">
        <v>-15.299999999999999</v>
      </c>
      <c r="BB437" s="896">
        <v>-10.209999999999999</v>
      </c>
      <c r="BC437" s="896">
        <v>-6.5299999999999994</v>
      </c>
      <c r="BD437" s="932"/>
      <c r="BE437" s="641">
        <v>2016</v>
      </c>
      <c r="BF437" s="922">
        <f t="shared" si="117"/>
        <v>0</v>
      </c>
      <c r="BG437" s="906" t="s">
        <v>136</v>
      </c>
      <c r="BH437" s="888"/>
    </row>
    <row r="438" spans="1:60" s="887" customFormat="1" ht="12.75" customHeight="1" x14ac:dyDescent="0.2">
      <c r="A438" s="905" t="s">
        <v>4149</v>
      </c>
      <c r="B438" s="621" t="s">
        <v>4150</v>
      </c>
      <c r="C438" s="957" t="s">
        <v>108</v>
      </c>
      <c r="D438" s="957" t="s">
        <v>4351</v>
      </c>
      <c r="E438" s="754">
        <v>5</v>
      </c>
      <c r="F438" s="1235">
        <v>832</v>
      </c>
      <c r="G438" s="1235" t="s">
        <v>106</v>
      </c>
      <c r="H438" s="1235" t="s">
        <v>106</v>
      </c>
      <c r="I438" s="898">
        <v>28.84</v>
      </c>
      <c r="J438" s="669">
        <f t="shared" si="104"/>
        <v>2.7739251040221915</v>
      </c>
      <c r="K438" s="901">
        <v>0.2</v>
      </c>
      <c r="L438" s="911">
        <v>4</v>
      </c>
      <c r="M438" s="660">
        <f t="shared" si="105"/>
        <v>0.8</v>
      </c>
      <c r="N438" s="651" t="s">
        <v>693</v>
      </c>
      <c r="O438" s="756">
        <v>0.19</v>
      </c>
      <c r="P438" s="636">
        <v>43581</v>
      </c>
      <c r="Q438" s="636">
        <v>43595</v>
      </c>
      <c r="R438" s="660">
        <f t="shared" si="106"/>
        <v>5.2631578947368469</v>
      </c>
      <c r="S438" s="721">
        <f>IF(INDEX(Historical!$D$7:$D$1379,MATCH(B438,Historical!$B$7:$B$1403,0))=0,"n/a",(INDEX(Historical!$C$7:$C$1381,MATCH(B438,Historical!$B$7:$B$1403,0))/INDEX(Historical!$D$7:$D$1379,MATCH(B438,Historical!$B$7:$B$1403,0))-1)*100)</f>
        <v>5.3333333333333455</v>
      </c>
      <c r="T438" s="721">
        <f>IF(INDEX(Historical!$F$7:$F$1372,MATCH(B438,Historical!$B$7:$B$1403,0))=0,"n/a",((INDEX(Historical!$C$7:$C$1381,MATCH(B438,Historical!$B$7:$B$1403,0))/INDEX(Historical!$F$7:$F$1372,MATCH(B438,Historical!$B$7:$B$1403,0)))^(1/3)-1)*100)</f>
        <v>5.6454416126542117</v>
      </c>
      <c r="U438" s="721">
        <f>IF(INDEX(Historical!$H$7:$H$1372,MATCH(B438,Historical!$B$7:$B$1403,0))=0,"n/a",((INDEX(Historical!$C$7:$C$1381,MATCH(B438,Historical!$B$7:$B$1403,0))/INDEX(Historical!$H$7:$H$1372,MATCH(B438,Historical!$B$7:$B$1403,0)))^(1/5)-1)*100)</f>
        <v>5.6562440968709549</v>
      </c>
      <c r="V438" s="721">
        <f>IF(INDEX(Historical!$O$7:$O$1372,MATCH(B438,Historical!$B$7:$B$1403,0))=0,"n/a",((INDEX(Historical!$C$7:$C$1381,MATCH(B438,Historical!$B$7:$B$1403,0))/INDEX(Historical!$O$7:$O$1372,MATCH(B438,Historical!$B$7:$B$1403,0)))^(1/10)-1)*100)</f>
        <v>-3.2561334899320671</v>
      </c>
      <c r="W438" s="722" t="str">
        <f t="shared" si="107"/>
        <v>n/a</v>
      </c>
      <c r="X438" s="723">
        <f t="shared" si="108"/>
        <v>0.51892147677715184</v>
      </c>
      <c r="Y438" s="900"/>
      <c r="Z438" s="669">
        <f t="shared" si="109"/>
        <v>61.068702290076338</v>
      </c>
      <c r="AA438" s="910">
        <f t="shared" si="110"/>
        <v>22.015267175572518</v>
      </c>
      <c r="AB438" s="911">
        <v>13</v>
      </c>
      <c r="AC438" s="889">
        <v>1.31</v>
      </c>
      <c r="AD438" s="889" t="s">
        <v>136</v>
      </c>
      <c r="AE438" s="889">
        <v>7.58</v>
      </c>
      <c r="AF438" s="889">
        <v>5.4</v>
      </c>
      <c r="AG438" s="889">
        <v>25.900000000000002</v>
      </c>
      <c r="AH438" s="889">
        <v>-24.2</v>
      </c>
      <c r="AI438" s="889" t="s">
        <v>136</v>
      </c>
      <c r="AJ438" s="889">
        <v>10.9</v>
      </c>
      <c r="AK438" s="889" t="s">
        <v>136</v>
      </c>
      <c r="AL438" s="902">
        <v>287.25</v>
      </c>
      <c r="AM438" s="896">
        <v>89.58</v>
      </c>
      <c r="AN438" s="889">
        <v>0</v>
      </c>
      <c r="AO438" s="762">
        <f t="shared" si="111"/>
        <v>-13.585097974679371</v>
      </c>
      <c r="AP438" s="763">
        <f t="shared" si="112"/>
        <v>8.4301692008931468</v>
      </c>
      <c r="AQ438" s="912">
        <f t="shared" si="113"/>
        <v>129.8622222579736</v>
      </c>
      <c r="AR438" s="669">
        <f>INDEX(Historical!$C$7:$C$1381,MATCH(B438,Historical!$B$7:$B$1403,0))*IF(AH438="n/a",1.03,IF(AH438&lt;0,1.01,IF(AH438&gt;10,1.1,(1+AH438/100))))</f>
        <v>0.79790000000000005</v>
      </c>
      <c r="AS438" s="910">
        <f t="shared" si="114"/>
        <v>0.82183700000000004</v>
      </c>
      <c r="AT438" s="910">
        <f t="shared" si="119"/>
        <v>0.84649211000000002</v>
      </c>
      <c r="AU438" s="910">
        <f t="shared" si="119"/>
        <v>0.87188687330000003</v>
      </c>
      <c r="AV438" s="910">
        <f t="shared" si="119"/>
        <v>0.8980434794990001</v>
      </c>
      <c r="AW438" s="669">
        <f t="shared" si="115"/>
        <v>4.2361594627990007</v>
      </c>
      <c r="AX438" s="770">
        <f t="shared" si="116"/>
        <v>14.688486348124135</v>
      </c>
      <c r="AY438" s="959">
        <v>0.31</v>
      </c>
      <c r="AZ438" s="896">
        <v>56.74</v>
      </c>
      <c r="BA438" s="896">
        <v>-21.21</v>
      </c>
      <c r="BB438" s="896">
        <v>-7.3400000000000007</v>
      </c>
      <c r="BC438" s="896">
        <v>9.41</v>
      </c>
      <c r="BD438" s="932"/>
      <c r="BE438" s="641">
        <v>2015</v>
      </c>
      <c r="BF438" s="922">
        <f t="shared" si="117"/>
        <v>0</v>
      </c>
      <c r="BG438" s="906">
        <v>13.200000000000001</v>
      </c>
      <c r="BH438" s="888"/>
    </row>
    <row r="439" spans="1:60" s="887" customFormat="1" ht="12.75" customHeight="1" x14ac:dyDescent="0.2">
      <c r="A439" s="905" t="s">
        <v>4577</v>
      </c>
      <c r="B439" s="899" t="s">
        <v>4542</v>
      </c>
      <c r="C439" s="957" t="s">
        <v>112</v>
      </c>
      <c r="D439" s="957" t="s">
        <v>4373</v>
      </c>
      <c r="E439" s="754">
        <v>5</v>
      </c>
      <c r="F439" s="1235">
        <v>822</v>
      </c>
      <c r="G439" s="1235" t="s">
        <v>106</v>
      </c>
      <c r="H439" s="1235" t="s">
        <v>106</v>
      </c>
      <c r="I439" s="898">
        <v>33.6</v>
      </c>
      <c r="J439" s="669">
        <f t="shared" si="104"/>
        <v>1.0714285714285712</v>
      </c>
      <c r="K439" s="901">
        <v>0.09</v>
      </c>
      <c r="L439" s="911">
        <v>4</v>
      </c>
      <c r="M439" s="660">
        <f t="shared" si="105"/>
        <v>0.36</v>
      </c>
      <c r="N439" s="894" t="s">
        <v>491</v>
      </c>
      <c r="O439" s="756">
        <v>7.0000000000000007E-2</v>
      </c>
      <c r="P439" s="890">
        <v>43280</v>
      </c>
      <c r="Q439" s="890">
        <v>43298</v>
      </c>
      <c r="R439" s="660">
        <f t="shared" si="106"/>
        <v>28.571428571428552</v>
      </c>
      <c r="S439" s="721">
        <f>IF(INDEX(Historical!$D$7:$D$1379,MATCH(B439,Historical!$B$7:$B$1403,0))=0,"n/a",(INDEX(Historical!$C$7:$C$1381,MATCH(B439,Historical!$B$7:$B$1403,0))/INDEX(Historical!$D$7:$D$1379,MATCH(B439,Historical!$B$7:$B$1403,0))-1)*100)</f>
        <v>12.5</v>
      </c>
      <c r="T439" s="721">
        <f>IF(INDEX(Historical!$F$7:$F$1372,MATCH(B439,Historical!$B$7:$B$1403,0))=0,"n/a",((INDEX(Historical!$C$7:$C$1381,MATCH(B439,Historical!$B$7:$B$1403,0))/INDEX(Historical!$F$7:$F$1372,MATCH(B439,Historical!$B$7:$B$1403,0)))^(1/3)-1)*100)</f>
        <v>14.471424255333186</v>
      </c>
      <c r="U439" s="721">
        <f>IF(INDEX(Historical!$H$7:$H$1372,MATCH(B439,Historical!$B$7:$B$1403,0))=0,"n/a",((INDEX(Historical!$C$7:$C$1381,MATCH(B439,Historical!$B$7:$B$1403,0))/INDEX(Historical!$H$7:$H$1372,MATCH(B439,Historical!$B$7:$B$1403,0)))^(1/5)-1)*100)</f>
        <v>12.474611314209483</v>
      </c>
      <c r="V439" s="721">
        <f>IF(INDEX(Historical!$O$7:$O$1372,MATCH(B439,Historical!$B$7:$B$1403,0))=0,"n/a",((INDEX(Historical!$C$7:$C$1381,MATCH(B439,Historical!$B$7:$B$1403,0))/INDEX(Historical!$O$7:$O$1372,MATCH(B439,Historical!$B$7:$B$1403,0)))^(1/10)-1)*100)</f>
        <v>6.0540481614018704</v>
      </c>
      <c r="W439" s="722">
        <f t="shared" si="107"/>
        <v>2.0605404816140203</v>
      </c>
      <c r="X439" s="723">
        <f t="shared" si="108"/>
        <v>0.85442543248010161</v>
      </c>
      <c r="Y439" s="691" t="s">
        <v>4597</v>
      </c>
      <c r="Z439" s="669">
        <f t="shared" si="109"/>
        <v>15.062761506276148</v>
      </c>
      <c r="AA439" s="910">
        <f t="shared" si="110"/>
        <v>14.05857740585774</v>
      </c>
      <c r="AB439" s="911">
        <v>12</v>
      </c>
      <c r="AC439" s="889">
        <v>2.39</v>
      </c>
      <c r="AD439" s="889">
        <v>18.739999999999998</v>
      </c>
      <c r="AE439" s="889">
        <v>0.96</v>
      </c>
      <c r="AF439" s="889">
        <v>2.1800000000000002</v>
      </c>
      <c r="AG439" s="889">
        <v>15.7</v>
      </c>
      <c r="AH439" s="889">
        <v>83.3</v>
      </c>
      <c r="AI439" s="889">
        <v>14.84</v>
      </c>
      <c r="AJ439" s="889">
        <v>14.6</v>
      </c>
      <c r="AK439" s="889">
        <v>0.75</v>
      </c>
      <c r="AL439" s="902">
        <v>2350</v>
      </c>
      <c r="AM439" s="896">
        <v>14.399999999999999</v>
      </c>
      <c r="AN439" s="889">
        <v>0.34</v>
      </c>
      <c r="AO439" s="762">
        <f t="shared" si="111"/>
        <v>-0.51253752021968602</v>
      </c>
      <c r="AP439" s="763">
        <f t="shared" si="112"/>
        <v>13.546039885638054</v>
      </c>
      <c r="AQ439" s="912">
        <f t="shared" si="113"/>
        <v>16.709894362560117</v>
      </c>
      <c r="AR439" s="669">
        <f>INDEX(Historical!$C$7:$C$1381,MATCH(B439,Historical!$B$7:$B$1403,0))*IF(AH439="n/a",1.03,IF(AH439&lt;0,1.01,IF(AH439&gt;10,1.1,(1+AH439/100))))</f>
        <v>0.39600000000000002</v>
      </c>
      <c r="AS439" s="910">
        <f t="shared" si="114"/>
        <v>0.43560000000000004</v>
      </c>
      <c r="AT439" s="910">
        <f t="shared" si="119"/>
        <v>0.43886700000000006</v>
      </c>
      <c r="AU439" s="910">
        <f t="shared" si="119"/>
        <v>0.44215850250000011</v>
      </c>
      <c r="AV439" s="910">
        <f t="shared" si="119"/>
        <v>0.44547469126875011</v>
      </c>
      <c r="AW439" s="669">
        <f t="shared" si="115"/>
        <v>2.1581001937687505</v>
      </c>
      <c r="AX439" s="770">
        <f t="shared" si="116"/>
        <v>6.4229172433593762</v>
      </c>
      <c r="AY439" s="959">
        <v>1.1100000000000001</v>
      </c>
      <c r="AZ439" s="896">
        <v>23.21</v>
      </c>
      <c r="BA439" s="896">
        <v>-16.07</v>
      </c>
      <c r="BB439" s="896">
        <v>-9.93</v>
      </c>
      <c r="BC439" s="896">
        <v>-2.16</v>
      </c>
      <c r="BD439" s="932"/>
      <c r="BE439" s="641">
        <v>2015</v>
      </c>
      <c r="BF439" s="922">
        <f t="shared" si="117"/>
        <v>0</v>
      </c>
      <c r="BG439" s="906">
        <v>8.5</v>
      </c>
      <c r="BH439" s="888"/>
    </row>
    <row r="440" spans="1:60" s="736" customFormat="1" ht="13.5" thickBot="1" x14ac:dyDescent="0.25">
      <c r="B440" s="849"/>
      <c r="E440" s="850"/>
      <c r="F440" s="837"/>
      <c r="J440" s="751"/>
      <c r="L440" s="838"/>
      <c r="M440" s="837"/>
      <c r="N440" s="837"/>
      <c r="O440" s="751"/>
      <c r="R440" s="837"/>
      <c r="S440" s="839"/>
      <c r="T440" s="839"/>
      <c r="U440" s="839"/>
      <c r="V440" s="839"/>
      <c r="W440" s="839"/>
      <c r="X440" s="839"/>
      <c r="Y440" s="849"/>
      <c r="Z440" s="751"/>
      <c r="AC440" s="840"/>
      <c r="AD440" s="840"/>
      <c r="AE440" s="840"/>
      <c r="AF440" s="840"/>
      <c r="AG440" s="840"/>
      <c r="AH440" s="840"/>
      <c r="AI440" s="840"/>
      <c r="AJ440" s="840"/>
      <c r="AK440" s="840"/>
      <c r="AL440" s="840"/>
      <c r="AM440" s="840"/>
      <c r="AN440" s="840"/>
      <c r="AO440" s="751"/>
      <c r="AR440" s="841"/>
      <c r="AS440" s="842"/>
      <c r="AT440" s="842"/>
      <c r="AU440" s="842"/>
      <c r="AV440" s="842"/>
      <c r="AW440" s="841"/>
      <c r="AX440" s="842"/>
      <c r="AY440" s="751"/>
      <c r="BD440" s="850"/>
      <c r="BE440" s="837"/>
      <c r="BF440" s="837"/>
    </row>
    <row r="441" spans="1:60" x14ac:dyDescent="0.2">
      <c r="A441" s="887" t="s">
        <v>4308</v>
      </c>
      <c r="B441" s="675">
        <f>COUNTA(B7:B439)</f>
        <v>433</v>
      </c>
      <c r="E441" s="855">
        <f>AVERAGE(E7:E439)</f>
        <v>7.3510392609699773</v>
      </c>
      <c r="I441" s="843">
        <f>AVERAGE(I7:I439)</f>
        <v>60.209953810623553</v>
      </c>
      <c r="J441" s="844">
        <f>AVERAGE(J7:J439)</f>
        <v>3.445310932180873</v>
      </c>
      <c r="K441" s="851">
        <f>AVERAGE(K7:K439)</f>
        <v>0.39356339491916903</v>
      </c>
      <c r="M441" s="843">
        <f>AVERAGE(M7:M439)</f>
        <v>1.4696060046189388</v>
      </c>
      <c r="O441" s="851">
        <f>AVERAGE(O7:O439)</f>
        <v>0.3578053777631145</v>
      </c>
      <c r="R441" s="843">
        <f t="shared" ref="R441:X441" si="120">AVERAGE(R7:R439)</f>
        <v>10.642180427078422</v>
      </c>
      <c r="S441" s="852">
        <f t="shared" si="120"/>
        <v>13.114155170964343</v>
      </c>
      <c r="T441" s="852">
        <f t="shared" si="120"/>
        <v>15.192268403338803</v>
      </c>
      <c r="U441" s="852">
        <f t="shared" si="120"/>
        <v>17.404802666179187</v>
      </c>
      <c r="V441" s="852">
        <f t="shared" si="120"/>
        <v>11.364674832884257</v>
      </c>
      <c r="W441" s="853">
        <f t="shared" si="120"/>
        <v>1.6856687131970396</v>
      </c>
      <c r="X441" s="854">
        <f t="shared" si="120"/>
        <v>1.7212514061456807</v>
      </c>
      <c r="Z441" s="844">
        <f>AVERAGE(Z7:Z439)</f>
        <v>65.401718633248151</v>
      </c>
      <c r="AA441" s="843">
        <f>AVERAGE(AA7:AA439)</f>
        <v>21.456671149804286</v>
      </c>
      <c r="AB441" s="727"/>
      <c r="AC441" s="843">
        <f t="shared" ref="AC441:BC441" si="121">AVERAGE(AC7:AC439)</f>
        <v>3.186626213592235</v>
      </c>
      <c r="AD441" s="843">
        <f t="shared" si="121"/>
        <v>3.0232484076433117</v>
      </c>
      <c r="AE441" s="843">
        <f t="shared" si="121"/>
        <v>3.4664077669902893</v>
      </c>
      <c r="AF441" s="843">
        <f t="shared" si="121"/>
        <v>3.2071890547263662</v>
      </c>
      <c r="AG441" s="843">
        <f t="shared" si="121"/>
        <v>11.283492462311562</v>
      </c>
      <c r="AH441" s="843">
        <f t="shared" si="121"/>
        <v>22.739066339066348</v>
      </c>
      <c r="AI441" s="843">
        <f t="shared" si="121"/>
        <v>16.40171503957783</v>
      </c>
      <c r="AJ441" s="843">
        <f t="shared" si="121"/>
        <v>14.947413793103449</v>
      </c>
      <c r="AK441" s="843">
        <f t="shared" si="121"/>
        <v>8.516819484240683</v>
      </c>
      <c r="AL441" s="991">
        <f t="shared" si="121"/>
        <v>17698.752233009705</v>
      </c>
      <c r="AM441" s="843">
        <f t="shared" si="121"/>
        <v>4.0433980582524249</v>
      </c>
      <c r="AN441" s="843">
        <f t="shared" si="121"/>
        <v>1.238227848101265</v>
      </c>
      <c r="AO441" s="940">
        <f t="shared" si="121"/>
        <v>0.20840158410886908</v>
      </c>
      <c r="AP441" s="843">
        <f t="shared" si="121"/>
        <v>20.758891685927331</v>
      </c>
      <c r="AQ441" s="978">
        <f t="shared" si="121"/>
        <v>50.961271429051642</v>
      </c>
      <c r="AR441" s="977">
        <f t="shared" si="121"/>
        <v>1.482944703926097</v>
      </c>
      <c r="AS441" s="843">
        <f t="shared" si="121"/>
        <v>1.5821093268048514</v>
      </c>
      <c r="AT441" s="843">
        <f t="shared" si="121"/>
        <v>1.6830975314799905</v>
      </c>
      <c r="AU441" s="843">
        <f t="shared" si="121"/>
        <v>1.7922111719044571</v>
      </c>
      <c r="AV441" s="843">
        <f t="shared" si="121"/>
        <v>1.9101705281330059</v>
      </c>
      <c r="AW441" s="843">
        <f t="shared" si="121"/>
        <v>8.4505332622484008</v>
      </c>
      <c r="AX441" s="978">
        <f t="shared" si="121"/>
        <v>19.714929448795605</v>
      </c>
      <c r="AY441" s="977">
        <f t="shared" si="121"/>
        <v>0.93103194103194187</v>
      </c>
      <c r="AZ441" s="843">
        <f t="shared" si="121"/>
        <v>13.205987492265228</v>
      </c>
      <c r="BA441" s="843">
        <f t="shared" si="121"/>
        <v>-21.718905074403736</v>
      </c>
      <c r="BB441" s="843">
        <f t="shared" si="121"/>
        <v>-12.052781301949578</v>
      </c>
      <c r="BC441" s="978">
        <f t="shared" si="121"/>
        <v>-8.0026586512634683</v>
      </c>
      <c r="BD441" s="843"/>
      <c r="BE441" s="727">
        <f>AVERAGE(BE7:BE439)</f>
        <v>2013.066974595843</v>
      </c>
      <c r="BF441" s="843">
        <f>AVERAGE(BF7:BF439)</f>
        <v>0</v>
      </c>
      <c r="BG441" s="843">
        <f>AVERAGE(BG7:BG439)</f>
        <v>4.6285714285714308</v>
      </c>
    </row>
    <row r="442" spans="1:60" x14ac:dyDescent="0.2">
      <c r="O442" s="973"/>
      <c r="W442" s="990"/>
      <c r="X442" s="990"/>
      <c r="AC442" s="888"/>
      <c r="AD442" s="888"/>
      <c r="AE442" s="888"/>
      <c r="AF442" s="888"/>
      <c r="AG442" s="888"/>
      <c r="AH442" s="888"/>
      <c r="AI442" s="888"/>
      <c r="AJ442" s="888"/>
      <c r="AK442" s="888"/>
      <c r="AL442" s="992"/>
      <c r="AM442" s="888"/>
      <c r="AN442" s="675"/>
      <c r="AO442" s="888"/>
      <c r="AQ442" s="675"/>
      <c r="AR442" s="888"/>
      <c r="AS442" s="888"/>
      <c r="AT442" s="888"/>
      <c r="AU442" s="888"/>
      <c r="AV442" s="888"/>
      <c r="AW442" s="888"/>
      <c r="AX442" s="675"/>
      <c r="AY442" s="888"/>
      <c r="BC442" s="675"/>
      <c r="BD442" s="888"/>
      <c r="BE442" s="976"/>
      <c r="BF442" s="888"/>
    </row>
    <row r="443" spans="1:60" x14ac:dyDescent="0.2">
      <c r="A443" s="888" t="s">
        <v>4419</v>
      </c>
      <c r="I443" s="675"/>
      <c r="J443" s="888"/>
      <c r="O443" s="973"/>
      <c r="W443" s="990"/>
      <c r="X443" s="990"/>
      <c r="AC443" s="888"/>
      <c r="AD443" s="888"/>
      <c r="AE443" s="888"/>
      <c r="AF443" s="888"/>
      <c r="AG443" s="888"/>
      <c r="AH443" s="888"/>
      <c r="AI443" s="888"/>
      <c r="AJ443" s="888"/>
      <c r="AK443" s="888"/>
      <c r="AL443" s="992"/>
      <c r="AM443" s="888"/>
      <c r="AN443" s="675"/>
      <c r="AO443" s="888"/>
      <c r="AQ443" s="675"/>
      <c r="AR443" s="888"/>
      <c r="AS443" s="888"/>
      <c r="AT443" s="888"/>
      <c r="AU443" s="888"/>
      <c r="AV443" s="888"/>
      <c r="AW443" s="888"/>
      <c r="AX443" s="675"/>
      <c r="AY443" s="888"/>
      <c r="BC443" s="675"/>
      <c r="BD443" s="888"/>
      <c r="BE443" s="976"/>
      <c r="BF443" s="888"/>
    </row>
    <row r="444" spans="1:60" x14ac:dyDescent="0.2">
      <c r="A444" s="888" t="s">
        <v>4359</v>
      </c>
      <c r="B444" s="675">
        <f t="shared" ref="B444:B454" si="122">COUNTIF($C$7:$C$439,"="&amp;$A444)</f>
        <v>8</v>
      </c>
      <c r="E444" s="855">
        <f t="shared" ref="E444:E454" si="123">AVERAGEIFS($E$7:$E$439,$C$7:$C$439,"="&amp;$A444)</f>
        <v>7.75</v>
      </c>
      <c r="I444" s="971">
        <f t="shared" ref="I444:K454" si="124">AVERAGEIFS(I$7:I$439,$C$7:$C$439,"="&amp;$A444)</f>
        <v>249.29750000000001</v>
      </c>
      <c r="J444" s="843">
        <f t="shared" si="124"/>
        <v>2.3814889687865652</v>
      </c>
      <c r="K444" s="851">
        <f t="shared" si="124"/>
        <v>0.65812500000000007</v>
      </c>
      <c r="L444" s="855"/>
      <c r="M444" s="843">
        <f t="shared" ref="M444:M454" si="125">AVERAGEIFS(M$7:M$439,$C$7:$C$439,"="&amp;$A444)</f>
        <v>2.30375</v>
      </c>
      <c r="N444" s="855"/>
      <c r="O444" s="851">
        <f t="shared" ref="O444:O454" si="126">AVERAGEIFS(O$7:O$439,$C$7:$C$439,"="&amp;$A444)</f>
        <v>0.59687500000000004</v>
      </c>
      <c r="P444" s="855"/>
      <c r="Q444" s="855"/>
      <c r="R444" s="843">
        <f t="shared" ref="R444:X454" si="127">AVERAGEIFS(R$7:R$439,$C$7:$C$439,"="&amp;$A444)</f>
        <v>9.7638132528425121</v>
      </c>
      <c r="S444" s="843">
        <f t="shared" si="127"/>
        <v>10.909565225602959</v>
      </c>
      <c r="T444" s="843">
        <f t="shared" si="127"/>
        <v>12.081585389004882</v>
      </c>
      <c r="U444" s="843">
        <f t="shared" si="127"/>
        <v>13.776841060812913</v>
      </c>
      <c r="V444" s="843">
        <f t="shared" si="127"/>
        <v>11.263924954172577</v>
      </c>
      <c r="W444" s="854">
        <f t="shared" si="127"/>
        <v>0.92062492269049723</v>
      </c>
      <c r="X444" s="854">
        <f t="shared" si="127"/>
        <v>0.98284421088556118</v>
      </c>
      <c r="Y444" s="675"/>
      <c r="Z444" s="843">
        <f t="shared" ref="Z444:AA454" si="128">AVERAGEIFS(Z$7:Z$439,$C$7:$C$439,"="&amp;$A444)</f>
        <v>75.234885257688475</v>
      </c>
      <c r="AA444" s="843">
        <f t="shared" si="128"/>
        <v>33.465537248859881</v>
      </c>
      <c r="AB444" s="843"/>
      <c r="AC444" s="843">
        <f t="shared" ref="AC444:AL454" si="129">AVERAGEIFS(AC$7:AC$439,$C$7:$C$439,"="&amp;$A444)</f>
        <v>5.9712500000000004</v>
      </c>
      <c r="AD444" s="843">
        <f t="shared" si="129"/>
        <v>3.6871428571428573</v>
      </c>
      <c r="AE444" s="843">
        <f t="shared" si="129"/>
        <v>3.1775000000000002</v>
      </c>
      <c r="AF444" s="843">
        <f t="shared" si="129"/>
        <v>3.8657142857142857</v>
      </c>
      <c r="AG444" s="843">
        <f t="shared" si="129"/>
        <v>9.0374999999999996</v>
      </c>
      <c r="AH444" s="843">
        <f t="shared" si="129"/>
        <v>30.387500000000003</v>
      </c>
      <c r="AI444" s="843">
        <f t="shared" si="129"/>
        <v>78.847500000000011</v>
      </c>
      <c r="AJ444" s="843">
        <f t="shared" si="129"/>
        <v>30.437499999999996</v>
      </c>
      <c r="AK444" s="843">
        <f t="shared" si="129"/>
        <v>11.19875</v>
      </c>
      <c r="AL444" s="991">
        <f t="shared" si="129"/>
        <v>30781.866249999999</v>
      </c>
      <c r="AM444" s="843">
        <f t="shared" ref="AM444:AV454" si="130">AVERAGEIFS(AM$7:AM$439,$C$7:$C$439,"="&amp;$A444)</f>
        <v>0.85000000000000009</v>
      </c>
      <c r="AN444" s="974">
        <f t="shared" si="130"/>
        <v>2.5914285714285716</v>
      </c>
      <c r="AO444" s="843">
        <f t="shared" si="130"/>
        <v>-14.117882555207228</v>
      </c>
      <c r="AP444" s="843">
        <f t="shared" si="130"/>
        <v>16.416807333282897</v>
      </c>
      <c r="AQ444" s="974">
        <f t="shared" si="130"/>
        <v>105.35461171041891</v>
      </c>
      <c r="AR444" s="843">
        <f t="shared" si="130"/>
        <v>2.3323075000000002</v>
      </c>
      <c r="AS444" s="843">
        <f t="shared" si="130"/>
        <v>2.5612903665000006</v>
      </c>
      <c r="AT444" s="843">
        <f t="shared" si="130"/>
        <v>2.758540406242501</v>
      </c>
      <c r="AU444" s="843">
        <f t="shared" si="130"/>
        <v>2.974262234209613</v>
      </c>
      <c r="AV444" s="843">
        <f t="shared" si="130"/>
        <v>3.2102673966639848</v>
      </c>
      <c r="AW444" s="843">
        <f t="shared" ref="AW444:BC454" si="131">AVERAGEIFS(AW$7:AW$439,$C$7:$C$439,"="&amp;$A444)</f>
        <v>13.8366679036161</v>
      </c>
      <c r="AX444" s="974">
        <f t="shared" si="131"/>
        <v>13.838998660145558</v>
      </c>
      <c r="AY444" s="843">
        <f t="shared" si="131"/>
        <v>0.82499999999999996</v>
      </c>
      <c r="AZ444" s="843">
        <f t="shared" si="131"/>
        <v>29.295000000000002</v>
      </c>
      <c r="BA444" s="843">
        <f t="shared" si="131"/>
        <v>-23.41375</v>
      </c>
      <c r="BB444" s="843">
        <f t="shared" si="131"/>
        <v>-8.4987499999999994</v>
      </c>
      <c r="BC444" s="974">
        <f t="shared" si="131"/>
        <v>-3.3350000000000009</v>
      </c>
      <c r="BD444" s="843"/>
      <c r="BE444" s="727">
        <f t="shared" ref="BE444:BG454" si="132">AVERAGEIFS(BE$7:BE$439,$C$7:$C$439,"="&amp;$A444)</f>
        <v>2013</v>
      </c>
      <c r="BF444" s="843">
        <f t="shared" si="132"/>
        <v>0</v>
      </c>
      <c r="BG444" s="843">
        <f t="shared" si="132"/>
        <v>3.8125000000000004</v>
      </c>
    </row>
    <row r="445" spans="1:60" x14ac:dyDescent="0.2">
      <c r="A445" s="888" t="s">
        <v>246</v>
      </c>
      <c r="B445" s="675">
        <f t="shared" si="122"/>
        <v>41</v>
      </c>
      <c r="E445" s="855">
        <f t="shared" si="123"/>
        <v>7.6097560975609753</v>
      </c>
      <c r="I445" s="971">
        <f t="shared" si="124"/>
        <v>64.467073170731695</v>
      </c>
      <c r="J445" s="843">
        <f t="shared" si="124"/>
        <v>3.1712250084890257</v>
      </c>
      <c r="K445" s="851">
        <f t="shared" si="124"/>
        <v>0.40093902439024387</v>
      </c>
      <c r="L445" s="855"/>
      <c r="M445" s="843">
        <f t="shared" si="125"/>
        <v>1.5407560975609758</v>
      </c>
      <c r="N445" s="855"/>
      <c r="O445" s="851">
        <f t="shared" si="126"/>
        <v>0.35703252032520333</v>
      </c>
      <c r="P445" s="855"/>
      <c r="Q445" s="855"/>
      <c r="R445" s="843">
        <f t="shared" si="127"/>
        <v>14.688310656241644</v>
      </c>
      <c r="S445" s="843">
        <f t="shared" si="127"/>
        <v>10.965620791273182</v>
      </c>
      <c r="T445" s="843">
        <f t="shared" si="127"/>
        <v>15.355332203570486</v>
      </c>
      <c r="U445" s="843">
        <f t="shared" si="127"/>
        <v>17.170087445155882</v>
      </c>
      <c r="V445" s="843">
        <f t="shared" si="127"/>
        <v>16.450365879683861</v>
      </c>
      <c r="W445" s="854">
        <f t="shared" si="127"/>
        <v>1.0462118699454204</v>
      </c>
      <c r="X445" s="854">
        <f t="shared" si="127"/>
        <v>3.2861043824957643</v>
      </c>
      <c r="Y445" s="675"/>
      <c r="Z445" s="843">
        <f t="shared" si="128"/>
        <v>56.804920538053729</v>
      </c>
      <c r="AA445" s="843">
        <f t="shared" si="128"/>
        <v>22.238192195926061</v>
      </c>
      <c r="AB445" s="843"/>
      <c r="AC445" s="843">
        <f t="shared" si="129"/>
        <v>3.3731707317073174</v>
      </c>
      <c r="AD445" s="843">
        <f t="shared" si="129"/>
        <v>2.4237500000000001</v>
      </c>
      <c r="AE445" s="843">
        <f t="shared" si="129"/>
        <v>1.3780487804878045</v>
      </c>
      <c r="AF445" s="843">
        <f t="shared" si="129"/>
        <v>5.1848717948717926</v>
      </c>
      <c r="AG445" s="843">
        <f t="shared" si="129"/>
        <v>3.4333333333333322</v>
      </c>
      <c r="AH445" s="843">
        <f t="shared" si="129"/>
        <v>16.312499999999993</v>
      </c>
      <c r="AI445" s="843">
        <f t="shared" si="129"/>
        <v>11.015897435897433</v>
      </c>
      <c r="AJ445" s="843">
        <f t="shared" si="129"/>
        <v>9.1424999999999983</v>
      </c>
      <c r="AK445" s="843">
        <f t="shared" si="129"/>
        <v>8.4852631578947371</v>
      </c>
      <c r="AL445" s="991">
        <f t="shared" si="129"/>
        <v>7199.9146341463429</v>
      </c>
      <c r="AM445" s="843">
        <f t="shared" si="130"/>
        <v>5.2624390243902432</v>
      </c>
      <c r="AN445" s="974">
        <f t="shared" si="130"/>
        <v>2.3473684210526318</v>
      </c>
      <c r="AO445" s="843">
        <f t="shared" si="130"/>
        <v>-2.6079073579184104</v>
      </c>
      <c r="AP445" s="843">
        <f t="shared" si="130"/>
        <v>20.407914594149773</v>
      </c>
      <c r="AQ445" s="974">
        <f t="shared" si="130"/>
        <v>89.672751669824208</v>
      </c>
      <c r="AR445" s="843">
        <f t="shared" si="130"/>
        <v>1.542725975609756</v>
      </c>
      <c r="AS445" s="843">
        <f t="shared" si="130"/>
        <v>1.6595003871341465</v>
      </c>
      <c r="AT445" s="843">
        <f t="shared" si="130"/>
        <v>1.7784140189364634</v>
      </c>
      <c r="AU445" s="843">
        <f t="shared" si="130"/>
        <v>1.9072868614397036</v>
      </c>
      <c r="AV445" s="843">
        <f t="shared" si="130"/>
        <v>2.0470113199383162</v>
      </c>
      <c r="AW445" s="843">
        <f t="shared" si="131"/>
        <v>8.9349385630583846</v>
      </c>
      <c r="AX445" s="974">
        <f t="shared" si="131"/>
        <v>18.134243840400227</v>
      </c>
      <c r="AY445" s="843">
        <f t="shared" si="131"/>
        <v>0.8952500000000001</v>
      </c>
      <c r="AZ445" s="843">
        <f t="shared" si="131"/>
        <v>18.333414634146344</v>
      </c>
      <c r="BA445" s="843">
        <f t="shared" si="131"/>
        <v>-28.859268292682934</v>
      </c>
      <c r="BB445" s="843">
        <f t="shared" si="131"/>
        <v>-13.519999999999998</v>
      </c>
      <c r="BC445" s="974">
        <f t="shared" si="131"/>
        <v>-11.415365853658535</v>
      </c>
      <c r="BD445" s="843"/>
      <c r="BE445" s="727">
        <f t="shared" si="132"/>
        <v>2012.7560975609756</v>
      </c>
      <c r="BF445" s="843">
        <f t="shared" si="132"/>
        <v>0</v>
      </c>
      <c r="BG445" s="843">
        <f t="shared" si="132"/>
        <v>6.8871794871794894</v>
      </c>
    </row>
    <row r="446" spans="1:60" x14ac:dyDescent="0.2">
      <c r="A446" s="888" t="s">
        <v>128</v>
      </c>
      <c r="B446" s="675">
        <f t="shared" si="122"/>
        <v>9</v>
      </c>
      <c r="E446" s="855">
        <f t="shared" si="123"/>
        <v>7.333333333333333</v>
      </c>
      <c r="I446" s="971">
        <f t="shared" si="124"/>
        <v>66.898888888888891</v>
      </c>
      <c r="J446" s="843">
        <f t="shared" si="124"/>
        <v>4.2335233942014634</v>
      </c>
      <c r="K446" s="851">
        <f t="shared" si="124"/>
        <v>0.58666666666666656</v>
      </c>
      <c r="L446" s="855"/>
      <c r="M446" s="843">
        <f t="shared" si="125"/>
        <v>1.98</v>
      </c>
      <c r="N446" s="855"/>
      <c r="O446" s="851">
        <f t="shared" si="126"/>
        <v>0.52055555555555566</v>
      </c>
      <c r="P446" s="855"/>
      <c r="Q446" s="855"/>
      <c r="R446" s="843">
        <f t="shared" si="127"/>
        <v>10.620863520603971</v>
      </c>
      <c r="S446" s="843">
        <f t="shared" si="127"/>
        <v>13.865987191527857</v>
      </c>
      <c r="T446" s="843">
        <f t="shared" si="127"/>
        <v>17.513394267242042</v>
      </c>
      <c r="U446" s="843">
        <f t="shared" si="127"/>
        <v>13.748202619020127</v>
      </c>
      <c r="V446" s="843">
        <f t="shared" si="127"/>
        <v>14.984373733120941</v>
      </c>
      <c r="W446" s="854">
        <f t="shared" si="127"/>
        <v>0.85003756908223482</v>
      </c>
      <c r="X446" s="854">
        <f t="shared" si="127"/>
        <v>0.80898829430274877</v>
      </c>
      <c r="Y446" s="675"/>
      <c r="Z446" s="843">
        <f t="shared" si="128"/>
        <v>149.19243051360957</v>
      </c>
      <c r="AA446" s="843">
        <f t="shared" si="128"/>
        <v>43.593249819760963</v>
      </c>
      <c r="AB446" s="843"/>
      <c r="AC446" s="843">
        <f t="shared" si="129"/>
        <v>3.2877777777777784</v>
      </c>
      <c r="AD446" s="843">
        <f t="shared" si="129"/>
        <v>5.5314285714285711</v>
      </c>
      <c r="AE446" s="843">
        <f t="shared" si="129"/>
        <v>1.4077777777777778</v>
      </c>
      <c r="AF446" s="843">
        <f t="shared" si="129"/>
        <v>3.2722222222222221</v>
      </c>
      <c r="AG446" s="843">
        <f t="shared" si="129"/>
        <v>16.711111111111112</v>
      </c>
      <c r="AH446" s="843">
        <f t="shared" si="129"/>
        <v>42.344444444444441</v>
      </c>
      <c r="AI446" s="843">
        <f t="shared" si="129"/>
        <v>8.2833333333333332</v>
      </c>
      <c r="AJ446" s="843">
        <f t="shared" si="129"/>
        <v>41.988888888888887</v>
      </c>
      <c r="AK446" s="843">
        <f t="shared" si="129"/>
        <v>7.0011111111111113</v>
      </c>
      <c r="AL446" s="991">
        <f t="shared" si="129"/>
        <v>16265.638888888889</v>
      </c>
      <c r="AM446" s="843">
        <f t="shared" si="130"/>
        <v>1.29</v>
      </c>
      <c r="AN446" s="974">
        <f t="shared" si="130"/>
        <v>1.1322222222222222</v>
      </c>
      <c r="AO446" s="843">
        <f t="shared" si="130"/>
        <v>-8.8465211242021322</v>
      </c>
      <c r="AP446" s="843">
        <f t="shared" si="130"/>
        <v>18.436777158035028</v>
      </c>
      <c r="AQ446" s="974">
        <f t="shared" si="130"/>
        <v>112.68536736372087</v>
      </c>
      <c r="AR446" s="843">
        <f t="shared" si="130"/>
        <v>1.9076738888888889</v>
      </c>
      <c r="AS446" s="843">
        <f t="shared" si="130"/>
        <v>2.0413638138888888</v>
      </c>
      <c r="AT446" s="843">
        <f t="shared" si="130"/>
        <v>2.1664855362305557</v>
      </c>
      <c r="AU446" s="843">
        <f t="shared" si="130"/>
        <v>2.3019981376604157</v>
      </c>
      <c r="AV446" s="843">
        <f t="shared" si="130"/>
        <v>2.4488497944690484</v>
      </c>
      <c r="AW446" s="843">
        <f t="shared" si="131"/>
        <v>10.866371171137796</v>
      </c>
      <c r="AX446" s="974">
        <f t="shared" si="131"/>
        <v>23.55116936667654</v>
      </c>
      <c r="AY446" s="843">
        <f t="shared" si="131"/>
        <v>0.80777777777777771</v>
      </c>
      <c r="AZ446" s="843">
        <f t="shared" si="131"/>
        <v>17.451111111111111</v>
      </c>
      <c r="BA446" s="843">
        <f t="shared" si="131"/>
        <v>-27.808888888888891</v>
      </c>
      <c r="BB446" s="843">
        <f t="shared" si="131"/>
        <v>-11.661111111111111</v>
      </c>
      <c r="BC446" s="974">
        <f t="shared" si="131"/>
        <v>-10.781111111111111</v>
      </c>
      <c r="BD446" s="843"/>
      <c r="BE446" s="727">
        <f t="shared" si="132"/>
        <v>2013</v>
      </c>
      <c r="BF446" s="843">
        <f t="shared" si="132"/>
        <v>0</v>
      </c>
      <c r="BG446" s="843">
        <f t="shared" si="132"/>
        <v>8.2555555555555564</v>
      </c>
    </row>
    <row r="447" spans="1:60" x14ac:dyDescent="0.2">
      <c r="A447" s="888" t="s">
        <v>178</v>
      </c>
      <c r="B447" s="675">
        <f t="shared" si="122"/>
        <v>15</v>
      </c>
      <c r="E447" s="855">
        <f t="shared" si="123"/>
        <v>6.666666666666667</v>
      </c>
      <c r="I447" s="971">
        <f t="shared" si="124"/>
        <v>23.776666666666674</v>
      </c>
      <c r="J447" s="843">
        <f t="shared" si="124"/>
        <v>13.740380294685108</v>
      </c>
      <c r="K447" s="851">
        <f t="shared" si="124"/>
        <v>0.64675333333333329</v>
      </c>
      <c r="L447" s="855"/>
      <c r="M447" s="843">
        <f t="shared" si="125"/>
        <v>2.5870133333333332</v>
      </c>
      <c r="N447" s="855"/>
      <c r="O447" s="851">
        <f t="shared" si="126"/>
        <v>0.63183999999999996</v>
      </c>
      <c r="P447" s="855"/>
      <c r="Q447" s="855"/>
      <c r="R447" s="843">
        <f t="shared" si="127"/>
        <v>2.2793545103708941</v>
      </c>
      <c r="S447" s="843">
        <f t="shared" si="127"/>
        <v>8.9767095737335119</v>
      </c>
      <c r="T447" s="843">
        <f t="shared" si="127"/>
        <v>12.291312760977094</v>
      </c>
      <c r="U447" s="843">
        <f t="shared" si="127"/>
        <v>22.851838643087408</v>
      </c>
      <c r="V447" s="843" t="e">
        <f t="shared" si="127"/>
        <v>#DIV/0!</v>
      </c>
      <c r="W447" s="854" t="e">
        <f t="shared" si="127"/>
        <v>#DIV/0!</v>
      </c>
      <c r="X447" s="854">
        <f t="shared" si="127"/>
        <v>2.2911883407020426</v>
      </c>
      <c r="Y447" s="675"/>
      <c r="Z447" s="843">
        <f t="shared" si="128"/>
        <v>174.55902670138002</v>
      </c>
      <c r="AA447" s="843">
        <f t="shared" si="128"/>
        <v>11.827450778385314</v>
      </c>
      <c r="AB447" s="843"/>
      <c r="AC447" s="843">
        <f t="shared" si="129"/>
        <v>2.4066666666666667</v>
      </c>
      <c r="AD447" s="843">
        <f t="shared" si="129"/>
        <v>1.5799999999999996</v>
      </c>
      <c r="AE447" s="843">
        <f t="shared" si="129"/>
        <v>3.4893333333333336</v>
      </c>
      <c r="AF447" s="843">
        <f t="shared" si="129"/>
        <v>3.0730769230769233</v>
      </c>
      <c r="AG447" s="843">
        <f t="shared" si="129"/>
        <v>14.199999999999996</v>
      </c>
      <c r="AH447" s="843">
        <f t="shared" si="129"/>
        <v>33.913333333333334</v>
      </c>
      <c r="AI447" s="843">
        <f t="shared" si="129"/>
        <v>21.457857142857144</v>
      </c>
      <c r="AJ447" s="843">
        <f t="shared" si="129"/>
        <v>39.43333333333333</v>
      </c>
      <c r="AK447" s="843">
        <f t="shared" si="129"/>
        <v>4.1958333333333337</v>
      </c>
      <c r="AL447" s="991">
        <f t="shared" si="129"/>
        <v>6200.1806666666662</v>
      </c>
      <c r="AM447" s="843">
        <f t="shared" si="130"/>
        <v>23.535333333333334</v>
      </c>
      <c r="AN447" s="974">
        <f t="shared" si="130"/>
        <v>2.5692307692307685</v>
      </c>
      <c r="AO447" s="843">
        <f t="shared" si="130"/>
        <v>27.773332252144549</v>
      </c>
      <c r="AP447" s="843">
        <f t="shared" si="130"/>
        <v>37.720828674532498</v>
      </c>
      <c r="AQ447" s="974">
        <f t="shared" si="130"/>
        <v>19.320203360076317</v>
      </c>
      <c r="AR447" s="843">
        <f t="shared" si="130"/>
        <v>2.6783509999999997</v>
      </c>
      <c r="AS447" s="843">
        <f t="shared" si="130"/>
        <v>2.8372895733999997</v>
      </c>
      <c r="AT447" s="843">
        <f t="shared" si="130"/>
        <v>2.9647035593011339</v>
      </c>
      <c r="AU447" s="843">
        <f t="shared" si="130"/>
        <v>3.1007557862792221</v>
      </c>
      <c r="AV447" s="843">
        <f t="shared" si="130"/>
        <v>3.2461347104951743</v>
      </c>
      <c r="AW447" s="843">
        <f t="shared" si="131"/>
        <v>14.82723462947553</v>
      </c>
      <c r="AX447" s="974">
        <f t="shared" si="131"/>
        <v>78.587138866218211</v>
      </c>
      <c r="AY447" s="843">
        <f t="shared" si="131"/>
        <v>0.96000000000000019</v>
      </c>
      <c r="AZ447" s="843">
        <f t="shared" si="131"/>
        <v>11.825999999999999</v>
      </c>
      <c r="BA447" s="843">
        <f t="shared" si="131"/>
        <v>-31.138666666666673</v>
      </c>
      <c r="BB447" s="843">
        <f t="shared" si="131"/>
        <v>-16.565333333333331</v>
      </c>
      <c r="BC447" s="974">
        <f t="shared" si="131"/>
        <v>-17.548000000000002</v>
      </c>
      <c r="BD447" s="843"/>
      <c r="BE447" s="727">
        <f t="shared" si="132"/>
        <v>2013.8666666666666</v>
      </c>
      <c r="BF447" s="843">
        <f t="shared" si="132"/>
        <v>0</v>
      </c>
      <c r="BG447" s="843">
        <f t="shared" si="132"/>
        <v>9.4600000000000009</v>
      </c>
    </row>
    <row r="448" spans="1:60" x14ac:dyDescent="0.2">
      <c r="A448" s="888" t="s">
        <v>108</v>
      </c>
      <c r="B448" s="675">
        <f t="shared" si="122"/>
        <v>193</v>
      </c>
      <c r="E448" s="855">
        <f t="shared" si="123"/>
        <v>7.3160621761658033</v>
      </c>
      <c r="I448" s="971">
        <f t="shared" si="124"/>
        <v>42.954766839378223</v>
      </c>
      <c r="J448" s="843">
        <f t="shared" si="124"/>
        <v>3.2002490136092212</v>
      </c>
      <c r="K448" s="851">
        <f t="shared" si="124"/>
        <v>0.3324611398963731</v>
      </c>
      <c r="L448" s="855"/>
      <c r="M448" s="843">
        <f t="shared" si="125"/>
        <v>1.1750259067357514</v>
      </c>
      <c r="N448" s="855"/>
      <c r="O448" s="851">
        <f t="shared" si="126"/>
        <v>0.29706577843572668</v>
      </c>
      <c r="P448" s="855"/>
      <c r="Q448" s="855"/>
      <c r="R448" s="843">
        <f t="shared" si="127"/>
        <v>11.392231674471113</v>
      </c>
      <c r="S448" s="843">
        <f t="shared" si="127"/>
        <v>16.375398362422619</v>
      </c>
      <c r="T448" s="843">
        <f t="shared" si="127"/>
        <v>18.712396998868229</v>
      </c>
      <c r="U448" s="843">
        <f t="shared" si="127"/>
        <v>19.874046387120892</v>
      </c>
      <c r="V448" s="843">
        <f t="shared" si="127"/>
        <v>11.255539805434969</v>
      </c>
      <c r="W448" s="854">
        <f t="shared" si="127"/>
        <v>1.904691283790815</v>
      </c>
      <c r="X448" s="854">
        <f t="shared" si="127"/>
        <v>1.9852513611319773</v>
      </c>
      <c r="Y448" s="675"/>
      <c r="Z448" s="843">
        <f t="shared" si="128"/>
        <v>40.582921601124909</v>
      </c>
      <c r="AA448" s="843">
        <f t="shared" si="128"/>
        <v>13.241378812307712</v>
      </c>
      <c r="AB448" s="843"/>
      <c r="AC448" s="843">
        <f t="shared" si="129"/>
        <v>3.2591279069767425</v>
      </c>
      <c r="AD448" s="843">
        <f t="shared" si="129"/>
        <v>2.052325581395348</v>
      </c>
      <c r="AE448" s="843">
        <f t="shared" si="129"/>
        <v>3.4795930232558141</v>
      </c>
      <c r="AF448" s="843">
        <f t="shared" si="129"/>
        <v>1.4039766081871343</v>
      </c>
      <c r="AG448" s="843">
        <f t="shared" si="129"/>
        <v>9.4202958579881688</v>
      </c>
      <c r="AH448" s="843">
        <f t="shared" si="129"/>
        <v>24.691764705882349</v>
      </c>
      <c r="AI448" s="843">
        <f t="shared" si="129"/>
        <v>12.632416107382555</v>
      </c>
      <c r="AJ448" s="843">
        <f t="shared" si="129"/>
        <v>12.111647058823534</v>
      </c>
      <c r="AK448" s="843">
        <f t="shared" si="129"/>
        <v>8.4319847328244268</v>
      </c>
      <c r="AL448" s="991">
        <f t="shared" si="129"/>
        <v>12305.569302325584</v>
      </c>
      <c r="AM448" s="843">
        <f t="shared" si="130"/>
        <v>4.0004651162790728</v>
      </c>
      <c r="AN448" s="974">
        <f t="shared" si="130"/>
        <v>0.91694610778443131</v>
      </c>
      <c r="AO448" s="843">
        <f t="shared" si="130"/>
        <v>10.117325304570008</v>
      </c>
      <c r="AP448" s="843">
        <f t="shared" si="130"/>
        <v>23.018156316571922</v>
      </c>
      <c r="AQ448" s="974">
        <f t="shared" si="130"/>
        <v>-12.58313275715278</v>
      </c>
      <c r="AR448" s="843">
        <f t="shared" si="130"/>
        <v>1.1884041088082897</v>
      </c>
      <c r="AS448" s="843">
        <f t="shared" si="130"/>
        <v>1.2537496051761661</v>
      </c>
      <c r="AT448" s="843">
        <f t="shared" si="130"/>
        <v>1.331299138080061</v>
      </c>
      <c r="AU448" s="843">
        <f t="shared" si="130"/>
        <v>1.4147186585779949</v>
      </c>
      <c r="AV448" s="843">
        <f t="shared" si="130"/>
        <v>1.5045031443860701</v>
      </c>
      <c r="AW448" s="843">
        <f t="shared" si="131"/>
        <v>6.6926746550285845</v>
      </c>
      <c r="AX448" s="974">
        <f t="shared" si="131"/>
        <v>18.309740178527903</v>
      </c>
      <c r="AY448" s="843">
        <f t="shared" si="131"/>
        <v>0.877176470588235</v>
      </c>
      <c r="AZ448" s="843">
        <f t="shared" si="131"/>
        <v>7.5730049233329577</v>
      </c>
      <c r="BA448" s="843">
        <f t="shared" si="131"/>
        <v>-20.493307503804303</v>
      </c>
      <c r="BB448" s="843">
        <f t="shared" si="131"/>
        <v>-12.852127304669933</v>
      </c>
      <c r="BC448" s="974">
        <f t="shared" si="131"/>
        <v>-8.8242172344217877</v>
      </c>
      <c r="BD448" s="843"/>
      <c r="BE448" s="727">
        <f t="shared" si="132"/>
        <v>2013.041450777202</v>
      </c>
      <c r="BF448" s="843">
        <f t="shared" si="132"/>
        <v>0</v>
      </c>
      <c r="BG448" s="843">
        <f t="shared" si="132"/>
        <v>1.8532544378698228</v>
      </c>
    </row>
    <row r="449" spans="1:60" x14ac:dyDescent="0.2">
      <c r="A449" s="888" t="s">
        <v>153</v>
      </c>
      <c r="B449" s="675">
        <f t="shared" si="122"/>
        <v>14</v>
      </c>
      <c r="E449" s="855">
        <f t="shared" si="123"/>
        <v>7.6428571428571432</v>
      </c>
      <c r="I449" s="971">
        <f t="shared" si="124"/>
        <v>95.569999999999979</v>
      </c>
      <c r="J449" s="843">
        <f t="shared" si="124"/>
        <v>1.9246886326716051</v>
      </c>
      <c r="K449" s="851">
        <f t="shared" si="124"/>
        <v>0.42642857142857149</v>
      </c>
      <c r="L449" s="855"/>
      <c r="M449" s="843">
        <f t="shared" si="125"/>
        <v>1.705714285714286</v>
      </c>
      <c r="N449" s="855"/>
      <c r="O449" s="851">
        <f t="shared" si="126"/>
        <v>0.38789285714285721</v>
      </c>
      <c r="P449" s="855"/>
      <c r="Q449" s="855"/>
      <c r="R449" s="843">
        <f t="shared" si="127"/>
        <v>10.331210894011651</v>
      </c>
      <c r="S449" s="843">
        <f t="shared" si="127"/>
        <v>15.175020293590856</v>
      </c>
      <c r="T449" s="843">
        <f t="shared" si="127"/>
        <v>12.979069297256704</v>
      </c>
      <c r="U449" s="843">
        <f t="shared" si="127"/>
        <v>12.466148787204977</v>
      </c>
      <c r="V449" s="843">
        <f t="shared" si="127"/>
        <v>11.873517549487863</v>
      </c>
      <c r="W449" s="854">
        <f t="shared" si="127"/>
        <v>1.2041543369593306</v>
      </c>
      <c r="X449" s="854">
        <f t="shared" si="127"/>
        <v>1.2586623323412138</v>
      </c>
      <c r="Y449" s="675"/>
      <c r="Z449" s="843">
        <f t="shared" si="128"/>
        <v>60.484195172291869</v>
      </c>
      <c r="AA449" s="843">
        <f t="shared" si="128"/>
        <v>36.296686377510859</v>
      </c>
      <c r="AB449" s="843"/>
      <c r="AC449" s="843">
        <f t="shared" si="129"/>
        <v>3.0607142857142855</v>
      </c>
      <c r="AD449" s="843">
        <f t="shared" si="129"/>
        <v>4.6864285714285714</v>
      </c>
      <c r="AE449" s="843">
        <f t="shared" si="129"/>
        <v>5.0142857142857142</v>
      </c>
      <c r="AF449" s="843">
        <f t="shared" si="129"/>
        <v>12.646923076923077</v>
      </c>
      <c r="AG449" s="843">
        <f t="shared" si="129"/>
        <v>46.230769230769234</v>
      </c>
      <c r="AH449" s="843">
        <f t="shared" si="129"/>
        <v>13.242857142857144</v>
      </c>
      <c r="AI449" s="843">
        <f t="shared" si="129"/>
        <v>9.7130769230769243</v>
      </c>
      <c r="AJ449" s="843">
        <f t="shared" si="129"/>
        <v>8.8078571428571433</v>
      </c>
      <c r="AK449" s="843">
        <f t="shared" si="129"/>
        <v>9.7307142857142868</v>
      </c>
      <c r="AL449" s="991">
        <f t="shared" si="129"/>
        <v>65312.142857142855</v>
      </c>
      <c r="AM449" s="843">
        <f t="shared" si="130"/>
        <v>1.3885714285714286</v>
      </c>
      <c r="AN449" s="974">
        <f t="shared" si="130"/>
        <v>1.3723076923076922</v>
      </c>
      <c r="AO449" s="843">
        <f t="shared" si="130"/>
        <v>-22.864846554702108</v>
      </c>
      <c r="AP449" s="843">
        <f t="shared" si="130"/>
        <v>14.257525601057546</v>
      </c>
      <c r="AQ449" s="974">
        <f t="shared" si="130"/>
        <v>286.0495239900593</v>
      </c>
      <c r="AR449" s="843">
        <f t="shared" si="130"/>
        <v>1.6706832857142857</v>
      </c>
      <c r="AS449" s="843">
        <f t="shared" si="130"/>
        <v>1.8040151288571431</v>
      </c>
      <c r="AT449" s="843">
        <f t="shared" si="130"/>
        <v>1.9281556394280577</v>
      </c>
      <c r="AU449" s="843">
        <f t="shared" si="130"/>
        <v>2.0626884542314783</v>
      </c>
      <c r="AV449" s="843">
        <f t="shared" si="130"/>
        <v>2.2085616501678227</v>
      </c>
      <c r="AW449" s="843">
        <f t="shared" si="131"/>
        <v>9.674104158398789</v>
      </c>
      <c r="AX449" s="974">
        <f t="shared" si="131"/>
        <v>10.86772467990467</v>
      </c>
      <c r="AY449" s="843">
        <f t="shared" si="131"/>
        <v>0.8857142857142859</v>
      </c>
      <c r="AZ449" s="843">
        <f t="shared" si="131"/>
        <v>25.742142857142856</v>
      </c>
      <c r="BA449" s="843">
        <f t="shared" si="131"/>
        <v>-15.092857142857142</v>
      </c>
      <c r="BB449" s="843">
        <f t="shared" si="131"/>
        <v>-7.4249999999999998</v>
      </c>
      <c r="BC449" s="974">
        <f t="shared" si="131"/>
        <v>0.12428571428571418</v>
      </c>
      <c r="BD449" s="843"/>
      <c r="BE449" s="727">
        <f t="shared" si="132"/>
        <v>2013.0714285714287</v>
      </c>
      <c r="BF449" s="843">
        <f t="shared" si="132"/>
        <v>0</v>
      </c>
      <c r="BG449" s="843">
        <f t="shared" si="132"/>
        <v>10.653846153846153</v>
      </c>
    </row>
    <row r="450" spans="1:60" x14ac:dyDescent="0.2">
      <c r="A450" s="888" t="s">
        <v>112</v>
      </c>
      <c r="B450" s="675">
        <f t="shared" si="122"/>
        <v>48</v>
      </c>
      <c r="E450" s="855">
        <f t="shared" si="123"/>
        <v>7.354166666666667</v>
      </c>
      <c r="I450" s="971">
        <f t="shared" si="124"/>
        <v>66.301041666666663</v>
      </c>
      <c r="J450" s="843">
        <f t="shared" si="124"/>
        <v>1.9588121624408881</v>
      </c>
      <c r="K450" s="851">
        <f t="shared" si="124"/>
        <v>0.33045833333333341</v>
      </c>
      <c r="L450" s="855"/>
      <c r="M450" s="843">
        <f t="shared" si="125"/>
        <v>1.276416666666667</v>
      </c>
      <c r="N450" s="855"/>
      <c r="O450" s="851">
        <f t="shared" si="126"/>
        <v>0.29373958333333333</v>
      </c>
      <c r="P450" s="855"/>
      <c r="Q450" s="855"/>
      <c r="R450" s="843">
        <f t="shared" si="127"/>
        <v>12.244535951703645</v>
      </c>
      <c r="S450" s="843">
        <f t="shared" si="127"/>
        <v>11.010242978720576</v>
      </c>
      <c r="T450" s="843">
        <f t="shared" si="127"/>
        <v>13.130325773206293</v>
      </c>
      <c r="U450" s="843">
        <f t="shared" si="127"/>
        <v>15.718463497760997</v>
      </c>
      <c r="V450" s="843">
        <f t="shared" si="127"/>
        <v>12.013389529511704</v>
      </c>
      <c r="W450" s="854">
        <f t="shared" si="127"/>
        <v>1.6071125607839338</v>
      </c>
      <c r="X450" s="854">
        <f t="shared" si="127"/>
        <v>1.1790255312715765</v>
      </c>
      <c r="Y450" s="675"/>
      <c r="Z450" s="843">
        <f t="shared" si="128"/>
        <v>35.421354342020834</v>
      </c>
      <c r="AA450" s="843">
        <f t="shared" si="128"/>
        <v>19.559923226767381</v>
      </c>
      <c r="AB450" s="843"/>
      <c r="AC450" s="843">
        <f t="shared" si="129"/>
        <v>3.5222916666666664</v>
      </c>
      <c r="AD450" s="843">
        <f t="shared" si="129"/>
        <v>3.183170731707317</v>
      </c>
      <c r="AE450" s="843">
        <f t="shared" si="129"/>
        <v>1.4739583333333333</v>
      </c>
      <c r="AF450" s="843">
        <f t="shared" si="129"/>
        <v>2.9384782608695654</v>
      </c>
      <c r="AG450" s="843">
        <f t="shared" si="129"/>
        <v>1.0333333333333348</v>
      </c>
      <c r="AH450" s="843">
        <f t="shared" si="129"/>
        <v>17.547916666666666</v>
      </c>
      <c r="AI450" s="843">
        <f t="shared" si="129"/>
        <v>18.887826086956526</v>
      </c>
      <c r="AJ450" s="843">
        <f t="shared" si="129"/>
        <v>18.747916666666669</v>
      </c>
      <c r="AK450" s="843">
        <f t="shared" si="129"/>
        <v>9.2278260869565223</v>
      </c>
      <c r="AL450" s="991">
        <f t="shared" si="129"/>
        <v>11012.514583333332</v>
      </c>
      <c r="AM450" s="843">
        <f t="shared" si="130"/>
        <v>1.4943750000000005</v>
      </c>
      <c r="AN450" s="974">
        <f t="shared" si="130"/>
        <v>0.71021739130434791</v>
      </c>
      <c r="AO450" s="843">
        <f t="shared" si="130"/>
        <v>-0.92885128264289163</v>
      </c>
      <c r="AP450" s="843">
        <f t="shared" si="130"/>
        <v>17.697661975720276</v>
      </c>
      <c r="AQ450" s="974">
        <f t="shared" si="130"/>
        <v>47.839541383632749</v>
      </c>
      <c r="AR450" s="843">
        <f t="shared" si="130"/>
        <v>1.2806934374999999</v>
      </c>
      <c r="AS450" s="843">
        <f t="shared" si="130"/>
        <v>1.3785294572916664</v>
      </c>
      <c r="AT450" s="843">
        <f t="shared" si="130"/>
        <v>1.4838037547519376</v>
      </c>
      <c r="AU450" s="843">
        <f t="shared" si="130"/>
        <v>1.5986329109217596</v>
      </c>
      <c r="AV450" s="843">
        <f t="shared" si="130"/>
        <v>1.7239216420503505</v>
      </c>
      <c r="AW450" s="843">
        <f t="shared" si="131"/>
        <v>7.4655812025157156</v>
      </c>
      <c r="AX450" s="974">
        <f t="shared" si="131"/>
        <v>11.504333229364848</v>
      </c>
      <c r="AY450" s="843">
        <f t="shared" si="131"/>
        <v>1.3395833333333333</v>
      </c>
      <c r="AZ450" s="843">
        <f t="shared" si="131"/>
        <v>18.119375000000002</v>
      </c>
      <c r="BA450" s="843">
        <f t="shared" si="131"/>
        <v>-22.596041666666665</v>
      </c>
      <c r="BB450" s="843">
        <f t="shared" si="131"/>
        <v>-12.782916666666667</v>
      </c>
      <c r="BC450" s="974">
        <f t="shared" si="131"/>
        <v>-6.9077083333333329</v>
      </c>
      <c r="BD450" s="843"/>
      <c r="BE450" s="727">
        <f t="shared" si="132"/>
        <v>2013.0625</v>
      </c>
      <c r="BF450" s="843">
        <f t="shared" si="132"/>
        <v>0</v>
      </c>
      <c r="BG450" s="843">
        <f t="shared" si="132"/>
        <v>6.2437499999999995</v>
      </c>
    </row>
    <row r="451" spans="1:60" x14ac:dyDescent="0.2">
      <c r="A451" s="888" t="s">
        <v>4207</v>
      </c>
      <c r="B451" s="675">
        <f t="shared" si="122"/>
        <v>29</v>
      </c>
      <c r="E451" s="855">
        <f t="shared" si="123"/>
        <v>7.1724137931034484</v>
      </c>
      <c r="I451" s="971">
        <f t="shared" si="124"/>
        <v>98.129655172413763</v>
      </c>
      <c r="J451" s="843">
        <f t="shared" si="124"/>
        <v>1.8398656714308093</v>
      </c>
      <c r="K451" s="851">
        <f t="shared" si="124"/>
        <v>0.35514827586206893</v>
      </c>
      <c r="L451" s="855"/>
      <c r="M451" s="843">
        <f t="shared" si="125"/>
        <v>1.3103655172413791</v>
      </c>
      <c r="N451" s="855"/>
      <c r="O451" s="851">
        <f t="shared" si="126"/>
        <v>0.3232551724137932</v>
      </c>
      <c r="P451" s="855"/>
      <c r="Q451" s="855"/>
      <c r="R451" s="843">
        <f t="shared" si="127"/>
        <v>10.453061755110562</v>
      </c>
      <c r="S451" s="843">
        <f t="shared" si="127"/>
        <v>14.70231414573003</v>
      </c>
      <c r="T451" s="843">
        <f t="shared" si="127"/>
        <v>16.28573602959634</v>
      </c>
      <c r="U451" s="843">
        <f t="shared" si="127"/>
        <v>21.149416499949893</v>
      </c>
      <c r="V451" s="843">
        <f t="shared" si="127"/>
        <v>19.746257142782142</v>
      </c>
      <c r="W451" s="854">
        <f t="shared" si="127"/>
        <v>0.75886801943917492</v>
      </c>
      <c r="X451" s="854">
        <f t="shared" si="127"/>
        <v>1.5934699168492548</v>
      </c>
      <c r="Y451" s="675"/>
      <c r="Z451" s="843">
        <f t="shared" si="128"/>
        <v>38.557405924751109</v>
      </c>
      <c r="AA451" s="843">
        <f t="shared" si="128"/>
        <v>24.626265038229352</v>
      </c>
      <c r="AB451" s="843"/>
      <c r="AC451" s="843">
        <f t="shared" si="129"/>
        <v>4.1262068965517233</v>
      </c>
      <c r="AD451" s="843">
        <f t="shared" si="129"/>
        <v>4.1732142857142858</v>
      </c>
      <c r="AE451" s="843">
        <f t="shared" si="129"/>
        <v>4.3506896551724141</v>
      </c>
      <c r="AF451" s="843">
        <f t="shared" si="129"/>
        <v>8.7696428571428555</v>
      </c>
      <c r="AG451" s="843">
        <f t="shared" si="129"/>
        <v>34.914814814814811</v>
      </c>
      <c r="AH451" s="843">
        <f t="shared" si="129"/>
        <v>33.65862068965518</v>
      </c>
      <c r="AI451" s="843">
        <f t="shared" si="129"/>
        <v>13.197931034482759</v>
      </c>
      <c r="AJ451" s="843">
        <f t="shared" si="129"/>
        <v>15.024137931034486</v>
      </c>
      <c r="AK451" s="843">
        <f t="shared" si="129"/>
        <v>10.247931034482759</v>
      </c>
      <c r="AL451" s="991">
        <f t="shared" si="129"/>
        <v>78832.042758620693</v>
      </c>
      <c r="AM451" s="843">
        <f t="shared" si="130"/>
        <v>2.4558620689655171</v>
      </c>
      <c r="AN451" s="974">
        <f t="shared" si="130"/>
        <v>0.82999999999999985</v>
      </c>
      <c r="AO451" s="843">
        <f t="shared" si="130"/>
        <v>-1.6130954269899909</v>
      </c>
      <c r="AP451" s="843">
        <f t="shared" si="130"/>
        <v>22.972469425250118</v>
      </c>
      <c r="AQ451" s="974">
        <f t="shared" si="130"/>
        <v>176.05655520534927</v>
      </c>
      <c r="AR451" s="843">
        <f t="shared" si="130"/>
        <v>1.30861395862069</v>
      </c>
      <c r="AS451" s="843">
        <f t="shared" si="130"/>
        <v>1.4239979130344833</v>
      </c>
      <c r="AT451" s="843">
        <f t="shared" si="130"/>
        <v>1.5479562814443593</v>
      </c>
      <c r="AU451" s="843">
        <f t="shared" si="130"/>
        <v>1.683470818169684</v>
      </c>
      <c r="AV451" s="843">
        <f t="shared" si="130"/>
        <v>1.8316436154633944</v>
      </c>
      <c r="AW451" s="843">
        <f t="shared" si="131"/>
        <v>7.7956825867326121</v>
      </c>
      <c r="AX451" s="974">
        <f t="shared" si="131"/>
        <v>10.948198636359423</v>
      </c>
      <c r="AY451" s="843">
        <f t="shared" si="131"/>
        <v>1.1134482758620687</v>
      </c>
      <c r="AZ451" s="843">
        <f t="shared" si="131"/>
        <v>25.324137931034482</v>
      </c>
      <c r="BA451" s="843">
        <f t="shared" si="131"/>
        <v>-20.19068965517241</v>
      </c>
      <c r="BB451" s="843">
        <f t="shared" si="131"/>
        <v>-11.244482758620689</v>
      </c>
      <c r="BC451" s="974">
        <f t="shared" si="131"/>
        <v>-2.4010344827586207</v>
      </c>
      <c r="BD451" s="843"/>
      <c r="BE451" s="727">
        <f t="shared" si="132"/>
        <v>2013.2068965517242</v>
      </c>
      <c r="BF451" s="843">
        <f t="shared" si="132"/>
        <v>0</v>
      </c>
      <c r="BG451" s="843">
        <f t="shared" si="132"/>
        <v>12.103571428571426</v>
      </c>
    </row>
    <row r="452" spans="1:60" x14ac:dyDescent="0.2">
      <c r="A452" s="888" t="s">
        <v>123</v>
      </c>
      <c r="B452" s="675">
        <f t="shared" si="122"/>
        <v>15</v>
      </c>
      <c r="E452" s="855">
        <f t="shared" si="123"/>
        <v>8</v>
      </c>
      <c r="I452" s="971">
        <f t="shared" si="124"/>
        <v>64.077333333333343</v>
      </c>
      <c r="J452" s="843">
        <f t="shared" si="124"/>
        <v>3.4335443331561422</v>
      </c>
      <c r="K452" s="851">
        <f t="shared" si="124"/>
        <v>0.46742666666666671</v>
      </c>
      <c r="L452" s="855"/>
      <c r="M452" s="843">
        <f t="shared" si="125"/>
        <v>1.8003733333333334</v>
      </c>
      <c r="N452" s="855"/>
      <c r="O452" s="851">
        <f t="shared" si="126"/>
        <v>0.42713999999999996</v>
      </c>
      <c r="P452" s="855"/>
      <c r="Q452" s="855"/>
      <c r="R452" s="843">
        <f t="shared" si="127"/>
        <v>9.6293957391307039</v>
      </c>
      <c r="S452" s="843">
        <f t="shared" si="127"/>
        <v>9.5890822743405657</v>
      </c>
      <c r="T452" s="843">
        <f t="shared" si="127"/>
        <v>11.247907759620913</v>
      </c>
      <c r="U452" s="843">
        <f t="shared" si="127"/>
        <v>15.617805351068029</v>
      </c>
      <c r="V452" s="843">
        <f t="shared" si="127"/>
        <v>12.254593802599663</v>
      </c>
      <c r="W452" s="854">
        <f t="shared" si="127"/>
        <v>0.98110917011539489</v>
      </c>
      <c r="X452" s="854">
        <f t="shared" si="127"/>
        <v>1.2463257583536529</v>
      </c>
      <c r="Y452" s="675"/>
      <c r="Z452" s="843">
        <f t="shared" si="128"/>
        <v>54.557069254162116</v>
      </c>
      <c r="AA452" s="843">
        <f t="shared" si="128"/>
        <v>17.776892229521124</v>
      </c>
      <c r="AB452" s="843"/>
      <c r="AC452" s="843">
        <f t="shared" si="129"/>
        <v>4.17</v>
      </c>
      <c r="AD452" s="843">
        <f t="shared" si="129"/>
        <v>2.1307142857142853</v>
      </c>
      <c r="AE452" s="843">
        <f t="shared" si="129"/>
        <v>1.1053333333333333</v>
      </c>
      <c r="AF452" s="843">
        <f t="shared" si="129"/>
        <v>2.9153333333333338</v>
      </c>
      <c r="AG452" s="843">
        <f t="shared" si="129"/>
        <v>19.886666666666663</v>
      </c>
      <c r="AH452" s="843">
        <f t="shared" si="129"/>
        <v>69.566666666666663</v>
      </c>
      <c r="AI452" s="843">
        <f t="shared" si="129"/>
        <v>11.862</v>
      </c>
      <c r="AJ452" s="843">
        <f t="shared" si="129"/>
        <v>10.906666666666666</v>
      </c>
      <c r="AK452" s="843">
        <f t="shared" si="129"/>
        <v>15.382857142857143</v>
      </c>
      <c r="AL452" s="991">
        <f t="shared" si="129"/>
        <v>5814.9586666666673</v>
      </c>
      <c r="AM452" s="843">
        <f t="shared" si="130"/>
        <v>3.8786666666666667</v>
      </c>
      <c r="AN452" s="974">
        <f t="shared" si="130"/>
        <v>1.0913333333333335</v>
      </c>
      <c r="AO452" s="843">
        <f t="shared" si="130"/>
        <v>2.2359529757072534</v>
      </c>
      <c r="AP452" s="843">
        <f t="shared" si="130"/>
        <v>19.145057084056599</v>
      </c>
      <c r="AQ452" s="974">
        <f t="shared" si="130"/>
        <v>46.821508233106144</v>
      </c>
      <c r="AR452" s="843">
        <f t="shared" si="130"/>
        <v>1.8501970000000005</v>
      </c>
      <c r="AS452" s="843">
        <f t="shared" si="130"/>
        <v>1.9812232773333336</v>
      </c>
      <c r="AT452" s="843">
        <f t="shared" si="130"/>
        <v>2.111581782354</v>
      </c>
      <c r="AU452" s="843">
        <f t="shared" si="130"/>
        <v>2.2518462409358753</v>
      </c>
      <c r="AV452" s="843">
        <f t="shared" si="130"/>
        <v>2.4028544522731119</v>
      </c>
      <c r="AW452" s="843">
        <f t="shared" si="131"/>
        <v>10.597702752896319</v>
      </c>
      <c r="AX452" s="974">
        <f t="shared" si="131"/>
        <v>20.231072255098802</v>
      </c>
      <c r="AY452" s="843">
        <f t="shared" si="131"/>
        <v>1.2453333333333336</v>
      </c>
      <c r="AZ452" s="843">
        <f t="shared" si="131"/>
        <v>6.9866666666666664</v>
      </c>
      <c r="BA452" s="843">
        <f t="shared" si="131"/>
        <v>-26.628</v>
      </c>
      <c r="BB452" s="843">
        <f t="shared" si="131"/>
        <v>-15.246666666666668</v>
      </c>
      <c r="BC452" s="974">
        <f t="shared" si="131"/>
        <v>-12.82666666666667</v>
      </c>
      <c r="BD452" s="843"/>
      <c r="BE452" s="727">
        <f t="shared" si="132"/>
        <v>2012.3333333333333</v>
      </c>
      <c r="BF452" s="843">
        <f t="shared" si="132"/>
        <v>0</v>
      </c>
      <c r="BG452" s="843">
        <f t="shared" si="132"/>
        <v>6.9533333333333323</v>
      </c>
    </row>
    <row r="453" spans="1:60" x14ac:dyDescent="0.2">
      <c r="A453" s="888" t="s">
        <v>4335</v>
      </c>
      <c r="B453" s="675">
        <f t="shared" si="122"/>
        <v>46</v>
      </c>
      <c r="E453" s="855">
        <f t="shared" si="123"/>
        <v>7.2173913043478262</v>
      </c>
      <c r="I453" s="971">
        <f t="shared" si="124"/>
        <v>64.524347826086938</v>
      </c>
      <c r="J453" s="843">
        <f t="shared" si="124"/>
        <v>4.4935674036983038</v>
      </c>
      <c r="K453" s="851">
        <f t="shared" si="124"/>
        <v>0.51477499999999998</v>
      </c>
      <c r="L453" s="855"/>
      <c r="M453" s="843">
        <f t="shared" si="125"/>
        <v>2.0481695652173912</v>
      </c>
      <c r="N453" s="855"/>
      <c r="O453" s="851">
        <f t="shared" si="126"/>
        <v>0.48439347826086954</v>
      </c>
      <c r="P453" s="855"/>
      <c r="Q453" s="855"/>
      <c r="R453" s="843">
        <f t="shared" si="127"/>
        <v>7.4538481197198347</v>
      </c>
      <c r="S453" s="843">
        <f t="shared" si="127"/>
        <v>7.0017640654656201</v>
      </c>
      <c r="T453" s="843">
        <f t="shared" si="127"/>
        <v>7.5063378269963534</v>
      </c>
      <c r="U453" s="843">
        <f t="shared" si="127"/>
        <v>10.71340356283052</v>
      </c>
      <c r="V453" s="843">
        <f t="shared" si="127"/>
        <v>7.4674446885680092</v>
      </c>
      <c r="W453" s="854">
        <f t="shared" si="127"/>
        <v>2.1075503944462488</v>
      </c>
      <c r="X453" s="854">
        <f t="shared" si="127"/>
        <v>0.65688634409832969</v>
      </c>
      <c r="Y453" s="675"/>
      <c r="Z453" s="843">
        <f t="shared" si="128"/>
        <v>184.83897012649814</v>
      </c>
      <c r="AA453" s="843">
        <f t="shared" si="128"/>
        <v>49.152136529749946</v>
      </c>
      <c r="AB453" s="843"/>
      <c r="AC453" s="843">
        <f t="shared" si="129"/>
        <v>1.5178260869565219</v>
      </c>
      <c r="AD453" s="843">
        <f t="shared" si="129"/>
        <v>5.9086956521739129</v>
      </c>
      <c r="AE453" s="843">
        <f t="shared" si="129"/>
        <v>7.8926086956521724</v>
      </c>
      <c r="AF453" s="843">
        <f t="shared" si="129"/>
        <v>2.8245652173913043</v>
      </c>
      <c r="AG453" s="843">
        <f t="shared" si="129"/>
        <v>7.7390243902439027</v>
      </c>
      <c r="AH453" s="843">
        <f t="shared" si="129"/>
        <v>2.2636363636363708</v>
      </c>
      <c r="AI453" s="843">
        <f t="shared" si="129"/>
        <v>29.306511627906978</v>
      </c>
      <c r="AJ453" s="843">
        <f t="shared" si="129"/>
        <v>18.565813953488373</v>
      </c>
      <c r="AK453" s="843">
        <f t="shared" si="129"/>
        <v>6.7335294117647067</v>
      </c>
      <c r="AL453" s="991">
        <f t="shared" si="129"/>
        <v>8977.7771739130421</v>
      </c>
      <c r="AM453" s="843">
        <f t="shared" si="130"/>
        <v>3.4978260869565219</v>
      </c>
      <c r="AN453" s="974">
        <f t="shared" si="130"/>
        <v>1.6009090909090915</v>
      </c>
      <c r="AO453" s="843">
        <f t="shared" si="130"/>
        <v>-29.618271340883407</v>
      </c>
      <c r="AP453" s="843">
        <f t="shared" si="130"/>
        <v>15.455676778864397</v>
      </c>
      <c r="AQ453" s="974">
        <f t="shared" si="130"/>
        <v>120.94560403319275</v>
      </c>
      <c r="AR453" s="843">
        <f t="shared" si="130"/>
        <v>2.0828644130434784</v>
      </c>
      <c r="AS453" s="843">
        <f t="shared" si="130"/>
        <v>2.2295424420652177</v>
      </c>
      <c r="AT453" s="843">
        <f t="shared" si="130"/>
        <v>2.357389479460652</v>
      </c>
      <c r="AU453" s="843">
        <f t="shared" si="130"/>
        <v>2.4953619377361491</v>
      </c>
      <c r="AV453" s="843">
        <f t="shared" si="130"/>
        <v>2.6443721589231211</v>
      </c>
      <c r="AW453" s="843">
        <f t="shared" si="131"/>
        <v>11.809530431228614</v>
      </c>
      <c r="AX453" s="974">
        <f t="shared" si="131"/>
        <v>25.340157787793842</v>
      </c>
      <c r="AY453" s="843">
        <f t="shared" si="131"/>
        <v>0.73954545454545484</v>
      </c>
      <c r="AZ453" s="843">
        <f t="shared" si="131"/>
        <v>13.208478260869569</v>
      </c>
      <c r="BA453" s="843">
        <f t="shared" si="131"/>
        <v>-18.320869565217389</v>
      </c>
      <c r="BB453" s="843">
        <f t="shared" si="131"/>
        <v>-8.6328260869565234</v>
      </c>
      <c r="BC453" s="974">
        <f t="shared" si="131"/>
        <v>-5.8317391304347801</v>
      </c>
      <c r="BD453" s="843"/>
      <c r="BE453" s="727">
        <f t="shared" si="132"/>
        <v>2013.2826086956522</v>
      </c>
      <c r="BF453" s="843">
        <f t="shared" si="132"/>
        <v>0</v>
      </c>
      <c r="BG453" s="843">
        <f t="shared" si="132"/>
        <v>2.5243902439024395</v>
      </c>
    </row>
    <row r="454" spans="1:60" x14ac:dyDescent="0.2">
      <c r="A454" s="888" t="s">
        <v>131</v>
      </c>
      <c r="B454" s="675">
        <f t="shared" si="122"/>
        <v>15</v>
      </c>
      <c r="E454" s="855">
        <f t="shared" si="123"/>
        <v>7.4</v>
      </c>
      <c r="I454" s="971">
        <f t="shared" si="124"/>
        <v>59.260000000000005</v>
      </c>
      <c r="J454" s="843">
        <f t="shared" si="124"/>
        <v>3.2240018165188711</v>
      </c>
      <c r="K454" s="851">
        <f t="shared" si="124"/>
        <v>0.44938666666666666</v>
      </c>
      <c r="L454" s="855"/>
      <c r="M454" s="843">
        <f t="shared" si="125"/>
        <v>1.7975466666666666</v>
      </c>
      <c r="N454" s="855"/>
      <c r="O454" s="851">
        <f t="shared" si="126"/>
        <v>0.42843333333333328</v>
      </c>
      <c r="P454" s="855"/>
      <c r="Q454" s="855"/>
      <c r="R454" s="843">
        <f t="shared" si="127"/>
        <v>5.0948440528111707</v>
      </c>
      <c r="S454" s="843">
        <f t="shared" si="127"/>
        <v>5.8959576041104054</v>
      </c>
      <c r="T454" s="843">
        <f t="shared" si="127"/>
        <v>6.6859297343952608</v>
      </c>
      <c r="U454" s="843">
        <f t="shared" si="127"/>
        <v>11.37130124116217</v>
      </c>
      <c r="V454" s="843">
        <f t="shared" si="127"/>
        <v>3.7447809502599565</v>
      </c>
      <c r="W454" s="854">
        <f t="shared" si="127"/>
        <v>1.4344199144813117</v>
      </c>
      <c r="X454" s="854">
        <f t="shared" si="127"/>
        <v>0.84969452155601088</v>
      </c>
      <c r="Y454" s="675"/>
      <c r="Z454" s="843">
        <f t="shared" si="128"/>
        <v>62.753368719075816</v>
      </c>
      <c r="AA454" s="843">
        <f t="shared" si="128"/>
        <v>20.340281393530177</v>
      </c>
      <c r="AB454" s="843"/>
      <c r="AC454" s="843">
        <f t="shared" si="129"/>
        <v>2.4406666666666665</v>
      </c>
      <c r="AD454" s="843">
        <f t="shared" si="129"/>
        <v>4.9539999999999997</v>
      </c>
      <c r="AE454" s="843">
        <f t="shared" si="129"/>
        <v>2.3986666666666658</v>
      </c>
      <c r="AF454" s="843">
        <f t="shared" si="129"/>
        <v>2.1166666666666667</v>
      </c>
      <c r="AG454" s="843">
        <f t="shared" si="129"/>
        <v>8.5928571428571434</v>
      </c>
      <c r="AH454" s="843">
        <f t="shared" si="129"/>
        <v>8.3266666666666662</v>
      </c>
      <c r="AI454" s="843">
        <f t="shared" si="129"/>
        <v>5.9071428571428575</v>
      </c>
      <c r="AJ454" s="843">
        <f t="shared" si="129"/>
        <v>0.68200000000000016</v>
      </c>
      <c r="AK454" s="843">
        <f t="shared" si="129"/>
        <v>2.8707142857142856</v>
      </c>
      <c r="AL454" s="991">
        <f t="shared" si="129"/>
        <v>11012.069333333331</v>
      </c>
      <c r="AM454" s="843">
        <f t="shared" si="130"/>
        <v>0.60866666666666669</v>
      </c>
      <c r="AN454" s="974">
        <f t="shared" si="130"/>
        <v>1.6320000000000003</v>
      </c>
      <c r="AO454" s="843">
        <f t="shared" si="130"/>
        <v>-9.3267381855169962</v>
      </c>
      <c r="AP454" s="843">
        <f t="shared" si="130"/>
        <v>14.595303057681043</v>
      </c>
      <c r="AQ454" s="974">
        <f t="shared" si="130"/>
        <v>37.905309737616136</v>
      </c>
      <c r="AR454" s="843">
        <f t="shared" si="130"/>
        <v>1.8080756666666666</v>
      </c>
      <c r="AS454" s="843">
        <f t="shared" si="130"/>
        <v>1.9079560833333333</v>
      </c>
      <c r="AT454" s="843">
        <f t="shared" si="130"/>
        <v>1.9778094737990002</v>
      </c>
      <c r="AU454" s="843">
        <f t="shared" si="130"/>
        <v>2.0511695028621379</v>
      </c>
      <c r="AV454" s="843">
        <f t="shared" si="130"/>
        <v>2.1282504568588876</v>
      </c>
      <c r="AW454" s="843">
        <f t="shared" si="131"/>
        <v>9.8732611835200252</v>
      </c>
      <c r="AX454" s="974">
        <f t="shared" si="131"/>
        <v>17.788917319605225</v>
      </c>
      <c r="AY454" s="843">
        <f t="shared" si="131"/>
        <v>0.36799999999999999</v>
      </c>
      <c r="AZ454" s="843">
        <f t="shared" si="131"/>
        <v>9.3946666666666658</v>
      </c>
      <c r="BA454" s="843">
        <f t="shared" si="131"/>
        <v>-14.121333333333332</v>
      </c>
      <c r="BB454" s="843">
        <f t="shared" si="131"/>
        <v>-7.3339999999999996</v>
      </c>
      <c r="BC454" s="974">
        <f t="shared" si="131"/>
        <v>-4.2833333333333332</v>
      </c>
      <c r="BD454" s="843"/>
      <c r="BE454" s="727">
        <f t="shared" si="132"/>
        <v>2013.3333333333333</v>
      </c>
      <c r="BF454" s="843">
        <f t="shared" si="132"/>
        <v>0</v>
      </c>
      <c r="BG454" s="843">
        <f t="shared" si="132"/>
        <v>2.3857142857142852</v>
      </c>
    </row>
    <row r="455" spans="1:60" x14ac:dyDescent="0.2">
      <c r="I455" s="675"/>
      <c r="J455" s="888"/>
      <c r="K455" s="973"/>
      <c r="L455" s="888"/>
      <c r="M455" s="888"/>
      <c r="N455" s="888"/>
      <c r="R455" s="888"/>
      <c r="S455" s="888"/>
      <c r="T455" s="888"/>
      <c r="U455" s="888"/>
      <c r="V455" s="888"/>
      <c r="W455" s="888"/>
      <c r="X455" s="888"/>
      <c r="AN455" s="975"/>
      <c r="AO455" s="888"/>
      <c r="BC455" s="675"/>
      <c r="BD455" s="641"/>
    </row>
    <row r="456" spans="1:60" x14ac:dyDescent="0.2">
      <c r="I456" s="972"/>
      <c r="J456" s="970"/>
      <c r="K456" s="973"/>
      <c r="L456" s="970"/>
      <c r="M456" s="970"/>
      <c r="N456" s="970"/>
      <c r="O456" s="970"/>
      <c r="P456" s="970"/>
      <c r="Q456" s="970"/>
      <c r="R456" s="970"/>
      <c r="S456" s="970"/>
      <c r="T456" s="970"/>
      <c r="U456" s="970"/>
      <c r="V456" s="970"/>
      <c r="W456" s="970"/>
      <c r="X456" s="970"/>
    </row>
    <row r="457" spans="1:60" x14ac:dyDescent="0.2">
      <c r="I457" s="972"/>
      <c r="J457" s="970"/>
      <c r="K457" s="973"/>
      <c r="L457" s="970"/>
      <c r="M457" s="970"/>
      <c r="N457" s="970"/>
      <c r="O457" s="970"/>
      <c r="P457" s="970"/>
      <c r="Q457" s="970"/>
      <c r="R457" s="970"/>
      <c r="S457" s="970"/>
      <c r="T457" s="970"/>
      <c r="U457" s="970"/>
      <c r="V457" s="970"/>
      <c r="W457" s="970"/>
      <c r="X457" s="970"/>
    </row>
    <row r="458" spans="1:60" x14ac:dyDescent="0.2">
      <c r="K458" s="969"/>
    </row>
    <row r="459" spans="1:60" x14ac:dyDescent="0.2">
      <c r="K459" s="615"/>
    </row>
    <row r="460" spans="1:60" s="727" customFormat="1" x14ac:dyDescent="0.2">
      <c r="A460" s="888"/>
      <c r="B460" s="675"/>
      <c r="C460" s="888"/>
      <c r="D460" s="888"/>
      <c r="E460" s="641"/>
      <c r="F460" s="641"/>
      <c r="G460" s="888"/>
      <c r="H460" s="888"/>
      <c r="I460" s="888"/>
      <c r="J460" s="622"/>
      <c r="K460" s="615"/>
      <c r="M460" s="641"/>
      <c r="N460" s="641"/>
      <c r="O460" s="888"/>
      <c r="P460" s="888"/>
      <c r="Q460" s="888"/>
      <c r="R460" s="641"/>
      <c r="S460" s="705"/>
      <c r="T460" s="705"/>
      <c r="U460" s="705"/>
      <c r="V460" s="705"/>
      <c r="W460" s="705"/>
      <c r="X460" s="705"/>
      <c r="Y460" s="888"/>
      <c r="Z460" s="622"/>
      <c r="AA460" s="888"/>
      <c r="AB460" s="888"/>
      <c r="AC460" s="603"/>
      <c r="AD460" s="603"/>
      <c r="AE460" s="603"/>
      <c r="AF460" s="603"/>
      <c r="AG460" s="603"/>
      <c r="AH460" s="603"/>
      <c r="AI460" s="603"/>
      <c r="AJ460" s="603"/>
      <c r="AK460" s="603"/>
      <c r="AL460" s="603"/>
      <c r="AM460" s="603"/>
      <c r="AN460" s="603"/>
      <c r="AO460" s="622"/>
      <c r="AP460" s="888"/>
      <c r="AQ460" s="888"/>
      <c r="AR460" s="771"/>
      <c r="AS460" s="772"/>
      <c r="AT460" s="772"/>
      <c r="AU460" s="772"/>
      <c r="AV460" s="772"/>
      <c r="AW460" s="772"/>
      <c r="AX460" s="772"/>
      <c r="AY460" s="622"/>
      <c r="AZ460" s="888"/>
      <c r="BA460" s="888"/>
      <c r="BB460" s="888"/>
      <c r="BC460" s="888"/>
      <c r="BD460" s="932"/>
      <c r="BE460" s="641"/>
      <c r="BF460" s="641"/>
      <c r="BG460" s="888"/>
      <c r="BH460" s="888"/>
    </row>
    <row r="461" spans="1:60" s="727" customFormat="1" x14ac:dyDescent="0.2">
      <c r="A461" s="888"/>
      <c r="B461" s="675"/>
      <c r="C461" s="888"/>
      <c r="D461" s="888"/>
      <c r="E461" s="641"/>
      <c r="F461" s="641"/>
      <c r="G461" s="888"/>
      <c r="H461" s="888"/>
      <c r="I461" s="888"/>
      <c r="J461" s="622"/>
      <c r="K461" s="615"/>
      <c r="M461" s="641"/>
      <c r="N461" s="641"/>
      <c r="O461" s="888"/>
      <c r="P461" s="888"/>
      <c r="Q461" s="888"/>
      <c r="R461" s="641"/>
      <c r="S461" s="705"/>
      <c r="T461" s="705"/>
      <c r="U461" s="705"/>
      <c r="V461" s="705"/>
      <c r="W461" s="705"/>
      <c r="X461" s="705"/>
      <c r="Y461" s="888"/>
      <c r="Z461" s="622"/>
      <c r="AA461" s="888"/>
      <c r="AB461" s="888"/>
      <c r="AC461" s="603"/>
      <c r="AD461" s="603"/>
      <c r="AE461" s="603"/>
      <c r="AF461" s="603"/>
      <c r="AG461" s="603"/>
      <c r="AH461" s="603"/>
      <c r="AI461" s="603"/>
      <c r="AJ461" s="603"/>
      <c r="AK461" s="603"/>
      <c r="AL461" s="603"/>
      <c r="AM461" s="603"/>
      <c r="AN461" s="603"/>
      <c r="AO461" s="622"/>
      <c r="AP461" s="888"/>
      <c r="AQ461" s="888"/>
      <c r="AR461" s="771"/>
      <c r="AS461" s="772"/>
      <c r="AT461" s="772"/>
      <c r="AU461" s="772"/>
      <c r="AV461" s="772"/>
      <c r="AW461" s="772"/>
      <c r="AX461" s="772"/>
      <c r="AY461" s="622"/>
      <c r="AZ461" s="888"/>
      <c r="BA461" s="888"/>
      <c r="BB461" s="888"/>
      <c r="BC461" s="888"/>
      <c r="BD461" s="932"/>
      <c r="BE461" s="641"/>
      <c r="BF461" s="641"/>
      <c r="BG461" s="888"/>
      <c r="BH461" s="888"/>
    </row>
    <row r="462" spans="1:60" s="727" customFormat="1" x14ac:dyDescent="0.2">
      <c r="A462" s="888"/>
      <c r="B462" s="675"/>
      <c r="C462" s="888"/>
      <c r="D462" s="888"/>
      <c r="E462" s="641"/>
      <c r="F462" s="641"/>
      <c r="G462" s="888"/>
      <c r="H462" s="888"/>
      <c r="I462" s="888"/>
      <c r="J462" s="622"/>
      <c r="K462" s="615"/>
      <c r="M462" s="641"/>
      <c r="N462" s="641"/>
      <c r="O462" s="888"/>
      <c r="P462" s="888"/>
      <c r="Q462" s="888"/>
      <c r="R462" s="641"/>
      <c r="S462" s="705"/>
      <c r="T462" s="705"/>
      <c r="U462" s="705"/>
      <c r="V462" s="705"/>
      <c r="W462" s="705"/>
      <c r="X462" s="705"/>
      <c r="Y462" s="888"/>
      <c r="Z462" s="622"/>
      <c r="AA462" s="888"/>
      <c r="AB462" s="888"/>
      <c r="AC462" s="603"/>
      <c r="AD462" s="603"/>
      <c r="AE462" s="603"/>
      <c r="AF462" s="603"/>
      <c r="AG462" s="603"/>
      <c r="AH462" s="603"/>
      <c r="AI462" s="603"/>
      <c r="AJ462" s="603"/>
      <c r="AK462" s="603"/>
      <c r="AL462" s="603"/>
      <c r="AM462" s="603"/>
      <c r="AN462" s="603"/>
      <c r="AO462" s="622"/>
      <c r="AP462" s="888"/>
      <c r="AQ462" s="888"/>
      <c r="AR462" s="771"/>
      <c r="AS462" s="772"/>
      <c r="AT462" s="772"/>
      <c r="AU462" s="772"/>
      <c r="AV462" s="772"/>
      <c r="AW462" s="772"/>
      <c r="AX462" s="772"/>
      <c r="AY462" s="622"/>
      <c r="AZ462" s="888"/>
      <c r="BA462" s="888"/>
      <c r="BB462" s="888"/>
      <c r="BC462" s="888"/>
      <c r="BD462" s="932"/>
      <c r="BE462" s="641"/>
      <c r="BF462" s="641"/>
      <c r="BG462" s="888"/>
      <c r="BH462" s="888"/>
    </row>
    <row r="463" spans="1:60" s="727" customFormat="1" x14ac:dyDescent="0.2">
      <c r="A463" s="888"/>
      <c r="B463" s="675"/>
      <c r="C463" s="888"/>
      <c r="D463" s="888"/>
      <c r="E463" s="641"/>
      <c r="F463" s="641"/>
      <c r="G463" s="888"/>
      <c r="H463" s="888"/>
      <c r="I463" s="888"/>
      <c r="J463" s="622"/>
      <c r="K463" s="888"/>
      <c r="M463" s="641"/>
      <c r="N463" s="641"/>
      <c r="O463" s="888"/>
      <c r="P463" s="888"/>
      <c r="Q463" s="888"/>
      <c r="R463" s="641"/>
      <c r="S463" s="705"/>
      <c r="T463" s="705"/>
      <c r="U463" s="705"/>
      <c r="V463" s="705"/>
      <c r="W463" s="705"/>
      <c r="X463" s="705"/>
      <c r="Y463" s="888"/>
      <c r="Z463" s="622"/>
      <c r="AA463" s="888"/>
      <c r="AB463" s="888"/>
      <c r="AC463" s="603"/>
      <c r="AD463" s="603"/>
      <c r="AE463" s="603"/>
      <c r="AF463" s="603"/>
      <c r="AG463" s="603"/>
      <c r="AH463" s="603"/>
      <c r="AI463" s="603"/>
      <c r="AJ463" s="603"/>
      <c r="AK463" s="603"/>
      <c r="AL463" s="603"/>
      <c r="AM463" s="603"/>
      <c r="AN463" s="603"/>
      <c r="AO463" s="622"/>
      <c r="AP463" s="888"/>
      <c r="AQ463" s="888"/>
      <c r="AR463" s="771"/>
      <c r="AS463" s="772"/>
      <c r="AT463" s="772"/>
      <c r="AU463" s="772"/>
      <c r="AV463" s="772"/>
      <c r="AW463" s="772"/>
      <c r="AX463" s="772"/>
      <c r="AY463" s="622"/>
      <c r="AZ463" s="888"/>
      <c r="BA463" s="888"/>
      <c r="BB463" s="888"/>
      <c r="BC463" s="888"/>
      <c r="BD463" s="932"/>
      <c r="BE463" s="641"/>
      <c r="BF463" s="641"/>
      <c r="BG463" s="888"/>
      <c r="BH463" s="888"/>
    </row>
    <row r="464" spans="1:60" s="727" customFormat="1" x14ac:dyDescent="0.2">
      <c r="A464" s="888"/>
      <c r="B464" s="675"/>
      <c r="C464" s="888"/>
      <c r="D464" s="888"/>
      <c r="E464" s="641"/>
      <c r="F464" s="641"/>
      <c r="G464" s="888"/>
      <c r="H464" s="888"/>
      <c r="I464" s="888"/>
      <c r="J464" s="622"/>
      <c r="K464" s="888"/>
      <c r="M464" s="641"/>
      <c r="N464" s="641"/>
      <c r="O464" s="888"/>
      <c r="P464" s="888"/>
      <c r="Q464" s="888"/>
      <c r="R464" s="641"/>
      <c r="S464" s="705"/>
      <c r="T464" s="705"/>
      <c r="U464" s="705"/>
      <c r="V464" s="705"/>
      <c r="W464" s="705"/>
      <c r="X464" s="705"/>
      <c r="Y464" s="888"/>
      <c r="Z464" s="622"/>
      <c r="AA464" s="888"/>
      <c r="AB464" s="888"/>
      <c r="AC464" s="603"/>
      <c r="AD464" s="603"/>
      <c r="AE464" s="603"/>
      <c r="AF464" s="603"/>
      <c r="AG464" s="603"/>
      <c r="AH464" s="603"/>
      <c r="AI464" s="603"/>
      <c r="AJ464" s="603"/>
      <c r="AK464" s="603"/>
      <c r="AL464" s="603"/>
      <c r="AM464" s="603"/>
      <c r="AN464" s="603"/>
      <c r="AO464" s="622"/>
      <c r="AP464" s="888"/>
      <c r="AQ464" s="888"/>
      <c r="AR464" s="771"/>
      <c r="AS464" s="772"/>
      <c r="AT464" s="772"/>
      <c r="AU464" s="772"/>
      <c r="AV464" s="772"/>
      <c r="AW464" s="772"/>
      <c r="AX464" s="772"/>
      <c r="AY464" s="622"/>
      <c r="AZ464" s="888"/>
      <c r="BA464" s="888"/>
      <c r="BB464" s="888"/>
      <c r="BC464" s="888"/>
      <c r="BD464" s="932"/>
      <c r="BE464" s="641"/>
      <c r="BF464" s="641"/>
      <c r="BG464" s="888"/>
      <c r="BH464" s="888"/>
    </row>
  </sheetData>
  <sheetProtection selectLockedCells="1" selectUnlockedCells="1"/>
  <mergeCells count="2">
    <mergeCell ref="AZ4:BC4"/>
    <mergeCell ref="P5:Q5"/>
  </mergeCells>
  <conditionalFormatting sqref="R439:V439 R346:R438 R7:R341 S7:V438">
    <cfRule type="cellIs" dxfId="55" priority="26" stopIfTrue="1" operator="lessThan">
      <formula>2</formula>
    </cfRule>
  </conditionalFormatting>
  <conditionalFormatting sqref="A18 A65 A97 A161 A198 A204 A206 A208 A247:A250 A252:A254 A318">
    <cfRule type="cellIs" dxfId="54" priority="25" stopIfTrue="1" operator="lessThan">
      <formula>2</formula>
    </cfRule>
  </conditionalFormatting>
  <conditionalFormatting sqref="AQ346:AQ439 AQ7:AQ341">
    <cfRule type="cellIs" dxfId="53" priority="24" stopIfTrue="1" operator="lessThan">
      <formula>0</formula>
    </cfRule>
  </conditionalFormatting>
  <conditionalFormatting sqref="AP346:AP439 AP7:AP341">
    <cfRule type="cellIs" dxfId="52" priority="22" stopIfTrue="1" operator="greaterThan">
      <formula>11.99</formula>
    </cfRule>
    <cfRule type="cellIs" dxfId="51" priority="23" stopIfTrue="1" operator="lessThan">
      <formula>8</formula>
    </cfRule>
  </conditionalFormatting>
  <conditionalFormatting sqref="R324">
    <cfRule type="cellIs" dxfId="50" priority="21" stopIfTrue="1" operator="lessThan">
      <formula>2</formula>
    </cfRule>
  </conditionalFormatting>
  <conditionalFormatting sqref="J346:J439 J7:J341">
    <cfRule type="cellIs" dxfId="49" priority="19" stopIfTrue="1" operator="greaterThan">
      <formula>10</formula>
    </cfRule>
    <cfRule type="cellIs" dxfId="48" priority="20" stopIfTrue="1" operator="lessThan">
      <formula>2</formula>
    </cfRule>
  </conditionalFormatting>
  <conditionalFormatting sqref="R342:R343">
    <cfRule type="cellIs" dxfId="47" priority="18" stopIfTrue="1" operator="lessThan">
      <formula>2</formula>
    </cfRule>
  </conditionalFormatting>
  <conditionalFormatting sqref="AQ342:AQ343">
    <cfRule type="cellIs" dxfId="46" priority="17" stopIfTrue="1" operator="lessThan">
      <formula>0</formula>
    </cfRule>
  </conditionalFormatting>
  <conditionalFormatting sqref="AP342:AP343">
    <cfRule type="cellIs" dxfId="45" priority="15" stopIfTrue="1" operator="greaterThan">
      <formula>11.99</formula>
    </cfRule>
    <cfRule type="cellIs" dxfId="44" priority="16" stopIfTrue="1" operator="lessThan">
      <formula>8</formula>
    </cfRule>
  </conditionalFormatting>
  <conditionalFormatting sqref="J342:J343">
    <cfRule type="cellIs" dxfId="43" priority="13" stopIfTrue="1" operator="greaterThan">
      <formula>10</formula>
    </cfRule>
    <cfRule type="cellIs" dxfId="42" priority="14" stopIfTrue="1" operator="lessThan">
      <formula>2</formula>
    </cfRule>
  </conditionalFormatting>
  <conditionalFormatting sqref="R344">
    <cfRule type="cellIs" dxfId="41" priority="12" stopIfTrue="1" operator="lessThan">
      <formula>2</formula>
    </cfRule>
  </conditionalFormatting>
  <conditionalFormatting sqref="AQ344">
    <cfRule type="cellIs" dxfId="40" priority="11" stopIfTrue="1" operator="lessThan">
      <formula>0</formula>
    </cfRule>
  </conditionalFormatting>
  <conditionalFormatting sqref="AP344">
    <cfRule type="cellIs" dxfId="39" priority="9" stopIfTrue="1" operator="greaterThan">
      <formula>11.99</formula>
    </cfRule>
    <cfRule type="cellIs" dxfId="38" priority="10" stopIfTrue="1" operator="lessThan">
      <formula>8</formula>
    </cfRule>
  </conditionalFormatting>
  <conditionalFormatting sqref="J344">
    <cfRule type="cellIs" dxfId="37" priority="7" stopIfTrue="1" operator="greaterThan">
      <formula>10</formula>
    </cfRule>
    <cfRule type="cellIs" dxfId="36" priority="8" stopIfTrue="1" operator="lessThan">
      <formula>2</formula>
    </cfRule>
  </conditionalFormatting>
  <conditionalFormatting sqref="R345">
    <cfRule type="cellIs" dxfId="35" priority="6" stopIfTrue="1" operator="lessThan">
      <formula>2</formula>
    </cfRule>
  </conditionalFormatting>
  <conditionalFormatting sqref="AQ345">
    <cfRule type="cellIs" dxfId="34" priority="5" stopIfTrue="1" operator="lessThan">
      <formula>0</formula>
    </cfRule>
  </conditionalFormatting>
  <conditionalFormatting sqref="AP345">
    <cfRule type="cellIs" dxfId="33" priority="3" stopIfTrue="1" operator="greaterThan">
      <formula>11.99</formula>
    </cfRule>
    <cfRule type="cellIs" dxfId="32" priority="4" stopIfTrue="1" operator="lessThan">
      <formula>8</formula>
    </cfRule>
  </conditionalFormatting>
  <conditionalFormatting sqref="J345">
    <cfRule type="cellIs" dxfId="31" priority="1" stopIfTrue="1" operator="greaterThan">
      <formula>10</formula>
    </cfRule>
    <cfRule type="cellIs" dxfId="30" priority="2" stopIfTrue="1" operator="lessThan">
      <formula>2</formula>
    </cfRule>
  </conditionalFormatting>
  <hyperlinks>
    <hyperlink ref="C2" r:id="rId1"/>
  </hyperlinks>
  <pageMargins left="0.2" right="0.2" top="0.44027777777777777" bottom="0.45" header="0.51180555555555551" footer="0.51180555555555551"/>
  <pageSetup firstPageNumber="0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01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8.85546875" defaultRowHeight="12.75" x14ac:dyDescent="0.2"/>
  <cols>
    <col min="1" max="1" width="25.5703125" style="555" customWidth="1"/>
    <col min="2" max="2" width="6" style="675" customWidth="1"/>
    <col min="3" max="3" width="12.28515625" style="555" customWidth="1"/>
    <col min="4" max="4" width="13.85546875" style="555" customWidth="1"/>
    <col min="5" max="5" width="4.85546875" style="641" customWidth="1"/>
    <col min="6" max="6" width="3.7109375" style="641" customWidth="1"/>
    <col min="7" max="7" width="3.85546875" style="555" customWidth="1"/>
    <col min="8" max="8" width="4" style="555" customWidth="1"/>
    <col min="9" max="9" width="6.7109375" style="555" customWidth="1"/>
    <col min="10" max="10" width="5.42578125" style="622" customWidth="1"/>
    <col min="11" max="11" width="8.42578125" style="555" customWidth="1"/>
    <col min="12" max="12" width="7.5703125" style="727" customWidth="1"/>
    <col min="13" max="13" width="8.7109375" style="641" customWidth="1"/>
    <col min="14" max="14" width="4.5703125" style="641" customWidth="1"/>
    <col min="15" max="15" width="7.5703125" style="555" customWidth="1"/>
    <col min="16" max="17" width="7.7109375" style="555" customWidth="1"/>
    <col min="18" max="18" width="6.42578125" style="641" customWidth="1"/>
    <col min="19" max="22" width="6" style="705" customWidth="1"/>
    <col min="23" max="24" width="7.42578125" style="705" customWidth="1"/>
    <col min="25" max="25" width="12.5703125" style="555" customWidth="1"/>
    <col min="26" max="26" width="7.85546875" style="622" customWidth="1"/>
    <col min="27" max="27" width="6.140625" style="555" customWidth="1"/>
    <col min="28" max="28" width="4.5703125" style="555" customWidth="1"/>
    <col min="29" max="29" width="5.42578125" style="603" customWidth="1"/>
    <col min="30" max="30" width="6.140625" style="603" customWidth="1"/>
    <col min="31" max="31" width="7.140625" style="603" customWidth="1"/>
    <col min="32" max="32" width="7.7109375" style="603" customWidth="1"/>
    <col min="33" max="33" width="8.7109375" style="603" customWidth="1"/>
    <col min="34" max="35" width="8.5703125" style="603" customWidth="1"/>
    <col min="36" max="37" width="8" style="603" customWidth="1"/>
    <col min="38" max="38" width="9.7109375" style="603" customWidth="1"/>
    <col min="39" max="39" width="6" style="603" customWidth="1"/>
    <col min="40" max="40" width="6.42578125" style="603" customWidth="1"/>
    <col min="41" max="41" width="7" style="622" customWidth="1"/>
    <col min="42" max="43" width="7" style="555" customWidth="1"/>
    <col min="44" max="44" width="5.28515625" style="771" customWidth="1"/>
    <col min="45" max="48" width="5.28515625" style="772" customWidth="1"/>
    <col min="49" max="50" width="5.42578125" style="772" customWidth="1"/>
    <col min="51" max="51" width="5.28515625" style="622" customWidth="1"/>
    <col min="52" max="55" width="6.7109375" style="555" customWidth="1"/>
    <col min="56" max="56" width="8.85546875" style="932" customWidth="1"/>
    <col min="57" max="58" width="8.85546875" style="641"/>
    <col min="59" max="16384" width="8.85546875" style="555"/>
  </cols>
  <sheetData>
    <row r="1" spans="1:59" ht="12.75" customHeight="1" x14ac:dyDescent="0.2">
      <c r="A1" s="709" t="s">
        <v>1835</v>
      </c>
      <c r="B1" s="674"/>
      <c r="C1" s="597" t="s">
        <v>1</v>
      </c>
      <c r="E1" s="667"/>
      <c r="G1" s="586"/>
      <c r="H1" s="399"/>
      <c r="I1" s="399"/>
      <c r="J1" s="698" t="s">
        <v>3641</v>
      </c>
      <c r="K1" s="554"/>
      <c r="L1" s="600"/>
      <c r="N1" s="661"/>
      <c r="P1" s="554"/>
      <c r="Q1" s="660"/>
      <c r="R1" s="599"/>
      <c r="S1" s="704"/>
      <c r="T1" s="704"/>
      <c r="W1" s="704"/>
      <c r="Y1" s="554"/>
      <c r="Z1" s="698" t="s">
        <v>2</v>
      </c>
      <c r="AC1" s="602" t="s">
        <v>4190</v>
      </c>
      <c r="AG1" s="710"/>
      <c r="AJ1" s="602"/>
      <c r="AK1" s="602"/>
      <c r="AL1" s="711"/>
      <c r="AO1" s="742" t="s">
        <v>4169</v>
      </c>
      <c r="AP1" s="399"/>
      <c r="AQ1" s="658"/>
      <c r="AR1" s="765" t="s">
        <v>5</v>
      </c>
      <c r="AS1" s="616"/>
      <c r="AT1" s="616"/>
      <c r="AU1" s="616"/>
      <c r="AV1" s="616"/>
      <c r="AW1" s="616"/>
      <c r="AX1" s="616"/>
      <c r="AY1" s="747" t="s">
        <v>6</v>
      </c>
      <c r="BD1" s="931" t="s">
        <v>1853</v>
      </c>
    </row>
    <row r="2" spans="1:59" ht="12.75" customHeight="1" x14ac:dyDescent="0.2">
      <c r="A2" s="598" t="s">
        <v>7</v>
      </c>
      <c r="B2" s="674"/>
      <c r="C2" s="15" t="s">
        <v>4220</v>
      </c>
      <c r="D2" s="598"/>
      <c r="E2" s="665"/>
      <c r="F2" s="665"/>
      <c r="G2" s="399"/>
      <c r="H2" s="399"/>
      <c r="I2" s="399"/>
      <c r="J2" s="746" t="s">
        <v>4215</v>
      </c>
      <c r="K2" s="554"/>
      <c r="L2" s="600"/>
      <c r="N2" s="661"/>
      <c r="P2" s="554"/>
      <c r="Q2" s="599"/>
      <c r="R2" s="665"/>
      <c r="S2" s="706"/>
      <c r="T2" s="1162"/>
      <c r="W2" s="706"/>
      <c r="Y2" s="554"/>
      <c r="Z2" s="746" t="s">
        <v>4216</v>
      </c>
      <c r="AO2" s="743" t="s">
        <v>10</v>
      </c>
      <c r="AP2" s="399"/>
      <c r="AR2" s="743" t="s">
        <v>11</v>
      </c>
      <c r="AS2" s="616"/>
      <c r="AT2" s="616"/>
      <c r="AU2" s="616"/>
      <c r="AV2" s="616"/>
      <c r="AW2" s="616"/>
      <c r="AX2" s="616"/>
      <c r="AY2" s="739" t="s">
        <v>14</v>
      </c>
    </row>
    <row r="3" spans="1:59" ht="12.75" customHeight="1" x14ac:dyDescent="0.2">
      <c r="A3" s="930" t="s">
        <v>4627</v>
      </c>
      <c r="B3" s="737"/>
      <c r="D3" s="598"/>
      <c r="E3" s="665"/>
      <c r="F3" s="665"/>
      <c r="G3" s="399"/>
      <c r="H3" s="399"/>
      <c r="I3" s="399"/>
      <c r="J3" s="752" t="s">
        <v>12</v>
      </c>
      <c r="K3" s="554"/>
      <c r="L3" s="555"/>
      <c r="N3" s="665"/>
      <c r="P3" s="554"/>
      <c r="Q3" s="700" t="s">
        <v>8</v>
      </c>
      <c r="R3" s="665"/>
      <c r="S3" s="707"/>
      <c r="T3" s="707"/>
      <c r="W3" s="707"/>
      <c r="X3" s="708"/>
      <c r="Y3" s="554"/>
      <c r="AE3" s="604"/>
      <c r="AF3" s="604"/>
      <c r="AG3" s="604"/>
      <c r="AH3" s="604"/>
      <c r="AI3" s="604"/>
      <c r="AJ3" s="604"/>
      <c r="AK3" s="604"/>
      <c r="AL3" s="604"/>
      <c r="AM3" s="604"/>
      <c r="AN3" s="604"/>
      <c r="AO3" s="668"/>
      <c r="AP3" s="399"/>
      <c r="AR3" s="766" t="s">
        <v>13</v>
      </c>
      <c r="AS3" s="616"/>
      <c r="AT3" s="616"/>
      <c r="AU3" s="616"/>
      <c r="AV3" s="616"/>
      <c r="AW3" s="616"/>
      <c r="AX3" s="616"/>
      <c r="BA3" s="601"/>
      <c r="BB3" s="601"/>
      <c r="BC3" s="601"/>
    </row>
    <row r="4" spans="1:59" ht="12.75" customHeight="1" x14ac:dyDescent="0.2">
      <c r="A4" s="712"/>
      <c r="B4" s="554"/>
      <c r="C4" s="887"/>
      <c r="D4" s="554"/>
      <c r="E4" s="713"/>
      <c r="F4" s="713"/>
      <c r="G4" s="554"/>
      <c r="H4" s="554"/>
      <c r="I4" s="554"/>
      <c r="J4" s="753" t="s">
        <v>4595</v>
      </c>
      <c r="K4" s="635"/>
      <c r="L4" s="555"/>
      <c r="N4" s="519"/>
      <c r="O4" s="662"/>
      <c r="P4" s="635"/>
      <c r="R4" s="519"/>
      <c r="T4" s="707"/>
      <c r="W4" s="707"/>
      <c r="Y4" s="635"/>
      <c r="Z4" s="740" t="s">
        <v>15</v>
      </c>
      <c r="AA4" s="635"/>
      <c r="AB4" s="635"/>
      <c r="AC4" s="606"/>
      <c r="AD4" s="606"/>
      <c r="AE4" s="606"/>
      <c r="AF4" s="606"/>
      <c r="AG4" s="606"/>
      <c r="AH4" s="606"/>
      <c r="AI4" s="606"/>
      <c r="AJ4" s="606"/>
      <c r="AK4" s="606"/>
      <c r="AL4" s="606"/>
      <c r="AM4" s="606"/>
      <c r="AN4" s="606"/>
      <c r="AO4" s="668"/>
      <c r="AP4" s="399"/>
      <c r="AQ4" s="714"/>
      <c r="AR4" s="979" t="s">
        <v>4596</v>
      </c>
      <c r="AS4" s="767"/>
      <c r="AT4" s="767"/>
      <c r="AU4" s="767"/>
      <c r="AV4" s="767"/>
      <c r="AW4" s="715" t="s">
        <v>19</v>
      </c>
      <c r="AX4" s="767"/>
      <c r="AZ4" s="1247" t="s">
        <v>20</v>
      </c>
      <c r="BA4" s="1248"/>
      <c r="BB4" s="1248"/>
      <c r="BC4" s="1249"/>
    </row>
    <row r="5" spans="1:59" ht="12.75" customHeight="1" x14ac:dyDescent="0.2">
      <c r="A5" s="635" t="s">
        <v>21</v>
      </c>
      <c r="B5" s="671" t="s">
        <v>22</v>
      </c>
      <c r="C5" s="568"/>
      <c r="D5" s="635"/>
      <c r="E5" s="716" t="s">
        <v>23</v>
      </c>
      <c r="F5" s="716" t="s">
        <v>24</v>
      </c>
      <c r="G5" s="715" t="s">
        <v>25</v>
      </c>
      <c r="H5" s="568"/>
      <c r="I5" s="717">
        <v>43889</v>
      </c>
      <c r="J5" s="663" t="s">
        <v>26</v>
      </c>
      <c r="K5" s="519" t="s">
        <v>4212</v>
      </c>
      <c r="L5" s="617" t="s">
        <v>4167</v>
      </c>
      <c r="M5" s="568"/>
      <c r="N5" s="519" t="s">
        <v>28</v>
      </c>
      <c r="O5" s="519" t="s">
        <v>4213</v>
      </c>
      <c r="P5" s="1250" t="s">
        <v>4218</v>
      </c>
      <c r="Q5" s="1250"/>
      <c r="R5" s="519" t="s">
        <v>27</v>
      </c>
      <c r="S5" s="666" t="s">
        <v>42</v>
      </c>
      <c r="T5" s="666" t="s">
        <v>42</v>
      </c>
      <c r="U5" s="666" t="s">
        <v>42</v>
      </c>
      <c r="V5" s="666" t="s">
        <v>42</v>
      </c>
      <c r="W5" s="666" t="s">
        <v>41</v>
      </c>
      <c r="X5" s="666" t="s">
        <v>36</v>
      </c>
      <c r="Y5" s="718" t="s">
        <v>29</v>
      </c>
      <c r="Z5" s="663" t="s">
        <v>30</v>
      </c>
      <c r="AA5" s="519" t="s">
        <v>32</v>
      </c>
      <c r="AB5" s="519" t="s">
        <v>33</v>
      </c>
      <c r="AC5" s="702" t="s">
        <v>32</v>
      </c>
      <c r="AD5" s="702"/>
      <c r="AE5" s="702" t="s">
        <v>32</v>
      </c>
      <c r="AF5" s="702" t="s">
        <v>35</v>
      </c>
      <c r="AG5" s="702" t="s">
        <v>32</v>
      </c>
      <c r="AH5" s="702" t="s">
        <v>32</v>
      </c>
      <c r="AI5" s="702" t="s">
        <v>4191</v>
      </c>
      <c r="AJ5" s="702" t="s">
        <v>36</v>
      </c>
      <c r="AK5" s="702" t="s">
        <v>4192</v>
      </c>
      <c r="AL5" s="702" t="s">
        <v>38</v>
      </c>
      <c r="AM5" s="702" t="s">
        <v>39</v>
      </c>
      <c r="AN5" s="702" t="s">
        <v>40</v>
      </c>
      <c r="AO5" s="744" t="s">
        <v>47</v>
      </c>
      <c r="AP5" s="568" t="s">
        <v>48</v>
      </c>
      <c r="AQ5" s="519" t="s">
        <v>31</v>
      </c>
      <c r="AR5" s="746" t="s">
        <v>49</v>
      </c>
      <c r="AS5" s="767"/>
      <c r="AT5" s="767"/>
      <c r="AU5" s="767"/>
      <c r="AV5" s="767"/>
      <c r="AW5" s="715" t="s">
        <v>50</v>
      </c>
      <c r="AX5" s="767"/>
      <c r="AY5" s="748" t="s">
        <v>51</v>
      </c>
      <c r="AZ5" s="773" t="s">
        <v>52</v>
      </c>
      <c r="BA5" s="720" t="s">
        <v>52</v>
      </c>
      <c r="BB5" s="720" t="s">
        <v>53</v>
      </c>
      <c r="BC5" s="774" t="s">
        <v>54</v>
      </c>
      <c r="BE5" s="568" t="s">
        <v>4283</v>
      </c>
      <c r="BF5" s="568" t="s">
        <v>4285</v>
      </c>
      <c r="BG5" s="641" t="s">
        <v>32</v>
      </c>
    </row>
    <row r="6" spans="1:59" s="736" customFormat="1" ht="12.75" customHeight="1" thickBot="1" x14ac:dyDescent="0.25">
      <c r="A6" s="728" t="s">
        <v>55</v>
      </c>
      <c r="B6" s="738" t="s">
        <v>56</v>
      </c>
      <c r="C6" s="729" t="s">
        <v>95</v>
      </c>
      <c r="D6" s="729" t="s">
        <v>57</v>
      </c>
      <c r="E6" s="730" t="s">
        <v>58</v>
      </c>
      <c r="F6" s="730" t="s">
        <v>59</v>
      </c>
      <c r="G6" s="731" t="s">
        <v>60</v>
      </c>
      <c r="H6" s="731" t="s">
        <v>61</v>
      </c>
      <c r="I6" s="729" t="s">
        <v>62</v>
      </c>
      <c r="J6" s="741" t="s">
        <v>63</v>
      </c>
      <c r="K6" s="729" t="s">
        <v>71</v>
      </c>
      <c r="L6" s="732" t="s">
        <v>4168</v>
      </c>
      <c r="M6" s="731" t="s">
        <v>4214</v>
      </c>
      <c r="N6" s="731" t="s">
        <v>69</v>
      </c>
      <c r="O6" s="729" t="s">
        <v>72</v>
      </c>
      <c r="P6" s="729" t="s">
        <v>67</v>
      </c>
      <c r="Q6" s="729" t="s">
        <v>68</v>
      </c>
      <c r="R6" s="729" t="s">
        <v>66</v>
      </c>
      <c r="S6" s="733" t="s">
        <v>87</v>
      </c>
      <c r="T6" s="733" t="s">
        <v>88</v>
      </c>
      <c r="U6" s="733" t="s">
        <v>51</v>
      </c>
      <c r="V6" s="733" t="s">
        <v>89</v>
      </c>
      <c r="W6" s="733" t="s">
        <v>86</v>
      </c>
      <c r="X6" s="733" t="s">
        <v>85</v>
      </c>
      <c r="Y6" s="728" t="s">
        <v>1854</v>
      </c>
      <c r="Z6" s="741" t="s">
        <v>72</v>
      </c>
      <c r="AA6" s="729" t="s">
        <v>74</v>
      </c>
      <c r="AB6" s="729" t="s">
        <v>75</v>
      </c>
      <c r="AC6" s="734" t="s">
        <v>76</v>
      </c>
      <c r="AD6" s="734" t="s">
        <v>34</v>
      </c>
      <c r="AE6" s="734" t="s">
        <v>77</v>
      </c>
      <c r="AF6" s="734" t="s">
        <v>78</v>
      </c>
      <c r="AG6" s="734" t="s">
        <v>79</v>
      </c>
      <c r="AH6" s="734" t="s">
        <v>80</v>
      </c>
      <c r="AI6" s="734" t="s">
        <v>80</v>
      </c>
      <c r="AJ6" s="734" t="s">
        <v>80</v>
      </c>
      <c r="AK6" s="734" t="s">
        <v>80</v>
      </c>
      <c r="AL6" s="734" t="s">
        <v>82</v>
      </c>
      <c r="AM6" s="734" t="s">
        <v>83</v>
      </c>
      <c r="AN6" s="734" t="s">
        <v>84</v>
      </c>
      <c r="AO6" s="745" t="s">
        <v>96</v>
      </c>
      <c r="AP6" s="731" t="s">
        <v>97</v>
      </c>
      <c r="AQ6" s="729" t="s">
        <v>73</v>
      </c>
      <c r="AR6" s="768">
        <v>2019</v>
      </c>
      <c r="AS6" s="769">
        <v>2020</v>
      </c>
      <c r="AT6" s="769">
        <v>2021</v>
      </c>
      <c r="AU6" s="769">
        <v>2022</v>
      </c>
      <c r="AV6" s="769">
        <v>2023</v>
      </c>
      <c r="AW6" s="731" t="s">
        <v>98</v>
      </c>
      <c r="AX6" s="731" t="s">
        <v>99</v>
      </c>
      <c r="AY6" s="749" t="s">
        <v>100</v>
      </c>
      <c r="AZ6" s="775" t="s">
        <v>101</v>
      </c>
      <c r="BA6" s="735" t="s">
        <v>102</v>
      </c>
      <c r="BB6" s="735" t="s">
        <v>103</v>
      </c>
      <c r="BC6" s="776" t="s">
        <v>103</v>
      </c>
      <c r="BD6" s="741" t="s">
        <v>4281</v>
      </c>
      <c r="BE6" s="731" t="s">
        <v>4284</v>
      </c>
      <c r="BF6" s="731" t="s">
        <v>4286</v>
      </c>
      <c r="BG6" s="837" t="s">
        <v>4405</v>
      </c>
    </row>
    <row r="7" spans="1:59" ht="11.25" customHeight="1" x14ac:dyDescent="0.2">
      <c r="A7" s="887" t="s">
        <v>883</v>
      </c>
      <c r="B7" s="899" t="s">
        <v>81</v>
      </c>
      <c r="C7" s="957" t="s">
        <v>153</v>
      </c>
      <c r="D7" s="957" t="s">
        <v>4332</v>
      </c>
      <c r="E7" s="754">
        <v>9</v>
      </c>
      <c r="F7" s="1158">
        <v>527</v>
      </c>
      <c r="G7" s="1158" t="s">
        <v>106</v>
      </c>
      <c r="H7" s="1158" t="s">
        <v>106</v>
      </c>
      <c r="I7" s="898">
        <v>77.069999999999993</v>
      </c>
      <c r="J7" s="669">
        <f t="shared" ref="J7:J70" si="0">(M7/I7)*100</f>
        <v>0.93421564811210589</v>
      </c>
      <c r="K7" s="901">
        <v>0.18</v>
      </c>
      <c r="L7" s="911">
        <v>4</v>
      </c>
      <c r="M7" s="660">
        <f t="shared" ref="M7:M70" si="1">K7*L7</f>
        <v>0.72</v>
      </c>
      <c r="N7" s="894" t="s">
        <v>431</v>
      </c>
      <c r="O7" s="756">
        <v>0.16400000000000001</v>
      </c>
      <c r="P7" s="885">
        <v>43828</v>
      </c>
      <c r="Q7" s="885">
        <v>43851</v>
      </c>
      <c r="R7" s="660">
        <f t="shared" ref="R7:R70" si="2">(K7-O7)/O7*100</f>
        <v>9.7560975609756024</v>
      </c>
      <c r="S7" s="721">
        <f>IF(INDEX(Historical!$D$7:$D$1379,MATCH(B7,Historical!$B$7:$B$1403,0))=0,"n/a",(INDEX(Historical!$C$7:$C$1381,MATCH(B7,Historical!$B$7:$B$1403,0))/INDEX(Historical!$D$7:$D$1379,MATCH(B7,Historical!$B$7:$B$1403,0))-1)*100)</f>
        <v>10.06711409395975</v>
      </c>
      <c r="T7" s="721">
        <f>IF(INDEX(Historical!$F$7:$F$1372,MATCH(B7,Historical!$B$7:$B$1403,0))=0,"n/a",((INDEX(Historical!$C$7:$C$1381,MATCH(B7,Historical!$B$7:$B$1403,0))/INDEX(Historical!$F$7:$F$1372,MATCH(B7,Historical!$B$7:$B$1403,0)))^(1/3)-1)*100)</f>
        <v>12.559460426429215</v>
      </c>
      <c r="U7" s="721">
        <f>IF(INDEX(Historical!$H$7:$H$1372,MATCH(B7,Historical!$B$7:$B$1403,0))=0,"n/a",((INDEX(Historical!$C$7:$C$1381,MATCH(B7,Historical!$B$7:$B$1403,0))/INDEX(Historical!$H$7:$H$1372,MATCH(B7,Historical!$B$7:$B$1403,0)))^(1/5)-1)*100)</f>
        <v>11.675002377685907</v>
      </c>
      <c r="V7" s="721" t="str">
        <f>IF(INDEX(Historical!$O$7:$O$1372,MATCH(B7,Historical!$B$7:$B$1403,0))=0,"n/a",((INDEX(Historical!$C$7:$C$1381,MATCH(B7,Historical!$B$7:$B$1403,0))/INDEX(Historical!$O$7:$O$1372,MATCH(B7,Historical!$B$7:$B$1403,0)))^(1/10)-1)*100)</f>
        <v>n/a</v>
      </c>
      <c r="W7" s="722" t="str">
        <f t="shared" ref="W7:W70" si="3">IF(OR(U7&lt;=0,U7="n/a",V7&lt;=0,V7="n/a"),"n/a",U7/V7)</f>
        <v>n/a</v>
      </c>
      <c r="X7" s="723">
        <f t="shared" ref="X7:X70" si="4">IF(OR(AJ7&lt;=0,AJ7="n/a",U7&lt;=0,U7="n/a"),"n/a",U7/AJ7)</f>
        <v>0.31133339673829086</v>
      </c>
      <c r="Y7" s="679"/>
      <c r="Z7" s="669">
        <f t="shared" ref="Z7:Z70" si="5">IF(OR(AC7&lt;0.01,AC7="n/a"),"n/a",M7/AC7*100)</f>
        <v>29.75206611570248</v>
      </c>
      <c r="AA7" s="910">
        <f t="shared" ref="AA7:AA70" si="6">IF(OR(AC7&lt;0.01,AC7="n/a"),"n/a",I7/AC7)</f>
        <v>31.847107438016526</v>
      </c>
      <c r="AB7" s="911">
        <v>10</v>
      </c>
      <c r="AC7" s="889">
        <v>2.42</v>
      </c>
      <c r="AD7" s="889">
        <v>3.58</v>
      </c>
      <c r="AE7" s="889">
        <v>4.54</v>
      </c>
      <c r="AF7" s="889">
        <v>5</v>
      </c>
      <c r="AG7" s="889">
        <v>21.8</v>
      </c>
      <c r="AH7" s="889">
        <v>26.1</v>
      </c>
      <c r="AI7" s="889">
        <v>11.1</v>
      </c>
      <c r="AJ7" s="889">
        <v>37.5</v>
      </c>
      <c r="AK7" s="889">
        <v>8.8800000000000008</v>
      </c>
      <c r="AL7" s="902">
        <v>23750</v>
      </c>
      <c r="AM7" s="896">
        <v>0.4</v>
      </c>
      <c r="AN7" s="889">
        <v>0.51</v>
      </c>
      <c r="AO7" s="762">
        <f t="shared" ref="AO7:AO70" si="7">IF(U7="n/a","n/a",IF(AA7&lt;0,"n/a",IF(AA7="n/a","n/a",J7+U7-AA7)))</f>
        <v>-19.237889412218514</v>
      </c>
      <c r="AP7" s="763">
        <f t="shared" ref="AP7:AP70" si="8">IF(U7="n/a","n/a",J7+U7)</f>
        <v>12.609218025798013</v>
      </c>
      <c r="AQ7" s="912">
        <f t="shared" ref="AQ7:AQ70" si="9">IF(OR(AC7&lt;0.01,AF7="n/a"),"n/a",(I7/SQRT(22.5*AC7*(I7/AF7))-1)*100)</f>
        <v>166.02885155986175</v>
      </c>
      <c r="AR7" s="669">
        <f>INDEX(Historical!$C$7:$C$1381,MATCH(B7,Historical!$B$7:$B$1403,0))*IF(AH7="n/a",1.03,IF(AH7&lt;0,1.01,IF(AH7&gt;10,1.1,(1+AH7/100))))</f>
        <v>0.72160000000000013</v>
      </c>
      <c r="AS7" s="910">
        <f t="shared" ref="AS7:AS70" si="10">IF($AI7="n/a",1.03*AR7,IF($AI7&lt;0,1.01*AR7,IF($AI7&gt;10,1.1*AR7,(1+$AI7/100)*AR7)))</f>
        <v>0.79376000000000024</v>
      </c>
      <c r="AT7" s="910">
        <f t="shared" ref="AT7:AV26" si="11">IF($AK7="n/a",1.03*AS7,IF($AK7&lt;0,1.01*AS7,IF($AK7&gt;10,1.1*AS7,(1+$AK7/100)*AS7)))</f>
        <v>0.86424588800000024</v>
      </c>
      <c r="AU7" s="910">
        <f t="shared" si="11"/>
        <v>0.94099092285440022</v>
      </c>
      <c r="AV7" s="910">
        <f t="shared" si="11"/>
        <v>1.0245509168038709</v>
      </c>
      <c r="AW7" s="669">
        <f t="shared" ref="AW7:AW70" si="12">SUM(AR7:AV7)</f>
        <v>4.3451477276582713</v>
      </c>
      <c r="AX7" s="770">
        <f t="shared" ref="AX7:AX70" si="13">AW7/I7*100</f>
        <v>5.6379236118571061</v>
      </c>
      <c r="AY7" s="959">
        <v>1.36</v>
      </c>
      <c r="AZ7" s="896">
        <v>17.93</v>
      </c>
      <c r="BA7" s="896">
        <v>-14.97</v>
      </c>
      <c r="BB7" s="896">
        <v>-9.5699999999999985</v>
      </c>
      <c r="BC7" s="896">
        <v>0.77999999999999992</v>
      </c>
      <c r="BE7" s="641">
        <v>2012</v>
      </c>
      <c r="BF7" s="922">
        <f t="shared" ref="BF7:BF70" si="14">IF(BE7&gt;2008,0,IF(BE7&gt;2001,1,IF(BE7&gt;1990,2,IF(BE7&gt;1980,3,IF(BE7&gt;1973,4,IF(BE7&gt;1970,5,IF(BE7&gt;1960,6,IF(BE7&gt;1958,7,IF(BE7&gt;1953,8,9)))))))))</f>
        <v>0</v>
      </c>
      <c r="BG7" s="906">
        <v>11.899999999999999</v>
      </c>
    </row>
    <row r="8" spans="1:59" s="796" customFormat="1" ht="11.25" customHeight="1" x14ac:dyDescent="0.2">
      <c r="A8" s="777" t="s">
        <v>396</v>
      </c>
      <c r="B8" s="1210" t="s">
        <v>397</v>
      </c>
      <c r="C8" s="957" t="s">
        <v>246</v>
      </c>
      <c r="D8" s="957" t="s">
        <v>4333</v>
      </c>
      <c r="E8" s="778">
        <v>17</v>
      </c>
      <c r="F8" s="1158">
        <v>219</v>
      </c>
      <c r="G8" s="1234" t="s">
        <v>106</v>
      </c>
      <c r="H8" s="1234" t="s">
        <v>106</v>
      </c>
      <c r="I8" s="779">
        <v>39.33</v>
      </c>
      <c r="J8" s="780">
        <f t="shared" si="0"/>
        <v>0.40681413679125356</v>
      </c>
      <c r="K8" s="781">
        <v>0.04</v>
      </c>
      <c r="L8" s="782">
        <v>4</v>
      </c>
      <c r="M8" s="783">
        <f t="shared" si="1"/>
        <v>0.16</v>
      </c>
      <c r="N8" s="784" t="s">
        <v>189</v>
      </c>
      <c r="O8" s="785">
        <v>3.5000000000000003E-2</v>
      </c>
      <c r="P8" s="786">
        <v>43816</v>
      </c>
      <c r="Q8" s="786">
        <v>43835</v>
      </c>
      <c r="R8" s="783">
        <f t="shared" si="2"/>
        <v>14.285714285714276</v>
      </c>
      <c r="S8" s="721">
        <f>IF(INDEX(Historical!$D$7:$D$1379,MATCH(B8,Historical!$B$7:$B$1403,0))=0,"n/a",(INDEX(Historical!$C$7:$C$1381,MATCH(B8,Historical!$B$7:$B$1403,0))/INDEX(Historical!$D$7:$D$1379,MATCH(B8,Historical!$B$7:$B$1403,0))-1)*100)</f>
        <v>16.666666666666675</v>
      </c>
      <c r="T8" s="721">
        <f>IF(INDEX(Historical!$F$7:$F$1372,MATCH(B8,Historical!$B$7:$B$1403,0))=0,"n/a",((INDEX(Historical!$C$7:$C$1381,MATCH(B8,Historical!$B$7:$B$1403,0))/INDEX(Historical!$F$7:$F$1372,MATCH(B8,Historical!$B$7:$B$1403,0)))^(1/3)-1)*100)</f>
        <v>11.868894208139679</v>
      </c>
      <c r="U8" s="721">
        <f>IF(INDEX(Historical!$H$7:$H$1372,MATCH(B8,Historical!$B$7:$B$1403,0))=0,"n/a",((INDEX(Historical!$C$7:$C$1381,MATCH(B8,Historical!$B$7:$B$1403,0))/INDEX(Historical!$H$7:$H$1372,MATCH(B8,Historical!$B$7:$B$1403,0)))^(1/5)-1)*100)</f>
        <v>10.236627147885958</v>
      </c>
      <c r="V8" s="721">
        <f>IF(INDEX(Historical!$O$7:$O$1372,MATCH(B8,Historical!$B$7:$B$1403,0))=0,"n/a",((INDEX(Historical!$C$7:$C$1381,MATCH(B8,Historical!$B$7:$B$1403,0))/INDEX(Historical!$O$7:$O$1372,MATCH(B8,Historical!$B$7:$B$1403,0)))^(1/10)-1)*100)</f>
        <v>11.936405706376995</v>
      </c>
      <c r="W8" s="722">
        <f t="shared" si="3"/>
        <v>0.85759711924143678</v>
      </c>
      <c r="X8" s="723" t="str">
        <f t="shared" si="4"/>
        <v>n/a</v>
      </c>
      <c r="Y8" s="677"/>
      <c r="Z8" s="780">
        <f t="shared" si="5"/>
        <v>5.4607508532423212</v>
      </c>
      <c r="AA8" s="788">
        <f t="shared" si="6"/>
        <v>13.423208191126278</v>
      </c>
      <c r="AB8" s="782">
        <v>12</v>
      </c>
      <c r="AC8" s="789">
        <v>2.93</v>
      </c>
      <c r="AD8" s="789">
        <v>0.6</v>
      </c>
      <c r="AE8" s="789">
        <v>0.7</v>
      </c>
      <c r="AF8" s="789">
        <v>1.51</v>
      </c>
      <c r="AG8" s="789">
        <v>1.7000000000000002</v>
      </c>
      <c r="AH8" s="789">
        <v>-83.5</v>
      </c>
      <c r="AI8" s="789">
        <v>13.600000000000001</v>
      </c>
      <c r="AJ8" s="789">
        <v>-15.7</v>
      </c>
      <c r="AK8" s="789">
        <v>22.3</v>
      </c>
      <c r="AL8" s="790">
        <v>2770</v>
      </c>
      <c r="AM8" s="791">
        <v>1.2</v>
      </c>
      <c r="AN8" s="789">
        <v>0.2</v>
      </c>
      <c r="AO8" s="792">
        <f t="shared" si="7"/>
        <v>-2.7797669064490673</v>
      </c>
      <c r="AP8" s="793">
        <f t="shared" si="8"/>
        <v>10.643441284677211</v>
      </c>
      <c r="AQ8" s="794">
        <f t="shared" si="9"/>
        <v>-5.0870706182633558</v>
      </c>
      <c r="AR8" s="669">
        <f>INDEX(Historical!$C$7:$C$1381,MATCH(B8,Historical!$B$7:$B$1403,0))*IF(AH8="n/a",1.03,IF(AH8&lt;0,1.01,IF(AH8&gt;10,1.1,(1+AH8/100))))</f>
        <v>0.14140000000000003</v>
      </c>
      <c r="AS8" s="788">
        <f t="shared" si="10"/>
        <v>0.15554000000000004</v>
      </c>
      <c r="AT8" s="788">
        <f t="shared" si="11"/>
        <v>0.17109400000000005</v>
      </c>
      <c r="AU8" s="788">
        <f t="shared" si="11"/>
        <v>0.18820340000000008</v>
      </c>
      <c r="AV8" s="788">
        <f t="shared" si="11"/>
        <v>0.20702374000000009</v>
      </c>
      <c r="AW8" s="780">
        <f t="shared" si="12"/>
        <v>0.86326114000000032</v>
      </c>
      <c r="AX8" s="795">
        <f t="shared" si="13"/>
        <v>2.1949177218408349</v>
      </c>
      <c r="AY8" s="960">
        <v>0.31</v>
      </c>
      <c r="AZ8" s="791">
        <v>-0.33</v>
      </c>
      <c r="BA8" s="791">
        <v>-49.99</v>
      </c>
      <c r="BB8" s="791">
        <v>-30.830000000000002</v>
      </c>
      <c r="BC8" s="791">
        <v>-35.339999999999996</v>
      </c>
      <c r="BD8" s="933"/>
      <c r="BE8" s="641">
        <v>2004</v>
      </c>
      <c r="BF8" s="922">
        <f t="shared" si="14"/>
        <v>1</v>
      </c>
      <c r="BG8" s="847">
        <v>1</v>
      </c>
    </row>
    <row r="9" spans="1:59" ht="11.25" customHeight="1" x14ac:dyDescent="0.2">
      <c r="A9" s="895" t="s">
        <v>937</v>
      </c>
      <c r="B9" s="899" t="s">
        <v>938</v>
      </c>
      <c r="C9" s="957" t="s">
        <v>4207</v>
      </c>
      <c r="D9" s="957" t="s">
        <v>4334</v>
      </c>
      <c r="E9" s="754">
        <v>8</v>
      </c>
      <c r="F9" s="1235">
        <v>564</v>
      </c>
      <c r="G9" s="1235" t="s">
        <v>106</v>
      </c>
      <c r="H9" s="1235" t="s">
        <v>106</v>
      </c>
      <c r="I9" s="898">
        <v>273.36</v>
      </c>
      <c r="J9" s="669">
        <f t="shared" si="0"/>
        <v>1.1267193444541994</v>
      </c>
      <c r="K9" s="901">
        <v>0.77</v>
      </c>
      <c r="L9" s="911">
        <v>4</v>
      </c>
      <c r="M9" s="660">
        <f t="shared" si="1"/>
        <v>3.08</v>
      </c>
      <c r="N9" s="894" t="s">
        <v>237</v>
      </c>
      <c r="O9" s="756">
        <v>0.73</v>
      </c>
      <c r="P9" s="885">
        <v>43595</v>
      </c>
      <c r="Q9" s="885">
        <v>43601</v>
      </c>
      <c r="R9" s="660">
        <f t="shared" si="2"/>
        <v>5.4794520547945256</v>
      </c>
      <c r="S9" s="721">
        <f>IF(INDEX(Historical!$D$7:$D$1379,MATCH(B9,Historical!$B$7:$B$1403,0))=0,"n/a",(INDEX(Historical!$C$7:$C$1381,MATCH(B9,Historical!$B$7:$B$1403,0))/INDEX(Historical!$D$7:$D$1379,MATCH(B9,Historical!$B$7:$B$1403,0))-1)*100)</f>
        <v>7.8014184397163122</v>
      </c>
      <c r="T9" s="721">
        <f>IF(INDEX(Historical!$F$7:$F$1372,MATCH(B9,Historical!$B$7:$B$1403,0))=0,"n/a",((INDEX(Historical!$C$7:$C$1381,MATCH(B9,Historical!$B$7:$B$1403,0))/INDEX(Historical!$F$7:$F$1372,MATCH(B9,Historical!$B$7:$B$1403,0)))^(1/3)-1)*100)</f>
        <v>10.880771786089705</v>
      </c>
      <c r="U9" s="721">
        <f>IF(INDEX(Historical!$H$7:$H$1372,MATCH(B9,Historical!$B$7:$B$1403,0))=0,"n/a",((INDEX(Historical!$C$7:$C$1381,MATCH(B9,Historical!$B$7:$B$1403,0))/INDEX(Historical!$H$7:$H$1372,MATCH(B9,Historical!$B$7:$B$1403,0)))^(1/5)-1)*100)</f>
        <v>10.494846693094262</v>
      </c>
      <c r="V9" s="721" t="str">
        <f>IF(INDEX(Historical!$O$7:$O$1372,MATCH(B9,Historical!$B$7:$B$1403,0))=0,"n/a",((INDEX(Historical!$C$7:$C$1381,MATCH(B9,Historical!$B$7:$B$1403,0))/INDEX(Historical!$O$7:$O$1372,MATCH(B9,Historical!$B$7:$B$1403,0)))^(1/10)-1)*100)</f>
        <v>n/a</v>
      </c>
      <c r="W9" s="722" t="str">
        <f t="shared" si="3"/>
        <v>n/a</v>
      </c>
      <c r="X9" s="723">
        <f t="shared" si="4"/>
        <v>0.80729589946878932</v>
      </c>
      <c r="Y9" s="899"/>
      <c r="Z9" s="669">
        <f t="shared" si="5"/>
        <v>24.328593996840443</v>
      </c>
      <c r="AA9" s="910">
        <f t="shared" si="6"/>
        <v>21.592417061611375</v>
      </c>
      <c r="AB9" s="911">
        <v>9</v>
      </c>
      <c r="AC9" s="889">
        <v>12.66</v>
      </c>
      <c r="AD9" s="889">
        <v>1.78</v>
      </c>
      <c r="AE9" s="889">
        <v>4.57</v>
      </c>
      <c r="AF9" s="889">
        <v>13.48</v>
      </c>
      <c r="AG9" s="889">
        <v>60.199999999999996</v>
      </c>
      <c r="AH9" s="889">
        <v>-2.6</v>
      </c>
      <c r="AI9" s="889">
        <v>14.45</v>
      </c>
      <c r="AJ9" s="889">
        <v>13</v>
      </c>
      <c r="AK9" s="889">
        <v>12.11</v>
      </c>
      <c r="AL9" s="902">
        <v>1223780</v>
      </c>
      <c r="AM9" s="896">
        <v>0.1</v>
      </c>
      <c r="AN9" s="889">
        <v>1.22</v>
      </c>
      <c r="AO9" s="762">
        <f t="shared" si="7"/>
        <v>-9.9708510240629131</v>
      </c>
      <c r="AP9" s="763">
        <f t="shared" si="8"/>
        <v>11.621566037548462</v>
      </c>
      <c r="AQ9" s="912">
        <f t="shared" si="9"/>
        <v>259.67008462418033</v>
      </c>
      <c r="AR9" s="669">
        <f>INDEX(Historical!$C$7:$C$1381,MATCH(B9,Historical!$B$7:$B$1403,0))*IF(AH9="n/a",1.03,IF(AH9&lt;0,1.01,IF(AH9&gt;10,1.1,(1+AH9/100))))</f>
        <v>3.0704000000000002</v>
      </c>
      <c r="AS9" s="910">
        <f t="shared" si="10"/>
        <v>3.3774400000000004</v>
      </c>
      <c r="AT9" s="910">
        <f t="shared" si="11"/>
        <v>3.7151840000000007</v>
      </c>
      <c r="AU9" s="910">
        <f t="shared" si="11"/>
        <v>4.086702400000001</v>
      </c>
      <c r="AV9" s="910">
        <f t="shared" si="11"/>
        <v>4.4953726400000011</v>
      </c>
      <c r="AW9" s="669">
        <f t="shared" si="12"/>
        <v>18.745099040000007</v>
      </c>
      <c r="AX9" s="770">
        <f t="shared" si="13"/>
        <v>6.8572940591161853</v>
      </c>
      <c r="AY9" s="959">
        <v>1.26</v>
      </c>
      <c r="AZ9" s="896">
        <v>61.27</v>
      </c>
      <c r="BA9" s="896">
        <v>-16.619999999999997</v>
      </c>
      <c r="BB9" s="896">
        <v>-10.8</v>
      </c>
      <c r="BC9" s="896">
        <v>13.23</v>
      </c>
      <c r="BE9" s="641">
        <v>2012</v>
      </c>
      <c r="BF9" s="922">
        <f t="shared" si="14"/>
        <v>0</v>
      </c>
      <c r="BG9" s="906">
        <v>17.100000000000001</v>
      </c>
    </row>
    <row r="10" spans="1:59" ht="11.25" customHeight="1" x14ac:dyDescent="0.2">
      <c r="A10" s="887" t="s">
        <v>903</v>
      </c>
      <c r="B10" s="899" t="s">
        <v>904</v>
      </c>
      <c r="C10" s="957" t="s">
        <v>4335</v>
      </c>
      <c r="D10" s="957" t="s">
        <v>4336</v>
      </c>
      <c r="E10" s="754">
        <v>9</v>
      </c>
      <c r="F10" s="1235">
        <v>522</v>
      </c>
      <c r="G10" s="1235" t="s">
        <v>106</v>
      </c>
      <c r="H10" s="1235" t="s">
        <v>106</v>
      </c>
      <c r="I10" s="898">
        <v>41.45</v>
      </c>
      <c r="J10" s="669">
        <f t="shared" si="0"/>
        <v>2.8950542822677923</v>
      </c>
      <c r="K10" s="901">
        <v>0.3</v>
      </c>
      <c r="L10" s="911">
        <v>4</v>
      </c>
      <c r="M10" s="660">
        <f t="shared" si="1"/>
        <v>1.2</v>
      </c>
      <c r="N10" s="894" t="s">
        <v>709</v>
      </c>
      <c r="O10" s="756">
        <v>0.28000000000000003</v>
      </c>
      <c r="P10" s="885">
        <v>43810</v>
      </c>
      <c r="Q10" s="885">
        <v>43825</v>
      </c>
      <c r="R10" s="660">
        <f t="shared" si="2"/>
        <v>7.1428571428571281</v>
      </c>
      <c r="S10" s="721">
        <f>IF(INDEX(Historical!$D$7:$D$1379,MATCH(B10,Historical!$B$7:$B$1403,0))=0,"n/a",(INDEX(Historical!$C$7:$C$1381,MATCH(B10,Historical!$B$7:$B$1403,0))/INDEX(Historical!$D$7:$D$1379,MATCH(B10,Historical!$B$7:$B$1403,0))-1)*100)</f>
        <v>4.5871559633027248</v>
      </c>
      <c r="T10" s="721">
        <f>IF(INDEX(Historical!$F$7:$F$1372,MATCH(B10,Historical!$B$7:$B$1403,0))=0,"n/a",((INDEX(Historical!$C$7:$C$1381,MATCH(B10,Historical!$B$7:$B$1403,0))/INDEX(Historical!$F$7:$F$1372,MATCH(B10,Historical!$B$7:$B$1403,0)))^(1/3)-1)*100)</f>
        <v>4.1184815645028072</v>
      </c>
      <c r="U10" s="721">
        <f>IF(INDEX(Historical!$H$7:$H$1372,MATCH(B10,Historical!$B$7:$B$1403,0))=0,"n/a",((INDEX(Historical!$C$7:$C$1381,MATCH(B10,Historical!$B$7:$B$1403,0))/INDEX(Historical!$H$7:$H$1372,MATCH(B10,Historical!$B$7:$B$1403,0)))^(1/5)-1)*100)</f>
        <v>5.016931709648742</v>
      </c>
      <c r="V10" s="721" t="str">
        <f>IF(INDEX(Historical!$O$7:$O$1372,MATCH(B10,Historical!$B$7:$B$1403,0))=0,"n/a",((INDEX(Historical!$C$7:$C$1381,MATCH(B10,Historical!$B$7:$B$1403,0))/INDEX(Historical!$O$7:$O$1372,MATCH(B10,Historical!$B$7:$B$1403,0)))^(1/10)-1)*100)</f>
        <v>n/a</v>
      </c>
      <c r="W10" s="722" t="str">
        <f t="shared" si="3"/>
        <v>n/a</v>
      </c>
      <c r="X10" s="723">
        <f t="shared" si="4"/>
        <v>0.2726593320461273</v>
      </c>
      <c r="Y10" s="678"/>
      <c r="Z10" s="669">
        <f t="shared" si="5"/>
        <v>141.1764705882353</v>
      </c>
      <c r="AA10" s="910">
        <f t="shared" si="6"/>
        <v>48.764705882352949</v>
      </c>
      <c r="AB10" s="911">
        <v>12</v>
      </c>
      <c r="AC10" s="889">
        <v>0.85</v>
      </c>
      <c r="AD10" s="889">
        <v>16.350000000000001</v>
      </c>
      <c r="AE10" s="889">
        <v>6.77</v>
      </c>
      <c r="AF10" s="889">
        <v>1.88</v>
      </c>
      <c r="AG10" s="889">
        <v>3.9</v>
      </c>
      <c r="AH10" s="889">
        <v>101.49999999999999</v>
      </c>
      <c r="AI10" s="889">
        <v>30.43</v>
      </c>
      <c r="AJ10" s="889">
        <v>18.399999999999999</v>
      </c>
      <c r="AK10" s="889">
        <v>3</v>
      </c>
      <c r="AL10" s="902">
        <v>2480</v>
      </c>
      <c r="AM10" s="896">
        <v>0.4</v>
      </c>
      <c r="AN10" s="889">
        <v>1.03</v>
      </c>
      <c r="AO10" s="762">
        <f t="shared" si="7"/>
        <v>-40.852719890436418</v>
      </c>
      <c r="AP10" s="763">
        <f t="shared" si="8"/>
        <v>7.9119859919165343</v>
      </c>
      <c r="AQ10" s="912">
        <f t="shared" si="9"/>
        <v>101.85544559172209</v>
      </c>
      <c r="AR10" s="669">
        <f>INDEX(Historical!$C$7:$C$1381,MATCH(B10,Historical!$B$7:$B$1403,0))*IF(AH10="n/a",1.03,IF(AH10&lt;0,1.01,IF(AH10&gt;10,1.1,(1+AH10/100))))</f>
        <v>1.254</v>
      </c>
      <c r="AS10" s="910">
        <f t="shared" si="10"/>
        <v>1.3794000000000002</v>
      </c>
      <c r="AT10" s="910">
        <f t="shared" si="11"/>
        <v>1.4207820000000002</v>
      </c>
      <c r="AU10" s="910">
        <f t="shared" si="11"/>
        <v>1.4634054600000002</v>
      </c>
      <c r="AV10" s="910">
        <f t="shared" si="11"/>
        <v>1.5073076238000003</v>
      </c>
      <c r="AW10" s="669">
        <f t="shared" si="12"/>
        <v>7.0248950837999997</v>
      </c>
      <c r="AX10" s="770">
        <f t="shared" si="13"/>
        <v>16.947877162364293</v>
      </c>
      <c r="AY10" s="959">
        <v>0.44</v>
      </c>
      <c r="AZ10" s="896">
        <v>-0.72</v>
      </c>
      <c r="BA10" s="896">
        <v>-15.85</v>
      </c>
      <c r="BB10" s="896">
        <v>-9.51</v>
      </c>
      <c r="BC10" s="896">
        <v>-10.979999999999999</v>
      </c>
      <c r="BE10" s="641">
        <v>2012</v>
      </c>
      <c r="BF10" s="922">
        <f t="shared" si="14"/>
        <v>0</v>
      </c>
      <c r="BG10" s="906">
        <v>1.7000000000000002</v>
      </c>
    </row>
    <row r="11" spans="1:59" ht="11.25" customHeight="1" x14ac:dyDescent="0.2">
      <c r="A11" s="888" t="s">
        <v>872</v>
      </c>
      <c r="B11" s="899" t="s">
        <v>873</v>
      </c>
      <c r="C11" s="957" t="s">
        <v>153</v>
      </c>
      <c r="D11" s="957" t="s">
        <v>919</v>
      </c>
      <c r="E11" s="754">
        <v>8</v>
      </c>
      <c r="F11" s="1235">
        <v>619</v>
      </c>
      <c r="G11" s="1106" t="s">
        <v>37</v>
      </c>
      <c r="H11" s="1106" t="s">
        <v>37</v>
      </c>
      <c r="I11" s="898">
        <v>85.71</v>
      </c>
      <c r="J11" s="669">
        <f t="shared" si="0"/>
        <v>5.5069420137673557</v>
      </c>
      <c r="K11" s="901">
        <v>1.18</v>
      </c>
      <c r="L11" s="911">
        <v>4</v>
      </c>
      <c r="M11" s="660">
        <f t="shared" si="1"/>
        <v>4.72</v>
      </c>
      <c r="N11" s="894" t="s">
        <v>107</v>
      </c>
      <c r="O11" s="756">
        <v>1.07</v>
      </c>
      <c r="P11" s="1196">
        <v>43843</v>
      </c>
      <c r="Q11" s="1196">
        <v>43874</v>
      </c>
      <c r="R11" s="660">
        <f t="shared" si="2"/>
        <v>10.280373831775687</v>
      </c>
      <c r="S11" s="721">
        <f>IF(INDEX(Historical!$D$7:$D$1379,MATCH(B11,Historical!$B$7:$B$1403,0))=0,"n/a",(INDEX(Historical!$C$7:$C$1381,MATCH(B11,Historical!$B$7:$B$1403,0))/INDEX(Historical!$D$7:$D$1379,MATCH(B11,Historical!$B$7:$B$1403,0))-1)*100)</f>
        <v>19.220055710306426</v>
      </c>
      <c r="T11" s="721">
        <f>IF(INDEX(Historical!$F$7:$F$1372,MATCH(B11,Historical!$B$7:$B$1403,0))=0,"n/a",((INDEX(Historical!$C$7:$C$1381,MATCH(B11,Historical!$B$7:$B$1403,0))/INDEX(Historical!$F$7:$F$1372,MATCH(B11,Historical!$B$7:$B$1403,0)))^(1/3)-1)*100)</f>
        <v>23.358659295712634</v>
      </c>
      <c r="U11" s="721">
        <f>IF(INDEX(Historical!$H$7:$H$1372,MATCH(B11,Historical!$B$7:$B$1403,0))=0,"n/a",((INDEX(Historical!$C$7:$C$1381,MATCH(B11,Historical!$B$7:$B$1403,0))/INDEX(Historical!$H$7:$H$1372,MATCH(B11,Historical!$B$7:$B$1403,0)))^(1/5)-1)*100)</f>
        <v>20.855699454672006</v>
      </c>
      <c r="V11" s="721" t="str">
        <f>IF(INDEX(Historical!$O$7:$O$1372,MATCH(B11,Historical!$B$7:$B$1403,0))=0,"n/a",((INDEX(Historical!$C$7:$C$1381,MATCH(B11,Historical!$B$7:$B$1403,0))/INDEX(Historical!$O$7:$O$1372,MATCH(B11,Historical!$B$7:$B$1403,0)))^(1/10)-1)*100)</f>
        <v>n/a</v>
      </c>
      <c r="W11" s="722" t="str">
        <f t="shared" si="3"/>
        <v>n/a</v>
      </c>
      <c r="X11" s="723">
        <f t="shared" si="4"/>
        <v>0.95188039501013266</v>
      </c>
      <c r="Y11" s="900"/>
      <c r="Z11" s="669">
        <f t="shared" si="5"/>
        <v>211.65919282511209</v>
      </c>
      <c r="AA11" s="910">
        <f t="shared" si="6"/>
        <v>38.434977578475333</v>
      </c>
      <c r="AB11" s="911">
        <v>12</v>
      </c>
      <c r="AC11" s="889">
        <v>2.23</v>
      </c>
      <c r="AD11" s="889">
        <v>10.47</v>
      </c>
      <c r="AE11" s="889">
        <v>3.86</v>
      </c>
      <c r="AF11" s="889" t="s">
        <v>136</v>
      </c>
      <c r="AG11" s="891">
        <v>-49.5</v>
      </c>
      <c r="AH11" s="889">
        <v>8.2000000000000011</v>
      </c>
      <c r="AI11" s="889">
        <v>8.7900000000000009</v>
      </c>
      <c r="AJ11" s="889">
        <v>21.91</v>
      </c>
      <c r="AK11" s="889">
        <v>3.6700000000000004</v>
      </c>
      <c r="AL11" s="902">
        <v>126940</v>
      </c>
      <c r="AM11" s="896">
        <v>0.09</v>
      </c>
      <c r="AN11" s="889" t="s">
        <v>136</v>
      </c>
      <c r="AO11" s="762">
        <f t="shared" si="7"/>
        <v>-12.07233611003597</v>
      </c>
      <c r="AP11" s="763">
        <f t="shared" si="8"/>
        <v>26.362641468439364</v>
      </c>
      <c r="AQ11" s="912" t="str">
        <f t="shared" si="9"/>
        <v>n/a</v>
      </c>
      <c r="AR11" s="669">
        <f>INDEX(Historical!$C$7:$C$1381,MATCH(B11,Historical!$B$7:$B$1403,0))*IF(AH11="n/a",1.03,IF(AH11&lt;0,1.01,IF(AH11&gt;10,1.1,(1+AH11/100))))</f>
        <v>4.6309600000000009</v>
      </c>
      <c r="AS11" s="910">
        <f t="shared" si="10"/>
        <v>5.0380213840000012</v>
      </c>
      <c r="AT11" s="910">
        <f t="shared" si="11"/>
        <v>5.2229167687928006</v>
      </c>
      <c r="AU11" s="910">
        <f t="shared" si="11"/>
        <v>5.4145978142074958</v>
      </c>
      <c r="AV11" s="910">
        <f t="shared" si="11"/>
        <v>5.6133135539889105</v>
      </c>
      <c r="AW11" s="669">
        <f t="shared" si="12"/>
        <v>25.919809520989208</v>
      </c>
      <c r="AX11" s="770">
        <f t="shared" si="13"/>
        <v>30.241289838979363</v>
      </c>
      <c r="AY11" s="959">
        <v>1.03</v>
      </c>
      <c r="AZ11" s="896">
        <v>36.79</v>
      </c>
      <c r="BA11" s="896">
        <v>-12.42</v>
      </c>
      <c r="BB11" s="896">
        <v>-3.7699999999999996</v>
      </c>
      <c r="BC11" s="896">
        <v>9.02</v>
      </c>
      <c r="BE11" s="641">
        <v>2013</v>
      </c>
      <c r="BF11" s="922">
        <f t="shared" si="14"/>
        <v>0</v>
      </c>
      <c r="BG11" s="906">
        <v>7.0000000000000009</v>
      </c>
    </row>
    <row r="12" spans="1:59" ht="11.25" customHeight="1" x14ac:dyDescent="0.2">
      <c r="A12" s="895" t="s">
        <v>420</v>
      </c>
      <c r="B12" s="899" t="s">
        <v>421</v>
      </c>
      <c r="C12" s="957" t="s">
        <v>153</v>
      </c>
      <c r="D12" s="957" t="s">
        <v>4337</v>
      </c>
      <c r="E12" s="754">
        <v>16</v>
      </c>
      <c r="F12" s="1235">
        <v>248</v>
      </c>
      <c r="G12" s="1209" t="s">
        <v>106</v>
      </c>
      <c r="H12" s="1209" t="s">
        <v>106</v>
      </c>
      <c r="I12" s="898">
        <v>84.32</v>
      </c>
      <c r="J12" s="669">
        <f t="shared" si="0"/>
        <v>1.9924098671726755</v>
      </c>
      <c r="K12" s="901">
        <v>0.42</v>
      </c>
      <c r="L12" s="911">
        <v>4</v>
      </c>
      <c r="M12" s="660">
        <f t="shared" si="1"/>
        <v>1.68</v>
      </c>
      <c r="N12" s="894" t="s">
        <v>422</v>
      </c>
      <c r="O12" s="756">
        <v>0.4</v>
      </c>
      <c r="P12" s="885">
        <v>43874</v>
      </c>
      <c r="Q12" s="885">
        <v>43892</v>
      </c>
      <c r="R12" s="660">
        <f t="shared" si="2"/>
        <v>4.9999999999999902</v>
      </c>
      <c r="S12" s="721">
        <f>IF(INDEX(Historical!$D$7:$D$1379,MATCH(B12,Historical!$B$7:$B$1403,0))=0,"n/a",(INDEX(Historical!$C$7:$C$1381,MATCH(B12,Historical!$B$7:$B$1403,0))/INDEX(Historical!$D$7:$D$1379,MATCH(B12,Historical!$B$7:$B$1403,0))-1)*100)</f>
        <v>3.8961038961039085</v>
      </c>
      <c r="T12" s="721">
        <f>IF(INDEX(Historical!$F$7:$F$1372,MATCH(B12,Historical!$B$7:$B$1403,0))=0,"n/a",((INDEX(Historical!$C$7:$C$1381,MATCH(B12,Historical!$B$7:$B$1403,0))/INDEX(Historical!$F$7:$F$1372,MATCH(B12,Historical!$B$7:$B$1403,0)))^(1/3)-1)*100)</f>
        <v>4.9276798156343116</v>
      </c>
      <c r="U12" s="721">
        <f>IF(INDEX(Historical!$H$7:$H$1372,MATCH(B12,Historical!$B$7:$B$1403,0))=0,"n/a",((INDEX(Historical!$C$7:$C$1381,MATCH(B12,Historical!$B$7:$B$1403,0))/INDEX(Historical!$H$7:$H$1372,MATCH(B12,Historical!$B$7:$B$1403,0)))^(1/5)-1)*100)</f>
        <v>9.9662411663760331</v>
      </c>
      <c r="V12" s="721">
        <f>IF(INDEX(Historical!$O$7:$O$1372,MATCH(B12,Historical!$B$7:$B$1403,0))=0,"n/a",((INDEX(Historical!$C$7:$C$1381,MATCH(B12,Historical!$B$7:$B$1403,0))/INDEX(Historical!$O$7:$O$1372,MATCH(B12,Historical!$B$7:$B$1403,0)))^(1/10)-1)*100)</f>
        <v>20.890138209116358</v>
      </c>
      <c r="W12" s="722">
        <f t="shared" si="3"/>
        <v>0.47707875680912498</v>
      </c>
      <c r="X12" s="723">
        <f t="shared" si="4"/>
        <v>0.37750913509000122</v>
      </c>
      <c r="Y12" s="691" t="s">
        <v>4527</v>
      </c>
      <c r="Z12" s="669">
        <f t="shared" si="5"/>
        <v>54.54545454545454</v>
      </c>
      <c r="AA12" s="910">
        <f t="shared" si="6"/>
        <v>27.376623376623375</v>
      </c>
      <c r="AB12" s="911">
        <v>9</v>
      </c>
      <c r="AC12" s="889">
        <v>3.08</v>
      </c>
      <c r="AD12" s="889">
        <v>3.3</v>
      </c>
      <c r="AE12" s="889">
        <v>0.09</v>
      </c>
      <c r="AF12" s="889">
        <v>5.88</v>
      </c>
      <c r="AG12" s="891">
        <v>22.1</v>
      </c>
      <c r="AH12" s="891">
        <v>-18.600000000000001</v>
      </c>
      <c r="AI12" s="891">
        <v>7.0900000000000007</v>
      </c>
      <c r="AJ12" s="889">
        <v>26.400000000000002</v>
      </c>
      <c r="AK12" s="889">
        <v>8.2900000000000009</v>
      </c>
      <c r="AL12" s="902">
        <v>17280</v>
      </c>
      <c r="AM12" s="896">
        <v>0.1</v>
      </c>
      <c r="AN12" s="889">
        <v>1.41</v>
      </c>
      <c r="AO12" s="762">
        <f t="shared" si="7"/>
        <v>-15.417972343074666</v>
      </c>
      <c r="AP12" s="763">
        <f t="shared" si="8"/>
        <v>11.958651033548708</v>
      </c>
      <c r="AQ12" s="912">
        <f t="shared" si="9"/>
        <v>167.47755499152154</v>
      </c>
      <c r="AR12" s="669">
        <f>INDEX(Historical!$C$7:$C$1381,MATCH(B12,Historical!$B$7:$B$1403,0))*IF(AH12="n/a",1.03,IF(AH12&lt;0,1.01,IF(AH12&gt;10,1.1,(1+AH12/100))))</f>
        <v>1.6160000000000001</v>
      </c>
      <c r="AS12" s="910">
        <f t="shared" si="10"/>
        <v>1.7305744000000001</v>
      </c>
      <c r="AT12" s="910">
        <f t="shared" si="11"/>
        <v>1.8740390177599999</v>
      </c>
      <c r="AU12" s="910">
        <f t="shared" si="11"/>
        <v>2.029396852332304</v>
      </c>
      <c r="AV12" s="910">
        <f t="shared" si="11"/>
        <v>2.1976338513906519</v>
      </c>
      <c r="AW12" s="669">
        <f t="shared" si="12"/>
        <v>9.4476441214829556</v>
      </c>
      <c r="AX12" s="770">
        <f t="shared" si="13"/>
        <v>11.204511529272956</v>
      </c>
      <c r="AY12" s="959">
        <v>1.03</v>
      </c>
      <c r="AZ12" s="896">
        <v>19.52</v>
      </c>
      <c r="BA12" s="896">
        <v>-13.52</v>
      </c>
      <c r="BB12" s="896">
        <v>-5.4</v>
      </c>
      <c r="BC12" s="896">
        <v>-2.09</v>
      </c>
      <c r="BE12" s="641">
        <v>2006</v>
      </c>
      <c r="BF12" s="922">
        <f t="shared" si="14"/>
        <v>1</v>
      </c>
      <c r="BG12" s="906">
        <v>1.7000000000000002</v>
      </c>
    </row>
    <row r="13" spans="1:59" ht="11.25" customHeight="1" x14ac:dyDescent="0.2">
      <c r="A13" s="887" t="s">
        <v>113</v>
      </c>
      <c r="B13" s="899" t="s">
        <v>114</v>
      </c>
      <c r="C13" s="957" t="s">
        <v>112</v>
      </c>
      <c r="D13" s="957" t="s">
        <v>4338</v>
      </c>
      <c r="E13" s="754">
        <v>53</v>
      </c>
      <c r="F13" s="1235">
        <v>18</v>
      </c>
      <c r="G13" s="1235" t="s">
        <v>115</v>
      </c>
      <c r="H13" s="1235" t="s">
        <v>37</v>
      </c>
      <c r="I13" s="889">
        <v>32.92</v>
      </c>
      <c r="J13" s="669">
        <f t="shared" si="0"/>
        <v>2.2478736330498177</v>
      </c>
      <c r="K13" s="901">
        <v>0.185</v>
      </c>
      <c r="L13" s="911">
        <v>4</v>
      </c>
      <c r="M13" s="660">
        <f t="shared" si="1"/>
        <v>0.74</v>
      </c>
      <c r="N13" s="894" t="s">
        <v>243</v>
      </c>
      <c r="O13" s="756">
        <v>0.18</v>
      </c>
      <c r="P13" s="885">
        <v>43829</v>
      </c>
      <c r="Q13" s="885">
        <v>43863</v>
      </c>
      <c r="R13" s="660">
        <f t="shared" si="2"/>
        <v>2.7777777777777803</v>
      </c>
      <c r="S13" s="721">
        <f>IF(INDEX(Historical!$D$7:$D$1379,MATCH(B13,Historical!$B$7:$B$1403,0))=0,"n/a",(INDEX(Historical!$C$7:$C$1381,MATCH(B13,Historical!$B$7:$B$1403,0))/INDEX(Historical!$D$7:$D$1379,MATCH(B13,Historical!$B$7:$B$1403,0))-1)*100)</f>
        <v>2.8571428571428692</v>
      </c>
      <c r="T13" s="721">
        <f>IF(INDEX(Historical!$F$7:$F$1372,MATCH(B13,Historical!$B$7:$B$1403,0))=0,"n/a",((INDEX(Historical!$C$7:$C$1381,MATCH(B13,Historical!$B$7:$B$1403,0))/INDEX(Historical!$F$7:$F$1372,MATCH(B13,Historical!$B$7:$B$1403,0)))^(1/3)-1)*100)</f>
        <v>2.9428498400178693</v>
      </c>
      <c r="U13" s="721">
        <f>IF(INDEX(Historical!$H$7:$H$1372,MATCH(B13,Historical!$B$7:$B$1403,0))=0,"n/a",((INDEX(Historical!$C$7:$C$1381,MATCH(B13,Historical!$B$7:$B$1403,0))/INDEX(Historical!$H$7:$H$1372,MATCH(B13,Historical!$B$7:$B$1403,0)))^(1/5)-1)*100)</f>
        <v>3.0358033101851145</v>
      </c>
      <c r="V13" s="721">
        <f>IF(INDEX(Historical!$O$7:$O$1372,MATCH(B13,Historical!$B$7:$B$1403,0))=0,"n/a",((INDEX(Historical!$C$7:$C$1381,MATCH(B13,Historical!$B$7:$B$1403,0))/INDEX(Historical!$O$7:$O$1372,MATCH(B13,Historical!$B$7:$B$1403,0)))^(1/10)-1)*100)</f>
        <v>3.3077529462111066</v>
      </c>
      <c r="W13" s="722">
        <f t="shared" si="3"/>
        <v>0.91778417540599611</v>
      </c>
      <c r="X13" s="723">
        <f t="shared" si="4"/>
        <v>0.29473818545486552</v>
      </c>
      <c r="Y13" s="677"/>
      <c r="Z13" s="669">
        <f t="shared" si="5"/>
        <v>38.7434554973822</v>
      </c>
      <c r="AA13" s="910">
        <f t="shared" si="6"/>
        <v>17.235602094240839</v>
      </c>
      <c r="AB13" s="911">
        <v>10</v>
      </c>
      <c r="AC13" s="889">
        <v>1.91</v>
      </c>
      <c r="AD13" s="889">
        <v>1.08</v>
      </c>
      <c r="AE13" s="889">
        <v>0.34</v>
      </c>
      <c r="AF13" s="889">
        <v>1.43</v>
      </c>
      <c r="AG13" s="889">
        <v>8.5</v>
      </c>
      <c r="AH13" s="889">
        <v>78.8</v>
      </c>
      <c r="AI13" s="889">
        <v>12.26</v>
      </c>
      <c r="AJ13" s="889">
        <v>10.299999999999999</v>
      </c>
      <c r="AK13" s="889">
        <v>16</v>
      </c>
      <c r="AL13" s="902">
        <v>2230</v>
      </c>
      <c r="AM13" s="896">
        <v>0.89999999999999991</v>
      </c>
      <c r="AN13" s="889">
        <v>0.52</v>
      </c>
      <c r="AO13" s="762">
        <f t="shared" si="7"/>
        <v>-11.951925151005907</v>
      </c>
      <c r="AP13" s="763">
        <f t="shared" si="8"/>
        <v>5.2836769432349318</v>
      </c>
      <c r="AQ13" s="912">
        <f t="shared" si="9"/>
        <v>4.6622313174133012</v>
      </c>
      <c r="AR13" s="669">
        <f>INDEX(Historical!$C$7:$C$1381,MATCH(B13,Historical!$B$7:$B$1403,0))*IF(AH13="n/a",1.03,IF(AH13&lt;0,1.01,IF(AH13&gt;10,1.1,(1+AH13/100))))</f>
        <v>0.79200000000000004</v>
      </c>
      <c r="AS13" s="910">
        <f t="shared" si="10"/>
        <v>0.87120000000000009</v>
      </c>
      <c r="AT13" s="910">
        <f t="shared" si="11"/>
        <v>0.95832000000000017</v>
      </c>
      <c r="AU13" s="910">
        <f t="shared" si="11"/>
        <v>1.0541520000000002</v>
      </c>
      <c r="AV13" s="910">
        <f t="shared" si="11"/>
        <v>1.1595672000000004</v>
      </c>
      <c r="AW13" s="669">
        <f t="shared" si="12"/>
        <v>4.8352392000000011</v>
      </c>
      <c r="AX13" s="770">
        <f t="shared" si="13"/>
        <v>14.68784690157959</v>
      </c>
      <c r="AY13" s="959">
        <v>0.61</v>
      </c>
      <c r="AZ13" s="896">
        <v>3.51</v>
      </c>
      <c r="BA13" s="896">
        <v>-22.85</v>
      </c>
      <c r="BB13" s="896">
        <v>-14.64</v>
      </c>
      <c r="BC13" s="896">
        <v>-13.98</v>
      </c>
      <c r="BE13" s="641">
        <v>1968</v>
      </c>
      <c r="BF13" s="922">
        <f t="shared" si="14"/>
        <v>6</v>
      </c>
      <c r="BG13" s="906">
        <v>3.4000000000000004</v>
      </c>
    </row>
    <row r="14" spans="1:59" ht="11.25" customHeight="1" x14ac:dyDescent="0.2">
      <c r="A14" s="895" t="s">
        <v>943</v>
      </c>
      <c r="B14" s="899" t="s">
        <v>944</v>
      </c>
      <c r="C14" s="957" t="s">
        <v>108</v>
      </c>
      <c r="D14" s="957" t="s">
        <v>4339</v>
      </c>
      <c r="E14" s="754">
        <v>8</v>
      </c>
      <c r="F14" s="1235">
        <v>599</v>
      </c>
      <c r="G14" s="1158" t="s">
        <v>106</v>
      </c>
      <c r="H14" s="1158" t="s">
        <v>106</v>
      </c>
      <c r="I14" s="898">
        <v>12.14</v>
      </c>
      <c r="J14" s="669">
        <f t="shared" si="0"/>
        <v>9.8846787479406917</v>
      </c>
      <c r="K14" s="901">
        <v>0.3</v>
      </c>
      <c r="L14" s="911">
        <v>4</v>
      </c>
      <c r="M14" s="660">
        <f t="shared" si="1"/>
        <v>1.2</v>
      </c>
      <c r="N14" s="894" t="s">
        <v>709</v>
      </c>
      <c r="O14" s="756">
        <v>0.28999999999999998</v>
      </c>
      <c r="P14" s="885">
        <v>43782</v>
      </c>
      <c r="Q14" s="885">
        <v>43800</v>
      </c>
      <c r="R14" s="660">
        <f t="shared" si="2"/>
        <v>3.4482758620689689</v>
      </c>
      <c r="S14" s="721">
        <f>IF(INDEX(Historical!$D$7:$D$1379,MATCH(B14,Historical!$B$7:$B$1403,0))=0,"n/a",(INDEX(Historical!$C$7:$C$1381,MATCH(B14,Historical!$B$7:$B$1403,0))/INDEX(Historical!$D$7:$D$1379,MATCH(B14,Historical!$B$7:$B$1403,0))-1)*100)</f>
        <v>16.326530612244895</v>
      </c>
      <c r="T14" s="721">
        <f>IF(INDEX(Historical!$F$7:$F$1372,MATCH(B14,Historical!$B$7:$B$1403,0))=0,"n/a",((INDEX(Historical!$C$7:$C$1381,MATCH(B14,Historical!$B$7:$B$1403,0))/INDEX(Historical!$F$7:$F$1372,MATCH(B14,Historical!$B$7:$B$1403,0)))^(1/3)-1)*100)</f>
        <v>22.509862927535139</v>
      </c>
      <c r="U14" s="721">
        <f>IF(INDEX(Historical!$H$7:$H$1372,MATCH(B14,Historical!$B$7:$B$1403,0))=0,"n/a",((INDEX(Historical!$C$7:$C$1381,MATCH(B14,Historical!$B$7:$B$1403,0))/INDEX(Historical!$H$7:$H$1372,MATCH(B14,Historical!$B$7:$B$1403,0)))^(1/5)-1)*100)</f>
        <v>16.998502076483881</v>
      </c>
      <c r="V14" s="721" t="str">
        <f>IF(INDEX(Historical!$O$7:$O$1372,MATCH(B14,Historical!$B$7:$B$1403,0))=0,"n/a",((INDEX(Historical!$C$7:$C$1381,MATCH(B14,Historical!$B$7:$B$1403,0))/INDEX(Historical!$O$7:$O$1372,MATCH(B14,Historical!$B$7:$B$1403,0)))^(1/10)-1)*100)</f>
        <v>n/a</v>
      </c>
      <c r="W14" s="722" t="str">
        <f t="shared" si="3"/>
        <v>n/a</v>
      </c>
      <c r="X14" s="723" t="str">
        <f t="shared" si="4"/>
        <v>n/a</v>
      </c>
      <c r="Y14" s="900"/>
      <c r="Z14" s="669">
        <f t="shared" si="5"/>
        <v>94.488188976377955</v>
      </c>
      <c r="AA14" s="910">
        <f t="shared" si="6"/>
        <v>9.559055118110237</v>
      </c>
      <c r="AB14" s="911">
        <v>12</v>
      </c>
      <c r="AC14" s="889">
        <v>1.27</v>
      </c>
      <c r="AD14" s="889">
        <v>1.2</v>
      </c>
      <c r="AE14" s="889">
        <v>2.5099999999999998</v>
      </c>
      <c r="AF14" s="889">
        <v>1.1299999999999999</v>
      </c>
      <c r="AG14" s="889">
        <v>12.8</v>
      </c>
      <c r="AH14" s="889">
        <v>-14.299999999999999</v>
      </c>
      <c r="AI14" s="889">
        <v>-0.38999999999999996</v>
      </c>
      <c r="AJ14" s="889">
        <v>-5.5</v>
      </c>
      <c r="AK14" s="889">
        <v>8</v>
      </c>
      <c r="AL14" s="902">
        <v>1350</v>
      </c>
      <c r="AM14" s="896">
        <v>1</v>
      </c>
      <c r="AN14" s="889">
        <v>4.29</v>
      </c>
      <c r="AO14" s="762">
        <f t="shared" si="7"/>
        <v>17.324125706314334</v>
      </c>
      <c r="AP14" s="763">
        <f t="shared" si="8"/>
        <v>26.883180824424571</v>
      </c>
      <c r="AQ14" s="912">
        <f t="shared" si="9"/>
        <v>-30.712411618226831</v>
      </c>
      <c r="AR14" s="669">
        <f>INDEX(Historical!$C$7:$C$1381,MATCH(B14,Historical!$B$7:$B$1403,0))*IF(AH14="n/a",1.03,IF(AH14&lt;0,1.01,IF(AH14&gt;10,1.1,(1+AH14/100))))</f>
        <v>1.1514</v>
      </c>
      <c r="AS14" s="910">
        <f t="shared" si="10"/>
        <v>1.162914</v>
      </c>
      <c r="AT14" s="910">
        <f t="shared" si="11"/>
        <v>1.2559471200000001</v>
      </c>
      <c r="AU14" s="910">
        <f t="shared" si="11"/>
        <v>1.3564228896000001</v>
      </c>
      <c r="AV14" s="910">
        <f t="shared" si="11"/>
        <v>1.4649367207680002</v>
      </c>
      <c r="AW14" s="669">
        <f t="shared" si="12"/>
        <v>6.3916207303680004</v>
      </c>
      <c r="AX14" s="770">
        <f t="shared" si="13"/>
        <v>52.64926466530477</v>
      </c>
      <c r="AY14" s="959">
        <v>0.61</v>
      </c>
      <c r="AZ14" s="896">
        <v>3.32</v>
      </c>
      <c r="BA14" s="896">
        <v>-23.02</v>
      </c>
      <c r="BB14" s="896">
        <v>-16.78</v>
      </c>
      <c r="BC14" s="896">
        <v>-9.82</v>
      </c>
      <c r="BE14" s="641">
        <v>2012</v>
      </c>
      <c r="BF14" s="922">
        <f t="shared" si="14"/>
        <v>0</v>
      </c>
      <c r="BG14" s="906">
        <v>2.1999999999999997</v>
      </c>
    </row>
    <row r="15" spans="1:59" ht="11.25" customHeight="1" x14ac:dyDescent="0.2">
      <c r="A15" s="887" t="s">
        <v>1861</v>
      </c>
      <c r="B15" s="899" t="s">
        <v>1862</v>
      </c>
      <c r="C15" s="957" t="s">
        <v>153</v>
      </c>
      <c r="D15" s="957" t="s">
        <v>4340</v>
      </c>
      <c r="E15" s="754">
        <v>7</v>
      </c>
      <c r="F15" s="1235">
        <v>707</v>
      </c>
      <c r="G15" s="1235" t="s">
        <v>37</v>
      </c>
      <c r="H15" s="1235" t="s">
        <v>37</v>
      </c>
      <c r="I15" s="898">
        <v>77.03</v>
      </c>
      <c r="J15" s="669">
        <f t="shared" si="0"/>
        <v>1.8694015318706996</v>
      </c>
      <c r="K15" s="901">
        <v>0.36</v>
      </c>
      <c r="L15" s="911">
        <v>4</v>
      </c>
      <c r="M15" s="660">
        <f t="shared" si="1"/>
        <v>1.44</v>
      </c>
      <c r="N15" s="894" t="s">
        <v>107</v>
      </c>
      <c r="O15" s="756">
        <v>0.32</v>
      </c>
      <c r="P15" s="1196">
        <v>43843</v>
      </c>
      <c r="Q15" s="1196">
        <v>43874</v>
      </c>
      <c r="R15" s="660">
        <f t="shared" si="2"/>
        <v>12.499999999999993</v>
      </c>
      <c r="S15" s="721">
        <f>IF(INDEX(Historical!$D$7:$D$1379,MATCH(B15,Historical!$B$7:$B$1403,0))=0,"n/a",(INDEX(Historical!$C$7:$C$1381,MATCH(B15,Historical!$B$7:$B$1403,0))/INDEX(Historical!$D$7:$D$1379,MATCH(B15,Historical!$B$7:$B$1403,0))-1)*100)</f>
        <v>14.285714285714279</v>
      </c>
      <c r="T15" s="721">
        <f>IF(INDEX(Historical!$F$7:$F$1372,MATCH(B15,Historical!$B$7:$B$1403,0))=0,"n/a",((INDEX(Historical!$C$7:$C$1381,MATCH(B15,Historical!$B$7:$B$1403,0))/INDEX(Historical!$F$7:$F$1372,MATCH(B15,Historical!$B$7:$B$1403,0)))^(1/3)-1)*100)</f>
        <v>7.1664579674248774</v>
      </c>
      <c r="U15" s="721">
        <f>IF(INDEX(Historical!$H$7:$H$1372,MATCH(B15,Historical!$B$7:$B$1403,0))=0,"n/a",((INDEX(Historical!$C$7:$C$1381,MATCH(B15,Historical!$B$7:$B$1403,0))/INDEX(Historical!$H$7:$H$1372,MATCH(B15,Historical!$B$7:$B$1403,0)))^(1/5)-1)*100)</f>
        <v>7.7818067712725814</v>
      </c>
      <c r="V15" s="721">
        <f>IF(INDEX(Historical!$O$7:$O$1372,MATCH(B15,Historical!$B$7:$B$1403,0))=0,"n/a",((INDEX(Historical!$C$7:$C$1381,MATCH(B15,Historical!$B$7:$B$1403,0))/INDEX(Historical!$O$7:$O$1372,MATCH(B15,Historical!$B$7:$B$1403,0)))^(1/10)-1)*100)</f>
        <v>5.5121315507738133</v>
      </c>
      <c r="W15" s="722">
        <f t="shared" si="3"/>
        <v>1.4117599878725939</v>
      </c>
      <c r="X15" s="723">
        <f t="shared" si="4"/>
        <v>3.8909033856362907</v>
      </c>
      <c r="Y15" s="679"/>
      <c r="Z15" s="669">
        <f t="shared" si="5"/>
        <v>71.287128712871279</v>
      </c>
      <c r="AA15" s="910">
        <f t="shared" si="6"/>
        <v>38.133663366336634</v>
      </c>
      <c r="AB15" s="911">
        <v>12</v>
      </c>
      <c r="AC15" s="889">
        <v>2.02</v>
      </c>
      <c r="AD15" s="889">
        <v>3.44</v>
      </c>
      <c r="AE15" s="889">
        <v>4.32</v>
      </c>
      <c r="AF15" s="889">
        <v>4.29</v>
      </c>
      <c r="AG15" s="889">
        <v>9.3000000000000007</v>
      </c>
      <c r="AH15" s="889">
        <v>34.300000000000004</v>
      </c>
      <c r="AI15" s="889">
        <v>11.23</v>
      </c>
      <c r="AJ15" s="889">
        <v>2</v>
      </c>
      <c r="AK15" s="889">
        <v>11.08</v>
      </c>
      <c r="AL15" s="902">
        <v>137800</v>
      </c>
      <c r="AM15" s="896">
        <v>0.2</v>
      </c>
      <c r="AN15" s="889">
        <v>0.6</v>
      </c>
      <c r="AO15" s="762">
        <f t="shared" si="7"/>
        <v>-28.482455063193353</v>
      </c>
      <c r="AP15" s="763">
        <f t="shared" si="8"/>
        <v>9.6512083031432816</v>
      </c>
      <c r="AQ15" s="912">
        <f t="shared" si="9"/>
        <v>169.64455273281871</v>
      </c>
      <c r="AR15" s="669">
        <f>INDEX(Historical!$C$7:$C$1381,MATCH(B15,Historical!$B$7:$B$1403,0))*IF(AH15="n/a",1.03,IF(AH15&lt;0,1.01,IF(AH15&gt;10,1.1,(1+AH15/100))))</f>
        <v>1.4080000000000001</v>
      </c>
      <c r="AS15" s="910">
        <f t="shared" si="10"/>
        <v>1.5488000000000002</v>
      </c>
      <c r="AT15" s="910">
        <f t="shared" si="11"/>
        <v>1.7036800000000003</v>
      </c>
      <c r="AU15" s="910">
        <f t="shared" si="11"/>
        <v>1.8740480000000004</v>
      </c>
      <c r="AV15" s="910">
        <f t="shared" si="11"/>
        <v>2.0614528000000005</v>
      </c>
      <c r="AW15" s="669">
        <f t="shared" si="12"/>
        <v>8.5959808000000013</v>
      </c>
      <c r="AX15" s="770">
        <f t="shared" si="13"/>
        <v>11.159263663507726</v>
      </c>
      <c r="AY15" s="959">
        <v>1.1000000000000001</v>
      </c>
      <c r="AZ15" s="896">
        <v>6.45</v>
      </c>
      <c r="BA15" s="896">
        <v>-16.68</v>
      </c>
      <c r="BB15" s="896">
        <v>-11.87</v>
      </c>
      <c r="BC15" s="896">
        <v>-8.5299999999999994</v>
      </c>
      <c r="BE15" s="641">
        <v>2014</v>
      </c>
      <c r="BF15" s="922">
        <f t="shared" si="14"/>
        <v>0</v>
      </c>
      <c r="BG15" s="906">
        <v>4.3</v>
      </c>
    </row>
    <row r="16" spans="1:59" s="796" customFormat="1" ht="11.25" customHeight="1" x14ac:dyDescent="0.2">
      <c r="A16" s="777" t="s">
        <v>905</v>
      </c>
      <c r="B16" s="804" t="s">
        <v>906</v>
      </c>
      <c r="C16" s="957" t="s">
        <v>4335</v>
      </c>
      <c r="D16" s="957" t="s">
        <v>4336</v>
      </c>
      <c r="E16" s="778">
        <v>7</v>
      </c>
      <c r="F16" s="1235">
        <v>666</v>
      </c>
      <c r="G16" s="1234" t="s">
        <v>106</v>
      </c>
      <c r="H16" s="1234" t="s">
        <v>106</v>
      </c>
      <c r="I16" s="779">
        <v>43.44</v>
      </c>
      <c r="J16" s="780">
        <f t="shared" si="0"/>
        <v>4.3278084714548806</v>
      </c>
      <c r="K16" s="781">
        <v>0.47</v>
      </c>
      <c r="L16" s="782">
        <v>4</v>
      </c>
      <c r="M16" s="783">
        <f t="shared" si="1"/>
        <v>1.88</v>
      </c>
      <c r="N16" s="784" t="s">
        <v>526</v>
      </c>
      <c r="O16" s="785">
        <v>0.46</v>
      </c>
      <c r="P16" s="786">
        <v>43595</v>
      </c>
      <c r="Q16" s="786">
        <v>43609</v>
      </c>
      <c r="R16" s="783">
        <f t="shared" si="2"/>
        <v>2.1739130434782505</v>
      </c>
      <c r="S16" s="721">
        <f>IF(INDEX(Historical!$D$7:$D$1379,MATCH(B16,Historical!$B$7:$B$1403,0))=0,"n/a",(INDEX(Historical!$C$7:$C$1381,MATCH(B16,Historical!$B$7:$B$1403,0))/INDEX(Historical!$D$7:$D$1379,MATCH(B16,Historical!$B$7:$B$1403,0))-1)*100)</f>
        <v>2.7472527472527597</v>
      </c>
      <c r="T16" s="721">
        <f>IF(INDEX(Historical!$F$7:$F$1372,MATCH(B16,Historical!$B$7:$B$1403,0))=0,"n/a",((INDEX(Historical!$C$7:$C$1381,MATCH(B16,Historical!$B$7:$B$1403,0))/INDEX(Historical!$F$7:$F$1372,MATCH(B16,Historical!$B$7:$B$1403,0)))^(1/3)-1)*100)</f>
        <v>4.0505801824540111</v>
      </c>
      <c r="U16" s="721">
        <f>IF(INDEX(Historical!$H$7:$H$1372,MATCH(B16,Historical!$B$7:$B$1403,0))=0,"n/a",((INDEX(Historical!$C$7:$C$1381,MATCH(B16,Historical!$B$7:$B$1403,0))/INDEX(Historical!$H$7:$H$1372,MATCH(B16,Historical!$B$7:$B$1403,0)))^(1/5)-1)*100)</f>
        <v>4.5081282356956631</v>
      </c>
      <c r="V16" s="721">
        <f>IF(INDEX(Historical!$O$7:$O$1372,MATCH(B16,Historical!$B$7:$B$1403,0))=0,"n/a",((INDEX(Historical!$C$7:$C$1381,MATCH(B16,Historical!$B$7:$B$1403,0))/INDEX(Historical!$O$7:$O$1372,MATCH(B16,Historical!$B$7:$B$1403,0)))^(1/10)-1)*100)</f>
        <v>3.3120035069874598</v>
      </c>
      <c r="W16" s="722">
        <f t="shared" si="3"/>
        <v>1.361148388334944</v>
      </c>
      <c r="X16" s="723">
        <f t="shared" si="4"/>
        <v>0.30877590655449749</v>
      </c>
      <c r="Y16" s="679"/>
      <c r="Z16" s="780">
        <f t="shared" si="5"/>
        <v>308.19672131147541</v>
      </c>
      <c r="AA16" s="788">
        <f t="shared" si="6"/>
        <v>71.213114754098356</v>
      </c>
      <c r="AB16" s="782">
        <v>12</v>
      </c>
      <c r="AC16" s="789">
        <v>0.61</v>
      </c>
      <c r="AD16" s="789">
        <v>4.08</v>
      </c>
      <c r="AE16" s="789">
        <v>6.48</v>
      </c>
      <c r="AF16" s="789">
        <v>1.79</v>
      </c>
      <c r="AG16" s="789">
        <v>2.5</v>
      </c>
      <c r="AH16" s="789">
        <v>48.8</v>
      </c>
      <c r="AI16" s="789">
        <v>18.77</v>
      </c>
      <c r="AJ16" s="789">
        <v>14.6</v>
      </c>
      <c r="AK16" s="789">
        <v>17.62</v>
      </c>
      <c r="AL16" s="790">
        <v>5960</v>
      </c>
      <c r="AM16" s="791">
        <v>0.8</v>
      </c>
      <c r="AN16" s="789">
        <v>1.01</v>
      </c>
      <c r="AO16" s="792">
        <f t="shared" si="7"/>
        <v>-62.377178046947812</v>
      </c>
      <c r="AP16" s="793">
        <f t="shared" si="8"/>
        <v>8.8359367071505446</v>
      </c>
      <c r="AQ16" s="794">
        <f t="shared" si="9"/>
        <v>138.02098451825259</v>
      </c>
      <c r="AR16" s="669">
        <f>INDEX(Historical!$C$7:$C$1381,MATCH(B16,Historical!$B$7:$B$1403,0))*IF(AH16="n/a",1.03,IF(AH16&lt;0,1.01,IF(AH16&gt;10,1.1,(1+AH16/100))))</f>
        <v>2.0570000000000004</v>
      </c>
      <c r="AS16" s="788">
        <f t="shared" si="10"/>
        <v>2.2627000000000006</v>
      </c>
      <c r="AT16" s="788">
        <f t="shared" si="11"/>
        <v>2.488970000000001</v>
      </c>
      <c r="AU16" s="788">
        <f t="shared" si="11"/>
        <v>2.7378670000000014</v>
      </c>
      <c r="AV16" s="788">
        <f t="shared" si="11"/>
        <v>3.0116537000000019</v>
      </c>
      <c r="AW16" s="780">
        <f t="shared" si="12"/>
        <v>12.558190700000006</v>
      </c>
      <c r="AX16" s="795">
        <f t="shared" si="13"/>
        <v>28.909278775322299</v>
      </c>
      <c r="AY16" s="960">
        <v>0.45</v>
      </c>
      <c r="AZ16" s="791">
        <v>-1.91</v>
      </c>
      <c r="BA16" s="791">
        <v>-14.719999999999999</v>
      </c>
      <c r="BB16" s="791">
        <v>-6.61</v>
      </c>
      <c r="BC16" s="791">
        <v>-8</v>
      </c>
      <c r="BD16" s="933"/>
      <c r="BE16" s="641">
        <v>2013</v>
      </c>
      <c r="BF16" s="922">
        <f t="shared" si="14"/>
        <v>0</v>
      </c>
      <c r="BG16" s="847">
        <v>1.0999999999999999</v>
      </c>
    </row>
    <row r="17" spans="1:59" ht="11.25" customHeight="1" x14ac:dyDescent="0.2">
      <c r="A17" s="895" t="s">
        <v>398</v>
      </c>
      <c r="B17" s="900" t="s">
        <v>399</v>
      </c>
      <c r="C17" s="957" t="s">
        <v>4207</v>
      </c>
      <c r="D17" s="957" t="s">
        <v>4341</v>
      </c>
      <c r="E17" s="754">
        <v>15</v>
      </c>
      <c r="F17" s="1235">
        <v>266</v>
      </c>
      <c r="G17" s="1207" t="s">
        <v>106</v>
      </c>
      <c r="H17" s="1207" t="s">
        <v>106</v>
      </c>
      <c r="I17" s="898">
        <v>180.59</v>
      </c>
      <c r="J17" s="669">
        <f t="shared" si="0"/>
        <v>1.771969655019658</v>
      </c>
      <c r="K17" s="901">
        <v>0.8</v>
      </c>
      <c r="L17" s="911">
        <v>4</v>
      </c>
      <c r="M17" s="660">
        <f t="shared" si="1"/>
        <v>3.2</v>
      </c>
      <c r="N17" s="894" t="s">
        <v>400</v>
      </c>
      <c r="O17" s="756">
        <v>0.73</v>
      </c>
      <c r="P17" s="885">
        <v>43754</v>
      </c>
      <c r="Q17" s="885">
        <v>43784</v>
      </c>
      <c r="R17" s="660">
        <f t="shared" si="2"/>
        <v>9.5890410958904209</v>
      </c>
      <c r="S17" s="721">
        <f>IF(INDEX(Historical!$D$7:$D$1379,MATCH(B17,Historical!$B$7:$B$1403,0))=0,"n/a",(INDEX(Historical!$C$7:$C$1381,MATCH(B17,Historical!$B$7:$B$1403,0))/INDEX(Historical!$D$7:$D$1379,MATCH(B17,Historical!$B$7:$B$1403,0))-1)*100)</f>
        <v>7.1684587813620082</v>
      </c>
      <c r="T17" s="721">
        <f>IF(INDEX(Historical!$F$7:$F$1372,MATCH(B17,Historical!$B$7:$B$1403,0))=0,"n/a",((INDEX(Historical!$C$7:$C$1381,MATCH(B17,Historical!$B$7:$B$1403,0))/INDEX(Historical!$F$7:$F$1372,MATCH(B17,Historical!$B$7:$B$1403,0)))^(1/3)-1)*100)</f>
        <v>8.981572351835565</v>
      </c>
      <c r="U17" s="721">
        <f>IF(INDEX(Historical!$H$7:$H$1372,MATCH(B17,Historical!$B$7:$B$1403,0))=0,"n/a",((INDEX(Historical!$C$7:$C$1381,MATCH(B17,Historical!$B$7:$B$1403,0))/INDEX(Historical!$H$7:$H$1372,MATCH(B17,Historical!$B$7:$B$1403,0)))^(1/5)-1)*100)</f>
        <v>8.9249364912943783</v>
      </c>
      <c r="V17" s="721">
        <f>IF(INDEX(Historical!$O$7:$O$1372,MATCH(B17,Historical!$B$7:$B$1403,0))=0,"n/a",((INDEX(Historical!$C$7:$C$1381,MATCH(B17,Historical!$B$7:$B$1403,0))/INDEX(Historical!$O$7:$O$1372,MATCH(B17,Historical!$B$7:$B$1403,0)))^(1/10)-1)*100)</f>
        <v>14.8314879980739</v>
      </c>
      <c r="W17" s="722">
        <f t="shared" si="3"/>
        <v>0.60175597299835459</v>
      </c>
      <c r="X17" s="723">
        <f t="shared" si="4"/>
        <v>0.86649868847518241</v>
      </c>
      <c r="Y17" s="900" t="s">
        <v>731</v>
      </c>
      <c r="Z17" s="669">
        <f t="shared" si="5"/>
        <v>42.723631508678238</v>
      </c>
      <c r="AA17" s="910">
        <f t="shared" si="6"/>
        <v>24.110814419225633</v>
      </c>
      <c r="AB17" s="911">
        <v>8</v>
      </c>
      <c r="AC17" s="889">
        <v>7.49</v>
      </c>
      <c r="AD17" s="889">
        <v>2.72</v>
      </c>
      <c r="AE17" s="889">
        <v>2.72</v>
      </c>
      <c r="AF17" s="889">
        <v>7.57</v>
      </c>
      <c r="AG17" s="889">
        <v>34.300000000000004</v>
      </c>
      <c r="AH17" s="889">
        <v>11.3</v>
      </c>
      <c r="AI17" s="889">
        <v>9.6199999999999992</v>
      </c>
      <c r="AJ17" s="889">
        <v>10.299999999999999</v>
      </c>
      <c r="AK17" s="889">
        <v>8.85</v>
      </c>
      <c r="AL17" s="902">
        <v>119760</v>
      </c>
      <c r="AM17" s="896">
        <v>0.1</v>
      </c>
      <c r="AN17" s="889">
        <v>0</v>
      </c>
      <c r="AO17" s="762">
        <f t="shared" si="7"/>
        <v>-13.413908272911597</v>
      </c>
      <c r="AP17" s="763">
        <f t="shared" si="8"/>
        <v>10.696906146314037</v>
      </c>
      <c r="AQ17" s="912">
        <f t="shared" si="9"/>
        <v>184.81484445828079</v>
      </c>
      <c r="AR17" s="669">
        <f>INDEX(Historical!$C$7:$C$1381,MATCH(B17,Historical!$B$7:$B$1403,0))*IF(AH17="n/a",1.03,IF(AH17&lt;0,1.01,IF(AH17&gt;10,1.1,(1+AH17/100))))</f>
        <v>3.2890000000000006</v>
      </c>
      <c r="AS17" s="910">
        <f t="shared" si="10"/>
        <v>3.605401800000001</v>
      </c>
      <c r="AT17" s="910">
        <f t="shared" si="11"/>
        <v>3.9244798593000012</v>
      </c>
      <c r="AU17" s="910">
        <f t="shared" si="11"/>
        <v>4.271796326848051</v>
      </c>
      <c r="AV17" s="910">
        <f t="shared" si="11"/>
        <v>4.6498503017741033</v>
      </c>
      <c r="AW17" s="669">
        <f t="shared" si="12"/>
        <v>19.740528287922157</v>
      </c>
      <c r="AX17" s="770">
        <f t="shared" si="13"/>
        <v>10.931130343829757</v>
      </c>
      <c r="AY17" s="959">
        <v>1.01</v>
      </c>
      <c r="AZ17" s="896">
        <v>12.590000000000002</v>
      </c>
      <c r="BA17" s="896">
        <v>-16.54</v>
      </c>
      <c r="BB17" s="896">
        <v>-13.420000000000002</v>
      </c>
      <c r="BC17" s="896">
        <v>-7.31</v>
      </c>
      <c r="BE17" s="641">
        <v>2006</v>
      </c>
      <c r="BF17" s="922">
        <f t="shared" si="14"/>
        <v>1</v>
      </c>
      <c r="BG17" s="906">
        <v>16.400000000000002</v>
      </c>
    </row>
    <row r="18" spans="1:59" ht="11.25" customHeight="1" x14ac:dyDescent="0.2">
      <c r="A18" s="895" t="s">
        <v>401</v>
      </c>
      <c r="B18" s="900" t="s">
        <v>402</v>
      </c>
      <c r="C18" s="957" t="s">
        <v>112</v>
      </c>
      <c r="D18" s="957" t="s">
        <v>4338</v>
      </c>
      <c r="E18" s="754">
        <v>16</v>
      </c>
      <c r="F18" s="1235">
        <v>230</v>
      </c>
      <c r="G18" s="1191" t="s">
        <v>106</v>
      </c>
      <c r="H18" s="1191" t="s">
        <v>106</v>
      </c>
      <c r="I18" s="898">
        <v>23.22</v>
      </c>
      <c r="J18" s="669">
        <f t="shared" si="0"/>
        <v>2.0671834625323</v>
      </c>
      <c r="K18" s="901">
        <v>0.12</v>
      </c>
      <c r="L18" s="911">
        <v>4</v>
      </c>
      <c r="M18" s="660">
        <f t="shared" si="1"/>
        <v>0.48</v>
      </c>
      <c r="N18" s="894" t="s">
        <v>403</v>
      </c>
      <c r="O18" s="756">
        <v>0.11</v>
      </c>
      <c r="P18" s="890">
        <v>43472</v>
      </c>
      <c r="Q18" s="890">
        <v>43494</v>
      </c>
      <c r="R18" s="660">
        <f t="shared" si="2"/>
        <v>9.0909090909090864</v>
      </c>
      <c r="S18" s="721">
        <f>IF(INDEX(Historical!$D$7:$D$1379,MATCH(B18,Historical!$B$7:$B$1403,0))=0,"n/a",(INDEX(Historical!$C$7:$C$1381,MATCH(B18,Historical!$B$7:$B$1403,0))/INDEX(Historical!$D$7:$D$1379,MATCH(B18,Historical!$B$7:$B$1403,0))-1)*100)</f>
        <v>9.0909090909090828</v>
      </c>
      <c r="T18" s="721">
        <f>IF(INDEX(Historical!$F$7:$F$1372,MATCH(B18,Historical!$B$7:$B$1403,0))=0,"n/a",((INDEX(Historical!$C$7:$C$1381,MATCH(B18,Historical!$B$7:$B$1403,0))/INDEX(Historical!$F$7:$F$1372,MATCH(B18,Historical!$B$7:$B$1403,0)))^(1/3)-1)*100)</f>
        <v>6.2658569182611146</v>
      </c>
      <c r="U18" s="721">
        <f>IF(INDEX(Historical!$H$7:$H$1372,MATCH(B18,Historical!$B$7:$B$1403,0))=0,"n/a",((INDEX(Historical!$C$7:$C$1381,MATCH(B18,Historical!$B$7:$B$1403,0))/INDEX(Historical!$H$7:$H$1372,MATCH(B18,Historical!$B$7:$B$1403,0)))^(1/5)-1)*100)</f>
        <v>7.7818067712725814</v>
      </c>
      <c r="V18" s="721">
        <f>IF(INDEX(Historical!$O$7:$O$1372,MATCH(B18,Historical!$B$7:$B$1403,0))=0,"n/a",((INDEX(Historical!$C$7:$C$1381,MATCH(B18,Historical!$B$7:$B$1403,0))/INDEX(Historical!$O$7:$O$1372,MATCH(B18,Historical!$B$7:$B$1403,0)))^(1/10)-1)*100)</f>
        <v>9.1493425617896982</v>
      </c>
      <c r="W18" s="722">
        <f t="shared" si="3"/>
        <v>0.85053179709017102</v>
      </c>
      <c r="X18" s="723">
        <f t="shared" si="4"/>
        <v>5.9860052086712159</v>
      </c>
      <c r="Y18" s="679"/>
      <c r="Z18" s="669">
        <f t="shared" si="5"/>
        <v>32.432432432432435</v>
      </c>
      <c r="AA18" s="910">
        <f t="shared" si="6"/>
        <v>15.689189189189189</v>
      </c>
      <c r="AB18" s="911">
        <v>12</v>
      </c>
      <c r="AC18" s="889">
        <v>1.48</v>
      </c>
      <c r="AD18" s="889">
        <v>1.57</v>
      </c>
      <c r="AE18" s="889">
        <v>0.56000000000000005</v>
      </c>
      <c r="AF18" s="889">
        <v>1.41</v>
      </c>
      <c r="AG18" s="889">
        <v>9.5</v>
      </c>
      <c r="AH18" s="889">
        <v>-8.6999999999999993</v>
      </c>
      <c r="AI18" s="889">
        <v>11.49</v>
      </c>
      <c r="AJ18" s="889">
        <v>1.3</v>
      </c>
      <c r="AK18" s="889">
        <v>10</v>
      </c>
      <c r="AL18" s="902">
        <v>78.48</v>
      </c>
      <c r="AM18" s="896">
        <v>11</v>
      </c>
      <c r="AN18" s="889">
        <v>0.76</v>
      </c>
      <c r="AO18" s="762">
        <f t="shared" si="7"/>
        <v>-5.8401989553843077</v>
      </c>
      <c r="AP18" s="763">
        <f t="shared" si="8"/>
        <v>9.8489902338048818</v>
      </c>
      <c r="AQ18" s="912">
        <f t="shared" si="9"/>
        <v>-0.8441030906790159</v>
      </c>
      <c r="AR18" s="669">
        <f>INDEX(Historical!$C$7:$C$1381,MATCH(B18,Historical!$B$7:$B$1403,0))*IF(AH18="n/a",1.03,IF(AH18&lt;0,1.01,IF(AH18&gt;10,1.1,(1+AH18/100))))</f>
        <v>0.48480000000000001</v>
      </c>
      <c r="AS18" s="910">
        <f t="shared" si="10"/>
        <v>0.53328000000000009</v>
      </c>
      <c r="AT18" s="910">
        <f t="shared" si="11"/>
        <v>0.58660800000000013</v>
      </c>
      <c r="AU18" s="910">
        <f t="shared" si="11"/>
        <v>0.6452688000000002</v>
      </c>
      <c r="AV18" s="910">
        <f t="shared" si="11"/>
        <v>0.70979568000000026</v>
      </c>
      <c r="AW18" s="669">
        <f t="shared" si="12"/>
        <v>2.9597524800000006</v>
      </c>
      <c r="AX18" s="770">
        <f t="shared" si="13"/>
        <v>12.746565374677004</v>
      </c>
      <c r="AY18" s="959">
        <v>1.36</v>
      </c>
      <c r="AZ18" s="896">
        <v>45.12</v>
      </c>
      <c r="BA18" s="896">
        <v>-6.8000000000000007</v>
      </c>
      <c r="BB18" s="896">
        <v>-2.04</v>
      </c>
      <c r="BC18" s="896">
        <v>7.9200000000000008</v>
      </c>
      <c r="BE18" s="641">
        <v>2005</v>
      </c>
      <c r="BF18" s="922">
        <f t="shared" si="14"/>
        <v>1</v>
      </c>
      <c r="BG18" s="906">
        <v>4.5</v>
      </c>
    </row>
    <row r="19" spans="1:59" ht="11.25" customHeight="1" x14ac:dyDescent="0.2">
      <c r="A19" s="887" t="s">
        <v>884</v>
      </c>
      <c r="B19" s="899" t="s">
        <v>885</v>
      </c>
      <c r="C19" s="957" t="s">
        <v>4335</v>
      </c>
      <c r="D19" s="957" t="s">
        <v>4336</v>
      </c>
      <c r="E19" s="754">
        <v>8</v>
      </c>
      <c r="F19" s="1235">
        <v>609</v>
      </c>
      <c r="G19" s="1235" t="s">
        <v>37</v>
      </c>
      <c r="H19" s="1235" t="s">
        <v>37</v>
      </c>
      <c r="I19" s="898">
        <v>71.819999999999993</v>
      </c>
      <c r="J19" s="669">
        <f t="shared" si="0"/>
        <v>3.2581453634085209</v>
      </c>
      <c r="K19" s="901">
        <v>0.58499999999999996</v>
      </c>
      <c r="L19" s="911">
        <v>4</v>
      </c>
      <c r="M19" s="660">
        <f t="shared" si="1"/>
        <v>2.34</v>
      </c>
      <c r="N19" s="894" t="s">
        <v>189</v>
      </c>
      <c r="O19" s="756">
        <v>0.56999999999999995</v>
      </c>
      <c r="P19" s="885">
        <v>43817</v>
      </c>
      <c r="Q19" s="885">
        <v>43832</v>
      </c>
      <c r="R19" s="660">
        <f t="shared" si="2"/>
        <v>2.6315789473684239</v>
      </c>
      <c r="S19" s="721">
        <f>IF(INDEX(Historical!$D$7:$D$1379,MATCH(B19,Historical!$B$7:$B$1403,0))=0,"n/a",(INDEX(Historical!$C$7:$C$1381,MATCH(B19,Historical!$B$7:$B$1403,0))/INDEX(Historical!$D$7:$D$1379,MATCH(B19,Historical!$B$7:$B$1403,0))-1)*100)</f>
        <v>5.6603773584905648</v>
      </c>
      <c r="T19" s="721">
        <f>IF(INDEX(Historical!$F$7:$F$1372,MATCH(B19,Historical!$B$7:$B$1403,0))=0,"n/a",((INDEX(Historical!$C$7:$C$1381,MATCH(B19,Historical!$B$7:$B$1403,0))/INDEX(Historical!$F$7:$F$1372,MATCH(B19,Historical!$B$7:$B$1403,0)))^(1/3)-1)*100)</f>
        <v>5.2726599609396629</v>
      </c>
      <c r="U19" s="721">
        <f>IF(INDEX(Historical!$H$7:$H$1372,MATCH(B19,Historical!$B$7:$B$1403,0))=0,"n/a",((INDEX(Historical!$C$7:$C$1381,MATCH(B19,Historical!$B$7:$B$1403,0))/INDEX(Historical!$H$7:$H$1372,MATCH(B19,Historical!$B$7:$B$1403,0)))^(1/5)-1)*100)</f>
        <v>5.6719737751172117</v>
      </c>
      <c r="V19" s="721">
        <f>IF(INDEX(Historical!$O$7:$O$1372,MATCH(B19,Historical!$B$7:$B$1403,0))=0,"n/a",((INDEX(Historical!$C$7:$C$1381,MATCH(B19,Historical!$B$7:$B$1403,0))/INDEX(Historical!$O$7:$O$1372,MATCH(B19,Historical!$B$7:$B$1403,0)))^(1/10)-1)*100)</f>
        <v>1.089301591994607</v>
      </c>
      <c r="W19" s="722">
        <f t="shared" si="3"/>
        <v>5.2069819936013584</v>
      </c>
      <c r="X19" s="723">
        <f t="shared" si="4"/>
        <v>0.59704987106496965</v>
      </c>
      <c r="Y19" s="679"/>
      <c r="Z19" s="669">
        <f t="shared" si="5"/>
        <v>131.46067415730334</v>
      </c>
      <c r="AA19" s="910">
        <f t="shared" si="6"/>
        <v>40.348314606741567</v>
      </c>
      <c r="AB19" s="911">
        <v>12</v>
      </c>
      <c r="AC19" s="889">
        <v>1.78</v>
      </c>
      <c r="AD19" s="889" t="s">
        <v>136</v>
      </c>
      <c r="AE19" s="889">
        <v>17.2</v>
      </c>
      <c r="AF19" s="889">
        <v>1.8</v>
      </c>
      <c r="AG19" s="889">
        <v>5.4</v>
      </c>
      <c r="AH19" s="889">
        <v>8.4</v>
      </c>
      <c r="AI19" s="889">
        <v>5.4</v>
      </c>
      <c r="AJ19" s="889">
        <v>9.5</v>
      </c>
      <c r="AK19" s="889">
        <v>-0.89999999999999991</v>
      </c>
      <c r="AL19" s="902">
        <v>3030</v>
      </c>
      <c r="AM19" s="896">
        <v>2.1</v>
      </c>
      <c r="AN19" s="889">
        <v>0.52</v>
      </c>
      <c r="AO19" s="762">
        <f t="shared" si="7"/>
        <v>-31.418195468215835</v>
      </c>
      <c r="AP19" s="763">
        <f t="shared" si="8"/>
        <v>8.9301191385257326</v>
      </c>
      <c r="AQ19" s="912">
        <f t="shared" si="9"/>
        <v>79.662605139169827</v>
      </c>
      <c r="AR19" s="669">
        <f>INDEX(Historical!$C$7:$C$1381,MATCH(B19,Historical!$B$7:$B$1403,0))*IF(AH19="n/a",1.03,IF(AH19&lt;0,1.01,IF(AH19&gt;10,1.1,(1+AH19/100))))</f>
        <v>2.4281600000000005</v>
      </c>
      <c r="AS19" s="910">
        <f t="shared" si="10"/>
        <v>2.5592806400000008</v>
      </c>
      <c r="AT19" s="910">
        <f t="shared" si="11"/>
        <v>2.5848734464000009</v>
      </c>
      <c r="AU19" s="910">
        <f t="shared" si="11"/>
        <v>2.6107221808640011</v>
      </c>
      <c r="AV19" s="910">
        <f t="shared" si="11"/>
        <v>2.6368294026726411</v>
      </c>
      <c r="AW19" s="669">
        <f t="shared" si="12"/>
        <v>12.819865669936645</v>
      </c>
      <c r="AX19" s="770">
        <f t="shared" si="13"/>
        <v>17.849993970950496</v>
      </c>
      <c r="AY19" s="959">
        <v>0.08</v>
      </c>
      <c r="AZ19" s="896">
        <v>14.77</v>
      </c>
      <c r="BA19" s="896">
        <v>-10.79</v>
      </c>
      <c r="BB19" s="896">
        <v>-2</v>
      </c>
      <c r="BC19" s="896">
        <v>0.44</v>
      </c>
      <c r="BE19" s="641">
        <v>2013</v>
      </c>
      <c r="BF19" s="922">
        <f t="shared" si="14"/>
        <v>0</v>
      </c>
      <c r="BG19" s="906">
        <v>3.3000000000000003</v>
      </c>
    </row>
    <row r="20" spans="1:59" ht="11.25" customHeight="1" x14ac:dyDescent="0.2">
      <c r="A20" s="895" t="s">
        <v>426</v>
      </c>
      <c r="B20" s="899" t="s">
        <v>427</v>
      </c>
      <c r="C20" s="957" t="s">
        <v>4207</v>
      </c>
      <c r="D20" s="957" t="s">
        <v>4342</v>
      </c>
      <c r="E20" s="754">
        <v>18</v>
      </c>
      <c r="F20" s="1235">
        <v>195</v>
      </c>
      <c r="G20" s="1235" t="s">
        <v>106</v>
      </c>
      <c r="H20" s="1235" t="s">
        <v>106</v>
      </c>
      <c r="I20" s="898">
        <v>109.05</v>
      </c>
      <c r="J20" s="669">
        <f t="shared" si="0"/>
        <v>2.2741861531407612</v>
      </c>
      <c r="K20" s="901">
        <v>0.62</v>
      </c>
      <c r="L20" s="911">
        <v>4</v>
      </c>
      <c r="M20" s="660">
        <f t="shared" si="1"/>
        <v>2.48</v>
      </c>
      <c r="N20" s="894" t="s">
        <v>326</v>
      </c>
      <c r="O20" s="756">
        <v>0.54</v>
      </c>
      <c r="P20" s="885">
        <v>43888</v>
      </c>
      <c r="Q20" s="885">
        <v>43900</v>
      </c>
      <c r="R20" s="660">
        <f t="shared" si="2"/>
        <v>14.814814814814806</v>
      </c>
      <c r="S20" s="721">
        <f>IF(INDEX(Historical!$D$7:$D$1379,MATCH(B20,Historical!$B$7:$B$1403,0))=0,"n/a",(INDEX(Historical!$C$7:$C$1381,MATCH(B20,Historical!$B$7:$B$1403,0))/INDEX(Historical!$D$7:$D$1379,MATCH(B20,Historical!$B$7:$B$1403,0))-1)*100)</f>
        <v>12.500000000000021</v>
      </c>
      <c r="T20" s="721">
        <f>IF(INDEX(Historical!$F$7:$F$1372,MATCH(B20,Historical!$B$7:$B$1403,0))=0,"n/a",((INDEX(Historical!$C$7:$C$1381,MATCH(B20,Historical!$B$7:$B$1403,0))/INDEX(Historical!$F$7:$F$1372,MATCH(B20,Historical!$B$7:$B$1403,0)))^(1/3)-1)*100)</f>
        <v>8.7380373002892142</v>
      </c>
      <c r="U20" s="721">
        <f>IF(INDEX(Historical!$H$7:$H$1372,MATCH(B20,Historical!$B$7:$B$1403,0))=0,"n/a",((INDEX(Historical!$C$7:$C$1381,MATCH(B20,Historical!$B$7:$B$1403,0))/INDEX(Historical!$H$7:$H$1372,MATCH(B20,Historical!$B$7:$B$1403,0)))^(1/5)-1)*100)</f>
        <v>7.8545341025045623</v>
      </c>
      <c r="V20" s="721">
        <f>IF(INDEX(Historical!$O$7:$O$1372,MATCH(B20,Historical!$B$7:$B$1403,0))=0,"n/a",((INDEX(Historical!$C$7:$C$1381,MATCH(B20,Historical!$B$7:$B$1403,0))/INDEX(Historical!$O$7:$O$1372,MATCH(B20,Historical!$B$7:$B$1403,0)))^(1/10)-1)*100)</f>
        <v>10.442537523679473</v>
      </c>
      <c r="W20" s="722">
        <f t="shared" si="3"/>
        <v>0.7521671896982548</v>
      </c>
      <c r="X20" s="723">
        <f t="shared" si="4"/>
        <v>0.60419493096188936</v>
      </c>
      <c r="Y20" s="899"/>
      <c r="Z20" s="669">
        <f t="shared" si="5"/>
        <v>76.780185758513937</v>
      </c>
      <c r="AA20" s="910">
        <f t="shared" si="6"/>
        <v>33.761609907120743</v>
      </c>
      <c r="AB20" s="911">
        <v>10</v>
      </c>
      <c r="AC20" s="889">
        <v>3.23</v>
      </c>
      <c r="AD20" s="889">
        <v>4.75</v>
      </c>
      <c r="AE20" s="889">
        <v>7.08</v>
      </c>
      <c r="AF20" s="889">
        <v>3.44</v>
      </c>
      <c r="AG20" s="889" t="s">
        <v>136</v>
      </c>
      <c r="AH20" s="889">
        <v>690</v>
      </c>
      <c r="AI20" s="889">
        <v>19.309999999999999</v>
      </c>
      <c r="AJ20" s="889">
        <v>13</v>
      </c>
      <c r="AK20" s="889">
        <v>7.1</v>
      </c>
      <c r="AL20" s="902">
        <v>40740</v>
      </c>
      <c r="AM20" s="896">
        <v>0.1</v>
      </c>
      <c r="AN20" s="889">
        <v>0.47</v>
      </c>
      <c r="AO20" s="762">
        <f t="shared" si="7"/>
        <v>-23.63288965147542</v>
      </c>
      <c r="AP20" s="763">
        <f t="shared" si="8"/>
        <v>10.128720255645323</v>
      </c>
      <c r="AQ20" s="912">
        <f t="shared" si="9"/>
        <v>127.19540104940049</v>
      </c>
      <c r="AR20" s="669">
        <f>INDEX(Historical!$C$7:$C$1381,MATCH(B20,Historical!$B$7:$B$1403,0))*IF(AH20="n/a",1.03,IF(AH20&lt;0,1.01,IF(AH20&gt;10,1.1,(1+AH20/100))))</f>
        <v>2.3760000000000003</v>
      </c>
      <c r="AS20" s="910">
        <f t="shared" si="10"/>
        <v>2.6136000000000004</v>
      </c>
      <c r="AT20" s="910">
        <f t="shared" si="11"/>
        <v>2.7991656000000003</v>
      </c>
      <c r="AU20" s="910">
        <f t="shared" si="11"/>
        <v>2.9979063576000002</v>
      </c>
      <c r="AV20" s="910">
        <f t="shared" si="11"/>
        <v>3.2107577089896</v>
      </c>
      <c r="AW20" s="669">
        <f t="shared" si="12"/>
        <v>13.997429666589602</v>
      </c>
      <c r="AX20" s="770">
        <f t="shared" si="13"/>
        <v>12.835790615854748</v>
      </c>
      <c r="AY20" s="959">
        <v>1.42</v>
      </c>
      <c r="AZ20" s="896">
        <v>14.180000000000001</v>
      </c>
      <c r="BA20" s="896">
        <v>-14.34</v>
      </c>
      <c r="BB20" s="896">
        <v>-7.1999999999999993</v>
      </c>
      <c r="BC20" s="896">
        <v>-2.93</v>
      </c>
      <c r="BE20" s="641">
        <v>2003</v>
      </c>
      <c r="BF20" s="922">
        <f t="shared" si="14"/>
        <v>1</v>
      </c>
      <c r="BG20" s="906" t="s">
        <v>136</v>
      </c>
    </row>
    <row r="21" spans="1:59" ht="11.25" customHeight="1" x14ac:dyDescent="0.2">
      <c r="A21" s="887" t="s">
        <v>133</v>
      </c>
      <c r="B21" s="899" t="s">
        <v>134</v>
      </c>
      <c r="C21" s="957" t="s">
        <v>128</v>
      </c>
      <c r="D21" s="957" t="s">
        <v>4343</v>
      </c>
      <c r="E21" s="754">
        <v>45</v>
      </c>
      <c r="F21" s="1235">
        <v>54</v>
      </c>
      <c r="G21" s="1235" t="s">
        <v>37</v>
      </c>
      <c r="H21" s="1235" t="s">
        <v>115</v>
      </c>
      <c r="I21" s="889">
        <v>37.65</v>
      </c>
      <c r="J21" s="669">
        <f t="shared" si="0"/>
        <v>3.8247011952191232</v>
      </c>
      <c r="K21" s="901">
        <v>0.36</v>
      </c>
      <c r="L21" s="911">
        <v>4</v>
      </c>
      <c r="M21" s="660">
        <f t="shared" si="1"/>
        <v>1.44</v>
      </c>
      <c r="N21" s="894" t="s">
        <v>262</v>
      </c>
      <c r="O21" s="756">
        <v>0.35</v>
      </c>
      <c r="P21" s="885">
        <v>43873</v>
      </c>
      <c r="Q21" s="885">
        <v>43895</v>
      </c>
      <c r="R21" s="660">
        <f t="shared" si="2"/>
        <v>2.8571428571428599</v>
      </c>
      <c r="S21" s="721">
        <f>IF(INDEX(Historical!$D$7:$D$1379,MATCH(B21,Historical!$B$7:$B$1403,0))=0,"n/a",(INDEX(Historical!$C$7:$C$1381,MATCH(B21,Historical!$B$7:$B$1403,0))/INDEX(Historical!$D$7:$D$1379,MATCH(B21,Historical!$B$7:$B$1403,0))-1)*100)</f>
        <v>4.4776119402984982</v>
      </c>
      <c r="T21" s="721">
        <f>IF(INDEX(Historical!$F$7:$F$1372,MATCH(B21,Historical!$B$7:$B$1403,0))=0,"n/a",((INDEX(Historical!$C$7:$C$1381,MATCH(B21,Historical!$B$7:$B$1403,0))/INDEX(Historical!$F$7:$F$1372,MATCH(B21,Historical!$B$7:$B$1403,0)))^(1/3)-1)*100)</f>
        <v>5.2726599609396629</v>
      </c>
      <c r="U21" s="721">
        <f>IF(INDEX(Historical!$H$7:$H$1372,MATCH(B21,Historical!$B$7:$B$1403,0))=0,"n/a",((INDEX(Historical!$C$7:$C$1381,MATCH(B21,Historical!$B$7:$B$1403,0))/INDEX(Historical!$H$7:$H$1372,MATCH(B21,Historical!$B$7:$B$1403,0)))^(1/5)-1)*100)</f>
        <v>7.8378847447948985</v>
      </c>
      <c r="V21" s="721">
        <f>IF(INDEX(Historical!$O$7:$O$1372,MATCH(B21,Historical!$B$7:$B$1403,0))=0,"n/a",((INDEX(Historical!$C$7:$C$1381,MATCH(B21,Historical!$B$7:$B$1403,0))/INDEX(Historical!$O$7:$O$1372,MATCH(B21,Historical!$B$7:$B$1403,0)))^(1/10)-1)*100)</f>
        <v>9.5958226385217227</v>
      </c>
      <c r="W21" s="722">
        <f t="shared" si="3"/>
        <v>0.81680175218436069</v>
      </c>
      <c r="X21" s="723" t="str">
        <f t="shared" si="4"/>
        <v>n/a</v>
      </c>
      <c r="Y21" s="900"/>
      <c r="Z21" s="669">
        <f t="shared" si="5"/>
        <v>57.370517928286858</v>
      </c>
      <c r="AA21" s="910">
        <f t="shared" si="6"/>
        <v>15</v>
      </c>
      <c r="AB21" s="911">
        <v>6</v>
      </c>
      <c r="AC21" s="889">
        <v>2.5099999999999998</v>
      </c>
      <c r="AD21" s="889" t="s">
        <v>136</v>
      </c>
      <c r="AE21" s="889">
        <v>0.33</v>
      </c>
      <c r="AF21" s="889">
        <v>1.1000000000000001</v>
      </c>
      <c r="AG21" s="889">
        <v>7.3</v>
      </c>
      <c r="AH21" s="889">
        <v>-19.900000000000002</v>
      </c>
      <c r="AI21" s="889">
        <v>9.5</v>
      </c>
      <c r="AJ21" s="889">
        <v>-6</v>
      </c>
      <c r="AK21" s="889">
        <v>-8.7999999999999989</v>
      </c>
      <c r="AL21" s="902">
        <v>21160</v>
      </c>
      <c r="AM21" s="896">
        <v>0.4</v>
      </c>
      <c r="AN21" s="889">
        <v>0.46</v>
      </c>
      <c r="AO21" s="762">
        <f t="shared" si="7"/>
        <v>-3.3374140599859778</v>
      </c>
      <c r="AP21" s="763">
        <f t="shared" si="8"/>
        <v>11.662585940014022</v>
      </c>
      <c r="AQ21" s="912">
        <f t="shared" si="9"/>
        <v>-14.36511614223247</v>
      </c>
      <c r="AR21" s="669">
        <f>INDEX(Historical!$C$7:$C$1381,MATCH(B21,Historical!$B$7:$B$1403,0))*IF(AH21="n/a",1.03,IF(AH21&lt;0,1.01,IF(AH21&gt;10,1.1,(1+AH21/100))))</f>
        <v>1.4139999999999999</v>
      </c>
      <c r="AS21" s="910">
        <f t="shared" si="10"/>
        <v>1.54833</v>
      </c>
      <c r="AT21" s="910">
        <f t="shared" si="11"/>
        <v>1.5638133000000001</v>
      </c>
      <c r="AU21" s="910">
        <f t="shared" si="11"/>
        <v>1.579451433</v>
      </c>
      <c r="AV21" s="910">
        <f t="shared" si="11"/>
        <v>1.59524594733</v>
      </c>
      <c r="AW21" s="669">
        <f t="shared" si="12"/>
        <v>7.7008406803299998</v>
      </c>
      <c r="AX21" s="770">
        <f t="shared" si="13"/>
        <v>20.453760107118192</v>
      </c>
      <c r="AY21" s="959">
        <v>1.05</v>
      </c>
      <c r="AZ21" s="896">
        <v>3.29</v>
      </c>
      <c r="BA21" s="896">
        <v>-20.23</v>
      </c>
      <c r="BB21" s="896">
        <v>-15.939999999999998</v>
      </c>
      <c r="BC21" s="896">
        <v>-9.65</v>
      </c>
      <c r="BE21" s="641">
        <v>1976</v>
      </c>
      <c r="BF21" s="922">
        <f t="shared" si="14"/>
        <v>4</v>
      </c>
      <c r="BG21" s="906">
        <v>3.2</v>
      </c>
    </row>
    <row r="22" spans="1:59" ht="11.25" customHeight="1" x14ac:dyDescent="0.2">
      <c r="A22" s="887" t="s">
        <v>143</v>
      </c>
      <c r="B22" s="899" t="s">
        <v>144</v>
      </c>
      <c r="C22" s="957" t="s">
        <v>4207</v>
      </c>
      <c r="D22" s="957" t="s">
        <v>4341</v>
      </c>
      <c r="E22" s="754">
        <v>44</v>
      </c>
      <c r="F22" s="1235">
        <v>59</v>
      </c>
      <c r="G22" s="1235" t="s">
        <v>37</v>
      </c>
      <c r="H22" s="1235" t="s">
        <v>115</v>
      </c>
      <c r="I22" s="889">
        <v>154.74</v>
      </c>
      <c r="J22" s="669">
        <f t="shared" si="0"/>
        <v>2.3523329455861446</v>
      </c>
      <c r="K22" s="901">
        <v>0.91</v>
      </c>
      <c r="L22" s="911">
        <v>4</v>
      </c>
      <c r="M22" s="660">
        <f t="shared" si="1"/>
        <v>3.64</v>
      </c>
      <c r="N22" s="894" t="s">
        <v>145</v>
      </c>
      <c r="O22" s="756">
        <v>0.79</v>
      </c>
      <c r="P22" s="885">
        <v>43810</v>
      </c>
      <c r="Q22" s="885">
        <v>43830</v>
      </c>
      <c r="R22" s="660">
        <f t="shared" si="2"/>
        <v>15.189873417721516</v>
      </c>
      <c r="S22" s="721">
        <f>IF(INDEX(Historical!$D$7:$D$1379,MATCH(B22,Historical!$B$7:$B$1403,0))=0,"n/a",(INDEX(Historical!$C$7:$C$1381,MATCH(B22,Historical!$B$7:$B$1403,0))/INDEX(Historical!$D$7:$D$1379,MATCH(B22,Historical!$B$7:$B$1403,0))-1)*100)</f>
        <v>19.696969696969703</v>
      </c>
      <c r="T22" s="721">
        <f>IF(INDEX(Historical!$F$7:$F$1372,MATCH(B22,Historical!$B$7:$B$1403,0))=0,"n/a",((INDEX(Historical!$C$7:$C$1381,MATCH(B22,Historical!$B$7:$B$1403,0))/INDEX(Historical!$F$7:$F$1372,MATCH(B22,Historical!$B$7:$B$1403,0)))^(1/3)-1)*100)</f>
        <v>14.2309373615795</v>
      </c>
      <c r="U22" s="721">
        <f>IF(INDEX(Historical!$H$7:$H$1372,MATCH(B22,Historical!$B$7:$B$1403,0))=0,"n/a",((INDEX(Historical!$C$7:$C$1381,MATCH(B22,Historical!$B$7:$B$1403,0))/INDEX(Historical!$H$7:$H$1372,MATCH(B22,Historical!$B$7:$B$1403,0)))^(1/5)-1)*100)</f>
        <v>13.391993286589688</v>
      </c>
      <c r="V22" s="721">
        <f>IF(INDEX(Historical!$O$7:$O$1372,MATCH(B22,Historical!$B$7:$B$1403,0))=0,"n/a",((INDEX(Historical!$C$7:$C$1381,MATCH(B22,Historical!$B$7:$B$1403,0))/INDEX(Historical!$O$7:$O$1372,MATCH(B22,Historical!$B$7:$B$1403,0)))^(1/10)-1)*100)</f>
        <v>10.606347892097933</v>
      </c>
      <c r="W22" s="722">
        <f t="shared" si="3"/>
        <v>1.2626394516596189</v>
      </c>
      <c r="X22" s="723">
        <f t="shared" si="4"/>
        <v>0.87529367886207121</v>
      </c>
      <c r="Y22" s="899"/>
      <c r="Z22" s="669">
        <f t="shared" si="5"/>
        <v>64.310954063604242</v>
      </c>
      <c r="AA22" s="910">
        <f t="shared" si="6"/>
        <v>27.339222614840992</v>
      </c>
      <c r="AB22" s="911">
        <v>6</v>
      </c>
      <c r="AC22" s="889">
        <v>5.66</v>
      </c>
      <c r="AD22" s="889">
        <v>1.84</v>
      </c>
      <c r="AE22" s="889">
        <v>4.66</v>
      </c>
      <c r="AF22" s="889">
        <v>12.45</v>
      </c>
      <c r="AG22" s="889">
        <v>46.1</v>
      </c>
      <c r="AH22" s="889">
        <v>12.3</v>
      </c>
      <c r="AI22" s="889">
        <v>11.37</v>
      </c>
      <c r="AJ22" s="889">
        <v>15.299999999999999</v>
      </c>
      <c r="AK22" s="889">
        <v>14.85</v>
      </c>
      <c r="AL22" s="902">
        <v>67630</v>
      </c>
      <c r="AM22" s="896">
        <v>0.1</v>
      </c>
      <c r="AN22" s="889">
        <v>0.37</v>
      </c>
      <c r="AO22" s="762">
        <f t="shared" si="7"/>
        <v>-11.594896382665159</v>
      </c>
      <c r="AP22" s="763">
        <f t="shared" si="8"/>
        <v>15.744326232175833</v>
      </c>
      <c r="AQ22" s="912">
        <f t="shared" si="9"/>
        <v>288.94348150100183</v>
      </c>
      <c r="AR22" s="669">
        <f>INDEX(Historical!$C$7:$C$1381,MATCH(B22,Historical!$B$7:$B$1403,0))*IF(AH22="n/a",1.03,IF(AH22&lt;0,1.01,IF(AH22&gt;10,1.1,(1+AH22/100))))</f>
        <v>3.4760000000000004</v>
      </c>
      <c r="AS22" s="910">
        <f t="shared" si="10"/>
        <v>3.8236000000000008</v>
      </c>
      <c r="AT22" s="910">
        <f t="shared" si="11"/>
        <v>4.205960000000001</v>
      </c>
      <c r="AU22" s="910">
        <f t="shared" si="11"/>
        <v>4.6265560000000017</v>
      </c>
      <c r="AV22" s="910">
        <f t="shared" si="11"/>
        <v>5.0892116000000023</v>
      </c>
      <c r="AW22" s="669">
        <f t="shared" si="12"/>
        <v>21.221327600000006</v>
      </c>
      <c r="AX22" s="770">
        <f t="shared" si="13"/>
        <v>13.714183533669383</v>
      </c>
      <c r="AY22" s="959">
        <v>0.87</v>
      </c>
      <c r="AZ22" s="896">
        <v>4.45</v>
      </c>
      <c r="BA22" s="896">
        <v>-15.129999999999999</v>
      </c>
      <c r="BB22" s="896">
        <v>-10.82</v>
      </c>
      <c r="BC22" s="896">
        <v>-7.2700000000000005</v>
      </c>
      <c r="BE22" s="641">
        <v>1976</v>
      </c>
      <c r="BF22" s="922">
        <f t="shared" si="14"/>
        <v>4</v>
      </c>
      <c r="BG22" s="906">
        <v>5.6000000000000005</v>
      </c>
    </row>
    <row r="23" spans="1:59" ht="11.25" customHeight="1" x14ac:dyDescent="0.2">
      <c r="A23" s="904" t="s">
        <v>4317</v>
      </c>
      <c r="B23" s="612" t="s">
        <v>3798</v>
      </c>
      <c r="C23" s="957" t="s">
        <v>131</v>
      </c>
      <c r="D23" s="957" t="s">
        <v>4344</v>
      </c>
      <c r="E23" s="754">
        <v>6</v>
      </c>
      <c r="F23" s="1235">
        <v>789</v>
      </c>
      <c r="G23" s="1097" t="s">
        <v>106</v>
      </c>
      <c r="H23" s="1097" t="s">
        <v>106</v>
      </c>
      <c r="I23" s="898">
        <v>79</v>
      </c>
      <c r="J23" s="669">
        <f t="shared" si="0"/>
        <v>2.5063291139240507</v>
      </c>
      <c r="K23" s="901">
        <v>0.495</v>
      </c>
      <c r="L23" s="911">
        <v>4</v>
      </c>
      <c r="M23" s="660">
        <f t="shared" si="1"/>
        <v>1.98</v>
      </c>
      <c r="N23" s="894" t="s">
        <v>319</v>
      </c>
      <c r="O23" s="756">
        <v>0.47499999999999998</v>
      </c>
      <c r="P23" s="885">
        <v>43809</v>
      </c>
      <c r="Q23" s="885">
        <v>43830</v>
      </c>
      <c r="R23" s="660">
        <f t="shared" si="2"/>
        <v>4.2105263157894779</v>
      </c>
      <c r="S23" s="721">
        <f>IF(INDEX(Historical!$D$7:$D$1379,MATCH(B23,Historical!$B$7:$B$1403,0))=0,"n/a",(INDEX(Historical!$C$7:$C$1381,MATCH(B23,Historical!$B$7:$B$1403,0))/INDEX(Historical!$D$7:$D$1379,MATCH(B23,Historical!$B$7:$B$1403,0))-1)*100)</f>
        <v>3.9242219215155583</v>
      </c>
      <c r="T23" s="721">
        <f>IF(INDEX(Historical!$F$7:$F$1372,MATCH(B23,Historical!$B$7:$B$1403,0))=0,"n/a",((INDEX(Historical!$C$7:$C$1381,MATCH(B23,Historical!$B$7:$B$1403,0))/INDEX(Historical!$F$7:$F$1372,MATCH(B23,Historical!$B$7:$B$1403,0)))^(1/3)-1)*100)</f>
        <v>3.8354624475508414</v>
      </c>
      <c r="U23" s="721">
        <f>IF(INDEX(Historical!$H$7:$H$1372,MATCH(B23,Historical!$B$7:$B$1403,0))=0,"n/a",((INDEX(Historical!$C$7:$C$1381,MATCH(B23,Historical!$B$7:$B$1403,0))/INDEX(Historical!$H$7:$H$1372,MATCH(B23,Historical!$B$7:$B$1403,0)))^(1/5)-1)*100)</f>
        <v>3.584570713460411</v>
      </c>
      <c r="V23" s="721">
        <f>IF(INDEX(Historical!$O$7:$O$1372,MATCH(B23,Historical!$B$7:$B$1403,0))=0,"n/a",((INDEX(Historical!$C$7:$C$1381,MATCH(B23,Historical!$B$7:$B$1403,0))/INDEX(Historical!$O$7:$O$1372,MATCH(B23,Historical!$B$7:$B$1403,0)))^(1/10)-1)*100)</f>
        <v>2.2299270262671422</v>
      </c>
      <c r="W23" s="722">
        <f t="shared" si="3"/>
        <v>1.6074834159308424</v>
      </c>
      <c r="X23" s="723">
        <f t="shared" si="4"/>
        <v>0.37339278265212617</v>
      </c>
      <c r="Y23" s="679"/>
      <c r="Z23" s="669">
        <f t="shared" si="5"/>
        <v>60.923076923076927</v>
      </c>
      <c r="AA23" s="910">
        <f t="shared" si="6"/>
        <v>24.307692307692307</v>
      </c>
      <c r="AB23" s="911">
        <v>12</v>
      </c>
      <c r="AC23" s="889">
        <v>3.25</v>
      </c>
      <c r="AD23" s="889">
        <v>5.29</v>
      </c>
      <c r="AE23" s="889">
        <v>3.24</v>
      </c>
      <c r="AF23" s="889">
        <v>2.41</v>
      </c>
      <c r="AG23" s="889">
        <v>10.299999999999999</v>
      </c>
      <c r="AH23" s="889">
        <v>19.600000000000001</v>
      </c>
      <c r="AI23" s="889">
        <v>5.3</v>
      </c>
      <c r="AJ23" s="889">
        <v>9.6</v>
      </c>
      <c r="AK23" s="889">
        <v>4.5999999999999996</v>
      </c>
      <c r="AL23" s="902">
        <v>19510</v>
      </c>
      <c r="AM23" s="896">
        <v>0.6</v>
      </c>
      <c r="AN23" s="889">
        <v>1.18</v>
      </c>
      <c r="AO23" s="762">
        <f t="shared" si="7"/>
        <v>-18.216792480307845</v>
      </c>
      <c r="AP23" s="763">
        <f t="shared" si="8"/>
        <v>6.0908998273844617</v>
      </c>
      <c r="AQ23" s="912">
        <f t="shared" si="9"/>
        <v>61.357489185470769</v>
      </c>
      <c r="AR23" s="669">
        <f>INDEX(Historical!$C$7:$C$1381,MATCH(B23,Historical!$B$7:$B$1403,0))*IF(AH23="n/a",1.03,IF(AH23&lt;0,1.01,IF(AH23&gt;10,1.1,(1+AH23/100))))</f>
        <v>2.1120000000000001</v>
      </c>
      <c r="AS23" s="910">
        <f t="shared" si="10"/>
        <v>2.2239360000000001</v>
      </c>
      <c r="AT23" s="910">
        <f t="shared" si="11"/>
        <v>2.3262370560000001</v>
      </c>
      <c r="AU23" s="910">
        <f t="shared" si="11"/>
        <v>2.4332439605760001</v>
      </c>
      <c r="AV23" s="910">
        <f t="shared" si="11"/>
        <v>2.5451731827624964</v>
      </c>
      <c r="AW23" s="669">
        <f t="shared" si="12"/>
        <v>11.640590199338497</v>
      </c>
      <c r="AX23" s="770">
        <f t="shared" si="13"/>
        <v>14.734924302960122</v>
      </c>
      <c r="AY23" s="959">
        <v>0.25</v>
      </c>
      <c r="AZ23" s="896">
        <v>12.49</v>
      </c>
      <c r="BA23" s="896">
        <v>-9.5299999999999994</v>
      </c>
      <c r="BB23" s="896">
        <v>-1.44</v>
      </c>
      <c r="BC23" s="896">
        <v>2.39</v>
      </c>
      <c r="BE23" s="641">
        <v>2014</v>
      </c>
      <c r="BF23" s="922">
        <f t="shared" si="14"/>
        <v>0</v>
      </c>
      <c r="BG23" s="906">
        <v>2.9000000000000004</v>
      </c>
    </row>
    <row r="24" spans="1:59" ht="11.25" customHeight="1" x14ac:dyDescent="0.2">
      <c r="A24" s="895" t="s">
        <v>408</v>
      </c>
      <c r="B24" s="899" t="s">
        <v>409</v>
      </c>
      <c r="C24" s="957" t="s">
        <v>108</v>
      </c>
      <c r="D24" s="957" t="s">
        <v>118</v>
      </c>
      <c r="E24" s="754">
        <v>17</v>
      </c>
      <c r="F24" s="1235">
        <v>215</v>
      </c>
      <c r="G24" s="1191" t="s">
        <v>106</v>
      </c>
      <c r="H24" s="1191" t="s">
        <v>106</v>
      </c>
      <c r="I24" s="898">
        <v>25.28</v>
      </c>
      <c r="J24" s="669">
        <f t="shared" si="0"/>
        <v>1.1867088607594936</v>
      </c>
      <c r="K24" s="901">
        <v>0.3</v>
      </c>
      <c r="L24" s="911">
        <v>1</v>
      </c>
      <c r="M24" s="660">
        <f t="shared" si="1"/>
        <v>0.3</v>
      </c>
      <c r="N24" s="894" t="s">
        <v>171</v>
      </c>
      <c r="O24" s="756">
        <v>0.28000000000000003</v>
      </c>
      <c r="P24" s="885">
        <v>43800</v>
      </c>
      <c r="Q24" s="885">
        <v>43810</v>
      </c>
      <c r="R24" s="660">
        <f t="shared" si="2"/>
        <v>7.1428571428571281</v>
      </c>
      <c r="S24" s="721">
        <f>IF(INDEX(Historical!$D$7:$D$1379,MATCH(B24,Historical!$B$7:$B$1403,0))=0,"n/a",(INDEX(Historical!$C$7:$C$1381,MATCH(B24,Historical!$B$7:$B$1403,0))/INDEX(Historical!$D$7:$D$1379,MATCH(B24,Historical!$B$7:$B$1403,0))-1)*100)</f>
        <v>7.1428571428571397</v>
      </c>
      <c r="T24" s="721">
        <f>IF(INDEX(Historical!$F$7:$F$1372,MATCH(B24,Historical!$B$7:$B$1403,0))=0,"n/a",((INDEX(Historical!$C$7:$C$1381,MATCH(B24,Historical!$B$7:$B$1403,0))/INDEX(Historical!$F$7:$F$1372,MATCH(B24,Historical!$B$7:$B$1403,0)))^(1/3)-1)*100)</f>
        <v>7.7217345015941907</v>
      </c>
      <c r="U24" s="721">
        <f>IF(INDEX(Historical!$H$7:$H$1372,MATCH(B24,Historical!$B$7:$B$1403,0))=0,"n/a",((INDEX(Historical!$C$7:$C$1381,MATCH(B24,Historical!$B$7:$B$1403,0))/INDEX(Historical!$H$7:$H$1372,MATCH(B24,Historical!$B$7:$B$1403,0)))^(1/5)-1)*100)</f>
        <v>8.4471771197698544</v>
      </c>
      <c r="V24" s="721">
        <f>IF(INDEX(Historical!$O$7:$O$1372,MATCH(B24,Historical!$B$7:$B$1403,0))=0,"n/a",((INDEX(Historical!$C$7:$C$1381,MATCH(B24,Historical!$B$7:$B$1403,0))/INDEX(Historical!$O$7:$O$1372,MATCH(B24,Historical!$B$7:$B$1403,0)))^(1/10)-1)*100)</f>
        <v>14.130869721941398</v>
      </c>
      <c r="W24" s="722">
        <f t="shared" si="3"/>
        <v>0.59778182702043359</v>
      </c>
      <c r="X24" s="723">
        <f t="shared" si="4"/>
        <v>1.0301435511914456</v>
      </c>
      <c r="Y24" s="900"/>
      <c r="Z24" s="669">
        <f t="shared" si="5"/>
        <v>11.194029850746269</v>
      </c>
      <c r="AA24" s="910">
        <f t="shared" si="6"/>
        <v>9.432835820895523</v>
      </c>
      <c r="AB24" s="911">
        <v>12</v>
      </c>
      <c r="AC24" s="889">
        <v>2.68</v>
      </c>
      <c r="AD24" s="889">
        <v>0.94</v>
      </c>
      <c r="AE24" s="889">
        <v>0.68</v>
      </c>
      <c r="AF24" s="889">
        <v>0.56000000000000005</v>
      </c>
      <c r="AG24" s="889">
        <v>6.5</v>
      </c>
      <c r="AH24" s="889">
        <v>114.9</v>
      </c>
      <c r="AI24" s="889">
        <v>3.9899999999999998</v>
      </c>
      <c r="AJ24" s="889">
        <v>8.2000000000000011</v>
      </c>
      <c r="AK24" s="889">
        <v>10</v>
      </c>
      <c r="AL24" s="902">
        <v>2370</v>
      </c>
      <c r="AM24" s="896">
        <v>0.8</v>
      </c>
      <c r="AN24" s="889">
        <v>0.18</v>
      </c>
      <c r="AO24" s="762">
        <f t="shared" si="7"/>
        <v>0.20105015963382478</v>
      </c>
      <c r="AP24" s="763">
        <f t="shared" si="8"/>
        <v>9.6338859805293477</v>
      </c>
      <c r="AQ24" s="912">
        <f t="shared" si="9"/>
        <v>-51.546640709502945</v>
      </c>
      <c r="AR24" s="669">
        <f>INDEX(Historical!$C$7:$C$1381,MATCH(B24,Historical!$B$7:$B$1403,0))*IF(AH24="n/a",1.03,IF(AH24&lt;0,1.01,IF(AH24&gt;10,1.1,(1+AH24/100))))</f>
        <v>0.33</v>
      </c>
      <c r="AS24" s="910">
        <f t="shared" si="10"/>
        <v>0.34316700000000006</v>
      </c>
      <c r="AT24" s="910">
        <f t="shared" si="11"/>
        <v>0.37748370000000009</v>
      </c>
      <c r="AU24" s="910">
        <f t="shared" si="11"/>
        <v>0.41523207000000012</v>
      </c>
      <c r="AV24" s="910">
        <f t="shared" si="11"/>
        <v>0.45675527700000018</v>
      </c>
      <c r="AW24" s="669">
        <f t="shared" si="12"/>
        <v>1.9226380470000004</v>
      </c>
      <c r="AX24" s="770">
        <f t="shared" si="13"/>
        <v>7.6053720213607612</v>
      </c>
      <c r="AY24" s="959">
        <v>2.09</v>
      </c>
      <c r="AZ24" s="896">
        <v>25.4</v>
      </c>
      <c r="BA24" s="896">
        <v>-26</v>
      </c>
      <c r="BB24" s="896">
        <v>-14.31</v>
      </c>
      <c r="BC24" s="896">
        <v>-5.74</v>
      </c>
      <c r="BE24" s="641">
        <v>2005</v>
      </c>
      <c r="BF24" s="922">
        <f t="shared" si="14"/>
        <v>1</v>
      </c>
      <c r="BG24" s="906">
        <v>0.3</v>
      </c>
    </row>
    <row r="25" spans="1:59" s="796" customFormat="1" ht="11.25" customHeight="1" x14ac:dyDescent="0.2">
      <c r="A25" s="664" t="s">
        <v>907</v>
      </c>
      <c r="B25" s="804" t="s">
        <v>908</v>
      </c>
      <c r="C25" s="957" t="s">
        <v>131</v>
      </c>
      <c r="D25" s="957" t="s">
        <v>4345</v>
      </c>
      <c r="E25" s="778">
        <v>10</v>
      </c>
      <c r="F25" s="1235">
        <v>380</v>
      </c>
      <c r="G25" s="1234" t="s">
        <v>37</v>
      </c>
      <c r="H25" s="1234" t="s">
        <v>37</v>
      </c>
      <c r="I25" s="779">
        <v>89.26</v>
      </c>
      <c r="J25" s="780">
        <f t="shared" si="0"/>
        <v>3.1369034281873174</v>
      </c>
      <c r="K25" s="781">
        <v>0.7</v>
      </c>
      <c r="L25" s="782">
        <v>4</v>
      </c>
      <c r="M25" s="783">
        <f t="shared" si="1"/>
        <v>2.8</v>
      </c>
      <c r="N25" s="784" t="s">
        <v>249</v>
      </c>
      <c r="O25" s="785">
        <v>0.67</v>
      </c>
      <c r="P25" s="786">
        <v>43776</v>
      </c>
      <c r="Q25" s="786">
        <v>43809</v>
      </c>
      <c r="R25" s="783">
        <f t="shared" si="2"/>
        <v>4.4776119402984946</v>
      </c>
      <c r="S25" s="721">
        <f>IF(INDEX(Historical!$D$7:$D$1379,MATCH(B25,Historical!$B$7:$B$1403,0))=0,"n/a",(INDEX(Historical!$C$7:$C$1381,MATCH(B25,Historical!$B$7:$B$1403,0))/INDEX(Historical!$D$7:$D$1379,MATCH(B25,Historical!$B$7:$B$1403,0))-1)*100)</f>
        <v>7.1146245059288571</v>
      </c>
      <c r="T25" s="721">
        <f>IF(INDEX(Historical!$F$7:$F$1372,MATCH(B25,Historical!$B$7:$B$1403,0))=0,"n/a",((INDEX(Historical!$C$7:$C$1381,MATCH(B25,Historical!$B$7:$B$1403,0))/INDEX(Historical!$F$7:$F$1372,MATCH(B25,Historical!$B$7:$B$1403,0)))^(1/3)-1)*100)</f>
        <v>6.0834929907921387</v>
      </c>
      <c r="U25" s="721">
        <f>IF(INDEX(Historical!$H$7:$H$1372,MATCH(B25,Historical!$B$7:$B$1403,0))=0,"n/a",((INDEX(Historical!$C$7:$C$1381,MATCH(B25,Historical!$B$7:$B$1403,0))/INDEX(Historical!$H$7:$H$1372,MATCH(B25,Historical!$B$7:$B$1403,0)))^(1/5)-1)*100)</f>
        <v>5.9484605196873597</v>
      </c>
      <c r="V25" s="721">
        <f>IF(INDEX(Historical!$O$7:$O$1372,MATCH(B25,Historical!$B$7:$B$1403,0))=0,"n/a",((INDEX(Historical!$C$7:$C$1381,MATCH(B25,Historical!$B$7:$B$1403,0))/INDEX(Historical!$O$7:$O$1372,MATCH(B25,Historical!$B$7:$B$1403,0)))^(1/10)-1)*100)</f>
        <v>5.1507910616653163</v>
      </c>
      <c r="W25" s="722">
        <f t="shared" si="3"/>
        <v>1.1548634857194433</v>
      </c>
      <c r="X25" s="723">
        <f t="shared" si="4"/>
        <v>1.6523501443576001</v>
      </c>
      <c r="Y25" s="899"/>
      <c r="Z25" s="780">
        <f t="shared" si="5"/>
        <v>65.420560747663544</v>
      </c>
      <c r="AA25" s="788">
        <f t="shared" si="6"/>
        <v>20.855140186915889</v>
      </c>
      <c r="AB25" s="782">
        <v>12</v>
      </c>
      <c r="AC25" s="789">
        <v>4.28</v>
      </c>
      <c r="AD25" s="789">
        <v>3.38</v>
      </c>
      <c r="AE25" s="789">
        <v>2.82</v>
      </c>
      <c r="AF25" s="789">
        <v>2.2400000000000002</v>
      </c>
      <c r="AG25" s="789">
        <v>9.8000000000000007</v>
      </c>
      <c r="AH25" s="789">
        <v>0.1</v>
      </c>
      <c r="AI25" s="789">
        <v>6.49</v>
      </c>
      <c r="AJ25" s="789">
        <v>3.5999999999999996</v>
      </c>
      <c r="AK25" s="789">
        <v>6.17</v>
      </c>
      <c r="AL25" s="790">
        <v>44380</v>
      </c>
      <c r="AM25" s="791">
        <v>0.01</v>
      </c>
      <c r="AN25" s="789">
        <v>1.52</v>
      </c>
      <c r="AO25" s="792">
        <f t="shared" si="7"/>
        <v>-11.769776239041212</v>
      </c>
      <c r="AP25" s="793">
        <f t="shared" si="8"/>
        <v>9.0853639478746775</v>
      </c>
      <c r="AQ25" s="794">
        <f t="shared" si="9"/>
        <v>44.091813351675334</v>
      </c>
      <c r="AR25" s="669">
        <f>INDEX(Historical!$C$7:$C$1381,MATCH(B25,Historical!$B$7:$B$1403,0))*IF(AH25="n/a",1.03,IF(AH25&lt;0,1.01,IF(AH25&gt;10,1.1,(1+AH25/100))))</f>
        <v>2.7127099999999995</v>
      </c>
      <c r="AS25" s="788">
        <f t="shared" si="10"/>
        <v>2.8887648789999996</v>
      </c>
      <c r="AT25" s="788">
        <f t="shared" si="11"/>
        <v>3.0670016720342996</v>
      </c>
      <c r="AU25" s="788">
        <f t="shared" si="11"/>
        <v>3.2562356751988162</v>
      </c>
      <c r="AV25" s="788">
        <f t="shared" si="11"/>
        <v>3.4571454163585833</v>
      </c>
      <c r="AW25" s="780">
        <f t="shared" si="12"/>
        <v>15.381857642591699</v>
      </c>
      <c r="AX25" s="795">
        <f t="shared" si="13"/>
        <v>17.232643561048285</v>
      </c>
      <c r="AY25" s="960">
        <v>0.13</v>
      </c>
      <c r="AZ25" s="791">
        <v>11.08</v>
      </c>
      <c r="BA25" s="791">
        <v>-14.97</v>
      </c>
      <c r="BB25" s="791">
        <v>-9.16</v>
      </c>
      <c r="BC25" s="791">
        <v>-3.5900000000000003</v>
      </c>
      <c r="BD25" s="933"/>
      <c r="BE25" s="641">
        <v>2011</v>
      </c>
      <c r="BF25" s="922">
        <f t="shared" si="14"/>
        <v>0</v>
      </c>
      <c r="BG25" s="847">
        <v>2.6</v>
      </c>
    </row>
    <row r="26" spans="1:59" ht="11.25" customHeight="1" x14ac:dyDescent="0.2">
      <c r="A26" s="887" t="s">
        <v>879</v>
      </c>
      <c r="B26" s="899" t="s">
        <v>880</v>
      </c>
      <c r="C26" s="957" t="s">
        <v>131</v>
      </c>
      <c r="D26" s="957" t="s">
        <v>4346</v>
      </c>
      <c r="E26" s="754">
        <v>9</v>
      </c>
      <c r="F26" s="1235">
        <v>529</v>
      </c>
      <c r="G26" s="1209" t="s">
        <v>106</v>
      </c>
      <c r="H26" s="1209" t="s">
        <v>106</v>
      </c>
      <c r="I26" s="898">
        <v>16.73</v>
      </c>
      <c r="J26" s="669">
        <f t="shared" si="0"/>
        <v>3.4261805140466226</v>
      </c>
      <c r="K26" s="901">
        <v>0.14330000000000001</v>
      </c>
      <c r="L26" s="911">
        <v>4</v>
      </c>
      <c r="M26" s="660">
        <f t="shared" si="1"/>
        <v>0.57320000000000004</v>
      </c>
      <c r="N26" s="894" t="s">
        <v>107</v>
      </c>
      <c r="O26" s="756">
        <v>0.13650000000000001</v>
      </c>
      <c r="P26" s="1196">
        <v>43859</v>
      </c>
      <c r="Q26" s="1196">
        <v>43874</v>
      </c>
      <c r="R26" s="660">
        <f t="shared" si="2"/>
        <v>4.9816849816849818</v>
      </c>
      <c r="S26" s="721">
        <f>IF(INDEX(Historical!$D$7:$D$1379,MATCH(B26,Historical!$B$7:$B$1403,0))=0,"n/a",(INDEX(Historical!$C$7:$C$1381,MATCH(B26,Historical!$B$7:$B$1403,0))/INDEX(Historical!$D$7:$D$1379,MATCH(B26,Historical!$B$7:$B$1403,0))-1)*100)</f>
        <v>5.0000000000000044</v>
      </c>
      <c r="T26" s="721">
        <f>IF(INDEX(Historical!$F$7:$F$1372,MATCH(B26,Historical!$B$7:$B$1403,0))=0,"n/a",((INDEX(Historical!$C$7:$C$1381,MATCH(B26,Historical!$B$7:$B$1403,0))/INDEX(Historical!$F$7:$F$1372,MATCH(B26,Historical!$B$7:$B$1403,0)))^(1/3)-1)*100)</f>
        <v>7.4599552570627115</v>
      </c>
      <c r="U26" s="721">
        <f>IF(INDEX(Historical!$H$7:$H$1372,MATCH(B26,Historical!$B$7:$B$1403,0))=0,"n/a",((INDEX(Historical!$C$7:$C$1381,MATCH(B26,Historical!$B$7:$B$1403,0))/INDEX(Historical!$H$7:$H$1372,MATCH(B26,Historical!$B$7:$B$1403,0)))^(1/5)-1)*100)</f>
        <v>22.245400977020502</v>
      </c>
      <c r="V26" s="721" t="str">
        <f>IF(INDEX(Historical!$O$7:$O$1372,MATCH(B26,Historical!$B$7:$B$1403,0))=0,"n/a",((INDEX(Historical!$C$7:$C$1381,MATCH(B26,Historical!$B$7:$B$1403,0))/INDEX(Historical!$O$7:$O$1372,MATCH(B26,Historical!$B$7:$B$1403,0)))^(1/10)-1)*100)</f>
        <v>n/a</v>
      </c>
      <c r="W26" s="722" t="str">
        <f t="shared" si="3"/>
        <v>n/a</v>
      </c>
      <c r="X26" s="723">
        <f t="shared" si="4"/>
        <v>0.68871210455171827</v>
      </c>
      <c r="Y26" s="679"/>
      <c r="Z26" s="669">
        <f t="shared" si="5"/>
        <v>73.487179487179489</v>
      </c>
      <c r="AA26" s="910">
        <f t="shared" si="6"/>
        <v>21.448717948717949</v>
      </c>
      <c r="AB26" s="911">
        <v>12</v>
      </c>
      <c r="AC26" s="889">
        <v>0.78</v>
      </c>
      <c r="AD26" s="889">
        <v>2.2599999999999998</v>
      </c>
      <c r="AE26" s="889">
        <v>1.07</v>
      </c>
      <c r="AF26" s="889">
        <v>3.54</v>
      </c>
      <c r="AG26" s="889">
        <v>15.9</v>
      </c>
      <c r="AH26" s="889">
        <v>316.89999999999998</v>
      </c>
      <c r="AI26" s="889">
        <v>7.68</v>
      </c>
      <c r="AJ26" s="889">
        <v>32.300000000000004</v>
      </c>
      <c r="AK26" s="889">
        <v>9.5</v>
      </c>
      <c r="AL26" s="902">
        <v>11130</v>
      </c>
      <c r="AM26" s="896">
        <v>0.2</v>
      </c>
      <c r="AN26" s="889">
        <v>6.29</v>
      </c>
      <c r="AO26" s="762">
        <f t="shared" si="7"/>
        <v>4.2228635423491738</v>
      </c>
      <c r="AP26" s="763">
        <f t="shared" si="8"/>
        <v>25.671581491067123</v>
      </c>
      <c r="AQ26" s="912">
        <f t="shared" si="9"/>
        <v>83.700797238288828</v>
      </c>
      <c r="AR26" s="669">
        <f>INDEX(Historical!$C$7:$C$1381,MATCH(B26,Historical!$B$7:$B$1403,0))*IF(AH26="n/a",1.03,IF(AH26&lt;0,1.01,IF(AH26&gt;10,1.1,(1+AH26/100))))</f>
        <v>0.60060000000000013</v>
      </c>
      <c r="AS26" s="910">
        <f t="shared" si="10"/>
        <v>0.64672608000000009</v>
      </c>
      <c r="AT26" s="910">
        <f t="shared" si="11"/>
        <v>0.70816505760000004</v>
      </c>
      <c r="AU26" s="910">
        <f t="shared" si="11"/>
        <v>0.77544073807199998</v>
      </c>
      <c r="AV26" s="910">
        <f t="shared" si="11"/>
        <v>0.8491076081888399</v>
      </c>
      <c r="AW26" s="669">
        <f t="shared" si="12"/>
        <v>3.58003948386084</v>
      </c>
      <c r="AX26" s="770">
        <f t="shared" si="13"/>
        <v>21.398921003352299</v>
      </c>
      <c r="AY26" s="959">
        <v>1.03</v>
      </c>
      <c r="AZ26" s="896">
        <v>14.59</v>
      </c>
      <c r="BA26" s="896">
        <v>-21.2</v>
      </c>
      <c r="BB26" s="896">
        <v>-17.04</v>
      </c>
      <c r="BC26" s="896">
        <v>-4.7300000000000004</v>
      </c>
      <c r="BE26" s="641">
        <v>2012</v>
      </c>
      <c r="BF26" s="922">
        <f t="shared" si="14"/>
        <v>0</v>
      </c>
      <c r="BG26" s="906">
        <v>1.5</v>
      </c>
    </row>
    <row r="27" spans="1:59" ht="11.25" customHeight="1" x14ac:dyDescent="0.2">
      <c r="A27" s="895" t="s">
        <v>410</v>
      </c>
      <c r="B27" s="899" t="s">
        <v>411</v>
      </c>
      <c r="C27" s="957" t="s">
        <v>108</v>
      </c>
      <c r="D27" s="957" t="s">
        <v>118</v>
      </c>
      <c r="E27" s="754">
        <v>14</v>
      </c>
      <c r="F27" s="1235">
        <v>281</v>
      </c>
      <c r="G27" s="1191" t="s">
        <v>106</v>
      </c>
      <c r="H27" s="1191" t="s">
        <v>106</v>
      </c>
      <c r="I27" s="898">
        <v>92.42</v>
      </c>
      <c r="J27" s="669">
        <f t="shared" si="0"/>
        <v>1.9476303830339752</v>
      </c>
      <c r="K27" s="901">
        <v>0.45</v>
      </c>
      <c r="L27" s="911">
        <v>4</v>
      </c>
      <c r="M27" s="660">
        <f t="shared" si="1"/>
        <v>1.8</v>
      </c>
      <c r="N27" s="894" t="s">
        <v>412</v>
      </c>
      <c r="O27" s="756">
        <v>0.4</v>
      </c>
      <c r="P27" s="885">
        <v>43749</v>
      </c>
      <c r="Q27" s="885">
        <v>43763</v>
      </c>
      <c r="R27" s="660">
        <f t="shared" si="2"/>
        <v>12.499999999999996</v>
      </c>
      <c r="S27" s="721">
        <f>IF(INDEX(Historical!$D$7:$D$1379,MATCH(B27,Historical!$B$7:$B$1403,0))=0,"n/a",(INDEX(Historical!$C$7:$C$1381,MATCH(B27,Historical!$B$7:$B$1403,0))/INDEX(Historical!$D$7:$D$1379,MATCH(B27,Historical!$B$7:$B$1403,0))-1)*100)</f>
        <v>13.793103448275868</v>
      </c>
      <c r="T27" s="721">
        <f>IF(INDEX(Historical!$F$7:$F$1372,MATCH(B27,Historical!$B$7:$B$1403,0))=0,"n/a",((INDEX(Historical!$C$7:$C$1381,MATCH(B27,Historical!$B$7:$B$1403,0))/INDEX(Historical!$F$7:$F$1372,MATCH(B27,Historical!$B$7:$B$1403,0)))^(1/3)-1)*100)</f>
        <v>12.706164364612649</v>
      </c>
      <c r="U27" s="721">
        <f>IF(INDEX(Historical!$H$7:$H$1372,MATCH(B27,Historical!$B$7:$B$1403,0))=0,"n/a",((INDEX(Historical!$C$7:$C$1381,MATCH(B27,Historical!$B$7:$B$1403,0))/INDEX(Historical!$H$7:$H$1372,MATCH(B27,Historical!$B$7:$B$1403,0)))^(1/5)-1)*100)</f>
        <v>12.638928466983778</v>
      </c>
      <c r="V27" s="721">
        <f>IF(INDEX(Historical!$O$7:$O$1372,MATCH(B27,Historical!$B$7:$B$1403,0))=0,"n/a",((INDEX(Historical!$C$7:$C$1381,MATCH(B27,Historical!$B$7:$B$1403,0))/INDEX(Historical!$O$7:$O$1372,MATCH(B27,Historical!$B$7:$B$1403,0)))^(1/10)-1)*100)</f>
        <v>12.240103903512022</v>
      </c>
      <c r="W27" s="722">
        <f t="shared" si="3"/>
        <v>1.0325834295701788</v>
      </c>
      <c r="X27" s="723">
        <f t="shared" si="4"/>
        <v>5.0555713867935115</v>
      </c>
      <c r="Y27" s="679"/>
      <c r="Z27" s="669">
        <f t="shared" si="5"/>
        <v>18.255578093306291</v>
      </c>
      <c r="AA27" s="910">
        <f t="shared" si="6"/>
        <v>9.3732251521298178</v>
      </c>
      <c r="AB27" s="911">
        <v>12</v>
      </c>
      <c r="AC27" s="889">
        <v>9.86</v>
      </c>
      <c r="AD27" s="889">
        <v>1.44</v>
      </c>
      <c r="AE27" s="889">
        <v>1.03</v>
      </c>
      <c r="AF27" s="889">
        <v>1.32</v>
      </c>
      <c r="AG27" s="889">
        <v>12.4</v>
      </c>
      <c r="AH27" s="889">
        <v>-9.7000000000000011</v>
      </c>
      <c r="AI27" s="889">
        <v>3.44</v>
      </c>
      <c r="AJ27" s="889">
        <v>2.5</v>
      </c>
      <c r="AK27" s="889">
        <v>6.5</v>
      </c>
      <c r="AL27" s="902">
        <v>8480</v>
      </c>
      <c r="AM27" s="896">
        <v>0.2</v>
      </c>
      <c r="AN27" s="889">
        <v>0.23</v>
      </c>
      <c r="AO27" s="762">
        <f t="shared" si="7"/>
        <v>5.2133336978879345</v>
      </c>
      <c r="AP27" s="763">
        <f t="shared" si="8"/>
        <v>14.586558850017752</v>
      </c>
      <c r="AQ27" s="912">
        <f t="shared" si="9"/>
        <v>-25.845035527510628</v>
      </c>
      <c r="AR27" s="669">
        <f>INDEX(Historical!$C$7:$C$1381,MATCH(B27,Historical!$B$7:$B$1403,0))*IF(AH27="n/a",1.03,IF(AH27&lt;0,1.01,IF(AH27&gt;10,1.1,(1+AH27/100))))</f>
        <v>1.6664999999999999</v>
      </c>
      <c r="AS27" s="910">
        <f t="shared" si="10"/>
        <v>1.7238275999999999</v>
      </c>
      <c r="AT27" s="910">
        <f t="shared" ref="AT27:AV46" si="15">IF($AK27="n/a",1.03*AS27,IF($AK27&lt;0,1.01*AS27,IF($AK27&gt;10,1.1*AS27,(1+$AK27/100)*AS27)))</f>
        <v>1.8358763939999998</v>
      </c>
      <c r="AU27" s="910">
        <f t="shared" si="15"/>
        <v>1.9552083596099996</v>
      </c>
      <c r="AV27" s="910">
        <f t="shared" si="15"/>
        <v>2.0822969029846496</v>
      </c>
      <c r="AW27" s="669">
        <f t="shared" si="12"/>
        <v>9.2637092565946482</v>
      </c>
      <c r="AX27" s="770">
        <f t="shared" si="13"/>
        <v>10.023489782076009</v>
      </c>
      <c r="AY27" s="959">
        <v>0.79</v>
      </c>
      <c r="AZ27" s="896">
        <v>1.7399999999999998</v>
      </c>
      <c r="BA27" s="896">
        <v>-19.66</v>
      </c>
      <c r="BB27" s="896">
        <v>-15.939999999999998</v>
      </c>
      <c r="BC27" s="896">
        <v>-11.469999999999999</v>
      </c>
      <c r="BE27" s="641">
        <v>2007</v>
      </c>
      <c r="BF27" s="922">
        <f t="shared" si="14"/>
        <v>1</v>
      </c>
      <c r="BG27" s="906">
        <v>1.0999999999999999</v>
      </c>
    </row>
    <row r="28" spans="1:59" ht="11.25" customHeight="1" x14ac:dyDescent="0.2">
      <c r="A28" s="887" t="s">
        <v>116</v>
      </c>
      <c r="B28" s="899" t="s">
        <v>117</v>
      </c>
      <c r="C28" s="957" t="s">
        <v>108</v>
      </c>
      <c r="D28" s="957" t="s">
        <v>118</v>
      </c>
      <c r="E28" s="754">
        <v>38</v>
      </c>
      <c r="F28" s="1235">
        <v>70</v>
      </c>
      <c r="G28" s="1156" t="s">
        <v>37</v>
      </c>
      <c r="H28" s="1156" t="s">
        <v>37</v>
      </c>
      <c r="I28" s="889">
        <v>42.85</v>
      </c>
      <c r="J28" s="669">
        <f t="shared" si="0"/>
        <v>2.6137689614935824</v>
      </c>
      <c r="K28" s="901">
        <v>0.28000000000000003</v>
      </c>
      <c r="L28" s="911">
        <v>4</v>
      </c>
      <c r="M28" s="660">
        <f t="shared" si="1"/>
        <v>1.1200000000000001</v>
      </c>
      <c r="N28" s="894" t="s">
        <v>119</v>
      </c>
      <c r="O28" s="756">
        <v>0.27</v>
      </c>
      <c r="P28" s="885">
        <v>43879</v>
      </c>
      <c r="Q28" s="885">
        <v>43892</v>
      </c>
      <c r="R28" s="660">
        <f t="shared" si="2"/>
        <v>3.7037037037037068</v>
      </c>
      <c r="S28" s="721">
        <f>IF(INDEX(Historical!$D$7:$D$1379,MATCH(B28,Historical!$B$7:$B$1403,0))=0,"n/a",(INDEX(Historical!$C$7:$C$1381,MATCH(B28,Historical!$B$7:$B$1403,0))/INDEX(Historical!$D$7:$D$1379,MATCH(B28,Historical!$B$7:$B$1403,0))-1)*100)</f>
        <v>3.8461538461538547</v>
      </c>
      <c r="T28" s="721">
        <f>IF(INDEX(Historical!$F$7:$F$1372,MATCH(B28,Historical!$B$7:$B$1403,0))=0,"n/a",((INDEX(Historical!$C$7:$C$1381,MATCH(B28,Historical!$B$7:$B$1403,0))/INDEX(Historical!$F$7:$F$1372,MATCH(B28,Historical!$B$7:$B$1403,0)))^(1/3)-1)*100)</f>
        <v>9.172994079811847</v>
      </c>
      <c r="U28" s="721">
        <f>IF(INDEX(Historical!$H$7:$H$1372,MATCH(B28,Historical!$B$7:$B$1403,0))=0,"n/a",((INDEX(Historical!$C$7:$C$1381,MATCH(B28,Historical!$B$7:$B$1403,0))/INDEX(Historical!$H$7:$H$1372,MATCH(B28,Historical!$B$7:$B$1403,0)))^(1/5)-1)*100)</f>
        <v>7.8545341025045623</v>
      </c>
      <c r="V28" s="721">
        <f>IF(INDEX(Historical!$O$7:$O$1372,MATCH(B28,Historical!$B$7:$B$1403,0))=0,"n/a",((INDEX(Historical!$C$7:$C$1381,MATCH(B28,Historical!$B$7:$B$1403,0))/INDEX(Historical!$O$7:$O$1372,MATCH(B28,Historical!$B$7:$B$1403,0)))^(1/10)-1)*100)</f>
        <v>6.788275402791899</v>
      </c>
      <c r="W28" s="722">
        <f t="shared" si="3"/>
        <v>1.1570735770788159</v>
      </c>
      <c r="X28" s="723">
        <f t="shared" si="4"/>
        <v>3.4150148271758969</v>
      </c>
      <c r="Y28" s="680"/>
      <c r="Z28" s="669">
        <f t="shared" si="5"/>
        <v>25.33936651583711</v>
      </c>
      <c r="AA28" s="910">
        <f t="shared" si="6"/>
        <v>9.6945701357466074</v>
      </c>
      <c r="AB28" s="911">
        <v>12</v>
      </c>
      <c r="AC28" s="889">
        <v>4.42</v>
      </c>
      <c r="AD28" s="889">
        <v>3.55</v>
      </c>
      <c r="AE28" s="889">
        <v>1.41</v>
      </c>
      <c r="AF28" s="889">
        <v>1.08</v>
      </c>
      <c r="AG28" s="889">
        <v>11.600000000000001</v>
      </c>
      <c r="AH28" s="889">
        <v>13.3</v>
      </c>
      <c r="AI28" s="889">
        <v>4.62</v>
      </c>
      <c r="AJ28" s="889">
        <v>2.2999999999999998</v>
      </c>
      <c r="AK28" s="889">
        <v>2.73</v>
      </c>
      <c r="AL28" s="902">
        <v>31430</v>
      </c>
      <c r="AM28" s="896">
        <v>0.2</v>
      </c>
      <c r="AN28" s="889">
        <v>0.21</v>
      </c>
      <c r="AO28" s="762">
        <f t="shared" si="7"/>
        <v>0.77373292825153683</v>
      </c>
      <c r="AP28" s="763">
        <f t="shared" si="8"/>
        <v>10.468303063998144</v>
      </c>
      <c r="AQ28" s="912">
        <f t="shared" si="9"/>
        <v>-31.78421249330642</v>
      </c>
      <c r="AR28" s="669">
        <f>INDEX(Historical!$C$7:$C$1381,MATCH(B28,Historical!$B$7:$B$1403,0))*IF(AH28="n/a",1.03,IF(AH28&lt;0,1.01,IF(AH28&gt;10,1.1,(1+AH28/100))))</f>
        <v>1.1880000000000002</v>
      </c>
      <c r="AS28" s="910">
        <f t="shared" si="10"/>
        <v>1.2428856000000001</v>
      </c>
      <c r="AT28" s="910">
        <f t="shared" si="15"/>
        <v>1.2768163768800003</v>
      </c>
      <c r="AU28" s="910">
        <f t="shared" si="15"/>
        <v>1.3116734639688243</v>
      </c>
      <c r="AV28" s="910">
        <f t="shared" si="15"/>
        <v>1.3474821495351734</v>
      </c>
      <c r="AW28" s="669">
        <f t="shared" si="12"/>
        <v>6.366857590383999</v>
      </c>
      <c r="AX28" s="770">
        <f t="shared" si="13"/>
        <v>14.858477457138855</v>
      </c>
      <c r="AY28" s="959">
        <v>0.62</v>
      </c>
      <c r="AZ28" s="896">
        <v>-3.45</v>
      </c>
      <c r="BA28" s="896">
        <v>-25.06</v>
      </c>
      <c r="BB28" s="896">
        <v>-17.77</v>
      </c>
      <c r="BC28" s="896">
        <v>-18.850000000000001</v>
      </c>
      <c r="BE28" s="641">
        <v>1983</v>
      </c>
      <c r="BF28" s="922">
        <f t="shared" si="14"/>
        <v>3</v>
      </c>
      <c r="BG28" s="906">
        <v>2.1</v>
      </c>
    </row>
    <row r="29" spans="1:59" ht="11.25" customHeight="1" x14ac:dyDescent="0.2">
      <c r="A29" s="887" t="s">
        <v>881</v>
      </c>
      <c r="B29" s="899" t="s">
        <v>882</v>
      </c>
      <c r="C29" s="957" t="s">
        <v>112</v>
      </c>
      <c r="D29" s="957" t="s">
        <v>212</v>
      </c>
      <c r="E29" s="754">
        <v>7</v>
      </c>
      <c r="F29" s="1235">
        <v>670</v>
      </c>
      <c r="G29" s="1105" t="s">
        <v>106</v>
      </c>
      <c r="H29" s="1105" t="s">
        <v>106</v>
      </c>
      <c r="I29" s="898">
        <v>60.43</v>
      </c>
      <c r="J29" s="669">
        <f t="shared" si="0"/>
        <v>1.0590766175740527</v>
      </c>
      <c r="K29" s="901">
        <v>0.16</v>
      </c>
      <c r="L29" s="911">
        <v>4</v>
      </c>
      <c r="M29" s="660">
        <f t="shared" si="1"/>
        <v>0.64</v>
      </c>
      <c r="N29" s="894" t="s">
        <v>148</v>
      </c>
      <c r="O29" s="756">
        <v>0.15</v>
      </c>
      <c r="P29" s="885">
        <v>43599</v>
      </c>
      <c r="Q29" s="885">
        <v>43630</v>
      </c>
      <c r="R29" s="660">
        <f t="shared" si="2"/>
        <v>6.6666666666666732</v>
      </c>
      <c r="S29" s="721">
        <f>IF(INDEX(Historical!$D$7:$D$1379,MATCH(B29,Historical!$B$7:$B$1403,0))=0,"n/a",(INDEX(Historical!$C$7:$C$1381,MATCH(B29,Historical!$B$7:$B$1403,0))/INDEX(Historical!$D$7:$D$1379,MATCH(B29,Historical!$B$7:$B$1403,0))-1)*100)</f>
        <v>5.0000000000000044</v>
      </c>
      <c r="T29" s="721">
        <f>IF(INDEX(Historical!$F$7:$F$1372,MATCH(B29,Historical!$B$7:$B$1403,0))=0,"n/a",((INDEX(Historical!$C$7:$C$1381,MATCH(B29,Historical!$B$7:$B$1403,0))/INDEX(Historical!$F$7:$F$1372,MATCH(B29,Historical!$B$7:$B$1403,0)))^(1/3)-1)*100)</f>
        <v>6.6053667550018957</v>
      </c>
      <c r="U29" s="721">
        <f>IF(INDEX(Historical!$H$7:$H$1372,MATCH(B29,Historical!$B$7:$B$1403,0))=0,"n/a",((INDEX(Historical!$C$7:$C$1381,MATCH(B29,Historical!$B$7:$B$1403,0))/INDEX(Historical!$H$7:$H$1372,MATCH(B29,Historical!$B$7:$B$1403,0)))^(1/5)-1)*100)</f>
        <v>7.442863557808499</v>
      </c>
      <c r="V29" s="721" t="str">
        <f>IF(INDEX(Historical!$O$7:$O$1372,MATCH(B29,Historical!$B$7:$B$1403,0))=0,"n/a",((INDEX(Historical!$C$7:$C$1381,MATCH(B29,Historical!$B$7:$B$1403,0))/INDEX(Historical!$O$7:$O$1372,MATCH(B29,Historical!$B$7:$B$1403,0)))^(1/10)-1)*100)</f>
        <v>n/a</v>
      </c>
      <c r="W29" s="722" t="str">
        <f t="shared" si="3"/>
        <v>n/a</v>
      </c>
      <c r="X29" s="723" t="str">
        <f t="shared" si="4"/>
        <v>n/a</v>
      </c>
      <c r="Y29" s="681"/>
      <c r="Z29" s="669">
        <f t="shared" si="5"/>
        <v>40</v>
      </c>
      <c r="AA29" s="910">
        <f t="shared" si="6"/>
        <v>37.768749999999997</v>
      </c>
      <c r="AB29" s="911">
        <v>12</v>
      </c>
      <c r="AC29" s="889">
        <v>1.6</v>
      </c>
      <c r="AD29" s="889">
        <v>3.78</v>
      </c>
      <c r="AE29" s="889">
        <v>0.5</v>
      </c>
      <c r="AF29" s="889">
        <v>1.55</v>
      </c>
      <c r="AG29" s="889">
        <v>12.6</v>
      </c>
      <c r="AH29" s="889">
        <v>22</v>
      </c>
      <c r="AI29" s="889">
        <v>14.549999999999999</v>
      </c>
      <c r="AJ29" s="889">
        <v>-10.4</v>
      </c>
      <c r="AK29" s="889">
        <v>10.02</v>
      </c>
      <c r="AL29" s="902">
        <v>4490</v>
      </c>
      <c r="AM29" s="896">
        <v>1.5</v>
      </c>
      <c r="AN29" s="889">
        <v>0.6</v>
      </c>
      <c r="AO29" s="762">
        <f t="shared" si="7"/>
        <v>-29.266809824617447</v>
      </c>
      <c r="AP29" s="763">
        <f t="shared" si="8"/>
        <v>8.5019401753825523</v>
      </c>
      <c r="AQ29" s="912">
        <f t="shared" si="9"/>
        <v>61.302424725179591</v>
      </c>
      <c r="AR29" s="669">
        <f>INDEX(Historical!$C$7:$C$1381,MATCH(B29,Historical!$B$7:$B$1403,0))*IF(AH29="n/a",1.03,IF(AH29&lt;0,1.01,IF(AH29&gt;10,1.1,(1+AH29/100))))</f>
        <v>0.69300000000000006</v>
      </c>
      <c r="AS29" s="910">
        <f t="shared" si="10"/>
        <v>0.76230000000000009</v>
      </c>
      <c r="AT29" s="910">
        <f t="shared" si="15"/>
        <v>0.83853000000000022</v>
      </c>
      <c r="AU29" s="910">
        <f t="shared" si="15"/>
        <v>0.92238300000000029</v>
      </c>
      <c r="AV29" s="910">
        <f t="shared" si="15"/>
        <v>1.0146213000000004</v>
      </c>
      <c r="AW29" s="669">
        <f t="shared" si="12"/>
        <v>4.2308343000000015</v>
      </c>
      <c r="AX29" s="770">
        <f t="shared" si="13"/>
        <v>7.0012151249379473</v>
      </c>
      <c r="AY29" s="959">
        <v>0.9</v>
      </c>
      <c r="AZ29" s="896">
        <v>0.63</v>
      </c>
      <c r="BA29" s="896">
        <v>-25.75</v>
      </c>
      <c r="BB29" s="896">
        <v>-16.41</v>
      </c>
      <c r="BC29" s="896">
        <v>-17.87</v>
      </c>
      <c r="BE29" s="641">
        <v>2013</v>
      </c>
      <c r="BF29" s="922">
        <f t="shared" si="14"/>
        <v>0</v>
      </c>
      <c r="BG29" s="906">
        <v>4.5999999999999996</v>
      </c>
    </row>
    <row r="30" spans="1:59" ht="11.25" customHeight="1" x14ac:dyDescent="0.2">
      <c r="A30" s="895" t="s">
        <v>1177</v>
      </c>
      <c r="B30" s="899" t="s">
        <v>1178</v>
      </c>
      <c r="C30" s="957" t="s">
        <v>108</v>
      </c>
      <c r="D30" s="957" t="s">
        <v>4347</v>
      </c>
      <c r="E30" s="754">
        <v>9</v>
      </c>
      <c r="F30" s="1235">
        <v>544</v>
      </c>
      <c r="G30" s="1235" t="s">
        <v>106</v>
      </c>
      <c r="H30" s="1235" t="s">
        <v>106</v>
      </c>
      <c r="I30" s="898">
        <v>75.06</v>
      </c>
      <c r="J30" s="669">
        <f t="shared" si="0"/>
        <v>4.2632560618172128</v>
      </c>
      <c r="K30" s="901">
        <v>0.8</v>
      </c>
      <c r="L30" s="911">
        <v>4</v>
      </c>
      <c r="M30" s="660">
        <f t="shared" si="1"/>
        <v>3.2</v>
      </c>
      <c r="N30" s="894" t="s">
        <v>319</v>
      </c>
      <c r="O30" s="756">
        <v>0.7</v>
      </c>
      <c r="P30" s="885">
        <v>43903</v>
      </c>
      <c r="Q30" s="885">
        <v>43921</v>
      </c>
      <c r="R30" s="660">
        <f t="shared" si="2"/>
        <v>14.285714285714299</v>
      </c>
      <c r="S30" s="721">
        <f>IF(INDEX(Historical!$D$7:$D$1379,MATCH(B30,Historical!$B$7:$B$1403,0))=0,"n/a",(INDEX(Historical!$C$7:$C$1381,MATCH(B30,Historical!$B$7:$B$1403,0))/INDEX(Historical!$D$7:$D$1379,MATCH(B30,Historical!$B$7:$B$1403,0))-1)*100)</f>
        <v>20.68965517241379</v>
      </c>
      <c r="T30" s="721">
        <f>IF(INDEX(Historical!$F$7:$F$1372,MATCH(B30,Historical!$B$7:$B$1403,0))=0,"n/a",((INDEX(Historical!$C$7:$C$1381,MATCH(B30,Historical!$B$7:$B$1403,0))/INDEX(Historical!$F$7:$F$1372,MATCH(B30,Historical!$B$7:$B$1403,0)))^(1/3)-1)*100)</f>
        <v>39.115300228031955</v>
      </c>
      <c r="U30" s="721">
        <f>IF(INDEX(Historical!$H$7:$H$1372,MATCH(B30,Historical!$B$7:$B$1403,0))=0,"n/a",((INDEX(Historical!$C$7:$C$1381,MATCH(B30,Historical!$B$7:$B$1403,0))/INDEX(Historical!$H$7:$H$1372,MATCH(B30,Historical!$B$7:$B$1403,0)))^(1/5)-1)*100)</f>
        <v>37.972966146121493</v>
      </c>
      <c r="V30" s="721">
        <f>IF(INDEX(Historical!$O$7:$O$1372,MATCH(B30,Historical!$B$7:$B$1403,0))=0,"n/a",((INDEX(Historical!$C$7:$C$1381,MATCH(B30,Historical!$B$7:$B$1403,0))/INDEX(Historical!$O$7:$O$1372,MATCH(B30,Historical!$B$7:$B$1403,0)))^(1/10)-1)*100)</f>
        <v>30.200545431746772</v>
      </c>
      <c r="W30" s="722">
        <f t="shared" si="3"/>
        <v>1.2573602762221758</v>
      </c>
      <c r="X30" s="723">
        <f t="shared" si="4"/>
        <v>5.7534797191093165</v>
      </c>
      <c r="Y30" s="900" t="s">
        <v>1179</v>
      </c>
      <c r="Z30" s="669">
        <f t="shared" si="5"/>
        <v>40.973111395646612</v>
      </c>
      <c r="AA30" s="910">
        <f t="shared" si="6"/>
        <v>9.6107554417413574</v>
      </c>
      <c r="AB30" s="911">
        <v>12</v>
      </c>
      <c r="AC30" s="889">
        <v>7.81</v>
      </c>
      <c r="AD30" s="889">
        <v>0.87</v>
      </c>
      <c r="AE30" s="889">
        <v>1.26</v>
      </c>
      <c r="AF30" s="889">
        <v>1.54</v>
      </c>
      <c r="AG30" s="889">
        <v>15.5</v>
      </c>
      <c r="AH30" s="889">
        <v>31.2</v>
      </c>
      <c r="AI30" s="889">
        <v>6.72</v>
      </c>
      <c r="AJ30" s="889">
        <v>6.6000000000000005</v>
      </c>
      <c r="AK30" s="889">
        <v>11</v>
      </c>
      <c r="AL30" s="902">
        <v>794.89</v>
      </c>
      <c r="AM30" s="896">
        <v>9.1</v>
      </c>
      <c r="AN30" s="891">
        <v>39.01</v>
      </c>
      <c r="AO30" s="762">
        <f t="shared" si="7"/>
        <v>32.625466766197349</v>
      </c>
      <c r="AP30" s="763">
        <f t="shared" si="8"/>
        <v>42.23622220793871</v>
      </c>
      <c r="AQ30" s="912">
        <f t="shared" si="9"/>
        <v>-18.894955958250748</v>
      </c>
      <c r="AR30" s="669">
        <f>INDEX(Historical!$C$7:$C$1381,MATCH(B30,Historical!$B$7:$B$1403,0))*IF(AH30="n/a",1.03,IF(AH30&lt;0,1.01,IF(AH30&gt;10,1.1,(1+AH30/100))))</f>
        <v>3.08</v>
      </c>
      <c r="AS30" s="910">
        <f t="shared" si="10"/>
        <v>3.2869759999999997</v>
      </c>
      <c r="AT30" s="910">
        <f t="shared" si="15"/>
        <v>3.6156736</v>
      </c>
      <c r="AU30" s="910">
        <f t="shared" si="15"/>
        <v>3.9772409600000005</v>
      </c>
      <c r="AV30" s="910">
        <f t="shared" si="15"/>
        <v>4.3749650560000006</v>
      </c>
      <c r="AW30" s="669">
        <f t="shared" si="12"/>
        <v>18.334855615999999</v>
      </c>
      <c r="AX30" s="770">
        <f t="shared" si="13"/>
        <v>24.426932608579801</v>
      </c>
      <c r="AY30" s="959">
        <v>1.03</v>
      </c>
      <c r="AZ30" s="896">
        <v>11.66</v>
      </c>
      <c r="BA30" s="896">
        <v>-15.15</v>
      </c>
      <c r="BB30" s="896">
        <v>-5.12</v>
      </c>
      <c r="BC30" s="896">
        <v>-4.55</v>
      </c>
      <c r="BE30" s="641">
        <v>2012</v>
      </c>
      <c r="BF30" s="922">
        <f t="shared" si="14"/>
        <v>0</v>
      </c>
      <c r="BG30" s="906">
        <v>0.4</v>
      </c>
    </row>
    <row r="31" spans="1:59" ht="11.25" customHeight="1" x14ac:dyDescent="0.2">
      <c r="A31" s="887" t="s">
        <v>957</v>
      </c>
      <c r="B31" s="899" t="s">
        <v>958</v>
      </c>
      <c r="C31" s="957" t="s">
        <v>108</v>
      </c>
      <c r="D31" s="957" t="s">
        <v>118</v>
      </c>
      <c r="E31" s="754">
        <v>9</v>
      </c>
      <c r="F31" s="1235">
        <v>540</v>
      </c>
      <c r="G31" s="1235" t="s">
        <v>106</v>
      </c>
      <c r="H31" s="1235" t="s">
        <v>106</v>
      </c>
      <c r="I31" s="898">
        <v>40.81</v>
      </c>
      <c r="J31" s="669">
        <f t="shared" si="0"/>
        <v>1.9603038470963001</v>
      </c>
      <c r="K31" s="901">
        <v>0.2</v>
      </c>
      <c r="L31" s="911">
        <v>4</v>
      </c>
      <c r="M31" s="660">
        <f t="shared" si="1"/>
        <v>0.8</v>
      </c>
      <c r="N31" s="894" t="s">
        <v>709</v>
      </c>
      <c r="O31" s="756">
        <v>0.18</v>
      </c>
      <c r="P31" s="885">
        <v>43900</v>
      </c>
      <c r="Q31" s="885">
        <v>43915</v>
      </c>
      <c r="R31" s="660">
        <f t="shared" si="2"/>
        <v>11.111111111111121</v>
      </c>
      <c r="S31" s="721">
        <f>IF(INDEX(Historical!$D$7:$D$1379,MATCH(B31,Historical!$B$7:$B$1403,0))=0,"n/a",(INDEX(Historical!$C$7:$C$1381,MATCH(B31,Historical!$B$7:$B$1403,0))/INDEX(Historical!$D$7:$D$1379,MATCH(B31,Historical!$B$7:$B$1403,0))-1)*100)</f>
        <v>12.5</v>
      </c>
      <c r="T31" s="721">
        <f>IF(INDEX(Historical!$F$7:$F$1372,MATCH(B31,Historical!$B$7:$B$1403,0))=0,"n/a",((INDEX(Historical!$C$7:$C$1381,MATCH(B31,Historical!$B$7:$B$1403,0))/INDEX(Historical!$F$7:$F$1372,MATCH(B31,Historical!$B$7:$B$1403,0)))^(1/3)-1)*100)</f>
        <v>11.457607795906144</v>
      </c>
      <c r="U31" s="721">
        <f>IF(INDEX(Historical!$H$7:$H$1372,MATCH(B31,Historical!$B$7:$B$1403,0))=0,"n/a",((INDEX(Historical!$C$7:$C$1381,MATCH(B31,Historical!$B$7:$B$1403,0))/INDEX(Historical!$H$7:$H$1372,MATCH(B31,Historical!$B$7:$B$1403,0)))^(1/5)-1)*100)</f>
        <v>10.350921459993479</v>
      </c>
      <c r="V31" s="721">
        <f>IF(INDEX(Historical!$O$7:$O$1372,MATCH(B31,Historical!$B$7:$B$1403,0))=0,"n/a",((INDEX(Historical!$C$7:$C$1381,MATCH(B31,Historical!$B$7:$B$1403,0))/INDEX(Historical!$O$7:$O$1372,MATCH(B31,Historical!$B$7:$B$1403,0)))^(1/10)-1)*100)</f>
        <v>14.869835499703509</v>
      </c>
      <c r="W31" s="722">
        <f t="shared" si="3"/>
        <v>0.69610194814864412</v>
      </c>
      <c r="X31" s="723">
        <f t="shared" si="4"/>
        <v>6.9006143066623196</v>
      </c>
      <c r="Y31" s="900" t="s">
        <v>475</v>
      </c>
      <c r="Z31" s="669">
        <f t="shared" si="5"/>
        <v>23.529411764705884</v>
      </c>
      <c r="AA31" s="910">
        <f t="shared" si="6"/>
        <v>12.002941176470589</v>
      </c>
      <c r="AB31" s="911">
        <v>12</v>
      </c>
      <c r="AC31" s="889">
        <v>3.4</v>
      </c>
      <c r="AD31" s="889">
        <v>4</v>
      </c>
      <c r="AE31" s="889">
        <v>4.17</v>
      </c>
      <c r="AF31" s="889">
        <v>0.6</v>
      </c>
      <c r="AG31" s="889">
        <v>5.3</v>
      </c>
      <c r="AH31" s="889">
        <v>-28.199999999999996</v>
      </c>
      <c r="AI31" s="889">
        <v>-8.66</v>
      </c>
      <c r="AJ31" s="889">
        <v>1.5</v>
      </c>
      <c r="AK31" s="889">
        <v>3</v>
      </c>
      <c r="AL31" s="902">
        <v>3890</v>
      </c>
      <c r="AM31" s="896">
        <v>2.8000000000000003</v>
      </c>
      <c r="AN31" s="889">
        <v>0.19</v>
      </c>
      <c r="AO31" s="762">
        <f t="shared" si="7"/>
        <v>0.30828413061919058</v>
      </c>
      <c r="AP31" s="763">
        <f t="shared" si="8"/>
        <v>12.31122530708978</v>
      </c>
      <c r="AQ31" s="912">
        <f t="shared" si="9"/>
        <v>-43.424525510381365</v>
      </c>
      <c r="AR31" s="669">
        <f>INDEX(Historical!$C$7:$C$1381,MATCH(B31,Historical!$B$7:$B$1403,0))*IF(AH31="n/a",1.03,IF(AH31&lt;0,1.01,IF(AH31&gt;10,1.1,(1+AH31/100))))</f>
        <v>0.72719999999999996</v>
      </c>
      <c r="AS31" s="910">
        <f t="shared" si="10"/>
        <v>0.73447200000000001</v>
      </c>
      <c r="AT31" s="910">
        <f t="shared" si="15"/>
        <v>0.75650616000000004</v>
      </c>
      <c r="AU31" s="910">
        <f t="shared" si="15"/>
        <v>0.77920134480000003</v>
      </c>
      <c r="AV31" s="910">
        <f t="shared" si="15"/>
        <v>0.80257738514400001</v>
      </c>
      <c r="AW31" s="669">
        <f t="shared" si="12"/>
        <v>3.7999568899440002</v>
      </c>
      <c r="AX31" s="770">
        <f t="shared" si="13"/>
        <v>9.3113376376966421</v>
      </c>
      <c r="AY31" s="959">
        <v>0.95</v>
      </c>
      <c r="AZ31" s="896">
        <v>0.79</v>
      </c>
      <c r="BA31" s="896">
        <v>-19.62</v>
      </c>
      <c r="BB31" s="896">
        <v>-14.32</v>
      </c>
      <c r="BC31" s="896">
        <v>-10.4</v>
      </c>
      <c r="BE31" s="641">
        <v>2012</v>
      </c>
      <c r="BF31" s="922">
        <f t="shared" si="14"/>
        <v>0</v>
      </c>
      <c r="BG31" s="906">
        <v>2.6</v>
      </c>
    </row>
    <row r="32" spans="1:59" ht="11.25" customHeight="1" x14ac:dyDescent="0.2">
      <c r="A32" s="895" t="s">
        <v>946</v>
      </c>
      <c r="B32" s="899" t="s">
        <v>947</v>
      </c>
      <c r="C32" s="957" t="s">
        <v>4335</v>
      </c>
      <c r="D32" s="957" t="s">
        <v>4336</v>
      </c>
      <c r="E32" s="754">
        <v>8</v>
      </c>
      <c r="F32" s="1235">
        <v>647</v>
      </c>
      <c r="G32" s="1206" t="s">
        <v>106</v>
      </c>
      <c r="H32" s="1206" t="s">
        <v>106</v>
      </c>
      <c r="I32" s="898">
        <v>16.760000000000002</v>
      </c>
      <c r="J32" s="669">
        <f t="shared" si="0"/>
        <v>5.2505966587112169</v>
      </c>
      <c r="K32" s="901">
        <v>0.22</v>
      </c>
      <c r="L32" s="911">
        <v>4</v>
      </c>
      <c r="M32" s="660">
        <f t="shared" si="1"/>
        <v>0.88</v>
      </c>
      <c r="N32" s="894" t="s">
        <v>504</v>
      </c>
      <c r="O32" s="756">
        <v>0.21</v>
      </c>
      <c r="P32" s="885">
        <v>43914</v>
      </c>
      <c r="Q32" s="885">
        <v>43923</v>
      </c>
      <c r="R32" s="660">
        <f t="shared" si="2"/>
        <v>4.7619047619047663</v>
      </c>
      <c r="S32" s="721">
        <f>IF(INDEX(Historical!$D$7:$D$1379,MATCH(B32,Historical!$B$7:$B$1403,0))=0,"n/a",(INDEX(Historical!$C$7:$C$1381,MATCH(B32,Historical!$B$7:$B$1403,0))/INDEX(Historical!$D$7:$D$1379,MATCH(B32,Historical!$B$7:$B$1403,0))-1)*100)</f>
        <v>5.0632911392404889</v>
      </c>
      <c r="T32" s="721">
        <f>IF(INDEX(Historical!$F$7:$F$1372,MATCH(B32,Historical!$B$7:$B$1403,0))=0,"n/a",((INDEX(Historical!$C$7:$C$1381,MATCH(B32,Historical!$B$7:$B$1403,0))/INDEX(Historical!$F$7:$F$1372,MATCH(B32,Historical!$B$7:$B$1403,0)))^(1/3)-1)*100)</f>
        <v>5.343218065147215</v>
      </c>
      <c r="U32" s="721">
        <f>IF(INDEX(Historical!$H$7:$H$1372,MATCH(B32,Historical!$B$7:$B$1403,0))=0,"n/a",((INDEX(Historical!$C$7:$C$1381,MATCH(B32,Historical!$B$7:$B$1403,0))/INDEX(Historical!$H$7:$H$1372,MATCH(B32,Historical!$B$7:$B$1403,0)))^(1/5)-1)*100)</f>
        <v>5.3366794005815787</v>
      </c>
      <c r="V32" s="721" t="str">
        <f>IF(INDEX(Historical!$O$7:$O$1372,MATCH(B32,Historical!$B$7:$B$1403,0))=0,"n/a",((INDEX(Historical!$C$7:$C$1381,MATCH(B32,Historical!$B$7:$B$1403,0))/INDEX(Historical!$O$7:$O$1372,MATCH(B32,Historical!$B$7:$B$1403,0)))^(1/10)-1)*100)</f>
        <v>n/a</v>
      </c>
      <c r="W32" s="722" t="str">
        <f t="shared" si="3"/>
        <v>n/a</v>
      </c>
      <c r="X32" s="723" t="str">
        <f t="shared" si="4"/>
        <v>n/a</v>
      </c>
      <c r="Y32" s="679"/>
      <c r="Z32" s="669">
        <f t="shared" si="5"/>
        <v>293.33333333333337</v>
      </c>
      <c r="AA32" s="910">
        <f t="shared" si="6"/>
        <v>55.866666666666674</v>
      </c>
      <c r="AB32" s="911">
        <v>12</v>
      </c>
      <c r="AC32" s="889">
        <v>0.3</v>
      </c>
      <c r="AD32" s="889">
        <v>11.32</v>
      </c>
      <c r="AE32" s="889">
        <v>6.4</v>
      </c>
      <c r="AF32" s="889">
        <v>2.75</v>
      </c>
      <c r="AG32" s="889">
        <v>5.7</v>
      </c>
      <c r="AH32" s="889">
        <v>-24.8</v>
      </c>
      <c r="AI32" s="889">
        <v>-9.8000000000000007</v>
      </c>
      <c r="AJ32" s="889">
        <v>-7.1999999999999993</v>
      </c>
      <c r="AK32" s="889">
        <v>5</v>
      </c>
      <c r="AL32" s="902">
        <v>1270</v>
      </c>
      <c r="AM32" s="896">
        <v>0.2</v>
      </c>
      <c r="AN32" s="889">
        <v>2.96</v>
      </c>
      <c r="AO32" s="762">
        <f t="shared" si="7"/>
        <v>-45.279390607373877</v>
      </c>
      <c r="AP32" s="763">
        <f t="shared" si="8"/>
        <v>10.587276059292796</v>
      </c>
      <c r="AQ32" s="912">
        <f t="shared" si="9"/>
        <v>161.30725493464871</v>
      </c>
      <c r="AR32" s="669">
        <f>INDEX(Historical!$C$7:$C$1381,MATCH(B32,Historical!$B$7:$B$1403,0))*IF(AH32="n/a",1.03,IF(AH32&lt;0,1.01,IF(AH32&gt;10,1.1,(1+AH32/100))))</f>
        <v>0.83829999999999993</v>
      </c>
      <c r="AS32" s="910">
        <f t="shared" si="10"/>
        <v>0.84668299999999996</v>
      </c>
      <c r="AT32" s="910">
        <f t="shared" si="15"/>
        <v>0.88901715000000003</v>
      </c>
      <c r="AU32" s="910">
        <f t="shared" si="15"/>
        <v>0.93346800750000003</v>
      </c>
      <c r="AV32" s="910">
        <f t="shared" si="15"/>
        <v>0.98014140787500004</v>
      </c>
      <c r="AW32" s="669">
        <f t="shared" si="12"/>
        <v>4.4876095653750001</v>
      </c>
      <c r="AX32" s="770">
        <f t="shared" si="13"/>
        <v>26.775713397225537</v>
      </c>
      <c r="AY32" s="959">
        <v>0.54</v>
      </c>
      <c r="AZ32" s="896">
        <v>11.58</v>
      </c>
      <c r="BA32" s="896">
        <v>-13.74</v>
      </c>
      <c r="BB32" s="896">
        <v>-9.15</v>
      </c>
      <c r="BC32" s="896">
        <v>-5.33</v>
      </c>
      <c r="BE32" s="641">
        <v>2013</v>
      </c>
      <c r="BF32" s="922">
        <f t="shared" si="14"/>
        <v>0</v>
      </c>
      <c r="BG32" s="906">
        <v>1.0999999999999999</v>
      </c>
    </row>
    <row r="33" spans="1:59" ht="11.25" customHeight="1" x14ac:dyDescent="0.2">
      <c r="A33" s="887" t="s">
        <v>939</v>
      </c>
      <c r="B33" s="899" t="s">
        <v>940</v>
      </c>
      <c r="C33" s="957" t="s">
        <v>112</v>
      </c>
      <c r="D33" s="957" t="s">
        <v>4348</v>
      </c>
      <c r="E33" s="754">
        <v>11</v>
      </c>
      <c r="F33" s="1235">
        <v>324</v>
      </c>
      <c r="G33" s="1235" t="s">
        <v>37</v>
      </c>
      <c r="H33" s="1235" t="s">
        <v>115</v>
      </c>
      <c r="I33" s="898">
        <v>58.99</v>
      </c>
      <c r="J33" s="669">
        <f t="shared" si="0"/>
        <v>2.1698592981861333</v>
      </c>
      <c r="K33" s="901">
        <v>0.32</v>
      </c>
      <c r="L33" s="911">
        <v>4</v>
      </c>
      <c r="M33" s="660">
        <f t="shared" si="1"/>
        <v>1.28</v>
      </c>
      <c r="N33" s="894" t="s">
        <v>515</v>
      </c>
      <c r="O33" s="756">
        <v>0.31</v>
      </c>
      <c r="P33" s="885">
        <v>43874</v>
      </c>
      <c r="Q33" s="885">
        <v>43888</v>
      </c>
      <c r="R33" s="660">
        <f t="shared" si="2"/>
        <v>3.2258064516129057</v>
      </c>
      <c r="S33" s="721">
        <f>IF(INDEX(Historical!$D$7:$D$1379,MATCH(B33,Historical!$B$7:$B$1403,0))=0,"n/a",(INDEX(Historical!$C$7:$C$1381,MATCH(B33,Historical!$B$7:$B$1403,0))/INDEX(Historical!$D$7:$D$1379,MATCH(B33,Historical!$B$7:$B$1403,0))-1)*100)</f>
        <v>3.3333333333333437</v>
      </c>
      <c r="T33" s="721">
        <f>IF(INDEX(Historical!$F$7:$F$1372,MATCH(B33,Historical!$B$7:$B$1403,0))=0,"n/a",((INDEX(Historical!$C$7:$C$1381,MATCH(B33,Historical!$B$7:$B$1403,0))/INDEX(Historical!$F$7:$F$1372,MATCH(B33,Historical!$B$7:$B$1403,0)))^(1/3)-1)*100)</f>
        <v>3.4509669068251148</v>
      </c>
      <c r="U33" s="721">
        <f>IF(INDEX(Historical!$H$7:$H$1372,MATCH(B33,Historical!$B$7:$B$1403,0))=0,"n/a",((INDEX(Historical!$C$7:$C$1381,MATCH(B33,Historical!$B$7:$B$1403,0))/INDEX(Historical!$H$7:$H$1372,MATCH(B33,Historical!$B$7:$B$1403,0)))^(1/5)-1)*100)</f>
        <v>4.3961149790192833</v>
      </c>
      <c r="V33" s="721">
        <f>IF(INDEX(Historical!$O$7:$O$1372,MATCH(B33,Historical!$B$7:$B$1403,0))=0,"n/a",((INDEX(Historical!$C$7:$C$1381,MATCH(B33,Historical!$B$7:$B$1403,0))/INDEX(Historical!$O$7:$O$1372,MATCH(B33,Historical!$B$7:$B$1403,0)))^(1/10)-1)*100)</f>
        <v>7.5293556739927769</v>
      </c>
      <c r="W33" s="722">
        <f t="shared" si="3"/>
        <v>0.58386337016910339</v>
      </c>
      <c r="X33" s="723">
        <f t="shared" si="4"/>
        <v>0.69779602841575927</v>
      </c>
      <c r="Y33" s="679"/>
      <c r="Z33" s="669">
        <f t="shared" si="5"/>
        <v>33.507853403141361</v>
      </c>
      <c r="AA33" s="910">
        <f t="shared" si="6"/>
        <v>15.442408376963352</v>
      </c>
      <c r="AB33" s="911">
        <v>6</v>
      </c>
      <c r="AC33" s="889">
        <v>3.82</v>
      </c>
      <c r="AD33" s="889">
        <v>1.29</v>
      </c>
      <c r="AE33" s="889">
        <v>0.67</v>
      </c>
      <c r="AF33" s="889">
        <v>2.37</v>
      </c>
      <c r="AG33" s="889">
        <v>14.499999999999998</v>
      </c>
      <c r="AH33" s="889">
        <v>4.5999999999999996</v>
      </c>
      <c r="AI33" s="889">
        <v>9.1399999999999988</v>
      </c>
      <c r="AJ33" s="889">
        <v>6.3</v>
      </c>
      <c r="AK33" s="889">
        <v>12</v>
      </c>
      <c r="AL33" s="902">
        <v>2300</v>
      </c>
      <c r="AM33" s="896">
        <v>0.6</v>
      </c>
      <c r="AN33" s="889">
        <v>0.99</v>
      </c>
      <c r="AO33" s="762">
        <f t="shared" si="7"/>
        <v>-8.876434099757935</v>
      </c>
      <c r="AP33" s="763">
        <f t="shared" si="8"/>
        <v>6.5659742772054166</v>
      </c>
      <c r="AQ33" s="912">
        <f t="shared" si="9"/>
        <v>27.538243246492144</v>
      </c>
      <c r="AR33" s="669">
        <f>INDEX(Historical!$C$7:$C$1381,MATCH(B33,Historical!$B$7:$B$1403,0))*IF(AH33="n/a",1.03,IF(AH33&lt;0,1.01,IF(AH33&gt;10,1.1,(1+AH33/100))))</f>
        <v>1.29704</v>
      </c>
      <c r="AS33" s="910">
        <f t="shared" si="10"/>
        <v>1.415589456</v>
      </c>
      <c r="AT33" s="910">
        <f t="shared" si="15"/>
        <v>1.5571484016000001</v>
      </c>
      <c r="AU33" s="910">
        <f t="shared" si="15"/>
        <v>1.7128632417600003</v>
      </c>
      <c r="AV33" s="910">
        <f t="shared" si="15"/>
        <v>1.8841495659360004</v>
      </c>
      <c r="AW33" s="669">
        <f t="shared" si="12"/>
        <v>7.8667906652960005</v>
      </c>
      <c r="AX33" s="770">
        <f t="shared" si="13"/>
        <v>13.335803806231564</v>
      </c>
      <c r="AY33" s="959">
        <v>1.32</v>
      </c>
      <c r="AZ33" s="896">
        <v>19.29</v>
      </c>
      <c r="BA33" s="896">
        <v>-16.470000000000002</v>
      </c>
      <c r="BB33" s="896">
        <v>-11.379999999999999</v>
      </c>
      <c r="BC33" s="896">
        <v>-1.66</v>
      </c>
      <c r="BE33" s="641">
        <v>2010</v>
      </c>
      <c r="BF33" s="922">
        <f t="shared" si="14"/>
        <v>0</v>
      </c>
      <c r="BG33" s="906">
        <v>5.6000000000000005</v>
      </c>
    </row>
    <row r="34" spans="1:59" ht="11.25" customHeight="1" x14ac:dyDescent="0.2">
      <c r="A34" s="895" t="s">
        <v>931</v>
      </c>
      <c r="B34" s="899" t="s">
        <v>932</v>
      </c>
      <c r="C34" s="957" t="s">
        <v>4335</v>
      </c>
      <c r="D34" s="957" t="s">
        <v>4336</v>
      </c>
      <c r="E34" s="754">
        <v>10</v>
      </c>
      <c r="F34" s="1235">
        <v>403</v>
      </c>
      <c r="G34" s="1235" t="s">
        <v>106</v>
      </c>
      <c r="H34" s="1235" t="s">
        <v>106</v>
      </c>
      <c r="I34" s="898">
        <v>47.84</v>
      </c>
      <c r="J34" s="669">
        <f t="shared" si="0"/>
        <v>3.4280936454849495</v>
      </c>
      <c r="K34" s="901">
        <v>0.41</v>
      </c>
      <c r="L34" s="911">
        <v>4</v>
      </c>
      <c r="M34" s="660">
        <f t="shared" si="1"/>
        <v>1.64</v>
      </c>
      <c r="N34" s="894" t="s">
        <v>515</v>
      </c>
      <c r="O34" s="756">
        <v>0.39</v>
      </c>
      <c r="P34" s="885">
        <v>43874</v>
      </c>
      <c r="Q34" s="885">
        <v>43888</v>
      </c>
      <c r="R34" s="660">
        <f t="shared" si="2"/>
        <v>5.128205128205118</v>
      </c>
      <c r="S34" s="721">
        <f>IF(INDEX(Historical!$D$7:$D$1379,MATCH(B34,Historical!$B$7:$B$1403,0))=0,"n/a",(INDEX(Historical!$C$7:$C$1381,MATCH(B34,Historical!$B$7:$B$1403,0))/INDEX(Historical!$D$7:$D$1379,MATCH(B34,Historical!$B$7:$B$1403,0))-1)*100)</f>
        <v>2.6315789473684292</v>
      </c>
      <c r="T34" s="721">
        <f>IF(INDEX(Historical!$F$7:$F$1372,MATCH(B34,Historical!$B$7:$B$1403,0))=0,"n/a",((INDEX(Historical!$C$7:$C$1381,MATCH(B34,Historical!$B$7:$B$1403,0))/INDEX(Historical!$F$7:$F$1372,MATCH(B34,Historical!$B$7:$B$1403,0)))^(1/3)-1)*100)</f>
        <v>5.7264270346431223</v>
      </c>
      <c r="U34" s="721">
        <f>IF(INDEX(Historical!$H$7:$H$1372,MATCH(B34,Historical!$B$7:$B$1403,0))=0,"n/a",((INDEX(Historical!$C$7:$C$1381,MATCH(B34,Historical!$B$7:$B$1403,0))/INDEX(Historical!$H$7:$H$1372,MATCH(B34,Historical!$B$7:$B$1403,0)))^(1/5)-1)*100)</f>
        <v>8.4471771197698544</v>
      </c>
      <c r="V34" s="721">
        <f>IF(INDEX(Historical!$O$7:$O$1372,MATCH(B34,Historical!$B$7:$B$1403,0))=0,"n/a",((INDEX(Historical!$C$7:$C$1381,MATCH(B34,Historical!$B$7:$B$1403,0))/INDEX(Historical!$O$7:$O$1372,MATCH(B34,Historical!$B$7:$B$1403,0)))^(1/10)-1)*100)</f>
        <v>5.5680701228591811</v>
      </c>
      <c r="W34" s="722">
        <f t="shared" si="3"/>
        <v>1.517074486021786</v>
      </c>
      <c r="X34" s="723">
        <f t="shared" si="4"/>
        <v>0.11847373239508913</v>
      </c>
      <c r="Y34" s="900"/>
      <c r="Z34" s="669">
        <f t="shared" si="5"/>
        <v>69.78723404255318</v>
      </c>
      <c r="AA34" s="910">
        <f t="shared" si="6"/>
        <v>20.357446808510637</v>
      </c>
      <c r="AB34" s="911">
        <v>12</v>
      </c>
      <c r="AC34" s="889">
        <v>2.35</v>
      </c>
      <c r="AD34" s="889">
        <v>2.87</v>
      </c>
      <c r="AE34" s="889">
        <v>7.73</v>
      </c>
      <c r="AF34" s="889">
        <v>4.16</v>
      </c>
      <c r="AG34" s="889" t="s">
        <v>136</v>
      </c>
      <c r="AH34" s="891">
        <v>126.69999999999999</v>
      </c>
      <c r="AI34" s="891">
        <v>-19.38</v>
      </c>
      <c r="AJ34" s="889">
        <v>71.3</v>
      </c>
      <c r="AK34" s="889">
        <v>7.1</v>
      </c>
      <c r="AL34" s="902">
        <v>7080</v>
      </c>
      <c r="AM34" s="896">
        <v>0.6</v>
      </c>
      <c r="AN34" s="889">
        <v>0</v>
      </c>
      <c r="AO34" s="762">
        <f t="shared" si="7"/>
        <v>-8.4821760432558335</v>
      </c>
      <c r="AP34" s="763">
        <f t="shared" si="8"/>
        <v>11.875270765254804</v>
      </c>
      <c r="AQ34" s="912">
        <f t="shared" si="9"/>
        <v>94.006848359540896</v>
      </c>
      <c r="AR34" s="669">
        <f>INDEX(Historical!$C$7:$C$1381,MATCH(B34,Historical!$B$7:$B$1403,0))*IF(AH34="n/a",1.03,IF(AH34&lt;0,1.01,IF(AH34&gt;10,1.1,(1+AH34/100))))</f>
        <v>1.7160000000000002</v>
      </c>
      <c r="AS34" s="910">
        <f t="shared" si="10"/>
        <v>1.7331600000000003</v>
      </c>
      <c r="AT34" s="910">
        <f t="shared" si="15"/>
        <v>1.8562143600000003</v>
      </c>
      <c r="AU34" s="910">
        <f t="shared" si="15"/>
        <v>1.9880055795600002</v>
      </c>
      <c r="AV34" s="910">
        <f t="shared" si="15"/>
        <v>2.1291539757087601</v>
      </c>
      <c r="AW34" s="669">
        <f t="shared" si="12"/>
        <v>9.4225339152687617</v>
      </c>
      <c r="AX34" s="770">
        <f t="shared" si="13"/>
        <v>19.695932097133699</v>
      </c>
      <c r="AY34" s="959">
        <v>0.6</v>
      </c>
      <c r="AZ34" s="896">
        <v>0.61</v>
      </c>
      <c r="BA34" s="896">
        <v>-14.08</v>
      </c>
      <c r="BB34" s="896">
        <v>-8.94</v>
      </c>
      <c r="BC34" s="896">
        <v>-7.86</v>
      </c>
      <c r="BE34" s="641">
        <v>2011</v>
      </c>
      <c r="BF34" s="922">
        <f t="shared" si="14"/>
        <v>0</v>
      </c>
      <c r="BG34" s="906" t="s">
        <v>136</v>
      </c>
    </row>
    <row r="35" spans="1:59" ht="11.25" customHeight="1" x14ac:dyDescent="0.2">
      <c r="A35" s="895" t="s">
        <v>443</v>
      </c>
      <c r="B35" s="899" t="s">
        <v>444</v>
      </c>
      <c r="C35" s="957" t="s">
        <v>108</v>
      </c>
      <c r="D35" s="957" t="s">
        <v>118</v>
      </c>
      <c r="E35" s="754">
        <v>16</v>
      </c>
      <c r="F35" s="1235">
        <v>244</v>
      </c>
      <c r="G35" s="1235" t="s">
        <v>106</v>
      </c>
      <c r="H35" s="1235" t="s">
        <v>106</v>
      </c>
      <c r="I35" s="898">
        <v>120.59</v>
      </c>
      <c r="J35" s="669">
        <f t="shared" si="0"/>
        <v>2.0897255162119577</v>
      </c>
      <c r="K35" s="901">
        <v>0.63</v>
      </c>
      <c r="L35" s="911">
        <v>4</v>
      </c>
      <c r="M35" s="660">
        <f t="shared" si="1"/>
        <v>2.52</v>
      </c>
      <c r="N35" s="894" t="s">
        <v>379</v>
      </c>
      <c r="O35" s="756">
        <v>0.6</v>
      </c>
      <c r="P35" s="885">
        <v>43790</v>
      </c>
      <c r="Q35" s="885">
        <v>43814</v>
      </c>
      <c r="R35" s="660">
        <f t="shared" si="2"/>
        <v>5.0000000000000044</v>
      </c>
      <c r="S35" s="721">
        <f>IF(INDEX(Historical!$D$7:$D$1379,MATCH(B35,Historical!$B$7:$B$1403,0))=0,"n/a",(INDEX(Historical!$C$7:$C$1381,MATCH(B35,Historical!$B$7:$B$1403,0))/INDEX(Historical!$D$7:$D$1379,MATCH(B35,Historical!$B$7:$B$1403,0))-1)*100)</f>
        <v>6.578947368421062</v>
      </c>
      <c r="T35" s="721">
        <f>IF(INDEX(Historical!$F$7:$F$1372,MATCH(B35,Historical!$B$7:$B$1403,0))=0,"n/a",((INDEX(Historical!$C$7:$C$1381,MATCH(B35,Historical!$B$7:$B$1403,0))/INDEX(Historical!$F$7:$F$1372,MATCH(B35,Historical!$B$7:$B$1403,0)))^(1/3)-1)*100)</f>
        <v>6.1785390014408526</v>
      </c>
      <c r="U35" s="721">
        <f>IF(INDEX(Historical!$H$7:$H$1372,MATCH(B35,Historical!$B$7:$B$1403,0))=0,"n/a",((INDEX(Historical!$C$7:$C$1381,MATCH(B35,Historical!$B$7:$B$1403,0))/INDEX(Historical!$H$7:$H$1372,MATCH(B35,Historical!$B$7:$B$1403,0)))^(1/5)-1)*100)</f>
        <v>18.048393622212046</v>
      </c>
      <c r="V35" s="721">
        <f>IF(INDEX(Historical!$O$7:$O$1372,MATCH(B35,Historical!$B$7:$B$1403,0))=0,"n/a",((INDEX(Historical!$C$7:$C$1381,MATCH(B35,Historical!$B$7:$B$1403,0))/INDEX(Historical!$O$7:$O$1372,MATCH(B35,Historical!$B$7:$B$1403,0)))^(1/10)-1)*100)</f>
        <v>15.206087060370677</v>
      </c>
      <c r="W35" s="722">
        <f t="shared" si="3"/>
        <v>1.1869189983298756</v>
      </c>
      <c r="X35" s="723" t="str">
        <f t="shared" si="4"/>
        <v>n/a</v>
      </c>
      <c r="Y35" s="900"/>
      <c r="Z35" s="669">
        <f t="shared" si="5"/>
        <v>44.919786096256679</v>
      </c>
      <c r="AA35" s="910">
        <f t="shared" si="6"/>
        <v>21.495543672014261</v>
      </c>
      <c r="AB35" s="911">
        <v>12</v>
      </c>
      <c r="AC35" s="889">
        <v>5.61</v>
      </c>
      <c r="AD35" s="889">
        <v>1.1100000000000001</v>
      </c>
      <c r="AE35" s="889">
        <v>0.72</v>
      </c>
      <c r="AF35" s="889">
        <v>1.31</v>
      </c>
      <c r="AG35" s="889">
        <v>6.5</v>
      </c>
      <c r="AH35" s="891">
        <v>45.9</v>
      </c>
      <c r="AI35" s="891">
        <v>14.74</v>
      </c>
      <c r="AJ35" s="889">
        <v>-1.9</v>
      </c>
      <c r="AK35" s="889">
        <v>19.400000000000002</v>
      </c>
      <c r="AL35" s="902">
        <v>7290</v>
      </c>
      <c r="AM35" s="896">
        <v>0.2</v>
      </c>
      <c r="AN35" s="889">
        <v>0.36</v>
      </c>
      <c r="AO35" s="762">
        <f t="shared" si="7"/>
        <v>-1.3574245335902582</v>
      </c>
      <c r="AP35" s="763">
        <f t="shared" si="8"/>
        <v>20.138119138424003</v>
      </c>
      <c r="AQ35" s="912">
        <f t="shared" si="9"/>
        <v>11.871279623480536</v>
      </c>
      <c r="AR35" s="669">
        <f>INDEX(Historical!$C$7:$C$1381,MATCH(B35,Historical!$B$7:$B$1403,0))*IF(AH35="n/a",1.03,IF(AH35&lt;0,1.01,IF(AH35&gt;10,1.1,(1+AH35/100))))</f>
        <v>2.6730000000000005</v>
      </c>
      <c r="AS35" s="910">
        <f t="shared" si="10"/>
        <v>2.9403000000000006</v>
      </c>
      <c r="AT35" s="910">
        <f t="shared" si="15"/>
        <v>3.2343300000000008</v>
      </c>
      <c r="AU35" s="910">
        <f t="shared" si="15"/>
        <v>3.5577630000000013</v>
      </c>
      <c r="AV35" s="910">
        <f t="shared" si="15"/>
        <v>3.9135393000000018</v>
      </c>
      <c r="AW35" s="669">
        <f t="shared" si="12"/>
        <v>16.318932300000007</v>
      </c>
      <c r="AX35" s="770">
        <f t="shared" si="13"/>
        <v>13.532575089145043</v>
      </c>
      <c r="AY35" s="959">
        <v>0.52</v>
      </c>
      <c r="AZ35" s="896">
        <v>31.3</v>
      </c>
      <c r="BA35" s="896">
        <v>-15.440000000000001</v>
      </c>
      <c r="BB35" s="896">
        <v>-9.5</v>
      </c>
      <c r="BC35" s="896">
        <v>-1.34</v>
      </c>
      <c r="BE35" s="641">
        <v>2005</v>
      </c>
      <c r="BF35" s="922">
        <f t="shared" si="14"/>
        <v>1</v>
      </c>
      <c r="BG35" s="906">
        <v>0.8</v>
      </c>
    </row>
    <row r="36" spans="1:59" ht="11.25" customHeight="1" x14ac:dyDescent="0.2">
      <c r="A36" s="887" t="s">
        <v>948</v>
      </c>
      <c r="B36" s="899" t="s">
        <v>949</v>
      </c>
      <c r="C36" s="957" t="s">
        <v>108</v>
      </c>
      <c r="D36" s="957" t="s">
        <v>118</v>
      </c>
      <c r="E36" s="754">
        <v>10</v>
      </c>
      <c r="F36" s="1235">
        <v>416</v>
      </c>
      <c r="G36" s="1191" t="s">
        <v>37</v>
      </c>
      <c r="H36" s="1191" t="s">
        <v>115</v>
      </c>
      <c r="I36" s="898">
        <v>97.49</v>
      </c>
      <c r="J36" s="669">
        <f t="shared" si="0"/>
        <v>1.8463432146886862</v>
      </c>
      <c r="K36" s="901">
        <v>0.45</v>
      </c>
      <c r="L36" s="911">
        <v>4</v>
      </c>
      <c r="M36" s="660">
        <f t="shared" si="1"/>
        <v>1.8</v>
      </c>
      <c r="N36" s="894" t="s">
        <v>593</v>
      </c>
      <c r="O36" s="756">
        <v>0.43</v>
      </c>
      <c r="P36" s="885">
        <v>43895</v>
      </c>
      <c r="Q36" s="885">
        <v>43910</v>
      </c>
      <c r="R36" s="660">
        <f t="shared" si="2"/>
        <v>4.6511627906976782</v>
      </c>
      <c r="S36" s="721">
        <f>IF(INDEX(Historical!$D$7:$D$1379,MATCH(B36,Historical!$B$7:$B$1403,0))=0,"n/a",(INDEX(Historical!$C$7:$C$1381,MATCH(B36,Historical!$B$7:$B$1403,0))/INDEX(Historical!$D$7:$D$1379,MATCH(B36,Historical!$B$7:$B$1403,0))-1)*100)</f>
        <v>4.8780487804878092</v>
      </c>
      <c r="T36" s="721">
        <f>IF(INDEX(Historical!$F$7:$F$1372,MATCH(B36,Historical!$B$7:$B$1403,0))=0,"n/a",((INDEX(Historical!$C$7:$C$1381,MATCH(B36,Historical!$B$7:$B$1403,0))/INDEX(Historical!$F$7:$F$1372,MATCH(B36,Historical!$B$7:$B$1403,0)))^(1/3)-1)*100)</f>
        <v>4.2065344470325394</v>
      </c>
      <c r="U36" s="721">
        <f>IF(INDEX(Historical!$H$7:$H$1372,MATCH(B36,Historical!$B$7:$B$1403,0))=0,"n/a",((INDEX(Historical!$C$7:$C$1381,MATCH(B36,Historical!$B$7:$B$1403,0))/INDEX(Historical!$H$7:$H$1372,MATCH(B36,Historical!$B$7:$B$1403,0)))^(1/5)-1)*100)</f>
        <v>3.6175193719643062</v>
      </c>
      <c r="V36" s="721">
        <f>IF(INDEX(Historical!$O$7:$O$1372,MATCH(B36,Historical!$B$7:$B$1403,0))=0,"n/a",((INDEX(Historical!$C$7:$C$1381,MATCH(B36,Historical!$B$7:$B$1403,0))/INDEX(Historical!$O$7:$O$1372,MATCH(B36,Historical!$B$7:$B$1403,0)))^(1/10)-1)*100)</f>
        <v>2.9987247698217256</v>
      </c>
      <c r="W36" s="722">
        <f t="shared" si="3"/>
        <v>1.2063525830612885</v>
      </c>
      <c r="X36" s="723">
        <f t="shared" si="4"/>
        <v>0.29410726601335818</v>
      </c>
      <c r="Y36" s="683"/>
      <c r="Z36" s="669">
        <f t="shared" si="5"/>
        <v>50.991501416430594</v>
      </c>
      <c r="AA36" s="910">
        <f t="shared" si="6"/>
        <v>27.61756373937677</v>
      </c>
      <c r="AB36" s="911">
        <v>12</v>
      </c>
      <c r="AC36" s="889">
        <v>3.53</v>
      </c>
      <c r="AD36" s="889">
        <v>2.46</v>
      </c>
      <c r="AE36" s="889">
        <v>2.56</v>
      </c>
      <c r="AF36" s="889">
        <v>3.55</v>
      </c>
      <c r="AG36" s="889">
        <v>13.5</v>
      </c>
      <c r="AH36" s="889">
        <v>2</v>
      </c>
      <c r="AI36" s="889">
        <v>12.520000000000001</v>
      </c>
      <c r="AJ36" s="889">
        <v>12.3</v>
      </c>
      <c r="AK36" s="889">
        <v>11.24</v>
      </c>
      <c r="AL36" s="902">
        <v>18410</v>
      </c>
      <c r="AM36" s="896">
        <v>0.1</v>
      </c>
      <c r="AN36" s="889">
        <v>0.89</v>
      </c>
      <c r="AO36" s="762">
        <f t="shared" si="7"/>
        <v>-22.153701152723777</v>
      </c>
      <c r="AP36" s="763">
        <f t="shared" si="8"/>
        <v>5.4638625866529926</v>
      </c>
      <c r="AQ36" s="912">
        <f t="shared" si="9"/>
        <v>108.7447684239057</v>
      </c>
      <c r="AR36" s="669">
        <f>INDEX(Historical!$C$7:$C$1381,MATCH(B36,Historical!$B$7:$B$1403,0))*IF(AH36="n/a",1.03,IF(AH36&lt;0,1.01,IF(AH36&gt;10,1.1,(1+AH36/100))))</f>
        <v>1.7544</v>
      </c>
      <c r="AS36" s="910">
        <f t="shared" si="10"/>
        <v>1.9298400000000002</v>
      </c>
      <c r="AT36" s="910">
        <f t="shared" si="15"/>
        <v>2.1228240000000005</v>
      </c>
      <c r="AU36" s="910">
        <f t="shared" si="15"/>
        <v>2.3351064000000008</v>
      </c>
      <c r="AV36" s="910">
        <f t="shared" si="15"/>
        <v>2.5686170400000012</v>
      </c>
      <c r="AW36" s="669">
        <f t="shared" si="12"/>
        <v>10.710787440000002</v>
      </c>
      <c r="AX36" s="770">
        <f t="shared" si="13"/>
        <v>10.986549841009337</v>
      </c>
      <c r="AY36" s="959">
        <v>0.77</v>
      </c>
      <c r="AZ36" s="896">
        <v>27.189999999999998</v>
      </c>
      <c r="BA36" s="896">
        <v>-10.94</v>
      </c>
      <c r="BB36" s="896">
        <v>-2.1399999999999997</v>
      </c>
      <c r="BC36" s="896">
        <v>6.09</v>
      </c>
      <c r="BE36" s="641">
        <v>2011</v>
      </c>
      <c r="BF36" s="922">
        <f t="shared" si="14"/>
        <v>0</v>
      </c>
      <c r="BG36" s="906">
        <v>3.5000000000000004</v>
      </c>
    </row>
    <row r="37" spans="1:59" ht="11.25" customHeight="1" x14ac:dyDescent="0.2">
      <c r="A37" s="905" t="s">
        <v>4587</v>
      </c>
      <c r="B37" s="899" t="s">
        <v>4548</v>
      </c>
      <c r="C37" s="957" t="s">
        <v>108</v>
      </c>
      <c r="D37" s="957" t="s">
        <v>4339</v>
      </c>
      <c r="E37" s="754">
        <v>5</v>
      </c>
      <c r="F37" s="1235">
        <v>823</v>
      </c>
      <c r="G37" s="1158" t="s">
        <v>106</v>
      </c>
      <c r="H37" s="1158" t="s">
        <v>106</v>
      </c>
      <c r="I37" s="898">
        <v>14.13</v>
      </c>
      <c r="J37" s="669">
        <f t="shared" si="0"/>
        <v>9.0587402689313521</v>
      </c>
      <c r="K37" s="901">
        <v>0.32</v>
      </c>
      <c r="L37" s="911">
        <v>4</v>
      </c>
      <c r="M37" s="660">
        <f t="shared" si="1"/>
        <v>1.28</v>
      </c>
      <c r="N37" s="894" t="s">
        <v>518</v>
      </c>
      <c r="O37" s="756">
        <v>0.3</v>
      </c>
      <c r="P37" s="890" t="s">
        <v>4557</v>
      </c>
      <c r="Q37" s="890" t="s">
        <v>4558</v>
      </c>
      <c r="R37" s="660">
        <f t="shared" si="2"/>
        <v>6.6666666666666732</v>
      </c>
      <c r="S37" s="721">
        <f>IF(INDEX(Historical!$D$7:$D$1379,MATCH(B37,Historical!$B$7:$B$1403,0))=0,"n/a",(INDEX(Historical!$C$7:$C$1381,MATCH(B37,Historical!$B$7:$B$1403,0))/INDEX(Historical!$D$7:$D$1379,MATCH(B37,Historical!$B$7:$B$1403,0))-1)*100)</f>
        <v>4.9180327868852514</v>
      </c>
      <c r="T37" s="721">
        <f>IF(INDEX(Historical!$F$7:$F$1372,MATCH(B37,Historical!$B$7:$B$1403,0))=0,"n/a",((INDEX(Historical!$C$7:$C$1381,MATCH(B37,Historical!$B$7:$B$1403,0))/INDEX(Historical!$F$7:$F$1372,MATCH(B37,Historical!$B$7:$B$1403,0)))^(1/3)-1)*100)</f>
        <v>8.9410587524324967</v>
      </c>
      <c r="U37" s="721" t="str">
        <f>IF(INDEX(Historical!$H$7:$H$1372,MATCH(B37,Historical!$B$7:$B$1403,0))=0,"n/a",((INDEX(Historical!$C$7:$C$1381,MATCH(B37,Historical!$B$7:$B$1403,0))/INDEX(Historical!$H$7:$H$1372,MATCH(B37,Historical!$B$7:$B$1403,0)))^(1/5)-1)*100)</f>
        <v>n/a</v>
      </c>
      <c r="V37" s="721" t="str">
        <f>IF(INDEX(Historical!$O$7:$O$1372,MATCH(B37,Historical!$B$7:$B$1403,0))=0,"n/a",((INDEX(Historical!$C$7:$C$1381,MATCH(B37,Historical!$B$7:$B$1403,0))/INDEX(Historical!$O$7:$O$1372,MATCH(B37,Historical!$B$7:$B$1403,0)))^(1/10)-1)*100)</f>
        <v>n/a</v>
      </c>
      <c r="W37" s="722" t="str">
        <f t="shared" si="3"/>
        <v>n/a</v>
      </c>
      <c r="X37" s="723" t="str">
        <f t="shared" si="4"/>
        <v>n/a</v>
      </c>
      <c r="Y37" s="691" t="s">
        <v>4597</v>
      </c>
      <c r="Z37" s="669">
        <f t="shared" si="5"/>
        <v>100.78740157480314</v>
      </c>
      <c r="AA37" s="910">
        <f t="shared" si="6"/>
        <v>11.125984251968504</v>
      </c>
      <c r="AB37" s="911">
        <v>12</v>
      </c>
      <c r="AC37" s="889">
        <v>1.27</v>
      </c>
      <c r="AD37" s="889" t="s">
        <v>136</v>
      </c>
      <c r="AE37" s="889">
        <v>2.35</v>
      </c>
      <c r="AF37" s="889">
        <v>0.84</v>
      </c>
      <c r="AG37" s="889">
        <v>10.9</v>
      </c>
      <c r="AH37" s="889">
        <v>-11.5</v>
      </c>
      <c r="AI37" s="889">
        <v>-1.92</v>
      </c>
      <c r="AJ37" s="889">
        <v>-1.58</v>
      </c>
      <c r="AK37" s="889" t="s">
        <v>136</v>
      </c>
      <c r="AL37" s="902">
        <v>297.72000000000003</v>
      </c>
      <c r="AM37" s="896">
        <v>1</v>
      </c>
      <c r="AN37" s="889">
        <v>3.56</v>
      </c>
      <c r="AO37" s="762" t="str">
        <f t="shared" si="7"/>
        <v>n/a</v>
      </c>
      <c r="AP37" s="763" t="str">
        <f t="shared" si="8"/>
        <v>n/a</v>
      </c>
      <c r="AQ37" s="912">
        <f t="shared" si="9"/>
        <v>-35.550789086276815</v>
      </c>
      <c r="AR37" s="669">
        <f>INDEX(Historical!$C$7:$C$1381,MATCH(B37,Historical!$B$7:$B$1403,0))*IF(AH37="n/a",1.03,IF(AH37&lt;0,1.01,IF(AH37&gt;10,1.1,(1+AH37/100))))</f>
        <v>1.2927999999999999</v>
      </c>
      <c r="AS37" s="910">
        <f t="shared" si="10"/>
        <v>1.305728</v>
      </c>
      <c r="AT37" s="910">
        <f t="shared" si="15"/>
        <v>1.3448998400000001</v>
      </c>
      <c r="AU37" s="910">
        <f t="shared" si="15"/>
        <v>1.3852468352</v>
      </c>
      <c r="AV37" s="910">
        <f t="shared" si="15"/>
        <v>1.4268042402560002</v>
      </c>
      <c r="AW37" s="669">
        <f t="shared" si="12"/>
        <v>6.7554789154560009</v>
      </c>
      <c r="AX37" s="770">
        <f t="shared" si="13"/>
        <v>47.809475693248409</v>
      </c>
      <c r="AY37" s="959">
        <v>0.74</v>
      </c>
      <c r="AZ37" s="896">
        <v>14.04</v>
      </c>
      <c r="BA37" s="896">
        <v>-11.469999999999999</v>
      </c>
      <c r="BB37" s="896">
        <v>-5.93</v>
      </c>
      <c r="BC37" s="896">
        <v>-3.65</v>
      </c>
      <c r="BE37" s="641">
        <v>2015</v>
      </c>
      <c r="BF37" s="922">
        <f t="shared" si="14"/>
        <v>0</v>
      </c>
      <c r="BG37" s="906">
        <v>2.1999999999999997</v>
      </c>
    </row>
    <row r="38" spans="1:59" ht="11.25" customHeight="1" x14ac:dyDescent="0.2">
      <c r="A38" s="887" t="s">
        <v>874</v>
      </c>
      <c r="B38" s="899" t="s">
        <v>875</v>
      </c>
      <c r="C38" s="957" t="s">
        <v>4335</v>
      </c>
      <c r="D38" s="957" t="s">
        <v>4336</v>
      </c>
      <c r="E38" s="754">
        <v>7</v>
      </c>
      <c r="F38" s="1235">
        <v>700</v>
      </c>
      <c r="G38" s="1099" t="s">
        <v>115</v>
      </c>
      <c r="H38" s="1099" t="s">
        <v>115</v>
      </c>
      <c r="I38" s="898">
        <v>22.84</v>
      </c>
      <c r="J38" s="669">
        <f t="shared" si="0"/>
        <v>5.0788091068301222</v>
      </c>
      <c r="K38" s="901">
        <v>0.28999999999999998</v>
      </c>
      <c r="L38" s="911">
        <v>4</v>
      </c>
      <c r="M38" s="660">
        <f t="shared" si="1"/>
        <v>1.1599999999999999</v>
      </c>
      <c r="N38" s="894" t="s">
        <v>465</v>
      </c>
      <c r="O38" s="756">
        <v>0.28000000000000003</v>
      </c>
      <c r="P38" s="885">
        <v>43828</v>
      </c>
      <c r="Q38" s="885">
        <v>43844</v>
      </c>
      <c r="R38" s="660">
        <f t="shared" si="2"/>
        <v>3.5714285714285547</v>
      </c>
      <c r="S38" s="721">
        <f>IF(INDEX(Historical!$D$7:$D$1379,MATCH(B38,Historical!$B$7:$B$1403,0))=0,"n/a",(INDEX(Historical!$C$7:$C$1381,MATCH(B38,Historical!$B$7:$B$1403,0))/INDEX(Historical!$D$7:$D$1379,MATCH(B38,Historical!$B$7:$B$1403,0))-1)*100)</f>
        <v>3.7037037037036979</v>
      </c>
      <c r="T38" s="721">
        <f>IF(INDEX(Historical!$F$7:$F$1372,MATCH(B38,Historical!$B$7:$B$1403,0))=0,"n/a",((INDEX(Historical!$C$7:$C$1381,MATCH(B38,Historical!$B$7:$B$1403,0))/INDEX(Historical!$F$7:$F$1372,MATCH(B38,Historical!$B$7:$B$1403,0)))^(1/3)-1)*100)</f>
        <v>3.8498820370220788</v>
      </c>
      <c r="U38" s="721">
        <f>IF(INDEX(Historical!$H$7:$H$1372,MATCH(B38,Historical!$B$7:$B$1403,0))=0,"n/a",((INDEX(Historical!$C$7:$C$1381,MATCH(B38,Historical!$B$7:$B$1403,0))/INDEX(Historical!$H$7:$H$1372,MATCH(B38,Historical!$B$7:$B$1403,0)))^(1/5)-1)*100)</f>
        <v>4.0126207180960938</v>
      </c>
      <c r="V38" s="721">
        <f>IF(INDEX(Historical!$O$7:$O$1372,MATCH(B38,Historical!$B$7:$B$1403,0))=0,"n/a",((INDEX(Historical!$C$7:$C$1381,MATCH(B38,Historical!$B$7:$B$1403,0))/INDEX(Historical!$O$7:$O$1372,MATCH(B38,Historical!$B$7:$B$1403,0)))^(1/10)-1)*100)</f>
        <v>3.6841429121064806</v>
      </c>
      <c r="W38" s="722">
        <f t="shared" si="3"/>
        <v>1.0891598979263808</v>
      </c>
      <c r="X38" s="723" t="str">
        <f t="shared" si="4"/>
        <v>n/a</v>
      </c>
      <c r="Y38" s="679"/>
      <c r="Z38" s="669">
        <f t="shared" si="5"/>
        <v>190.1639344262295</v>
      </c>
      <c r="AA38" s="910">
        <f t="shared" si="6"/>
        <v>37.442622950819676</v>
      </c>
      <c r="AB38" s="911">
        <v>12</v>
      </c>
      <c r="AC38" s="889">
        <v>0.61</v>
      </c>
      <c r="AD38" s="889">
        <v>12.48</v>
      </c>
      <c r="AE38" s="889">
        <v>6.69</v>
      </c>
      <c r="AF38" s="889">
        <v>1.29</v>
      </c>
      <c r="AG38" s="889">
        <v>2.9000000000000004</v>
      </c>
      <c r="AH38" s="889">
        <v>-49.4</v>
      </c>
      <c r="AI38" s="889">
        <v>16.48</v>
      </c>
      <c r="AJ38" s="889">
        <v>-9</v>
      </c>
      <c r="AK38" s="889">
        <v>3</v>
      </c>
      <c r="AL38" s="902">
        <v>1980</v>
      </c>
      <c r="AM38" s="896">
        <v>0.64</v>
      </c>
      <c r="AN38" s="889">
        <v>1.1499999999999999</v>
      </c>
      <c r="AO38" s="762">
        <f t="shared" si="7"/>
        <v>-28.35119312589346</v>
      </c>
      <c r="AP38" s="763">
        <f t="shared" si="8"/>
        <v>9.091429824926216</v>
      </c>
      <c r="AQ38" s="912">
        <f t="shared" si="9"/>
        <v>46.516565019579325</v>
      </c>
      <c r="AR38" s="669">
        <f>INDEX(Historical!$C$7:$C$1381,MATCH(B38,Historical!$B$7:$B$1403,0))*IF(AH38="n/a",1.03,IF(AH38&lt;0,1.01,IF(AH38&gt;10,1.1,(1+AH38/100))))</f>
        <v>1.1312000000000002</v>
      </c>
      <c r="AS38" s="910">
        <f t="shared" si="10"/>
        <v>1.2443200000000003</v>
      </c>
      <c r="AT38" s="910">
        <f t="shared" si="15"/>
        <v>1.2816496000000004</v>
      </c>
      <c r="AU38" s="910">
        <f t="shared" si="15"/>
        <v>1.3200990880000005</v>
      </c>
      <c r="AV38" s="910">
        <f t="shared" si="15"/>
        <v>1.3597020606400005</v>
      </c>
      <c r="AW38" s="669">
        <f t="shared" si="12"/>
        <v>6.3369707486400024</v>
      </c>
      <c r="AX38" s="770">
        <f t="shared" si="13"/>
        <v>27.745055817162882</v>
      </c>
      <c r="AY38" s="959">
        <v>0.79</v>
      </c>
      <c r="AZ38" s="896">
        <v>-1.9300000000000002</v>
      </c>
      <c r="BA38" s="896">
        <v>-22.71</v>
      </c>
      <c r="BB38" s="896">
        <v>-10.08</v>
      </c>
      <c r="BC38" s="896">
        <v>-16.150000000000002</v>
      </c>
      <c r="BE38" s="641">
        <v>2014</v>
      </c>
      <c r="BF38" s="922">
        <f t="shared" si="14"/>
        <v>0</v>
      </c>
      <c r="BG38" s="906">
        <v>1</v>
      </c>
    </row>
    <row r="39" spans="1:59" ht="11.25" customHeight="1" x14ac:dyDescent="0.2">
      <c r="A39" s="887" t="s">
        <v>886</v>
      </c>
      <c r="B39" s="899" t="s">
        <v>887</v>
      </c>
      <c r="C39" s="957" t="s">
        <v>112</v>
      </c>
      <c r="D39" s="957" t="s">
        <v>4348</v>
      </c>
      <c r="E39" s="754">
        <v>8</v>
      </c>
      <c r="F39" s="1235">
        <v>611</v>
      </c>
      <c r="G39" s="1235" t="s">
        <v>106</v>
      </c>
      <c r="H39" s="1235" t="s">
        <v>106</v>
      </c>
      <c r="I39" s="898">
        <v>38.36</v>
      </c>
      <c r="J39" s="669">
        <f t="shared" si="0"/>
        <v>1.5641293013555786</v>
      </c>
      <c r="K39" s="901">
        <v>0.15</v>
      </c>
      <c r="L39" s="911">
        <v>4</v>
      </c>
      <c r="M39" s="660">
        <f t="shared" si="1"/>
        <v>0.6</v>
      </c>
      <c r="N39" s="894" t="s">
        <v>265</v>
      </c>
      <c r="O39" s="756">
        <v>0.13</v>
      </c>
      <c r="P39" s="885">
        <v>43817</v>
      </c>
      <c r="Q39" s="885">
        <v>43835</v>
      </c>
      <c r="R39" s="660">
        <f t="shared" si="2"/>
        <v>15.384615384615378</v>
      </c>
      <c r="S39" s="721">
        <f>IF(INDEX(Historical!$D$7:$D$1379,MATCH(B39,Historical!$B$7:$B$1403,0))=0,"n/a",(INDEX(Historical!$C$7:$C$1381,MATCH(B39,Historical!$B$7:$B$1403,0))/INDEX(Historical!$D$7:$D$1379,MATCH(B39,Historical!$B$7:$B$1403,0))-1)*100)</f>
        <v>30.000000000000004</v>
      </c>
      <c r="T39" s="721">
        <f>IF(INDEX(Historical!$F$7:$F$1372,MATCH(B39,Historical!$B$7:$B$1403,0))=0,"n/a",((INDEX(Historical!$C$7:$C$1381,MATCH(B39,Historical!$B$7:$B$1403,0))/INDEX(Historical!$F$7:$F$1372,MATCH(B39,Historical!$B$7:$B$1403,0)))^(1/3)-1)*100)</f>
        <v>37.50688670741409</v>
      </c>
      <c r="U39" s="721">
        <f>IF(INDEX(Historical!$H$7:$H$1372,MATCH(B39,Historical!$B$7:$B$1403,0))=0,"n/a",((INDEX(Historical!$C$7:$C$1381,MATCH(B39,Historical!$B$7:$B$1403,0))/INDEX(Historical!$H$7:$H$1372,MATCH(B39,Historical!$B$7:$B$1403,0)))^(1/5)-1)*100)</f>
        <v>34.080129120845726</v>
      </c>
      <c r="V39" s="721" t="str">
        <f>IF(INDEX(Historical!$O$7:$O$1372,MATCH(B39,Historical!$B$7:$B$1403,0))=0,"n/a",((INDEX(Historical!$C$7:$C$1381,MATCH(B39,Historical!$B$7:$B$1403,0))/INDEX(Historical!$O$7:$O$1372,MATCH(B39,Historical!$B$7:$B$1403,0)))^(1/10)-1)*100)</f>
        <v>n/a</v>
      </c>
      <c r="W39" s="722" t="str">
        <f t="shared" si="3"/>
        <v>n/a</v>
      </c>
      <c r="X39" s="723">
        <f t="shared" si="4"/>
        <v>2.0780566537101048</v>
      </c>
      <c r="Y39" s="679"/>
      <c r="Z39" s="669">
        <f t="shared" si="5"/>
        <v>11.787819253438114</v>
      </c>
      <c r="AA39" s="910">
        <f t="shared" si="6"/>
        <v>7.5363457760314345</v>
      </c>
      <c r="AB39" s="911">
        <v>12</v>
      </c>
      <c r="AC39" s="889">
        <v>5.09</v>
      </c>
      <c r="AD39" s="889">
        <v>0.5</v>
      </c>
      <c r="AE39" s="889">
        <v>2.2200000000000002</v>
      </c>
      <c r="AF39" s="889">
        <v>0.77</v>
      </c>
      <c r="AG39" s="889">
        <v>10.7</v>
      </c>
      <c r="AH39" s="889">
        <v>10.5</v>
      </c>
      <c r="AI39" s="889">
        <v>21.310000000000002</v>
      </c>
      <c r="AJ39" s="889">
        <v>16.400000000000002</v>
      </c>
      <c r="AK39" s="889">
        <v>14.979999999999999</v>
      </c>
      <c r="AL39" s="902">
        <v>4480</v>
      </c>
      <c r="AM39" s="896">
        <v>2.7</v>
      </c>
      <c r="AN39" s="889">
        <v>2.41</v>
      </c>
      <c r="AO39" s="762">
        <f t="shared" si="7"/>
        <v>28.107912646169869</v>
      </c>
      <c r="AP39" s="763">
        <f t="shared" si="8"/>
        <v>35.644258422201304</v>
      </c>
      <c r="AQ39" s="912">
        <f t="shared" si="9"/>
        <v>-49.215110525782023</v>
      </c>
      <c r="AR39" s="669">
        <f>INDEX(Historical!$C$7:$C$1381,MATCH(B39,Historical!$B$7:$B$1403,0))*IF(AH39="n/a",1.03,IF(AH39&lt;0,1.01,IF(AH39&gt;10,1.1,(1+AH39/100))))</f>
        <v>0.57200000000000006</v>
      </c>
      <c r="AS39" s="910">
        <f t="shared" si="10"/>
        <v>0.62920000000000009</v>
      </c>
      <c r="AT39" s="910">
        <f t="shared" si="15"/>
        <v>0.69212000000000018</v>
      </c>
      <c r="AU39" s="910">
        <f t="shared" si="15"/>
        <v>0.76133200000000023</v>
      </c>
      <c r="AV39" s="910">
        <f t="shared" si="15"/>
        <v>0.83746520000000035</v>
      </c>
      <c r="AW39" s="669">
        <f t="shared" si="12"/>
        <v>3.4921172000000009</v>
      </c>
      <c r="AX39" s="770">
        <f t="shared" si="13"/>
        <v>9.1035380604796678</v>
      </c>
      <c r="AY39" s="959">
        <v>1.89</v>
      </c>
      <c r="AZ39" s="896">
        <v>19.950000000000003</v>
      </c>
      <c r="BA39" s="896">
        <v>-23.22</v>
      </c>
      <c r="BB39" s="896">
        <v>-16.05</v>
      </c>
      <c r="BC39" s="896">
        <v>-10.14</v>
      </c>
      <c r="BE39" s="641">
        <v>2013</v>
      </c>
      <c r="BF39" s="922">
        <f t="shared" si="14"/>
        <v>0</v>
      </c>
      <c r="BG39" s="906">
        <v>2.8000000000000003</v>
      </c>
    </row>
    <row r="40" spans="1:59" ht="11.25" customHeight="1" x14ac:dyDescent="0.2">
      <c r="A40" s="887" t="s">
        <v>404</v>
      </c>
      <c r="B40" s="899" t="s">
        <v>405</v>
      </c>
      <c r="C40" s="957" t="s">
        <v>123</v>
      </c>
      <c r="D40" s="957" t="s">
        <v>4188</v>
      </c>
      <c r="E40" s="754">
        <v>25</v>
      </c>
      <c r="F40" s="1235">
        <v>133</v>
      </c>
      <c r="G40" s="1207" t="s">
        <v>37</v>
      </c>
      <c r="H40" s="1207" t="s">
        <v>37</v>
      </c>
      <c r="I40" s="889">
        <v>81.849999999999994</v>
      </c>
      <c r="J40" s="669">
        <f t="shared" si="0"/>
        <v>1.7959682345754429</v>
      </c>
      <c r="K40" s="908">
        <v>0.36749999999999999</v>
      </c>
      <c r="L40" s="911">
        <v>4</v>
      </c>
      <c r="M40" s="660">
        <f t="shared" si="1"/>
        <v>1.47</v>
      </c>
      <c r="N40" s="894" t="s">
        <v>163</v>
      </c>
      <c r="O40" s="757">
        <v>0.33500000000000002</v>
      </c>
      <c r="P40" s="636">
        <v>43538</v>
      </c>
      <c r="Q40" s="636">
        <v>43556</v>
      </c>
      <c r="R40" s="660">
        <f t="shared" si="2"/>
        <v>9.701492537313424</v>
      </c>
      <c r="S40" s="721">
        <f>IF(INDEX(Historical!$D$7:$D$1379,MATCH(B40,Historical!$B$7:$B$1403,0))=0,"n/a",(INDEX(Historical!$C$7:$C$1381,MATCH(B40,Historical!$B$7:$B$1403,0))/INDEX(Historical!$D$7:$D$1379,MATCH(B40,Historical!$B$7:$B$1403,0))-1)*100)</f>
        <v>8.4905660377358583</v>
      </c>
      <c r="T40" s="721">
        <f>IF(INDEX(Historical!$F$7:$F$1372,MATCH(B40,Historical!$B$7:$B$1403,0))=0,"n/a",((INDEX(Historical!$C$7:$C$1381,MATCH(B40,Historical!$B$7:$B$1403,0))/INDEX(Historical!$F$7:$F$1372,MATCH(B40,Historical!$B$7:$B$1403,0)))^(1/3)-1)*100)</f>
        <v>6.0572272596069343</v>
      </c>
      <c r="U40" s="721">
        <f>IF(INDEX(Historical!$H$7:$H$1372,MATCH(B40,Historical!$B$7:$B$1403,0))=0,"n/a",((INDEX(Historical!$C$7:$C$1381,MATCH(B40,Historical!$B$7:$B$1403,0))/INDEX(Historical!$H$7:$H$1372,MATCH(B40,Historical!$B$7:$B$1403,0)))^(1/5)-1)*100)</f>
        <v>6.1821828430751236</v>
      </c>
      <c r="V40" s="721">
        <f>IF(INDEX(Historical!$O$7:$O$1372,MATCH(B40,Historical!$B$7:$B$1403,0))=0,"n/a",((INDEX(Historical!$C$7:$C$1381,MATCH(B40,Historical!$B$7:$B$1403,0))/INDEX(Historical!$O$7:$O$1372,MATCH(B40,Historical!$B$7:$B$1403,0)))^(1/10)-1)*100)</f>
        <v>11.138309080140285</v>
      </c>
      <c r="W40" s="722">
        <f t="shared" si="3"/>
        <v>0.55503782473571472</v>
      </c>
      <c r="X40" s="723">
        <f t="shared" si="4"/>
        <v>1.2879547589739841</v>
      </c>
      <c r="Y40" s="900"/>
      <c r="Z40" s="669">
        <f t="shared" si="5"/>
        <v>29.282868525896415</v>
      </c>
      <c r="AA40" s="910">
        <f t="shared" si="6"/>
        <v>16.304780876494025</v>
      </c>
      <c r="AB40" s="911">
        <v>12</v>
      </c>
      <c r="AC40" s="889">
        <v>5.0199999999999996</v>
      </c>
      <c r="AD40" s="889">
        <v>1.47</v>
      </c>
      <c r="AE40" s="889">
        <v>2.4700000000000002</v>
      </c>
      <c r="AF40" s="889">
        <v>2.2599999999999998</v>
      </c>
      <c r="AG40" s="889">
        <v>14.7</v>
      </c>
      <c r="AH40" s="889">
        <v>45.4</v>
      </c>
      <c r="AI40" s="889">
        <v>14.92</v>
      </c>
      <c r="AJ40" s="889">
        <v>4.8</v>
      </c>
      <c r="AK40" s="889">
        <v>11.1</v>
      </c>
      <c r="AL40" s="902">
        <v>8860</v>
      </c>
      <c r="AM40" s="896">
        <v>0.4</v>
      </c>
      <c r="AN40" s="889">
        <v>0.5</v>
      </c>
      <c r="AO40" s="762">
        <f t="shared" si="7"/>
        <v>-8.3266297988434594</v>
      </c>
      <c r="AP40" s="763">
        <f t="shared" si="8"/>
        <v>7.9781510776505664</v>
      </c>
      <c r="AQ40" s="912">
        <f t="shared" si="9"/>
        <v>27.973616692185587</v>
      </c>
      <c r="AR40" s="669">
        <f>INDEX(Historical!$C$7:$C$1381,MATCH(B40,Historical!$B$7:$B$1403,0))*IF(AH40="n/a",1.03,IF(AH40&lt;0,1.01,IF(AH40&gt;10,1.1,(1+AH40/100))))</f>
        <v>1.58125</v>
      </c>
      <c r="AS40" s="910">
        <f t="shared" si="10"/>
        <v>1.7393750000000001</v>
      </c>
      <c r="AT40" s="910">
        <f t="shared" si="15"/>
        <v>1.9133125000000002</v>
      </c>
      <c r="AU40" s="910">
        <f t="shared" si="15"/>
        <v>2.1046437500000006</v>
      </c>
      <c r="AV40" s="910">
        <f t="shared" si="15"/>
        <v>2.315108125000001</v>
      </c>
      <c r="AW40" s="669">
        <f t="shared" si="12"/>
        <v>9.6536893750000026</v>
      </c>
      <c r="AX40" s="770">
        <f t="shared" si="13"/>
        <v>11.794366982284672</v>
      </c>
      <c r="AY40" s="959">
        <v>1.58</v>
      </c>
      <c r="AZ40" s="896">
        <v>39.6</v>
      </c>
      <c r="BA40" s="896">
        <v>-17.66</v>
      </c>
      <c r="BB40" s="896">
        <v>3.05</v>
      </c>
      <c r="BC40" s="896">
        <v>16.16</v>
      </c>
      <c r="BE40" s="641">
        <v>1995</v>
      </c>
      <c r="BF40" s="922">
        <f t="shared" si="14"/>
        <v>2</v>
      </c>
      <c r="BG40" s="906">
        <v>6.9</v>
      </c>
    </row>
    <row r="41" spans="1:59" ht="11.25" customHeight="1" x14ac:dyDescent="0.2">
      <c r="A41" s="887" t="s">
        <v>894</v>
      </c>
      <c r="B41" s="899" t="s">
        <v>895</v>
      </c>
      <c r="C41" s="957" t="s">
        <v>131</v>
      </c>
      <c r="D41" s="957" t="s">
        <v>4345</v>
      </c>
      <c r="E41" s="754">
        <v>10</v>
      </c>
      <c r="F41" s="1235">
        <v>404</v>
      </c>
      <c r="G41" s="1235" t="s">
        <v>37</v>
      </c>
      <c r="H41" s="1235" t="s">
        <v>37</v>
      </c>
      <c r="I41" s="898">
        <v>68.989999999999995</v>
      </c>
      <c r="J41" s="669">
        <f t="shared" si="0"/>
        <v>3.5802290186983625</v>
      </c>
      <c r="K41" s="901">
        <v>0.61750000000000005</v>
      </c>
      <c r="L41" s="911">
        <v>4</v>
      </c>
      <c r="M41" s="660">
        <f t="shared" si="1"/>
        <v>2.4700000000000002</v>
      </c>
      <c r="N41" s="894" t="s">
        <v>119</v>
      </c>
      <c r="O41" s="756">
        <v>0.58750000000000002</v>
      </c>
      <c r="P41" s="885">
        <v>43874</v>
      </c>
      <c r="Q41" s="885">
        <v>43891</v>
      </c>
      <c r="R41" s="660">
        <f t="shared" si="2"/>
        <v>5.106382978723409</v>
      </c>
      <c r="S41" s="721">
        <f>IF(INDEX(Historical!$D$7:$D$1379,MATCH(B41,Historical!$B$7:$B$1403,0))=0,"n/a",(INDEX(Historical!$C$7:$C$1381,MATCH(B41,Historical!$B$7:$B$1403,0))/INDEX(Historical!$D$7:$D$1379,MATCH(B41,Historical!$B$7:$B$1403,0))-1)*100)</f>
        <v>4.9107142857142794</v>
      </c>
      <c r="T41" s="721">
        <f>IF(INDEX(Historical!$F$7:$F$1372,MATCH(B41,Historical!$B$7:$B$1403,0))=0,"n/a",((INDEX(Historical!$C$7:$C$1381,MATCH(B41,Historical!$B$7:$B$1403,0))/INDEX(Historical!$F$7:$F$1372,MATCH(B41,Historical!$B$7:$B$1403,0)))^(1/3)-1)*100)</f>
        <v>4.1521347249286578</v>
      </c>
      <c r="U41" s="721">
        <f>IF(INDEX(Historical!$H$7:$H$1372,MATCH(B41,Historical!$B$7:$B$1403,0))=0,"n/a",((INDEX(Historical!$C$7:$C$1381,MATCH(B41,Historical!$B$7:$B$1403,0))/INDEX(Historical!$H$7:$H$1372,MATCH(B41,Historical!$B$7:$B$1403,0)))^(1/5)-1)*100)</f>
        <v>3.6960845418754662</v>
      </c>
      <c r="V41" s="721">
        <f>IF(INDEX(Historical!$O$7:$O$1372,MATCH(B41,Historical!$B$7:$B$1403,0))=0,"n/a",((INDEX(Historical!$C$7:$C$1381,MATCH(B41,Historical!$B$7:$B$1403,0))/INDEX(Historical!$O$7:$O$1372,MATCH(B41,Historical!$B$7:$B$1403,0)))^(1/10)-1)*100)</f>
        <v>2.9332106797119506</v>
      </c>
      <c r="W41" s="722">
        <f t="shared" si="3"/>
        <v>1.260081509807687</v>
      </c>
      <c r="X41" s="723">
        <f t="shared" si="4"/>
        <v>0.84001921406260605</v>
      </c>
      <c r="Y41" s="672"/>
      <c r="Z41" s="669">
        <f t="shared" si="5"/>
        <v>68.80222841225627</v>
      </c>
      <c r="AA41" s="910">
        <f t="shared" si="6"/>
        <v>19.217270194986071</v>
      </c>
      <c r="AB41" s="911">
        <v>12</v>
      </c>
      <c r="AC41" s="889">
        <v>3.59</v>
      </c>
      <c r="AD41" s="889">
        <v>2.75</v>
      </c>
      <c r="AE41" s="889">
        <v>2.87</v>
      </c>
      <c r="AF41" s="889">
        <v>1.6</v>
      </c>
      <c r="AG41" s="889">
        <v>8.4</v>
      </c>
      <c r="AH41" s="889">
        <v>6.2</v>
      </c>
      <c r="AI41" s="889">
        <v>12.55</v>
      </c>
      <c r="AJ41" s="889">
        <v>4.3999999999999995</v>
      </c>
      <c r="AK41" s="889">
        <v>7.0000000000000009</v>
      </c>
      <c r="AL41" s="902">
        <v>3560</v>
      </c>
      <c r="AM41" s="896">
        <v>0.2</v>
      </c>
      <c r="AN41" s="889">
        <v>0.72</v>
      </c>
      <c r="AO41" s="762">
        <f t="shared" si="7"/>
        <v>-11.940956634412242</v>
      </c>
      <c r="AP41" s="763">
        <f t="shared" si="8"/>
        <v>7.2763135605738292</v>
      </c>
      <c r="AQ41" s="912">
        <f t="shared" si="9"/>
        <v>16.900018652175518</v>
      </c>
      <c r="AR41" s="669">
        <f>INDEX(Historical!$C$7:$C$1381,MATCH(B41,Historical!$B$7:$B$1403,0))*IF(AH41="n/a",1.03,IF(AH41&lt;0,1.01,IF(AH41&gt;10,1.1,(1+AH41/100))))</f>
        <v>2.4957000000000003</v>
      </c>
      <c r="AS41" s="910">
        <f t="shared" si="10"/>
        <v>2.7452700000000005</v>
      </c>
      <c r="AT41" s="910">
        <f t="shared" si="15"/>
        <v>2.937438900000001</v>
      </c>
      <c r="AU41" s="910">
        <f t="shared" si="15"/>
        <v>3.1430596230000014</v>
      </c>
      <c r="AV41" s="910">
        <f t="shared" si="15"/>
        <v>3.3630737966100015</v>
      </c>
      <c r="AW41" s="669">
        <f t="shared" si="12"/>
        <v>14.684542319610003</v>
      </c>
      <c r="AX41" s="770">
        <f t="shared" si="13"/>
        <v>21.285030177721413</v>
      </c>
      <c r="AY41" s="959">
        <v>0.15</v>
      </c>
      <c r="AZ41" s="896">
        <v>-5.6899999999999995</v>
      </c>
      <c r="BA41" s="896">
        <v>-22.13</v>
      </c>
      <c r="BB41" s="896">
        <v>-15.24</v>
      </c>
      <c r="BC41" s="896">
        <v>-17.53</v>
      </c>
      <c r="BE41" s="641">
        <v>2011</v>
      </c>
      <c r="BF41" s="922">
        <f t="shared" si="14"/>
        <v>0</v>
      </c>
      <c r="BG41" s="906">
        <v>3.5000000000000004</v>
      </c>
    </row>
    <row r="42" spans="1:59" ht="11.25" customHeight="1" x14ac:dyDescent="0.2">
      <c r="A42" s="905" t="s">
        <v>4432</v>
      </c>
      <c r="B42" s="899" t="s">
        <v>3981</v>
      </c>
      <c r="C42" s="957" t="s">
        <v>112</v>
      </c>
      <c r="D42" s="957" t="s">
        <v>212</v>
      </c>
      <c r="E42" s="754">
        <v>6</v>
      </c>
      <c r="F42" s="1235">
        <v>794</v>
      </c>
      <c r="G42" s="1156" t="s">
        <v>106</v>
      </c>
      <c r="H42" s="1156" t="s">
        <v>106</v>
      </c>
      <c r="I42" s="898">
        <v>110.77</v>
      </c>
      <c r="J42" s="669">
        <f t="shared" si="0"/>
        <v>0.46944118443621918</v>
      </c>
      <c r="K42" s="901">
        <v>0.13</v>
      </c>
      <c r="L42" s="911">
        <v>4</v>
      </c>
      <c r="M42" s="660">
        <f t="shared" si="1"/>
        <v>0.52</v>
      </c>
      <c r="N42" s="894" t="s">
        <v>491</v>
      </c>
      <c r="O42" s="756">
        <v>0.12</v>
      </c>
      <c r="P42" s="1196">
        <v>43845</v>
      </c>
      <c r="Q42" s="1196">
        <v>43858</v>
      </c>
      <c r="R42" s="660">
        <f t="shared" si="2"/>
        <v>8.333333333333341</v>
      </c>
      <c r="S42" s="721">
        <f>IF(INDEX(Historical!$D$7:$D$1379,MATCH(B42,Historical!$B$7:$B$1403,0))=0,"n/a",(INDEX(Historical!$C$7:$C$1381,MATCH(B42,Historical!$B$7:$B$1403,0))/INDEX(Historical!$D$7:$D$1379,MATCH(B42,Historical!$B$7:$B$1403,0))-1)*100)</f>
        <v>9.0909090909090828</v>
      </c>
      <c r="T42" s="721">
        <f>IF(INDEX(Historical!$F$7:$F$1372,MATCH(B42,Historical!$B$7:$B$1403,0))=0,"n/a",((INDEX(Historical!$C$7:$C$1381,MATCH(B42,Historical!$B$7:$B$1403,0))/INDEX(Historical!$F$7:$F$1372,MATCH(B42,Historical!$B$7:$B$1403,0)))^(1/3)-1)*100)</f>
        <v>10.064241629820891</v>
      </c>
      <c r="U42" s="721">
        <f>IF(INDEX(Historical!$H$7:$H$1372,MATCH(B42,Historical!$B$7:$B$1403,0))=0,"n/a",((INDEX(Historical!$C$7:$C$1381,MATCH(B42,Historical!$B$7:$B$1403,0))/INDEX(Historical!$H$7:$H$1372,MATCH(B42,Historical!$B$7:$B$1403,0)))^(1/5)-1)*100)</f>
        <v>11.382417860287886</v>
      </c>
      <c r="V42" s="721">
        <f>IF(INDEX(Historical!$O$7:$O$1372,MATCH(B42,Historical!$B$7:$B$1403,0))=0,"n/a",((INDEX(Historical!$C$7:$C$1381,MATCH(B42,Historical!$B$7:$B$1403,0))/INDEX(Historical!$O$7:$O$1372,MATCH(B42,Historical!$B$7:$B$1403,0)))^(1/10)-1)*100)</f>
        <v>7.1773462536293131</v>
      </c>
      <c r="W42" s="722">
        <f t="shared" si="3"/>
        <v>1.5858811123306509</v>
      </c>
      <c r="X42" s="723">
        <f t="shared" si="4"/>
        <v>0.75882785735252567</v>
      </c>
      <c r="Y42" s="900"/>
      <c r="Z42" s="669">
        <f t="shared" si="5"/>
        <v>9.2035398230088497</v>
      </c>
      <c r="AA42" s="910">
        <f t="shared" si="6"/>
        <v>19.605309734513273</v>
      </c>
      <c r="AB42" s="911">
        <v>12</v>
      </c>
      <c r="AC42" s="889">
        <v>5.65</v>
      </c>
      <c r="AD42" s="889">
        <v>2.97</v>
      </c>
      <c r="AE42" s="889">
        <v>1.21</v>
      </c>
      <c r="AF42" s="889">
        <v>2.36</v>
      </c>
      <c r="AG42" s="889">
        <v>13.200000000000001</v>
      </c>
      <c r="AH42" s="889">
        <v>27.700000000000003</v>
      </c>
      <c r="AI42" s="889">
        <v>26.76</v>
      </c>
      <c r="AJ42" s="889">
        <v>15</v>
      </c>
      <c r="AK42" s="889">
        <v>6.6000000000000005</v>
      </c>
      <c r="AL42" s="902">
        <v>1300</v>
      </c>
      <c r="AM42" s="896">
        <v>2.77</v>
      </c>
      <c r="AN42" s="889">
        <v>0.27</v>
      </c>
      <c r="AO42" s="762">
        <f t="shared" si="7"/>
        <v>-7.7534506897891688</v>
      </c>
      <c r="AP42" s="763">
        <f t="shared" si="8"/>
        <v>11.851859044724105</v>
      </c>
      <c r="AQ42" s="912">
        <f t="shared" si="9"/>
        <v>43.400807332999847</v>
      </c>
      <c r="AR42" s="669">
        <f>INDEX(Historical!$C$7:$C$1381,MATCH(B42,Historical!$B$7:$B$1403,0))*IF(AH42="n/a",1.03,IF(AH42&lt;0,1.01,IF(AH42&gt;10,1.1,(1+AH42/100))))</f>
        <v>0.52800000000000002</v>
      </c>
      <c r="AS42" s="910">
        <f t="shared" si="10"/>
        <v>0.58080000000000009</v>
      </c>
      <c r="AT42" s="910">
        <f t="shared" si="15"/>
        <v>0.61913280000000015</v>
      </c>
      <c r="AU42" s="910">
        <f t="shared" si="15"/>
        <v>0.65999556480000021</v>
      </c>
      <c r="AV42" s="910">
        <f t="shared" si="15"/>
        <v>0.70355527207680024</v>
      </c>
      <c r="AW42" s="669">
        <f t="shared" si="12"/>
        <v>3.0914836368768008</v>
      </c>
      <c r="AX42" s="770">
        <f t="shared" si="13"/>
        <v>2.7909033464627613</v>
      </c>
      <c r="AY42" s="959">
        <v>0.64</v>
      </c>
      <c r="AZ42" s="896">
        <v>19.830000000000002</v>
      </c>
      <c r="BA42" s="896">
        <v>-16.689999999999998</v>
      </c>
      <c r="BB42" s="896">
        <v>-11.700000000000001</v>
      </c>
      <c r="BC42" s="896">
        <v>-1.83</v>
      </c>
      <c r="BE42" s="641">
        <v>2015</v>
      </c>
      <c r="BF42" s="922">
        <f t="shared" si="14"/>
        <v>0</v>
      </c>
      <c r="BG42" s="906">
        <v>8.5</v>
      </c>
    </row>
    <row r="43" spans="1:59" ht="11.25" customHeight="1" x14ac:dyDescent="0.2">
      <c r="A43" s="887" t="s">
        <v>890</v>
      </c>
      <c r="B43" s="899" t="s">
        <v>891</v>
      </c>
      <c r="C43" s="957" t="s">
        <v>112</v>
      </c>
      <c r="D43" s="957" t="s">
        <v>4349</v>
      </c>
      <c r="E43" s="754">
        <v>8</v>
      </c>
      <c r="F43" s="1235">
        <v>632</v>
      </c>
      <c r="G43" s="1209" t="s">
        <v>106</v>
      </c>
      <c r="H43" s="1209" t="s">
        <v>106</v>
      </c>
      <c r="I43" s="898">
        <v>50.46</v>
      </c>
      <c r="J43" s="669">
        <f t="shared" si="0"/>
        <v>2.9726516052318668</v>
      </c>
      <c r="K43" s="901">
        <v>0.375</v>
      </c>
      <c r="L43" s="911">
        <v>4</v>
      </c>
      <c r="M43" s="660">
        <f t="shared" si="1"/>
        <v>1.5</v>
      </c>
      <c r="N43" s="894" t="s">
        <v>249</v>
      </c>
      <c r="O43" s="756">
        <v>0.35</v>
      </c>
      <c r="P43" s="885">
        <v>43875</v>
      </c>
      <c r="Q43" s="885">
        <v>43894</v>
      </c>
      <c r="R43" s="660">
        <f t="shared" si="2"/>
        <v>7.1428571428571495</v>
      </c>
      <c r="S43" s="721">
        <f>IF(INDEX(Historical!$D$7:$D$1379,MATCH(B43,Historical!$B$7:$B$1403,0))=0,"n/a",(INDEX(Historical!$C$7:$C$1381,MATCH(B43,Historical!$B$7:$B$1403,0))/INDEX(Historical!$D$7:$D$1379,MATCH(B43,Historical!$B$7:$B$1403,0))-1)*100)</f>
        <v>9.375</v>
      </c>
      <c r="T43" s="721">
        <f>IF(INDEX(Historical!$F$7:$F$1372,MATCH(B43,Historical!$B$7:$B$1403,0))=0,"n/a",((INDEX(Historical!$C$7:$C$1381,MATCH(B43,Historical!$B$7:$B$1403,0))/INDEX(Historical!$F$7:$F$1372,MATCH(B43,Historical!$B$7:$B$1403,0)))^(1/3)-1)*100)</f>
        <v>8.3706762661827092</v>
      </c>
      <c r="U43" s="721">
        <f>IF(INDEX(Historical!$H$7:$H$1372,MATCH(B43,Historical!$B$7:$B$1403,0))=0,"n/a",((INDEX(Historical!$C$7:$C$1381,MATCH(B43,Historical!$B$7:$B$1403,0))/INDEX(Historical!$H$7:$H$1372,MATCH(B43,Historical!$B$7:$B$1403,0)))^(1/5)-1)*100)</f>
        <v>22.865967908314722</v>
      </c>
      <c r="V43" s="721" t="str">
        <f>IF(INDEX(Historical!$O$7:$O$1372,MATCH(B43,Historical!$B$7:$B$1403,0))=0,"n/a",((INDEX(Historical!$C$7:$C$1381,MATCH(B43,Historical!$B$7:$B$1403,0))/INDEX(Historical!$O$7:$O$1372,MATCH(B43,Historical!$B$7:$B$1403,0)))^(1/10)-1)*100)</f>
        <v>n/a</v>
      </c>
      <c r="W43" s="722" t="str">
        <f t="shared" si="3"/>
        <v>n/a</v>
      </c>
      <c r="X43" s="723">
        <f t="shared" si="4"/>
        <v>3.3139083925093797</v>
      </c>
      <c r="Y43" s="672"/>
      <c r="Z43" s="669">
        <f t="shared" si="5"/>
        <v>24.271844660194176</v>
      </c>
      <c r="AA43" s="910">
        <f t="shared" si="6"/>
        <v>8.1650485436893216</v>
      </c>
      <c r="AB43" s="911">
        <v>12</v>
      </c>
      <c r="AC43" s="889">
        <v>6.18</v>
      </c>
      <c r="AD43" s="889">
        <v>0.44</v>
      </c>
      <c r="AE43" s="889">
        <v>0.71</v>
      </c>
      <c r="AF43" s="889">
        <v>1.43</v>
      </c>
      <c r="AG43" s="889">
        <v>18.899999999999999</v>
      </c>
      <c r="AH43" s="889">
        <v>75.5</v>
      </c>
      <c r="AI43" s="889">
        <v>8.02</v>
      </c>
      <c r="AJ43" s="889">
        <v>6.9</v>
      </c>
      <c r="AK43" s="889">
        <v>18.39</v>
      </c>
      <c r="AL43" s="902">
        <v>6200</v>
      </c>
      <c r="AM43" s="896">
        <v>0.3</v>
      </c>
      <c r="AN43" s="889">
        <v>0.35</v>
      </c>
      <c r="AO43" s="762">
        <f t="shared" si="7"/>
        <v>17.673570969857266</v>
      </c>
      <c r="AP43" s="763">
        <f t="shared" si="8"/>
        <v>25.83861951354659</v>
      </c>
      <c r="AQ43" s="912">
        <f t="shared" si="9"/>
        <v>-27.962912584401721</v>
      </c>
      <c r="AR43" s="669">
        <f>INDEX(Historical!$C$7:$C$1381,MATCH(B43,Historical!$B$7:$B$1403,0))*IF(AH43="n/a",1.03,IF(AH43&lt;0,1.01,IF(AH43&gt;10,1.1,(1+AH43/100))))</f>
        <v>1.54</v>
      </c>
      <c r="AS43" s="910">
        <f t="shared" si="10"/>
        <v>1.6635080000000002</v>
      </c>
      <c r="AT43" s="910">
        <f t="shared" si="15"/>
        <v>1.8298588000000005</v>
      </c>
      <c r="AU43" s="910">
        <f t="shared" si="15"/>
        <v>2.0128446800000006</v>
      </c>
      <c r="AV43" s="910">
        <f t="shared" si="15"/>
        <v>2.2141291480000009</v>
      </c>
      <c r="AW43" s="669">
        <f t="shared" si="12"/>
        <v>9.2603406280000016</v>
      </c>
      <c r="AX43" s="770">
        <f t="shared" si="13"/>
        <v>18.351844288545387</v>
      </c>
      <c r="AY43" s="959">
        <v>0.93</v>
      </c>
      <c r="AZ43" s="896">
        <v>-4.63</v>
      </c>
      <c r="BA43" s="896">
        <v>-30.130000000000003</v>
      </c>
      <c r="BB43" s="896">
        <v>-23.419999999999998</v>
      </c>
      <c r="BC43" s="896">
        <v>-22.17</v>
      </c>
      <c r="BE43" s="641">
        <v>2013</v>
      </c>
      <c r="BF43" s="922">
        <f t="shared" si="14"/>
        <v>0</v>
      </c>
      <c r="BG43" s="906">
        <v>6</v>
      </c>
    </row>
    <row r="44" spans="1:59" ht="11.25" customHeight="1" x14ac:dyDescent="0.2">
      <c r="A44" s="887" t="s">
        <v>896</v>
      </c>
      <c r="B44" s="899" t="s">
        <v>897</v>
      </c>
      <c r="C44" s="957" t="s">
        <v>108</v>
      </c>
      <c r="D44" s="957" t="s">
        <v>118</v>
      </c>
      <c r="E44" s="754">
        <v>10</v>
      </c>
      <c r="F44" s="1235">
        <v>425</v>
      </c>
      <c r="G44" s="1207" t="s">
        <v>115</v>
      </c>
      <c r="H44" s="1207" t="s">
        <v>115</v>
      </c>
      <c r="I44" s="898">
        <v>105.25</v>
      </c>
      <c r="J44" s="669">
        <f t="shared" si="0"/>
        <v>2.0522565320665085</v>
      </c>
      <c r="K44" s="901">
        <v>0.54</v>
      </c>
      <c r="L44" s="911">
        <v>4</v>
      </c>
      <c r="M44" s="660">
        <f t="shared" si="1"/>
        <v>2.16</v>
      </c>
      <c r="N44" s="894" t="s">
        <v>163</v>
      </c>
      <c r="O44" s="756">
        <v>0.5</v>
      </c>
      <c r="P44" s="885">
        <v>43889</v>
      </c>
      <c r="Q44" s="885">
        <v>43922</v>
      </c>
      <c r="R44" s="660">
        <f t="shared" si="2"/>
        <v>8.0000000000000071</v>
      </c>
      <c r="S44" s="721">
        <f>IF(INDEX(Historical!$D$7:$D$1379,MATCH(B44,Historical!$B$7:$B$1403,0))=0,"n/a",(INDEX(Historical!$C$7:$C$1381,MATCH(B44,Historical!$B$7:$B$1403,0))/INDEX(Historical!$D$7:$D$1379,MATCH(B44,Historical!$B$7:$B$1403,0))-1)*100)</f>
        <v>11.999999999999989</v>
      </c>
      <c r="T44" s="721">
        <f>IF(INDEX(Historical!$F$7:$F$1372,MATCH(B44,Historical!$B$7:$B$1403,0))=0,"n/a",((INDEX(Historical!$C$7:$C$1381,MATCH(B44,Historical!$B$7:$B$1403,0))/INDEX(Historical!$F$7:$F$1372,MATCH(B44,Historical!$B$7:$B$1403,0)))^(1/3)-1)*100)</f>
        <v>14.962302576856757</v>
      </c>
      <c r="U44" s="721">
        <f>IF(INDEX(Historical!$H$7:$H$1372,MATCH(B44,Historical!$B$7:$B$1403,0))=0,"n/a",((INDEX(Historical!$C$7:$C$1381,MATCH(B44,Historical!$B$7:$B$1403,0))/INDEX(Historical!$H$7:$H$1372,MATCH(B44,Historical!$B$7:$B$1403,0)))^(1/5)-1)*100)</f>
        <v>11.842691472014465</v>
      </c>
      <c r="V44" s="721">
        <f>IF(INDEX(Historical!$O$7:$O$1372,MATCH(B44,Historical!$B$7:$B$1403,0))=0,"n/a",((INDEX(Historical!$C$7:$C$1381,MATCH(B44,Historical!$B$7:$B$1403,0))/INDEX(Historical!$O$7:$O$1372,MATCH(B44,Historical!$B$7:$B$1403,0)))^(1/10)-1)*100)</f>
        <v>9.3746329125196759</v>
      </c>
      <c r="W44" s="722">
        <f t="shared" si="3"/>
        <v>1.2632698882746369</v>
      </c>
      <c r="X44" s="723">
        <f t="shared" si="4"/>
        <v>2.888461334637674</v>
      </c>
      <c r="Y44" s="682"/>
      <c r="Z44" s="669">
        <f t="shared" si="5"/>
        <v>15.351812366737741</v>
      </c>
      <c r="AA44" s="910">
        <f t="shared" si="6"/>
        <v>7.4804548685145695</v>
      </c>
      <c r="AB44" s="911">
        <v>12</v>
      </c>
      <c r="AC44" s="889">
        <v>14.07</v>
      </c>
      <c r="AD44" s="889">
        <v>1.21</v>
      </c>
      <c r="AE44" s="889">
        <v>0.76</v>
      </c>
      <c r="AF44" s="889">
        <v>1.49</v>
      </c>
      <c r="AG44" s="889">
        <v>12.7</v>
      </c>
      <c r="AH44" s="889">
        <v>-15.8</v>
      </c>
      <c r="AI44" s="889">
        <v>5.74</v>
      </c>
      <c r="AJ44" s="889">
        <v>4.1000000000000005</v>
      </c>
      <c r="AK44" s="889">
        <v>6.1899999999999995</v>
      </c>
      <c r="AL44" s="902">
        <v>34050</v>
      </c>
      <c r="AM44" s="896">
        <v>0.3</v>
      </c>
      <c r="AN44" s="889">
        <v>0.28999999999999998</v>
      </c>
      <c r="AO44" s="762">
        <f t="shared" si="7"/>
        <v>6.4144931355664037</v>
      </c>
      <c r="AP44" s="763">
        <f t="shared" si="8"/>
        <v>13.894948004080973</v>
      </c>
      <c r="AQ44" s="912">
        <f t="shared" si="9"/>
        <v>-29.617307196578789</v>
      </c>
      <c r="AR44" s="669">
        <f>INDEX(Historical!$C$7:$C$1381,MATCH(B44,Historical!$B$7:$B$1403,0))*IF(AH44="n/a",1.03,IF(AH44&lt;0,1.01,IF(AH44&gt;10,1.1,(1+AH44/100))))</f>
        <v>1.9796</v>
      </c>
      <c r="AS44" s="910">
        <f t="shared" si="10"/>
        <v>2.0932290399999998</v>
      </c>
      <c r="AT44" s="910">
        <f t="shared" si="15"/>
        <v>2.2227999175759998</v>
      </c>
      <c r="AU44" s="910">
        <f t="shared" si="15"/>
        <v>2.3603912324739542</v>
      </c>
      <c r="AV44" s="910">
        <f t="shared" si="15"/>
        <v>2.506499449764092</v>
      </c>
      <c r="AW44" s="669">
        <f t="shared" si="12"/>
        <v>11.162519639814047</v>
      </c>
      <c r="AX44" s="770">
        <f t="shared" si="13"/>
        <v>10.605719372744938</v>
      </c>
      <c r="AY44" s="959">
        <v>0.84</v>
      </c>
      <c r="AZ44" s="896">
        <v>14.099999999999998</v>
      </c>
      <c r="BA44" s="896">
        <v>-16.420000000000002</v>
      </c>
      <c r="BB44" s="896">
        <v>-9.98</v>
      </c>
      <c r="BC44" s="896">
        <v>-2.3199999999999998</v>
      </c>
      <c r="BE44" s="641">
        <v>2011</v>
      </c>
      <c r="BF44" s="922">
        <f t="shared" si="14"/>
        <v>0</v>
      </c>
      <c r="BG44" s="906">
        <v>2.2999999999999998</v>
      </c>
    </row>
    <row r="45" spans="1:59" ht="11.25" customHeight="1" x14ac:dyDescent="0.2">
      <c r="A45" s="887" t="s">
        <v>3796</v>
      </c>
      <c r="B45" s="899" t="s">
        <v>3797</v>
      </c>
      <c r="C45" s="957" t="s">
        <v>112</v>
      </c>
      <c r="D45" s="957" t="s">
        <v>1224</v>
      </c>
      <c r="E45" s="754">
        <v>7</v>
      </c>
      <c r="F45" s="1235">
        <v>727</v>
      </c>
      <c r="G45" s="1191" t="s">
        <v>106</v>
      </c>
      <c r="H45" s="1191" t="s">
        <v>106</v>
      </c>
      <c r="I45" s="898">
        <v>114.99</v>
      </c>
      <c r="J45" s="669">
        <f t="shared" si="0"/>
        <v>1.1131402730672233</v>
      </c>
      <c r="K45" s="901">
        <v>0.32</v>
      </c>
      <c r="L45" s="911">
        <v>4</v>
      </c>
      <c r="M45" s="660">
        <f t="shared" si="1"/>
        <v>1.28</v>
      </c>
      <c r="N45" s="894" t="s">
        <v>151</v>
      </c>
      <c r="O45" s="756">
        <v>0.27</v>
      </c>
      <c r="P45" s="885">
        <v>43906</v>
      </c>
      <c r="Q45" s="885">
        <v>43921</v>
      </c>
      <c r="R45" s="660">
        <f t="shared" si="2"/>
        <v>18.518518518518512</v>
      </c>
      <c r="S45" s="721">
        <f>IF(INDEX(Historical!$D$7:$D$1379,MATCH(B45,Historical!$B$7:$B$1403,0))=0,"n/a",(INDEX(Historical!$C$7:$C$1381,MATCH(B45,Historical!$B$7:$B$1403,0))/INDEX(Historical!$D$7:$D$1379,MATCH(B45,Historical!$B$7:$B$1403,0))-1)*100)</f>
        <v>28.57142857142858</v>
      </c>
      <c r="T45" s="721">
        <f>IF(INDEX(Historical!$F$7:$F$1372,MATCH(B45,Historical!$B$7:$B$1403,0))=0,"n/a",((INDEX(Historical!$C$7:$C$1381,MATCH(B45,Historical!$B$7:$B$1403,0))/INDEX(Historical!$F$7:$F$1372,MATCH(B45,Historical!$B$7:$B$1403,0)))^(1/3)-1)*100)</f>
        <v>31.037069710444843</v>
      </c>
      <c r="U45" s="721">
        <f>IF(INDEX(Historical!$H$7:$H$1372,MATCH(B45,Historical!$B$7:$B$1403,0))=0,"n/a",((INDEX(Historical!$C$7:$C$1381,MATCH(B45,Historical!$B$7:$B$1403,0))/INDEX(Historical!$H$7:$H$1372,MATCH(B45,Historical!$B$7:$B$1403,0)))^(1/5)-1)*100)</f>
        <v>27.542450062579093</v>
      </c>
      <c r="V45" s="721" t="str">
        <f>IF(INDEX(Historical!$O$7:$O$1372,MATCH(B45,Historical!$B$7:$B$1403,0))=0,"n/a",((INDEX(Historical!$C$7:$C$1381,MATCH(B45,Historical!$B$7:$B$1403,0))/INDEX(Historical!$O$7:$O$1372,MATCH(B45,Historical!$B$7:$B$1403,0)))^(1/10)-1)*100)</f>
        <v>n/a</v>
      </c>
      <c r="W45" s="722" t="str">
        <f t="shared" si="3"/>
        <v>n/a</v>
      </c>
      <c r="X45" s="723">
        <f t="shared" si="4"/>
        <v>1.5920491365652658</v>
      </c>
      <c r="Y45" s="900" t="s">
        <v>4070</v>
      </c>
      <c r="Z45" s="669">
        <f t="shared" si="5"/>
        <v>30.046948356807512</v>
      </c>
      <c r="AA45" s="910">
        <f t="shared" si="6"/>
        <v>26.992957746478872</v>
      </c>
      <c r="AB45" s="911">
        <v>12</v>
      </c>
      <c r="AC45" s="889">
        <v>4.26</v>
      </c>
      <c r="AD45" s="889">
        <v>3.25</v>
      </c>
      <c r="AE45" s="889">
        <v>3.77</v>
      </c>
      <c r="AF45" s="889">
        <v>14.13</v>
      </c>
      <c r="AG45" s="891">
        <v>58.699999999999996</v>
      </c>
      <c r="AH45" s="889">
        <v>-1.3</v>
      </c>
      <c r="AI45" s="889">
        <v>7.59</v>
      </c>
      <c r="AJ45" s="889">
        <v>17.299999999999997</v>
      </c>
      <c r="AK45" s="889">
        <v>8.3099999999999987</v>
      </c>
      <c r="AL45" s="902">
        <v>10750</v>
      </c>
      <c r="AM45" s="896">
        <v>0.5</v>
      </c>
      <c r="AN45" s="889">
        <v>1.89</v>
      </c>
      <c r="AO45" s="762">
        <f t="shared" si="7"/>
        <v>1.6626325891674441</v>
      </c>
      <c r="AP45" s="763">
        <f t="shared" si="8"/>
        <v>28.655590335646316</v>
      </c>
      <c r="AQ45" s="912">
        <f t="shared" si="9"/>
        <v>311.72293432342013</v>
      </c>
      <c r="AR45" s="669">
        <f>INDEX(Historical!$C$7:$C$1381,MATCH(B45,Historical!$B$7:$B$1403,0))*IF(AH45="n/a",1.03,IF(AH45&lt;0,1.01,IF(AH45&gt;10,1.1,(1+AH45/100))))</f>
        <v>1.0908</v>
      </c>
      <c r="AS45" s="910">
        <f t="shared" si="10"/>
        <v>1.1735917200000001</v>
      </c>
      <c r="AT45" s="910">
        <f t="shared" si="15"/>
        <v>1.2711171919320001</v>
      </c>
      <c r="AU45" s="910">
        <f t="shared" si="15"/>
        <v>1.3767470305815492</v>
      </c>
      <c r="AV45" s="910">
        <f t="shared" si="15"/>
        <v>1.4911547088228758</v>
      </c>
      <c r="AW45" s="669">
        <f t="shared" si="12"/>
        <v>6.4034106513364257</v>
      </c>
      <c r="AX45" s="770">
        <f t="shared" si="13"/>
        <v>5.5686674070235895</v>
      </c>
      <c r="AY45" s="959">
        <v>1.1499999999999999</v>
      </c>
      <c r="AZ45" s="896">
        <v>32.019999999999996</v>
      </c>
      <c r="BA45" s="896">
        <v>-17.419999999999998</v>
      </c>
      <c r="BB45" s="896">
        <v>-10.050000000000001</v>
      </c>
      <c r="BC45" s="896">
        <v>2.9000000000000004</v>
      </c>
      <c r="BE45" s="641">
        <v>2014</v>
      </c>
      <c r="BF45" s="922">
        <f t="shared" si="14"/>
        <v>0</v>
      </c>
      <c r="BG45" s="906">
        <v>14.000000000000002</v>
      </c>
    </row>
    <row r="46" spans="1:59" ht="11.25" customHeight="1" x14ac:dyDescent="0.2">
      <c r="A46" s="905" t="s">
        <v>4603</v>
      </c>
      <c r="B46" s="899" t="s">
        <v>4601</v>
      </c>
      <c r="C46" s="957" t="s">
        <v>108</v>
      </c>
      <c r="D46" s="957" t="s">
        <v>4360</v>
      </c>
      <c r="E46" s="754">
        <v>5</v>
      </c>
      <c r="F46" s="1235">
        <v>859</v>
      </c>
      <c r="G46" s="1158" t="s">
        <v>106</v>
      </c>
      <c r="H46" s="1158" t="s">
        <v>106</v>
      </c>
      <c r="I46" s="898">
        <v>25.07</v>
      </c>
      <c r="J46" s="669">
        <f t="shared" si="0"/>
        <v>3.0315117670522538</v>
      </c>
      <c r="K46" s="901">
        <v>0.19</v>
      </c>
      <c r="L46" s="911">
        <v>4</v>
      </c>
      <c r="M46" s="660">
        <f t="shared" si="1"/>
        <v>0.76</v>
      </c>
      <c r="N46" s="894" t="s">
        <v>491</v>
      </c>
      <c r="O46" s="756">
        <v>0.17</v>
      </c>
      <c r="P46" s="1196">
        <v>43860</v>
      </c>
      <c r="Q46" s="1196">
        <v>43875</v>
      </c>
      <c r="R46" s="660">
        <f t="shared" si="2"/>
        <v>11.764705882352935</v>
      </c>
      <c r="S46" s="721">
        <f>IF(INDEX(Historical!$D$7:$D$1379,MATCH(B46,Historical!$B$7:$B$1403,0))=0,"n/a",(INDEX(Historical!$C$7:$C$1381,MATCH(B46,Historical!$B$7:$B$1403,0))/INDEX(Historical!$D$7:$D$1379,MATCH(B46,Historical!$B$7:$B$1403,0))-1)*100)</f>
        <v>21.42857142857142</v>
      </c>
      <c r="T46" s="721">
        <f>IF(INDEX(Historical!$F$7:$F$1372,MATCH(B46,Historical!$B$7:$B$1403,0))=0,"n/a",((INDEX(Historical!$C$7:$C$1381,MATCH(B46,Historical!$B$7:$B$1403,0))/INDEX(Historical!$F$7:$F$1372,MATCH(B46,Historical!$B$7:$B$1403,0)))^(1/3)-1)*100)</f>
        <v>61.980590063874175</v>
      </c>
      <c r="U46" s="721" t="str">
        <f>IF(INDEX(Historical!$H$7:$H$1372,MATCH(B46,Historical!$B$7:$B$1403,0))=0,"n/a",((INDEX(Historical!$C$7:$C$1381,MATCH(B46,Historical!$B$7:$B$1403,0))/INDEX(Historical!$H$7:$H$1372,MATCH(B46,Historical!$B$7:$B$1403,0)))^(1/5)-1)*100)</f>
        <v>n/a</v>
      </c>
      <c r="V46" s="721" t="str">
        <f>IF(INDEX(Historical!$O$7:$O$1372,MATCH(B46,Historical!$B$7:$B$1403,0))=0,"n/a",((INDEX(Historical!$C$7:$C$1381,MATCH(B46,Historical!$B$7:$B$1403,0))/INDEX(Historical!$O$7:$O$1372,MATCH(B46,Historical!$B$7:$B$1403,0)))^(1/10)-1)*100)</f>
        <v>n/a</v>
      </c>
      <c r="W46" s="722" t="str">
        <f t="shared" si="3"/>
        <v>n/a</v>
      </c>
      <c r="X46" s="723" t="str">
        <f t="shared" si="4"/>
        <v>n/a</v>
      </c>
      <c r="Y46" s="900"/>
      <c r="Z46" s="669">
        <f t="shared" si="5"/>
        <v>17.471264367816094</v>
      </c>
      <c r="AA46" s="910">
        <f t="shared" si="6"/>
        <v>5.7632183908045986</v>
      </c>
      <c r="AB46" s="911">
        <v>12</v>
      </c>
      <c r="AC46" s="889">
        <v>4.3499999999999996</v>
      </c>
      <c r="AD46" s="889">
        <v>0.51</v>
      </c>
      <c r="AE46" s="889">
        <v>1</v>
      </c>
      <c r="AF46" s="889">
        <v>0.68</v>
      </c>
      <c r="AG46" s="889">
        <v>11.600000000000001</v>
      </c>
      <c r="AH46" s="889">
        <v>26.3</v>
      </c>
      <c r="AI46" s="889">
        <v>12</v>
      </c>
      <c r="AJ46" s="889">
        <v>31.4</v>
      </c>
      <c r="AK46" s="889">
        <v>11.31</v>
      </c>
      <c r="AL46" s="902">
        <v>9840</v>
      </c>
      <c r="AM46" s="896">
        <v>0.5</v>
      </c>
      <c r="AN46" s="889">
        <v>2.68</v>
      </c>
      <c r="AO46" s="762" t="str">
        <f t="shared" si="7"/>
        <v>n/a</v>
      </c>
      <c r="AP46" s="763" t="str">
        <f t="shared" si="8"/>
        <v>n/a</v>
      </c>
      <c r="AQ46" s="912">
        <f t="shared" si="9"/>
        <v>-58.265449933886359</v>
      </c>
      <c r="AR46" s="669">
        <f>INDEX(Historical!$C$7:$C$1381,MATCH(B46,Historical!$B$7:$B$1403,0))*IF(AH46="n/a",1.03,IF(AH46&lt;0,1.01,IF(AH46&gt;10,1.1,(1+AH46/100))))</f>
        <v>0.74800000000000011</v>
      </c>
      <c r="AS46" s="910">
        <f t="shared" si="10"/>
        <v>0.8228000000000002</v>
      </c>
      <c r="AT46" s="910">
        <f t="shared" si="15"/>
        <v>0.90508000000000033</v>
      </c>
      <c r="AU46" s="910">
        <f t="shared" si="15"/>
        <v>0.99558800000000047</v>
      </c>
      <c r="AV46" s="910">
        <f t="shared" si="15"/>
        <v>1.0951468000000006</v>
      </c>
      <c r="AW46" s="669">
        <f t="shared" si="12"/>
        <v>4.5666148000000018</v>
      </c>
      <c r="AX46" s="770">
        <f t="shared" si="13"/>
        <v>18.215455923414446</v>
      </c>
      <c r="AY46" s="959">
        <v>1.04</v>
      </c>
      <c r="AZ46" s="896">
        <v>2.5100000000000002</v>
      </c>
      <c r="BA46" s="896">
        <v>-29.220000000000002</v>
      </c>
      <c r="BB46" s="896">
        <v>-18.62</v>
      </c>
      <c r="BC46" s="896">
        <v>-19.759999999999998</v>
      </c>
      <c r="BE46" s="641">
        <v>2016</v>
      </c>
      <c r="BF46" s="922">
        <f t="shared" si="14"/>
        <v>0</v>
      </c>
      <c r="BG46" s="906">
        <v>0.89999999999999991</v>
      </c>
    </row>
    <row r="47" spans="1:59" ht="11.25" customHeight="1" x14ac:dyDescent="0.2">
      <c r="A47" s="887" t="s">
        <v>959</v>
      </c>
      <c r="B47" s="899" t="s">
        <v>960</v>
      </c>
      <c r="C47" s="957" t="s">
        <v>246</v>
      </c>
      <c r="D47" s="957" t="s">
        <v>4350</v>
      </c>
      <c r="E47" s="754">
        <v>10</v>
      </c>
      <c r="F47" s="1235">
        <v>342</v>
      </c>
      <c r="G47" s="1209" t="s">
        <v>106</v>
      </c>
      <c r="H47" s="1209" t="s">
        <v>106</v>
      </c>
      <c r="I47" s="898">
        <v>66.73</v>
      </c>
      <c r="J47" s="669">
        <f t="shared" si="0"/>
        <v>3.7164693541135918</v>
      </c>
      <c r="K47" s="901">
        <v>0.62</v>
      </c>
      <c r="L47" s="911">
        <v>4</v>
      </c>
      <c r="M47" s="660">
        <f t="shared" si="1"/>
        <v>2.48</v>
      </c>
      <c r="N47" s="894" t="s">
        <v>428</v>
      </c>
      <c r="O47" s="756">
        <v>0.6</v>
      </c>
      <c r="P47" s="890">
        <v>43242</v>
      </c>
      <c r="Q47" s="890">
        <v>43258</v>
      </c>
      <c r="R47" s="660">
        <f t="shared" si="2"/>
        <v>3.3333333333333366</v>
      </c>
      <c r="S47" s="721">
        <f>IF(INDEX(Historical!$D$7:$D$1379,MATCH(B47,Historical!$B$7:$B$1403,0))=0,"n/a",(INDEX(Historical!$C$7:$C$1381,MATCH(B47,Historical!$B$7:$B$1403,0))/INDEX(Historical!$D$7:$D$1379,MATCH(B47,Historical!$B$7:$B$1403,0))-1)*100)</f>
        <v>0.81300813008129413</v>
      </c>
      <c r="T47" s="721">
        <f>IF(INDEX(Historical!$F$7:$F$1372,MATCH(B47,Historical!$B$7:$B$1403,0))=0,"n/a",((INDEX(Historical!$C$7:$C$1381,MATCH(B47,Historical!$B$7:$B$1403,0))/INDEX(Historical!$F$7:$F$1372,MATCH(B47,Historical!$B$7:$B$1403,0)))^(1/3)-1)*100)</f>
        <v>2.5434555242676238</v>
      </c>
      <c r="U47" s="721">
        <f>IF(INDEX(Historical!$H$7:$H$1372,MATCH(B47,Historical!$B$7:$B$1403,0))=0,"n/a",((INDEX(Historical!$C$7:$C$1381,MATCH(B47,Historical!$B$7:$B$1403,0))/INDEX(Historical!$H$7:$H$1372,MATCH(B47,Historical!$B$7:$B$1403,0)))^(1/5)-1)*100)</f>
        <v>3.186567045409161</v>
      </c>
      <c r="V47" s="721">
        <f>IF(INDEX(Historical!$O$7:$O$1372,MATCH(B47,Historical!$B$7:$B$1403,0))=0,"n/a",((INDEX(Historical!$C$7:$C$1381,MATCH(B47,Historical!$B$7:$B$1403,0))/INDEX(Historical!$O$7:$O$1372,MATCH(B47,Historical!$B$7:$B$1403,0)))^(1/10)-1)*100)</f>
        <v>28.00391083256002</v>
      </c>
      <c r="W47" s="722">
        <f t="shared" si="3"/>
        <v>0.11379007255315761</v>
      </c>
      <c r="X47" s="723" t="str">
        <f t="shared" si="4"/>
        <v>n/a</v>
      </c>
      <c r="Y47" s="691" t="s">
        <v>4515</v>
      </c>
      <c r="Z47" s="669">
        <f t="shared" si="5"/>
        <v>46.969696969696969</v>
      </c>
      <c r="AA47" s="910">
        <f t="shared" si="6"/>
        <v>12.638257575757576</v>
      </c>
      <c r="AB47" s="911">
        <v>12</v>
      </c>
      <c r="AC47" s="889">
        <v>5.28</v>
      </c>
      <c r="AD47" s="889">
        <v>1.57</v>
      </c>
      <c r="AE47" s="889">
        <v>0.7</v>
      </c>
      <c r="AF47" s="889">
        <v>2.93</v>
      </c>
      <c r="AG47" s="889">
        <v>12.6</v>
      </c>
      <c r="AH47" s="889">
        <v>-42</v>
      </c>
      <c r="AI47" s="889">
        <v>13.459999999999999</v>
      </c>
      <c r="AJ47" s="889">
        <v>-3.2</v>
      </c>
      <c r="AK47" s="889">
        <v>8.07</v>
      </c>
      <c r="AL47" s="902">
        <v>5950</v>
      </c>
      <c r="AM47" s="896">
        <v>0.2</v>
      </c>
      <c r="AN47" s="889">
        <v>1.06</v>
      </c>
      <c r="AO47" s="762">
        <f t="shared" si="7"/>
        <v>-5.7352211762348233</v>
      </c>
      <c r="AP47" s="763">
        <f t="shared" si="8"/>
        <v>6.9030363995227528</v>
      </c>
      <c r="AQ47" s="912">
        <f t="shared" si="9"/>
        <v>28.288034770666993</v>
      </c>
      <c r="AR47" s="669">
        <f>INDEX(Historical!$C$7:$C$1381,MATCH(B47,Historical!$B$7:$B$1403,0))*IF(AH47="n/a",1.03,IF(AH47&lt;0,1.01,IF(AH47&gt;10,1.1,(1+AH47/100))))</f>
        <v>2.5047999999999999</v>
      </c>
      <c r="AS47" s="910">
        <f t="shared" si="10"/>
        <v>2.75528</v>
      </c>
      <c r="AT47" s="910">
        <f t="shared" ref="AT47:AV66" si="16">IF($AK47="n/a",1.03*AS47,IF($AK47&lt;0,1.01*AS47,IF($AK47&gt;10,1.1*AS47,(1+$AK47/100)*AS47)))</f>
        <v>2.9776310960000001</v>
      </c>
      <c r="AU47" s="910">
        <f t="shared" si="16"/>
        <v>3.2179259254471999</v>
      </c>
      <c r="AV47" s="910">
        <f t="shared" si="16"/>
        <v>3.4776125476307889</v>
      </c>
      <c r="AW47" s="669">
        <f t="shared" si="12"/>
        <v>14.933249569077988</v>
      </c>
      <c r="AX47" s="770">
        <f t="shared" si="13"/>
        <v>22.378614669680786</v>
      </c>
      <c r="AY47" s="959">
        <v>1.51</v>
      </c>
      <c r="AZ47" s="896">
        <v>9.27</v>
      </c>
      <c r="BA47" s="896">
        <v>-23.31</v>
      </c>
      <c r="BB47" s="896">
        <v>-15.939999999999998</v>
      </c>
      <c r="BC47" s="896">
        <v>-11.219999999999999</v>
      </c>
      <c r="BE47" s="641">
        <v>2010</v>
      </c>
      <c r="BF47" s="922">
        <f t="shared" si="14"/>
        <v>0</v>
      </c>
      <c r="BG47" s="906">
        <v>3.6999999999999997</v>
      </c>
    </row>
    <row r="48" spans="1:59" ht="11.25" customHeight="1" x14ac:dyDescent="0.2">
      <c r="A48" s="887" t="s">
        <v>917</v>
      </c>
      <c r="B48" s="899" t="s">
        <v>918</v>
      </c>
      <c r="C48" s="957" t="s">
        <v>153</v>
      </c>
      <c r="D48" s="957" t="s">
        <v>919</v>
      </c>
      <c r="E48" s="754">
        <v>10</v>
      </c>
      <c r="F48" s="1235">
        <v>408</v>
      </c>
      <c r="G48" s="1235" t="s">
        <v>115</v>
      </c>
      <c r="H48" s="1235" t="s">
        <v>115</v>
      </c>
      <c r="I48" s="898">
        <v>199.73</v>
      </c>
      <c r="J48" s="669">
        <f t="shared" si="0"/>
        <v>3.2043258398838432</v>
      </c>
      <c r="K48" s="901">
        <v>1.6</v>
      </c>
      <c r="L48" s="911">
        <v>4</v>
      </c>
      <c r="M48" s="660">
        <f t="shared" si="1"/>
        <v>6.4</v>
      </c>
      <c r="N48" s="894" t="s">
        <v>249</v>
      </c>
      <c r="O48" s="756">
        <v>1.45</v>
      </c>
      <c r="P48" s="885">
        <v>43873</v>
      </c>
      <c r="Q48" s="885">
        <v>43895</v>
      </c>
      <c r="R48" s="660">
        <f t="shared" si="2"/>
        <v>10.344827586206906</v>
      </c>
      <c r="S48" s="721">
        <f>IF(INDEX(Historical!$D$7:$D$1379,MATCH(B48,Historical!$B$7:$B$1403,0))=0,"n/a",(INDEX(Historical!$C$7:$C$1381,MATCH(B48,Historical!$B$7:$B$1403,0))/INDEX(Historical!$D$7:$D$1379,MATCH(B48,Historical!$B$7:$B$1403,0))-1)*100)</f>
        <v>9.8484848484848406</v>
      </c>
      <c r="T48" s="721">
        <f>IF(INDEX(Historical!$F$7:$F$1372,MATCH(B48,Historical!$B$7:$B$1403,0))=0,"n/a",((INDEX(Historical!$C$7:$C$1381,MATCH(B48,Historical!$B$7:$B$1403,0))/INDEX(Historical!$F$7:$F$1372,MATCH(B48,Historical!$B$7:$B$1403,0)))^(1/3)-1)*100)</f>
        <v>13.18511959629507</v>
      </c>
      <c r="U48" s="721">
        <f>IF(INDEX(Historical!$H$7:$H$1372,MATCH(B48,Historical!$B$7:$B$1403,0))=0,"n/a",((INDEX(Historical!$C$7:$C$1381,MATCH(B48,Historical!$B$7:$B$1403,0))/INDEX(Historical!$H$7:$H$1372,MATCH(B48,Historical!$B$7:$B$1403,0)))^(1/5)-1)*100)</f>
        <v>18.90705786863025</v>
      </c>
      <c r="V48" s="721" t="str">
        <f>IF(INDEX(Historical!$O$7:$O$1372,MATCH(B48,Historical!$B$7:$B$1403,0))=0,"n/a",((INDEX(Historical!$C$7:$C$1381,MATCH(B48,Historical!$B$7:$B$1403,0))/INDEX(Historical!$O$7:$O$1372,MATCH(B48,Historical!$B$7:$B$1403,0)))^(1/10)-1)*100)</f>
        <v>n/a</v>
      </c>
      <c r="W48" s="722" t="str">
        <f t="shared" si="3"/>
        <v>n/a</v>
      </c>
      <c r="X48" s="723">
        <f t="shared" si="4"/>
        <v>1.3505041334735892</v>
      </c>
      <c r="Y48" s="679"/>
      <c r="Z48" s="669">
        <f t="shared" si="5"/>
        <v>49.689440993788821</v>
      </c>
      <c r="AA48" s="910">
        <f t="shared" si="6"/>
        <v>15.50698757763975</v>
      </c>
      <c r="AB48" s="911">
        <v>12</v>
      </c>
      <c r="AC48" s="889">
        <v>12.88</v>
      </c>
      <c r="AD48" s="889">
        <v>2.17</v>
      </c>
      <c r="AE48" s="889">
        <v>5.07</v>
      </c>
      <c r="AF48" s="889">
        <v>12.25</v>
      </c>
      <c r="AG48" s="889">
        <v>74.3</v>
      </c>
      <c r="AH48" s="889">
        <v>2</v>
      </c>
      <c r="AI48" s="889">
        <v>9.0300000000000011</v>
      </c>
      <c r="AJ48" s="889">
        <v>14.000000000000002</v>
      </c>
      <c r="AK48" s="889">
        <v>7.16</v>
      </c>
      <c r="AL48" s="902">
        <v>118440</v>
      </c>
      <c r="AM48" s="897">
        <v>0.22</v>
      </c>
      <c r="AN48" s="889">
        <v>3.09</v>
      </c>
      <c r="AO48" s="762">
        <f t="shared" si="7"/>
        <v>6.6043961308743437</v>
      </c>
      <c r="AP48" s="763">
        <f t="shared" si="8"/>
        <v>22.111383708514094</v>
      </c>
      <c r="AQ48" s="912">
        <f t="shared" si="9"/>
        <v>190.56312974489683</v>
      </c>
      <c r="AR48" s="669">
        <f>INDEX(Historical!$C$7:$C$1381,MATCH(B48,Historical!$B$7:$B$1403,0))*IF(AH48="n/a",1.03,IF(AH48&lt;0,1.01,IF(AH48&gt;10,1.1,(1+AH48/100))))</f>
        <v>5.9159999999999995</v>
      </c>
      <c r="AS48" s="910">
        <f t="shared" si="10"/>
        <v>6.4502147999999995</v>
      </c>
      <c r="AT48" s="910">
        <f t="shared" si="16"/>
        <v>6.9120501796800005</v>
      </c>
      <c r="AU48" s="910">
        <f t="shared" si="16"/>
        <v>7.4069529725450893</v>
      </c>
      <c r="AV48" s="910">
        <f t="shared" si="16"/>
        <v>7.9372908053793187</v>
      </c>
      <c r="AW48" s="669">
        <f t="shared" si="12"/>
        <v>34.622508757604407</v>
      </c>
      <c r="AX48" s="770">
        <f t="shared" si="13"/>
        <v>17.334656164624448</v>
      </c>
      <c r="AY48" s="959">
        <v>1.1299999999999999</v>
      </c>
      <c r="AZ48" s="896">
        <v>20.100000000000001</v>
      </c>
      <c r="BA48" s="896">
        <v>-18.47</v>
      </c>
      <c r="BB48" s="896">
        <v>-13.8</v>
      </c>
      <c r="BC48" s="896">
        <v>-2.82</v>
      </c>
      <c r="BE48" s="641">
        <v>2011</v>
      </c>
      <c r="BF48" s="922">
        <f t="shared" si="14"/>
        <v>0</v>
      </c>
      <c r="BG48" s="906">
        <v>12.9</v>
      </c>
    </row>
    <row r="49" spans="1:59" ht="11.25" customHeight="1" x14ac:dyDescent="0.2">
      <c r="A49" s="905" t="s">
        <v>4585</v>
      </c>
      <c r="B49" s="899" t="s">
        <v>4547</v>
      </c>
      <c r="C49" s="957" t="s">
        <v>108</v>
      </c>
      <c r="D49" s="957" t="s">
        <v>4355</v>
      </c>
      <c r="E49" s="754">
        <v>5</v>
      </c>
      <c r="F49" s="1235">
        <v>837</v>
      </c>
      <c r="G49" s="1235" t="s">
        <v>106</v>
      </c>
      <c r="H49" s="1235" t="s">
        <v>106</v>
      </c>
      <c r="I49" s="898">
        <v>30.89</v>
      </c>
      <c r="J49" s="669">
        <f t="shared" si="0"/>
        <v>3.4962771123340888</v>
      </c>
      <c r="K49" s="901">
        <v>0.27</v>
      </c>
      <c r="L49" s="911">
        <v>4</v>
      </c>
      <c r="M49" s="660">
        <f t="shared" si="1"/>
        <v>1.08</v>
      </c>
      <c r="N49" s="894" t="s">
        <v>326</v>
      </c>
      <c r="O49" s="756">
        <v>0.25</v>
      </c>
      <c r="P49" s="885">
        <v>43622</v>
      </c>
      <c r="Q49" s="885">
        <v>43637</v>
      </c>
      <c r="R49" s="660">
        <f t="shared" si="2"/>
        <v>8.0000000000000071</v>
      </c>
      <c r="S49" s="721">
        <f>IF(INDEX(Historical!$D$7:$D$1379,MATCH(B49,Historical!$B$7:$B$1403,0))=0,"n/a",(INDEX(Historical!$C$7:$C$1381,MATCH(B49,Historical!$B$7:$B$1403,0))/INDEX(Historical!$D$7:$D$1379,MATCH(B49,Historical!$B$7:$B$1403,0))-1)*100)</f>
        <v>4.0000000000000036</v>
      </c>
      <c r="T49" s="721">
        <f>IF(INDEX(Historical!$F$7:$F$1372,MATCH(B49,Historical!$B$7:$B$1403,0))=0,"n/a",((INDEX(Historical!$C$7:$C$1381,MATCH(B49,Historical!$B$7:$B$1403,0))/INDEX(Historical!$F$7:$F$1372,MATCH(B49,Historical!$B$7:$B$1403,0)))^(1/3)-1)*100)</f>
        <v>2.7040024624839898</v>
      </c>
      <c r="U49" s="721">
        <f>IF(INDEX(Historical!$H$7:$H$1372,MATCH(B49,Historical!$B$7:$B$1403,0))=0,"n/a",((INDEX(Historical!$C$7:$C$1381,MATCH(B49,Historical!$B$7:$B$1403,0))/INDEX(Historical!$H$7:$H$1372,MATCH(B49,Historical!$B$7:$B$1403,0)))^(1/5)-1)*100)</f>
        <v>2.4823563310859775</v>
      </c>
      <c r="V49" s="721">
        <f>IF(INDEX(Historical!$O$7:$O$1372,MATCH(B49,Historical!$B$7:$B$1403,0))=0,"n/a",((INDEX(Historical!$C$7:$C$1381,MATCH(B49,Historical!$B$7:$B$1403,0))/INDEX(Historical!$O$7:$O$1372,MATCH(B49,Historical!$B$7:$B$1403,0)))^(1/10)-1)*100)</f>
        <v>1.2335696945859898</v>
      </c>
      <c r="W49" s="722">
        <f t="shared" si="3"/>
        <v>2.0123356969458506</v>
      </c>
      <c r="X49" s="723">
        <f t="shared" si="4"/>
        <v>0.4596956168677736</v>
      </c>
      <c r="Y49" s="900"/>
      <c r="Z49" s="669">
        <f t="shared" si="5"/>
        <v>53.201970443349765</v>
      </c>
      <c r="AA49" s="910">
        <f t="shared" si="6"/>
        <v>15.216748768472907</v>
      </c>
      <c r="AB49" s="911">
        <v>12</v>
      </c>
      <c r="AC49" s="889">
        <v>2.0299999999999998</v>
      </c>
      <c r="AD49" s="889">
        <v>3.81</v>
      </c>
      <c r="AE49" s="889">
        <v>3.76</v>
      </c>
      <c r="AF49" s="889">
        <v>1.08</v>
      </c>
      <c r="AG49" s="889">
        <v>5.8000000000000007</v>
      </c>
      <c r="AH49" s="889">
        <v>24.8</v>
      </c>
      <c r="AI49" s="889">
        <v>5.6099999999999994</v>
      </c>
      <c r="AJ49" s="889">
        <v>5.4</v>
      </c>
      <c r="AK49" s="889">
        <v>4</v>
      </c>
      <c r="AL49" s="902">
        <v>349.37</v>
      </c>
      <c r="AM49" s="896">
        <v>4.9000000000000004</v>
      </c>
      <c r="AN49" s="889">
        <v>0.11</v>
      </c>
      <c r="AO49" s="762">
        <f t="shared" si="7"/>
        <v>-9.2381153250528421</v>
      </c>
      <c r="AP49" s="763">
        <f t="shared" si="8"/>
        <v>5.9786334434200663</v>
      </c>
      <c r="AQ49" s="912">
        <f t="shared" si="9"/>
        <v>-14.536326963633272</v>
      </c>
      <c r="AR49" s="669">
        <f>INDEX(Historical!$C$7:$C$1381,MATCH(B49,Historical!$B$7:$B$1403,0))*IF(AH49="n/a",1.03,IF(AH49&lt;0,1.01,IF(AH49&gt;10,1.1,(1+AH49/100))))</f>
        <v>1.1440000000000001</v>
      </c>
      <c r="AS49" s="910">
        <f t="shared" si="10"/>
        <v>1.2081784000000002</v>
      </c>
      <c r="AT49" s="910">
        <f t="shared" si="16"/>
        <v>1.2565055360000004</v>
      </c>
      <c r="AU49" s="910">
        <f t="shared" si="16"/>
        <v>1.3067657574400005</v>
      </c>
      <c r="AV49" s="910">
        <f t="shared" si="16"/>
        <v>1.3590363877376006</v>
      </c>
      <c r="AW49" s="669">
        <f t="shared" si="12"/>
        <v>6.274486081177602</v>
      </c>
      <c r="AX49" s="770">
        <f t="shared" si="13"/>
        <v>20.312353775259311</v>
      </c>
      <c r="AY49" s="959">
        <v>1.07</v>
      </c>
      <c r="AZ49" s="896">
        <v>-2.1800000000000002</v>
      </c>
      <c r="BA49" s="896">
        <v>-25.569999999999997</v>
      </c>
      <c r="BB49" s="896">
        <v>-16.669999999999998</v>
      </c>
      <c r="BC49" s="896">
        <v>-14.860000000000001</v>
      </c>
      <c r="BE49" s="641">
        <v>2015</v>
      </c>
      <c r="BF49" s="922">
        <f t="shared" si="14"/>
        <v>0</v>
      </c>
      <c r="BG49" s="906">
        <v>0.70000000000000007</v>
      </c>
    </row>
    <row r="50" spans="1:59" ht="11.25" customHeight="1" x14ac:dyDescent="0.2">
      <c r="A50" s="895" t="s">
        <v>435</v>
      </c>
      <c r="B50" s="899" t="s">
        <v>436</v>
      </c>
      <c r="C50" s="957" t="s">
        <v>128</v>
      </c>
      <c r="D50" s="957" t="s">
        <v>4343</v>
      </c>
      <c r="E50" s="754">
        <v>14</v>
      </c>
      <c r="F50" s="1235">
        <v>274</v>
      </c>
      <c r="G50" s="1235" t="s">
        <v>106</v>
      </c>
      <c r="H50" s="1235" t="s">
        <v>106</v>
      </c>
      <c r="I50" s="898">
        <v>3.3</v>
      </c>
      <c r="J50" s="669">
        <f t="shared" si="0"/>
        <v>3.0303030303030307</v>
      </c>
      <c r="K50" s="901">
        <v>2.5000000000000001E-2</v>
      </c>
      <c r="L50" s="911">
        <v>4</v>
      </c>
      <c r="M50" s="660">
        <f t="shared" si="1"/>
        <v>0.1</v>
      </c>
      <c r="N50" s="894" t="s">
        <v>4069</v>
      </c>
      <c r="O50" s="756">
        <v>2.2499999999999999E-2</v>
      </c>
      <c r="P50" s="636">
        <v>43553</v>
      </c>
      <c r="Q50" s="636">
        <v>43581</v>
      </c>
      <c r="R50" s="660">
        <f t="shared" si="2"/>
        <v>11.111111111111121</v>
      </c>
      <c r="S50" s="721">
        <f>IF(INDEX(Historical!$D$7:$D$1379,MATCH(B50,Historical!$B$7:$B$1403,0))=0,"n/a",(INDEX(Historical!$C$7:$C$1381,MATCH(B50,Historical!$B$7:$B$1403,0))/INDEX(Historical!$D$7:$D$1379,MATCH(B50,Historical!$B$7:$B$1403,0))-1)*100)</f>
        <v>11.428571428571432</v>
      </c>
      <c r="T50" s="721">
        <f>IF(INDEX(Historical!$F$7:$F$1372,MATCH(B50,Historical!$B$7:$B$1403,0))=0,"n/a",((INDEX(Historical!$C$7:$C$1381,MATCH(B50,Historical!$B$7:$B$1403,0))/INDEX(Historical!$F$7:$F$1372,MATCH(B50,Historical!$B$7:$B$1403,0)))^(1/3)-1)*100)</f>
        <v>7.7217345015941907</v>
      </c>
      <c r="U50" s="721">
        <f>IF(INDEX(Historical!$H$7:$H$1372,MATCH(B50,Historical!$B$7:$B$1403,0))=0,"n/a",((INDEX(Historical!$C$7:$C$1381,MATCH(B50,Historical!$B$7:$B$1403,0))/INDEX(Historical!$H$7:$H$1372,MATCH(B50,Historical!$B$7:$B$1403,0)))^(1/5)-1)*100)</f>
        <v>8.1165393261328767</v>
      </c>
      <c r="V50" s="721">
        <f>IF(INDEX(Historical!$O$7:$O$1372,MATCH(B50,Historical!$B$7:$B$1403,0))=0,"n/a",((INDEX(Historical!$C$7:$C$1381,MATCH(B50,Historical!$B$7:$B$1403,0))/INDEX(Historical!$O$7:$O$1372,MATCH(B50,Historical!$B$7:$B$1403,0)))^(1/10)-1)*100)</f>
        <v>12.509277580028201</v>
      </c>
      <c r="W50" s="722">
        <f t="shared" si="3"/>
        <v>0.64884157172204815</v>
      </c>
      <c r="X50" s="723" t="str">
        <f t="shared" si="4"/>
        <v>n/a</v>
      </c>
      <c r="Y50" s="682"/>
      <c r="Z50" s="669">
        <f t="shared" si="5"/>
        <v>50</v>
      </c>
      <c r="AA50" s="910">
        <f t="shared" si="6"/>
        <v>16.499999999999996</v>
      </c>
      <c r="AB50" s="911">
        <v>12</v>
      </c>
      <c r="AC50" s="889">
        <v>0.2</v>
      </c>
      <c r="AD50" s="889" t="s">
        <v>136</v>
      </c>
      <c r="AE50" s="889">
        <v>2.5299999999999998</v>
      </c>
      <c r="AF50" s="889">
        <v>5.09</v>
      </c>
      <c r="AG50" s="889" t="s">
        <v>136</v>
      </c>
      <c r="AH50" s="889" t="s">
        <v>136</v>
      </c>
      <c r="AI50" s="889" t="s">
        <v>136</v>
      </c>
      <c r="AJ50" s="889" t="s">
        <v>136</v>
      </c>
      <c r="AK50" s="889" t="s">
        <v>136</v>
      </c>
      <c r="AL50" s="902">
        <v>105.82</v>
      </c>
      <c r="AM50" s="896" t="s">
        <v>136</v>
      </c>
      <c r="AN50" s="889" t="s">
        <v>136</v>
      </c>
      <c r="AO50" s="762">
        <f t="shared" si="7"/>
        <v>-5.3531576435640886</v>
      </c>
      <c r="AP50" s="763">
        <f t="shared" si="8"/>
        <v>11.146842356435908</v>
      </c>
      <c r="AQ50" s="912">
        <f t="shared" si="9"/>
        <v>93.201104206644402</v>
      </c>
      <c r="AR50" s="669">
        <f>INDEX(Historical!$C$7:$C$1381,MATCH(B50,Historical!$B$7:$B$1403,0))*IF(AH50="n/a",1.03,IF(AH50&lt;0,1.01,IF(AH50&gt;10,1.1,(1+AH50/100))))</f>
        <v>0.100425</v>
      </c>
      <c r="AS50" s="910">
        <f t="shared" si="10"/>
        <v>0.10343775000000001</v>
      </c>
      <c r="AT50" s="910">
        <f t="shared" si="16"/>
        <v>0.10654088250000002</v>
      </c>
      <c r="AU50" s="910">
        <f t="shared" si="16"/>
        <v>0.10973710897500003</v>
      </c>
      <c r="AV50" s="910">
        <f t="shared" si="16"/>
        <v>0.11302922224425004</v>
      </c>
      <c r="AW50" s="669">
        <f t="shared" si="12"/>
        <v>0.53316996371925007</v>
      </c>
      <c r="AX50" s="770">
        <f t="shared" si="13"/>
        <v>16.156665567250002</v>
      </c>
      <c r="AY50" s="959">
        <v>0.14000000000000001</v>
      </c>
      <c r="AZ50" s="896">
        <v>8.9108910891089188</v>
      </c>
      <c r="BA50" s="896">
        <v>-12.928759894459107</v>
      </c>
      <c r="BB50" s="896">
        <v>-2.6548672566371723</v>
      </c>
      <c r="BC50" s="896">
        <v>-5.9829059829059839</v>
      </c>
      <c r="BD50" s="932" t="s">
        <v>4281</v>
      </c>
      <c r="BE50" s="641">
        <v>2006</v>
      </c>
      <c r="BF50" s="922">
        <f t="shared" si="14"/>
        <v>1</v>
      </c>
      <c r="BG50" s="906" t="s">
        <v>136</v>
      </c>
    </row>
    <row r="51" spans="1:59" s="796" customFormat="1" ht="11.25" customHeight="1" x14ac:dyDescent="0.2">
      <c r="A51" s="777" t="s">
        <v>417</v>
      </c>
      <c r="B51" s="804" t="s">
        <v>418</v>
      </c>
      <c r="C51" s="957" t="s">
        <v>108</v>
      </c>
      <c r="D51" s="957" t="s">
        <v>4351</v>
      </c>
      <c r="E51" s="778">
        <v>15</v>
      </c>
      <c r="F51" s="1235">
        <v>256</v>
      </c>
      <c r="G51" s="1234" t="s">
        <v>115</v>
      </c>
      <c r="H51" s="1234" t="s">
        <v>115</v>
      </c>
      <c r="I51" s="779">
        <v>141.30000000000001</v>
      </c>
      <c r="J51" s="780">
        <f t="shared" si="0"/>
        <v>2.7459306440198157</v>
      </c>
      <c r="K51" s="781">
        <v>0.97</v>
      </c>
      <c r="L51" s="782">
        <v>4</v>
      </c>
      <c r="M51" s="783">
        <f t="shared" si="1"/>
        <v>3.88</v>
      </c>
      <c r="N51" s="784" t="s">
        <v>237</v>
      </c>
      <c r="O51" s="785">
        <v>0.9</v>
      </c>
      <c r="P51" s="786">
        <v>43588</v>
      </c>
      <c r="Q51" s="786">
        <v>43602</v>
      </c>
      <c r="R51" s="783">
        <f t="shared" si="2"/>
        <v>7.7777777777777724</v>
      </c>
      <c r="S51" s="721">
        <f>IF(INDEX(Historical!$D$7:$D$1379,MATCH(B51,Historical!$B$7:$B$1403,0))=0,"n/a",(INDEX(Historical!$C$7:$C$1381,MATCH(B51,Historical!$B$7:$B$1403,0))/INDEX(Historical!$D$7:$D$1379,MATCH(B51,Historical!$B$7:$B$1403,0))-1)*100)</f>
        <v>7.932011331444766</v>
      </c>
      <c r="T51" s="721">
        <f>IF(INDEX(Historical!$F$7:$F$1372,MATCH(B51,Historical!$B$7:$B$1403,0))=0,"n/a",((INDEX(Historical!$C$7:$C$1381,MATCH(B51,Historical!$B$7:$B$1403,0))/INDEX(Historical!$F$7:$F$1372,MATCH(B51,Historical!$B$7:$B$1403,0)))^(1/3)-1)*100)</f>
        <v>9.2732956356199381</v>
      </c>
      <c r="U51" s="721">
        <f>IF(INDEX(Historical!$H$7:$H$1372,MATCH(B51,Historical!$B$7:$B$1403,0))=0,"n/a",((INDEX(Historical!$C$7:$C$1381,MATCH(B51,Historical!$B$7:$B$1403,0))/INDEX(Historical!$H$7:$H$1372,MATCH(B51,Historical!$B$7:$B$1403,0)))^(1/5)-1)*100)</f>
        <v>11.010307921565676</v>
      </c>
      <c r="V51" s="721">
        <f>IF(INDEX(Historical!$O$7:$O$1372,MATCH(B51,Historical!$B$7:$B$1403,0))=0,"n/a",((INDEX(Historical!$C$7:$C$1381,MATCH(B51,Historical!$B$7:$B$1403,0))/INDEX(Historical!$O$7:$O$1372,MATCH(B51,Historical!$B$7:$B$1403,0)))^(1/10)-1)*100)</f>
        <v>18.806884190741147</v>
      </c>
      <c r="W51" s="722">
        <f t="shared" si="3"/>
        <v>0.58544029994007096</v>
      </c>
      <c r="X51" s="723">
        <f t="shared" si="4"/>
        <v>0.6476651718568045</v>
      </c>
      <c r="Y51" s="683"/>
      <c r="Z51" s="780">
        <f t="shared" si="5"/>
        <v>27.813620071684586</v>
      </c>
      <c r="AA51" s="788">
        <f t="shared" si="6"/>
        <v>10.129032258064518</v>
      </c>
      <c r="AB51" s="782">
        <v>12</v>
      </c>
      <c r="AC51" s="789">
        <v>13.95</v>
      </c>
      <c r="AD51" s="789">
        <v>0.88</v>
      </c>
      <c r="AE51" s="789">
        <v>1.42</v>
      </c>
      <c r="AF51" s="789">
        <v>3.13</v>
      </c>
      <c r="AG51" s="789">
        <v>32.9</v>
      </c>
      <c r="AH51" s="789">
        <v>25.900000000000002</v>
      </c>
      <c r="AI51" s="789">
        <v>11.72</v>
      </c>
      <c r="AJ51" s="789">
        <v>17</v>
      </c>
      <c r="AK51" s="789">
        <v>11.559999999999999</v>
      </c>
      <c r="AL51" s="790">
        <v>18340</v>
      </c>
      <c r="AM51" s="791">
        <v>0.4</v>
      </c>
      <c r="AN51" s="789">
        <v>3.07</v>
      </c>
      <c r="AO51" s="792">
        <f t="shared" si="7"/>
        <v>3.6272063075209733</v>
      </c>
      <c r="AP51" s="793">
        <f t="shared" si="8"/>
        <v>13.756238565585491</v>
      </c>
      <c r="AQ51" s="794">
        <f t="shared" si="9"/>
        <v>18.703872384166196</v>
      </c>
      <c r="AR51" s="669">
        <f>INDEX(Historical!$C$7:$C$1381,MATCH(B51,Historical!$B$7:$B$1403,0))*IF(AH51="n/a",1.03,IF(AH51&lt;0,1.01,IF(AH51&gt;10,1.1,(1+AH51/100))))</f>
        <v>4.1910000000000007</v>
      </c>
      <c r="AS51" s="788">
        <f t="shared" si="10"/>
        <v>4.610100000000001</v>
      </c>
      <c r="AT51" s="788">
        <f t="shared" si="16"/>
        <v>5.0711100000000018</v>
      </c>
      <c r="AU51" s="788">
        <f t="shared" si="16"/>
        <v>5.5782210000000028</v>
      </c>
      <c r="AV51" s="788">
        <f t="shared" si="16"/>
        <v>6.1360431000000037</v>
      </c>
      <c r="AW51" s="780">
        <f t="shared" si="12"/>
        <v>25.586474100000011</v>
      </c>
      <c r="AX51" s="795">
        <f t="shared" si="13"/>
        <v>18.10790806794056</v>
      </c>
      <c r="AY51" s="960">
        <v>1.87</v>
      </c>
      <c r="AZ51" s="791">
        <v>16.23</v>
      </c>
      <c r="BA51" s="791">
        <v>-21.87</v>
      </c>
      <c r="BB51" s="791">
        <v>-16.55</v>
      </c>
      <c r="BC51" s="791">
        <v>-6.8900000000000006</v>
      </c>
      <c r="BD51" s="933"/>
      <c r="BE51" s="641">
        <v>2005</v>
      </c>
      <c r="BF51" s="922">
        <f t="shared" si="14"/>
        <v>1</v>
      </c>
      <c r="BG51" s="847">
        <v>1.3</v>
      </c>
    </row>
    <row r="52" spans="1:59" ht="11.25" customHeight="1" x14ac:dyDescent="0.2">
      <c r="A52" s="895" t="s">
        <v>913</v>
      </c>
      <c r="B52" s="899" t="s">
        <v>914</v>
      </c>
      <c r="C52" s="957" t="s">
        <v>108</v>
      </c>
      <c r="D52" s="957" t="s">
        <v>118</v>
      </c>
      <c r="E52" s="754">
        <v>8</v>
      </c>
      <c r="F52" s="1235">
        <v>641</v>
      </c>
      <c r="G52" s="1235" t="s">
        <v>106</v>
      </c>
      <c r="H52" s="1235" t="s">
        <v>106</v>
      </c>
      <c r="I52" s="898">
        <v>65.17</v>
      </c>
      <c r="J52" s="669">
        <f t="shared" si="0"/>
        <v>1.6572042350774898</v>
      </c>
      <c r="K52" s="901">
        <v>0.27</v>
      </c>
      <c r="L52" s="911">
        <v>4</v>
      </c>
      <c r="M52" s="660">
        <f t="shared" si="1"/>
        <v>1.08</v>
      </c>
      <c r="N52" s="894" t="s">
        <v>596</v>
      </c>
      <c r="O52" s="756">
        <v>0.25</v>
      </c>
      <c r="P52" s="885">
        <v>43902</v>
      </c>
      <c r="Q52" s="885">
        <v>43917</v>
      </c>
      <c r="R52" s="660">
        <f t="shared" si="2"/>
        <v>8.0000000000000071</v>
      </c>
      <c r="S52" s="721">
        <f>IF(INDEX(Historical!$D$7:$D$1379,MATCH(B52,Historical!$B$7:$B$1403,0))=0,"n/a",(INDEX(Historical!$C$7:$C$1381,MATCH(B52,Historical!$B$7:$B$1403,0))/INDEX(Historical!$D$7:$D$1379,MATCH(B52,Historical!$B$7:$B$1403,0))-1)*100)</f>
        <v>13.636363636363647</v>
      </c>
      <c r="T52" s="721">
        <f>IF(INDEX(Historical!$F$7:$F$1372,MATCH(B52,Historical!$B$7:$B$1403,0))=0,"n/a",((INDEX(Historical!$C$7:$C$1381,MATCH(B52,Historical!$B$7:$B$1403,0))/INDEX(Historical!$F$7:$F$1372,MATCH(B52,Historical!$B$7:$B$1403,0)))^(1/3)-1)*100)</f>
        <v>11.57215834702825</v>
      </c>
      <c r="U52" s="721">
        <f>IF(INDEX(Historical!$H$7:$H$1372,MATCH(B52,Historical!$B$7:$B$1403,0))=0,"n/a",((INDEX(Historical!$C$7:$C$1381,MATCH(B52,Historical!$B$7:$B$1403,0))/INDEX(Historical!$H$7:$H$1372,MATCH(B52,Historical!$B$7:$B$1403,0)))^(1/5)-1)*100)</f>
        <v>15.811517561929445</v>
      </c>
      <c r="V52" s="721" t="str">
        <f>IF(INDEX(Historical!$O$7:$O$1372,MATCH(B52,Historical!$B$7:$B$1403,0))=0,"n/a",((INDEX(Historical!$C$7:$C$1381,MATCH(B52,Historical!$B$7:$B$1403,0))/INDEX(Historical!$O$7:$O$1372,MATCH(B52,Historical!$B$7:$B$1403,0)))^(1/10)-1)*100)</f>
        <v>n/a</v>
      </c>
      <c r="W52" s="722" t="str">
        <f t="shared" si="3"/>
        <v>n/a</v>
      </c>
      <c r="X52" s="723">
        <f t="shared" si="4"/>
        <v>1.5971229860534792</v>
      </c>
      <c r="Y52" s="682"/>
      <c r="Z52" s="669">
        <f t="shared" si="5"/>
        <v>22.500000000000004</v>
      </c>
      <c r="AA52" s="910">
        <f t="shared" si="6"/>
        <v>13.577083333333334</v>
      </c>
      <c r="AB52" s="911">
        <v>12</v>
      </c>
      <c r="AC52" s="889">
        <v>4.8</v>
      </c>
      <c r="AD52" s="889">
        <v>1.36</v>
      </c>
      <c r="AE52" s="889">
        <v>3.42</v>
      </c>
      <c r="AF52" s="889">
        <v>2.68</v>
      </c>
      <c r="AG52" s="889">
        <v>17.2</v>
      </c>
      <c r="AH52" s="889">
        <v>21.4</v>
      </c>
      <c r="AI52" s="889">
        <v>-3.2300000000000004</v>
      </c>
      <c r="AJ52" s="889">
        <v>9.9</v>
      </c>
      <c r="AK52" s="889">
        <v>10</v>
      </c>
      <c r="AL52" s="902">
        <v>1270</v>
      </c>
      <c r="AM52" s="896">
        <v>0.5</v>
      </c>
      <c r="AN52" s="889">
        <v>0</v>
      </c>
      <c r="AO52" s="762">
        <f t="shared" si="7"/>
        <v>3.8916384636736012</v>
      </c>
      <c r="AP52" s="763">
        <f t="shared" si="8"/>
        <v>17.468721797006936</v>
      </c>
      <c r="AQ52" s="912">
        <f t="shared" si="9"/>
        <v>27.168450548140342</v>
      </c>
      <c r="AR52" s="669">
        <f>INDEX(Historical!$C$7:$C$1381,MATCH(B52,Historical!$B$7:$B$1403,0))*IF(AH52="n/a",1.03,IF(AH52&lt;0,1.01,IF(AH52&gt;10,1.1,(1+AH52/100))))</f>
        <v>1.1000000000000001</v>
      </c>
      <c r="AS52" s="910">
        <f t="shared" si="10"/>
        <v>1.1110000000000002</v>
      </c>
      <c r="AT52" s="910">
        <f t="shared" si="16"/>
        <v>1.2221000000000004</v>
      </c>
      <c r="AU52" s="910">
        <f t="shared" si="16"/>
        <v>1.3443100000000006</v>
      </c>
      <c r="AV52" s="910">
        <f t="shared" si="16"/>
        <v>1.4787410000000007</v>
      </c>
      <c r="AW52" s="669">
        <f t="shared" si="12"/>
        <v>6.2561510000000027</v>
      </c>
      <c r="AX52" s="770">
        <f t="shared" si="13"/>
        <v>9.5997406782261816</v>
      </c>
      <c r="AY52" s="959">
        <v>0.52</v>
      </c>
      <c r="AZ52" s="896">
        <v>21.04</v>
      </c>
      <c r="BA52" s="896">
        <v>-19.189999999999998</v>
      </c>
      <c r="BB52" s="896">
        <v>-4.29</v>
      </c>
      <c r="BC52" s="896">
        <v>2.17</v>
      </c>
      <c r="BE52" s="641">
        <v>2013</v>
      </c>
      <c r="BF52" s="922">
        <f t="shared" si="14"/>
        <v>0</v>
      </c>
      <c r="BG52" s="906">
        <v>4.9000000000000004</v>
      </c>
    </row>
    <row r="53" spans="1:59" ht="11.25" customHeight="1" x14ac:dyDescent="0.2">
      <c r="A53" s="904" t="s">
        <v>911</v>
      </c>
      <c r="B53" s="899" t="s">
        <v>912</v>
      </c>
      <c r="C53" s="957" t="s">
        <v>4335</v>
      </c>
      <c r="D53" s="957" t="s">
        <v>4336</v>
      </c>
      <c r="E53" s="754">
        <v>10</v>
      </c>
      <c r="F53" s="1235">
        <v>392</v>
      </c>
      <c r="G53" s="1235" t="s">
        <v>106</v>
      </c>
      <c r="H53" s="1235" t="s">
        <v>106</v>
      </c>
      <c r="I53" s="898">
        <v>226.8</v>
      </c>
      <c r="J53" s="669">
        <f t="shared" si="0"/>
        <v>1.7813051146384478</v>
      </c>
      <c r="K53" s="901">
        <v>1.01</v>
      </c>
      <c r="L53" s="911">
        <v>4</v>
      </c>
      <c r="M53" s="660">
        <f t="shared" si="1"/>
        <v>4.04</v>
      </c>
      <c r="N53" s="894" t="s">
        <v>4069</v>
      </c>
      <c r="O53" s="756">
        <v>0.95</v>
      </c>
      <c r="P53" s="885">
        <v>43824</v>
      </c>
      <c r="Q53" s="885">
        <v>43843</v>
      </c>
      <c r="R53" s="660">
        <f t="shared" si="2"/>
        <v>6.3157894736842159</v>
      </c>
      <c r="S53" s="721">
        <f>IF(INDEX(Historical!$D$7:$D$1379,MATCH(B53,Historical!$B$7:$B$1403,0))=0,"n/a",(INDEX(Historical!$C$7:$C$1381,MATCH(B53,Historical!$B$7:$B$1403,0))/INDEX(Historical!$D$7:$D$1379,MATCH(B53,Historical!$B$7:$B$1403,0))-1)*100)</f>
        <v>19.933554817275745</v>
      </c>
      <c r="T53" s="721">
        <f>IF(INDEX(Historical!$F$7:$F$1372,MATCH(B53,Historical!$B$7:$B$1403,0))=0,"n/a",((INDEX(Historical!$C$7:$C$1381,MATCH(B53,Historical!$B$7:$B$1403,0))/INDEX(Historical!$F$7:$F$1372,MATCH(B53,Historical!$B$7:$B$1403,0)))^(1/3)-1)*100)</f>
        <v>17.94915675423503</v>
      </c>
      <c r="U53" s="721">
        <f>IF(INDEX(Historical!$H$7:$H$1372,MATCH(B53,Historical!$B$7:$B$1403,0))=0,"n/a",((INDEX(Historical!$C$7:$C$1381,MATCH(B53,Historical!$B$7:$B$1403,0))/INDEX(Historical!$H$7:$H$1372,MATCH(B53,Historical!$B$7:$B$1403,0)))^(1/5)-1)*100)</f>
        <v>20.858119698845499</v>
      </c>
      <c r="V53" s="721" t="str">
        <f>IF(INDEX(Historical!$O$7:$O$1372,MATCH(B53,Historical!$B$7:$B$1403,0))=0,"n/a",((INDEX(Historical!$C$7:$C$1381,MATCH(B53,Historical!$B$7:$B$1403,0))/INDEX(Historical!$O$7:$O$1372,MATCH(B53,Historical!$B$7:$B$1403,0)))^(1/10)-1)*100)</f>
        <v>n/a</v>
      </c>
      <c r="W53" s="722" t="str">
        <f t="shared" si="3"/>
        <v>n/a</v>
      </c>
      <c r="X53" s="723">
        <f t="shared" si="4"/>
        <v>1.3998738052916444</v>
      </c>
      <c r="Y53" s="900" t="s">
        <v>3984</v>
      </c>
      <c r="Z53" s="669">
        <f t="shared" si="5"/>
        <v>112.22222222222223</v>
      </c>
      <c r="AA53" s="910">
        <f t="shared" si="6"/>
        <v>63</v>
      </c>
      <c r="AB53" s="911">
        <v>12</v>
      </c>
      <c r="AC53" s="889">
        <v>3.6</v>
      </c>
      <c r="AD53" s="889">
        <v>2.85</v>
      </c>
      <c r="AE53" s="889">
        <v>12.93</v>
      </c>
      <c r="AF53" s="889">
        <v>19.16</v>
      </c>
      <c r="AG53" s="889">
        <v>30</v>
      </c>
      <c r="AH53" s="889">
        <v>3.8</v>
      </c>
      <c r="AI53" s="889">
        <v>13.54</v>
      </c>
      <c r="AJ53" s="889">
        <v>14.899999999999999</v>
      </c>
      <c r="AK53" s="889">
        <v>22.1</v>
      </c>
      <c r="AL53" s="902">
        <v>100670</v>
      </c>
      <c r="AM53" s="896">
        <v>0.1</v>
      </c>
      <c r="AN53" s="889">
        <v>4.0999999999999996</v>
      </c>
      <c r="AO53" s="762">
        <f t="shared" si="7"/>
        <v>-40.360575186516051</v>
      </c>
      <c r="AP53" s="763">
        <f t="shared" si="8"/>
        <v>22.639424813483949</v>
      </c>
      <c r="AQ53" s="912">
        <f t="shared" si="9"/>
        <v>632.44795036917139</v>
      </c>
      <c r="AR53" s="669">
        <f>INDEX(Historical!$C$7:$C$1381,MATCH(B53,Historical!$B$7:$B$1403,0))*IF(AH53="n/a",1.03,IF(AH53&lt;0,1.01,IF(AH53&gt;10,1.1,(1+AH53/100))))</f>
        <v>3.7471800000000002</v>
      </c>
      <c r="AS53" s="910">
        <f t="shared" si="10"/>
        <v>4.1218980000000007</v>
      </c>
      <c r="AT53" s="910">
        <f t="shared" si="16"/>
        <v>4.5340878000000009</v>
      </c>
      <c r="AU53" s="910">
        <f t="shared" si="16"/>
        <v>4.9874965800000011</v>
      </c>
      <c r="AV53" s="910">
        <f t="shared" si="16"/>
        <v>5.4862462380000014</v>
      </c>
      <c r="AW53" s="669">
        <f t="shared" si="12"/>
        <v>22.876908618000002</v>
      </c>
      <c r="AX53" s="770">
        <f t="shared" si="13"/>
        <v>10.086820378306879</v>
      </c>
      <c r="AY53" s="959">
        <v>0.44</v>
      </c>
      <c r="AZ53" s="896">
        <v>31.56</v>
      </c>
      <c r="BA53" s="896">
        <v>-12.3</v>
      </c>
      <c r="BB53" s="896">
        <v>-3.62</v>
      </c>
      <c r="BC53" s="896">
        <v>2.96</v>
      </c>
      <c r="BE53" s="641">
        <v>2011</v>
      </c>
      <c r="BF53" s="922">
        <f t="shared" si="14"/>
        <v>0</v>
      </c>
      <c r="BG53" s="906">
        <v>4.3</v>
      </c>
    </row>
    <row r="54" spans="1:59" ht="11.25" customHeight="1" x14ac:dyDescent="0.2">
      <c r="A54" s="887" t="s">
        <v>1706</v>
      </c>
      <c r="B54" s="899" t="s">
        <v>1707</v>
      </c>
      <c r="C54" s="957" t="s">
        <v>108</v>
      </c>
      <c r="D54" s="957" t="s">
        <v>4351</v>
      </c>
      <c r="E54" s="754">
        <v>10</v>
      </c>
      <c r="F54" s="1235">
        <v>374</v>
      </c>
      <c r="G54" s="1235" t="s">
        <v>106</v>
      </c>
      <c r="H54" s="1235" t="s">
        <v>106</v>
      </c>
      <c r="I54" s="898">
        <v>42.23</v>
      </c>
      <c r="J54" s="669">
        <f t="shared" si="0"/>
        <v>2.9363012076722712</v>
      </c>
      <c r="K54" s="901">
        <v>0.31</v>
      </c>
      <c r="L54" s="911">
        <v>4</v>
      </c>
      <c r="M54" s="660">
        <f t="shared" si="1"/>
        <v>1.24</v>
      </c>
      <c r="N54" s="894" t="s">
        <v>706</v>
      </c>
      <c r="O54" s="756">
        <v>0.3</v>
      </c>
      <c r="P54" s="885">
        <v>43773</v>
      </c>
      <c r="Q54" s="885">
        <v>43788</v>
      </c>
      <c r="R54" s="660">
        <f t="shared" si="2"/>
        <v>3.3333333333333366</v>
      </c>
      <c r="S54" s="721">
        <f>IF(INDEX(Historical!$D$7:$D$1379,MATCH(B54,Historical!$B$7:$B$1403,0))=0,"n/a",(INDEX(Historical!$C$7:$C$1381,MATCH(B54,Historical!$B$7:$B$1403,0))/INDEX(Historical!$D$7:$D$1379,MATCH(B54,Historical!$B$7:$B$1403,0))-1)*100)</f>
        <v>30.107526881720425</v>
      </c>
      <c r="T54" s="721">
        <f>IF(INDEX(Historical!$F$7:$F$1372,MATCH(B54,Historical!$B$7:$B$1403,0))=0,"n/a",((INDEX(Historical!$C$7:$C$1381,MATCH(B54,Historical!$B$7:$B$1403,0))/INDEX(Historical!$F$7:$F$1372,MATCH(B54,Historical!$B$7:$B$1403,0)))^(1/3)-1)*100)</f>
        <v>20.590221589041736</v>
      </c>
      <c r="U54" s="721">
        <f>IF(INDEX(Historical!$H$7:$H$1372,MATCH(B54,Historical!$B$7:$B$1403,0))=0,"n/a",((INDEX(Historical!$C$7:$C$1381,MATCH(B54,Historical!$B$7:$B$1403,0))/INDEX(Historical!$H$7:$H$1372,MATCH(B54,Historical!$B$7:$B$1403,0)))^(1/5)-1)*100)</f>
        <v>18.862001455706579</v>
      </c>
      <c r="V54" s="721" t="str">
        <f>IF(INDEX(Historical!$O$7:$O$1372,MATCH(B54,Historical!$B$7:$B$1403,0))=0,"n/a",((INDEX(Historical!$C$7:$C$1381,MATCH(B54,Historical!$B$7:$B$1403,0))/INDEX(Historical!$O$7:$O$1372,MATCH(B54,Historical!$B$7:$B$1403,0)))^(1/10)-1)*100)</f>
        <v>n/a</v>
      </c>
      <c r="W54" s="722" t="str">
        <f t="shared" si="3"/>
        <v>n/a</v>
      </c>
      <c r="X54" s="723">
        <f t="shared" si="4"/>
        <v>0.8272807656011657</v>
      </c>
      <c r="Y54" s="682"/>
      <c r="Z54" s="669">
        <f t="shared" si="5"/>
        <v>34.540389972144844</v>
      </c>
      <c r="AA54" s="910">
        <f t="shared" si="6"/>
        <v>11.763231197771587</v>
      </c>
      <c r="AB54" s="911">
        <v>9</v>
      </c>
      <c r="AC54" s="889">
        <v>3.59</v>
      </c>
      <c r="AD54" s="889" t="s">
        <v>136</v>
      </c>
      <c r="AE54" s="889">
        <v>4.1399999999999997</v>
      </c>
      <c r="AF54" s="889">
        <v>2.61</v>
      </c>
      <c r="AG54" s="889">
        <v>23.200000000000003</v>
      </c>
      <c r="AH54" s="889">
        <v>60.9</v>
      </c>
      <c r="AI54" s="889">
        <v>2.2599999999999998</v>
      </c>
      <c r="AJ54" s="889">
        <v>22.8</v>
      </c>
      <c r="AK54" s="889">
        <v>-11.4</v>
      </c>
      <c r="AL54" s="902">
        <v>23980</v>
      </c>
      <c r="AM54" s="896">
        <v>0.3</v>
      </c>
      <c r="AN54" s="889">
        <v>0</v>
      </c>
      <c r="AO54" s="762">
        <f t="shared" si="7"/>
        <v>10.035071465607265</v>
      </c>
      <c r="AP54" s="763">
        <f t="shared" si="8"/>
        <v>21.798302663378852</v>
      </c>
      <c r="AQ54" s="912">
        <f t="shared" si="9"/>
        <v>16.813304847585918</v>
      </c>
      <c r="AR54" s="669">
        <f>INDEX(Historical!$C$7:$C$1381,MATCH(B54,Historical!$B$7:$B$1403,0))*IF(AH54="n/a",1.03,IF(AH54&lt;0,1.01,IF(AH54&gt;10,1.1,(1+AH54/100))))</f>
        <v>1.331</v>
      </c>
      <c r="AS54" s="910">
        <f t="shared" si="10"/>
        <v>1.3610806</v>
      </c>
      <c r="AT54" s="910">
        <f t="shared" si="16"/>
        <v>1.3746914059999999</v>
      </c>
      <c r="AU54" s="910">
        <f t="shared" si="16"/>
        <v>1.3884383200599999</v>
      </c>
      <c r="AV54" s="910">
        <f t="shared" si="16"/>
        <v>1.4023227032605998</v>
      </c>
      <c r="AW54" s="669">
        <f t="shared" si="12"/>
        <v>6.8575330293205994</v>
      </c>
      <c r="AX54" s="770">
        <f t="shared" si="13"/>
        <v>16.238534286811745</v>
      </c>
      <c r="AY54" s="959">
        <v>1.23</v>
      </c>
      <c r="AZ54" s="896">
        <v>29.18</v>
      </c>
      <c r="BA54" s="896">
        <v>-26.939999999999998</v>
      </c>
      <c r="BB54" s="896">
        <v>-14.499999999999998</v>
      </c>
      <c r="BC54" s="896">
        <v>-10.47</v>
      </c>
      <c r="BE54" s="641">
        <v>2011</v>
      </c>
      <c r="BF54" s="922">
        <f t="shared" si="14"/>
        <v>0</v>
      </c>
      <c r="BG54" s="906">
        <v>4.7</v>
      </c>
    </row>
    <row r="55" spans="1:59" ht="11.25" customHeight="1" x14ac:dyDescent="0.2">
      <c r="A55" s="895" t="s">
        <v>429</v>
      </c>
      <c r="B55" s="899" t="s">
        <v>430</v>
      </c>
      <c r="C55" s="957" t="s">
        <v>128</v>
      </c>
      <c r="D55" s="957" t="s">
        <v>4352</v>
      </c>
      <c r="E55" s="754">
        <v>18</v>
      </c>
      <c r="F55" s="1235">
        <v>193</v>
      </c>
      <c r="G55" s="1235" t="s">
        <v>37</v>
      </c>
      <c r="H55" s="1235" t="s">
        <v>115</v>
      </c>
      <c r="I55" s="898">
        <v>18.37</v>
      </c>
      <c r="J55" s="669">
        <f t="shared" si="0"/>
        <v>3.8105606967882415</v>
      </c>
      <c r="K55" s="901">
        <v>0.17499999999999999</v>
      </c>
      <c r="L55" s="911">
        <v>4</v>
      </c>
      <c r="M55" s="660">
        <f t="shared" si="1"/>
        <v>0.7</v>
      </c>
      <c r="N55" s="894" t="s">
        <v>224</v>
      </c>
      <c r="O55" s="756">
        <v>0.17</v>
      </c>
      <c r="P55" s="885">
        <v>43829</v>
      </c>
      <c r="Q55" s="885">
        <v>43852</v>
      </c>
      <c r="R55" s="660">
        <f t="shared" si="2"/>
        <v>2.9411764705882213</v>
      </c>
      <c r="S55" s="721">
        <f>IF(INDEX(Historical!$D$7:$D$1379,MATCH(B55,Historical!$B$7:$B$1403,0))=0,"n/a",(INDEX(Historical!$C$7:$C$1381,MATCH(B55,Historical!$B$7:$B$1403,0))/INDEX(Historical!$D$7:$D$1379,MATCH(B55,Historical!$B$7:$B$1403,0))-1)*100)</f>
        <v>3.0303030303030276</v>
      </c>
      <c r="T55" s="721">
        <f>IF(INDEX(Historical!$F$7:$F$1372,MATCH(B55,Historical!$B$7:$B$1403,0))=0,"n/a",((INDEX(Historical!$C$7:$C$1381,MATCH(B55,Historical!$B$7:$B$1403,0))/INDEX(Historical!$F$7:$F$1372,MATCH(B55,Historical!$B$7:$B$1403,0)))^(1/3)-1)*100)</f>
        <v>3.1270055989971013</v>
      </c>
      <c r="U55" s="721">
        <f>IF(INDEX(Historical!$H$7:$H$1372,MATCH(B55,Historical!$B$7:$B$1403,0))=0,"n/a",((INDEX(Historical!$C$7:$C$1381,MATCH(B55,Historical!$B$7:$B$1403,0))/INDEX(Historical!$H$7:$H$1372,MATCH(B55,Historical!$B$7:$B$1403,0)))^(1/5)-1)*100)</f>
        <v>9.0966078501449665</v>
      </c>
      <c r="V55" s="721">
        <f>IF(INDEX(Historical!$O$7:$O$1372,MATCH(B55,Historical!$B$7:$B$1403,0))=0,"n/a",((INDEX(Historical!$C$7:$C$1381,MATCH(B55,Historical!$B$7:$B$1403,0))/INDEX(Historical!$O$7:$O$1372,MATCH(B55,Historical!$B$7:$B$1403,0)))^(1/10)-1)*100)</f>
        <v>11.369055442786081</v>
      </c>
      <c r="W55" s="722">
        <f t="shared" si="3"/>
        <v>0.80011993044830887</v>
      </c>
      <c r="X55" s="723" t="str">
        <f t="shared" si="4"/>
        <v>n/a</v>
      </c>
      <c r="Y55" s="684"/>
      <c r="Z55" s="669">
        <f t="shared" si="5"/>
        <v>127.27272727272725</v>
      </c>
      <c r="AA55" s="910">
        <f t="shared" si="6"/>
        <v>33.4</v>
      </c>
      <c r="AB55" s="911">
        <v>12</v>
      </c>
      <c r="AC55" s="889">
        <v>0.55000000000000004</v>
      </c>
      <c r="AD55" s="889">
        <v>4.1500000000000004</v>
      </c>
      <c r="AE55" s="889">
        <v>0.08</v>
      </c>
      <c r="AF55" s="889">
        <v>0.62</v>
      </c>
      <c r="AG55" s="889">
        <v>4</v>
      </c>
      <c r="AH55" s="891">
        <v>233.1</v>
      </c>
      <c r="AI55" s="891">
        <v>14.95</v>
      </c>
      <c r="AJ55" s="889">
        <v>-14.399999999999999</v>
      </c>
      <c r="AK55" s="889">
        <v>8</v>
      </c>
      <c r="AL55" s="902">
        <v>614.29</v>
      </c>
      <c r="AM55" s="896">
        <v>2.8000000000000003</v>
      </c>
      <c r="AN55" s="889">
        <v>1.22</v>
      </c>
      <c r="AO55" s="762">
        <f t="shared" si="7"/>
        <v>-20.492831453066792</v>
      </c>
      <c r="AP55" s="763">
        <f t="shared" si="8"/>
        <v>12.907168546933208</v>
      </c>
      <c r="AQ55" s="912">
        <f t="shared" si="9"/>
        <v>-4.0648367096008275</v>
      </c>
      <c r="AR55" s="669">
        <f>INDEX(Historical!$C$7:$C$1381,MATCH(B55,Historical!$B$7:$B$1403,0))*IF(AH55="n/a",1.03,IF(AH55&lt;0,1.01,IF(AH55&gt;10,1.1,(1+AH55/100))))</f>
        <v>0.74800000000000011</v>
      </c>
      <c r="AS55" s="910">
        <f t="shared" si="10"/>
        <v>0.8228000000000002</v>
      </c>
      <c r="AT55" s="910">
        <f t="shared" si="16"/>
        <v>0.8886240000000003</v>
      </c>
      <c r="AU55" s="910">
        <f t="shared" si="16"/>
        <v>0.95971392000000044</v>
      </c>
      <c r="AV55" s="910">
        <f t="shared" si="16"/>
        <v>1.0364910336000006</v>
      </c>
      <c r="AW55" s="669">
        <f t="shared" si="12"/>
        <v>4.4556289536000016</v>
      </c>
      <c r="AX55" s="770">
        <f t="shared" si="13"/>
        <v>24.254920814371264</v>
      </c>
      <c r="AY55" s="959">
        <v>1.27</v>
      </c>
      <c r="AZ55" s="896">
        <v>5.57</v>
      </c>
      <c r="BA55" s="896">
        <v>-51.09</v>
      </c>
      <c r="BB55" s="896">
        <v>-22.21</v>
      </c>
      <c r="BC55" s="896">
        <v>-24.060000000000002</v>
      </c>
      <c r="BE55" s="641">
        <v>2003</v>
      </c>
      <c r="BF55" s="922">
        <f t="shared" si="14"/>
        <v>1</v>
      </c>
      <c r="BG55" s="906">
        <v>1.2</v>
      </c>
    </row>
    <row r="56" spans="1:59" ht="11.25" customHeight="1" x14ac:dyDescent="0.2">
      <c r="A56" s="887" t="s">
        <v>927</v>
      </c>
      <c r="B56" s="899" t="s">
        <v>928</v>
      </c>
      <c r="C56" s="957" t="s">
        <v>153</v>
      </c>
      <c r="D56" s="957" t="s">
        <v>4337</v>
      </c>
      <c r="E56" s="754">
        <v>10</v>
      </c>
      <c r="F56" s="1235">
        <v>420</v>
      </c>
      <c r="G56" s="1235" t="s">
        <v>106</v>
      </c>
      <c r="H56" s="1235" t="s">
        <v>106</v>
      </c>
      <c r="I56" s="898">
        <v>257.08999999999997</v>
      </c>
      <c r="J56" s="669">
        <f t="shared" si="0"/>
        <v>1.4780816056633865</v>
      </c>
      <c r="K56" s="901">
        <v>0.95</v>
      </c>
      <c r="L56" s="911">
        <v>4</v>
      </c>
      <c r="M56" s="660">
        <f t="shared" si="1"/>
        <v>3.8</v>
      </c>
      <c r="N56" s="894" t="s">
        <v>596</v>
      </c>
      <c r="O56" s="901">
        <v>0.8</v>
      </c>
      <c r="P56" s="885">
        <v>43903</v>
      </c>
      <c r="Q56" s="885">
        <v>43916</v>
      </c>
      <c r="R56" s="660">
        <f t="shared" si="2"/>
        <v>18.749999999999989</v>
      </c>
      <c r="S56" s="721">
        <f>IF(INDEX(Historical!$D$7:$D$1379,MATCH(B56,Historical!$B$7:$B$1403,0))=0,"n/a",(INDEX(Historical!$C$7:$C$1381,MATCH(B56,Historical!$B$7:$B$1403,0))/INDEX(Historical!$D$7:$D$1379,MATCH(B56,Historical!$B$7:$B$1403,0))-1)*100)</f>
        <v>6.6666666666666652</v>
      </c>
      <c r="T56" s="721">
        <f>IF(INDEX(Historical!$F$7:$F$1372,MATCH(B56,Historical!$B$7:$B$1403,0))=0,"n/a",((INDEX(Historical!$C$7:$C$1381,MATCH(B56,Historical!$B$7:$B$1403,0))/INDEX(Historical!$F$7:$F$1372,MATCH(B56,Historical!$B$7:$B$1403,0)))^(1/3)-1)*100)</f>
        <v>7.1664579674248774</v>
      </c>
      <c r="U56" s="721">
        <f>IF(INDEX(Historical!$H$7:$H$1372,MATCH(B56,Historical!$B$7:$B$1403,0))=0,"n/a",((INDEX(Historical!$C$7:$C$1381,MATCH(B56,Historical!$B$7:$B$1403,0))/INDEX(Historical!$H$7:$H$1372,MATCH(B56,Historical!$B$7:$B$1403,0)))^(1/5)-1)*100)</f>
        <v>12.829427864416676</v>
      </c>
      <c r="V56" s="721" t="str">
        <f>IF(INDEX(Historical!$O$7:$O$1372,MATCH(B56,Historical!$B$7:$B$1403,0))=0,"n/a",((INDEX(Historical!$C$7:$C$1381,MATCH(B56,Historical!$B$7:$B$1403,0))/INDEX(Historical!$O$7:$O$1372,MATCH(B56,Historical!$B$7:$B$1403,0)))^(1/10)-1)*100)</f>
        <v>n/a</v>
      </c>
      <c r="W56" s="722" t="str">
        <f t="shared" si="3"/>
        <v>n/a</v>
      </c>
      <c r="X56" s="723">
        <f t="shared" si="4"/>
        <v>0.8223992220779921</v>
      </c>
      <c r="Y56" s="676"/>
      <c r="Z56" s="669">
        <f t="shared" si="5"/>
        <v>20.596205962059621</v>
      </c>
      <c r="AA56" s="910">
        <f t="shared" si="6"/>
        <v>13.934417344173442</v>
      </c>
      <c r="AB56" s="911">
        <v>12</v>
      </c>
      <c r="AC56" s="889">
        <v>18.45</v>
      </c>
      <c r="AD56" s="889">
        <v>0.86</v>
      </c>
      <c r="AE56" s="889">
        <v>0.62</v>
      </c>
      <c r="AF56" s="889">
        <v>2.0499999999999998</v>
      </c>
      <c r="AG56" s="889">
        <v>15.5</v>
      </c>
      <c r="AH56" s="889">
        <v>31.1</v>
      </c>
      <c r="AI56" s="889">
        <v>14.75</v>
      </c>
      <c r="AJ56" s="889">
        <v>15.6</v>
      </c>
      <c r="AK56" s="889">
        <v>16.14</v>
      </c>
      <c r="AL56" s="902">
        <v>65069.999999999993</v>
      </c>
      <c r="AM56" s="896">
        <v>0.1</v>
      </c>
      <c r="AN56" s="889">
        <v>0.63</v>
      </c>
      <c r="AO56" s="762">
        <f t="shared" si="7"/>
        <v>0.37309212590662177</v>
      </c>
      <c r="AP56" s="763">
        <f t="shared" si="8"/>
        <v>14.307509470080063</v>
      </c>
      <c r="AQ56" s="912">
        <f t="shared" si="9"/>
        <v>12.675651625077379</v>
      </c>
      <c r="AR56" s="669">
        <f>INDEX(Historical!$C$7:$C$1381,MATCH(B56,Historical!$B$7:$B$1403,0))*IF(AH56="n/a",1.03,IF(AH56&lt;0,1.01,IF(AH56&gt;10,1.1,(1+AH56/100))))</f>
        <v>3.5200000000000005</v>
      </c>
      <c r="AS56" s="910">
        <f t="shared" si="10"/>
        <v>3.8720000000000008</v>
      </c>
      <c r="AT56" s="910">
        <f t="shared" si="16"/>
        <v>4.2592000000000008</v>
      </c>
      <c r="AU56" s="910">
        <f t="shared" si="16"/>
        <v>4.6851200000000013</v>
      </c>
      <c r="AV56" s="910">
        <f t="shared" si="16"/>
        <v>5.1536320000000018</v>
      </c>
      <c r="AW56" s="669">
        <f t="shared" si="12"/>
        <v>21.489952000000006</v>
      </c>
      <c r="AX56" s="770">
        <f t="shared" si="13"/>
        <v>8.3589217783655556</v>
      </c>
      <c r="AY56" s="959">
        <v>0.85</v>
      </c>
      <c r="AZ56" s="896">
        <v>13.18</v>
      </c>
      <c r="BA56" s="896">
        <v>-17.72</v>
      </c>
      <c r="BB56" s="896">
        <v>-12.07</v>
      </c>
      <c r="BC56" s="896">
        <v>-7.6300000000000008</v>
      </c>
      <c r="BE56" s="641">
        <v>2011</v>
      </c>
      <c r="BF56" s="922">
        <f t="shared" si="14"/>
        <v>0</v>
      </c>
      <c r="BG56" s="906">
        <v>6.3</v>
      </c>
    </row>
    <row r="57" spans="1:59" ht="11.25" customHeight="1" x14ac:dyDescent="0.2">
      <c r="A57" s="895" t="s">
        <v>929</v>
      </c>
      <c r="B57" s="899" t="s">
        <v>930</v>
      </c>
      <c r="C57" s="957" t="s">
        <v>108</v>
      </c>
      <c r="D57" s="957" t="s">
        <v>118</v>
      </c>
      <c r="E57" s="754">
        <v>8</v>
      </c>
      <c r="F57" s="1235">
        <v>563</v>
      </c>
      <c r="G57" s="1115" t="s">
        <v>106</v>
      </c>
      <c r="H57" s="1115" t="s">
        <v>106</v>
      </c>
      <c r="I57" s="898">
        <v>208</v>
      </c>
      <c r="J57" s="669">
        <f t="shared" si="0"/>
        <v>0.84615384615384615</v>
      </c>
      <c r="K57" s="901">
        <v>0.44</v>
      </c>
      <c r="L57" s="911">
        <v>4</v>
      </c>
      <c r="M57" s="660">
        <f t="shared" si="1"/>
        <v>1.76</v>
      </c>
      <c r="N57" s="894" t="s">
        <v>107</v>
      </c>
      <c r="O57" s="756">
        <v>0.4</v>
      </c>
      <c r="P57" s="636">
        <v>43585</v>
      </c>
      <c r="Q57" s="636">
        <v>43600</v>
      </c>
      <c r="R57" s="660">
        <f t="shared" si="2"/>
        <v>9.9999999999999947</v>
      </c>
      <c r="S57" s="721">
        <f>IF(INDEX(Historical!$D$7:$D$1379,MATCH(B57,Historical!$B$7:$B$1403,0))=0,"n/a",(INDEX(Historical!$C$7:$C$1381,MATCH(B57,Historical!$B$7:$B$1403,0))/INDEX(Historical!$D$7:$D$1379,MATCH(B57,Historical!$B$7:$B$1403,0))-1)*100)</f>
        <v>10.256410256410241</v>
      </c>
      <c r="T57" s="721">
        <f>IF(INDEX(Historical!$F$7:$F$1372,MATCH(B57,Historical!$B$7:$B$1403,0))=0,"n/a",((INDEX(Historical!$C$7:$C$1381,MATCH(B57,Historical!$B$7:$B$1403,0))/INDEX(Historical!$F$7:$F$1372,MATCH(B57,Historical!$B$7:$B$1403,0)))^(1/3)-1)*100)</f>
        <v>10.064241629820891</v>
      </c>
      <c r="U57" s="721">
        <f>IF(INDEX(Historical!$H$7:$H$1372,MATCH(B57,Historical!$B$7:$B$1403,0))=0,"n/a",((INDEX(Historical!$C$7:$C$1381,MATCH(B57,Historical!$B$7:$B$1403,0))/INDEX(Historical!$H$7:$H$1372,MATCH(B57,Historical!$B$7:$B$1403,0)))^(1/5)-1)*100)</f>
        <v>13.208058618782005</v>
      </c>
      <c r="V57" s="721">
        <f>IF(INDEX(Historical!$O$7:$O$1372,MATCH(B57,Historical!$B$7:$B$1403,0))=0,"n/a",((INDEX(Historical!$C$7:$C$1381,MATCH(B57,Historical!$B$7:$B$1403,0))/INDEX(Historical!$O$7:$O$1372,MATCH(B57,Historical!$B$7:$B$1403,0)))^(1/10)-1)*100)</f>
        <v>11.106052981946624</v>
      </c>
      <c r="W57" s="722">
        <f t="shared" si="3"/>
        <v>1.1892666674877459</v>
      </c>
      <c r="X57" s="723">
        <f t="shared" si="4"/>
        <v>2.0637591591846882</v>
      </c>
      <c r="Y57" s="900" t="s">
        <v>805</v>
      </c>
      <c r="Z57" s="669">
        <f t="shared" si="5"/>
        <v>27.672955974842768</v>
      </c>
      <c r="AA57" s="910">
        <f t="shared" si="6"/>
        <v>32.704402515723267</v>
      </c>
      <c r="AB57" s="911">
        <v>12</v>
      </c>
      <c r="AC57" s="889">
        <v>6.36</v>
      </c>
      <c r="AD57" s="889">
        <v>2.7</v>
      </c>
      <c r="AE57" s="889">
        <v>4.43</v>
      </c>
      <c r="AF57" s="889">
        <v>14.46</v>
      </c>
      <c r="AG57" s="889">
        <v>39.6</v>
      </c>
      <c r="AH57" s="889">
        <v>37.1</v>
      </c>
      <c r="AI57" s="889">
        <v>12.15</v>
      </c>
      <c r="AJ57" s="889">
        <v>6.4</v>
      </c>
      <c r="AK57" s="889">
        <v>12.120000000000001</v>
      </c>
      <c r="AL57" s="902">
        <v>48760</v>
      </c>
      <c r="AM57" s="896">
        <v>0.70000000000000007</v>
      </c>
      <c r="AN57" s="889">
        <v>2.2000000000000002</v>
      </c>
      <c r="AO57" s="762">
        <f t="shared" si="7"/>
        <v>-18.650190050787415</v>
      </c>
      <c r="AP57" s="763">
        <f t="shared" si="8"/>
        <v>14.054212464935851</v>
      </c>
      <c r="AQ57" s="912">
        <f t="shared" si="9"/>
        <v>358.45424362857432</v>
      </c>
      <c r="AR57" s="669">
        <f>INDEX(Historical!$C$7:$C$1381,MATCH(B57,Historical!$B$7:$B$1403,0))*IF(AH57="n/a",1.03,IF(AH57&lt;0,1.01,IF(AH57&gt;10,1.1,(1+AH57/100))))</f>
        <v>1.8920000000000001</v>
      </c>
      <c r="AS57" s="910">
        <f t="shared" si="10"/>
        <v>2.0812000000000004</v>
      </c>
      <c r="AT57" s="910">
        <f t="shared" si="16"/>
        <v>2.2893200000000005</v>
      </c>
      <c r="AU57" s="910">
        <f t="shared" si="16"/>
        <v>2.5182520000000008</v>
      </c>
      <c r="AV57" s="910">
        <f t="shared" si="16"/>
        <v>2.7700772000000011</v>
      </c>
      <c r="AW57" s="669">
        <f t="shared" si="12"/>
        <v>11.550849200000002</v>
      </c>
      <c r="AX57" s="770">
        <f t="shared" si="13"/>
        <v>5.5532928846153862</v>
      </c>
      <c r="AY57" s="959">
        <v>0.79</v>
      </c>
      <c r="AZ57" s="896">
        <v>33.26</v>
      </c>
      <c r="BA57" s="896">
        <v>-12.67</v>
      </c>
      <c r="BB57" s="896">
        <v>-4.1399999999999997</v>
      </c>
      <c r="BC57" s="896">
        <v>4.74</v>
      </c>
      <c r="BE57" s="641">
        <v>2012</v>
      </c>
      <c r="BF57" s="922">
        <f t="shared" si="14"/>
        <v>0</v>
      </c>
      <c r="BG57" s="906">
        <v>5.3</v>
      </c>
    </row>
    <row r="58" spans="1:59" ht="11.25" customHeight="1" x14ac:dyDescent="0.2">
      <c r="A58" s="887" t="s">
        <v>394</v>
      </c>
      <c r="B58" s="899" t="s">
        <v>395</v>
      </c>
      <c r="C58" s="957" t="s">
        <v>112</v>
      </c>
      <c r="D58" s="957" t="s">
        <v>1224</v>
      </c>
      <c r="E58" s="754">
        <v>26</v>
      </c>
      <c r="F58" s="1235">
        <v>126</v>
      </c>
      <c r="G58" s="1235" t="s">
        <v>37</v>
      </c>
      <c r="H58" s="1235" t="s">
        <v>37</v>
      </c>
      <c r="I58" s="889">
        <v>39.549999999999997</v>
      </c>
      <c r="J58" s="669">
        <f t="shared" si="0"/>
        <v>2.4273072060682681</v>
      </c>
      <c r="K58" s="908">
        <v>0.24</v>
      </c>
      <c r="L58" s="911">
        <v>4</v>
      </c>
      <c r="M58" s="660">
        <f t="shared" si="1"/>
        <v>0.96</v>
      </c>
      <c r="N58" s="894" t="s">
        <v>107</v>
      </c>
      <c r="O58" s="757">
        <v>0.22</v>
      </c>
      <c r="P58" s="885">
        <v>43768</v>
      </c>
      <c r="Q58" s="885">
        <v>43784</v>
      </c>
      <c r="R58" s="660">
        <f t="shared" si="2"/>
        <v>9.0909090909090864</v>
      </c>
      <c r="S58" s="721">
        <f>IF(INDEX(Historical!$D$7:$D$1379,MATCH(B58,Historical!$B$7:$B$1403,0))=0,"n/a",(INDEX(Historical!$C$7:$C$1381,MATCH(B58,Historical!$B$7:$B$1403,0))/INDEX(Historical!$D$7:$D$1379,MATCH(B58,Historical!$B$7:$B$1403,0))-1)*100)</f>
        <v>18.421052631578938</v>
      </c>
      <c r="T58" s="721">
        <f>IF(INDEX(Historical!$F$7:$F$1372,MATCH(B58,Historical!$B$7:$B$1403,0))=0,"n/a",((INDEX(Historical!$C$7:$C$1381,MATCH(B58,Historical!$B$7:$B$1403,0))/INDEX(Historical!$F$7:$F$1372,MATCH(B58,Historical!$B$7:$B$1403,0)))^(1/3)-1)*100)</f>
        <v>23.310603716523516</v>
      </c>
      <c r="U58" s="721">
        <f>IF(INDEX(Historical!$H$7:$H$1372,MATCH(B58,Historical!$B$7:$B$1403,0))=0,"n/a",((INDEX(Historical!$C$7:$C$1381,MATCH(B58,Historical!$B$7:$B$1403,0))/INDEX(Historical!$H$7:$H$1372,MATCH(B58,Historical!$B$7:$B$1403,0)))^(1/5)-1)*100)</f>
        <v>24.573093961551741</v>
      </c>
      <c r="V58" s="721">
        <f>IF(INDEX(Historical!$O$7:$O$1372,MATCH(B58,Historical!$B$7:$B$1403,0))=0,"n/a",((INDEX(Historical!$C$7:$C$1381,MATCH(B58,Historical!$B$7:$B$1403,0))/INDEX(Historical!$O$7:$O$1372,MATCH(B58,Historical!$B$7:$B$1403,0)))^(1/10)-1)*100)</f>
        <v>21.503923903181988</v>
      </c>
      <c r="W58" s="722">
        <f t="shared" si="3"/>
        <v>1.1427260472176244</v>
      </c>
      <c r="X58" s="723">
        <f t="shared" si="4"/>
        <v>1.0683953896326843</v>
      </c>
      <c r="Y58" s="679"/>
      <c r="Z58" s="669">
        <f t="shared" si="5"/>
        <v>43.243243243243242</v>
      </c>
      <c r="AA58" s="910">
        <f t="shared" si="6"/>
        <v>17.815315315315313</v>
      </c>
      <c r="AB58" s="911">
        <v>12</v>
      </c>
      <c r="AC58" s="889">
        <v>2.2200000000000002</v>
      </c>
      <c r="AD58" s="889">
        <v>2.23</v>
      </c>
      <c r="AE58" s="889">
        <v>2.1800000000000002</v>
      </c>
      <c r="AF58" s="889">
        <v>3.92</v>
      </c>
      <c r="AG58" s="889">
        <v>24.7</v>
      </c>
      <c r="AH58" s="889">
        <v>19.100000000000001</v>
      </c>
      <c r="AI58" s="889">
        <v>9</v>
      </c>
      <c r="AJ58" s="889">
        <v>23</v>
      </c>
      <c r="AK58" s="889">
        <v>8</v>
      </c>
      <c r="AL58" s="902">
        <v>6510</v>
      </c>
      <c r="AM58" s="896">
        <v>0.4</v>
      </c>
      <c r="AN58" s="889">
        <v>0.19</v>
      </c>
      <c r="AO58" s="762">
        <f t="shared" si="7"/>
        <v>9.1850858523046952</v>
      </c>
      <c r="AP58" s="763">
        <f t="shared" si="8"/>
        <v>27.000401167620009</v>
      </c>
      <c r="AQ58" s="912">
        <f t="shared" si="9"/>
        <v>76.176724450871291</v>
      </c>
      <c r="AR58" s="669">
        <f>INDEX(Historical!$C$7:$C$1381,MATCH(B58,Historical!$B$7:$B$1403,0))*IF(AH58="n/a",1.03,IF(AH58&lt;0,1.01,IF(AH58&gt;10,1.1,(1+AH58/100))))</f>
        <v>0.9900000000000001</v>
      </c>
      <c r="AS58" s="910">
        <f t="shared" si="10"/>
        <v>1.0791000000000002</v>
      </c>
      <c r="AT58" s="910">
        <f t="shared" si="16"/>
        <v>1.1654280000000004</v>
      </c>
      <c r="AU58" s="910">
        <f t="shared" si="16"/>
        <v>1.2586622400000005</v>
      </c>
      <c r="AV58" s="910">
        <f t="shared" si="16"/>
        <v>1.3593552192000007</v>
      </c>
      <c r="AW58" s="669">
        <f t="shared" si="12"/>
        <v>5.8525454592000017</v>
      </c>
      <c r="AX58" s="770">
        <f t="shared" si="13"/>
        <v>14.797839340581548</v>
      </c>
      <c r="AY58" s="959">
        <v>1.53</v>
      </c>
      <c r="AZ58" s="896">
        <v>2.04</v>
      </c>
      <c r="BA58" s="896">
        <v>-30.2</v>
      </c>
      <c r="BB58" s="896">
        <v>-12.82</v>
      </c>
      <c r="BC58" s="896">
        <v>-14.760000000000002</v>
      </c>
      <c r="BE58" s="641">
        <v>1994</v>
      </c>
      <c r="BF58" s="922">
        <f t="shared" si="14"/>
        <v>2</v>
      </c>
      <c r="BG58" s="906">
        <v>13.600000000000001</v>
      </c>
    </row>
    <row r="59" spans="1:59" ht="11.25" customHeight="1" x14ac:dyDescent="0.2">
      <c r="A59" s="887" t="s">
        <v>120</v>
      </c>
      <c r="B59" s="899" t="s">
        <v>121</v>
      </c>
      <c r="C59" s="957" t="s">
        <v>123</v>
      </c>
      <c r="D59" s="957" t="s">
        <v>4188</v>
      </c>
      <c r="E59" s="754">
        <v>38</v>
      </c>
      <c r="F59" s="1235">
        <v>71</v>
      </c>
      <c r="G59" s="1158" t="s">
        <v>115</v>
      </c>
      <c r="H59" s="1158" t="s">
        <v>115</v>
      </c>
      <c r="I59" s="889">
        <v>219.61</v>
      </c>
      <c r="J59" s="669">
        <f t="shared" si="0"/>
        <v>2.4406903146486956</v>
      </c>
      <c r="K59" s="901">
        <v>1.34</v>
      </c>
      <c r="L59" s="911">
        <v>4</v>
      </c>
      <c r="M59" s="660">
        <f t="shared" si="1"/>
        <v>5.36</v>
      </c>
      <c r="N59" s="894" t="s">
        <v>558</v>
      </c>
      <c r="O59" s="756">
        <v>1.1599999999999999</v>
      </c>
      <c r="P59" s="885">
        <v>43921</v>
      </c>
      <c r="Q59" s="885">
        <v>43961</v>
      </c>
      <c r="R59" s="660">
        <f t="shared" si="2"/>
        <v>15.517241379310359</v>
      </c>
      <c r="S59" s="721">
        <f>IF(INDEX(Historical!$D$7:$D$1379,MATCH(B59,Historical!$B$7:$B$1403,0))=0,"n/a",(INDEX(Historical!$C$7:$C$1381,MATCH(B59,Historical!$B$7:$B$1403,0))/INDEX(Historical!$D$7:$D$1379,MATCH(B59,Historical!$B$7:$B$1403,0))-1)*100)</f>
        <v>7.7647058823529402</v>
      </c>
      <c r="T59" s="721">
        <f>IF(INDEX(Historical!$F$7:$F$1372,MATCH(B59,Historical!$B$7:$B$1403,0))=0,"n/a",((INDEX(Historical!$C$7:$C$1381,MATCH(B59,Historical!$B$7:$B$1403,0))/INDEX(Historical!$F$7:$F$1372,MATCH(B59,Historical!$B$7:$B$1403,0)))^(1/3)-1)*100)</f>
        <v>10.549112389787997</v>
      </c>
      <c r="U59" s="721">
        <f>IF(INDEX(Historical!$H$7:$H$1372,MATCH(B59,Historical!$B$7:$B$1403,0))=0,"n/a",((INDEX(Historical!$C$7:$C$1381,MATCH(B59,Historical!$B$7:$B$1403,0))/INDEX(Historical!$H$7:$H$1372,MATCH(B59,Historical!$B$7:$B$1403,0)))^(1/5)-1)*100)</f>
        <v>8.6855248640785412</v>
      </c>
      <c r="V59" s="721">
        <f>IF(INDEX(Historical!$O$7:$O$1372,MATCH(B59,Historical!$B$7:$B$1403,0))=0,"n/a",((INDEX(Historical!$C$7:$C$1381,MATCH(B59,Historical!$B$7:$B$1403,0))/INDEX(Historical!$O$7:$O$1372,MATCH(B59,Historical!$B$7:$B$1403,0)))^(1/10)-1)*100)</f>
        <v>9.8502993399897996</v>
      </c>
      <c r="W59" s="722">
        <f t="shared" si="3"/>
        <v>0.88175237769855785</v>
      </c>
      <c r="X59" s="723">
        <f t="shared" si="4"/>
        <v>0.76863051894500356</v>
      </c>
      <c r="Y59" s="899"/>
      <c r="Z59" s="669">
        <f t="shared" si="5"/>
        <v>62.910798122065735</v>
      </c>
      <c r="AA59" s="910">
        <f t="shared" si="6"/>
        <v>25.775821596244135</v>
      </c>
      <c r="AB59" s="911">
        <v>9</v>
      </c>
      <c r="AC59" s="889">
        <v>8.52</v>
      </c>
      <c r="AD59" s="889">
        <v>2.08</v>
      </c>
      <c r="AE59" s="889">
        <v>5.42</v>
      </c>
      <c r="AF59" s="889">
        <v>4.2</v>
      </c>
      <c r="AG59" s="889">
        <v>16.7</v>
      </c>
      <c r="AH59" s="889">
        <v>2.9000000000000004</v>
      </c>
      <c r="AI59" s="889">
        <v>11.67</v>
      </c>
      <c r="AJ59" s="889">
        <v>11.3</v>
      </c>
      <c r="AK59" s="889">
        <v>12.379999999999999</v>
      </c>
      <c r="AL59" s="902">
        <v>48540</v>
      </c>
      <c r="AM59" s="896">
        <v>0.3</v>
      </c>
      <c r="AN59" s="889">
        <v>0.28999999999999998</v>
      </c>
      <c r="AO59" s="762">
        <f t="shared" si="7"/>
        <v>-14.6496064175169</v>
      </c>
      <c r="AP59" s="763">
        <f t="shared" si="8"/>
        <v>11.126215178727236</v>
      </c>
      <c r="AQ59" s="912">
        <f t="shared" si="9"/>
        <v>119.35101317216596</v>
      </c>
      <c r="AR59" s="669">
        <f>INDEX(Historical!$C$7:$C$1381,MATCH(B59,Historical!$B$7:$B$1403,0))*IF(AH59="n/a",1.03,IF(AH59&lt;0,1.01,IF(AH59&gt;10,1.1,(1+AH59/100))))</f>
        <v>4.7128199999999998</v>
      </c>
      <c r="AS59" s="910">
        <f t="shared" si="10"/>
        <v>5.1841020000000002</v>
      </c>
      <c r="AT59" s="910">
        <f t="shared" si="16"/>
        <v>5.702512200000001</v>
      </c>
      <c r="AU59" s="910">
        <f t="shared" si="16"/>
        <v>6.2727634200000013</v>
      </c>
      <c r="AV59" s="910">
        <f t="shared" si="16"/>
        <v>6.9000397620000022</v>
      </c>
      <c r="AW59" s="669">
        <f t="shared" si="12"/>
        <v>28.772237382000004</v>
      </c>
      <c r="AX59" s="770">
        <f t="shared" si="13"/>
        <v>13.10151513227995</v>
      </c>
      <c r="AY59" s="959">
        <v>0.87</v>
      </c>
      <c r="AZ59" s="896">
        <v>23.380000000000003</v>
      </c>
      <c r="BA59" s="896">
        <v>-14.549999999999999</v>
      </c>
      <c r="BB59" s="896">
        <v>-8.3699999999999992</v>
      </c>
      <c r="BC59" s="896">
        <v>-3.08</v>
      </c>
      <c r="BE59" s="641">
        <v>1983</v>
      </c>
      <c r="BF59" s="922">
        <f t="shared" si="14"/>
        <v>3</v>
      </c>
      <c r="BG59" s="906">
        <v>9.8000000000000007</v>
      </c>
    </row>
    <row r="60" spans="1:59" ht="11.25" customHeight="1" x14ac:dyDescent="0.2">
      <c r="A60" s="895" t="s">
        <v>920</v>
      </c>
      <c r="B60" s="899" t="s">
        <v>921</v>
      </c>
      <c r="C60" s="957" t="s">
        <v>4207</v>
      </c>
      <c r="D60" s="957" t="s">
        <v>4354</v>
      </c>
      <c r="E60" s="754">
        <v>8</v>
      </c>
      <c r="F60" s="1235">
        <v>587</v>
      </c>
      <c r="G60" s="1235" t="s">
        <v>106</v>
      </c>
      <c r="H60" s="1235" t="s">
        <v>106</v>
      </c>
      <c r="I60" s="898">
        <v>91.68</v>
      </c>
      <c r="J60" s="669">
        <f t="shared" si="0"/>
        <v>1.0907504363001745</v>
      </c>
      <c r="K60" s="901">
        <v>0.25</v>
      </c>
      <c r="L60" s="911">
        <v>4</v>
      </c>
      <c r="M60" s="660">
        <f t="shared" si="1"/>
        <v>1</v>
      </c>
      <c r="N60" s="894" t="s">
        <v>127</v>
      </c>
      <c r="O60" s="756">
        <v>0.23</v>
      </c>
      <c r="P60" s="885">
        <v>43724</v>
      </c>
      <c r="Q60" s="885">
        <v>43747</v>
      </c>
      <c r="R60" s="660">
        <f t="shared" si="2"/>
        <v>8.6956521739130395</v>
      </c>
      <c r="S60" s="721">
        <f>IF(INDEX(Historical!$D$7:$D$1379,MATCH(B60,Historical!$B$7:$B$1403,0))=0,"n/a",(INDEX(Historical!$C$7:$C$1381,MATCH(B60,Historical!$B$7:$B$1403,0))/INDEX(Historical!$D$7:$D$1379,MATCH(B60,Historical!$B$7:$B$1403,0))-1)*100)</f>
        <v>14.285714285714279</v>
      </c>
      <c r="T60" s="721">
        <f>IF(INDEX(Historical!$F$7:$F$1372,MATCH(B60,Historical!$B$7:$B$1403,0))=0,"n/a",((INDEX(Historical!$C$7:$C$1381,MATCH(B60,Historical!$B$7:$B$1403,0))/INDEX(Historical!$F$7:$F$1372,MATCH(B60,Historical!$B$7:$B$1403,0)))^(1/3)-1)*100)</f>
        <v>19.681696117715084</v>
      </c>
      <c r="U60" s="721">
        <f>IF(INDEX(Historical!$H$7:$H$1372,MATCH(B60,Historical!$B$7:$B$1403,0))=0,"n/a",((INDEX(Historical!$C$7:$C$1381,MATCH(B60,Historical!$B$7:$B$1403,0))/INDEX(Historical!$H$7:$H$1372,MATCH(B60,Historical!$B$7:$B$1403,0)))^(1/5)-1)*100)</f>
        <v>17.699999391414888</v>
      </c>
      <c r="V60" s="721">
        <f>IF(INDEX(Historical!$O$7:$O$1372,MATCH(B60,Historical!$B$7:$B$1403,0))=0,"n/a",((INDEX(Historical!$C$7:$C$1381,MATCH(B60,Historical!$B$7:$B$1403,0))/INDEX(Historical!$O$7:$O$1372,MATCH(B60,Historical!$B$7:$B$1403,0)))^(1/10)-1)*100)</f>
        <v>41.421356237309517</v>
      </c>
      <c r="W60" s="722">
        <f t="shared" si="3"/>
        <v>0.42731578584749341</v>
      </c>
      <c r="X60" s="723">
        <f t="shared" si="4"/>
        <v>1.5945945397671071</v>
      </c>
      <c r="Y60" s="900"/>
      <c r="Z60" s="669">
        <f t="shared" si="5"/>
        <v>26.666666666666668</v>
      </c>
      <c r="AA60" s="910">
        <f t="shared" si="6"/>
        <v>24.448</v>
      </c>
      <c r="AB60" s="911">
        <v>12</v>
      </c>
      <c r="AC60" s="889">
        <v>3.75</v>
      </c>
      <c r="AD60" s="889">
        <v>4.01</v>
      </c>
      <c r="AE60" s="889">
        <v>3.39</v>
      </c>
      <c r="AF60" s="889">
        <v>6.02</v>
      </c>
      <c r="AG60" s="889">
        <v>27.200000000000003</v>
      </c>
      <c r="AH60" s="889">
        <v>-9.1999999999999993</v>
      </c>
      <c r="AI60" s="889">
        <v>11</v>
      </c>
      <c r="AJ60" s="889">
        <v>11.1</v>
      </c>
      <c r="AK60" s="889">
        <v>6.1</v>
      </c>
      <c r="AL60" s="902">
        <v>27860</v>
      </c>
      <c r="AM60" s="896">
        <v>0.1</v>
      </c>
      <c r="AN60" s="889">
        <v>0.8</v>
      </c>
      <c r="AO60" s="762">
        <f t="shared" si="7"/>
        <v>-5.6572501722849395</v>
      </c>
      <c r="AP60" s="763">
        <f t="shared" si="8"/>
        <v>18.790749827715061</v>
      </c>
      <c r="AQ60" s="912">
        <f t="shared" si="9"/>
        <v>155.75766307624531</v>
      </c>
      <c r="AR60" s="669">
        <f>INDEX(Historical!$C$7:$C$1381,MATCH(B60,Historical!$B$7:$B$1403,0))*IF(AH60="n/a",1.03,IF(AH60&lt;0,1.01,IF(AH60&gt;10,1.1,(1+AH60/100))))</f>
        <v>0.96960000000000002</v>
      </c>
      <c r="AS60" s="910">
        <f t="shared" si="10"/>
        <v>1.0665600000000002</v>
      </c>
      <c r="AT60" s="910">
        <f t="shared" si="16"/>
        <v>1.1316201600000002</v>
      </c>
      <c r="AU60" s="910">
        <f t="shared" si="16"/>
        <v>1.2006489897600001</v>
      </c>
      <c r="AV60" s="910">
        <f t="shared" si="16"/>
        <v>1.2738885781353602</v>
      </c>
      <c r="AW60" s="669">
        <f t="shared" si="12"/>
        <v>5.6423177278953611</v>
      </c>
      <c r="AX60" s="770">
        <f t="shared" si="13"/>
        <v>6.1543605234460745</v>
      </c>
      <c r="AY60" s="959">
        <v>1.06</v>
      </c>
      <c r="AZ60" s="896">
        <v>9.43</v>
      </c>
      <c r="BA60" s="896">
        <v>-16.84</v>
      </c>
      <c r="BB60" s="896">
        <v>-12.67</v>
      </c>
      <c r="BC60" s="896">
        <v>-6.23</v>
      </c>
      <c r="BE60" s="641">
        <v>2012</v>
      </c>
      <c r="BF60" s="922">
        <f t="shared" si="14"/>
        <v>0</v>
      </c>
      <c r="BG60" s="906">
        <v>10.9</v>
      </c>
    </row>
    <row r="61" spans="1:59" s="796" customFormat="1" ht="11.25" customHeight="1" x14ac:dyDescent="0.2">
      <c r="A61" s="799" t="s">
        <v>935</v>
      </c>
      <c r="B61" s="804" t="s">
        <v>936</v>
      </c>
      <c r="C61" s="957" t="s">
        <v>108</v>
      </c>
      <c r="D61" s="957" t="s">
        <v>4355</v>
      </c>
      <c r="E61" s="778">
        <v>9</v>
      </c>
      <c r="F61" s="1235">
        <v>521</v>
      </c>
      <c r="G61" s="1234" t="s">
        <v>106</v>
      </c>
      <c r="H61" s="1234" t="s">
        <v>106</v>
      </c>
      <c r="I61" s="779">
        <v>42</v>
      </c>
      <c r="J61" s="780">
        <f t="shared" si="0"/>
        <v>4.9523809523809526</v>
      </c>
      <c r="K61" s="781">
        <v>0.52</v>
      </c>
      <c r="L61" s="782">
        <v>4</v>
      </c>
      <c r="M61" s="783">
        <f t="shared" si="1"/>
        <v>2.08</v>
      </c>
      <c r="N61" s="784" t="s">
        <v>209</v>
      </c>
      <c r="O61" s="785">
        <v>0.51</v>
      </c>
      <c r="P61" s="786">
        <v>43814</v>
      </c>
      <c r="Q61" s="786">
        <v>43818</v>
      </c>
      <c r="R61" s="783">
        <f t="shared" si="2"/>
        <v>1.9607843137254919</v>
      </c>
      <c r="S61" s="721">
        <f>IF(INDEX(Historical!$D$7:$D$1379,MATCH(B61,Historical!$B$7:$B$1403,0))=0,"n/a",(INDEX(Historical!$C$7:$C$1381,MATCH(B61,Historical!$B$7:$B$1403,0))/INDEX(Historical!$D$7:$D$1379,MATCH(B61,Historical!$B$7:$B$1403,0))-1)*100)</f>
        <v>3.499999999999992</v>
      </c>
      <c r="T61" s="721">
        <f>IF(INDEX(Historical!$F$7:$F$1372,MATCH(B61,Historical!$B$7:$B$1403,0))=0,"n/a",((INDEX(Historical!$C$7:$C$1381,MATCH(B61,Historical!$B$7:$B$1403,0))/INDEX(Historical!$F$7:$F$1372,MATCH(B61,Historical!$B$7:$B$1403,0)))^(1/3)-1)*100)</f>
        <v>2.3617445175794893</v>
      </c>
      <c r="U61" s="721">
        <f>IF(INDEX(Historical!$H$7:$H$1372,MATCH(B61,Historical!$B$7:$B$1403,0))=0,"n/a",((INDEX(Historical!$C$7:$C$1381,MATCH(B61,Historical!$B$7:$B$1403,0))/INDEX(Historical!$H$7:$H$1372,MATCH(B61,Historical!$B$7:$B$1403,0)))^(1/5)-1)*100)</f>
        <v>2.2727004553234176</v>
      </c>
      <c r="V61" s="721">
        <f>IF(INDEX(Historical!$O$7:$O$1372,MATCH(B61,Historical!$B$7:$B$1403,0))=0,"n/a",((INDEX(Historical!$C$7:$C$1381,MATCH(B61,Historical!$B$7:$B$1403,0))/INDEX(Historical!$O$7:$O$1372,MATCH(B61,Historical!$B$7:$B$1403,0)))^(1/10)-1)*100)</f>
        <v>3.695708995385627</v>
      </c>
      <c r="W61" s="722">
        <f t="shared" si="3"/>
        <v>0.61495655046462161</v>
      </c>
      <c r="X61" s="723" t="str">
        <f t="shared" si="4"/>
        <v>n/a</v>
      </c>
      <c r="Y61" s="900"/>
      <c r="Z61" s="780" t="str">
        <f t="shared" si="5"/>
        <v>n/a</v>
      </c>
      <c r="AA61" s="788" t="str">
        <f t="shared" si="6"/>
        <v>n/a</v>
      </c>
      <c r="AB61" s="782">
        <v>12</v>
      </c>
      <c r="AC61" s="789" t="s">
        <v>136</v>
      </c>
      <c r="AD61" s="789" t="s">
        <v>136</v>
      </c>
      <c r="AE61" s="789" t="s">
        <v>136</v>
      </c>
      <c r="AF61" s="789" t="s">
        <v>136</v>
      </c>
      <c r="AG61" s="789" t="s">
        <v>136</v>
      </c>
      <c r="AH61" s="789" t="s">
        <v>136</v>
      </c>
      <c r="AI61" s="789" t="s">
        <v>136</v>
      </c>
      <c r="AJ61" s="789" t="s">
        <v>136</v>
      </c>
      <c r="AK61" s="789" t="s">
        <v>136</v>
      </c>
      <c r="AL61" s="790" t="s">
        <v>136</v>
      </c>
      <c r="AM61" s="791" t="s">
        <v>136</v>
      </c>
      <c r="AN61" s="789" t="s">
        <v>136</v>
      </c>
      <c r="AO61" s="792" t="str">
        <f t="shared" si="7"/>
        <v>n/a</v>
      </c>
      <c r="AP61" s="793">
        <f t="shared" si="8"/>
        <v>7.2250814077043701</v>
      </c>
      <c r="AQ61" s="794" t="str">
        <f t="shared" si="9"/>
        <v>n/a</v>
      </c>
      <c r="AR61" s="669">
        <f>INDEX(Historical!$C$7:$C$1381,MATCH(B61,Historical!$B$7:$B$1403,0))*IF(AH61="n/a",1.03,IF(AH61&lt;0,1.01,IF(AH61&gt;10,1.1,(1+AH61/100))))</f>
        <v>2.1320999999999999</v>
      </c>
      <c r="AS61" s="788">
        <f t="shared" si="10"/>
        <v>2.1960630000000001</v>
      </c>
      <c r="AT61" s="788">
        <f t="shared" si="16"/>
        <v>2.2619448900000001</v>
      </c>
      <c r="AU61" s="788">
        <f t="shared" si="16"/>
        <v>2.3298032367000001</v>
      </c>
      <c r="AV61" s="788">
        <f t="shared" si="16"/>
        <v>2.3996973338010004</v>
      </c>
      <c r="AW61" s="780">
        <f t="shared" si="12"/>
        <v>11.319608460501001</v>
      </c>
      <c r="AX61" s="795">
        <f t="shared" si="13"/>
        <v>26.951448715478577</v>
      </c>
      <c r="AY61" s="960" t="s">
        <v>136</v>
      </c>
      <c r="AZ61" s="791" t="s">
        <v>136</v>
      </c>
      <c r="BA61" s="791" t="s">
        <v>136</v>
      </c>
      <c r="BB61" s="791" t="s">
        <v>136</v>
      </c>
      <c r="BC61" s="791" t="s">
        <v>136</v>
      </c>
      <c r="BD61" s="933" t="s">
        <v>4281</v>
      </c>
      <c r="BE61" s="641">
        <v>2012</v>
      </c>
      <c r="BF61" s="922">
        <f t="shared" si="14"/>
        <v>0</v>
      </c>
      <c r="BG61" s="847" t="s">
        <v>136</v>
      </c>
    </row>
    <row r="62" spans="1:59" ht="11.25" customHeight="1" x14ac:dyDescent="0.2">
      <c r="A62" s="895" t="s">
        <v>933</v>
      </c>
      <c r="B62" s="899" t="s">
        <v>934</v>
      </c>
      <c r="C62" s="957" t="s">
        <v>112</v>
      </c>
      <c r="D62" s="957" t="s">
        <v>1224</v>
      </c>
      <c r="E62" s="754">
        <v>9</v>
      </c>
      <c r="F62" s="1235">
        <v>533</v>
      </c>
      <c r="G62" s="1235" t="s">
        <v>106</v>
      </c>
      <c r="H62" s="1235" t="s">
        <v>106</v>
      </c>
      <c r="I62" s="898">
        <v>30.19</v>
      </c>
      <c r="J62" s="669">
        <f t="shared" si="0"/>
        <v>2.4842663133487908</v>
      </c>
      <c r="K62" s="901">
        <v>0.1875</v>
      </c>
      <c r="L62" s="911">
        <v>4</v>
      </c>
      <c r="M62" s="660">
        <f t="shared" si="1"/>
        <v>0.75</v>
      </c>
      <c r="N62" s="894" t="s">
        <v>558</v>
      </c>
      <c r="O62" s="756">
        <v>0.17499999999999999</v>
      </c>
      <c r="P62" s="1196">
        <v>43861</v>
      </c>
      <c r="Q62" s="1196">
        <v>43878</v>
      </c>
      <c r="R62" s="660">
        <f t="shared" si="2"/>
        <v>7.1428571428571495</v>
      </c>
      <c r="S62" s="721">
        <f>IF(INDEX(Historical!$D$7:$D$1379,MATCH(B62,Historical!$B$7:$B$1403,0))=0,"n/a",(INDEX(Historical!$C$7:$C$1381,MATCH(B62,Historical!$B$7:$B$1403,0))/INDEX(Historical!$D$7:$D$1379,MATCH(B62,Historical!$B$7:$B$1403,0))-1)*100)</f>
        <v>11.111111111111093</v>
      </c>
      <c r="T62" s="721">
        <f>IF(INDEX(Historical!$F$7:$F$1372,MATCH(B62,Historical!$B$7:$B$1403,0))=0,"n/a",((INDEX(Historical!$C$7:$C$1381,MATCH(B62,Historical!$B$7:$B$1403,0))/INDEX(Historical!$F$7:$F$1372,MATCH(B62,Historical!$B$7:$B$1403,0)))^(1/3)-1)*100)</f>
        <v>11.868894208139679</v>
      </c>
      <c r="U62" s="721">
        <f>IF(INDEX(Historical!$H$7:$H$1372,MATCH(B62,Historical!$B$7:$B$1403,0))=0,"n/a",((INDEX(Historical!$C$7:$C$1381,MATCH(B62,Historical!$B$7:$B$1403,0))/INDEX(Historical!$H$7:$H$1372,MATCH(B62,Historical!$B$7:$B$1403,0)))^(1/5)-1)*100)</f>
        <v>11.842691472014465</v>
      </c>
      <c r="V62" s="721">
        <f>IF(INDEX(Historical!$O$7:$O$1372,MATCH(B62,Historical!$B$7:$B$1403,0))=0,"n/a",((INDEX(Historical!$C$7:$C$1381,MATCH(B62,Historical!$B$7:$B$1403,0))/INDEX(Historical!$O$7:$O$1372,MATCH(B62,Historical!$B$7:$B$1403,0)))^(1/10)-1)*100)</f>
        <v>7.94139936106939</v>
      </c>
      <c r="W62" s="722">
        <f t="shared" si="3"/>
        <v>1.4912600328438497</v>
      </c>
      <c r="X62" s="723">
        <f t="shared" si="4"/>
        <v>1.0480257939835809</v>
      </c>
      <c r="Y62" s="672"/>
      <c r="Z62" s="669">
        <f t="shared" si="5"/>
        <v>52.816901408450711</v>
      </c>
      <c r="AA62" s="910">
        <f t="shared" si="6"/>
        <v>21.260563380281692</v>
      </c>
      <c r="AB62" s="911">
        <v>2</v>
      </c>
      <c r="AC62" s="889">
        <v>1.42</v>
      </c>
      <c r="AD62" s="889">
        <v>1.42</v>
      </c>
      <c r="AE62" s="889">
        <v>0.56999999999999995</v>
      </c>
      <c r="AF62" s="889">
        <v>1.55</v>
      </c>
      <c r="AG62" s="889">
        <v>7.6</v>
      </c>
      <c r="AH62" s="889">
        <v>-37.799999999999997</v>
      </c>
      <c r="AI62" s="889">
        <v>34.449999999999996</v>
      </c>
      <c r="AJ62" s="889">
        <v>11.3</v>
      </c>
      <c r="AK62" s="889">
        <v>15</v>
      </c>
      <c r="AL62" s="902">
        <v>793.09</v>
      </c>
      <c r="AM62" s="896">
        <v>0.4</v>
      </c>
      <c r="AN62" s="889">
        <v>0.49</v>
      </c>
      <c r="AO62" s="762">
        <f t="shared" si="7"/>
        <v>-6.9336055949184363</v>
      </c>
      <c r="AP62" s="763">
        <f t="shared" si="8"/>
        <v>14.326957785363255</v>
      </c>
      <c r="AQ62" s="912">
        <f t="shared" si="9"/>
        <v>21.021344746263892</v>
      </c>
      <c r="AR62" s="669">
        <f>INDEX(Historical!$C$7:$C$1381,MATCH(B62,Historical!$B$7:$B$1403,0))*IF(AH62="n/a",1.03,IF(AH62&lt;0,1.01,IF(AH62&gt;10,1.1,(1+AH62/100))))</f>
        <v>0.70699999999999996</v>
      </c>
      <c r="AS62" s="910">
        <f t="shared" si="10"/>
        <v>0.77770000000000006</v>
      </c>
      <c r="AT62" s="910">
        <f t="shared" si="16"/>
        <v>0.85547000000000017</v>
      </c>
      <c r="AU62" s="910">
        <f t="shared" si="16"/>
        <v>0.94101700000000021</v>
      </c>
      <c r="AV62" s="910">
        <f t="shared" si="16"/>
        <v>1.0351187000000004</v>
      </c>
      <c r="AW62" s="669">
        <f t="shared" si="12"/>
        <v>4.3163057000000009</v>
      </c>
      <c r="AX62" s="770">
        <f t="shared" si="13"/>
        <v>14.297137131500499</v>
      </c>
      <c r="AY62" s="959">
        <v>1.65</v>
      </c>
      <c r="AZ62" s="896">
        <v>0.1</v>
      </c>
      <c r="BA62" s="896">
        <v>-35.35</v>
      </c>
      <c r="BB62" s="896">
        <v>-9.84</v>
      </c>
      <c r="BC62" s="896">
        <v>-19.5</v>
      </c>
      <c r="BE62" s="641">
        <v>2012</v>
      </c>
      <c r="BF62" s="922">
        <f t="shared" si="14"/>
        <v>0</v>
      </c>
      <c r="BG62" s="906">
        <v>3.4000000000000004</v>
      </c>
    </row>
    <row r="63" spans="1:59" ht="11.25" customHeight="1" x14ac:dyDescent="0.2">
      <c r="A63" s="895" t="s">
        <v>1578</v>
      </c>
      <c r="B63" s="899" t="s">
        <v>1579</v>
      </c>
      <c r="C63" s="957" t="s">
        <v>4335</v>
      </c>
      <c r="D63" s="957" t="s">
        <v>4336</v>
      </c>
      <c r="E63" s="754">
        <v>9</v>
      </c>
      <c r="F63" s="1235">
        <v>487</v>
      </c>
      <c r="G63" s="1207" t="s">
        <v>106</v>
      </c>
      <c r="H63" s="1207" t="s">
        <v>106</v>
      </c>
      <c r="I63" s="898">
        <v>9.5399999999999991</v>
      </c>
      <c r="J63" s="669">
        <f t="shared" si="0"/>
        <v>11.006289308176102</v>
      </c>
      <c r="K63" s="901">
        <v>0.26250000000000001</v>
      </c>
      <c r="L63" s="911">
        <v>4</v>
      </c>
      <c r="M63" s="660">
        <f t="shared" si="1"/>
        <v>1.05</v>
      </c>
      <c r="N63" s="894" t="s">
        <v>219</v>
      </c>
      <c r="O63" s="756">
        <v>0.26</v>
      </c>
      <c r="P63" s="885">
        <v>43629</v>
      </c>
      <c r="Q63" s="885">
        <v>43661</v>
      </c>
      <c r="R63" s="660">
        <f t="shared" si="2"/>
        <v>0.96153846153846234</v>
      </c>
      <c r="S63" s="721">
        <f>IF(INDEX(Historical!$D$7:$D$1379,MATCH(B63,Historical!$B$7:$B$1403,0))=0,"n/a",(INDEX(Historical!$C$7:$C$1381,MATCH(B63,Historical!$B$7:$B$1403,0))/INDEX(Historical!$D$7:$D$1379,MATCH(B63,Historical!$B$7:$B$1403,0))-1)*100)</f>
        <v>3.4653465346534684</v>
      </c>
      <c r="T63" s="721">
        <f>IF(INDEX(Historical!$F$7:$F$1372,MATCH(B63,Historical!$B$7:$B$1403,0))=0,"n/a",((INDEX(Historical!$C$7:$C$1381,MATCH(B63,Historical!$B$7:$B$1403,0))/INDEX(Historical!$F$7:$F$1372,MATCH(B63,Historical!$B$7:$B$1403,0)))^(1/3)-1)*100)</f>
        <v>8.8621959344032497</v>
      </c>
      <c r="U63" s="721">
        <f>IF(INDEX(Historical!$H$7:$H$1372,MATCH(B63,Historical!$B$7:$B$1403,0))=0,"n/a",((INDEX(Historical!$C$7:$C$1381,MATCH(B63,Historical!$B$7:$B$1403,0))/INDEX(Historical!$H$7:$H$1372,MATCH(B63,Historical!$B$7:$B$1403,0)))^(1/5)-1)*100)</f>
        <v>10.302984464721021</v>
      </c>
      <c r="V63" s="721" t="str">
        <f>IF(INDEX(Historical!$O$7:$O$1372,MATCH(B63,Historical!$B$7:$B$1403,0))=0,"n/a",((INDEX(Historical!$C$7:$C$1381,MATCH(B63,Historical!$B$7:$B$1403,0))/INDEX(Historical!$O$7:$O$1372,MATCH(B63,Historical!$B$7:$B$1403,0)))^(1/10)-1)*100)</f>
        <v>n/a</v>
      </c>
      <c r="W63" s="722" t="str">
        <f t="shared" si="3"/>
        <v>n/a</v>
      </c>
      <c r="X63" s="723">
        <f t="shared" si="4"/>
        <v>1.3922951979352731</v>
      </c>
      <c r="Y63" s="900"/>
      <c r="Z63" s="669" t="str">
        <f t="shared" si="5"/>
        <v>n/a</v>
      </c>
      <c r="AA63" s="910" t="str">
        <f t="shared" si="6"/>
        <v>n/a</v>
      </c>
      <c r="AB63" s="911">
        <v>12</v>
      </c>
      <c r="AC63" s="889">
        <v>-1.96</v>
      </c>
      <c r="AD63" s="889" t="s">
        <v>136</v>
      </c>
      <c r="AE63" s="889">
        <v>0.98</v>
      </c>
      <c r="AF63" s="889">
        <v>0.23</v>
      </c>
      <c r="AG63" s="889">
        <v>-4.9000000000000004</v>
      </c>
      <c r="AH63" s="891">
        <v>4.1000000000000005</v>
      </c>
      <c r="AI63" s="891">
        <v>-5.2</v>
      </c>
      <c r="AJ63" s="889">
        <v>7.3999999999999995</v>
      </c>
      <c r="AK63" s="889">
        <v>7.0000000000000009</v>
      </c>
      <c r="AL63" s="902">
        <v>442.66</v>
      </c>
      <c r="AM63" s="896">
        <v>0.6</v>
      </c>
      <c r="AN63" s="889">
        <v>1.4</v>
      </c>
      <c r="AO63" s="762" t="str">
        <f t="shared" si="7"/>
        <v>n/a</v>
      </c>
      <c r="AP63" s="763">
        <f t="shared" si="8"/>
        <v>21.309273772897122</v>
      </c>
      <c r="AQ63" s="912" t="str">
        <f t="shared" si="9"/>
        <v>n/a</v>
      </c>
      <c r="AR63" s="669">
        <f>INDEX(Historical!$C$7:$C$1381,MATCH(B63,Historical!$B$7:$B$1403,0))*IF(AH63="n/a",1.03,IF(AH63&lt;0,1.01,IF(AH63&gt;10,1.1,(1+AH63/100))))</f>
        <v>1.087845</v>
      </c>
      <c r="AS63" s="910">
        <f t="shared" si="10"/>
        <v>1.09872345</v>
      </c>
      <c r="AT63" s="910">
        <f t="shared" si="16"/>
        <v>1.1756340915000001</v>
      </c>
      <c r="AU63" s="910">
        <f t="shared" si="16"/>
        <v>1.2579284779050002</v>
      </c>
      <c r="AV63" s="910">
        <f t="shared" si="16"/>
        <v>1.3459834713583503</v>
      </c>
      <c r="AW63" s="669">
        <f t="shared" si="12"/>
        <v>5.966114490763351</v>
      </c>
      <c r="AX63" s="770">
        <f t="shared" si="13"/>
        <v>62.537887743850639</v>
      </c>
      <c r="AY63" s="959">
        <v>0.56999999999999995</v>
      </c>
      <c r="AZ63" s="896">
        <v>0.85000000000000009</v>
      </c>
      <c r="BA63" s="896">
        <v>-43.669999999999995</v>
      </c>
      <c r="BB63" s="896">
        <v>-24.01</v>
      </c>
      <c r="BC63" s="896">
        <v>-32.01</v>
      </c>
      <c r="BE63" s="641">
        <v>2011</v>
      </c>
      <c r="BF63" s="922">
        <f t="shared" si="14"/>
        <v>0</v>
      </c>
      <c r="BG63" s="906">
        <v>-1.7999999999999998</v>
      </c>
    </row>
    <row r="64" spans="1:59" ht="11.25" customHeight="1" x14ac:dyDescent="0.2">
      <c r="A64" s="895" t="s">
        <v>892</v>
      </c>
      <c r="B64" s="899" t="s">
        <v>893</v>
      </c>
      <c r="C64" s="957" t="s">
        <v>4335</v>
      </c>
      <c r="D64" s="957" t="s">
        <v>4336</v>
      </c>
      <c r="E64" s="754">
        <v>10</v>
      </c>
      <c r="F64" s="1235">
        <v>393</v>
      </c>
      <c r="G64" s="1235" t="s">
        <v>106</v>
      </c>
      <c r="H64" s="1235" t="s">
        <v>106</v>
      </c>
      <c r="I64" s="898">
        <v>151.88</v>
      </c>
      <c r="J64" s="669">
        <f t="shared" si="0"/>
        <v>2.7126678957071375</v>
      </c>
      <c r="K64" s="901">
        <v>1.03</v>
      </c>
      <c r="L64" s="911">
        <v>4</v>
      </c>
      <c r="M64" s="660">
        <f t="shared" si="1"/>
        <v>4.12</v>
      </c>
      <c r="N64" s="894" t="s">
        <v>491</v>
      </c>
      <c r="O64" s="756">
        <v>1</v>
      </c>
      <c r="P64" s="885">
        <v>43828</v>
      </c>
      <c r="Q64" s="885">
        <v>43844</v>
      </c>
      <c r="R64" s="660">
        <f t="shared" si="2"/>
        <v>3.0000000000000027</v>
      </c>
      <c r="S64" s="721">
        <f>IF(INDEX(Historical!$D$7:$D$1379,MATCH(B64,Historical!$B$7:$B$1403,0))=0,"n/a",(INDEX(Historical!$C$7:$C$1381,MATCH(B64,Historical!$B$7:$B$1403,0))/INDEX(Historical!$D$7:$D$1379,MATCH(B64,Historical!$B$7:$B$1403,0))-1)*100)</f>
        <v>7.6502732240437021</v>
      </c>
      <c r="T64" s="721">
        <f>IF(INDEX(Historical!$F$7:$F$1372,MATCH(B64,Historical!$B$7:$B$1403,0))=0,"n/a",((INDEX(Historical!$C$7:$C$1381,MATCH(B64,Historical!$B$7:$B$1403,0))/INDEX(Historical!$F$7:$F$1372,MATCH(B64,Historical!$B$7:$B$1403,0)))^(1/3)-1)*100)</f>
        <v>7.1804101167775913</v>
      </c>
      <c r="U64" s="721">
        <f>IF(INDEX(Historical!$H$7:$H$1372,MATCH(B64,Historical!$B$7:$B$1403,0))=0,"n/a",((INDEX(Historical!$C$7:$C$1381,MATCH(B64,Historical!$B$7:$B$1403,0))/INDEX(Historical!$H$7:$H$1372,MATCH(B64,Historical!$B$7:$B$1403,0)))^(1/5)-1)*100)</f>
        <v>6.9176544563958275</v>
      </c>
      <c r="V64" s="721">
        <f>IF(INDEX(Historical!$O$7:$O$1372,MATCH(B64,Historical!$B$7:$B$1403,0))=0,"n/a",((INDEX(Historical!$C$7:$C$1381,MATCH(B64,Historical!$B$7:$B$1403,0))/INDEX(Historical!$O$7:$O$1372,MATCH(B64,Historical!$B$7:$B$1403,0)))^(1/10)-1)*100)</f>
        <v>5.5302188000678543</v>
      </c>
      <c r="W64" s="722">
        <f t="shared" si="3"/>
        <v>1.2508825973234459</v>
      </c>
      <c r="X64" s="723">
        <f t="shared" si="4"/>
        <v>0.26916943410100497</v>
      </c>
      <c r="Y64" s="679"/>
      <c r="Z64" s="669">
        <f t="shared" si="5"/>
        <v>132.90322580645162</v>
      </c>
      <c r="AA64" s="910">
        <f t="shared" si="6"/>
        <v>48.993548387096773</v>
      </c>
      <c r="AB64" s="911">
        <v>12</v>
      </c>
      <c r="AC64" s="889">
        <v>3.1</v>
      </c>
      <c r="AD64" s="889">
        <v>490.41</v>
      </c>
      <c r="AE64" s="889">
        <v>12.22</v>
      </c>
      <c r="AF64" s="889">
        <v>1.96</v>
      </c>
      <c r="AG64" s="889">
        <v>4.3999999999999995</v>
      </c>
      <c r="AH64" s="891">
        <v>-11.5</v>
      </c>
      <c r="AI64" s="891">
        <v>14.000000000000002</v>
      </c>
      <c r="AJ64" s="889">
        <v>25.7</v>
      </c>
      <c r="AK64" s="889">
        <v>0.1</v>
      </c>
      <c r="AL64" s="902">
        <v>18720</v>
      </c>
      <c r="AM64" s="896">
        <v>1.4000000000000001</v>
      </c>
      <c r="AN64" s="889">
        <v>0.76</v>
      </c>
      <c r="AO64" s="762">
        <f t="shared" si="7"/>
        <v>-39.363226034993808</v>
      </c>
      <c r="AP64" s="763">
        <f t="shared" si="8"/>
        <v>9.6303223521029651</v>
      </c>
      <c r="AQ64" s="912">
        <f t="shared" si="9"/>
        <v>106.58853882236508</v>
      </c>
      <c r="AR64" s="669">
        <f>INDEX(Historical!$C$7:$C$1381,MATCH(B64,Historical!$B$7:$B$1403,0))*IF(AH64="n/a",1.03,IF(AH64&lt;0,1.01,IF(AH64&gt;10,1.1,(1+AH64/100))))</f>
        <v>3.9794</v>
      </c>
      <c r="AS64" s="910">
        <f t="shared" si="10"/>
        <v>4.3773400000000002</v>
      </c>
      <c r="AT64" s="910">
        <f t="shared" si="16"/>
        <v>4.3817173399999998</v>
      </c>
      <c r="AU64" s="910">
        <f t="shared" si="16"/>
        <v>4.3860990573399992</v>
      </c>
      <c r="AV64" s="910">
        <f t="shared" si="16"/>
        <v>4.3904851563973386</v>
      </c>
      <c r="AW64" s="669">
        <f t="shared" si="12"/>
        <v>21.515041553737341</v>
      </c>
      <c r="AX64" s="770">
        <f t="shared" si="13"/>
        <v>14.16581614020104</v>
      </c>
      <c r="AY64" s="959">
        <v>0.82</v>
      </c>
      <c r="AZ64" s="896">
        <v>13.200000000000001</v>
      </c>
      <c r="BA64" s="896">
        <v>-13.58</v>
      </c>
      <c r="BB64" s="896">
        <v>-7.13</v>
      </c>
      <c r="BC64" s="896">
        <v>-1.44</v>
      </c>
      <c r="BE64" s="641">
        <v>2011</v>
      </c>
      <c r="BF64" s="922">
        <f t="shared" si="14"/>
        <v>0</v>
      </c>
      <c r="BG64" s="906">
        <v>2.1</v>
      </c>
    </row>
    <row r="65" spans="1:59" ht="11.25" customHeight="1" x14ac:dyDescent="0.2">
      <c r="A65" s="895" t="s">
        <v>945</v>
      </c>
      <c r="B65" s="899" t="s">
        <v>4166</v>
      </c>
      <c r="C65" s="957" t="s">
        <v>108</v>
      </c>
      <c r="D65" s="957" t="s">
        <v>118</v>
      </c>
      <c r="E65" s="754">
        <v>7</v>
      </c>
      <c r="F65" s="1235">
        <v>655</v>
      </c>
      <c r="G65" s="1235" t="s">
        <v>106</v>
      </c>
      <c r="H65" s="1235" t="s">
        <v>106</v>
      </c>
      <c r="I65" s="898">
        <v>56.26</v>
      </c>
      <c r="J65" s="669">
        <f t="shared" si="0"/>
        <v>2.2040526128688236</v>
      </c>
      <c r="K65" s="901">
        <v>0.31</v>
      </c>
      <c r="L65" s="911">
        <v>4</v>
      </c>
      <c r="M65" s="660">
        <f t="shared" si="1"/>
        <v>1.24</v>
      </c>
      <c r="N65" s="894" t="s">
        <v>596</v>
      </c>
      <c r="O65" s="759">
        <v>0.27</v>
      </c>
      <c r="P65" s="890">
        <v>43524</v>
      </c>
      <c r="Q65" s="890">
        <v>43539</v>
      </c>
      <c r="R65" s="660">
        <f t="shared" si="2"/>
        <v>14.814814814814806</v>
      </c>
      <c r="S65" s="721">
        <f>IF(INDEX(Historical!$D$7:$D$1379,MATCH(B65,Historical!$B$7:$B$1403,0))=0,"n/a",(INDEX(Historical!$C$7:$C$1381,MATCH(B65,Historical!$B$7:$B$1403,0))/INDEX(Historical!$D$7:$D$1379,MATCH(B65,Historical!$B$7:$B$1403,0))-1)*100)</f>
        <v>14.814814814814813</v>
      </c>
      <c r="T65" s="721">
        <f>IF(INDEX(Historical!$F$7:$F$1372,MATCH(B65,Historical!$B$7:$B$1403,0))=0,"n/a",((INDEX(Historical!$C$7:$C$1381,MATCH(B65,Historical!$B$7:$B$1403,0))/INDEX(Historical!$F$7:$F$1372,MATCH(B65,Historical!$B$7:$B$1403,0)))^(1/3)-1)*100)</f>
        <v>17.457012684978924</v>
      </c>
      <c r="U65" s="721">
        <f>IF(INDEX(Historical!$H$7:$H$1372,MATCH(B65,Historical!$B$7:$B$1403,0))=0,"n/a",((INDEX(Historical!$C$7:$C$1381,MATCH(B65,Historical!$B$7:$B$1403,0))/INDEX(Historical!$H$7:$H$1372,MATCH(B65,Historical!$B$7:$B$1403,0)))^(1/5)-1)*100)</f>
        <v>15.625623316640436</v>
      </c>
      <c r="V65" s="721" t="str">
        <f>IF(INDEX(Historical!$O$7:$O$1372,MATCH(B65,Historical!$B$7:$B$1403,0))=0,"n/a",((INDEX(Historical!$C$7:$C$1381,MATCH(B65,Historical!$B$7:$B$1403,0))/INDEX(Historical!$O$7:$O$1372,MATCH(B65,Historical!$B$7:$B$1403,0)))^(1/10)-1)*100)</f>
        <v>n/a</v>
      </c>
      <c r="W65" s="722" t="str">
        <f t="shared" si="3"/>
        <v>n/a</v>
      </c>
      <c r="X65" s="723" t="str">
        <f t="shared" si="4"/>
        <v>n/a</v>
      </c>
      <c r="Y65" s="900" t="s">
        <v>4397</v>
      </c>
      <c r="Z65" s="669">
        <f t="shared" si="5"/>
        <v>89.208633093525179</v>
      </c>
      <c r="AA65" s="910">
        <f t="shared" si="6"/>
        <v>40.474820143884891</v>
      </c>
      <c r="AB65" s="911">
        <v>12</v>
      </c>
      <c r="AC65" s="889">
        <v>1.39</v>
      </c>
      <c r="AD65" s="889">
        <v>5.79</v>
      </c>
      <c r="AE65" s="889">
        <v>1.01</v>
      </c>
      <c r="AF65" s="889">
        <v>1.02</v>
      </c>
      <c r="AG65" s="889">
        <v>2.8000000000000003</v>
      </c>
      <c r="AH65" s="889">
        <v>110.1</v>
      </c>
      <c r="AI65" s="889">
        <v>920.5</v>
      </c>
      <c r="AJ65" s="889">
        <v>-13.5</v>
      </c>
      <c r="AK65" s="889">
        <v>7.0000000000000009</v>
      </c>
      <c r="AL65" s="902">
        <v>1920</v>
      </c>
      <c r="AM65" s="896">
        <v>2.2999999999999998</v>
      </c>
      <c r="AN65" s="889">
        <v>0.31</v>
      </c>
      <c r="AO65" s="762">
        <f t="shared" si="7"/>
        <v>-22.64514421437563</v>
      </c>
      <c r="AP65" s="763">
        <f t="shared" si="8"/>
        <v>17.829675929509261</v>
      </c>
      <c r="AQ65" s="912">
        <f t="shared" si="9"/>
        <v>35.456949367297085</v>
      </c>
      <c r="AR65" s="669">
        <f>INDEX(Historical!$C$7:$C$1381,MATCH(B65,Historical!$B$7:$B$1403,0))*IF(AH65="n/a",1.03,IF(AH65&lt;0,1.01,IF(AH65&gt;10,1.1,(1+AH65/100))))</f>
        <v>1.3640000000000001</v>
      </c>
      <c r="AS65" s="910">
        <f t="shared" si="10"/>
        <v>1.5004000000000002</v>
      </c>
      <c r="AT65" s="910">
        <f t="shared" si="16"/>
        <v>1.6054280000000003</v>
      </c>
      <c r="AU65" s="910">
        <f t="shared" si="16"/>
        <v>1.7178079600000005</v>
      </c>
      <c r="AV65" s="910">
        <f t="shared" si="16"/>
        <v>1.8380545172000007</v>
      </c>
      <c r="AW65" s="669">
        <f t="shared" si="12"/>
        <v>8.0256904772000013</v>
      </c>
      <c r="AX65" s="770">
        <f t="shared" si="13"/>
        <v>14.265358118023466</v>
      </c>
      <c r="AY65" s="959">
        <v>0.54</v>
      </c>
      <c r="AZ65" s="896">
        <v>-3.75</v>
      </c>
      <c r="BA65" s="896">
        <v>-28.4</v>
      </c>
      <c r="BB65" s="896">
        <v>-14.91</v>
      </c>
      <c r="BC65" s="896">
        <v>-17.27</v>
      </c>
      <c r="BE65" s="641">
        <v>2013</v>
      </c>
      <c r="BF65" s="922">
        <f t="shared" si="14"/>
        <v>0</v>
      </c>
      <c r="BG65" s="906">
        <v>0.5</v>
      </c>
    </row>
    <row r="66" spans="1:59" ht="11.25" customHeight="1" x14ac:dyDescent="0.2">
      <c r="A66" s="905" t="s">
        <v>4390</v>
      </c>
      <c r="B66" s="899" t="s">
        <v>3799</v>
      </c>
      <c r="C66" s="957" t="s">
        <v>246</v>
      </c>
      <c r="D66" s="957" t="s">
        <v>4369</v>
      </c>
      <c r="E66" s="754">
        <v>6</v>
      </c>
      <c r="F66" s="1235">
        <v>740</v>
      </c>
      <c r="G66" s="1158" t="s">
        <v>106</v>
      </c>
      <c r="H66" s="1158" t="s">
        <v>106</v>
      </c>
      <c r="I66" s="898">
        <v>34.74</v>
      </c>
      <c r="J66" s="669">
        <f t="shared" si="0"/>
        <v>1.2665515256188831</v>
      </c>
      <c r="K66" s="901">
        <v>0.11</v>
      </c>
      <c r="L66" s="911">
        <v>4</v>
      </c>
      <c r="M66" s="660">
        <f t="shared" si="1"/>
        <v>0.44</v>
      </c>
      <c r="N66" s="894" t="s">
        <v>518</v>
      </c>
      <c r="O66" s="756">
        <v>0.105</v>
      </c>
      <c r="P66" s="890">
        <v>43427</v>
      </c>
      <c r="Q66" s="890">
        <v>43440</v>
      </c>
      <c r="R66" s="660">
        <f t="shared" si="2"/>
        <v>4.7619047619047663</v>
      </c>
      <c r="S66" s="721">
        <f>IF(INDEX(Historical!$D$7:$D$1379,MATCH(B66,Historical!$B$7:$B$1403,0))=0,"n/a",(INDEX(Historical!$C$7:$C$1381,MATCH(B66,Historical!$B$7:$B$1403,0))/INDEX(Historical!$D$7:$D$1379,MATCH(B66,Historical!$B$7:$B$1403,0))-1)*100)</f>
        <v>3.529411764705892</v>
      </c>
      <c r="T66" s="721">
        <f>IF(INDEX(Historical!$F$7:$F$1372,MATCH(B66,Historical!$B$7:$B$1403,0))=0,"n/a",((INDEX(Historical!$C$7:$C$1381,MATCH(B66,Historical!$B$7:$B$1403,0))/INDEX(Historical!$F$7:$F$1372,MATCH(B66,Historical!$B$7:$B$1403,0)))^(1/3)-1)*100)</f>
        <v>4.2814313590987974</v>
      </c>
      <c r="U66" s="721">
        <f>IF(INDEX(Historical!$H$7:$H$1372,MATCH(B66,Historical!$B$7:$B$1403,0))=0,"n/a",((INDEX(Historical!$C$7:$C$1381,MATCH(B66,Historical!$B$7:$B$1403,0))/INDEX(Historical!$H$7:$H$1372,MATCH(B66,Historical!$B$7:$B$1403,0)))^(1/5)-1)*100)</f>
        <v>7.1723164172186271</v>
      </c>
      <c r="V66" s="721" t="str">
        <f>IF(INDEX(Historical!$O$7:$O$1372,MATCH(B66,Historical!$B$7:$B$1403,0))=0,"n/a",((INDEX(Historical!$C$7:$C$1381,MATCH(B66,Historical!$B$7:$B$1403,0))/INDEX(Historical!$O$7:$O$1372,MATCH(B66,Historical!$B$7:$B$1403,0)))^(1/10)-1)*100)</f>
        <v>n/a</v>
      </c>
      <c r="W66" s="722" t="str">
        <f t="shared" si="3"/>
        <v>n/a</v>
      </c>
      <c r="X66" s="723">
        <f t="shared" si="4"/>
        <v>0.31735913350524897</v>
      </c>
      <c r="Y66" s="691" t="s">
        <v>4513</v>
      </c>
      <c r="Z66" s="669">
        <f t="shared" si="5"/>
        <v>34.108527131782942</v>
      </c>
      <c r="AA66" s="910">
        <f t="shared" si="6"/>
        <v>26.930232558139537</v>
      </c>
      <c r="AB66" s="911">
        <v>9</v>
      </c>
      <c r="AC66" s="889">
        <v>1.29</v>
      </c>
      <c r="AD66" s="889">
        <v>3.14</v>
      </c>
      <c r="AE66" s="889">
        <v>0.55000000000000004</v>
      </c>
      <c r="AF66" s="889">
        <v>2.5</v>
      </c>
      <c r="AG66" s="889">
        <v>10.299999999999999</v>
      </c>
      <c r="AH66" s="889">
        <v>33.4</v>
      </c>
      <c r="AI66" s="889">
        <v>10.7</v>
      </c>
      <c r="AJ66" s="889">
        <v>22.6</v>
      </c>
      <c r="AK66" s="889">
        <v>8.6</v>
      </c>
      <c r="AL66" s="902">
        <v>8850</v>
      </c>
      <c r="AM66" s="896">
        <v>0.4</v>
      </c>
      <c r="AN66" s="889">
        <v>2.08</v>
      </c>
      <c r="AO66" s="762">
        <f t="shared" si="7"/>
        <v>-18.491364615302025</v>
      </c>
      <c r="AP66" s="763">
        <f t="shared" si="8"/>
        <v>8.4388679428375095</v>
      </c>
      <c r="AQ66" s="912">
        <f t="shared" si="9"/>
        <v>72.981156835520778</v>
      </c>
      <c r="AR66" s="669">
        <f>INDEX(Historical!$C$7:$C$1381,MATCH(B66,Historical!$B$7:$B$1403,0))*IF(AH66="n/a",1.03,IF(AH66&lt;0,1.01,IF(AH66&gt;10,1.1,(1+AH66/100))))</f>
        <v>0.48400000000000004</v>
      </c>
      <c r="AS66" s="910">
        <f t="shared" si="10"/>
        <v>0.5324000000000001</v>
      </c>
      <c r="AT66" s="910">
        <f t="shared" si="16"/>
        <v>0.5781864000000001</v>
      </c>
      <c r="AU66" s="910">
        <f t="shared" si="16"/>
        <v>0.62791043040000016</v>
      </c>
      <c r="AV66" s="910">
        <f t="shared" si="16"/>
        <v>0.68191072741440018</v>
      </c>
      <c r="AW66" s="669">
        <f t="shared" si="12"/>
        <v>2.9044075578144004</v>
      </c>
      <c r="AX66" s="770">
        <f t="shared" si="13"/>
        <v>8.3604132349291884</v>
      </c>
      <c r="AY66" s="959">
        <v>0.86</v>
      </c>
      <c r="AZ66" s="896">
        <v>36.29</v>
      </c>
      <c r="BA66" s="896">
        <v>-26.43</v>
      </c>
      <c r="BB66" s="896">
        <v>-20.23</v>
      </c>
      <c r="BC66" s="896">
        <v>-14.099999999999998</v>
      </c>
      <c r="BE66" s="641">
        <v>2014</v>
      </c>
      <c r="BF66" s="922">
        <f t="shared" si="14"/>
        <v>0</v>
      </c>
      <c r="BG66" s="906">
        <v>2.5</v>
      </c>
    </row>
    <row r="67" spans="1:59" ht="11.25" customHeight="1" x14ac:dyDescent="0.2">
      <c r="A67" s="887" t="s">
        <v>437</v>
      </c>
      <c r="B67" s="899" t="s">
        <v>438</v>
      </c>
      <c r="C67" s="957" t="s">
        <v>108</v>
      </c>
      <c r="D67" s="957" t="s">
        <v>4355</v>
      </c>
      <c r="E67" s="754">
        <v>26</v>
      </c>
      <c r="F67" s="1235">
        <v>117</v>
      </c>
      <c r="G67" s="1235" t="s">
        <v>37</v>
      </c>
      <c r="H67" s="1235" t="s">
        <v>37</v>
      </c>
      <c r="I67" s="889">
        <v>31.67</v>
      </c>
      <c r="J67" s="669">
        <f t="shared" si="0"/>
        <v>3.2838648563309127</v>
      </c>
      <c r="K67" s="908">
        <v>0.26</v>
      </c>
      <c r="L67" s="911">
        <v>4</v>
      </c>
      <c r="M67" s="660">
        <f t="shared" si="1"/>
        <v>1.04</v>
      </c>
      <c r="N67" s="894" t="s">
        <v>148</v>
      </c>
      <c r="O67" s="757">
        <v>0.25</v>
      </c>
      <c r="P67" s="890">
        <v>43342</v>
      </c>
      <c r="Q67" s="890">
        <v>43357</v>
      </c>
      <c r="R67" s="660">
        <f t="shared" si="2"/>
        <v>4.0000000000000036</v>
      </c>
      <c r="S67" s="721">
        <f>IF(INDEX(Historical!$D$7:$D$1379,MATCH(B67,Historical!$B$7:$B$1403,0))=0,"n/a",(INDEX(Historical!$C$7:$C$1381,MATCH(B67,Historical!$B$7:$B$1403,0))/INDEX(Historical!$D$7:$D$1379,MATCH(B67,Historical!$B$7:$B$1403,0))-1)*100)</f>
        <v>1.9607843137254832</v>
      </c>
      <c r="T67" s="721">
        <f>IF(INDEX(Historical!$F$7:$F$1372,MATCH(B67,Historical!$B$7:$B$1403,0))=0,"n/a",((INDEX(Historical!$C$7:$C$1381,MATCH(B67,Historical!$B$7:$B$1403,0))/INDEX(Historical!$F$7:$F$1372,MATCH(B67,Historical!$B$7:$B$1403,0)))^(1/3)-1)*100)</f>
        <v>3.0752138802645934</v>
      </c>
      <c r="U67" s="721">
        <f>IF(INDEX(Historical!$H$7:$H$1372,MATCH(B67,Historical!$B$7:$B$1403,0))=0,"n/a",((INDEX(Historical!$C$7:$C$1381,MATCH(B67,Historical!$B$7:$B$1403,0))/INDEX(Historical!$H$7:$H$1372,MATCH(B67,Historical!$B$7:$B$1403,0)))^(1/5)-1)*100)</f>
        <v>2.694790694865512</v>
      </c>
      <c r="V67" s="721">
        <f>IF(INDEX(Historical!$O$7:$O$1372,MATCH(B67,Historical!$B$7:$B$1403,0))=0,"n/a",((INDEX(Historical!$C$7:$C$1381,MATCH(B67,Historical!$B$7:$B$1403,0))/INDEX(Historical!$O$7:$O$1372,MATCH(B67,Historical!$B$7:$B$1403,0)))^(1/10)-1)*100)</f>
        <v>2.9250354063414807</v>
      </c>
      <c r="W67" s="722">
        <f t="shared" si="3"/>
        <v>0.92128481215071867</v>
      </c>
      <c r="X67" s="723">
        <f t="shared" si="4"/>
        <v>0.27220108028944567</v>
      </c>
      <c r="Y67" s="691" t="s">
        <v>4522</v>
      </c>
      <c r="Z67" s="669">
        <f t="shared" si="5"/>
        <v>41.6</v>
      </c>
      <c r="AA67" s="910">
        <f t="shared" si="6"/>
        <v>12.668000000000001</v>
      </c>
      <c r="AB67" s="911">
        <v>12</v>
      </c>
      <c r="AC67" s="889">
        <v>2.5</v>
      </c>
      <c r="AD67" s="889">
        <v>1.84</v>
      </c>
      <c r="AE67" s="889">
        <v>4.32</v>
      </c>
      <c r="AF67" s="889">
        <v>1.62</v>
      </c>
      <c r="AG67" s="889">
        <v>12.7</v>
      </c>
      <c r="AH67" s="889">
        <v>27.800000000000004</v>
      </c>
      <c r="AI67" s="889">
        <v>7.8100000000000005</v>
      </c>
      <c r="AJ67" s="889">
        <v>9.9</v>
      </c>
      <c r="AK67" s="889">
        <v>6.9</v>
      </c>
      <c r="AL67" s="902">
        <v>474.73</v>
      </c>
      <c r="AM67" s="896">
        <v>3.1</v>
      </c>
      <c r="AN67" s="889">
        <v>0.34</v>
      </c>
      <c r="AO67" s="762">
        <f t="shared" si="7"/>
        <v>-6.6893444488035758</v>
      </c>
      <c r="AP67" s="763">
        <f t="shared" si="8"/>
        <v>5.9786555511964252</v>
      </c>
      <c r="AQ67" s="912">
        <f t="shared" si="9"/>
        <v>-4.4962827948566098</v>
      </c>
      <c r="AR67" s="669">
        <f>INDEX(Historical!$C$7:$C$1381,MATCH(B67,Historical!$B$7:$B$1403,0))*IF(AH67="n/a",1.03,IF(AH67&lt;0,1.01,IF(AH67&gt;10,1.1,(1+AH67/100))))</f>
        <v>1.1440000000000001</v>
      </c>
      <c r="AS67" s="910">
        <f t="shared" si="10"/>
        <v>1.2333464000000003</v>
      </c>
      <c r="AT67" s="910">
        <f t="shared" ref="AT67:AV86" si="17">IF($AK67="n/a",1.03*AS67,IF($AK67&lt;0,1.01*AS67,IF($AK67&gt;10,1.1*AS67,(1+$AK67/100)*AS67)))</f>
        <v>1.3184473016000002</v>
      </c>
      <c r="AU67" s="910">
        <f t="shared" si="17"/>
        <v>1.4094201654104002</v>
      </c>
      <c r="AV67" s="910">
        <f t="shared" si="17"/>
        <v>1.5066701568237177</v>
      </c>
      <c r="AW67" s="669">
        <f t="shared" si="12"/>
        <v>6.6118840238341186</v>
      </c>
      <c r="AX67" s="770">
        <f t="shared" si="13"/>
        <v>20.877436134619888</v>
      </c>
      <c r="AY67" s="959">
        <v>0.55000000000000004</v>
      </c>
      <c r="AZ67" s="896">
        <v>4.6500000000000004</v>
      </c>
      <c r="BA67" s="896">
        <v>-17.330000000000002</v>
      </c>
      <c r="BB67" s="896">
        <v>-12.520000000000001</v>
      </c>
      <c r="BC67" s="896">
        <v>-6.9099999999999993</v>
      </c>
      <c r="BE67" s="641">
        <v>1994</v>
      </c>
      <c r="BF67" s="922">
        <f t="shared" si="14"/>
        <v>2</v>
      </c>
      <c r="BG67" s="906">
        <v>1.2</v>
      </c>
    </row>
    <row r="68" spans="1:59" ht="11.25" customHeight="1" x14ac:dyDescent="0.2">
      <c r="A68" s="887" t="s">
        <v>440</v>
      </c>
      <c r="B68" s="899" t="s">
        <v>441</v>
      </c>
      <c r="C68" s="957" t="s">
        <v>131</v>
      </c>
      <c r="D68" s="957" t="s">
        <v>4357</v>
      </c>
      <c r="E68" s="754">
        <v>27</v>
      </c>
      <c r="F68" s="1235">
        <v>109</v>
      </c>
      <c r="G68" s="1207" t="s">
        <v>37</v>
      </c>
      <c r="H68" s="1207" t="s">
        <v>37</v>
      </c>
      <c r="I68" s="898">
        <v>34.33</v>
      </c>
      <c r="J68" s="669">
        <f t="shared" si="0"/>
        <v>2.9082435187882316</v>
      </c>
      <c r="K68" s="908">
        <v>0.24959999999999999</v>
      </c>
      <c r="L68" s="911">
        <v>4</v>
      </c>
      <c r="M68" s="660">
        <f t="shared" si="1"/>
        <v>0.99839999999999995</v>
      </c>
      <c r="N68" s="894" t="s">
        <v>442</v>
      </c>
      <c r="O68" s="757">
        <v>0.24590000000000001</v>
      </c>
      <c r="P68" s="885">
        <v>43776</v>
      </c>
      <c r="Q68" s="885">
        <v>43791</v>
      </c>
      <c r="R68" s="660">
        <f t="shared" si="2"/>
        <v>1.5046766978446444</v>
      </c>
      <c r="S68" s="721">
        <f>IF(INDEX(Historical!$D$7:$D$1379,MATCH(B68,Historical!$B$7:$B$1403,0))=0,"n/a",(INDEX(Historical!$C$7:$C$1381,MATCH(B68,Historical!$B$7:$B$1403,0))/INDEX(Historical!$D$7:$D$1379,MATCH(B68,Historical!$B$7:$B$1403,0))-1)*100)</f>
        <v>3.0160226201696672</v>
      </c>
      <c r="T68" s="721">
        <f>IF(INDEX(Historical!$F$7:$F$1372,MATCH(B68,Historical!$B$7:$B$1403,0))=0,"n/a",((INDEX(Historical!$C$7:$C$1381,MATCH(B68,Historical!$B$7:$B$1403,0))/INDEX(Historical!$F$7:$F$1372,MATCH(B68,Historical!$B$7:$B$1403,0)))^(1/3)-1)*100)</f>
        <v>3.0200248500614313</v>
      </c>
      <c r="U68" s="721">
        <f>IF(INDEX(Historical!$H$7:$H$1372,MATCH(B68,Historical!$B$7:$B$1403,0))=0,"n/a",((INDEX(Historical!$C$7:$C$1381,MATCH(B68,Historical!$B$7:$B$1403,0))/INDEX(Historical!$H$7:$H$1372,MATCH(B68,Historical!$B$7:$B$1403,0)))^(1/5)-1)*100)</f>
        <v>3.0157448975054457</v>
      </c>
      <c r="V68" s="721">
        <f>IF(INDEX(Historical!$O$7:$O$1372,MATCH(B68,Historical!$B$7:$B$1403,0))=0,"n/a",((INDEX(Historical!$C$7:$C$1381,MATCH(B68,Historical!$B$7:$B$1403,0))/INDEX(Historical!$O$7:$O$1372,MATCH(B68,Historical!$B$7:$B$1403,0)))^(1/10)-1)*100)</f>
        <v>3.1341472411370974</v>
      </c>
      <c r="W68" s="722">
        <f t="shared" si="3"/>
        <v>0.96222183116429005</v>
      </c>
      <c r="X68" s="723">
        <f t="shared" si="4"/>
        <v>0.27923563865791162</v>
      </c>
      <c r="Y68" s="900"/>
      <c r="Z68" s="669">
        <f t="shared" si="5"/>
        <v>61.629629629629626</v>
      </c>
      <c r="AA68" s="910">
        <f t="shared" si="6"/>
        <v>21.191358024691354</v>
      </c>
      <c r="AB68" s="911">
        <v>12</v>
      </c>
      <c r="AC68" s="889">
        <v>1.62</v>
      </c>
      <c r="AD68" s="889">
        <v>5.3</v>
      </c>
      <c r="AE68" s="889">
        <v>3.88</v>
      </c>
      <c r="AF68" s="889">
        <v>2.0299999999999998</v>
      </c>
      <c r="AG68" s="889">
        <v>9.5</v>
      </c>
      <c r="AH68" s="889">
        <v>11.5</v>
      </c>
      <c r="AI68" s="889" t="s">
        <v>136</v>
      </c>
      <c r="AJ68" s="889">
        <v>10.8</v>
      </c>
      <c r="AK68" s="889">
        <v>4</v>
      </c>
      <c r="AL68" s="902">
        <v>317.55</v>
      </c>
      <c r="AM68" s="896">
        <v>0.2</v>
      </c>
      <c r="AN68" s="889">
        <v>0.94</v>
      </c>
      <c r="AO68" s="762">
        <f t="shared" si="7"/>
        <v>-15.267369608397676</v>
      </c>
      <c r="AP68" s="763">
        <f t="shared" si="8"/>
        <v>5.9239884162936773</v>
      </c>
      <c r="AQ68" s="912">
        <f t="shared" si="9"/>
        <v>38.272608021052925</v>
      </c>
      <c r="AR68" s="669">
        <f>INDEX(Historical!$C$7:$C$1381,MATCH(B68,Historical!$B$7:$B$1403,0))*IF(AH68="n/a",1.03,IF(AH68&lt;0,1.01,IF(AH68&gt;10,1.1,(1+AH68/100))))</f>
        <v>1.0820700000000001</v>
      </c>
      <c r="AS68" s="910">
        <f t="shared" si="10"/>
        <v>1.1145321000000001</v>
      </c>
      <c r="AT68" s="910">
        <f t="shared" si="17"/>
        <v>1.1591133840000001</v>
      </c>
      <c r="AU68" s="910">
        <f t="shared" si="17"/>
        <v>1.20547791936</v>
      </c>
      <c r="AV68" s="910">
        <f t="shared" si="17"/>
        <v>1.2536970361344</v>
      </c>
      <c r="AW68" s="669">
        <f t="shared" si="12"/>
        <v>5.8148904394944001</v>
      </c>
      <c r="AX68" s="770">
        <f t="shared" si="13"/>
        <v>16.938218582855814</v>
      </c>
      <c r="AY68" s="959">
        <v>7.0000000000000007E-2</v>
      </c>
      <c r="AZ68" s="896">
        <v>0.03</v>
      </c>
      <c r="BA68" s="896">
        <v>-15.02</v>
      </c>
      <c r="BB68" s="896">
        <v>-8.5299999999999994</v>
      </c>
      <c r="BC68" s="896">
        <v>-6.68</v>
      </c>
      <c r="BE68" s="641">
        <v>1993</v>
      </c>
      <c r="BF68" s="922">
        <f t="shared" si="14"/>
        <v>2</v>
      </c>
      <c r="BG68" s="906">
        <v>2.7</v>
      </c>
    </row>
    <row r="69" spans="1:59" ht="11.25" customHeight="1" x14ac:dyDescent="0.2">
      <c r="A69" s="887" t="s">
        <v>955</v>
      </c>
      <c r="B69" s="899" t="s">
        <v>956</v>
      </c>
      <c r="C69" s="957" t="s">
        <v>108</v>
      </c>
      <c r="D69" s="957" t="s">
        <v>4355</v>
      </c>
      <c r="E69" s="754">
        <v>8</v>
      </c>
      <c r="F69" s="1235">
        <v>606</v>
      </c>
      <c r="G69" s="1235" t="s">
        <v>115</v>
      </c>
      <c r="H69" s="1235" t="s">
        <v>115</v>
      </c>
      <c r="I69" s="898">
        <v>16.93</v>
      </c>
      <c r="J69" s="669">
        <f t="shared" si="0"/>
        <v>4.2528056704075601</v>
      </c>
      <c r="K69" s="901">
        <v>0.18</v>
      </c>
      <c r="L69" s="911">
        <v>4</v>
      </c>
      <c r="M69" s="660">
        <f t="shared" si="1"/>
        <v>0.72</v>
      </c>
      <c r="N69" s="894" t="s">
        <v>148</v>
      </c>
      <c r="O69" s="756">
        <v>0.17</v>
      </c>
      <c r="P69" s="885">
        <v>43798</v>
      </c>
      <c r="Q69" s="885">
        <v>43815</v>
      </c>
      <c r="R69" s="660">
        <f t="shared" si="2"/>
        <v>5.8823529411764595</v>
      </c>
      <c r="S69" s="721">
        <f>IF(INDEX(Historical!$D$7:$D$1379,MATCH(B69,Historical!$B$7:$B$1403,0))=0,"n/a",(INDEX(Historical!$C$7:$C$1381,MATCH(B69,Historical!$B$7:$B$1403,0))/INDEX(Historical!$D$7:$D$1379,MATCH(B69,Historical!$B$7:$B$1403,0))-1)*100)</f>
        <v>11.290322580645151</v>
      </c>
      <c r="T69" s="721">
        <f>IF(INDEX(Historical!$F$7:$F$1372,MATCH(B69,Historical!$B$7:$B$1403,0))=0,"n/a",((INDEX(Historical!$C$7:$C$1381,MATCH(B69,Historical!$B$7:$B$1403,0))/INDEX(Historical!$F$7:$F$1372,MATCH(B69,Historical!$B$7:$B$1403,0)))^(1/3)-1)*100)</f>
        <v>15.313156133323268</v>
      </c>
      <c r="U69" s="721">
        <f>IF(INDEX(Historical!$H$7:$H$1372,MATCH(B69,Historical!$B$7:$B$1403,0))=0,"n/a",((INDEX(Historical!$C$7:$C$1381,MATCH(B69,Historical!$B$7:$B$1403,0))/INDEX(Historical!$H$7:$H$1372,MATCH(B69,Historical!$B$7:$B$1403,0)))^(1/5)-1)*100)</f>
        <v>13.273800857430285</v>
      </c>
      <c r="V69" s="721">
        <f>IF(INDEX(Historical!$O$7:$O$1372,MATCH(B69,Historical!$B$7:$B$1403,0))=0,"n/a",((INDEX(Historical!$C$7:$C$1381,MATCH(B69,Historical!$B$7:$B$1403,0))/INDEX(Historical!$O$7:$O$1372,MATCH(B69,Historical!$B$7:$B$1403,0)))^(1/10)-1)*100)</f>
        <v>3.9142537896643903</v>
      </c>
      <c r="W69" s="722">
        <f t="shared" si="3"/>
        <v>3.391144665294783</v>
      </c>
      <c r="X69" s="723">
        <f t="shared" si="4"/>
        <v>1.2641715102314557</v>
      </c>
      <c r="Y69" s="683"/>
      <c r="Z69" s="669">
        <f t="shared" si="5"/>
        <v>37.696335078534034</v>
      </c>
      <c r="AA69" s="910">
        <f t="shared" si="6"/>
        <v>8.8638743455497391</v>
      </c>
      <c r="AB69" s="911">
        <v>12</v>
      </c>
      <c r="AC69" s="889">
        <v>1.91</v>
      </c>
      <c r="AD69" s="889">
        <v>1.48</v>
      </c>
      <c r="AE69" s="889">
        <v>2.31</v>
      </c>
      <c r="AF69" s="889">
        <v>0.73</v>
      </c>
      <c r="AG69" s="889">
        <v>8.5</v>
      </c>
      <c r="AH69" s="889">
        <v>6</v>
      </c>
      <c r="AI69" s="889">
        <v>4.68</v>
      </c>
      <c r="AJ69" s="889">
        <v>10.5</v>
      </c>
      <c r="AK69" s="889">
        <v>6</v>
      </c>
      <c r="AL69" s="902">
        <v>2710</v>
      </c>
      <c r="AM69" s="896">
        <v>1.4000000000000001</v>
      </c>
      <c r="AN69" s="889">
        <v>0.15</v>
      </c>
      <c r="AO69" s="762">
        <f t="shared" si="7"/>
        <v>8.6627321822881065</v>
      </c>
      <c r="AP69" s="763">
        <f t="shared" si="8"/>
        <v>17.526606527837846</v>
      </c>
      <c r="AQ69" s="912">
        <f t="shared" si="9"/>
        <v>-46.373189656038193</v>
      </c>
      <c r="AR69" s="669">
        <f>INDEX(Historical!$C$7:$C$1381,MATCH(B69,Historical!$B$7:$B$1403,0))*IF(AH69="n/a",1.03,IF(AH69&lt;0,1.01,IF(AH69&gt;10,1.1,(1+AH69/100))))</f>
        <v>0.73139999999999994</v>
      </c>
      <c r="AS69" s="910">
        <f t="shared" si="10"/>
        <v>0.76562951999999995</v>
      </c>
      <c r="AT69" s="910">
        <f t="shared" si="17"/>
        <v>0.81156729120000004</v>
      </c>
      <c r="AU69" s="910">
        <f t="shared" si="17"/>
        <v>0.86026132867200011</v>
      </c>
      <c r="AV69" s="910">
        <f t="shared" si="17"/>
        <v>0.91187700839232022</v>
      </c>
      <c r="AW69" s="669">
        <f t="shared" si="12"/>
        <v>4.0807351482643206</v>
      </c>
      <c r="AX69" s="770">
        <f t="shared" si="13"/>
        <v>24.103574413847141</v>
      </c>
      <c r="AY69" s="959">
        <v>1.1499999999999999</v>
      </c>
      <c r="AZ69" s="896">
        <v>-1.46</v>
      </c>
      <c r="BA69" s="896">
        <v>-28.29</v>
      </c>
      <c r="BB69" s="896">
        <v>-18.66</v>
      </c>
      <c r="BC69" s="896">
        <v>-18.079999999999998</v>
      </c>
      <c r="BE69" s="641">
        <v>2012</v>
      </c>
      <c r="BF69" s="922">
        <f t="shared" si="14"/>
        <v>0</v>
      </c>
      <c r="BG69" s="906">
        <v>0.89999999999999991</v>
      </c>
    </row>
    <row r="70" spans="1:59" s="796" customFormat="1" ht="11.25" customHeight="1" x14ac:dyDescent="0.2">
      <c r="A70" s="777" t="s">
        <v>950</v>
      </c>
      <c r="B70" s="804" t="s">
        <v>951</v>
      </c>
      <c r="C70" s="957" t="s">
        <v>123</v>
      </c>
      <c r="D70" s="957" t="s">
        <v>4188</v>
      </c>
      <c r="E70" s="778">
        <v>10</v>
      </c>
      <c r="F70" s="1235">
        <v>369</v>
      </c>
      <c r="G70" s="1234" t="s">
        <v>37</v>
      </c>
      <c r="H70" s="1234" t="s">
        <v>37</v>
      </c>
      <c r="I70" s="779">
        <v>71.540000000000006</v>
      </c>
      <c r="J70" s="780">
        <f t="shared" si="0"/>
        <v>1.5376013419066257</v>
      </c>
      <c r="K70" s="781">
        <v>0.27500000000000002</v>
      </c>
      <c r="L70" s="782">
        <v>4</v>
      </c>
      <c r="M70" s="783">
        <f t="shared" si="1"/>
        <v>1.1000000000000001</v>
      </c>
      <c r="N70" s="784" t="s">
        <v>148</v>
      </c>
      <c r="O70" s="785">
        <v>0.25</v>
      </c>
      <c r="P70" s="786">
        <v>43706</v>
      </c>
      <c r="Q70" s="786">
        <v>43723</v>
      </c>
      <c r="R70" s="783">
        <f t="shared" si="2"/>
        <v>10.000000000000009</v>
      </c>
      <c r="S70" s="721">
        <f>IF(INDEX(Historical!$D$7:$D$1379,MATCH(B70,Historical!$B$7:$B$1403,0))=0,"n/a",(INDEX(Historical!$C$7:$C$1381,MATCH(B70,Historical!$B$7:$B$1403,0))/INDEX(Historical!$D$7:$D$1379,MATCH(B70,Historical!$B$7:$B$1403,0))-1)*100)</f>
        <v>10.256410256410264</v>
      </c>
      <c r="T70" s="721">
        <f>IF(INDEX(Historical!$F$7:$F$1372,MATCH(B70,Historical!$B$7:$B$1403,0))=0,"n/a",((INDEX(Historical!$C$7:$C$1381,MATCH(B70,Historical!$B$7:$B$1403,0))/INDEX(Historical!$F$7:$F$1372,MATCH(B70,Historical!$B$7:$B$1403,0)))^(1/3)-1)*100)</f>
        <v>12.091083527802748</v>
      </c>
      <c r="U70" s="721">
        <f>IF(INDEX(Historical!$H$7:$H$1372,MATCH(B70,Historical!$B$7:$B$1403,0))=0,"n/a",((INDEX(Historical!$C$7:$C$1381,MATCH(B70,Historical!$B$7:$B$1403,0))/INDEX(Historical!$H$7:$H$1372,MATCH(B70,Historical!$B$7:$B$1403,0)))^(1/5)-1)*100)</f>
        <v>10.069028564800675</v>
      </c>
      <c r="V70" s="721">
        <f>IF(INDEX(Historical!$O$7:$O$1372,MATCH(B70,Historical!$B$7:$B$1403,0))=0,"n/a",((INDEX(Historical!$C$7:$C$1381,MATCH(B70,Historical!$B$7:$B$1403,0))/INDEX(Historical!$O$7:$O$1372,MATCH(B70,Historical!$B$7:$B$1403,0)))^(1/10)-1)*100)</f>
        <v>22.030457891889867</v>
      </c>
      <c r="W70" s="722">
        <f t="shared" si="3"/>
        <v>0.45705035338858818</v>
      </c>
      <c r="X70" s="723" t="str">
        <f t="shared" si="4"/>
        <v>n/a</v>
      </c>
      <c r="Y70" s="1212"/>
      <c r="Z70" s="780">
        <f t="shared" si="5"/>
        <v>51.401869158878512</v>
      </c>
      <c r="AA70" s="788">
        <f t="shared" si="6"/>
        <v>33.429906542056074</v>
      </c>
      <c r="AB70" s="782">
        <v>9</v>
      </c>
      <c r="AC70" s="789">
        <v>2.14</v>
      </c>
      <c r="AD70" s="789">
        <v>5.89</v>
      </c>
      <c r="AE70" s="789">
        <v>1.75</v>
      </c>
      <c r="AF70" s="789">
        <v>1.18</v>
      </c>
      <c r="AG70" s="789">
        <v>17</v>
      </c>
      <c r="AH70" s="789">
        <v>183.4</v>
      </c>
      <c r="AI70" s="789">
        <v>26.05</v>
      </c>
      <c r="AJ70" s="789">
        <v>-1.7999999999999998</v>
      </c>
      <c r="AK70" s="789">
        <v>5.67</v>
      </c>
      <c r="AL70" s="790">
        <v>4290</v>
      </c>
      <c r="AM70" s="791">
        <v>0.4</v>
      </c>
      <c r="AN70" s="789">
        <v>0.46</v>
      </c>
      <c r="AO70" s="792">
        <f t="shared" si="7"/>
        <v>-21.823276635348773</v>
      </c>
      <c r="AP70" s="793">
        <f t="shared" si="8"/>
        <v>11.606629906707301</v>
      </c>
      <c r="AQ70" s="794">
        <f t="shared" si="9"/>
        <v>32.408945182258343</v>
      </c>
      <c r="AR70" s="669">
        <f>INDEX(Historical!$C$7:$C$1381,MATCH(B70,Historical!$B$7:$B$1403,0))*IF(AH70="n/a",1.03,IF(AH70&lt;0,1.01,IF(AH70&gt;10,1.1,(1+AH70/100))))</f>
        <v>1.1825000000000001</v>
      </c>
      <c r="AS70" s="788">
        <f t="shared" si="10"/>
        <v>1.3007500000000003</v>
      </c>
      <c r="AT70" s="788">
        <f t="shared" si="17"/>
        <v>1.3745025250000003</v>
      </c>
      <c r="AU70" s="788">
        <f t="shared" si="17"/>
        <v>1.4524368181675003</v>
      </c>
      <c r="AV70" s="788">
        <f t="shared" si="17"/>
        <v>1.5347899857575975</v>
      </c>
      <c r="AW70" s="780">
        <f t="shared" si="12"/>
        <v>6.8449793289250982</v>
      </c>
      <c r="AX70" s="795">
        <f t="shared" si="13"/>
        <v>9.5680449104348586</v>
      </c>
      <c r="AY70" s="960">
        <v>1.27</v>
      </c>
      <c r="AZ70" s="791">
        <v>1.48</v>
      </c>
      <c r="BA70" s="791">
        <v>-12.559999999999999</v>
      </c>
      <c r="BB70" s="791">
        <v>-6.93</v>
      </c>
      <c r="BC70" s="791">
        <v>-6.13</v>
      </c>
      <c r="BD70" s="933"/>
      <c r="BE70" s="641">
        <v>2010</v>
      </c>
      <c r="BF70" s="922">
        <f t="shared" si="14"/>
        <v>0</v>
      </c>
      <c r="BG70" s="847">
        <v>7.7</v>
      </c>
    </row>
    <row r="71" spans="1:59" ht="11.25" customHeight="1" x14ac:dyDescent="0.2">
      <c r="A71" s="887" t="s">
        <v>915</v>
      </c>
      <c r="B71" s="899" t="s">
        <v>916</v>
      </c>
      <c r="C71" s="957" t="s">
        <v>108</v>
      </c>
      <c r="D71" s="957" t="s">
        <v>4355</v>
      </c>
      <c r="E71" s="754">
        <v>10</v>
      </c>
      <c r="F71" s="1235">
        <v>434</v>
      </c>
      <c r="G71" s="1206" t="s">
        <v>106</v>
      </c>
      <c r="H71" s="1206" t="s">
        <v>106</v>
      </c>
      <c r="I71" s="898">
        <v>25.87</v>
      </c>
      <c r="J71" s="669">
        <f t="shared" ref="J71:J134" si="18">(M71/I71)*100</f>
        <v>3.8654812524159254</v>
      </c>
      <c r="K71" s="901">
        <v>0.25</v>
      </c>
      <c r="L71" s="911">
        <v>4</v>
      </c>
      <c r="M71" s="660">
        <f t="shared" ref="M71:M134" si="19">K71*L71</f>
        <v>1</v>
      </c>
      <c r="N71" s="894" t="s">
        <v>107</v>
      </c>
      <c r="O71" s="756">
        <v>0.24</v>
      </c>
      <c r="P71" s="885">
        <v>43951</v>
      </c>
      <c r="Q71" s="885">
        <v>43966</v>
      </c>
      <c r="R71" s="660">
        <f t="shared" ref="R71:R134" si="20">(K71-O71)/O71*100</f>
        <v>4.1666666666666705</v>
      </c>
      <c r="S71" s="721">
        <f>IF(INDEX(Historical!$D$7:$D$1379,MATCH(B71,Historical!$B$7:$B$1403,0))=0,"n/a",(INDEX(Historical!$C$7:$C$1381,MATCH(B71,Historical!$B$7:$B$1403,0))/INDEX(Historical!$D$7:$D$1379,MATCH(B71,Historical!$B$7:$B$1403,0))-1)*100)</f>
        <v>4.39560439560438</v>
      </c>
      <c r="T71" s="721">
        <f>IF(INDEX(Historical!$F$7:$F$1372,MATCH(B71,Historical!$B$7:$B$1403,0))=0,"n/a",((INDEX(Historical!$C$7:$C$1381,MATCH(B71,Historical!$B$7:$B$1403,0))/INDEX(Historical!$F$7:$F$1372,MATCH(B71,Historical!$B$7:$B$1403,0)))^(1/3)-1)*100)</f>
        <v>4.604051127515274</v>
      </c>
      <c r="U71" s="721">
        <f>IF(INDEX(Historical!$H$7:$H$1372,MATCH(B71,Historical!$B$7:$B$1403,0))=0,"n/a",((INDEX(Historical!$C$7:$C$1381,MATCH(B71,Historical!$B$7:$B$1403,0))/INDEX(Historical!$H$7:$H$1372,MATCH(B71,Historical!$B$7:$B$1403,0)))^(1/5)-1)*100)</f>
        <v>6.2980048262344379</v>
      </c>
      <c r="V71" s="721">
        <f>IF(INDEX(Historical!$O$7:$O$1372,MATCH(B71,Historical!$B$7:$B$1403,0))=0,"n/a",((INDEX(Historical!$C$7:$C$1381,MATCH(B71,Historical!$B$7:$B$1403,0))/INDEX(Historical!$O$7:$O$1372,MATCH(B71,Historical!$B$7:$B$1403,0)))^(1/10)-1)*100)</f>
        <v>5.0581045842193584</v>
      </c>
      <c r="W71" s="722">
        <f t="shared" ref="W71:W134" si="21">IF(OR(U71&lt;=0,U71="n/a",V71&lt;=0,V71="n/a"),"n/a",U71/V71)</f>
        <v>1.245131396824694</v>
      </c>
      <c r="X71" s="723">
        <f t="shared" ref="X71:X134" si="22">IF(OR(AJ71&lt;=0,AJ71="n/a",U71&lt;=0,U71="n/a"),"n/a",U71/AJ71)</f>
        <v>1.5745012065586095</v>
      </c>
      <c r="Y71" s="685" t="s">
        <v>4079</v>
      </c>
      <c r="Z71" s="669">
        <f t="shared" ref="Z71:Z134" si="23">IF(OR(AC71&lt;0.01,AC71="n/a"),"n/a",M71/AC71*100)</f>
        <v>54.054054054054049</v>
      </c>
      <c r="AA71" s="910">
        <f t="shared" ref="AA71:AA134" si="24">IF(OR(AC71&lt;0.01,AC71="n/a"),"n/a",I71/AC71)</f>
        <v>13.983783783783784</v>
      </c>
      <c r="AB71" s="911">
        <v>12</v>
      </c>
      <c r="AC71" s="889">
        <v>1.85</v>
      </c>
      <c r="AD71" s="889" t="s">
        <v>136</v>
      </c>
      <c r="AE71" s="889">
        <v>4.42</v>
      </c>
      <c r="AF71" s="889">
        <v>1.28</v>
      </c>
      <c r="AG71" s="889">
        <v>9.7000000000000011</v>
      </c>
      <c r="AH71" s="889">
        <v>14.299999999999999</v>
      </c>
      <c r="AI71" s="889" t="s">
        <v>136</v>
      </c>
      <c r="AJ71" s="889">
        <v>4</v>
      </c>
      <c r="AK71" s="889" t="s">
        <v>136</v>
      </c>
      <c r="AL71" s="902">
        <v>239.81</v>
      </c>
      <c r="AM71" s="896">
        <v>1.8599999999999999</v>
      </c>
      <c r="AN71" s="889">
        <v>0</v>
      </c>
      <c r="AO71" s="762">
        <f t="shared" ref="AO71:AO134" si="25">IF(U71="n/a","n/a",IF(AA71&lt;0,"n/a",IF(AA71="n/a","n/a",J71+U71-AA71)))</f>
        <v>-3.8202977051334202</v>
      </c>
      <c r="AP71" s="763">
        <f t="shared" ref="AP71:AP134" si="26">IF(U71="n/a","n/a",J71+U71)</f>
        <v>10.163486078650363</v>
      </c>
      <c r="AQ71" s="912">
        <f t="shared" ref="AQ71:AQ134" si="27">IF(OR(AC71&lt;0.01,AF71="n/a"),"n/a",(I71/SQRT(22.5*AC71*(I71/AF71))-1)*100)</f>
        <v>-10.807964373385781</v>
      </c>
      <c r="AR71" s="669">
        <f>INDEX(Historical!$C$7:$C$1381,MATCH(B71,Historical!$B$7:$B$1403,0))*IF(AH71="n/a",1.03,IF(AH71&lt;0,1.01,IF(AH71&gt;10,1.1,(1+AH71/100))))</f>
        <v>1.0449999999999999</v>
      </c>
      <c r="AS71" s="910">
        <f t="shared" ref="AS71:AS134" si="28">IF($AI71="n/a",1.03*AR71,IF($AI71&lt;0,1.01*AR71,IF($AI71&gt;10,1.1*AR71,(1+$AI71/100)*AR71)))</f>
        <v>1.0763499999999999</v>
      </c>
      <c r="AT71" s="910">
        <f t="shared" si="17"/>
        <v>1.1086404999999999</v>
      </c>
      <c r="AU71" s="910">
        <f t="shared" si="17"/>
        <v>1.1418997149999999</v>
      </c>
      <c r="AV71" s="910">
        <f t="shared" si="17"/>
        <v>1.1761567064499998</v>
      </c>
      <c r="AW71" s="669">
        <f t="shared" ref="AW71:AW134" si="29">SUM(AR71:AV71)</f>
        <v>5.5480469214499992</v>
      </c>
      <c r="AX71" s="770">
        <f t="shared" ref="AX71:AX134" si="30">AW71/I71*100</f>
        <v>21.445871362388864</v>
      </c>
      <c r="AY71" s="959">
        <v>0.55000000000000004</v>
      </c>
      <c r="AZ71" s="896">
        <v>1.8499999999999999</v>
      </c>
      <c r="BA71" s="896">
        <v>-12.19</v>
      </c>
      <c r="BB71" s="896">
        <v>-4.97</v>
      </c>
      <c r="BC71" s="896">
        <v>-5.07</v>
      </c>
      <c r="BE71" s="641">
        <v>2011</v>
      </c>
      <c r="BF71" s="922">
        <f t="shared" ref="BF71:BF134" si="31">IF(BE71&gt;2008,0,IF(BE71&gt;2001,1,IF(BE71&gt;1990,2,IF(BE71&gt;1980,3,IF(BE71&gt;1973,4,IF(BE71&gt;1970,5,IF(BE71&gt;1960,6,IF(BE71&gt;1958,7,IF(BE71&gt;1953,8,9)))))))))</f>
        <v>0</v>
      </c>
      <c r="BG71" s="906">
        <v>1.2</v>
      </c>
    </row>
    <row r="72" spans="1:59" ht="11.25" customHeight="1" x14ac:dyDescent="0.2">
      <c r="A72" s="895" t="s">
        <v>140</v>
      </c>
      <c r="B72" s="899" t="s">
        <v>141</v>
      </c>
      <c r="C72" s="957" t="s">
        <v>131</v>
      </c>
      <c r="D72" s="957" t="s">
        <v>4356</v>
      </c>
      <c r="E72" s="754">
        <v>36</v>
      </c>
      <c r="F72" s="1235">
        <v>75</v>
      </c>
      <c r="G72" s="1109" t="s">
        <v>37</v>
      </c>
      <c r="H72" s="1109" t="s">
        <v>37</v>
      </c>
      <c r="I72" s="889">
        <v>103.25</v>
      </c>
      <c r="J72" s="669">
        <f t="shared" si="18"/>
        <v>2.227602905569007</v>
      </c>
      <c r="K72" s="908">
        <v>0.57499999999999996</v>
      </c>
      <c r="L72" s="911">
        <v>4</v>
      </c>
      <c r="M72" s="660">
        <f t="shared" si="19"/>
        <v>2.2999999999999998</v>
      </c>
      <c r="N72" s="894" t="s">
        <v>142</v>
      </c>
      <c r="O72" s="757">
        <v>0.52500000000000002</v>
      </c>
      <c r="P72" s="885">
        <v>43790</v>
      </c>
      <c r="Q72" s="885">
        <v>43807</v>
      </c>
      <c r="R72" s="660">
        <f t="shared" si="20"/>
        <v>9.5238095238095113</v>
      </c>
      <c r="S72" s="721">
        <f>IF(INDEX(Historical!$D$7:$D$1379,MATCH(B72,Historical!$B$7:$B$1403,0))=0,"n/a",(INDEX(Historical!$C$7:$C$1381,MATCH(B72,Historical!$B$7:$B$1403,0))/INDEX(Historical!$D$7:$D$1379,MATCH(B72,Historical!$B$7:$B$1403,0))-1)*100)</f>
        <v>8.5858585858585847</v>
      </c>
      <c r="T72" s="721">
        <f>IF(INDEX(Historical!$F$7:$F$1372,MATCH(B72,Historical!$B$7:$B$1403,0))=0,"n/a",((INDEX(Historical!$C$7:$C$1381,MATCH(B72,Historical!$B$7:$B$1403,0))/INDEX(Historical!$F$7:$F$1372,MATCH(B72,Historical!$B$7:$B$1403,0)))^(1/3)-1)*100)</f>
        <v>7.9313103888733583</v>
      </c>
      <c r="U72" s="721">
        <f>IF(INDEX(Historical!$H$7:$H$1372,MATCH(B72,Historical!$B$7:$B$1403,0))=0,"n/a",((INDEX(Historical!$C$7:$C$1381,MATCH(B72,Historical!$B$7:$B$1403,0))/INDEX(Historical!$H$7:$H$1372,MATCH(B72,Historical!$B$7:$B$1403,0)))^(1/5)-1)*100)</f>
        <v>7.4655931692266808</v>
      </c>
      <c r="V72" s="721">
        <f>IF(INDEX(Historical!$O$7:$O$1372,MATCH(B72,Historical!$B$7:$B$1403,0))=0,"n/a",((INDEX(Historical!$C$7:$C$1381,MATCH(B72,Historical!$B$7:$B$1403,0))/INDEX(Historical!$O$7:$O$1372,MATCH(B72,Historical!$B$7:$B$1403,0)))^(1/10)-1)*100)</f>
        <v>4.9596220462753582</v>
      </c>
      <c r="W72" s="722">
        <f t="shared" si="21"/>
        <v>1.5052746155996484</v>
      </c>
      <c r="X72" s="723">
        <f t="shared" si="22"/>
        <v>0.9331991461533351</v>
      </c>
      <c r="Y72" s="899"/>
      <c r="Z72" s="669">
        <f t="shared" si="23"/>
        <v>51.569506726457391</v>
      </c>
      <c r="AA72" s="910">
        <f t="shared" si="24"/>
        <v>23.150224215246638</v>
      </c>
      <c r="AB72" s="911">
        <v>9</v>
      </c>
      <c r="AC72" s="889">
        <v>4.46</v>
      </c>
      <c r="AD72" s="889">
        <v>3.26</v>
      </c>
      <c r="AE72" s="889">
        <v>4.37</v>
      </c>
      <c r="AF72" s="889">
        <v>2.04</v>
      </c>
      <c r="AG72" s="889" t="s">
        <v>136</v>
      </c>
      <c r="AH72" s="889">
        <v>8.7999999999999989</v>
      </c>
      <c r="AI72" s="889">
        <v>7.1099999999999994</v>
      </c>
      <c r="AJ72" s="889">
        <v>8</v>
      </c>
      <c r="AK72" s="889">
        <v>7.1</v>
      </c>
      <c r="AL72" s="902">
        <v>12680</v>
      </c>
      <c r="AM72" s="896">
        <v>1.0999999999999999</v>
      </c>
      <c r="AN72" s="889">
        <v>0.71</v>
      </c>
      <c r="AO72" s="762">
        <f t="shared" si="25"/>
        <v>-13.45702814045095</v>
      </c>
      <c r="AP72" s="763">
        <f t="shared" si="26"/>
        <v>9.6931960747956882</v>
      </c>
      <c r="AQ72" s="912">
        <f t="shared" si="27"/>
        <v>44.877660879183232</v>
      </c>
      <c r="AR72" s="669">
        <f>INDEX(Historical!$C$7:$C$1381,MATCH(B72,Historical!$B$7:$B$1403,0))*IF(AH72="n/a",1.03,IF(AH72&lt;0,1.01,IF(AH72&gt;10,1.1,(1+AH72/100))))</f>
        <v>2.3391999999999999</v>
      </c>
      <c r="AS72" s="910">
        <f t="shared" si="28"/>
        <v>2.5055171199999999</v>
      </c>
      <c r="AT72" s="910">
        <f t="shared" si="17"/>
        <v>2.6834088355199999</v>
      </c>
      <c r="AU72" s="910">
        <f t="shared" si="17"/>
        <v>2.8739308628419198</v>
      </c>
      <c r="AV72" s="910">
        <f t="shared" si="17"/>
        <v>3.0779799541036961</v>
      </c>
      <c r="AW72" s="669">
        <f t="shared" si="29"/>
        <v>13.480036772465617</v>
      </c>
      <c r="AX72" s="770">
        <f t="shared" si="30"/>
        <v>13.055725687618031</v>
      </c>
      <c r="AY72" s="959">
        <v>0.22</v>
      </c>
      <c r="AZ72" s="896">
        <v>5.3</v>
      </c>
      <c r="BA72" s="896">
        <v>-14.729999999999999</v>
      </c>
      <c r="BB72" s="896">
        <v>-9.8000000000000007</v>
      </c>
      <c r="BC72" s="896">
        <v>-5.89</v>
      </c>
      <c r="BE72" s="641">
        <v>1985</v>
      </c>
      <c r="BF72" s="922">
        <f t="shared" si="31"/>
        <v>3</v>
      </c>
      <c r="BG72" s="906" t="s">
        <v>136</v>
      </c>
    </row>
    <row r="73" spans="1:59" ht="11.25" customHeight="1" x14ac:dyDescent="0.2">
      <c r="A73" s="887" t="s">
        <v>432</v>
      </c>
      <c r="B73" s="899" t="s">
        <v>433</v>
      </c>
      <c r="C73" s="957" t="s">
        <v>123</v>
      </c>
      <c r="D73" s="957" t="s">
        <v>4358</v>
      </c>
      <c r="E73" s="754">
        <v>26</v>
      </c>
      <c r="F73" s="1235">
        <v>119</v>
      </c>
      <c r="G73" s="1207" t="s">
        <v>106</v>
      </c>
      <c r="H73" s="1207" t="s">
        <v>106</v>
      </c>
      <c r="I73" s="889">
        <v>101.07</v>
      </c>
      <c r="J73" s="669">
        <f t="shared" si="18"/>
        <v>1.4247551202137132</v>
      </c>
      <c r="K73" s="908">
        <v>0.36</v>
      </c>
      <c r="L73" s="911">
        <v>4</v>
      </c>
      <c r="M73" s="660">
        <f t="shared" si="19"/>
        <v>1.44</v>
      </c>
      <c r="N73" s="894" t="s">
        <v>434</v>
      </c>
      <c r="O73" s="757">
        <v>0.34</v>
      </c>
      <c r="P73" s="636">
        <v>43585</v>
      </c>
      <c r="Q73" s="636">
        <v>43607</v>
      </c>
      <c r="R73" s="660">
        <f t="shared" si="20"/>
        <v>5.8823529411764595</v>
      </c>
      <c r="S73" s="721">
        <f>IF(INDEX(Historical!$D$7:$D$1379,MATCH(B73,Historical!$B$7:$B$1403,0))=0,"n/a",(INDEX(Historical!$C$7:$C$1381,MATCH(B73,Historical!$B$7:$B$1403,0))/INDEX(Historical!$D$7:$D$1379,MATCH(B73,Historical!$B$7:$B$1403,0))-1)*100)</f>
        <v>7.575757575757569</v>
      </c>
      <c r="T73" s="721">
        <f>IF(INDEX(Historical!$F$7:$F$1372,MATCH(B73,Historical!$B$7:$B$1403,0))=0,"n/a",((INDEX(Historical!$C$7:$C$1381,MATCH(B73,Historical!$B$7:$B$1403,0))/INDEX(Historical!$F$7:$F$1372,MATCH(B73,Historical!$B$7:$B$1403,0)))^(1/3)-1)*100)</f>
        <v>5.1904156618667763</v>
      </c>
      <c r="U73" s="721">
        <f>IF(INDEX(Historical!$H$7:$H$1372,MATCH(B73,Historical!$B$7:$B$1403,0))=0,"n/a",((INDEX(Historical!$C$7:$C$1381,MATCH(B73,Historical!$B$7:$B$1403,0))/INDEX(Historical!$H$7:$H$1372,MATCH(B73,Historical!$B$7:$B$1403,0)))^(1/5)-1)*100)</f>
        <v>5.4319816254103426</v>
      </c>
      <c r="V73" s="721">
        <f>IF(INDEX(Historical!$O$7:$O$1372,MATCH(B73,Historical!$B$7:$B$1403,0))=0,"n/a",((INDEX(Historical!$C$7:$C$1381,MATCH(B73,Historical!$B$7:$B$1403,0))/INDEX(Historical!$O$7:$O$1372,MATCH(B73,Historical!$B$7:$B$1403,0)))^(1/10)-1)*100)</f>
        <v>8.996790356615092</v>
      </c>
      <c r="W73" s="722">
        <f t="shared" si="21"/>
        <v>0.60376883422834859</v>
      </c>
      <c r="X73" s="723">
        <f t="shared" si="22"/>
        <v>1.8730971122104627</v>
      </c>
      <c r="Y73" s="686"/>
      <c r="Z73" s="669">
        <f t="shared" si="23"/>
        <v>40.563380281690144</v>
      </c>
      <c r="AA73" s="910">
        <f t="shared" si="24"/>
        <v>28.470422535211267</v>
      </c>
      <c r="AB73" s="911">
        <v>12</v>
      </c>
      <c r="AC73" s="889">
        <v>3.55</v>
      </c>
      <c r="AD73" s="889">
        <v>4.41</v>
      </c>
      <c r="AE73" s="889">
        <v>2.31</v>
      </c>
      <c r="AF73" s="889">
        <v>4.16</v>
      </c>
      <c r="AG73" s="889">
        <v>14.399999999999999</v>
      </c>
      <c r="AH73" s="889">
        <v>-23.1</v>
      </c>
      <c r="AI73" s="889">
        <v>11.05</v>
      </c>
      <c r="AJ73" s="889">
        <v>2.9000000000000004</v>
      </c>
      <c r="AK73" s="889">
        <v>6.45</v>
      </c>
      <c r="AL73" s="902">
        <v>6630</v>
      </c>
      <c r="AM73" s="896">
        <v>0.3</v>
      </c>
      <c r="AN73" s="889">
        <v>0.76</v>
      </c>
      <c r="AO73" s="762">
        <f t="shared" si="25"/>
        <v>-21.613685789587212</v>
      </c>
      <c r="AP73" s="763">
        <f t="shared" si="26"/>
        <v>6.8567367456240556</v>
      </c>
      <c r="AQ73" s="912">
        <f t="shared" si="27"/>
        <v>129.43113975074078</v>
      </c>
      <c r="AR73" s="669">
        <f>INDEX(Historical!$C$7:$C$1381,MATCH(B73,Historical!$B$7:$B$1403,0))*IF(AH73="n/a",1.03,IF(AH73&lt;0,1.01,IF(AH73&gt;10,1.1,(1+AH73/100))))</f>
        <v>1.4341999999999999</v>
      </c>
      <c r="AS73" s="910">
        <f t="shared" si="28"/>
        <v>1.57762</v>
      </c>
      <c r="AT73" s="910">
        <f t="shared" si="17"/>
        <v>1.6793764900000001</v>
      </c>
      <c r="AU73" s="910">
        <f t="shared" si="17"/>
        <v>1.7876962736050002</v>
      </c>
      <c r="AV73" s="910">
        <f t="shared" si="17"/>
        <v>1.9030026832525226</v>
      </c>
      <c r="AW73" s="669">
        <f t="shared" si="29"/>
        <v>8.3818954468575235</v>
      </c>
      <c r="AX73" s="770">
        <f t="shared" si="30"/>
        <v>8.2931586493099072</v>
      </c>
      <c r="AY73" s="959">
        <v>0.63</v>
      </c>
      <c r="AZ73" s="896">
        <v>1.87</v>
      </c>
      <c r="BA73" s="896">
        <v>-19.91</v>
      </c>
      <c r="BB73" s="896">
        <v>-11.89</v>
      </c>
      <c r="BC73" s="896">
        <v>-13.5</v>
      </c>
      <c r="BE73" s="641">
        <v>1994</v>
      </c>
      <c r="BF73" s="922">
        <f t="shared" si="31"/>
        <v>2</v>
      </c>
      <c r="BG73" s="906">
        <v>6.3</v>
      </c>
    </row>
    <row r="74" spans="1:59" ht="11.25" customHeight="1" x14ac:dyDescent="0.2">
      <c r="A74" s="895" t="s">
        <v>445</v>
      </c>
      <c r="B74" s="899" t="s">
        <v>446</v>
      </c>
      <c r="C74" s="957" t="s">
        <v>153</v>
      </c>
      <c r="D74" s="957" t="s">
        <v>4340</v>
      </c>
      <c r="E74" s="754">
        <v>17</v>
      </c>
      <c r="F74" s="1235">
        <v>211</v>
      </c>
      <c r="G74" s="1206" t="s">
        <v>106</v>
      </c>
      <c r="H74" s="1206" t="s">
        <v>106</v>
      </c>
      <c r="I74" s="898">
        <v>616.30999999999995</v>
      </c>
      <c r="J74" s="669">
        <f t="shared" si="18"/>
        <v>1.0059872466778084</v>
      </c>
      <c r="K74" s="901">
        <v>1.55</v>
      </c>
      <c r="L74" s="911">
        <v>4</v>
      </c>
      <c r="M74" s="660">
        <f t="shared" si="19"/>
        <v>6.2</v>
      </c>
      <c r="N74" s="894" t="s">
        <v>151</v>
      </c>
      <c r="O74" s="756">
        <v>1.35</v>
      </c>
      <c r="P74" s="885">
        <v>43721</v>
      </c>
      <c r="Q74" s="885">
        <v>43738</v>
      </c>
      <c r="R74" s="660">
        <f t="shared" si="20"/>
        <v>14.814814814814811</v>
      </c>
      <c r="S74" s="721">
        <f>IF(INDEX(Historical!$D$7:$D$1379,MATCH(B74,Historical!$B$7:$B$1403,0))=0,"n/a",(INDEX(Historical!$C$7:$C$1381,MATCH(B74,Historical!$B$7:$B$1403,0))/INDEX(Historical!$D$7:$D$1379,MATCH(B74,Historical!$B$7:$B$1403,0))-1)*100)</f>
        <v>13.725490196078427</v>
      </c>
      <c r="T74" s="721">
        <f>IF(INDEX(Historical!$F$7:$F$1372,MATCH(B74,Historical!$B$7:$B$1403,0))=0,"n/a",((INDEX(Historical!$C$7:$C$1381,MATCH(B74,Historical!$B$7:$B$1403,0))/INDEX(Historical!$F$7:$F$1372,MATCH(B74,Historical!$B$7:$B$1403,0)))^(1/3)-1)*100)</f>
        <v>14.144361260685523</v>
      </c>
      <c r="U74" s="721">
        <f>IF(INDEX(Historical!$H$7:$H$1372,MATCH(B74,Historical!$B$7:$B$1403,0))=0,"n/a",((INDEX(Historical!$C$7:$C$1381,MATCH(B74,Historical!$B$7:$B$1403,0))/INDEX(Historical!$H$7:$H$1372,MATCH(B74,Historical!$B$7:$B$1403,0)))^(1/5)-1)*100)</f>
        <v>15.844825452846379</v>
      </c>
      <c r="V74" s="721">
        <f>IF(INDEX(Historical!$O$7:$O$1372,MATCH(B74,Historical!$B$7:$B$1403,0))=0,"n/a",((INDEX(Historical!$C$7:$C$1381,MATCH(B74,Historical!$B$7:$B$1403,0))/INDEX(Historical!$O$7:$O$1372,MATCH(B74,Historical!$B$7:$B$1403,0)))^(1/10)-1)*100)</f>
        <v>15.953912263288528</v>
      </c>
      <c r="W74" s="722">
        <f t="shared" si="21"/>
        <v>0.99316237869170387</v>
      </c>
      <c r="X74" s="723">
        <f t="shared" si="22"/>
        <v>2.2963515149052722</v>
      </c>
      <c r="Y74" s="682"/>
      <c r="Z74" s="669">
        <f t="shared" si="23"/>
        <v>31.681144609095558</v>
      </c>
      <c r="AA74" s="910">
        <f t="shared" si="24"/>
        <v>31.492590700051096</v>
      </c>
      <c r="AB74" s="911">
        <v>12</v>
      </c>
      <c r="AC74" s="889">
        <v>19.57</v>
      </c>
      <c r="AD74" s="889" t="s">
        <v>136</v>
      </c>
      <c r="AE74" s="889">
        <v>7.25</v>
      </c>
      <c r="AF74" s="889">
        <v>4.92</v>
      </c>
      <c r="AG74" s="889">
        <v>16.400000000000002</v>
      </c>
      <c r="AH74" s="889">
        <v>3.3000000000000003</v>
      </c>
      <c r="AI74" s="889" t="s">
        <v>136</v>
      </c>
      <c r="AJ74" s="889">
        <v>6.9</v>
      </c>
      <c r="AK74" s="889" t="s">
        <v>136</v>
      </c>
      <c r="AL74" s="902">
        <v>1130</v>
      </c>
      <c r="AM74" s="896">
        <v>8.3000000000000007</v>
      </c>
      <c r="AN74" s="889">
        <v>0</v>
      </c>
      <c r="AO74" s="762">
        <f t="shared" si="25"/>
        <v>-14.641778000526909</v>
      </c>
      <c r="AP74" s="763">
        <f t="shared" si="26"/>
        <v>16.850812699524187</v>
      </c>
      <c r="AQ74" s="912">
        <f t="shared" si="27"/>
        <v>162.41912721975584</v>
      </c>
      <c r="AR74" s="669">
        <f>INDEX(Historical!$C$7:$C$1381,MATCH(B74,Historical!$B$7:$B$1403,0))*IF(AH74="n/a",1.03,IF(AH74&lt;0,1.01,IF(AH74&gt;10,1.1,(1+AH74/100))))</f>
        <v>5.9913999999999996</v>
      </c>
      <c r="AS74" s="910">
        <f t="shared" si="28"/>
        <v>6.1711419999999997</v>
      </c>
      <c r="AT74" s="910">
        <f t="shared" si="17"/>
        <v>6.3562762599999996</v>
      </c>
      <c r="AU74" s="910">
        <f t="shared" si="17"/>
        <v>6.5469645478</v>
      </c>
      <c r="AV74" s="910">
        <f t="shared" si="17"/>
        <v>6.7433734842340005</v>
      </c>
      <c r="AW74" s="669">
        <f t="shared" si="29"/>
        <v>31.809156292033997</v>
      </c>
      <c r="AX74" s="770">
        <f t="shared" si="30"/>
        <v>5.1612267028011871</v>
      </c>
      <c r="AY74" s="959">
        <v>0.14000000000000001</v>
      </c>
      <c r="AZ74" s="896">
        <v>2.21</v>
      </c>
      <c r="BA74" s="896">
        <v>-34.99</v>
      </c>
      <c r="BB74" s="896">
        <v>-12.86</v>
      </c>
      <c r="BC74" s="896">
        <v>-20.16</v>
      </c>
      <c r="BE74" s="641">
        <v>2003</v>
      </c>
      <c r="BF74" s="922">
        <f t="shared" si="31"/>
        <v>1</v>
      </c>
      <c r="BG74" s="906">
        <v>14.899999999999999</v>
      </c>
    </row>
    <row r="75" spans="1:59" ht="11.25" customHeight="1" x14ac:dyDescent="0.2">
      <c r="A75" s="887" t="s">
        <v>876</v>
      </c>
      <c r="B75" s="899" t="s">
        <v>877</v>
      </c>
      <c r="C75" s="957" t="s">
        <v>4359</v>
      </c>
      <c r="D75" s="957" t="s">
        <v>1775</v>
      </c>
      <c r="E75" s="754">
        <v>11</v>
      </c>
      <c r="F75" s="1235">
        <v>341</v>
      </c>
      <c r="G75" s="1207" t="s">
        <v>106</v>
      </c>
      <c r="H75" s="1207" t="s">
        <v>106</v>
      </c>
      <c r="I75" s="898">
        <v>58.13</v>
      </c>
      <c r="J75" s="669">
        <f t="shared" si="18"/>
        <v>0.70531567177017029</v>
      </c>
      <c r="K75" s="901">
        <v>0.41</v>
      </c>
      <c r="L75" s="911">
        <v>1</v>
      </c>
      <c r="M75" s="660">
        <f t="shared" si="19"/>
        <v>0.41</v>
      </c>
      <c r="N75" s="894" t="s">
        <v>878</v>
      </c>
      <c r="O75" s="756">
        <v>0.37</v>
      </c>
      <c r="P75" s="885">
        <v>43935</v>
      </c>
      <c r="Q75" s="885">
        <v>43957</v>
      </c>
      <c r="R75" s="660">
        <f t="shared" si="20"/>
        <v>10.810810810810805</v>
      </c>
      <c r="S75" s="721">
        <f>IF(INDEX(Historical!$D$7:$D$1379,MATCH(B75,Historical!$B$7:$B$1403,0))=0,"n/a",(INDEX(Historical!$C$7:$C$1381,MATCH(B75,Historical!$B$7:$B$1403,0))/INDEX(Historical!$D$7:$D$1379,MATCH(B75,Historical!$B$7:$B$1403,0))-1)*100)</f>
        <v>8.8235294117646959</v>
      </c>
      <c r="T75" s="721">
        <f>IF(INDEX(Historical!$F$7:$F$1372,MATCH(B75,Historical!$B$7:$B$1403,0))=0,"n/a",((INDEX(Historical!$C$7:$C$1381,MATCH(B75,Historical!$B$7:$B$1403,0))/INDEX(Historical!$F$7:$F$1372,MATCH(B75,Historical!$B$7:$B$1403,0)))^(1/3)-1)*100)</f>
        <v>12.480211777541573</v>
      </c>
      <c r="U75" s="721">
        <f>IF(INDEX(Historical!$H$7:$H$1372,MATCH(B75,Historical!$B$7:$B$1403,0))=0,"n/a",((INDEX(Historical!$C$7:$C$1381,MATCH(B75,Historical!$B$7:$B$1403,0))/INDEX(Historical!$H$7:$H$1372,MATCH(B75,Historical!$B$7:$B$1403,0)))^(1/5)-1)*100)</f>
        <v>13.09264089979596</v>
      </c>
      <c r="V75" s="721" t="str">
        <f>IF(INDEX(Historical!$O$7:$O$1372,MATCH(B75,Historical!$B$7:$B$1403,0))=0,"n/a",((INDEX(Historical!$C$7:$C$1381,MATCH(B75,Historical!$B$7:$B$1403,0))/INDEX(Historical!$O$7:$O$1372,MATCH(B75,Historical!$B$7:$B$1403,0)))^(1/10)-1)*100)</f>
        <v>n/a</v>
      </c>
      <c r="W75" s="722" t="str">
        <f t="shared" si="21"/>
        <v>n/a</v>
      </c>
      <c r="X75" s="723">
        <f t="shared" si="22"/>
        <v>0.65463204498979799</v>
      </c>
      <c r="Y75" s="900"/>
      <c r="Z75" s="669">
        <f t="shared" si="23"/>
        <v>21.025641025641026</v>
      </c>
      <c r="AA75" s="910">
        <f t="shared" si="24"/>
        <v>29.810256410256411</v>
      </c>
      <c r="AB75" s="911">
        <v>12</v>
      </c>
      <c r="AC75" s="889">
        <v>1.95</v>
      </c>
      <c r="AD75" s="889">
        <v>5.67</v>
      </c>
      <c r="AE75" s="889">
        <v>6.95</v>
      </c>
      <c r="AF75" s="889">
        <v>3.64</v>
      </c>
      <c r="AG75" s="889">
        <v>17</v>
      </c>
      <c r="AH75" s="889">
        <v>102</v>
      </c>
      <c r="AI75" s="889">
        <v>14.799999999999999</v>
      </c>
      <c r="AJ75" s="889">
        <v>20</v>
      </c>
      <c r="AK75" s="889">
        <v>5.25</v>
      </c>
      <c r="AL75" s="902">
        <v>45100</v>
      </c>
      <c r="AM75" s="896">
        <v>0.1</v>
      </c>
      <c r="AN75" s="889">
        <v>0.22</v>
      </c>
      <c r="AO75" s="762">
        <f t="shared" si="25"/>
        <v>-16.012299838690282</v>
      </c>
      <c r="AP75" s="763">
        <f t="shared" si="26"/>
        <v>13.797956571566131</v>
      </c>
      <c r="AQ75" s="912">
        <f t="shared" si="27"/>
        <v>119.60503266175478</v>
      </c>
      <c r="AR75" s="669">
        <f>INDEX(Historical!$C$7:$C$1381,MATCH(B75,Historical!$B$7:$B$1403,0))*IF(AH75="n/a",1.03,IF(AH75&lt;0,1.01,IF(AH75&gt;10,1.1,(1+AH75/100))))</f>
        <v>0.40700000000000003</v>
      </c>
      <c r="AS75" s="910">
        <f t="shared" si="28"/>
        <v>0.44770000000000004</v>
      </c>
      <c r="AT75" s="910">
        <f t="shared" si="17"/>
        <v>0.47120425000000005</v>
      </c>
      <c r="AU75" s="910">
        <f t="shared" si="17"/>
        <v>0.49594247312500006</v>
      </c>
      <c r="AV75" s="910">
        <f t="shared" si="17"/>
        <v>0.52197945296406256</v>
      </c>
      <c r="AW75" s="669">
        <f t="shared" si="29"/>
        <v>2.3438261760890629</v>
      </c>
      <c r="AX75" s="770">
        <f t="shared" si="30"/>
        <v>4.032042277806748</v>
      </c>
      <c r="AY75" s="959">
        <v>0.85</v>
      </c>
      <c r="AZ75" s="896">
        <v>42.16</v>
      </c>
      <c r="BA75" s="896">
        <v>-9.92</v>
      </c>
      <c r="BB75" s="896">
        <v>-3.4000000000000004</v>
      </c>
      <c r="BC75" s="896">
        <v>9.89</v>
      </c>
      <c r="BE75" s="641">
        <v>2010</v>
      </c>
      <c r="BF75" s="922">
        <f t="shared" si="31"/>
        <v>0</v>
      </c>
      <c r="BG75" s="906">
        <v>11.3</v>
      </c>
    </row>
    <row r="76" spans="1:59" ht="11.25" customHeight="1" x14ac:dyDescent="0.2">
      <c r="A76" s="895" t="s">
        <v>4462</v>
      </c>
      <c r="B76" s="899" t="s">
        <v>4461</v>
      </c>
      <c r="C76" s="957" t="s">
        <v>108</v>
      </c>
      <c r="D76" s="957" t="s">
        <v>4355</v>
      </c>
      <c r="E76" s="754">
        <v>9</v>
      </c>
      <c r="F76" s="1235">
        <v>494</v>
      </c>
      <c r="G76" s="1235" t="s">
        <v>106</v>
      </c>
      <c r="H76" s="1235" t="s">
        <v>106</v>
      </c>
      <c r="I76" s="898">
        <v>29.74</v>
      </c>
      <c r="J76" s="669">
        <f t="shared" si="18"/>
        <v>3.3624747814391389</v>
      </c>
      <c r="K76" s="901">
        <v>0.25</v>
      </c>
      <c r="L76" s="911">
        <v>4</v>
      </c>
      <c r="M76" s="660">
        <f t="shared" si="19"/>
        <v>1</v>
      </c>
      <c r="N76" s="894" t="s">
        <v>468</v>
      </c>
      <c r="O76" s="756">
        <v>0.23</v>
      </c>
      <c r="P76" s="885">
        <v>43678</v>
      </c>
      <c r="Q76" s="885">
        <v>43693</v>
      </c>
      <c r="R76" s="660">
        <f t="shared" si="20"/>
        <v>8.6956521739130395</v>
      </c>
      <c r="S76" s="721">
        <f>IF(INDEX(Historical!$D$7:$D$1379,MATCH(B76,Historical!$B$7:$B$1403,0))=0,"n/a",(INDEX(Historical!$C$7:$C$1381,MATCH(B76,Historical!$B$7:$B$1403,0))/INDEX(Historical!$D$7:$D$1379,MATCH(B76,Historical!$B$7:$B$1403,0))-1)*100)</f>
        <v>9.0909090909090828</v>
      </c>
      <c r="T76" s="721">
        <f>IF(INDEX(Historical!$F$7:$F$1372,MATCH(B76,Historical!$B$7:$B$1403,0))=0,"n/a",((INDEX(Historical!$C$7:$C$1381,MATCH(B76,Historical!$B$7:$B$1403,0))/INDEX(Historical!$F$7:$F$1372,MATCH(B76,Historical!$B$7:$B$1403,0)))^(1/3)-1)*100)</f>
        <v>7.6283880644613333</v>
      </c>
      <c r="U76" s="721">
        <f>IF(INDEX(Historical!$H$7:$H$1372,MATCH(B76,Historical!$B$7:$B$1403,0))=0,"n/a",((INDEX(Historical!$C$7:$C$1381,MATCH(B76,Historical!$B$7:$B$1403,0))/INDEX(Historical!$H$7:$H$1372,MATCH(B76,Historical!$B$7:$B$1403,0)))^(1/5)-1)*100)</f>
        <v>10.603443372707044</v>
      </c>
      <c r="V76" s="721">
        <f>IF(INDEX(Historical!$O$7:$O$1372,MATCH(B76,Historical!$B$7:$B$1403,0))=0,"n/a",((INDEX(Historical!$C$7:$C$1381,MATCH(B76,Historical!$B$7:$B$1403,0))/INDEX(Historical!$O$7:$O$1372,MATCH(B76,Historical!$B$7:$B$1403,0)))^(1/10)-1)*100)</f>
        <v>12.334976252295826</v>
      </c>
      <c r="W76" s="722">
        <f t="shared" si="21"/>
        <v>0.85962414161385159</v>
      </c>
      <c r="X76" s="723">
        <f t="shared" si="22"/>
        <v>1.0098517497816233</v>
      </c>
      <c r="Y76" s="900"/>
      <c r="Z76" s="669">
        <f t="shared" si="23"/>
        <v>41.493775933609953</v>
      </c>
      <c r="AA76" s="910">
        <f t="shared" si="24"/>
        <v>12.3402489626556</v>
      </c>
      <c r="AB76" s="911">
        <v>12</v>
      </c>
      <c r="AC76" s="889">
        <v>2.41</v>
      </c>
      <c r="AD76" s="889">
        <v>1.55</v>
      </c>
      <c r="AE76" s="889">
        <v>3.42</v>
      </c>
      <c r="AF76" s="889">
        <v>0.96</v>
      </c>
      <c r="AG76" s="889">
        <v>7.1</v>
      </c>
      <c r="AH76" s="889">
        <v>26.5</v>
      </c>
      <c r="AI76" s="889">
        <v>7.85</v>
      </c>
      <c r="AJ76" s="889">
        <v>10.5</v>
      </c>
      <c r="AK76" s="889">
        <v>8</v>
      </c>
      <c r="AL76" s="902">
        <v>2390</v>
      </c>
      <c r="AM76" s="896">
        <v>1.6</v>
      </c>
      <c r="AN76" s="889">
        <v>0.12</v>
      </c>
      <c r="AO76" s="762">
        <f t="shared" si="25"/>
        <v>1.6256691914905836</v>
      </c>
      <c r="AP76" s="763">
        <f t="shared" si="26"/>
        <v>13.965918154146184</v>
      </c>
      <c r="AQ76" s="912">
        <f t="shared" si="27"/>
        <v>-27.438488916416194</v>
      </c>
      <c r="AR76" s="669">
        <f>INDEX(Historical!$C$7:$C$1381,MATCH(B76,Historical!$B$7:$B$1403,0))*IF(AH76="n/a",1.03,IF(AH76&lt;0,1.01,IF(AH76&gt;10,1.1,(1+AH76/100))))</f>
        <v>1.056</v>
      </c>
      <c r="AS76" s="910">
        <f t="shared" si="28"/>
        <v>1.1388960000000001</v>
      </c>
      <c r="AT76" s="910">
        <f t="shared" si="17"/>
        <v>1.2300076800000002</v>
      </c>
      <c r="AU76" s="910">
        <f t="shared" si="17"/>
        <v>1.3284082944000002</v>
      </c>
      <c r="AV76" s="910">
        <f t="shared" si="17"/>
        <v>1.4346809579520003</v>
      </c>
      <c r="AW76" s="669">
        <f t="shared" si="29"/>
        <v>6.1879929323520004</v>
      </c>
      <c r="AX76" s="770">
        <f t="shared" si="30"/>
        <v>20.80697018275723</v>
      </c>
      <c r="AY76" s="959">
        <v>1.37</v>
      </c>
      <c r="AZ76" s="896">
        <v>-2.78</v>
      </c>
      <c r="BA76" s="896">
        <v>-26.02</v>
      </c>
      <c r="BB76" s="896">
        <v>-17.21</v>
      </c>
      <c r="BC76" s="896">
        <v>-18.060000000000002</v>
      </c>
      <c r="BE76" s="641">
        <v>2011</v>
      </c>
      <c r="BF76" s="922">
        <f t="shared" si="31"/>
        <v>0</v>
      </c>
      <c r="BG76" s="906">
        <v>1</v>
      </c>
    </row>
    <row r="77" spans="1:59" ht="11.25" customHeight="1" x14ac:dyDescent="0.2">
      <c r="A77" s="887" t="s">
        <v>447</v>
      </c>
      <c r="B77" s="899" t="s">
        <v>448</v>
      </c>
      <c r="C77" s="957" t="s">
        <v>108</v>
      </c>
      <c r="D77" s="957" t="s">
        <v>4355</v>
      </c>
      <c r="E77" s="754">
        <v>19</v>
      </c>
      <c r="F77" s="1235">
        <v>179</v>
      </c>
      <c r="G77" s="1235" t="s">
        <v>37</v>
      </c>
      <c r="H77" s="1235" t="s">
        <v>37</v>
      </c>
      <c r="I77" s="898">
        <v>56.99</v>
      </c>
      <c r="J77" s="669">
        <f t="shared" si="18"/>
        <v>1.7897876820494825</v>
      </c>
      <c r="K77" s="901">
        <v>0.255</v>
      </c>
      <c r="L77" s="911">
        <v>4</v>
      </c>
      <c r="M77" s="660">
        <f t="shared" si="19"/>
        <v>1.02</v>
      </c>
      <c r="N77" s="894" t="s">
        <v>3957</v>
      </c>
      <c r="O77" s="756">
        <v>0.25</v>
      </c>
      <c r="P77" s="885">
        <v>43899</v>
      </c>
      <c r="Q77" s="885">
        <v>43915</v>
      </c>
      <c r="R77" s="660">
        <f t="shared" si="20"/>
        <v>2.0000000000000018</v>
      </c>
      <c r="S77" s="721">
        <f>IF(INDEX(Historical!$D$7:$D$1379,MATCH(B77,Historical!$B$7:$B$1403,0))=0,"n/a",(INDEX(Historical!$C$7:$C$1381,MATCH(B77,Historical!$B$7:$B$1403,0))/INDEX(Historical!$D$7:$D$1379,MATCH(B77,Historical!$B$7:$B$1403,0))-1)*100)</f>
        <v>4.1666666666666741</v>
      </c>
      <c r="T77" s="721">
        <f>IF(INDEX(Historical!$F$7:$F$1372,MATCH(B77,Historical!$B$7:$B$1403,0))=0,"n/a",((INDEX(Historical!$C$7:$C$1381,MATCH(B77,Historical!$B$7:$B$1403,0))/INDEX(Historical!$F$7:$F$1372,MATCH(B77,Historical!$B$7:$B$1403,0)))^(1/3)-1)*100)</f>
        <v>3.5744168651286268</v>
      </c>
      <c r="U77" s="721">
        <f>IF(INDEX(Historical!$H$7:$H$1372,MATCH(B77,Historical!$B$7:$B$1403,0))=0,"n/a",((INDEX(Historical!$C$7:$C$1381,MATCH(B77,Historical!$B$7:$B$1403,0))/INDEX(Historical!$H$7:$H$1372,MATCH(B77,Historical!$B$7:$B$1403,0)))^(1/5)-1)*100)</f>
        <v>3.0624138001266177</v>
      </c>
      <c r="V77" s="721">
        <f>IF(INDEX(Historical!$O$7:$O$1372,MATCH(B77,Historical!$B$7:$B$1403,0))=0,"n/a",((INDEX(Historical!$C$7:$C$1381,MATCH(B77,Historical!$B$7:$B$1403,0))/INDEX(Historical!$O$7:$O$1372,MATCH(B77,Historical!$B$7:$B$1403,0)))^(1/10)-1)*100)</f>
        <v>2.7823731142185171</v>
      </c>
      <c r="W77" s="722">
        <f t="shared" si="21"/>
        <v>1.100648142579093</v>
      </c>
      <c r="X77" s="723">
        <f t="shared" si="22"/>
        <v>0.69600313639241318</v>
      </c>
      <c r="Y77" s="899"/>
      <c r="Z77" s="669">
        <f t="shared" si="23"/>
        <v>37.5</v>
      </c>
      <c r="AA77" s="910">
        <f t="shared" si="24"/>
        <v>20.952205882352942</v>
      </c>
      <c r="AB77" s="911">
        <v>12</v>
      </c>
      <c r="AC77" s="889">
        <v>2.72</v>
      </c>
      <c r="AD77" s="889" t="s">
        <v>136</v>
      </c>
      <c r="AE77" s="889">
        <v>7.03</v>
      </c>
      <c r="AF77" s="889">
        <v>2.1</v>
      </c>
      <c r="AG77" s="889">
        <v>10</v>
      </c>
      <c r="AH77" s="889">
        <v>7.5</v>
      </c>
      <c r="AI77" s="889" t="s">
        <v>136</v>
      </c>
      <c r="AJ77" s="889">
        <v>4.3999999999999995</v>
      </c>
      <c r="AK77" s="889" t="s">
        <v>136</v>
      </c>
      <c r="AL77" s="902">
        <v>205.16</v>
      </c>
      <c r="AM77" s="896">
        <v>1.7000000000000002</v>
      </c>
      <c r="AN77" s="889">
        <v>0</v>
      </c>
      <c r="AO77" s="762">
        <f t="shared" si="25"/>
        <v>-16.100004400176843</v>
      </c>
      <c r="AP77" s="763">
        <f t="shared" si="26"/>
        <v>4.8522014821760999</v>
      </c>
      <c r="AQ77" s="912">
        <f t="shared" si="27"/>
        <v>39.840595525272079</v>
      </c>
      <c r="AR77" s="669">
        <f>INDEX(Historical!$C$7:$C$1381,MATCH(B77,Historical!$B$7:$B$1403,0))*IF(AH77="n/a",1.03,IF(AH77&lt;0,1.01,IF(AH77&gt;10,1.1,(1+AH77/100))))</f>
        <v>1.075</v>
      </c>
      <c r="AS77" s="910">
        <f t="shared" si="28"/>
        <v>1.1072500000000001</v>
      </c>
      <c r="AT77" s="910">
        <f t="shared" si="17"/>
        <v>1.1404675000000002</v>
      </c>
      <c r="AU77" s="910">
        <f t="shared" si="17"/>
        <v>1.1746815250000002</v>
      </c>
      <c r="AV77" s="910">
        <f t="shared" si="17"/>
        <v>1.2099219707500002</v>
      </c>
      <c r="AW77" s="669">
        <f t="shared" si="29"/>
        <v>5.70732099575</v>
      </c>
      <c r="AX77" s="770">
        <f t="shared" si="30"/>
        <v>10.014600799701702</v>
      </c>
      <c r="AY77" s="959">
        <v>0.43</v>
      </c>
      <c r="AZ77" s="896">
        <v>83.84</v>
      </c>
      <c r="BA77" s="896">
        <v>-7.48</v>
      </c>
      <c r="BB77" s="896">
        <v>3.6700000000000004</v>
      </c>
      <c r="BC77" s="896">
        <v>32.15</v>
      </c>
      <c r="BE77" s="641">
        <v>2002</v>
      </c>
      <c r="BF77" s="922">
        <f t="shared" si="31"/>
        <v>1</v>
      </c>
      <c r="BG77" s="906">
        <v>1.0999999999999999</v>
      </c>
    </row>
    <row r="78" spans="1:59" ht="11.25" customHeight="1" x14ac:dyDescent="0.2">
      <c r="A78" s="895" t="s">
        <v>449</v>
      </c>
      <c r="B78" s="899" t="s">
        <v>450</v>
      </c>
      <c r="C78" s="957" t="s">
        <v>131</v>
      </c>
      <c r="D78" s="957" t="s">
        <v>4344</v>
      </c>
      <c r="E78" s="754">
        <v>18</v>
      </c>
      <c r="F78" s="1235">
        <v>197</v>
      </c>
      <c r="G78" s="1235" t="s">
        <v>37</v>
      </c>
      <c r="H78" s="1235" t="s">
        <v>37</v>
      </c>
      <c r="I78" s="898">
        <v>47.15</v>
      </c>
      <c r="J78" s="669">
        <f t="shared" si="18"/>
        <v>3.435843054082715</v>
      </c>
      <c r="K78" s="901">
        <v>0.40500000000000003</v>
      </c>
      <c r="L78" s="911">
        <v>4</v>
      </c>
      <c r="M78" s="660">
        <f t="shared" si="19"/>
        <v>1.62</v>
      </c>
      <c r="N78" s="894" t="s">
        <v>148</v>
      </c>
      <c r="O78" s="756">
        <v>0.38750000000000001</v>
      </c>
      <c r="P78" s="885">
        <v>43881</v>
      </c>
      <c r="Q78" s="885">
        <v>43903</v>
      </c>
      <c r="R78" s="660">
        <f t="shared" si="20"/>
        <v>4.5161290322580685</v>
      </c>
      <c r="S78" s="721">
        <f>IF(INDEX(Historical!$D$7:$D$1379,MATCH(B78,Historical!$B$7:$B$1403,0))=0,"n/a",(INDEX(Historical!$C$7:$C$1381,MATCH(B78,Historical!$B$7:$B$1403,0))/INDEX(Historical!$D$7:$D$1379,MATCH(B78,Historical!$B$7:$B$1403,0))-1)*100)</f>
        <v>4.0268456375838868</v>
      </c>
      <c r="T78" s="721">
        <f>IF(INDEX(Historical!$F$7:$F$1372,MATCH(B78,Historical!$B$7:$B$1403,0))=0,"n/a",((INDEX(Historical!$C$7:$C$1381,MATCH(B78,Historical!$B$7:$B$1403,0))/INDEX(Historical!$F$7:$F$1372,MATCH(B78,Historical!$B$7:$B$1403,0)))^(1/3)-1)*100)</f>
        <v>4.2006377440747755</v>
      </c>
      <c r="U78" s="721">
        <f>IF(INDEX(Historical!$H$7:$H$1372,MATCH(B78,Historical!$B$7:$B$1403,0))=0,"n/a",((INDEX(Historical!$C$7:$C$1381,MATCH(B78,Historical!$B$7:$B$1403,0))/INDEX(Historical!$H$7:$H$1372,MATCH(B78,Historical!$B$7:$B$1403,0)))^(1/5)-1)*100)</f>
        <v>4.0652173056387353</v>
      </c>
      <c r="V78" s="721">
        <f>IF(INDEX(Historical!$O$7:$O$1372,MATCH(B78,Historical!$B$7:$B$1403,0))=0,"n/a",((INDEX(Historical!$C$7:$C$1381,MATCH(B78,Historical!$B$7:$B$1403,0))/INDEX(Historical!$O$7:$O$1372,MATCH(B78,Historical!$B$7:$B$1403,0)))^(1/10)-1)*100)</f>
        <v>6.7049748866437886</v>
      </c>
      <c r="W78" s="722">
        <f t="shared" si="21"/>
        <v>0.60629866246577424</v>
      </c>
      <c r="X78" s="723">
        <f t="shared" si="22"/>
        <v>1.0697940277996671</v>
      </c>
      <c r="Y78" s="686"/>
      <c r="Z78" s="669">
        <f t="shared" si="23"/>
        <v>55.479452054794521</v>
      </c>
      <c r="AA78" s="910">
        <f t="shared" si="24"/>
        <v>16.147260273972602</v>
      </c>
      <c r="AB78" s="911">
        <v>12</v>
      </c>
      <c r="AC78" s="889">
        <v>2.92</v>
      </c>
      <c r="AD78" s="889">
        <v>4.62</v>
      </c>
      <c r="AE78" s="889">
        <v>2.34</v>
      </c>
      <c r="AF78" s="889">
        <v>1.65</v>
      </c>
      <c r="AG78" s="889">
        <v>10.4</v>
      </c>
      <c r="AH78" s="889">
        <v>6.3</v>
      </c>
      <c r="AI78" s="889">
        <v>6.59</v>
      </c>
      <c r="AJ78" s="889">
        <v>3.8</v>
      </c>
      <c r="AK78" s="889">
        <v>3.5000000000000004</v>
      </c>
      <c r="AL78" s="902">
        <v>3170</v>
      </c>
      <c r="AM78" s="896">
        <v>0.89999999999999991</v>
      </c>
      <c r="AN78" s="889">
        <v>1.1200000000000001</v>
      </c>
      <c r="AO78" s="762">
        <f t="shared" si="25"/>
        <v>-8.6461999142511523</v>
      </c>
      <c r="AP78" s="763">
        <f t="shared" si="26"/>
        <v>7.5010603597214498</v>
      </c>
      <c r="AQ78" s="912">
        <f t="shared" si="27"/>
        <v>8.8178487239719328</v>
      </c>
      <c r="AR78" s="669">
        <f>INDEX(Historical!$C$7:$C$1381,MATCH(B78,Historical!$B$7:$B$1403,0))*IF(AH78="n/a",1.03,IF(AH78&lt;0,1.01,IF(AH78&gt;10,1.1,(1+AH78/100))))</f>
        <v>1.6476500000000001</v>
      </c>
      <c r="AS78" s="910">
        <f t="shared" si="28"/>
        <v>1.7562301350000002</v>
      </c>
      <c r="AT78" s="910">
        <f t="shared" si="17"/>
        <v>1.8176981897250002</v>
      </c>
      <c r="AU78" s="910">
        <f t="shared" si="17"/>
        <v>1.881317626365375</v>
      </c>
      <c r="AV78" s="910">
        <f t="shared" si="17"/>
        <v>1.947163743288163</v>
      </c>
      <c r="AW78" s="669">
        <f t="shared" si="29"/>
        <v>9.0500596943785379</v>
      </c>
      <c r="AX78" s="770">
        <f t="shared" si="30"/>
        <v>19.194188111089158</v>
      </c>
      <c r="AY78" s="959">
        <v>0.43</v>
      </c>
      <c r="AZ78" s="896">
        <v>18.62</v>
      </c>
      <c r="BA78" s="896">
        <v>-10.07</v>
      </c>
      <c r="BB78" s="896">
        <v>-4.5999999999999996</v>
      </c>
      <c r="BC78" s="896">
        <v>0.45999999999999996</v>
      </c>
      <c r="BE78" s="641">
        <v>2003</v>
      </c>
      <c r="BF78" s="922">
        <f t="shared" si="31"/>
        <v>1</v>
      </c>
      <c r="BG78" s="906">
        <v>3.3000000000000003</v>
      </c>
    </row>
    <row r="79" spans="1:59" s="796" customFormat="1" ht="11.25" customHeight="1" x14ac:dyDescent="0.2">
      <c r="A79" s="664" t="s">
        <v>961</v>
      </c>
      <c r="B79" s="804" t="s">
        <v>962</v>
      </c>
      <c r="C79" s="957" t="s">
        <v>4335</v>
      </c>
      <c r="D79" s="957" t="s">
        <v>4336</v>
      </c>
      <c r="E79" s="778">
        <v>9</v>
      </c>
      <c r="F79" s="1235">
        <v>550</v>
      </c>
      <c r="G79" s="1234" t="s">
        <v>37</v>
      </c>
      <c r="H79" s="1234" t="s">
        <v>37</v>
      </c>
      <c r="I79" s="779">
        <v>200.59</v>
      </c>
      <c r="J79" s="780">
        <f t="shared" si="18"/>
        <v>3.170646592551972</v>
      </c>
      <c r="K79" s="781">
        <v>1.59</v>
      </c>
      <c r="L79" s="782">
        <v>4</v>
      </c>
      <c r="M79" s="783">
        <f t="shared" si="19"/>
        <v>6.36</v>
      </c>
      <c r="N79" s="784" t="s">
        <v>219</v>
      </c>
      <c r="O79" s="785">
        <v>1.52</v>
      </c>
      <c r="P79" s="786">
        <v>43920</v>
      </c>
      <c r="Q79" s="786">
        <v>43936</v>
      </c>
      <c r="R79" s="783">
        <f t="shared" si="20"/>
        <v>4.6052631578947407</v>
      </c>
      <c r="S79" s="721">
        <f>IF(INDEX(Historical!$D$7:$D$1379,MATCH(B79,Historical!$B$7:$B$1403,0))=0,"n/a",(INDEX(Historical!$C$7:$C$1381,MATCH(B79,Historical!$B$7:$B$1403,0))/INDEX(Historical!$D$7:$D$1379,MATCH(B79,Historical!$B$7:$B$1403,0))-1)*100)</f>
        <v>3.4305317324185181</v>
      </c>
      <c r="T79" s="721">
        <f>IF(INDEX(Historical!$F$7:$F$1372,MATCH(B79,Historical!$B$7:$B$1403,0))=0,"n/a",((INDEX(Historical!$C$7:$C$1381,MATCH(B79,Historical!$B$7:$B$1403,0))/INDEX(Historical!$F$7:$F$1372,MATCH(B79,Historical!$B$7:$B$1403,0)))^(1/3)-1)*100)</f>
        <v>4.3951880295280521</v>
      </c>
      <c r="U79" s="721">
        <f>IF(INDEX(Historical!$H$7:$H$1372,MATCH(B79,Historical!$B$7:$B$1403,0))=0,"n/a",((INDEX(Historical!$C$7:$C$1381,MATCH(B79,Historical!$B$7:$B$1403,0))/INDEX(Historical!$H$7:$H$1372,MATCH(B79,Historical!$B$7:$B$1403,0)))^(1/5)-1)*100)</f>
        <v>5.7940353883425999</v>
      </c>
      <c r="V79" s="721">
        <f>IF(INDEX(Historical!$O$7:$O$1372,MATCH(B79,Historical!$B$7:$B$1403,0))=0,"n/a",((INDEX(Historical!$C$7:$C$1381,MATCH(B79,Historical!$B$7:$B$1403,0))/INDEX(Historical!$O$7:$O$1372,MATCH(B79,Historical!$B$7:$B$1403,0)))^(1/10)-1)*100)</f>
        <v>5.3816294721037883</v>
      </c>
      <c r="W79" s="722">
        <f t="shared" si="21"/>
        <v>1.076632164733109</v>
      </c>
      <c r="X79" s="723">
        <f t="shared" si="22"/>
        <v>7.9370347785515064E-2</v>
      </c>
      <c r="Y79" s="1166"/>
      <c r="Z79" s="780">
        <f t="shared" si="23"/>
        <v>99.065420560747668</v>
      </c>
      <c r="AA79" s="788">
        <f t="shared" si="24"/>
        <v>31.244548286604363</v>
      </c>
      <c r="AB79" s="782">
        <v>12</v>
      </c>
      <c r="AC79" s="789">
        <v>6.42</v>
      </c>
      <c r="AD79" s="789">
        <v>12.3</v>
      </c>
      <c r="AE79" s="789">
        <v>12.2</v>
      </c>
      <c r="AF79" s="789">
        <v>2.58</v>
      </c>
      <c r="AG79" s="789">
        <v>8.3000000000000007</v>
      </c>
      <c r="AH79" s="789">
        <v>10.9</v>
      </c>
      <c r="AI79" s="789">
        <v>7.7</v>
      </c>
      <c r="AJ79" s="789">
        <v>73</v>
      </c>
      <c r="AK79" s="789">
        <v>2.54</v>
      </c>
      <c r="AL79" s="790">
        <v>27910</v>
      </c>
      <c r="AM79" s="791">
        <v>0.2</v>
      </c>
      <c r="AN79" s="789">
        <v>0.68</v>
      </c>
      <c r="AO79" s="792">
        <f t="shared" si="25"/>
        <v>-22.279866305709792</v>
      </c>
      <c r="AP79" s="793">
        <f t="shared" si="26"/>
        <v>8.9646819808945715</v>
      </c>
      <c r="AQ79" s="794">
        <f t="shared" si="27"/>
        <v>89.280432256761117</v>
      </c>
      <c r="AR79" s="669">
        <f>INDEX(Historical!$C$7:$C$1381,MATCH(B79,Historical!$B$7:$B$1403,0))*IF(AH79="n/a",1.03,IF(AH79&lt;0,1.01,IF(AH79&gt;10,1.1,(1+AH79/100))))</f>
        <v>6.6330000000000009</v>
      </c>
      <c r="AS79" s="788">
        <f t="shared" si="28"/>
        <v>7.1437410000000003</v>
      </c>
      <c r="AT79" s="788">
        <f t="shared" si="17"/>
        <v>7.3251920214000013</v>
      </c>
      <c r="AU79" s="788">
        <f t="shared" si="17"/>
        <v>7.5112518987435619</v>
      </c>
      <c r="AV79" s="788">
        <f t="shared" si="17"/>
        <v>7.7020376969716491</v>
      </c>
      <c r="AW79" s="780">
        <f t="shared" si="29"/>
        <v>36.315222617115211</v>
      </c>
      <c r="AX79" s="795">
        <f t="shared" si="30"/>
        <v>18.104203907031859</v>
      </c>
      <c r="AY79" s="960">
        <v>0.55000000000000004</v>
      </c>
      <c r="AZ79" s="791">
        <v>4.79</v>
      </c>
      <c r="BA79" s="791">
        <v>-12.559999999999999</v>
      </c>
      <c r="BB79" s="791">
        <v>-6.84</v>
      </c>
      <c r="BC79" s="791">
        <v>-5.2299999999999995</v>
      </c>
      <c r="BD79" s="933"/>
      <c r="BE79" s="641">
        <v>2012</v>
      </c>
      <c r="BF79" s="922">
        <f t="shared" si="31"/>
        <v>0</v>
      </c>
      <c r="BG79" s="847">
        <v>4.8</v>
      </c>
    </row>
    <row r="80" spans="1:59" ht="11.25" customHeight="1" x14ac:dyDescent="0.2">
      <c r="A80" s="887" t="s">
        <v>1011</v>
      </c>
      <c r="B80" s="899" t="s">
        <v>1012</v>
      </c>
      <c r="C80" s="957" t="s">
        <v>4207</v>
      </c>
      <c r="D80" s="957" t="s">
        <v>4342</v>
      </c>
      <c r="E80" s="754">
        <v>10</v>
      </c>
      <c r="F80" s="1235">
        <v>385</v>
      </c>
      <c r="G80" s="1235" t="s">
        <v>106</v>
      </c>
      <c r="H80" s="1235" t="s">
        <v>106</v>
      </c>
      <c r="I80" s="898">
        <v>272.62</v>
      </c>
      <c r="J80" s="669">
        <f t="shared" si="18"/>
        <v>4.7685422933020316</v>
      </c>
      <c r="K80" s="901">
        <v>3.25</v>
      </c>
      <c r="L80" s="911">
        <v>4</v>
      </c>
      <c r="M80" s="660">
        <f t="shared" si="19"/>
        <v>13</v>
      </c>
      <c r="N80" s="894" t="s">
        <v>151</v>
      </c>
      <c r="O80" s="756">
        <v>2.65</v>
      </c>
      <c r="P80" s="885">
        <v>43818</v>
      </c>
      <c r="Q80" s="885">
        <v>43829</v>
      </c>
      <c r="R80" s="660">
        <f t="shared" si="20"/>
        <v>22.641509433962266</v>
      </c>
      <c r="S80" s="721">
        <f>IF(INDEX(Historical!$D$7:$D$1379,MATCH(B80,Historical!$B$7:$B$1403,0))=0,"n/a",(INDEX(Historical!$C$7:$C$1381,MATCH(B80,Historical!$B$7:$B$1403,0))/INDEX(Historical!$D$7:$D$1379,MATCH(B80,Historical!$B$7:$B$1403,0))-1)*100)</f>
        <v>41.772151898734158</v>
      </c>
      <c r="T80" s="721">
        <f>IF(INDEX(Historical!$F$7:$F$1372,MATCH(B80,Historical!$B$7:$B$1403,0))=0,"n/a",((INDEX(Historical!$C$7:$C$1381,MATCH(B80,Historical!$B$7:$B$1403,0))/INDEX(Historical!$F$7:$F$1372,MATCH(B80,Historical!$B$7:$B$1403,0)))^(1/3)-1)*100)</f>
        <v>76.412471785105751</v>
      </c>
      <c r="U80" s="721">
        <f>IF(INDEX(Historical!$H$7:$H$1372,MATCH(B80,Historical!$B$7:$B$1403,0))=0,"n/a",((INDEX(Historical!$C$7:$C$1381,MATCH(B80,Historical!$B$7:$B$1403,0))/INDEX(Historical!$H$7:$H$1372,MATCH(B80,Historical!$B$7:$B$1403,0)))^(1/5)-1)*100)</f>
        <v>55.547337695526203</v>
      </c>
      <c r="V80" s="721" t="str">
        <f>IF(INDEX(Historical!$O$7:$O$1372,MATCH(B80,Historical!$B$7:$B$1403,0))=0,"n/a",((INDEX(Historical!$C$7:$C$1381,MATCH(B80,Historical!$B$7:$B$1403,0))/INDEX(Historical!$O$7:$O$1372,MATCH(B80,Historical!$B$7:$B$1403,0)))^(1/10)-1)*100)</f>
        <v>n/a</v>
      </c>
      <c r="W80" s="722" t="str">
        <f t="shared" si="21"/>
        <v>n/a</v>
      </c>
      <c r="X80" s="723">
        <f t="shared" si="22"/>
        <v>1.3548131145250293</v>
      </c>
      <c r="Y80" s="900" t="s">
        <v>1013</v>
      </c>
      <c r="Z80" s="669">
        <f t="shared" si="23"/>
        <v>200.92735703245751</v>
      </c>
      <c r="AA80" s="910">
        <f t="shared" si="24"/>
        <v>42.136012364760433</v>
      </c>
      <c r="AB80" s="911">
        <v>10</v>
      </c>
      <c r="AC80" s="889">
        <v>6.47</v>
      </c>
      <c r="AD80" s="889">
        <v>3.17</v>
      </c>
      <c r="AE80" s="889">
        <v>4.8899999999999997</v>
      </c>
      <c r="AF80" s="889">
        <v>4.32</v>
      </c>
      <c r="AG80" s="889">
        <v>11.700000000000001</v>
      </c>
      <c r="AH80" s="891">
        <v>-44.3</v>
      </c>
      <c r="AI80" s="891">
        <v>9.85</v>
      </c>
      <c r="AJ80" s="889">
        <v>41</v>
      </c>
      <c r="AK80" s="889">
        <v>13.3</v>
      </c>
      <c r="AL80" s="902">
        <v>110600</v>
      </c>
      <c r="AM80" s="896">
        <v>0.1</v>
      </c>
      <c r="AN80" s="889">
        <v>1.32</v>
      </c>
      <c r="AO80" s="762">
        <f t="shared" si="25"/>
        <v>18.179867624067803</v>
      </c>
      <c r="AP80" s="763">
        <f t="shared" si="26"/>
        <v>60.315879988828236</v>
      </c>
      <c r="AQ80" s="912">
        <f t="shared" si="27"/>
        <v>184.43126364789802</v>
      </c>
      <c r="AR80" s="669">
        <f>INDEX(Historical!$C$7:$C$1381,MATCH(B80,Historical!$B$7:$B$1403,0))*IF(AH80="n/a",1.03,IF(AH80&lt;0,1.01,IF(AH80&gt;10,1.1,(1+AH80/100))))</f>
        <v>11.311999999999999</v>
      </c>
      <c r="AS80" s="910">
        <f t="shared" si="28"/>
        <v>12.426231999999999</v>
      </c>
      <c r="AT80" s="910">
        <f t="shared" si="17"/>
        <v>13.668855199999999</v>
      </c>
      <c r="AU80" s="910">
        <f t="shared" si="17"/>
        <v>15.03574072</v>
      </c>
      <c r="AV80" s="910">
        <f t="shared" si="17"/>
        <v>16.539314792000003</v>
      </c>
      <c r="AW80" s="669">
        <f t="shared" si="29"/>
        <v>68.982142711999998</v>
      </c>
      <c r="AX80" s="770">
        <f t="shared" si="30"/>
        <v>25.303405000366809</v>
      </c>
      <c r="AY80" s="959">
        <v>0.79</v>
      </c>
      <c r="AZ80" s="896">
        <v>9.01</v>
      </c>
      <c r="BA80" s="896">
        <v>-17.78</v>
      </c>
      <c r="BB80" s="896">
        <v>-12.629999999999999</v>
      </c>
      <c r="BC80" s="896">
        <v>-7.21</v>
      </c>
      <c r="BE80" s="641">
        <v>2011</v>
      </c>
      <c r="BF80" s="922">
        <f t="shared" si="31"/>
        <v>0</v>
      </c>
      <c r="BG80" s="906">
        <v>3.8</v>
      </c>
    </row>
    <row r="81" spans="1:59" ht="11.25" customHeight="1" x14ac:dyDescent="0.2">
      <c r="A81" s="895" t="s">
        <v>965</v>
      </c>
      <c r="B81" s="899" t="s">
        <v>966</v>
      </c>
      <c r="C81" s="957" t="s">
        <v>4207</v>
      </c>
      <c r="D81" s="957" t="s">
        <v>4354</v>
      </c>
      <c r="E81" s="754">
        <v>7</v>
      </c>
      <c r="F81" s="1235">
        <v>680</v>
      </c>
      <c r="G81" s="1158" t="s">
        <v>106</v>
      </c>
      <c r="H81" s="1158" t="s">
        <v>106</v>
      </c>
      <c r="I81" s="898">
        <v>30.68</v>
      </c>
      <c r="J81" s="669">
        <f t="shared" si="18"/>
        <v>2.737940026075619</v>
      </c>
      <c r="K81" s="901">
        <v>0.21</v>
      </c>
      <c r="L81" s="911">
        <v>4</v>
      </c>
      <c r="M81" s="660">
        <f t="shared" si="19"/>
        <v>0.84</v>
      </c>
      <c r="N81" s="894" t="s">
        <v>195</v>
      </c>
      <c r="O81" s="756">
        <v>0.2</v>
      </c>
      <c r="P81" s="885">
        <v>43718</v>
      </c>
      <c r="Q81" s="885">
        <v>43733</v>
      </c>
      <c r="R81" s="660">
        <f t="shared" si="20"/>
        <v>4.9999999999999902</v>
      </c>
      <c r="S81" s="721">
        <f>IF(INDEX(Historical!$D$7:$D$1379,MATCH(B81,Historical!$B$7:$B$1403,0))=0,"n/a",(INDEX(Historical!$C$7:$C$1381,MATCH(B81,Historical!$B$7:$B$1403,0))/INDEX(Historical!$D$7:$D$1379,MATCH(B81,Historical!$B$7:$B$1403,0))-1)*100)</f>
        <v>5.12820512820511</v>
      </c>
      <c r="T81" s="721">
        <f>IF(INDEX(Historical!$F$7:$F$1372,MATCH(B81,Historical!$B$7:$B$1403,0))=0,"n/a",((INDEX(Historical!$C$7:$C$1381,MATCH(B81,Historical!$B$7:$B$1403,0))/INDEX(Historical!$F$7:$F$1372,MATCH(B81,Historical!$B$7:$B$1403,0)))^(1/3)-1)*100)</f>
        <v>6.4392109888903093</v>
      </c>
      <c r="U81" s="721">
        <f>IF(INDEX(Historical!$H$7:$H$1372,MATCH(B81,Historical!$B$7:$B$1403,0))=0,"n/a",((INDEX(Historical!$C$7:$C$1381,MATCH(B81,Historical!$B$7:$B$1403,0))/INDEX(Historical!$H$7:$H$1372,MATCH(B81,Historical!$B$7:$B$1403,0)))^(1/5)-1)*100)</f>
        <v>5.7509877630735673</v>
      </c>
      <c r="V81" s="721" t="str">
        <f>IF(INDEX(Historical!$O$7:$O$1372,MATCH(B81,Historical!$B$7:$B$1403,0))=0,"n/a",((INDEX(Historical!$C$7:$C$1381,MATCH(B81,Historical!$B$7:$B$1403,0))/INDEX(Historical!$O$7:$O$1372,MATCH(B81,Historical!$B$7:$B$1403,0)))^(1/10)-1)*100)</f>
        <v>n/a</v>
      </c>
      <c r="W81" s="722" t="str">
        <f t="shared" si="21"/>
        <v>n/a</v>
      </c>
      <c r="X81" s="723" t="str">
        <f t="shared" si="22"/>
        <v>n/a</v>
      </c>
      <c r="Y81" s="682"/>
      <c r="Z81" s="669">
        <f t="shared" si="23"/>
        <v>84.848484848484844</v>
      </c>
      <c r="AA81" s="910">
        <f t="shared" si="24"/>
        <v>30.98989898989899</v>
      </c>
      <c r="AB81" s="911">
        <v>6</v>
      </c>
      <c r="AC81" s="889">
        <v>0.99</v>
      </c>
      <c r="AD81" s="889">
        <v>2.98</v>
      </c>
      <c r="AE81" s="889">
        <v>0.17</v>
      </c>
      <c r="AF81" s="889">
        <v>0.78</v>
      </c>
      <c r="AG81" s="889">
        <v>2.5</v>
      </c>
      <c r="AH81" s="891">
        <v>216.7</v>
      </c>
      <c r="AI81" s="891">
        <v>46.89</v>
      </c>
      <c r="AJ81" s="889">
        <v>-15</v>
      </c>
      <c r="AK81" s="889">
        <v>10.4</v>
      </c>
      <c r="AL81" s="902">
        <v>3110</v>
      </c>
      <c r="AM81" s="896">
        <v>0.70000000000000007</v>
      </c>
      <c r="AN81" s="889">
        <v>0.43</v>
      </c>
      <c r="AO81" s="762">
        <f t="shared" si="25"/>
        <v>-22.500971200749802</v>
      </c>
      <c r="AP81" s="763">
        <f t="shared" si="26"/>
        <v>8.4889277891491872</v>
      </c>
      <c r="AQ81" s="912">
        <f t="shared" si="27"/>
        <v>3.6492401475523906</v>
      </c>
      <c r="AR81" s="669">
        <f>INDEX(Historical!$C$7:$C$1381,MATCH(B81,Historical!$B$7:$B$1403,0))*IF(AH81="n/a",1.03,IF(AH81&lt;0,1.01,IF(AH81&gt;10,1.1,(1+AH81/100))))</f>
        <v>0.90200000000000002</v>
      </c>
      <c r="AS81" s="910">
        <f t="shared" si="28"/>
        <v>0.99220000000000008</v>
      </c>
      <c r="AT81" s="910">
        <f t="shared" si="17"/>
        <v>1.0914200000000003</v>
      </c>
      <c r="AU81" s="910">
        <f t="shared" si="17"/>
        <v>1.2005620000000004</v>
      </c>
      <c r="AV81" s="910">
        <f t="shared" si="17"/>
        <v>1.3206182000000004</v>
      </c>
      <c r="AW81" s="669">
        <f t="shared" si="29"/>
        <v>5.5068002000000007</v>
      </c>
      <c r="AX81" s="770">
        <f t="shared" si="30"/>
        <v>17.949153194263367</v>
      </c>
      <c r="AY81" s="959">
        <v>1.31</v>
      </c>
      <c r="AZ81" s="896">
        <v>-1.1599999999999999</v>
      </c>
      <c r="BA81" s="896">
        <v>-37.43</v>
      </c>
      <c r="BB81" s="896">
        <v>-22.18</v>
      </c>
      <c r="BC81" s="896">
        <v>-26.36</v>
      </c>
      <c r="BE81" s="641">
        <v>2013</v>
      </c>
      <c r="BF81" s="922">
        <f t="shared" si="31"/>
        <v>0</v>
      </c>
      <c r="BG81" s="906">
        <v>1.2</v>
      </c>
    </row>
    <row r="82" spans="1:59" ht="11.25" customHeight="1" x14ac:dyDescent="0.2">
      <c r="A82" s="887" t="s">
        <v>963</v>
      </c>
      <c r="B82" s="899" t="s">
        <v>964</v>
      </c>
      <c r="C82" s="957" t="s">
        <v>123</v>
      </c>
      <c r="D82" s="957" t="s">
        <v>4358</v>
      </c>
      <c r="E82" s="754">
        <v>9</v>
      </c>
      <c r="F82" s="1235">
        <v>481</v>
      </c>
      <c r="G82" s="1207" t="s">
        <v>115</v>
      </c>
      <c r="H82" s="1207" t="s">
        <v>115</v>
      </c>
      <c r="I82" s="898">
        <v>114.49</v>
      </c>
      <c r="J82" s="669">
        <f t="shared" si="18"/>
        <v>2.0263778495938509</v>
      </c>
      <c r="K82" s="901">
        <v>0.57999999999999996</v>
      </c>
      <c r="L82" s="911">
        <v>4</v>
      </c>
      <c r="M82" s="660">
        <f t="shared" si="19"/>
        <v>2.3199999999999998</v>
      </c>
      <c r="N82" s="894" t="s">
        <v>326</v>
      </c>
      <c r="O82" s="756">
        <v>0.52</v>
      </c>
      <c r="P82" s="885">
        <v>43620</v>
      </c>
      <c r="Q82" s="885">
        <v>43635</v>
      </c>
      <c r="R82" s="660">
        <f t="shared" si="20"/>
        <v>11.538461538461526</v>
      </c>
      <c r="S82" s="721">
        <f>IF(INDEX(Historical!$D$7:$D$1379,MATCH(B82,Historical!$B$7:$B$1403,0))=0,"n/a",(INDEX(Historical!$C$7:$C$1381,MATCH(B82,Historical!$B$7:$B$1403,0))/INDEX(Historical!$D$7:$D$1379,MATCH(B82,Historical!$B$7:$B$1403,0))-1)*100)</f>
        <v>12.437810945273631</v>
      </c>
      <c r="T82" s="721">
        <f>IF(INDEX(Historical!$F$7:$F$1372,MATCH(B82,Historical!$B$7:$B$1403,0))=0,"n/a",((INDEX(Historical!$C$7:$C$1381,MATCH(B82,Historical!$B$7:$B$1403,0))/INDEX(Historical!$F$7:$F$1372,MATCH(B82,Historical!$B$7:$B$1403,0)))^(1/3)-1)*100)</f>
        <v>12.200851329591501</v>
      </c>
      <c r="U82" s="721">
        <f>IF(INDEX(Historical!$H$7:$H$1372,MATCH(B82,Historical!$B$7:$B$1403,0))=0,"n/a",((INDEX(Historical!$C$7:$C$1381,MATCH(B82,Historical!$B$7:$B$1403,0))/INDEX(Historical!$H$7:$H$1372,MATCH(B82,Historical!$B$7:$B$1403,0)))^(1/5)-1)*100)</f>
        <v>11.019873502812839</v>
      </c>
      <c r="V82" s="721">
        <f>IF(INDEX(Historical!$O$7:$O$1372,MATCH(B82,Historical!$B$7:$B$1403,0))=0,"n/a",((INDEX(Historical!$C$7:$C$1381,MATCH(B82,Historical!$B$7:$B$1403,0))/INDEX(Historical!$O$7:$O$1372,MATCH(B82,Historical!$B$7:$B$1403,0)))^(1/10)-1)*100)</f>
        <v>6.3591507259354696</v>
      </c>
      <c r="W82" s="722">
        <f t="shared" si="21"/>
        <v>1.7329159156220109</v>
      </c>
      <c r="X82" s="723">
        <f t="shared" si="22"/>
        <v>0.64443704694811921</v>
      </c>
      <c r="Y82" s="683"/>
      <c r="Z82" s="669">
        <f t="shared" si="23"/>
        <v>64.9859943977591</v>
      </c>
      <c r="AA82" s="910">
        <f t="shared" si="24"/>
        <v>32.070028011204485</v>
      </c>
      <c r="AB82" s="911">
        <v>12</v>
      </c>
      <c r="AC82" s="889">
        <v>3.57</v>
      </c>
      <c r="AD82" s="889">
        <v>3.03</v>
      </c>
      <c r="AE82" s="889">
        <v>1.38</v>
      </c>
      <c r="AF82" s="889">
        <v>9.09</v>
      </c>
      <c r="AG82" s="889">
        <v>23.9</v>
      </c>
      <c r="AH82" s="889">
        <v>5.5</v>
      </c>
      <c r="AI82" s="889">
        <v>7.7</v>
      </c>
      <c r="AJ82" s="889">
        <v>17.100000000000001</v>
      </c>
      <c r="AK82" s="889">
        <v>10.57</v>
      </c>
      <c r="AL82" s="902">
        <v>9760</v>
      </c>
      <c r="AM82" s="896">
        <v>0.1</v>
      </c>
      <c r="AN82" s="889">
        <v>1.89</v>
      </c>
      <c r="AO82" s="762">
        <f t="shared" si="25"/>
        <v>-19.023776658797793</v>
      </c>
      <c r="AP82" s="763">
        <f t="shared" si="26"/>
        <v>13.04625135240669</v>
      </c>
      <c r="AQ82" s="912">
        <f t="shared" si="27"/>
        <v>259.94848682174802</v>
      </c>
      <c r="AR82" s="669">
        <f>INDEX(Historical!$C$7:$C$1381,MATCH(B82,Historical!$B$7:$B$1403,0))*IF(AH82="n/a",1.03,IF(AH82&lt;0,1.01,IF(AH82&gt;10,1.1,(1+AH82/100))))</f>
        <v>2.3842999999999996</v>
      </c>
      <c r="AS82" s="910">
        <f t="shared" si="28"/>
        <v>2.5678910999999993</v>
      </c>
      <c r="AT82" s="910">
        <f t="shared" si="17"/>
        <v>2.8246802099999995</v>
      </c>
      <c r="AU82" s="910">
        <f t="shared" si="17"/>
        <v>3.1071482309999996</v>
      </c>
      <c r="AV82" s="910">
        <f t="shared" si="17"/>
        <v>3.4178630540999997</v>
      </c>
      <c r="AW82" s="669">
        <f t="shared" si="29"/>
        <v>14.301882595099997</v>
      </c>
      <c r="AX82" s="770">
        <f t="shared" si="30"/>
        <v>12.491818145776922</v>
      </c>
      <c r="AY82" s="959">
        <v>1.36</v>
      </c>
      <c r="AZ82" s="896">
        <v>15.65</v>
      </c>
      <c r="BA82" s="896">
        <v>-18.850000000000001</v>
      </c>
      <c r="BB82" s="896">
        <v>-13.170000000000002</v>
      </c>
      <c r="BC82" s="896">
        <v>-4.87</v>
      </c>
      <c r="BE82" s="641">
        <v>2011</v>
      </c>
      <c r="BF82" s="922">
        <f t="shared" si="31"/>
        <v>0</v>
      </c>
      <c r="BG82" s="906">
        <v>4.5999999999999996</v>
      </c>
    </row>
    <row r="83" spans="1:59" ht="11.25" customHeight="1" x14ac:dyDescent="0.2">
      <c r="A83" s="895" t="s">
        <v>413</v>
      </c>
      <c r="B83" s="899" t="s">
        <v>414</v>
      </c>
      <c r="C83" s="957" t="s">
        <v>131</v>
      </c>
      <c r="D83" s="957" t="s">
        <v>4357</v>
      </c>
      <c r="E83" s="754">
        <v>12</v>
      </c>
      <c r="F83" s="1235">
        <v>298</v>
      </c>
      <c r="G83" s="1206" t="s">
        <v>115</v>
      </c>
      <c r="H83" s="1206" t="s">
        <v>115</v>
      </c>
      <c r="I83" s="898">
        <v>123.66</v>
      </c>
      <c r="J83" s="669">
        <f t="shared" si="18"/>
        <v>1.6173378618793466</v>
      </c>
      <c r="K83" s="901">
        <v>0.5</v>
      </c>
      <c r="L83" s="911">
        <v>4</v>
      </c>
      <c r="M83" s="660">
        <f t="shared" si="19"/>
        <v>2</v>
      </c>
      <c r="N83" s="894" t="s">
        <v>119</v>
      </c>
      <c r="O83" s="756">
        <v>0.45500000000000002</v>
      </c>
      <c r="P83" s="885">
        <v>43595</v>
      </c>
      <c r="Q83" s="885">
        <v>43620</v>
      </c>
      <c r="R83" s="660">
        <f t="shared" si="20"/>
        <v>9.8901098901098869</v>
      </c>
      <c r="S83" s="721">
        <f>IF(INDEX(Historical!$D$7:$D$1379,MATCH(B83,Historical!$B$7:$B$1403,0))=0,"n/a",(INDEX(Historical!$C$7:$C$1381,MATCH(B83,Historical!$B$7:$B$1403,0))/INDEX(Historical!$D$7:$D$1379,MATCH(B83,Historical!$B$7:$B$1403,0))-1)*100)</f>
        <v>9.8314606741572987</v>
      </c>
      <c r="T83" s="721">
        <f>IF(INDEX(Historical!$F$7:$F$1372,MATCH(B83,Historical!$B$7:$B$1403,0))=0,"n/a",((INDEX(Historical!$C$7:$C$1381,MATCH(B83,Historical!$B$7:$B$1403,0))/INDEX(Historical!$F$7:$F$1372,MATCH(B83,Historical!$B$7:$B$1403,0)))^(1/3)-1)*100)</f>
        <v>10.095536553779105</v>
      </c>
      <c r="U83" s="721">
        <f>IF(INDEX(Historical!$H$7:$H$1372,MATCH(B83,Historical!$B$7:$B$1403,0))=0,"n/a",((INDEX(Historical!$C$7:$C$1381,MATCH(B83,Historical!$B$7:$B$1403,0))/INDEX(Historical!$H$7:$H$1372,MATCH(B83,Historical!$B$7:$B$1403,0)))^(1/5)-1)*100)</f>
        <v>10.07083936603863</v>
      </c>
      <c r="V83" s="721">
        <f>IF(INDEX(Historical!$O$7:$O$1372,MATCH(B83,Historical!$B$7:$B$1403,0))=0,"n/a",((INDEX(Historical!$C$7:$C$1381,MATCH(B83,Historical!$B$7:$B$1403,0))/INDEX(Historical!$O$7:$O$1372,MATCH(B83,Historical!$B$7:$B$1403,0)))^(1/10)-1)*100)</f>
        <v>9.0770266535466391</v>
      </c>
      <c r="W83" s="722">
        <f t="shared" si="21"/>
        <v>1.109486591857002</v>
      </c>
      <c r="X83" s="723">
        <f t="shared" si="22"/>
        <v>1.3427785821384839</v>
      </c>
      <c r="Y83" s="679"/>
      <c r="Z83" s="669">
        <f t="shared" si="23"/>
        <v>58.309037900874628</v>
      </c>
      <c r="AA83" s="910">
        <f t="shared" si="24"/>
        <v>36.052478134110785</v>
      </c>
      <c r="AB83" s="911">
        <v>12</v>
      </c>
      <c r="AC83" s="889">
        <v>3.43</v>
      </c>
      <c r="AD83" s="889">
        <v>4.4000000000000004</v>
      </c>
      <c r="AE83" s="889">
        <v>6.18</v>
      </c>
      <c r="AF83" s="889">
        <v>3.66</v>
      </c>
      <c r="AG83" s="889">
        <v>10.199999999999999</v>
      </c>
      <c r="AH83" s="889">
        <v>6.7</v>
      </c>
      <c r="AI83" s="889">
        <v>9.43</v>
      </c>
      <c r="AJ83" s="889">
        <v>7.5</v>
      </c>
      <c r="AK83" s="889">
        <v>8.2000000000000011</v>
      </c>
      <c r="AL83" s="902">
        <v>22300</v>
      </c>
      <c r="AM83" s="896">
        <v>0.2</v>
      </c>
      <c r="AN83" s="889">
        <v>1.55</v>
      </c>
      <c r="AO83" s="762">
        <f t="shared" si="25"/>
        <v>-24.36430090619281</v>
      </c>
      <c r="AP83" s="763">
        <f t="shared" si="26"/>
        <v>11.688177227917976</v>
      </c>
      <c r="AQ83" s="912">
        <f t="shared" si="27"/>
        <v>142.16804998076623</v>
      </c>
      <c r="AR83" s="669">
        <f>INDEX(Historical!$C$7:$C$1381,MATCH(B83,Historical!$B$7:$B$1403,0))*IF(AH83="n/a",1.03,IF(AH83&lt;0,1.01,IF(AH83&gt;10,1.1,(1+AH83/100))))</f>
        <v>2.085985</v>
      </c>
      <c r="AS83" s="910">
        <f t="shared" si="28"/>
        <v>2.2826933855</v>
      </c>
      <c r="AT83" s="910">
        <f t="shared" si="17"/>
        <v>2.4698742431110001</v>
      </c>
      <c r="AU83" s="910">
        <f t="shared" si="17"/>
        <v>2.6724039310461025</v>
      </c>
      <c r="AV83" s="910">
        <f t="shared" si="17"/>
        <v>2.8915410533918831</v>
      </c>
      <c r="AW83" s="669">
        <f t="shared" si="29"/>
        <v>12.402497613048986</v>
      </c>
      <c r="AX83" s="770">
        <f t="shared" si="30"/>
        <v>10.029514485726173</v>
      </c>
      <c r="AY83" s="959">
        <v>0.1</v>
      </c>
      <c r="AZ83" s="896">
        <v>22.97</v>
      </c>
      <c r="BA83" s="896">
        <v>-12.53</v>
      </c>
      <c r="BB83" s="896">
        <v>-4.62</v>
      </c>
      <c r="BC83" s="896">
        <v>1.34</v>
      </c>
      <c r="BE83" s="641">
        <v>2008</v>
      </c>
      <c r="BF83" s="922">
        <f t="shared" si="31"/>
        <v>1</v>
      </c>
      <c r="BG83" s="906">
        <v>2.8000000000000003</v>
      </c>
    </row>
    <row r="84" spans="1:59" ht="11.25" customHeight="1" x14ac:dyDescent="0.2">
      <c r="A84" s="887" t="s">
        <v>129</v>
      </c>
      <c r="B84" s="899" t="s">
        <v>130</v>
      </c>
      <c r="C84" s="957" t="s">
        <v>131</v>
      </c>
      <c r="D84" s="957" t="s">
        <v>4357</v>
      </c>
      <c r="E84" s="754">
        <v>65</v>
      </c>
      <c r="F84" s="1235">
        <v>1</v>
      </c>
      <c r="G84" s="1158" t="s">
        <v>37</v>
      </c>
      <c r="H84" s="1158" t="s">
        <v>37</v>
      </c>
      <c r="I84" s="889">
        <v>76.59</v>
      </c>
      <c r="J84" s="669">
        <f t="shared" si="18"/>
        <v>1.5928972450711578</v>
      </c>
      <c r="K84" s="901">
        <v>0.30499999999999999</v>
      </c>
      <c r="L84" s="911">
        <v>4</v>
      </c>
      <c r="M84" s="660">
        <f t="shared" si="19"/>
        <v>1.22</v>
      </c>
      <c r="N84" s="894" t="s">
        <v>119</v>
      </c>
      <c r="O84" s="756">
        <v>0.27500000000000002</v>
      </c>
      <c r="P84" s="885">
        <v>43691</v>
      </c>
      <c r="Q84" s="885">
        <v>43711</v>
      </c>
      <c r="R84" s="660">
        <f t="shared" si="20"/>
        <v>10.909090909090898</v>
      </c>
      <c r="S84" s="721">
        <f>IF(INDEX(Historical!$D$7:$D$1379,MATCH(B84,Historical!$B$7:$B$1403,0))=0,"n/a",(INDEX(Historical!$C$7:$C$1381,MATCH(B84,Historical!$B$7:$B$1403,0))/INDEX(Historical!$D$7:$D$1379,MATCH(B84,Historical!$B$7:$B$1403,0))-1)*100)</f>
        <v>9.4339622641509422</v>
      </c>
      <c r="T84" s="721">
        <f>IF(INDEX(Historical!$F$7:$F$1372,MATCH(B84,Historical!$B$7:$B$1403,0))=0,"n/a",((INDEX(Historical!$C$7:$C$1381,MATCH(B84,Historical!$B$7:$B$1403,0))/INDEX(Historical!$F$7:$F$1372,MATCH(B84,Historical!$B$7:$B$1403,0)))^(1/3)-1)*100)</f>
        <v>8.2689515415704129</v>
      </c>
      <c r="U84" s="721">
        <f>IF(INDEX(Historical!$H$7:$H$1372,MATCH(B84,Historical!$B$7:$B$1403,0))=0,"n/a",((INDEX(Historical!$C$7:$C$1381,MATCH(B84,Historical!$B$7:$B$1403,0))/INDEX(Historical!$H$7:$H$1372,MATCH(B84,Historical!$B$7:$B$1403,0)))^(1/5)-1)*100)</f>
        <v>6.9241925628751311</v>
      </c>
      <c r="V84" s="721">
        <f>IF(INDEX(Historical!$O$7:$O$1372,MATCH(B84,Historical!$B$7:$B$1403,0))=0,"n/a",((INDEX(Historical!$C$7:$C$1381,MATCH(B84,Historical!$B$7:$B$1403,0))/INDEX(Historical!$O$7:$O$1372,MATCH(B84,Historical!$B$7:$B$1403,0)))^(1/10)-1)*100)</f>
        <v>8.6717500787874648</v>
      </c>
      <c r="W84" s="722">
        <f t="shared" si="21"/>
        <v>0.79847695101509575</v>
      </c>
      <c r="X84" s="723">
        <f t="shared" si="22"/>
        <v>5.3263019714424082</v>
      </c>
      <c r="Y84" s="682"/>
      <c r="Z84" s="669">
        <f t="shared" si="23"/>
        <v>55.707762557077622</v>
      </c>
      <c r="AA84" s="910">
        <f t="shared" si="24"/>
        <v>34.972602739726028</v>
      </c>
      <c r="AB84" s="911">
        <v>12</v>
      </c>
      <c r="AC84" s="889">
        <v>2.19</v>
      </c>
      <c r="AD84" s="889">
        <v>5.82</v>
      </c>
      <c r="AE84" s="889">
        <v>5.98</v>
      </c>
      <c r="AF84" s="889">
        <v>4.7300000000000004</v>
      </c>
      <c r="AG84" s="889">
        <v>14.099999999999998</v>
      </c>
      <c r="AH84" s="889">
        <v>-8</v>
      </c>
      <c r="AI84" s="889">
        <v>7.04</v>
      </c>
      <c r="AJ84" s="889">
        <v>1.3</v>
      </c>
      <c r="AK84" s="889">
        <v>6</v>
      </c>
      <c r="AL84" s="902">
        <v>2820</v>
      </c>
      <c r="AM84" s="896">
        <v>0.89999999999999991</v>
      </c>
      <c r="AN84" s="889">
        <v>0.8</v>
      </c>
      <c r="AO84" s="762">
        <f t="shared" si="25"/>
        <v>-26.45551293177974</v>
      </c>
      <c r="AP84" s="763">
        <f t="shared" si="26"/>
        <v>8.517089807946288</v>
      </c>
      <c r="AQ84" s="912">
        <f t="shared" si="27"/>
        <v>171.14605408967662</v>
      </c>
      <c r="AR84" s="669">
        <f>INDEX(Historical!$C$7:$C$1381,MATCH(B84,Historical!$B$7:$B$1403,0))*IF(AH84="n/a",1.03,IF(AH84&lt;0,1.01,IF(AH84&gt;10,1.1,(1+AH84/100))))</f>
        <v>1.1716</v>
      </c>
      <c r="AS84" s="910">
        <f t="shared" si="28"/>
        <v>1.25408064</v>
      </c>
      <c r="AT84" s="910">
        <f t="shared" si="17"/>
        <v>1.3293254783999999</v>
      </c>
      <c r="AU84" s="910">
        <f t="shared" si="17"/>
        <v>1.409085007104</v>
      </c>
      <c r="AV84" s="910">
        <f t="shared" si="17"/>
        <v>1.4936301075302401</v>
      </c>
      <c r="AW84" s="669">
        <f t="shared" si="29"/>
        <v>6.6577212330342403</v>
      </c>
      <c r="AX84" s="770">
        <f t="shared" si="30"/>
        <v>8.6926768938950776</v>
      </c>
      <c r="AY84" s="959">
        <v>-0.13</v>
      </c>
      <c r="AZ84" s="896">
        <v>13.44</v>
      </c>
      <c r="BA84" s="896">
        <v>-20.22</v>
      </c>
      <c r="BB84" s="896">
        <v>-12.989999999999998</v>
      </c>
      <c r="BC84" s="896">
        <v>-9.5</v>
      </c>
      <c r="BE84" s="641">
        <v>1955</v>
      </c>
      <c r="BF84" s="922">
        <f t="shared" si="31"/>
        <v>8</v>
      </c>
      <c r="BG84" s="906">
        <v>5.2</v>
      </c>
    </row>
    <row r="85" spans="1:59" ht="11.25" customHeight="1" x14ac:dyDescent="0.2">
      <c r="A85" s="887" t="s">
        <v>909</v>
      </c>
      <c r="B85" s="899" t="s">
        <v>910</v>
      </c>
      <c r="C85" s="957" t="s">
        <v>108</v>
      </c>
      <c r="D85" s="957" t="s">
        <v>4360</v>
      </c>
      <c r="E85" s="754">
        <v>8</v>
      </c>
      <c r="F85" s="1235">
        <v>597</v>
      </c>
      <c r="G85" s="1115" t="s">
        <v>115</v>
      </c>
      <c r="H85" s="1115" t="s">
        <v>115</v>
      </c>
      <c r="I85" s="898">
        <v>109.93</v>
      </c>
      <c r="J85" s="669">
        <f t="shared" si="18"/>
        <v>1.5646320385699992</v>
      </c>
      <c r="K85" s="901">
        <v>0.43</v>
      </c>
      <c r="L85" s="911">
        <v>4</v>
      </c>
      <c r="M85" s="660">
        <f t="shared" si="19"/>
        <v>1.72</v>
      </c>
      <c r="N85" s="894" t="s">
        <v>693</v>
      </c>
      <c r="O85" s="756">
        <v>0.39</v>
      </c>
      <c r="P85" s="885">
        <v>43741</v>
      </c>
      <c r="Q85" s="885">
        <v>43777</v>
      </c>
      <c r="R85" s="660">
        <f t="shared" si="20"/>
        <v>10.25641025641025</v>
      </c>
      <c r="S85" s="721">
        <f>IF(INDEX(Historical!$D$7:$D$1379,MATCH(B85,Historical!$B$7:$B$1403,0))=0,"n/a",(INDEX(Historical!$C$7:$C$1381,MATCH(B85,Historical!$B$7:$B$1403,0))/INDEX(Historical!$D$7:$D$1379,MATCH(B85,Historical!$B$7:$B$1403,0))-1)*100)</f>
        <v>11.111111111111116</v>
      </c>
      <c r="T85" s="721">
        <f>IF(INDEX(Historical!$F$7:$F$1372,MATCH(B85,Historical!$B$7:$B$1403,0))=0,"n/a",((INDEX(Historical!$C$7:$C$1381,MATCH(B85,Historical!$B$7:$B$1403,0))/INDEX(Historical!$F$7:$F$1372,MATCH(B85,Historical!$B$7:$B$1403,0)))^(1/3)-1)*100)</f>
        <v>10.371685242543283</v>
      </c>
      <c r="U85" s="721">
        <f>IF(INDEX(Historical!$H$7:$H$1372,MATCH(B85,Historical!$B$7:$B$1403,0))=0,"n/a",((INDEX(Historical!$C$7:$C$1381,MATCH(B85,Historical!$B$7:$B$1403,0))/INDEX(Historical!$H$7:$H$1372,MATCH(B85,Historical!$B$7:$B$1403,0)))^(1/5)-1)*100)</f>
        <v>10.300830235778413</v>
      </c>
      <c r="V85" s="721">
        <f>IF(INDEX(Historical!$O$7:$O$1372,MATCH(B85,Historical!$B$7:$B$1403,0))=0,"n/a",((INDEX(Historical!$C$7:$C$1381,MATCH(B85,Historical!$B$7:$B$1403,0))/INDEX(Historical!$O$7:$O$1372,MATCH(B85,Historical!$B$7:$B$1403,0)))^(1/10)-1)*100)</f>
        <v>8.3125420397767602</v>
      </c>
      <c r="W85" s="722">
        <f t="shared" si="21"/>
        <v>1.2391913552421625</v>
      </c>
      <c r="X85" s="723">
        <f t="shared" si="22"/>
        <v>1.3734440314371217</v>
      </c>
      <c r="Y85" s="682"/>
      <c r="Z85" s="669">
        <f t="shared" si="23"/>
        <v>21.526908635794744</v>
      </c>
      <c r="AA85" s="910">
        <f t="shared" si="24"/>
        <v>13.758448060075095</v>
      </c>
      <c r="AB85" s="911">
        <v>12</v>
      </c>
      <c r="AC85" s="889">
        <v>7.99</v>
      </c>
      <c r="AD85" s="889">
        <v>1.39</v>
      </c>
      <c r="AE85" s="889">
        <v>1.99</v>
      </c>
      <c r="AF85" s="889">
        <v>3.87</v>
      </c>
      <c r="AG85" s="889">
        <v>28.999999999999996</v>
      </c>
      <c r="AH85" s="889">
        <v>9.1</v>
      </c>
      <c r="AI85" s="889">
        <v>10.440000000000001</v>
      </c>
      <c r="AJ85" s="889">
        <v>7.5</v>
      </c>
      <c r="AK85" s="889">
        <v>9.89</v>
      </c>
      <c r="AL85" s="902">
        <v>89930</v>
      </c>
      <c r="AM85" s="896">
        <v>0.1</v>
      </c>
      <c r="AN85" s="889">
        <v>5.96</v>
      </c>
      <c r="AO85" s="762">
        <f t="shared" si="25"/>
        <v>-1.8929857857266814</v>
      </c>
      <c r="AP85" s="763">
        <f t="shared" si="26"/>
        <v>11.865462274348413</v>
      </c>
      <c r="AQ85" s="912">
        <f t="shared" si="27"/>
        <v>53.832800999426532</v>
      </c>
      <c r="AR85" s="669">
        <f>INDEX(Historical!$C$7:$C$1381,MATCH(B85,Historical!$B$7:$B$1403,0))*IF(AH85="n/a",1.03,IF(AH85&lt;0,1.01,IF(AH85&gt;10,1.1,(1+AH85/100))))</f>
        <v>1.7456</v>
      </c>
      <c r="AS85" s="910">
        <f t="shared" si="28"/>
        <v>1.9201600000000001</v>
      </c>
      <c r="AT85" s="910">
        <f t="shared" si="17"/>
        <v>2.110063824</v>
      </c>
      <c r="AU85" s="910">
        <f t="shared" si="17"/>
        <v>2.3187491361935999</v>
      </c>
      <c r="AV85" s="910">
        <f t="shared" si="17"/>
        <v>2.548073425763147</v>
      </c>
      <c r="AW85" s="669">
        <f t="shared" si="29"/>
        <v>10.642646385956745</v>
      </c>
      <c r="AX85" s="770">
        <f t="shared" si="30"/>
        <v>9.6812939015343797</v>
      </c>
      <c r="AY85" s="959">
        <v>1.01</v>
      </c>
      <c r="AZ85" s="896">
        <v>3.05</v>
      </c>
      <c r="BA85" s="896">
        <v>-20.419999999999998</v>
      </c>
      <c r="BB85" s="896">
        <v>-14.66</v>
      </c>
      <c r="BC85" s="896">
        <v>-10.42</v>
      </c>
      <c r="BE85" s="641">
        <v>2012</v>
      </c>
      <c r="BF85" s="922">
        <f t="shared" si="31"/>
        <v>0</v>
      </c>
      <c r="BG85" s="906">
        <v>3.4000000000000004</v>
      </c>
    </row>
    <row r="86" spans="1:59" ht="11.25" customHeight="1" x14ac:dyDescent="0.2">
      <c r="A86" s="895" t="s">
        <v>451</v>
      </c>
      <c r="B86" s="899" t="s">
        <v>452</v>
      </c>
      <c r="C86" s="957" t="s">
        <v>108</v>
      </c>
      <c r="D86" s="957" t="s">
        <v>118</v>
      </c>
      <c r="E86" s="754">
        <v>18</v>
      </c>
      <c r="F86" s="1235">
        <v>192</v>
      </c>
      <c r="G86" s="1157" t="s">
        <v>106</v>
      </c>
      <c r="H86" s="1157" t="s">
        <v>106</v>
      </c>
      <c r="I86" s="898">
        <v>56.12</v>
      </c>
      <c r="J86" s="669">
        <f t="shared" si="18"/>
        <v>2.9223093371347111</v>
      </c>
      <c r="K86" s="901">
        <v>0.41</v>
      </c>
      <c r="L86" s="911">
        <v>4</v>
      </c>
      <c r="M86" s="660">
        <f t="shared" si="19"/>
        <v>1.64</v>
      </c>
      <c r="N86" s="894" t="s">
        <v>219</v>
      </c>
      <c r="O86" s="756">
        <v>0.4</v>
      </c>
      <c r="P86" s="885">
        <v>43828</v>
      </c>
      <c r="Q86" s="885">
        <v>43844</v>
      </c>
      <c r="R86" s="660">
        <f t="shared" si="20"/>
        <v>2.4999999999999885</v>
      </c>
      <c r="S86" s="721">
        <f>IF(INDEX(Historical!$D$7:$D$1379,MATCH(B86,Historical!$B$7:$B$1403,0))=0,"n/a",(INDEX(Historical!$C$7:$C$1381,MATCH(B86,Historical!$B$7:$B$1403,0))/INDEX(Historical!$D$7:$D$1379,MATCH(B86,Historical!$B$7:$B$1403,0))-1)*100)</f>
        <v>2.5641025641025772</v>
      </c>
      <c r="T86" s="721">
        <f>IF(INDEX(Historical!$F$7:$F$1372,MATCH(B86,Historical!$B$7:$B$1403,0))=0,"n/a",((INDEX(Historical!$C$7:$C$1381,MATCH(B86,Historical!$B$7:$B$1403,0))/INDEX(Historical!$F$7:$F$1372,MATCH(B86,Historical!$B$7:$B$1403,0)))^(1/3)-1)*100)</f>
        <v>4.5515917149420382</v>
      </c>
      <c r="U86" s="721">
        <f>IF(INDEX(Historical!$H$7:$H$1372,MATCH(B86,Historical!$B$7:$B$1403,0))=0,"n/a",((INDEX(Historical!$C$7:$C$1381,MATCH(B86,Historical!$B$7:$B$1403,0))/INDEX(Historical!$H$7:$H$1372,MATCH(B86,Historical!$B$7:$B$1403,0)))^(1/5)-1)*100)</f>
        <v>8.1780741066402882</v>
      </c>
      <c r="V86" s="721">
        <f>IF(INDEX(Historical!$O$7:$O$1372,MATCH(B86,Historical!$B$7:$B$1403,0))=0,"n/a",((INDEX(Historical!$C$7:$C$1381,MATCH(B86,Historical!$B$7:$B$1403,0))/INDEX(Historical!$O$7:$O$1372,MATCH(B86,Historical!$B$7:$B$1403,0)))^(1/10)-1)*100)</f>
        <v>7.1773462536293131</v>
      </c>
      <c r="W86" s="722">
        <f t="shared" si="21"/>
        <v>1.1394286714960902</v>
      </c>
      <c r="X86" s="723">
        <f t="shared" si="22"/>
        <v>5.8835065515397762</v>
      </c>
      <c r="Y86" s="677"/>
      <c r="Z86" s="669">
        <f t="shared" si="23"/>
        <v>49.101796407185624</v>
      </c>
      <c r="AA86" s="910">
        <f t="shared" si="24"/>
        <v>16.802395209580837</v>
      </c>
      <c r="AB86" s="911">
        <v>12</v>
      </c>
      <c r="AC86" s="889">
        <v>3.34</v>
      </c>
      <c r="AD86" s="889">
        <v>0.84</v>
      </c>
      <c r="AE86" s="889">
        <v>0.91</v>
      </c>
      <c r="AF86" s="891">
        <v>0.98</v>
      </c>
      <c r="AG86" s="889">
        <v>3.5999999999999996</v>
      </c>
      <c r="AH86" s="891">
        <v>100.1</v>
      </c>
      <c r="AI86" s="891">
        <v>9.84</v>
      </c>
      <c r="AJ86" s="889">
        <v>1.39</v>
      </c>
      <c r="AK86" s="889">
        <v>20.02</v>
      </c>
      <c r="AL86" s="902">
        <v>4690</v>
      </c>
      <c r="AM86" s="896">
        <v>2.7</v>
      </c>
      <c r="AN86" s="889">
        <v>0.28999999999999998</v>
      </c>
      <c r="AO86" s="762">
        <f t="shared" si="25"/>
        <v>-5.7020117658058371</v>
      </c>
      <c r="AP86" s="763">
        <f t="shared" si="26"/>
        <v>11.100383443775</v>
      </c>
      <c r="AQ86" s="912">
        <f t="shared" si="27"/>
        <v>-14.452489339706743</v>
      </c>
      <c r="AR86" s="669">
        <f>INDEX(Historical!$C$7:$C$1381,MATCH(B86,Historical!$B$7:$B$1403,0))*IF(AH86="n/a",1.03,IF(AH86&lt;0,1.01,IF(AH86&gt;10,1.1,(1+AH86/100))))</f>
        <v>1.7600000000000002</v>
      </c>
      <c r="AS86" s="910">
        <f t="shared" si="28"/>
        <v>1.9331840000000002</v>
      </c>
      <c r="AT86" s="910">
        <f t="shared" si="17"/>
        <v>2.1265024000000006</v>
      </c>
      <c r="AU86" s="910">
        <f t="shared" si="17"/>
        <v>2.3391526400000009</v>
      </c>
      <c r="AV86" s="910">
        <f t="shared" si="17"/>
        <v>2.5730679040000011</v>
      </c>
      <c r="AW86" s="669">
        <f t="shared" si="29"/>
        <v>10.731906944000002</v>
      </c>
      <c r="AX86" s="770">
        <f t="shared" si="30"/>
        <v>19.123141382751253</v>
      </c>
      <c r="AY86" s="959">
        <v>0.27</v>
      </c>
      <c r="AZ86" s="896">
        <v>3.0300000000000002</v>
      </c>
      <c r="BA86" s="896">
        <v>-16.869999999999997</v>
      </c>
      <c r="BB86" s="896">
        <v>-9.2100000000000009</v>
      </c>
      <c r="BC86" s="896">
        <v>-8.83</v>
      </c>
      <c r="BE86" s="641">
        <v>2003</v>
      </c>
      <c r="BF86" s="922">
        <f t="shared" si="31"/>
        <v>1</v>
      </c>
      <c r="BG86" s="906">
        <v>0.6</v>
      </c>
    </row>
    <row r="87" spans="1:59" ht="11.25" customHeight="1" x14ac:dyDescent="0.2">
      <c r="A87" s="887" t="s">
        <v>888</v>
      </c>
      <c r="B87" s="899" t="s">
        <v>889</v>
      </c>
      <c r="C87" s="957" t="s">
        <v>112</v>
      </c>
      <c r="D87" s="957" t="s">
        <v>4348</v>
      </c>
      <c r="E87" s="754">
        <v>9</v>
      </c>
      <c r="F87" s="1235">
        <v>516</v>
      </c>
      <c r="G87" s="1209" t="s">
        <v>106</v>
      </c>
      <c r="H87" s="1209" t="s">
        <v>106</v>
      </c>
      <c r="I87" s="898">
        <v>31.85</v>
      </c>
      <c r="J87" s="669">
        <f t="shared" si="18"/>
        <v>4.0188383045525899</v>
      </c>
      <c r="K87" s="901">
        <v>0.32</v>
      </c>
      <c r="L87" s="911">
        <v>4</v>
      </c>
      <c r="M87" s="660">
        <f t="shared" si="19"/>
        <v>1.28</v>
      </c>
      <c r="N87" s="894" t="s">
        <v>148</v>
      </c>
      <c r="O87" s="756">
        <v>0.3</v>
      </c>
      <c r="P87" s="885">
        <v>43795</v>
      </c>
      <c r="Q87" s="885">
        <v>43811</v>
      </c>
      <c r="R87" s="660">
        <f t="shared" si="20"/>
        <v>6.6666666666666732</v>
      </c>
      <c r="S87" s="721">
        <f>IF(INDEX(Historical!$D$7:$D$1379,MATCH(B87,Historical!$B$7:$B$1403,0))=0,"n/a",(INDEX(Historical!$C$7:$C$1381,MATCH(B87,Historical!$B$7:$B$1403,0))/INDEX(Historical!$D$7:$D$1379,MATCH(B87,Historical!$B$7:$B$1403,0))-1)*100)</f>
        <v>7.0175438596491224</v>
      </c>
      <c r="T87" s="721">
        <f>IF(INDEX(Historical!$F$7:$F$1372,MATCH(B87,Historical!$B$7:$B$1403,0))=0,"n/a",((INDEX(Historical!$C$7:$C$1381,MATCH(B87,Historical!$B$7:$B$1403,0))/INDEX(Historical!$F$7:$F$1372,MATCH(B87,Historical!$B$7:$B$1403,0)))^(1/3)-1)*100)</f>
        <v>7.5749744635974059</v>
      </c>
      <c r="U87" s="721">
        <f>IF(INDEX(Historical!$H$7:$H$1372,MATCH(B87,Historical!$B$7:$B$1403,0))=0,"n/a",((INDEX(Historical!$C$7:$C$1381,MATCH(B87,Historical!$B$7:$B$1403,0))/INDEX(Historical!$H$7:$H$1372,MATCH(B87,Historical!$B$7:$B$1403,0)))^(1/5)-1)*100)</f>
        <v>8.2702639798059696</v>
      </c>
      <c r="V87" s="721">
        <f>IF(INDEX(Historical!$O$7:$O$1372,MATCH(B87,Historical!$B$7:$B$1403,0))=0,"n/a",((INDEX(Historical!$C$7:$C$1381,MATCH(B87,Historical!$B$7:$B$1403,0))/INDEX(Historical!$O$7:$O$1372,MATCH(B87,Historical!$B$7:$B$1403,0)))^(1/10)-1)*100)</f>
        <v>11.796957329389301</v>
      </c>
      <c r="W87" s="722">
        <f t="shared" si="21"/>
        <v>0.70105059710630491</v>
      </c>
      <c r="X87" s="723">
        <f t="shared" si="22"/>
        <v>0.7802135830005632</v>
      </c>
      <c r="Y87" s="673"/>
      <c r="Z87" s="669">
        <f t="shared" si="23"/>
        <v>61.835748792270536</v>
      </c>
      <c r="AA87" s="910">
        <f t="shared" si="24"/>
        <v>15.386473429951693</v>
      </c>
      <c r="AB87" s="911">
        <v>12</v>
      </c>
      <c r="AC87" s="889">
        <v>2.0699999999999998</v>
      </c>
      <c r="AD87" s="889">
        <v>5.07</v>
      </c>
      <c r="AE87" s="889">
        <v>2.74</v>
      </c>
      <c r="AF87" s="889">
        <v>1.1499999999999999</v>
      </c>
      <c r="AG87" s="889">
        <v>7.7</v>
      </c>
      <c r="AH87" s="889">
        <v>-34.9</v>
      </c>
      <c r="AI87" s="889">
        <v>11.379999999999999</v>
      </c>
      <c r="AJ87" s="889">
        <v>10.6</v>
      </c>
      <c r="AK87" s="889">
        <v>3.04</v>
      </c>
      <c r="AL87" s="902">
        <v>2390</v>
      </c>
      <c r="AM87" s="896">
        <v>1.7000000000000002</v>
      </c>
      <c r="AN87" s="889">
        <v>2.4700000000000002</v>
      </c>
      <c r="AO87" s="762">
        <f t="shared" si="25"/>
        <v>-3.097371145593133</v>
      </c>
      <c r="AP87" s="763">
        <f t="shared" si="26"/>
        <v>12.28910228435856</v>
      </c>
      <c r="AQ87" s="912">
        <f t="shared" si="27"/>
        <v>-11.319689158955926</v>
      </c>
      <c r="AR87" s="669">
        <f>INDEX(Historical!$C$7:$C$1381,MATCH(B87,Historical!$B$7:$B$1403,0))*IF(AH87="n/a",1.03,IF(AH87&lt;0,1.01,IF(AH87&gt;10,1.1,(1+AH87/100))))</f>
        <v>1.2322</v>
      </c>
      <c r="AS87" s="910">
        <f t="shared" si="28"/>
        <v>1.3554200000000001</v>
      </c>
      <c r="AT87" s="910">
        <f t="shared" ref="AT87:AV106" si="32">IF($AK87="n/a",1.03*AS87,IF($AK87&lt;0,1.01*AS87,IF($AK87&gt;10,1.1*AS87,(1+$AK87/100)*AS87)))</f>
        <v>1.3966247680000001</v>
      </c>
      <c r="AU87" s="910">
        <f t="shared" si="32"/>
        <v>1.4390821609472002</v>
      </c>
      <c r="AV87" s="910">
        <f t="shared" si="32"/>
        <v>1.4828302586399951</v>
      </c>
      <c r="AW87" s="669">
        <f t="shared" si="29"/>
        <v>6.9061571875871959</v>
      </c>
      <c r="AX87" s="770">
        <f t="shared" si="30"/>
        <v>21.683382064637975</v>
      </c>
      <c r="AY87" s="959">
        <v>1.46</v>
      </c>
      <c r="AZ87" s="896">
        <v>70.960000000000008</v>
      </c>
      <c r="BA87" s="896">
        <v>-1.91</v>
      </c>
      <c r="BB87" s="896">
        <v>-0.75</v>
      </c>
      <c r="BC87" s="896">
        <v>23.810000000000002</v>
      </c>
      <c r="BE87" s="641">
        <v>2012</v>
      </c>
      <c r="BF87" s="922">
        <f t="shared" si="31"/>
        <v>0</v>
      </c>
      <c r="BG87" s="906">
        <v>1.9</v>
      </c>
    </row>
    <row r="88" spans="1:59" ht="11.25" customHeight="1" x14ac:dyDescent="0.2">
      <c r="A88" s="887" t="s">
        <v>987</v>
      </c>
      <c r="B88" s="899" t="s">
        <v>988</v>
      </c>
      <c r="C88" s="957" t="s">
        <v>112</v>
      </c>
      <c r="D88" s="957" t="s">
        <v>212</v>
      </c>
      <c r="E88" s="754">
        <v>9</v>
      </c>
      <c r="F88" s="1235">
        <v>436</v>
      </c>
      <c r="G88" s="1235" t="s">
        <v>115</v>
      </c>
      <c r="H88" s="1235" t="s">
        <v>115</v>
      </c>
      <c r="I88" s="898">
        <v>53.7</v>
      </c>
      <c r="J88" s="669">
        <f t="shared" si="18"/>
        <v>1.1918063314711358</v>
      </c>
      <c r="K88" s="901">
        <v>0.16</v>
      </c>
      <c r="L88" s="911">
        <v>4</v>
      </c>
      <c r="M88" s="660">
        <f t="shared" si="19"/>
        <v>0.64</v>
      </c>
      <c r="N88" s="894" t="s">
        <v>227</v>
      </c>
      <c r="O88" s="756">
        <v>0.14000000000000001</v>
      </c>
      <c r="P88" s="890">
        <v>43244</v>
      </c>
      <c r="Q88" s="890">
        <v>43259</v>
      </c>
      <c r="R88" s="660">
        <f t="shared" si="20"/>
        <v>14.285714285714276</v>
      </c>
      <c r="S88" s="721">
        <f>IF(INDEX(Historical!$D$7:$D$1379,MATCH(B88,Historical!$B$7:$B$1403,0))=0,"n/a",(INDEX(Historical!$C$7:$C$1381,MATCH(B88,Historical!$B$7:$B$1403,0))/INDEX(Historical!$D$7:$D$1379,MATCH(B88,Historical!$B$7:$B$1403,0))-1)*100)</f>
        <v>3.2258064516129004</v>
      </c>
      <c r="T88" s="721">
        <f>IF(INDEX(Historical!$F$7:$F$1372,MATCH(B88,Historical!$B$7:$B$1403,0))=0,"n/a",((INDEX(Historical!$C$7:$C$1381,MATCH(B88,Historical!$B$7:$B$1403,0))/INDEX(Historical!$F$7:$F$1372,MATCH(B88,Historical!$B$7:$B$1403,0)))^(1/3)-1)*100)</f>
        <v>7.862363557487706</v>
      </c>
      <c r="U88" s="721">
        <f>IF(INDEX(Historical!$H$7:$H$1372,MATCH(B88,Historical!$B$7:$B$1403,0))=0,"n/a",((INDEX(Historical!$C$7:$C$1381,MATCH(B88,Historical!$B$7:$B$1403,0))/INDEX(Historical!$H$7:$H$1372,MATCH(B88,Historical!$B$7:$B$1403,0)))^(1/5)-1)*100)</f>
        <v>7.2984607999767359</v>
      </c>
      <c r="V88" s="721">
        <f>IF(INDEX(Historical!$O$7:$O$1372,MATCH(B88,Historical!$B$7:$B$1403,0))=0,"n/a",((INDEX(Historical!$C$7:$C$1381,MATCH(B88,Historical!$B$7:$B$1403,0))/INDEX(Historical!$O$7:$O$1372,MATCH(B88,Historical!$B$7:$B$1403,0)))^(1/10)-1)*100)</f>
        <v>2.9186008964760646</v>
      </c>
      <c r="W88" s="722">
        <f t="shared" si="21"/>
        <v>2.5006710608459484</v>
      </c>
      <c r="X88" s="723">
        <f t="shared" si="22"/>
        <v>0.37620931958642967</v>
      </c>
      <c r="Y88" s="691" t="s">
        <v>4514</v>
      </c>
      <c r="Z88" s="669">
        <f t="shared" si="23"/>
        <v>21.052631578947366</v>
      </c>
      <c r="AA88" s="910">
        <f t="shared" si="24"/>
        <v>17.664473684210527</v>
      </c>
      <c r="AB88" s="911">
        <v>12</v>
      </c>
      <c r="AC88" s="889">
        <v>3.04</v>
      </c>
      <c r="AD88" s="889">
        <v>1.77</v>
      </c>
      <c r="AE88" s="889">
        <v>1.81</v>
      </c>
      <c r="AF88" s="889">
        <v>2.2599999999999998</v>
      </c>
      <c r="AG88" s="889">
        <v>12.3</v>
      </c>
      <c r="AH88" s="889">
        <v>10</v>
      </c>
      <c r="AI88" s="889">
        <v>10.489999999999998</v>
      </c>
      <c r="AJ88" s="889">
        <v>19.400000000000002</v>
      </c>
      <c r="AK88" s="889">
        <v>10</v>
      </c>
      <c r="AL88" s="902">
        <v>2730</v>
      </c>
      <c r="AM88" s="897">
        <v>2.1999999999999997</v>
      </c>
      <c r="AN88" s="889">
        <v>0.72</v>
      </c>
      <c r="AO88" s="762">
        <f t="shared" si="25"/>
        <v>-9.1742065527626551</v>
      </c>
      <c r="AP88" s="763">
        <f t="shared" si="26"/>
        <v>8.4902671314478724</v>
      </c>
      <c r="AQ88" s="912">
        <f t="shared" si="27"/>
        <v>33.20278696836769</v>
      </c>
      <c r="AR88" s="669">
        <f>INDEX(Historical!$C$7:$C$1381,MATCH(B88,Historical!$B$7:$B$1403,0))*IF(AH88="n/a",1.03,IF(AH88&lt;0,1.01,IF(AH88&gt;10,1.1,(1+AH88/100))))</f>
        <v>0.70400000000000007</v>
      </c>
      <c r="AS88" s="910">
        <f t="shared" si="28"/>
        <v>0.77440000000000009</v>
      </c>
      <c r="AT88" s="910">
        <f t="shared" si="32"/>
        <v>0.85184000000000015</v>
      </c>
      <c r="AU88" s="910">
        <f t="shared" si="32"/>
        <v>0.93702400000000019</v>
      </c>
      <c r="AV88" s="910">
        <f t="shared" si="32"/>
        <v>1.0307264000000003</v>
      </c>
      <c r="AW88" s="669">
        <f t="shared" si="29"/>
        <v>4.2979904000000007</v>
      </c>
      <c r="AX88" s="770">
        <f t="shared" si="30"/>
        <v>8.0037065176908762</v>
      </c>
      <c r="AY88" s="959">
        <v>1.34</v>
      </c>
      <c r="AZ88" s="896">
        <v>26.68</v>
      </c>
      <c r="BA88" s="896">
        <v>-21.72</v>
      </c>
      <c r="BB88" s="896">
        <v>-15.620000000000001</v>
      </c>
      <c r="BC88" s="896">
        <v>-4.12</v>
      </c>
      <c r="BE88" s="641">
        <v>2011</v>
      </c>
      <c r="BF88" s="922">
        <f t="shared" si="31"/>
        <v>0</v>
      </c>
      <c r="BG88" s="906">
        <v>5.4</v>
      </c>
    </row>
    <row r="89" spans="1:59" ht="11.25" customHeight="1" x14ac:dyDescent="0.2">
      <c r="A89" s="887" t="s">
        <v>996</v>
      </c>
      <c r="B89" s="899" t="s">
        <v>997</v>
      </c>
      <c r="C89" s="957" t="s">
        <v>112</v>
      </c>
      <c r="D89" s="957" t="s">
        <v>4361</v>
      </c>
      <c r="E89" s="754">
        <v>8</v>
      </c>
      <c r="F89" s="1235">
        <v>560</v>
      </c>
      <c r="G89" s="1235" t="s">
        <v>115</v>
      </c>
      <c r="H89" s="1235" t="s">
        <v>115</v>
      </c>
      <c r="I89" s="898">
        <v>275.11</v>
      </c>
      <c r="J89" s="669">
        <f t="shared" si="18"/>
        <v>2.9878957507905932</v>
      </c>
      <c r="K89" s="901">
        <v>2.0550000000000002</v>
      </c>
      <c r="L89" s="911">
        <v>4</v>
      </c>
      <c r="M89" s="660">
        <f t="shared" si="19"/>
        <v>8.2200000000000006</v>
      </c>
      <c r="N89" s="894" t="s">
        <v>998</v>
      </c>
      <c r="O89" s="756">
        <v>1.71</v>
      </c>
      <c r="P89" s="890">
        <v>43503</v>
      </c>
      <c r="Q89" s="890">
        <v>43525</v>
      </c>
      <c r="R89" s="660">
        <f t="shared" si="20"/>
        <v>20.17543859649124</v>
      </c>
      <c r="S89" s="721">
        <f>IF(INDEX(Historical!$D$7:$D$1379,MATCH(B89,Historical!$B$7:$B$1403,0))=0,"n/a",(INDEX(Historical!$C$7:$C$1381,MATCH(B89,Historical!$B$7:$B$1403,0))/INDEX(Historical!$D$7:$D$1379,MATCH(B89,Historical!$B$7:$B$1403,0))-1)*100)</f>
        <v>20.175438596491247</v>
      </c>
      <c r="T89" s="721">
        <f>IF(INDEX(Historical!$F$7:$F$1372,MATCH(B89,Historical!$B$7:$B$1403,0))=0,"n/a",((INDEX(Historical!$C$7:$C$1381,MATCH(B89,Historical!$B$7:$B$1403,0))/INDEX(Historical!$F$7:$F$1372,MATCH(B89,Historical!$B$7:$B$1403,0)))^(1/3)-1)*100)</f>
        <v>23.53644781766031</v>
      </c>
      <c r="U89" s="721">
        <f>IF(INDEX(Historical!$H$7:$H$1372,MATCH(B89,Historical!$B$7:$B$1403,0))=0,"n/a",((INDEX(Historical!$C$7:$C$1381,MATCH(B89,Historical!$B$7:$B$1403,0))/INDEX(Historical!$H$7:$H$1372,MATCH(B89,Historical!$B$7:$B$1403,0)))^(1/5)-1)*100)</f>
        <v>22.997927365773041</v>
      </c>
      <c r="V89" s="721">
        <f>IF(INDEX(Historical!$O$7:$O$1372,MATCH(B89,Historical!$B$7:$B$1403,0))=0,"n/a",((INDEX(Historical!$C$7:$C$1381,MATCH(B89,Historical!$B$7:$B$1403,0))/INDEX(Historical!$O$7:$O$1372,MATCH(B89,Historical!$B$7:$B$1403,0)))^(1/10)-1)*100)</f>
        <v>17.207729642990998</v>
      </c>
      <c r="W89" s="722">
        <f t="shared" si="21"/>
        <v>1.336488185420817</v>
      </c>
      <c r="X89" s="723" t="str">
        <f t="shared" si="22"/>
        <v>n/a</v>
      </c>
      <c r="Y89" s="679"/>
      <c r="Z89" s="669" t="str">
        <f t="shared" si="23"/>
        <v>n/a</v>
      </c>
      <c r="AA89" s="910" t="str">
        <f t="shared" si="24"/>
        <v>n/a</v>
      </c>
      <c r="AB89" s="911">
        <v>12</v>
      </c>
      <c r="AC89" s="889">
        <v>-1.19</v>
      </c>
      <c r="AD89" s="889" t="s">
        <v>136</v>
      </c>
      <c r="AE89" s="889">
        <v>1.86</v>
      </c>
      <c r="AF89" s="891" t="s">
        <v>136</v>
      </c>
      <c r="AG89" s="889">
        <v>14.299999999999999</v>
      </c>
      <c r="AH89" s="889">
        <v>-106.3</v>
      </c>
      <c r="AI89" s="889">
        <v>245.44000000000003</v>
      </c>
      <c r="AJ89" s="889">
        <v>-16.600000000000001</v>
      </c>
      <c r="AK89" s="889">
        <v>12.33</v>
      </c>
      <c r="AL89" s="902">
        <v>157700</v>
      </c>
      <c r="AM89" s="896">
        <v>0.1</v>
      </c>
      <c r="AN89" s="892" t="s">
        <v>136</v>
      </c>
      <c r="AO89" s="762" t="str">
        <f t="shared" si="25"/>
        <v>n/a</v>
      </c>
      <c r="AP89" s="763">
        <f t="shared" si="26"/>
        <v>25.985823116563633</v>
      </c>
      <c r="AQ89" s="912" t="str">
        <f t="shared" si="27"/>
        <v>n/a</v>
      </c>
      <c r="AR89" s="669">
        <f>INDEX(Historical!$C$7:$C$1381,MATCH(B89,Historical!$B$7:$B$1403,0))*IF(AH89="n/a",1.03,IF(AH89&lt;0,1.01,IF(AH89&gt;10,1.1,(1+AH89/100))))</f>
        <v>8.3022000000000009</v>
      </c>
      <c r="AS89" s="910">
        <f t="shared" si="28"/>
        <v>9.1324200000000015</v>
      </c>
      <c r="AT89" s="910">
        <f t="shared" si="32"/>
        <v>10.045662000000002</v>
      </c>
      <c r="AU89" s="910">
        <f t="shared" si="32"/>
        <v>11.050228200000003</v>
      </c>
      <c r="AV89" s="910">
        <f t="shared" si="32"/>
        <v>12.155251020000005</v>
      </c>
      <c r="AW89" s="669">
        <f t="shared" si="29"/>
        <v>50.685761220000018</v>
      </c>
      <c r="AX89" s="770">
        <f t="shared" si="30"/>
        <v>18.423816371633169</v>
      </c>
      <c r="AY89" s="959">
        <v>1.3</v>
      </c>
      <c r="AZ89" s="896">
        <v>-3.2300000000000004</v>
      </c>
      <c r="BA89" s="896">
        <v>-38.32</v>
      </c>
      <c r="BB89" s="896">
        <v>-16.09</v>
      </c>
      <c r="BC89" s="896">
        <v>-21.43</v>
      </c>
      <c r="BE89" s="641">
        <v>2012</v>
      </c>
      <c r="BF89" s="922">
        <f t="shared" si="31"/>
        <v>0</v>
      </c>
      <c r="BG89" s="906">
        <v>-0.5</v>
      </c>
    </row>
    <row r="90" spans="1:59" ht="11.25" customHeight="1" x14ac:dyDescent="0.2">
      <c r="A90" s="904" t="s">
        <v>4204</v>
      </c>
      <c r="B90" s="899" t="s">
        <v>1958</v>
      </c>
      <c r="C90" s="957" t="s">
        <v>108</v>
      </c>
      <c r="D90" s="957" t="s">
        <v>4355</v>
      </c>
      <c r="E90" s="754">
        <v>6</v>
      </c>
      <c r="F90" s="1235">
        <v>775</v>
      </c>
      <c r="G90" s="1158" t="s">
        <v>106</v>
      </c>
      <c r="H90" s="1158" t="s">
        <v>106</v>
      </c>
      <c r="I90" s="903">
        <v>28.5</v>
      </c>
      <c r="J90" s="669">
        <f t="shared" si="18"/>
        <v>2.5263157894736841</v>
      </c>
      <c r="K90" s="908">
        <v>0.18</v>
      </c>
      <c r="L90" s="1235">
        <v>4</v>
      </c>
      <c r="M90" s="660">
        <f t="shared" si="19"/>
        <v>0.72</v>
      </c>
      <c r="N90" s="1235" t="s">
        <v>319</v>
      </c>
      <c r="O90" s="757">
        <v>0.15</v>
      </c>
      <c r="P90" s="650">
        <v>43713</v>
      </c>
      <c r="Q90" s="650">
        <v>43735</v>
      </c>
      <c r="R90" s="660">
        <f t="shared" si="20"/>
        <v>20</v>
      </c>
      <c r="S90" s="721">
        <f>IF(INDEX(Historical!$D$7:$D$1379,MATCH(B90,Historical!$B$7:$B$1403,0))=0,"n/a",(INDEX(Historical!$C$7:$C$1381,MATCH(B90,Historical!$B$7:$B$1403,0))/INDEX(Historical!$D$7:$D$1379,MATCH(B90,Historical!$B$7:$B$1403,0))-1)*100)</f>
        <v>22.222222222222211</v>
      </c>
      <c r="T90" s="721">
        <f>IF(INDEX(Historical!$F$7:$F$1372,MATCH(B90,Historical!$B$7:$B$1403,0))=0,"n/a",((INDEX(Historical!$C$7:$C$1381,MATCH(B90,Historical!$B$7:$B$1403,0))/INDEX(Historical!$F$7:$F$1372,MATCH(B90,Historical!$B$7:$B$1403,0)))^(1/3)-1)*100)</f>
        <v>38.208464600223692</v>
      </c>
      <c r="U90" s="721">
        <f>IF(INDEX(Historical!$H$7:$H$1372,MATCH(B90,Historical!$B$7:$B$1403,0))=0,"n/a",((INDEX(Historical!$C$7:$C$1381,MATCH(B90,Historical!$B$7:$B$1403,0))/INDEX(Historical!$H$7:$H$1372,MATCH(B90,Historical!$B$7:$B$1403,0)))^(1/5)-1)*100)</f>
        <v>40.628238838763522</v>
      </c>
      <c r="V90" s="721">
        <f>IF(INDEX(Historical!$O$7:$O$1372,MATCH(B90,Historical!$B$7:$B$1403,0))=0,"n/a",((INDEX(Historical!$C$7:$C$1381,MATCH(B90,Historical!$B$7:$B$1403,0))/INDEX(Historical!$O$7:$O$1372,MATCH(B90,Historical!$B$7:$B$1403,0)))^(1/10)-1)*100)</f>
        <v>32.357450906659665</v>
      </c>
      <c r="W90" s="722">
        <f t="shared" si="21"/>
        <v>1.2556069066120905</v>
      </c>
      <c r="X90" s="723">
        <f t="shared" si="22"/>
        <v>0.89292832612667083</v>
      </c>
      <c r="Y90" s="899"/>
      <c r="Z90" s="669">
        <f t="shared" si="23"/>
        <v>26.18181818181818</v>
      </c>
      <c r="AA90" s="910">
        <f t="shared" si="24"/>
        <v>10.363636363636363</v>
      </c>
      <c r="AB90" s="911">
        <v>12</v>
      </c>
      <c r="AC90" s="903">
        <v>2.75</v>
      </c>
      <c r="AD90" s="903">
        <v>1.65</v>
      </c>
      <c r="AE90" s="903">
        <v>3.54</v>
      </c>
      <c r="AF90" s="903">
        <v>1.06</v>
      </c>
      <c r="AG90" s="903">
        <v>10.6</v>
      </c>
      <c r="AH90" s="903">
        <v>5.6000000000000005</v>
      </c>
      <c r="AI90" s="903">
        <v>8.41</v>
      </c>
      <c r="AJ90" s="903">
        <v>45.5</v>
      </c>
      <c r="AK90" s="903">
        <v>6.2799999999999994</v>
      </c>
      <c r="AL90" s="903">
        <v>252310</v>
      </c>
      <c r="AM90" s="903">
        <v>0.1</v>
      </c>
      <c r="AN90" s="903">
        <v>1.77</v>
      </c>
      <c r="AO90" s="762">
        <f t="shared" si="25"/>
        <v>32.790918264600847</v>
      </c>
      <c r="AP90" s="763">
        <f t="shared" si="26"/>
        <v>43.154554628237207</v>
      </c>
      <c r="AQ90" s="912">
        <f t="shared" si="27"/>
        <v>-30.125653903422879</v>
      </c>
      <c r="AR90" s="669">
        <f>INDEX(Historical!$C$7:$C$1381,MATCH(B90,Historical!$B$7:$B$1403,0))*IF(AH90="n/a",1.03,IF(AH90&lt;0,1.01,IF(AH90&gt;10,1.1,(1+AH90/100))))</f>
        <v>0.69696000000000002</v>
      </c>
      <c r="AS90" s="910">
        <f t="shared" si="28"/>
        <v>0.75557433600000012</v>
      </c>
      <c r="AT90" s="910">
        <f t="shared" si="32"/>
        <v>0.80302440430080013</v>
      </c>
      <c r="AU90" s="910">
        <f t="shared" si="32"/>
        <v>0.85345433689089034</v>
      </c>
      <c r="AV90" s="910">
        <f t="shared" si="32"/>
        <v>0.90705126924763824</v>
      </c>
      <c r="AW90" s="669">
        <f t="shared" si="29"/>
        <v>4.0160643464393289</v>
      </c>
      <c r="AX90" s="770">
        <f t="shared" si="30"/>
        <v>14.091453847155542</v>
      </c>
      <c r="AY90" s="750">
        <v>1.62</v>
      </c>
      <c r="AZ90" s="906">
        <v>8.74</v>
      </c>
      <c r="BA90" s="906">
        <v>-20.21</v>
      </c>
      <c r="BB90" s="906">
        <v>-16.850000000000001</v>
      </c>
      <c r="BC90" s="906">
        <v>-7.48</v>
      </c>
      <c r="BE90" s="641">
        <v>2014</v>
      </c>
      <c r="BF90" s="922">
        <f t="shared" si="31"/>
        <v>0</v>
      </c>
      <c r="BG90" s="906">
        <v>1.0999999999999999</v>
      </c>
    </row>
    <row r="91" spans="1:59" ht="11.25" customHeight="1" x14ac:dyDescent="0.2">
      <c r="A91" s="895" t="s">
        <v>999</v>
      </c>
      <c r="B91" s="899" t="s">
        <v>1000</v>
      </c>
      <c r="C91" s="957" t="s">
        <v>4207</v>
      </c>
      <c r="D91" s="957" t="s">
        <v>4341</v>
      </c>
      <c r="E91" s="754">
        <v>9</v>
      </c>
      <c r="F91" s="1235">
        <v>536</v>
      </c>
      <c r="G91" s="1158" t="s">
        <v>106</v>
      </c>
      <c r="H91" s="1158" t="s">
        <v>106</v>
      </c>
      <c r="I91" s="898">
        <v>71.3</v>
      </c>
      <c r="J91" s="669">
        <f t="shared" si="18"/>
        <v>1.7391304347826086</v>
      </c>
      <c r="K91" s="901">
        <v>0.31</v>
      </c>
      <c r="L91" s="911">
        <v>4</v>
      </c>
      <c r="M91" s="660">
        <f t="shared" si="19"/>
        <v>1.24</v>
      </c>
      <c r="N91" s="894" t="s">
        <v>515</v>
      </c>
      <c r="O91" s="756">
        <v>0.27</v>
      </c>
      <c r="P91" s="885">
        <v>43874</v>
      </c>
      <c r="Q91" s="885">
        <v>43889</v>
      </c>
      <c r="R91" s="660">
        <f t="shared" si="20"/>
        <v>14.814814814814806</v>
      </c>
      <c r="S91" s="721">
        <f>IF(INDEX(Historical!$D$7:$D$1379,MATCH(B91,Historical!$B$7:$B$1403,0))=0,"n/a",(INDEX(Historical!$C$7:$C$1381,MATCH(B91,Historical!$B$7:$B$1403,0))/INDEX(Historical!$D$7:$D$1379,MATCH(B91,Historical!$B$7:$B$1403,0))-1)*100)</f>
        <v>26.315789473684205</v>
      </c>
      <c r="T91" s="721">
        <f>IF(INDEX(Historical!$F$7:$F$1372,MATCH(B91,Historical!$B$7:$B$1403,0))=0,"n/a",((INDEX(Historical!$C$7:$C$1381,MATCH(B91,Historical!$B$7:$B$1403,0))/INDEX(Historical!$F$7:$F$1372,MATCH(B91,Historical!$B$7:$B$1403,0)))^(1/3)-1)*100)</f>
        <v>16.960709528514649</v>
      </c>
      <c r="U91" s="721">
        <f>IF(INDEX(Historical!$H$7:$H$1372,MATCH(B91,Historical!$B$7:$B$1403,0))=0,"n/a",((INDEX(Historical!$C$7:$C$1381,MATCH(B91,Historical!$B$7:$B$1403,0))/INDEX(Historical!$H$7:$H$1372,MATCH(B91,Historical!$B$7:$B$1403,0)))^(1/5)-1)*100)</f>
        <v>17.424996386819579</v>
      </c>
      <c r="V91" s="721" t="str">
        <f>IF(INDEX(Historical!$O$7:$O$1372,MATCH(B91,Historical!$B$7:$B$1403,0))=0,"n/a",((INDEX(Historical!$C$7:$C$1381,MATCH(B91,Historical!$B$7:$B$1403,0))/INDEX(Historical!$O$7:$O$1372,MATCH(B91,Historical!$B$7:$B$1403,0)))^(1/10)-1)*100)</f>
        <v>n/a</v>
      </c>
      <c r="W91" s="722" t="str">
        <f t="shared" si="21"/>
        <v>n/a</v>
      </c>
      <c r="X91" s="723">
        <f t="shared" si="22"/>
        <v>1.4520830322349649</v>
      </c>
      <c r="Y91" s="900"/>
      <c r="Z91" s="669">
        <f t="shared" si="23"/>
        <v>40.655737704918032</v>
      </c>
      <c r="AA91" s="910">
        <f t="shared" si="24"/>
        <v>23.377049180327869</v>
      </c>
      <c r="AB91" s="911">
        <v>3</v>
      </c>
      <c r="AC91" s="889">
        <v>3.05</v>
      </c>
      <c r="AD91" s="889">
        <v>1.92</v>
      </c>
      <c r="AE91" s="889">
        <v>1.4</v>
      </c>
      <c r="AF91" s="889">
        <v>10.94</v>
      </c>
      <c r="AG91" s="889">
        <v>57.699999999999996</v>
      </c>
      <c r="AH91" s="891">
        <v>38</v>
      </c>
      <c r="AI91" s="891">
        <v>11.899999999999999</v>
      </c>
      <c r="AJ91" s="889">
        <v>12</v>
      </c>
      <c r="AK91" s="889">
        <v>12.139999999999999</v>
      </c>
      <c r="AL91" s="902">
        <v>10180</v>
      </c>
      <c r="AM91" s="896">
        <v>0.6</v>
      </c>
      <c r="AN91" s="889">
        <v>2.2999999999999998</v>
      </c>
      <c r="AO91" s="762">
        <f t="shared" si="25"/>
        <v>-4.212922358725681</v>
      </c>
      <c r="AP91" s="763">
        <f t="shared" si="26"/>
        <v>19.164126821602188</v>
      </c>
      <c r="AQ91" s="912">
        <f t="shared" si="27"/>
        <v>237.14152520057797</v>
      </c>
      <c r="AR91" s="669">
        <f>INDEX(Historical!$C$7:$C$1381,MATCH(B91,Historical!$B$7:$B$1403,0))*IF(AH91="n/a",1.03,IF(AH91&lt;0,1.01,IF(AH91&gt;10,1.1,(1+AH91/100))))</f>
        <v>1.056</v>
      </c>
      <c r="AS91" s="910">
        <f t="shared" si="28"/>
        <v>1.1616000000000002</v>
      </c>
      <c r="AT91" s="910">
        <f t="shared" si="32"/>
        <v>1.2777600000000002</v>
      </c>
      <c r="AU91" s="910">
        <f t="shared" si="32"/>
        <v>1.4055360000000003</v>
      </c>
      <c r="AV91" s="910">
        <f t="shared" si="32"/>
        <v>1.5460896000000004</v>
      </c>
      <c r="AW91" s="669">
        <f t="shared" si="29"/>
        <v>6.4469856000000005</v>
      </c>
      <c r="AX91" s="770">
        <f t="shared" si="30"/>
        <v>9.0420555399719511</v>
      </c>
      <c r="AY91" s="959">
        <v>0.88</v>
      </c>
      <c r="AZ91" s="896">
        <v>36.620000000000005</v>
      </c>
      <c r="BA91" s="896">
        <v>-13.05</v>
      </c>
      <c r="BB91" s="896">
        <v>-5.1499999999999995</v>
      </c>
      <c r="BC91" s="896">
        <v>0.55999999999999994</v>
      </c>
      <c r="BE91" s="641">
        <v>2012</v>
      </c>
      <c r="BF91" s="922">
        <f t="shared" si="31"/>
        <v>0</v>
      </c>
      <c r="BG91" s="906">
        <v>10.5</v>
      </c>
    </row>
    <row r="92" spans="1:59" ht="11.25" customHeight="1" x14ac:dyDescent="0.2">
      <c r="A92" s="887" t="s">
        <v>1014</v>
      </c>
      <c r="B92" s="899" t="s">
        <v>1015</v>
      </c>
      <c r="C92" s="957" t="s">
        <v>108</v>
      </c>
      <c r="D92" s="957" t="s">
        <v>4351</v>
      </c>
      <c r="E92" s="754">
        <v>9</v>
      </c>
      <c r="F92" s="1235">
        <v>545</v>
      </c>
      <c r="G92" s="1235" t="s">
        <v>106</v>
      </c>
      <c r="H92" s="1235" t="s">
        <v>106</v>
      </c>
      <c r="I92" s="898">
        <v>59.96</v>
      </c>
      <c r="J92" s="669">
        <f t="shared" si="18"/>
        <v>1.2008005336891261</v>
      </c>
      <c r="K92" s="901">
        <v>0.18</v>
      </c>
      <c r="L92" s="911">
        <v>4</v>
      </c>
      <c r="M92" s="660">
        <f t="shared" si="19"/>
        <v>0.72</v>
      </c>
      <c r="N92" s="894" t="s">
        <v>151</v>
      </c>
      <c r="O92" s="756">
        <v>0.16</v>
      </c>
      <c r="P92" s="885">
        <v>43888</v>
      </c>
      <c r="Q92" s="885">
        <v>43921</v>
      </c>
      <c r="R92" s="660">
        <f t="shared" si="20"/>
        <v>12.499999999999993</v>
      </c>
      <c r="S92" s="721">
        <f>IF(INDEX(Historical!$D$7:$D$1379,MATCH(B92,Historical!$B$7:$B$1403,0))=0,"n/a",(INDEX(Historical!$C$7:$C$1381,MATCH(B92,Historical!$B$7:$B$1403,0))/INDEX(Historical!$D$7:$D$1379,MATCH(B92,Historical!$B$7:$B$1403,0))-1)*100)</f>
        <v>6.6666666666666652</v>
      </c>
      <c r="T92" s="721">
        <f>IF(INDEX(Historical!$F$7:$F$1372,MATCH(B92,Historical!$B$7:$B$1403,0))=0,"n/a",((INDEX(Historical!$C$7:$C$1381,MATCH(B92,Historical!$B$7:$B$1403,0))/INDEX(Historical!$F$7:$F$1372,MATCH(B92,Historical!$B$7:$B$1403,0)))^(1/3)-1)*100)</f>
        <v>7.1664579674248774</v>
      </c>
      <c r="U92" s="721">
        <f>IF(INDEX(Historical!$H$7:$H$1372,MATCH(B92,Historical!$B$7:$B$1403,0))=0,"n/a",((INDEX(Historical!$C$7:$C$1381,MATCH(B92,Historical!$B$7:$B$1403,0))/INDEX(Historical!$H$7:$H$1372,MATCH(B92,Historical!$B$7:$B$1403,0)))^(1/5)-1)*100)</f>
        <v>8.4464993376212263</v>
      </c>
      <c r="V92" s="721">
        <f>IF(INDEX(Historical!$O$7:$O$1372,MATCH(B92,Historical!$B$7:$B$1403,0))=0,"n/a",((INDEX(Historical!$C$7:$C$1381,MATCH(B92,Historical!$B$7:$B$1403,0))/INDEX(Historical!$O$7:$O$1372,MATCH(B92,Historical!$B$7:$B$1403,0)))^(1/10)-1)*100)</f>
        <v>7.9174233052805798</v>
      </c>
      <c r="W92" s="722">
        <f t="shared" si="21"/>
        <v>1.066824269960124</v>
      </c>
      <c r="X92" s="723">
        <f t="shared" si="22"/>
        <v>0.76786357614738421</v>
      </c>
      <c r="Y92" s="900" t="s">
        <v>821</v>
      </c>
      <c r="Z92" s="669">
        <f t="shared" si="23"/>
        <v>26.966292134831459</v>
      </c>
      <c r="AA92" s="910">
        <f t="shared" si="24"/>
        <v>22.456928838951313</v>
      </c>
      <c r="AB92" s="911">
        <v>12</v>
      </c>
      <c r="AC92" s="889">
        <v>2.67</v>
      </c>
      <c r="AD92" s="889">
        <v>5.43</v>
      </c>
      <c r="AE92" s="889">
        <v>0.89</v>
      </c>
      <c r="AF92" s="889">
        <v>1.95</v>
      </c>
      <c r="AG92" s="889">
        <v>10.8</v>
      </c>
      <c r="AH92" s="889">
        <v>161.4</v>
      </c>
      <c r="AI92" s="889">
        <v>26.810000000000002</v>
      </c>
      <c r="AJ92" s="889">
        <v>11</v>
      </c>
      <c r="AK92" s="889">
        <v>4.1399999999999997</v>
      </c>
      <c r="AL92" s="902">
        <v>60560</v>
      </c>
      <c r="AM92" s="896">
        <v>12.9</v>
      </c>
      <c r="AN92" s="889">
        <v>4.57</v>
      </c>
      <c r="AO92" s="762">
        <f t="shared" si="25"/>
        <v>-12.809628967640961</v>
      </c>
      <c r="AP92" s="763">
        <f t="shared" si="26"/>
        <v>9.6472998713103522</v>
      </c>
      <c r="AQ92" s="912">
        <f t="shared" si="27"/>
        <v>39.508679516453292</v>
      </c>
      <c r="AR92" s="669">
        <f>INDEX(Historical!$C$7:$C$1381,MATCH(B92,Historical!$B$7:$B$1403,0))*IF(AH92="n/a",1.03,IF(AH92&lt;0,1.01,IF(AH92&gt;10,1.1,(1+AH92/100))))</f>
        <v>0.70400000000000007</v>
      </c>
      <c r="AS92" s="910">
        <f t="shared" si="28"/>
        <v>0.77440000000000009</v>
      </c>
      <c r="AT92" s="910">
        <f t="shared" si="32"/>
        <v>0.8064601600000002</v>
      </c>
      <c r="AU92" s="910">
        <f t="shared" si="32"/>
        <v>0.83984761062400026</v>
      </c>
      <c r="AV92" s="910">
        <f t="shared" si="32"/>
        <v>0.874617301703834</v>
      </c>
      <c r="AW92" s="669">
        <f t="shared" si="29"/>
        <v>3.9993250723278351</v>
      </c>
      <c r="AX92" s="770">
        <f t="shared" si="30"/>
        <v>6.6699884461771761</v>
      </c>
      <c r="AY92" s="959">
        <v>1.1000000000000001</v>
      </c>
      <c r="AZ92" s="896">
        <v>34.050000000000004</v>
      </c>
      <c r="BA92" s="896">
        <v>-12.35</v>
      </c>
      <c r="BB92" s="896">
        <v>-2.5100000000000002</v>
      </c>
      <c r="BC92" s="896">
        <v>10.82</v>
      </c>
      <c r="BE92" s="641">
        <v>2012</v>
      </c>
      <c r="BF92" s="922">
        <f t="shared" si="31"/>
        <v>0</v>
      </c>
      <c r="BG92" s="906">
        <v>1.0999999999999999</v>
      </c>
    </row>
    <row r="93" spans="1:59" ht="11.25" customHeight="1" x14ac:dyDescent="0.2">
      <c r="A93" s="887" t="s">
        <v>453</v>
      </c>
      <c r="B93" s="899" t="s">
        <v>454</v>
      </c>
      <c r="C93" s="957" t="s">
        <v>108</v>
      </c>
      <c r="D93" s="957" t="s">
        <v>4355</v>
      </c>
      <c r="E93" s="754">
        <v>26</v>
      </c>
      <c r="F93" s="1235">
        <v>125</v>
      </c>
      <c r="G93" s="1235" t="s">
        <v>106</v>
      </c>
      <c r="H93" s="1235" t="s">
        <v>106</v>
      </c>
      <c r="I93" s="889">
        <v>51.3</v>
      </c>
      <c r="J93" s="669">
        <f t="shared" si="18"/>
        <v>2.4951267056530217</v>
      </c>
      <c r="K93" s="908">
        <v>0.32</v>
      </c>
      <c r="L93" s="911">
        <v>4</v>
      </c>
      <c r="M93" s="660">
        <f t="shared" si="19"/>
        <v>1.28</v>
      </c>
      <c r="N93" s="894" t="s">
        <v>240</v>
      </c>
      <c r="O93" s="757">
        <v>0.3</v>
      </c>
      <c r="P93" s="885">
        <v>43735</v>
      </c>
      <c r="Q93" s="885">
        <v>43753</v>
      </c>
      <c r="R93" s="660">
        <f t="shared" si="20"/>
        <v>6.6666666666666732</v>
      </c>
      <c r="S93" s="721">
        <f>IF(INDEX(Historical!$D$7:$D$1379,MATCH(B93,Historical!$B$7:$B$1403,0))=0,"n/a",(INDEX(Historical!$C$7:$C$1381,MATCH(B93,Historical!$B$7:$B$1403,0))/INDEX(Historical!$D$7:$D$1379,MATCH(B93,Historical!$B$7:$B$1403,0))-1)*100)</f>
        <v>31.182795698924725</v>
      </c>
      <c r="T93" s="721">
        <f>IF(INDEX(Historical!$F$7:$F$1372,MATCH(B93,Historical!$B$7:$B$1403,0))=0,"n/a",((INDEX(Historical!$C$7:$C$1381,MATCH(B93,Historical!$B$7:$B$1403,0))/INDEX(Historical!$F$7:$F$1372,MATCH(B93,Historical!$B$7:$B$1403,0)))^(1/3)-1)*100)</f>
        <v>18.671288229889061</v>
      </c>
      <c r="U93" s="721">
        <f>IF(INDEX(Historical!$H$7:$H$1372,MATCH(B93,Historical!$B$7:$B$1403,0))=0,"n/a",((INDEX(Historical!$C$7:$C$1381,MATCH(B93,Historical!$B$7:$B$1403,0))/INDEX(Historical!$H$7:$H$1372,MATCH(B93,Historical!$B$7:$B$1403,0)))^(1/5)-1)*100)</f>
        <v>13.950758688841036</v>
      </c>
      <c r="V93" s="721">
        <f>IF(INDEX(Historical!$O$7:$O$1372,MATCH(B93,Historical!$B$7:$B$1403,0))=0,"n/a",((INDEX(Historical!$C$7:$C$1381,MATCH(B93,Historical!$B$7:$B$1403,0))/INDEX(Historical!$O$7:$O$1372,MATCH(B93,Historical!$B$7:$B$1403,0)))^(1/10)-1)*100)</f>
        <v>10.611423629549632</v>
      </c>
      <c r="W93" s="722">
        <f t="shared" si="21"/>
        <v>1.3146924650140588</v>
      </c>
      <c r="X93" s="723">
        <f t="shared" si="22"/>
        <v>0.84040714993018284</v>
      </c>
      <c r="Y93" s="679"/>
      <c r="Z93" s="669">
        <f t="shared" si="23"/>
        <v>31.604938271604937</v>
      </c>
      <c r="AA93" s="910">
        <f t="shared" si="24"/>
        <v>12.666666666666666</v>
      </c>
      <c r="AB93" s="911">
        <v>12</v>
      </c>
      <c r="AC93" s="889">
        <v>4.05</v>
      </c>
      <c r="AD93" s="889">
        <v>1.81</v>
      </c>
      <c r="AE93" s="889">
        <v>5.21</v>
      </c>
      <c r="AF93" s="889">
        <v>1.71</v>
      </c>
      <c r="AG93" s="889">
        <v>14.000000000000002</v>
      </c>
      <c r="AH93" s="889">
        <v>35.099999999999994</v>
      </c>
      <c r="AI93" s="889">
        <v>2.1399999999999997</v>
      </c>
      <c r="AJ93" s="889">
        <v>16.600000000000001</v>
      </c>
      <c r="AK93" s="889">
        <v>7.0000000000000009</v>
      </c>
      <c r="AL93" s="902">
        <v>1690</v>
      </c>
      <c r="AM93" s="896">
        <v>49.8</v>
      </c>
      <c r="AN93" s="889">
        <v>0.03</v>
      </c>
      <c r="AO93" s="762">
        <f t="shared" si="25"/>
        <v>3.7792187278273932</v>
      </c>
      <c r="AP93" s="763">
        <f t="shared" si="26"/>
        <v>16.445885394494059</v>
      </c>
      <c r="AQ93" s="912">
        <f t="shared" si="27"/>
        <v>-1.8844218960787806</v>
      </c>
      <c r="AR93" s="669">
        <f>INDEX(Historical!$C$7:$C$1381,MATCH(B93,Historical!$B$7:$B$1403,0))*IF(AH93="n/a",1.03,IF(AH93&lt;0,1.01,IF(AH93&gt;10,1.1,(1+AH93/100))))</f>
        <v>1.3420000000000001</v>
      </c>
      <c r="AS93" s="910">
        <f t="shared" si="28"/>
        <v>1.3707188000000001</v>
      </c>
      <c r="AT93" s="910">
        <f t="shared" si="32"/>
        <v>1.4666691160000003</v>
      </c>
      <c r="AU93" s="910">
        <f t="shared" si="32"/>
        <v>1.5693359541200005</v>
      </c>
      <c r="AV93" s="910">
        <f t="shared" si="32"/>
        <v>1.6791894709084005</v>
      </c>
      <c r="AW93" s="669">
        <f t="shared" si="29"/>
        <v>7.4279133410284013</v>
      </c>
      <c r="AX93" s="770">
        <f t="shared" si="30"/>
        <v>14.479363237872128</v>
      </c>
      <c r="AY93" s="959">
        <v>0.85</v>
      </c>
      <c r="AZ93" s="896">
        <v>2.21</v>
      </c>
      <c r="BA93" s="896">
        <v>-19.79</v>
      </c>
      <c r="BB93" s="896">
        <v>-15.53</v>
      </c>
      <c r="BC93" s="896">
        <v>-10.75</v>
      </c>
      <c r="BE93" s="641">
        <v>1994</v>
      </c>
      <c r="BF93" s="922">
        <f t="shared" si="31"/>
        <v>2</v>
      </c>
      <c r="BG93" s="906">
        <v>1.7000000000000002</v>
      </c>
    </row>
    <row r="94" spans="1:59" ht="11.25" customHeight="1" x14ac:dyDescent="0.2">
      <c r="A94" s="904" t="s">
        <v>985</v>
      </c>
      <c r="B94" s="899" t="s">
        <v>986</v>
      </c>
      <c r="C94" s="957" t="s">
        <v>108</v>
      </c>
      <c r="D94" s="957" t="s">
        <v>4355</v>
      </c>
      <c r="E94" s="754">
        <v>7</v>
      </c>
      <c r="F94" s="1235">
        <v>662</v>
      </c>
      <c r="G94" s="1235" t="s">
        <v>106</v>
      </c>
      <c r="H94" s="1235" t="s">
        <v>106</v>
      </c>
      <c r="I94" s="898">
        <v>45.64</v>
      </c>
      <c r="J94" s="669">
        <f t="shared" si="18"/>
        <v>3.5933391761612614</v>
      </c>
      <c r="K94" s="901">
        <v>0.41</v>
      </c>
      <c r="L94" s="911">
        <v>4</v>
      </c>
      <c r="M94" s="660">
        <f t="shared" si="19"/>
        <v>1.64</v>
      </c>
      <c r="N94" s="894" t="s">
        <v>425</v>
      </c>
      <c r="O94" s="756">
        <v>0.38</v>
      </c>
      <c r="P94" s="636">
        <v>43563</v>
      </c>
      <c r="Q94" s="636">
        <v>43573</v>
      </c>
      <c r="R94" s="660">
        <f t="shared" si="20"/>
        <v>7.8947368421052557</v>
      </c>
      <c r="S94" s="721">
        <f>IF(INDEX(Historical!$D$7:$D$1379,MATCH(B94,Historical!$B$7:$B$1403,0))=0,"n/a",(INDEX(Historical!$C$7:$C$1381,MATCH(B94,Historical!$B$7:$B$1403,0))/INDEX(Historical!$D$7:$D$1379,MATCH(B94,Historical!$B$7:$B$1403,0))-1)*100)</f>
        <v>21.052631578947366</v>
      </c>
      <c r="T94" s="721">
        <f>IF(INDEX(Historical!$F$7:$F$1372,MATCH(B94,Historical!$B$7:$B$1403,0))=0,"n/a",((INDEX(Historical!$C$7:$C$1381,MATCH(B94,Historical!$B$7:$B$1403,0))/INDEX(Historical!$F$7:$F$1372,MATCH(B94,Historical!$B$7:$B$1403,0)))^(1/3)-1)*100)</f>
        <v>24.71420651239491</v>
      </c>
      <c r="U94" s="721">
        <f>IF(INDEX(Historical!$H$7:$H$1372,MATCH(B94,Historical!$B$7:$B$1403,0))=0,"n/a",((INDEX(Historical!$C$7:$C$1381,MATCH(B94,Historical!$B$7:$B$1403,0))/INDEX(Historical!$H$7:$H$1372,MATCH(B94,Historical!$B$7:$B$1403,0)))^(1/5)-1)*100)</f>
        <v>18.466445254224407</v>
      </c>
      <c r="V94" s="721">
        <f>IF(INDEX(Historical!$O$7:$O$1372,MATCH(B94,Historical!$B$7:$B$1403,0))=0,"n/a",((INDEX(Historical!$C$7:$C$1381,MATCH(B94,Historical!$B$7:$B$1403,0))/INDEX(Historical!$O$7:$O$1372,MATCH(B94,Historical!$B$7:$B$1403,0)))^(1/10)-1)*100)</f>
        <v>35.012378701308975</v>
      </c>
      <c r="W94" s="722">
        <f t="shared" si="21"/>
        <v>0.52742618294409171</v>
      </c>
      <c r="X94" s="723">
        <f t="shared" si="22"/>
        <v>1.694169289378386</v>
      </c>
      <c r="Y94" s="900"/>
      <c r="Z94" s="669">
        <f t="shared" si="23"/>
        <v>39.140811455847249</v>
      </c>
      <c r="AA94" s="910">
        <f t="shared" si="24"/>
        <v>10.892601431980905</v>
      </c>
      <c r="AB94" s="911">
        <v>12</v>
      </c>
      <c r="AC94" s="889">
        <v>4.1900000000000004</v>
      </c>
      <c r="AD94" s="889">
        <v>1.56</v>
      </c>
      <c r="AE94" s="889">
        <v>3.14</v>
      </c>
      <c r="AF94" s="889">
        <v>1.03</v>
      </c>
      <c r="AG94" s="889">
        <v>9.8000000000000007</v>
      </c>
      <c r="AH94" s="889">
        <v>28.4</v>
      </c>
      <c r="AI94" s="889">
        <v>5.4899999999999993</v>
      </c>
      <c r="AJ94" s="889">
        <v>10.9</v>
      </c>
      <c r="AK94" s="889">
        <v>7.0000000000000009</v>
      </c>
      <c r="AL94" s="902">
        <v>1650</v>
      </c>
      <c r="AM94" s="896">
        <v>1.5</v>
      </c>
      <c r="AN94" s="889">
        <v>7.0000000000000007E-2</v>
      </c>
      <c r="AO94" s="762">
        <f t="shared" si="25"/>
        <v>11.167182998404764</v>
      </c>
      <c r="AP94" s="763">
        <f t="shared" si="26"/>
        <v>22.059784430385669</v>
      </c>
      <c r="AQ94" s="912">
        <f t="shared" si="27"/>
        <v>-29.38561847788187</v>
      </c>
      <c r="AR94" s="669">
        <f>INDEX(Historical!$C$7:$C$1381,MATCH(B94,Historical!$B$7:$B$1403,0))*IF(AH94="n/a",1.03,IF(AH94&lt;0,1.01,IF(AH94&gt;10,1.1,(1+AH94/100))))</f>
        <v>1.7710000000000004</v>
      </c>
      <c r="AS94" s="910">
        <f t="shared" si="28"/>
        <v>1.8682279000000004</v>
      </c>
      <c r="AT94" s="910">
        <f t="shared" si="32"/>
        <v>1.9990038530000005</v>
      </c>
      <c r="AU94" s="910">
        <f t="shared" si="32"/>
        <v>2.1389341227100007</v>
      </c>
      <c r="AV94" s="910">
        <f t="shared" si="32"/>
        <v>2.2886595112997008</v>
      </c>
      <c r="AW94" s="669">
        <f t="shared" si="29"/>
        <v>10.065825387009703</v>
      </c>
      <c r="AX94" s="770">
        <f t="shared" si="30"/>
        <v>22.054832136305219</v>
      </c>
      <c r="AY94" s="959">
        <v>0.78</v>
      </c>
      <c r="AZ94" s="896">
        <v>-4.8</v>
      </c>
      <c r="BA94" s="896">
        <v>-26.25</v>
      </c>
      <c r="BB94" s="896">
        <v>-15.790000000000001</v>
      </c>
      <c r="BC94" s="896">
        <v>-15.03</v>
      </c>
      <c r="BE94" s="641">
        <v>2013</v>
      </c>
      <c r="BF94" s="922">
        <f t="shared" si="31"/>
        <v>0</v>
      </c>
      <c r="BG94" s="906">
        <v>1.2</v>
      </c>
    </row>
    <row r="95" spans="1:59" ht="11.25" customHeight="1" x14ac:dyDescent="0.2">
      <c r="A95" s="895" t="s">
        <v>463</v>
      </c>
      <c r="B95" s="899" t="s">
        <v>464</v>
      </c>
      <c r="C95" s="957" t="s">
        <v>246</v>
      </c>
      <c r="D95" s="957" t="s">
        <v>4333</v>
      </c>
      <c r="E95" s="754">
        <v>17</v>
      </c>
      <c r="F95" s="1235">
        <v>227</v>
      </c>
      <c r="G95" s="1158" t="s">
        <v>115</v>
      </c>
      <c r="H95" s="1158" t="s">
        <v>115</v>
      </c>
      <c r="I95" s="898">
        <v>75.650000000000006</v>
      </c>
      <c r="J95" s="669">
        <f t="shared" si="18"/>
        <v>2.9081295439524126</v>
      </c>
      <c r="K95" s="901">
        <v>0.55000000000000004</v>
      </c>
      <c r="L95" s="911">
        <v>4</v>
      </c>
      <c r="M95" s="660">
        <f t="shared" si="19"/>
        <v>2.2000000000000002</v>
      </c>
      <c r="N95" s="894" t="s">
        <v>465</v>
      </c>
      <c r="O95" s="756">
        <v>0.5</v>
      </c>
      <c r="P95" s="885">
        <v>43908</v>
      </c>
      <c r="Q95" s="885">
        <v>43930</v>
      </c>
      <c r="R95" s="660">
        <f t="shared" si="20"/>
        <v>10.000000000000009</v>
      </c>
      <c r="S95" s="721">
        <f>IF(INDEX(Historical!$D$7:$D$1379,MATCH(B95,Historical!$B$7:$B$1403,0))=0,"n/a",(INDEX(Historical!$C$7:$C$1381,MATCH(B95,Historical!$B$7:$B$1403,0))/INDEX(Historical!$D$7:$D$1379,MATCH(B95,Historical!$B$7:$B$1403,0))-1)*100)</f>
        <v>8.333333333333325</v>
      </c>
      <c r="T95" s="721">
        <f>IF(INDEX(Historical!$F$7:$F$1372,MATCH(B95,Historical!$B$7:$B$1403,0))=0,"n/a",((INDEX(Historical!$C$7:$C$1381,MATCH(B95,Historical!$B$7:$B$1403,0))/INDEX(Historical!$F$7:$F$1372,MATCH(B95,Historical!$B$7:$B$1403,0)))^(1/3)-1)*100)</f>
        <v>20.30181960303128</v>
      </c>
      <c r="U95" s="721">
        <f>IF(INDEX(Historical!$H$7:$H$1372,MATCH(B95,Historical!$B$7:$B$1403,0))=0,"n/a",((INDEX(Historical!$C$7:$C$1381,MATCH(B95,Historical!$B$7:$B$1403,0))/INDEX(Historical!$H$7:$H$1372,MATCH(B95,Historical!$B$7:$B$1403,0)))^(1/5)-1)*100)</f>
        <v>22.050741707263221</v>
      </c>
      <c r="V95" s="721">
        <f>IF(INDEX(Historical!$O$7:$O$1372,MATCH(B95,Historical!$B$7:$B$1403,0))=0,"n/a",((INDEX(Historical!$C$7:$C$1381,MATCH(B95,Historical!$B$7:$B$1403,0))/INDEX(Historical!$O$7:$O$1372,MATCH(B95,Historical!$B$7:$B$1403,0)))^(1/10)-1)*100)</f>
        <v>13.288195291709037</v>
      </c>
      <c r="W95" s="722">
        <f t="shared" si="21"/>
        <v>1.6594233621040653</v>
      </c>
      <c r="X95" s="723">
        <f t="shared" si="22"/>
        <v>1.0256158933610799</v>
      </c>
      <c r="Y95" s="679"/>
      <c r="Z95" s="669">
        <f t="shared" si="23"/>
        <v>38.938053097345133</v>
      </c>
      <c r="AA95" s="910">
        <f t="shared" si="24"/>
        <v>13.389380530973451</v>
      </c>
      <c r="AB95" s="911">
        <v>2</v>
      </c>
      <c r="AC95" s="889">
        <v>5.65</v>
      </c>
      <c r="AD95" s="889">
        <v>1.69</v>
      </c>
      <c r="AE95" s="889">
        <v>0.46</v>
      </c>
      <c r="AF95" s="889">
        <v>6.37</v>
      </c>
      <c r="AG95" s="889">
        <v>46.9</v>
      </c>
      <c r="AH95" s="891">
        <v>26.6</v>
      </c>
      <c r="AI95" s="891">
        <v>5.04</v>
      </c>
      <c r="AJ95" s="889">
        <v>21.5</v>
      </c>
      <c r="AK95" s="889">
        <v>7.95</v>
      </c>
      <c r="AL95" s="902">
        <v>19940</v>
      </c>
      <c r="AM95" s="896">
        <v>0.4</v>
      </c>
      <c r="AN95" s="889">
        <v>0.4</v>
      </c>
      <c r="AO95" s="762">
        <f t="shared" si="25"/>
        <v>11.569490720242182</v>
      </c>
      <c r="AP95" s="763">
        <f t="shared" si="26"/>
        <v>24.958871251215633</v>
      </c>
      <c r="AQ95" s="912">
        <f t="shared" si="27"/>
        <v>94.696748797029812</v>
      </c>
      <c r="AR95" s="669">
        <f>INDEX(Historical!$C$7:$C$1381,MATCH(B95,Historical!$B$7:$B$1403,0))*IF(AH95="n/a",1.03,IF(AH95&lt;0,1.01,IF(AH95&gt;10,1.1,(1+AH95/100))))</f>
        <v>2.145</v>
      </c>
      <c r="AS95" s="910">
        <f t="shared" si="28"/>
        <v>2.2531080000000001</v>
      </c>
      <c r="AT95" s="910">
        <f t="shared" si="32"/>
        <v>2.4322300860000001</v>
      </c>
      <c r="AU95" s="910">
        <f t="shared" si="32"/>
        <v>2.6255923778370001</v>
      </c>
      <c r="AV95" s="910">
        <f t="shared" si="32"/>
        <v>2.8343269718750412</v>
      </c>
      <c r="AW95" s="669">
        <f t="shared" si="29"/>
        <v>12.290257435712043</v>
      </c>
      <c r="AX95" s="770">
        <f t="shared" si="30"/>
        <v>16.246209432534094</v>
      </c>
      <c r="AY95" s="959">
        <v>1.1299999999999999</v>
      </c>
      <c r="AZ95" s="896">
        <v>22.85</v>
      </c>
      <c r="BA95" s="896">
        <v>-17.760000000000002</v>
      </c>
      <c r="BB95" s="896">
        <v>-14.11</v>
      </c>
      <c r="BC95" s="896">
        <v>0.89</v>
      </c>
      <c r="BE95" s="641">
        <v>2004</v>
      </c>
      <c r="BF95" s="922">
        <f t="shared" si="31"/>
        <v>1</v>
      </c>
      <c r="BG95" s="906">
        <v>10.299999999999999</v>
      </c>
    </row>
    <row r="96" spans="1:59" ht="11.25" customHeight="1" x14ac:dyDescent="0.2">
      <c r="A96" s="887" t="s">
        <v>1018</v>
      </c>
      <c r="B96" s="899" t="s">
        <v>1019</v>
      </c>
      <c r="C96" s="957" t="s">
        <v>246</v>
      </c>
      <c r="D96" s="957" t="s">
        <v>4362</v>
      </c>
      <c r="E96" s="754">
        <v>7</v>
      </c>
      <c r="F96" s="1235">
        <v>693</v>
      </c>
      <c r="G96" s="1209" t="s">
        <v>115</v>
      </c>
      <c r="H96" s="1209" t="s">
        <v>115</v>
      </c>
      <c r="I96" s="898">
        <v>53.2</v>
      </c>
      <c r="J96" s="669">
        <f t="shared" si="18"/>
        <v>1.8045112781954884</v>
      </c>
      <c r="K96" s="901">
        <v>0.24</v>
      </c>
      <c r="L96" s="911">
        <v>4</v>
      </c>
      <c r="M96" s="660">
        <f t="shared" si="19"/>
        <v>0.96</v>
      </c>
      <c r="N96" s="894" t="s">
        <v>148</v>
      </c>
      <c r="O96" s="756">
        <v>0.21</v>
      </c>
      <c r="P96" s="885">
        <v>43787</v>
      </c>
      <c r="Q96" s="885">
        <v>43812</v>
      </c>
      <c r="R96" s="660">
        <f t="shared" si="20"/>
        <v>14.285714285714285</v>
      </c>
      <c r="S96" s="721">
        <f>IF(INDEX(Historical!$D$7:$D$1379,MATCH(B96,Historical!$B$7:$B$1403,0))=0,"n/a",(INDEX(Historical!$C$7:$C$1381,MATCH(B96,Historical!$B$7:$B$1403,0))/INDEX(Historical!$D$7:$D$1379,MATCH(B96,Historical!$B$7:$B$1403,0))-1)*100)</f>
        <v>11.538461538461542</v>
      </c>
      <c r="T96" s="721">
        <f>IF(INDEX(Historical!$F$7:$F$1372,MATCH(B96,Historical!$B$7:$B$1403,0))=0,"n/a",((INDEX(Historical!$C$7:$C$1381,MATCH(B96,Historical!$B$7:$B$1403,0))/INDEX(Historical!$F$7:$F$1372,MATCH(B96,Historical!$B$7:$B$1403,0)))^(1/3)-1)*100)</f>
        <v>12.257330985276148</v>
      </c>
      <c r="U96" s="721">
        <f>IF(INDEX(Historical!$H$7:$H$1372,MATCH(B96,Historical!$B$7:$B$1403,0))=0,"n/a",((INDEX(Historical!$C$7:$C$1381,MATCH(B96,Historical!$B$7:$B$1403,0))/INDEX(Historical!$H$7:$H$1372,MATCH(B96,Historical!$B$7:$B$1403,0)))^(1/5)-1)*100)</f>
        <v>14.093616842292779</v>
      </c>
      <c r="V96" s="721">
        <f>IF(INDEX(Historical!$O$7:$O$1372,MATCH(B96,Historical!$B$7:$B$1403,0))=0,"n/a",((INDEX(Historical!$C$7:$C$1381,MATCH(B96,Historical!$B$7:$B$1403,0))/INDEX(Historical!$O$7:$O$1372,MATCH(B96,Historical!$B$7:$B$1403,0)))^(1/10)-1)*100)</f>
        <v>33.062268997904496</v>
      </c>
      <c r="W96" s="722">
        <f t="shared" si="21"/>
        <v>0.42627494329521182</v>
      </c>
      <c r="X96" s="723" t="str">
        <f t="shared" si="22"/>
        <v>n/a</v>
      </c>
      <c r="Y96" s="672"/>
      <c r="Z96" s="669">
        <f t="shared" si="23"/>
        <v>282.35294117647055</v>
      </c>
      <c r="AA96" s="910">
        <f t="shared" si="24"/>
        <v>156.47058823529412</v>
      </c>
      <c r="AB96" s="911">
        <v>12</v>
      </c>
      <c r="AC96" s="889">
        <v>0.34</v>
      </c>
      <c r="AD96" s="889">
        <v>10.37</v>
      </c>
      <c r="AE96" s="889">
        <v>1.06</v>
      </c>
      <c r="AF96" s="889">
        <v>3.33</v>
      </c>
      <c r="AG96" s="889">
        <v>-9.1</v>
      </c>
      <c r="AH96" s="889">
        <v>-87.9</v>
      </c>
      <c r="AI96" s="889">
        <v>11.07</v>
      </c>
      <c r="AJ96" s="889">
        <v>-29.5</v>
      </c>
      <c r="AK96" s="889">
        <v>15</v>
      </c>
      <c r="AL96" s="902">
        <v>4360</v>
      </c>
      <c r="AM96" s="896">
        <v>0.89999999999999991</v>
      </c>
      <c r="AN96" s="889">
        <v>0.85</v>
      </c>
      <c r="AO96" s="762">
        <f t="shared" si="25"/>
        <v>-140.57246011480584</v>
      </c>
      <c r="AP96" s="763">
        <f t="shared" si="26"/>
        <v>15.898128120488266</v>
      </c>
      <c r="AQ96" s="912">
        <f t="shared" si="27"/>
        <v>381.2239297751467</v>
      </c>
      <c r="AR96" s="669">
        <f>INDEX(Historical!$C$7:$C$1381,MATCH(B96,Historical!$B$7:$B$1403,0))*IF(AH96="n/a",1.03,IF(AH96&lt;0,1.01,IF(AH96&gt;10,1.1,(1+AH96/100))))</f>
        <v>0.87870000000000004</v>
      </c>
      <c r="AS96" s="910">
        <f t="shared" si="28"/>
        <v>0.96657000000000015</v>
      </c>
      <c r="AT96" s="910">
        <f t="shared" si="32"/>
        <v>1.0632270000000001</v>
      </c>
      <c r="AU96" s="910">
        <f t="shared" si="32"/>
        <v>1.1695497000000004</v>
      </c>
      <c r="AV96" s="910">
        <f t="shared" si="32"/>
        <v>1.2865046700000005</v>
      </c>
      <c r="AW96" s="669">
        <f t="shared" si="29"/>
        <v>5.3645513700000009</v>
      </c>
      <c r="AX96" s="770">
        <f t="shared" si="30"/>
        <v>10.08374317669173</v>
      </c>
      <c r="AY96" s="959">
        <v>1.81</v>
      </c>
      <c r="AZ96" s="896">
        <v>29.69</v>
      </c>
      <c r="BA96" s="896">
        <v>-19.78</v>
      </c>
      <c r="BB96" s="896">
        <v>-12.709999999999999</v>
      </c>
      <c r="BC96" s="896">
        <v>0.13</v>
      </c>
      <c r="BE96" s="641">
        <v>2014</v>
      </c>
      <c r="BF96" s="922">
        <f t="shared" si="31"/>
        <v>0</v>
      </c>
      <c r="BG96" s="906">
        <v>-3.4000000000000004</v>
      </c>
    </row>
    <row r="97" spans="1:59" s="796" customFormat="1" ht="11.25" customHeight="1" x14ac:dyDescent="0.2">
      <c r="A97" s="664" t="s">
        <v>974</v>
      </c>
      <c r="B97" s="804" t="s">
        <v>975</v>
      </c>
      <c r="C97" s="957" t="s">
        <v>123</v>
      </c>
      <c r="D97" s="957" t="s">
        <v>4188</v>
      </c>
      <c r="E97" s="778">
        <v>11</v>
      </c>
      <c r="F97" s="1235">
        <v>318</v>
      </c>
      <c r="G97" s="1234" t="s">
        <v>106</v>
      </c>
      <c r="H97" s="1234" t="s">
        <v>106</v>
      </c>
      <c r="I97" s="779">
        <v>94.46</v>
      </c>
      <c r="J97" s="780">
        <f t="shared" si="18"/>
        <v>0.5504975651069236</v>
      </c>
      <c r="K97" s="781">
        <v>0.52</v>
      </c>
      <c r="L97" s="782">
        <v>1</v>
      </c>
      <c r="M97" s="783">
        <f t="shared" si="19"/>
        <v>0.52</v>
      </c>
      <c r="N97" s="784" t="s">
        <v>976</v>
      </c>
      <c r="O97" s="785">
        <v>0.47</v>
      </c>
      <c r="P97" s="786">
        <v>43825</v>
      </c>
      <c r="Q97" s="786">
        <v>43846</v>
      </c>
      <c r="R97" s="783">
        <f t="shared" si="20"/>
        <v>10.638297872340436</v>
      </c>
      <c r="S97" s="721">
        <f>IF(INDEX(Historical!$D$7:$D$1379,MATCH(B97,Historical!$B$7:$B$1403,0))=0,"n/a",(INDEX(Historical!$C$7:$C$1381,MATCH(B97,Historical!$B$7:$B$1403,0))/INDEX(Historical!$D$7:$D$1379,MATCH(B97,Historical!$B$7:$B$1403,0))-1)*100)</f>
        <v>11.904761904761907</v>
      </c>
      <c r="T97" s="721">
        <f>IF(INDEX(Historical!$F$7:$F$1372,MATCH(B97,Historical!$B$7:$B$1403,0))=0,"n/a",((INDEX(Historical!$C$7:$C$1381,MATCH(B97,Historical!$B$7:$B$1403,0))/INDEX(Historical!$F$7:$F$1372,MATCH(B97,Historical!$B$7:$B$1403,0)))^(1/3)-1)*100)</f>
        <v>11.396867943116451</v>
      </c>
      <c r="U97" s="721">
        <f>IF(INDEX(Historical!$H$7:$H$1372,MATCH(B97,Historical!$B$7:$B$1403,0))=0,"n/a",((INDEX(Historical!$C$7:$C$1381,MATCH(B97,Historical!$B$7:$B$1403,0))/INDEX(Historical!$H$7:$H$1372,MATCH(B97,Historical!$B$7:$B$1403,0)))^(1/5)-1)*100)</f>
        <v>12.570579552275095</v>
      </c>
      <c r="V97" s="721">
        <f>IF(INDEX(Historical!$O$7:$O$1372,MATCH(B97,Historical!$B$7:$B$1403,0))=0,"n/a",((INDEX(Historical!$C$7:$C$1381,MATCH(B97,Historical!$B$7:$B$1403,0))/INDEX(Historical!$O$7:$O$1372,MATCH(B97,Historical!$B$7:$B$1403,0)))^(1/10)-1)*100)</f>
        <v>20.415284831860415</v>
      </c>
      <c r="W97" s="722">
        <f t="shared" si="21"/>
        <v>0.61574353019347794</v>
      </c>
      <c r="X97" s="723">
        <f t="shared" si="22"/>
        <v>1.1971980525976282</v>
      </c>
      <c r="Y97" s="797"/>
      <c r="Z97" s="780">
        <f t="shared" si="23"/>
        <v>21.487603305785125</v>
      </c>
      <c r="AA97" s="788">
        <f t="shared" si="24"/>
        <v>39.033057851239668</v>
      </c>
      <c r="AB97" s="782">
        <v>12</v>
      </c>
      <c r="AC97" s="789">
        <v>2.42</v>
      </c>
      <c r="AD97" s="789">
        <v>1.63</v>
      </c>
      <c r="AE97" s="789">
        <v>5.15</v>
      </c>
      <c r="AF97" s="789">
        <v>4.13</v>
      </c>
      <c r="AG97" s="789">
        <v>10.9</v>
      </c>
      <c r="AH97" s="789">
        <v>20.100000000000001</v>
      </c>
      <c r="AI97" s="789">
        <v>-11.66</v>
      </c>
      <c r="AJ97" s="789">
        <v>10.5</v>
      </c>
      <c r="AK97" s="789">
        <v>24</v>
      </c>
      <c r="AL97" s="902">
        <v>3300</v>
      </c>
      <c r="AM97" s="791">
        <v>0.8</v>
      </c>
      <c r="AN97" s="789">
        <v>0</v>
      </c>
      <c r="AO97" s="792">
        <f t="shared" si="25"/>
        <v>-25.91198073385765</v>
      </c>
      <c r="AP97" s="793">
        <f t="shared" si="26"/>
        <v>13.121077117382018</v>
      </c>
      <c r="AQ97" s="794">
        <f t="shared" si="27"/>
        <v>167.67021909275672</v>
      </c>
      <c r="AR97" s="669">
        <f>INDEX(Historical!$C$7:$C$1381,MATCH(B97,Historical!$B$7:$B$1403,0))*IF(AH97="n/a",1.03,IF(AH97&lt;0,1.01,IF(AH97&gt;10,1.1,(1+AH97/100))))</f>
        <v>0.51700000000000002</v>
      </c>
      <c r="AS97" s="788">
        <f t="shared" si="28"/>
        <v>0.52217000000000002</v>
      </c>
      <c r="AT97" s="788">
        <f t="shared" si="32"/>
        <v>0.57438700000000009</v>
      </c>
      <c r="AU97" s="788">
        <f t="shared" si="32"/>
        <v>0.63182570000000016</v>
      </c>
      <c r="AV97" s="788">
        <f t="shared" si="32"/>
        <v>0.69500827000000021</v>
      </c>
      <c r="AW97" s="780">
        <f t="shared" si="29"/>
        <v>2.9403909700000006</v>
      </c>
      <c r="AX97" s="795">
        <f t="shared" si="30"/>
        <v>3.1128424412449722</v>
      </c>
      <c r="AY97" s="960">
        <v>1.03</v>
      </c>
      <c r="AZ97" s="791">
        <v>14.729999999999999</v>
      </c>
      <c r="BA97" s="791">
        <v>-17.09</v>
      </c>
      <c r="BB97" s="791">
        <v>-10.85</v>
      </c>
      <c r="BC97" s="791">
        <v>-5.1100000000000003</v>
      </c>
      <c r="BD97" s="933"/>
      <c r="BE97" s="641">
        <v>2010</v>
      </c>
      <c r="BF97" s="922">
        <f t="shared" si="31"/>
        <v>0</v>
      </c>
      <c r="BG97" s="847">
        <v>7.5</v>
      </c>
    </row>
    <row r="98" spans="1:59" ht="11.25" customHeight="1" x14ac:dyDescent="0.2">
      <c r="A98" s="905" t="s">
        <v>4095</v>
      </c>
      <c r="B98" s="899" t="s">
        <v>4096</v>
      </c>
      <c r="C98" s="957" t="s">
        <v>246</v>
      </c>
      <c r="D98" s="957" t="s">
        <v>4369</v>
      </c>
      <c r="E98" s="754">
        <v>5</v>
      </c>
      <c r="F98" s="1235">
        <v>827</v>
      </c>
      <c r="G98" s="1163" t="s">
        <v>106</v>
      </c>
      <c r="H98" s="1163" t="s">
        <v>106</v>
      </c>
      <c r="I98" s="898">
        <v>20.49</v>
      </c>
      <c r="J98" s="669">
        <f t="shared" si="18"/>
        <v>1.3665202537823331</v>
      </c>
      <c r="K98" s="901">
        <v>0.28000000000000003</v>
      </c>
      <c r="L98" s="911">
        <v>1</v>
      </c>
      <c r="M98" s="660">
        <f t="shared" si="19"/>
        <v>0.28000000000000003</v>
      </c>
      <c r="N98" s="894" t="s">
        <v>4450</v>
      </c>
      <c r="O98" s="756">
        <v>0.25</v>
      </c>
      <c r="P98" s="636">
        <v>43538</v>
      </c>
      <c r="Q98" s="636">
        <v>43553</v>
      </c>
      <c r="R98" s="660">
        <f t="shared" si="20"/>
        <v>12.000000000000011</v>
      </c>
      <c r="S98" s="721">
        <f>IF(INDEX(Historical!$D$7:$D$1379,MATCH(B98,Historical!$B$7:$B$1403,0))=0,"n/a",(INDEX(Historical!$C$7:$C$1381,MATCH(B98,Historical!$B$7:$B$1403,0))/INDEX(Historical!$D$7:$D$1379,MATCH(B98,Historical!$B$7:$B$1403,0))-1)*100)</f>
        <v>12.000000000000011</v>
      </c>
      <c r="T98" s="721">
        <f>IF(INDEX(Historical!$F$7:$F$1372,MATCH(B98,Historical!$B$7:$B$1403,0))=0,"n/a",((INDEX(Historical!$C$7:$C$1381,MATCH(B98,Historical!$B$7:$B$1403,0))/INDEX(Historical!$F$7:$F$1372,MATCH(B98,Historical!$B$7:$B$1403,0)))^(1/3)-1)*100)</f>
        <v>15.867554829548336</v>
      </c>
      <c r="U98" s="721" t="str">
        <f>IF(INDEX(Historical!$H$7:$H$1372,MATCH(B98,Historical!$B$7:$B$1403,0))=0,"n/a",((INDEX(Historical!$C$7:$C$1381,MATCH(B98,Historical!$B$7:$B$1403,0))/INDEX(Historical!$H$7:$H$1372,MATCH(B98,Historical!$B$7:$B$1403,0)))^(1/5)-1)*100)</f>
        <v>n/a</v>
      </c>
      <c r="V98" s="721" t="str">
        <f>IF(INDEX(Historical!$O$7:$O$1372,MATCH(B98,Historical!$B$7:$B$1403,0))=0,"n/a",((INDEX(Historical!$C$7:$C$1381,MATCH(B98,Historical!$B$7:$B$1403,0))/INDEX(Historical!$O$7:$O$1372,MATCH(B98,Historical!$B$7:$B$1403,0)))^(1/10)-1)*100)</f>
        <v>n/a</v>
      </c>
      <c r="W98" s="722" t="str">
        <f t="shared" si="21"/>
        <v>n/a</v>
      </c>
      <c r="X98" s="723" t="str">
        <f t="shared" si="22"/>
        <v>n/a</v>
      </c>
      <c r="Y98" s="900"/>
      <c r="Z98" s="669">
        <f t="shared" si="23"/>
        <v>15.053763440860216</v>
      </c>
      <c r="AA98" s="910">
        <f t="shared" si="24"/>
        <v>11.016129032258062</v>
      </c>
      <c r="AB98" s="911">
        <v>12</v>
      </c>
      <c r="AC98" s="889">
        <v>1.86</v>
      </c>
      <c r="AD98" s="889" t="s">
        <v>136</v>
      </c>
      <c r="AE98" s="889">
        <v>0.32</v>
      </c>
      <c r="AF98" s="889">
        <v>0.98</v>
      </c>
      <c r="AG98" s="889">
        <v>9</v>
      </c>
      <c r="AH98" s="889">
        <v>-7.8</v>
      </c>
      <c r="AI98" s="889" t="s">
        <v>136</v>
      </c>
      <c r="AJ98" s="889">
        <v>6</v>
      </c>
      <c r="AK98" s="889" t="s">
        <v>136</v>
      </c>
      <c r="AL98" s="902">
        <v>38.119999999999997</v>
      </c>
      <c r="AM98" s="896">
        <v>79.91</v>
      </c>
      <c r="AN98" s="889">
        <v>0.47</v>
      </c>
      <c r="AO98" s="762" t="str">
        <f t="shared" si="25"/>
        <v>n/a</v>
      </c>
      <c r="AP98" s="763" t="str">
        <f t="shared" si="26"/>
        <v>n/a</v>
      </c>
      <c r="AQ98" s="912">
        <f t="shared" si="27"/>
        <v>-30.73141981593065</v>
      </c>
      <c r="AR98" s="669">
        <f>INDEX(Historical!$C$7:$C$1381,MATCH(B98,Historical!$B$7:$B$1403,0))*IF(AH98="n/a",1.03,IF(AH98&lt;0,1.01,IF(AH98&gt;10,1.1,(1+AH98/100))))</f>
        <v>0.28280000000000005</v>
      </c>
      <c r="AS98" s="910">
        <f t="shared" si="28"/>
        <v>0.29128400000000004</v>
      </c>
      <c r="AT98" s="910">
        <f t="shared" si="32"/>
        <v>0.30002252000000007</v>
      </c>
      <c r="AU98" s="910">
        <f t="shared" si="32"/>
        <v>0.30902319560000008</v>
      </c>
      <c r="AV98" s="910">
        <f t="shared" si="32"/>
        <v>0.31829389146800008</v>
      </c>
      <c r="AW98" s="669">
        <f t="shared" si="29"/>
        <v>1.5014236070680003</v>
      </c>
      <c r="AX98" s="770">
        <f t="shared" si="30"/>
        <v>7.3275920305905338</v>
      </c>
      <c r="AY98" s="959">
        <v>0.28000000000000003</v>
      </c>
      <c r="AZ98" s="896">
        <v>0.4</v>
      </c>
      <c r="BA98" s="896">
        <v>-19.63</v>
      </c>
      <c r="BB98" s="896">
        <v>-6.09</v>
      </c>
      <c r="BC98" s="896">
        <v>-11.61</v>
      </c>
      <c r="BE98" s="641">
        <v>2015</v>
      </c>
      <c r="BF98" s="922">
        <f t="shared" si="31"/>
        <v>0</v>
      </c>
      <c r="BG98" s="906">
        <v>4.3999999999999995</v>
      </c>
    </row>
    <row r="99" spans="1:59" ht="11.25" customHeight="1" x14ac:dyDescent="0.2">
      <c r="A99" s="887" t="s">
        <v>149</v>
      </c>
      <c r="B99" s="899" t="s">
        <v>150</v>
      </c>
      <c r="C99" s="957" t="s">
        <v>153</v>
      </c>
      <c r="D99" s="957" t="s">
        <v>4340</v>
      </c>
      <c r="E99" s="754">
        <v>48</v>
      </c>
      <c r="F99" s="1235">
        <v>39</v>
      </c>
      <c r="G99" s="1235" t="s">
        <v>37</v>
      </c>
      <c r="H99" s="1235" t="s">
        <v>37</v>
      </c>
      <c r="I99" s="889">
        <v>237.82</v>
      </c>
      <c r="J99" s="669">
        <f t="shared" si="18"/>
        <v>1.3287360188377766</v>
      </c>
      <c r="K99" s="901">
        <v>0.79</v>
      </c>
      <c r="L99" s="911">
        <v>4</v>
      </c>
      <c r="M99" s="660">
        <f t="shared" si="19"/>
        <v>3.16</v>
      </c>
      <c r="N99" s="894" t="s">
        <v>151</v>
      </c>
      <c r="O99" s="756">
        <v>0.77</v>
      </c>
      <c r="P99" s="885">
        <v>43807</v>
      </c>
      <c r="Q99" s="885">
        <v>43737</v>
      </c>
      <c r="R99" s="660">
        <f t="shared" si="20"/>
        <v>2.5974025974025996</v>
      </c>
      <c r="S99" s="721">
        <f>IF(INDEX(Historical!$D$7:$D$1379,MATCH(B99,Historical!$B$7:$B$1403,0))=0,"n/a",(INDEX(Historical!$C$7:$C$1381,MATCH(B99,Historical!$B$7:$B$1403,0))/INDEX(Historical!$D$7:$D$1379,MATCH(B99,Historical!$B$7:$B$1403,0))-1)*100)</f>
        <v>2.6490066225165476</v>
      </c>
      <c r="T99" s="721">
        <f>IF(INDEX(Historical!$F$7:$F$1372,MATCH(B99,Historical!$B$7:$B$1403,0))=0,"n/a",((INDEX(Historical!$C$7:$C$1381,MATCH(B99,Historical!$B$7:$B$1403,0))/INDEX(Historical!$F$7:$F$1372,MATCH(B99,Historical!$B$7:$B$1403,0)))^(1/3)-1)*100)</f>
        <v>4.5837317697531965</v>
      </c>
      <c r="U99" s="721">
        <f>IF(INDEX(Historical!$H$7:$H$1372,MATCH(B99,Historical!$B$7:$B$1403,0))=0,"n/a",((INDEX(Historical!$C$7:$C$1381,MATCH(B99,Historical!$B$7:$B$1403,0))/INDEX(Historical!$H$7:$H$1372,MATCH(B99,Historical!$B$7:$B$1403,0)))^(1/5)-1)*100)</f>
        <v>6.7620325308412221</v>
      </c>
      <c r="V99" s="721">
        <f>IF(INDEX(Historical!$O$7:$O$1372,MATCH(B99,Historical!$B$7:$B$1403,0))=0,"n/a",((INDEX(Historical!$C$7:$C$1381,MATCH(B99,Historical!$B$7:$B$1403,0))/INDEX(Historical!$O$7:$O$1372,MATCH(B99,Historical!$B$7:$B$1403,0)))^(1/10)-1)*100)</f>
        <v>8.912763124201394</v>
      </c>
      <c r="W99" s="722">
        <f t="shared" si="21"/>
        <v>0.75869092857184139</v>
      </c>
      <c r="X99" s="723" t="str">
        <f t="shared" si="22"/>
        <v>n/a</v>
      </c>
      <c r="Y99" s="900" t="s">
        <v>152</v>
      </c>
      <c r="Z99" s="669">
        <f t="shared" si="23"/>
        <v>131.66666666666669</v>
      </c>
      <c r="AA99" s="910">
        <f t="shared" si="24"/>
        <v>99.091666666666669</v>
      </c>
      <c r="AB99" s="911">
        <v>9</v>
      </c>
      <c r="AC99" s="889">
        <v>2.4</v>
      </c>
      <c r="AD99" s="889">
        <v>12.57</v>
      </c>
      <c r="AE99" s="889">
        <v>3.72</v>
      </c>
      <c r="AF99" s="889">
        <v>3.04</v>
      </c>
      <c r="AG99" s="889">
        <v>3.5999999999999996</v>
      </c>
      <c r="AH99" s="889">
        <v>24.4</v>
      </c>
      <c r="AI99" s="889">
        <v>11.07</v>
      </c>
      <c r="AJ99" s="889">
        <v>-8.9</v>
      </c>
      <c r="AK99" s="889">
        <v>7.9</v>
      </c>
      <c r="AL99" s="902">
        <v>64470</v>
      </c>
      <c r="AM99" s="896">
        <v>0.2</v>
      </c>
      <c r="AN99" s="889">
        <v>0.92</v>
      </c>
      <c r="AO99" s="762">
        <f t="shared" si="25"/>
        <v>-91.000898116987671</v>
      </c>
      <c r="AP99" s="763">
        <f t="shared" si="26"/>
        <v>8.0907685496789981</v>
      </c>
      <c r="AQ99" s="912">
        <f t="shared" si="27"/>
        <v>265.90142368109451</v>
      </c>
      <c r="AR99" s="669">
        <f>INDEX(Historical!$C$7:$C$1381,MATCH(B99,Historical!$B$7:$B$1403,0))*IF(AH99="n/a",1.03,IF(AH99&lt;0,1.01,IF(AH99&gt;10,1.1,(1+AH99/100))))</f>
        <v>3.4100000000000006</v>
      </c>
      <c r="AS99" s="910">
        <f t="shared" si="28"/>
        <v>3.7510000000000008</v>
      </c>
      <c r="AT99" s="910">
        <f t="shared" si="32"/>
        <v>4.0473290000000004</v>
      </c>
      <c r="AU99" s="910">
        <f t="shared" si="32"/>
        <v>4.3670679909999999</v>
      </c>
      <c r="AV99" s="910">
        <f t="shared" si="32"/>
        <v>4.7120663622889998</v>
      </c>
      <c r="AW99" s="669">
        <f t="shared" si="29"/>
        <v>20.287463353289002</v>
      </c>
      <c r="AX99" s="770">
        <f t="shared" si="30"/>
        <v>8.5305959773311759</v>
      </c>
      <c r="AY99" s="959">
        <v>1.02</v>
      </c>
      <c r="AZ99" s="896">
        <v>7.3800000000000008</v>
      </c>
      <c r="BA99" s="896">
        <v>-17.05</v>
      </c>
      <c r="BB99" s="896">
        <v>-11.379999999999999</v>
      </c>
      <c r="BC99" s="896">
        <v>-6.39</v>
      </c>
      <c r="BE99" s="641">
        <v>1973</v>
      </c>
      <c r="BF99" s="922">
        <f t="shared" si="31"/>
        <v>5</v>
      </c>
      <c r="BG99" s="906">
        <v>1.5</v>
      </c>
    </row>
    <row r="100" spans="1:59" ht="11.25" customHeight="1" x14ac:dyDescent="0.2">
      <c r="A100" s="887" t="s">
        <v>238</v>
      </c>
      <c r="B100" s="899" t="s">
        <v>239</v>
      </c>
      <c r="C100" s="957" t="s">
        <v>108</v>
      </c>
      <c r="D100" s="957" t="s">
        <v>4351</v>
      </c>
      <c r="E100" s="754">
        <v>40</v>
      </c>
      <c r="F100" s="1235">
        <v>65</v>
      </c>
      <c r="G100" s="1206" t="s">
        <v>37</v>
      </c>
      <c r="H100" s="1206" t="s">
        <v>115</v>
      </c>
      <c r="I100" s="889">
        <v>21.76</v>
      </c>
      <c r="J100" s="669">
        <f t="shared" si="18"/>
        <v>4.9632352941176467</v>
      </c>
      <c r="K100" s="901">
        <v>0.27</v>
      </c>
      <c r="L100" s="911">
        <v>4</v>
      </c>
      <c r="M100" s="660">
        <f t="shared" si="19"/>
        <v>1.08</v>
      </c>
      <c r="N100" s="894" t="s">
        <v>127</v>
      </c>
      <c r="O100" s="756">
        <v>0.26</v>
      </c>
      <c r="P100" s="885">
        <v>43828</v>
      </c>
      <c r="Q100" s="885">
        <v>43839</v>
      </c>
      <c r="R100" s="660">
        <f t="shared" si="20"/>
        <v>3.8461538461538494</v>
      </c>
      <c r="S100" s="721">
        <f>IF(INDEX(Historical!$D$7:$D$1379,MATCH(B100,Historical!$B$7:$B$1403,0))=0,"n/a",(INDEX(Historical!$C$7:$C$1381,MATCH(B100,Historical!$B$7:$B$1403,0))/INDEX(Historical!$D$7:$D$1379,MATCH(B100,Historical!$B$7:$B$1403,0))-1)*100)</f>
        <v>13.043478260869556</v>
      </c>
      <c r="T100" s="721">
        <f>IF(INDEX(Historical!$F$7:$F$1372,MATCH(B100,Historical!$B$7:$B$1403,0))=0,"n/a",((INDEX(Historical!$C$7:$C$1381,MATCH(B100,Historical!$B$7:$B$1403,0))/INDEX(Historical!$F$7:$F$1372,MATCH(B100,Historical!$B$7:$B$1403,0)))^(1/3)-1)*100)</f>
        <v>13.040381433805571</v>
      </c>
      <c r="U100" s="721">
        <f>IF(INDEX(Historical!$H$7:$H$1372,MATCH(B100,Historical!$B$7:$B$1403,0))=0,"n/a",((INDEX(Historical!$C$7:$C$1381,MATCH(B100,Historical!$B$7:$B$1403,0))/INDEX(Historical!$H$7:$H$1372,MATCH(B100,Historical!$B$7:$B$1403,0)))^(1/5)-1)*100)</f>
        <v>16.723531932969316</v>
      </c>
      <c r="V100" s="721">
        <f>IF(INDEX(Historical!$O$7:$O$1372,MATCH(B100,Historical!$B$7:$B$1403,0))=0,"n/a",((INDEX(Historical!$C$7:$C$1381,MATCH(B100,Historical!$B$7:$B$1403,0))/INDEX(Historical!$O$7:$O$1372,MATCH(B100,Historical!$B$7:$B$1403,0)))^(1/10)-1)*100)</f>
        <v>14.021704985878225</v>
      </c>
      <c r="W100" s="722">
        <f t="shared" si="21"/>
        <v>1.1926889026557184</v>
      </c>
      <c r="X100" s="723" t="str">
        <f t="shared" si="22"/>
        <v>n/a</v>
      </c>
      <c r="Y100" s="679"/>
      <c r="Z100" s="669">
        <f t="shared" si="23"/>
        <v>43.027888446215144</v>
      </c>
      <c r="AA100" s="910">
        <f t="shared" si="24"/>
        <v>8.6693227091633478</v>
      </c>
      <c r="AB100" s="911">
        <v>9</v>
      </c>
      <c r="AC100" s="889">
        <v>2.5099999999999998</v>
      </c>
      <c r="AD100" s="889" t="s">
        <v>136</v>
      </c>
      <c r="AE100" s="889">
        <v>1.91</v>
      </c>
      <c r="AF100" s="889">
        <v>1.07</v>
      </c>
      <c r="AG100" s="889">
        <v>12.6</v>
      </c>
      <c r="AH100" s="889">
        <v>-26.3</v>
      </c>
      <c r="AI100" s="889">
        <v>-2.25</v>
      </c>
      <c r="AJ100" s="889">
        <v>-9.1</v>
      </c>
      <c r="AK100" s="889">
        <v>-8.6199999999999992</v>
      </c>
      <c r="AL100" s="902">
        <v>11010</v>
      </c>
      <c r="AM100" s="896">
        <v>40.400000000000006</v>
      </c>
      <c r="AN100" s="889">
        <v>0.08</v>
      </c>
      <c r="AO100" s="762">
        <f t="shared" si="25"/>
        <v>13.017444517923613</v>
      </c>
      <c r="AP100" s="763">
        <f t="shared" si="26"/>
        <v>21.68676722708696</v>
      </c>
      <c r="AQ100" s="912">
        <f t="shared" si="27"/>
        <v>-35.79139794975621</v>
      </c>
      <c r="AR100" s="669">
        <f>INDEX(Historical!$C$7:$C$1381,MATCH(B100,Historical!$B$7:$B$1403,0))*IF(AH100="n/a",1.03,IF(AH100&lt;0,1.01,IF(AH100&gt;10,1.1,(1+AH100/100))))</f>
        <v>1.0504</v>
      </c>
      <c r="AS100" s="910">
        <f t="shared" si="28"/>
        <v>1.0609040000000001</v>
      </c>
      <c r="AT100" s="910">
        <f t="shared" si="32"/>
        <v>1.0715130400000001</v>
      </c>
      <c r="AU100" s="910">
        <f t="shared" si="32"/>
        <v>1.0822281704000001</v>
      </c>
      <c r="AV100" s="910">
        <f t="shared" si="32"/>
        <v>1.0930504521040001</v>
      </c>
      <c r="AW100" s="669">
        <f t="shared" si="29"/>
        <v>5.3580956625040006</v>
      </c>
      <c r="AX100" s="770">
        <f t="shared" si="30"/>
        <v>24.623601390183826</v>
      </c>
      <c r="AY100" s="959">
        <v>1.18</v>
      </c>
      <c r="AZ100" s="896">
        <v>-1.94</v>
      </c>
      <c r="BA100" s="896">
        <v>-39.25</v>
      </c>
      <c r="BB100" s="896">
        <v>-14.23</v>
      </c>
      <c r="BC100" s="896">
        <v>-24.709999999999997</v>
      </c>
      <c r="BE100" s="641">
        <v>1981</v>
      </c>
      <c r="BF100" s="922">
        <f t="shared" si="31"/>
        <v>3</v>
      </c>
      <c r="BG100" s="906">
        <v>8.6</v>
      </c>
    </row>
    <row r="101" spans="1:59" ht="11.25" customHeight="1" x14ac:dyDescent="0.2">
      <c r="A101" s="904" t="s">
        <v>4063</v>
      </c>
      <c r="B101" s="899" t="s">
        <v>4064</v>
      </c>
      <c r="C101" s="957" t="s">
        <v>131</v>
      </c>
      <c r="D101" s="957" t="s">
        <v>4346</v>
      </c>
      <c r="E101" s="754">
        <v>11</v>
      </c>
      <c r="F101" s="1235">
        <v>336</v>
      </c>
      <c r="G101" s="1158" t="s">
        <v>106</v>
      </c>
      <c r="H101" s="1158" t="s">
        <v>106</v>
      </c>
      <c r="I101" s="898">
        <v>49.86</v>
      </c>
      <c r="J101" s="669">
        <f t="shared" si="18"/>
        <v>4.3521861211391899</v>
      </c>
      <c r="K101" s="901">
        <v>0.54249999999999998</v>
      </c>
      <c r="L101" s="911">
        <v>4</v>
      </c>
      <c r="M101" s="660">
        <f t="shared" si="19"/>
        <v>2.17</v>
      </c>
      <c r="N101" s="894" t="s">
        <v>151</v>
      </c>
      <c r="O101" s="756">
        <v>0.51500000000000001</v>
      </c>
      <c r="P101" s="885">
        <v>43888</v>
      </c>
      <c r="Q101" s="885">
        <v>43919</v>
      </c>
      <c r="R101" s="660">
        <f t="shared" si="20"/>
        <v>5.3398058252427125</v>
      </c>
      <c r="S101" s="721">
        <f>IF(INDEX(Historical!$D$7:$D$1379,MATCH(B101,Historical!$B$7:$B$1403,0))=0,"n/a",(INDEX(Historical!$C$7:$C$1381,MATCH(B101,Historical!$B$7:$B$1403,0))/INDEX(Historical!$D$7:$D$1379,MATCH(B101,Historical!$B$7:$B$1403,0))-1)*100)</f>
        <v>5.1020408163265252</v>
      </c>
      <c r="T101" s="721">
        <f>IF(INDEX(Historical!$F$7:$F$1372,MATCH(B101,Historical!$B$7:$B$1403,0))=0,"n/a",((INDEX(Historical!$C$7:$C$1381,MATCH(B101,Historical!$B$7:$B$1403,0))/INDEX(Historical!$F$7:$F$1372,MATCH(B101,Historical!$B$7:$B$1403,0)))^(1/3)-1)*100)</f>
        <v>4.9902748600228808</v>
      </c>
      <c r="U101" s="721">
        <f>IF(INDEX(Historical!$H$7:$H$1372,MATCH(B101,Historical!$B$7:$B$1403,0))=0,"n/a",((INDEX(Historical!$C$7:$C$1381,MATCH(B101,Historical!$B$7:$B$1403,0))/INDEX(Historical!$H$7:$H$1372,MATCH(B101,Historical!$B$7:$B$1403,0)))^(1/5)-1)*100)</f>
        <v>6.1987672087406853</v>
      </c>
      <c r="V101" s="721">
        <f>IF(INDEX(Historical!$O$7:$O$1372,MATCH(B101,Historical!$B$7:$B$1403,0))=0,"n/a",((INDEX(Historical!$C$7:$C$1381,MATCH(B101,Historical!$B$7:$B$1403,0))/INDEX(Historical!$O$7:$O$1372,MATCH(B101,Historical!$B$7:$B$1403,0)))^(1/10)-1)*100)</f>
        <v>5.1221733208306253</v>
      </c>
      <c r="W101" s="722">
        <f t="shared" si="21"/>
        <v>1.2101830259299926</v>
      </c>
      <c r="X101" s="723" t="str">
        <f t="shared" si="22"/>
        <v>n/a</v>
      </c>
      <c r="Y101" s="899" t="s">
        <v>475</v>
      </c>
      <c r="Z101" s="669" t="str">
        <f t="shared" si="23"/>
        <v>n/a</v>
      </c>
      <c r="AA101" s="910" t="str">
        <f t="shared" si="24"/>
        <v>n/a</v>
      </c>
      <c r="AB101" s="911">
        <v>12</v>
      </c>
      <c r="AC101" s="889">
        <v>-0.05</v>
      </c>
      <c r="AD101" s="889" t="s">
        <v>136</v>
      </c>
      <c r="AE101" s="889">
        <v>2.99</v>
      </c>
      <c r="AF101" s="889">
        <v>1.95</v>
      </c>
      <c r="AG101" s="889" t="s">
        <v>136</v>
      </c>
      <c r="AH101" s="889" t="s">
        <v>136</v>
      </c>
      <c r="AI101" s="889" t="s">
        <v>136</v>
      </c>
      <c r="AJ101" s="889">
        <v>-86.13</v>
      </c>
      <c r="AK101" s="889" t="s">
        <v>136</v>
      </c>
      <c r="AL101" s="902">
        <v>8920</v>
      </c>
      <c r="AM101" s="896" t="s">
        <v>136</v>
      </c>
      <c r="AN101" s="889" t="s">
        <v>136</v>
      </c>
      <c r="AO101" s="762" t="str">
        <f t="shared" si="25"/>
        <v>n/a</v>
      </c>
      <c r="AP101" s="763">
        <f t="shared" si="26"/>
        <v>10.550953329879874</v>
      </c>
      <c r="AQ101" s="912" t="str">
        <f t="shared" si="27"/>
        <v>n/a</v>
      </c>
      <c r="AR101" s="669">
        <f>INDEX(Historical!$C$7:$C$1381,MATCH(B101,Historical!$B$7:$B$1403,0))*IF(AH101="n/a",1.03,IF(AH101&lt;0,1.01,IF(AH101&gt;10,1.1,(1+AH101/100))))</f>
        <v>2.1217999999999999</v>
      </c>
      <c r="AS101" s="910">
        <f t="shared" si="28"/>
        <v>2.185454</v>
      </c>
      <c r="AT101" s="910">
        <f t="shared" si="32"/>
        <v>2.2510176200000003</v>
      </c>
      <c r="AU101" s="910">
        <f t="shared" si="32"/>
        <v>2.3185481486000001</v>
      </c>
      <c r="AV101" s="910">
        <f t="shared" si="32"/>
        <v>2.3881045930580003</v>
      </c>
      <c r="AW101" s="669">
        <f t="shared" si="29"/>
        <v>11.264924361658</v>
      </c>
      <c r="AX101" s="770">
        <f t="shared" si="30"/>
        <v>22.593109429719213</v>
      </c>
      <c r="AY101" s="959" t="s">
        <v>136</v>
      </c>
      <c r="AZ101" s="896">
        <v>67.36999999999999</v>
      </c>
      <c r="BA101" s="896">
        <v>-13.569999999999999</v>
      </c>
      <c r="BB101" s="896">
        <v>1.77</v>
      </c>
      <c r="BC101" s="896">
        <v>21.310000000000002</v>
      </c>
      <c r="BE101" s="641">
        <v>2010</v>
      </c>
      <c r="BF101" s="922">
        <f t="shared" si="31"/>
        <v>0</v>
      </c>
      <c r="BG101" s="906" t="s">
        <v>136</v>
      </c>
    </row>
    <row r="102" spans="1:59" ht="11.25" customHeight="1" x14ac:dyDescent="0.2">
      <c r="A102" s="895" t="s">
        <v>161</v>
      </c>
      <c r="B102" s="899" t="s">
        <v>162</v>
      </c>
      <c r="C102" s="957" t="s">
        <v>128</v>
      </c>
      <c r="D102" s="957" t="s">
        <v>4363</v>
      </c>
      <c r="E102" s="754">
        <v>36</v>
      </c>
      <c r="F102" s="1235">
        <v>76</v>
      </c>
      <c r="G102" s="1102" t="s">
        <v>115</v>
      </c>
      <c r="H102" s="1102" t="s">
        <v>115</v>
      </c>
      <c r="I102" s="889">
        <v>61.41</v>
      </c>
      <c r="J102" s="669">
        <f t="shared" si="18"/>
        <v>1.1353199804592087</v>
      </c>
      <c r="K102" s="901">
        <v>0.17430000000000001</v>
      </c>
      <c r="L102" s="911">
        <v>4</v>
      </c>
      <c r="M102" s="660">
        <f t="shared" si="19"/>
        <v>0.69720000000000004</v>
      </c>
      <c r="N102" s="894" t="s">
        <v>163</v>
      </c>
      <c r="O102" s="756">
        <v>0.16600000000000001</v>
      </c>
      <c r="P102" s="885">
        <v>43802</v>
      </c>
      <c r="Q102" s="885">
        <v>43831</v>
      </c>
      <c r="R102" s="660">
        <f t="shared" si="20"/>
        <v>5.0000000000000009</v>
      </c>
      <c r="S102" s="721">
        <f>IF(INDEX(Historical!$D$7:$D$1379,MATCH(B102,Historical!$B$7:$B$1403,0))=0,"n/a",(INDEX(Historical!$C$7:$C$1381,MATCH(B102,Historical!$B$7:$B$1403,0))/INDEX(Historical!$D$7:$D$1379,MATCH(B102,Historical!$B$7:$B$1403,0))-1)*100)</f>
        <v>5.0632911392405111</v>
      </c>
      <c r="T102" s="721">
        <f>IF(INDEX(Historical!$F$7:$F$1372,MATCH(B102,Historical!$B$7:$B$1403,0))=0,"n/a",((INDEX(Historical!$C$7:$C$1381,MATCH(B102,Historical!$B$7:$B$1403,0))/INDEX(Historical!$F$7:$F$1372,MATCH(B102,Historical!$B$7:$B$1403,0)))^(1/3)-1)*100)</f>
        <v>6.8701436680861372</v>
      </c>
      <c r="U102" s="721">
        <f>IF(INDEX(Historical!$H$7:$H$1372,MATCH(B102,Historical!$B$7:$B$1403,0))=0,"n/a",((INDEX(Historical!$C$7:$C$1381,MATCH(B102,Historical!$B$7:$B$1403,0))/INDEX(Historical!$H$7:$H$1372,MATCH(B102,Historical!$B$7:$B$1403,0)))^(1/5)-1)*100)</f>
        <v>7.0644317120605482</v>
      </c>
      <c r="V102" s="721">
        <f>IF(INDEX(Historical!$O$7:$O$1372,MATCH(B102,Historical!$B$7:$B$1403,0))=0,"n/a",((INDEX(Historical!$C$7:$C$1381,MATCH(B102,Historical!$B$7:$B$1403,0))/INDEX(Historical!$O$7:$O$1372,MATCH(B102,Historical!$B$7:$B$1403,0)))^(1/10)-1)*100)</f>
        <v>8.0314364271328653</v>
      </c>
      <c r="W102" s="722">
        <f t="shared" si="21"/>
        <v>0.87959753851683953</v>
      </c>
      <c r="X102" s="723">
        <f t="shared" si="22"/>
        <v>1.811392746682192</v>
      </c>
      <c r="Y102" s="925"/>
      <c r="Z102" s="669">
        <f t="shared" si="23"/>
        <v>42.000000000000007</v>
      </c>
      <c r="AA102" s="910">
        <f t="shared" si="24"/>
        <v>36.993975903614455</v>
      </c>
      <c r="AB102" s="911">
        <v>4</v>
      </c>
      <c r="AC102" s="889">
        <v>1.66</v>
      </c>
      <c r="AD102" s="889">
        <v>5.88</v>
      </c>
      <c r="AE102" s="889">
        <v>8.65</v>
      </c>
      <c r="AF102" s="889">
        <v>15.09</v>
      </c>
      <c r="AG102" s="889">
        <v>50.6</v>
      </c>
      <c r="AH102" s="889">
        <v>-5.4</v>
      </c>
      <c r="AI102" s="889">
        <v>5.8500000000000005</v>
      </c>
      <c r="AJ102" s="889">
        <v>3.9</v>
      </c>
      <c r="AK102" s="889">
        <v>6.2700000000000005</v>
      </c>
      <c r="AL102" s="902">
        <v>29430</v>
      </c>
      <c r="AM102" s="896">
        <v>0.3</v>
      </c>
      <c r="AN102" s="889">
        <v>1.26</v>
      </c>
      <c r="AO102" s="762">
        <f t="shared" si="25"/>
        <v>-28.794224211094701</v>
      </c>
      <c r="AP102" s="763">
        <f t="shared" si="26"/>
        <v>8.1997516925197562</v>
      </c>
      <c r="AQ102" s="912">
        <f t="shared" si="27"/>
        <v>398.10266518082489</v>
      </c>
      <c r="AR102" s="669">
        <f>INDEX(Historical!$C$7:$C$1381,MATCH(B102,Historical!$B$7:$B$1403,0))*IF(AH102="n/a",1.03,IF(AH102&lt;0,1.01,IF(AH102&gt;10,1.1,(1+AH102/100))))</f>
        <v>0.67064000000000001</v>
      </c>
      <c r="AS102" s="910">
        <f t="shared" si="28"/>
        <v>0.70987244000000005</v>
      </c>
      <c r="AT102" s="910">
        <f t="shared" si="32"/>
        <v>0.75438144198800006</v>
      </c>
      <c r="AU102" s="910">
        <f t="shared" si="32"/>
        <v>0.80168115840064769</v>
      </c>
      <c r="AV102" s="910">
        <f t="shared" si="32"/>
        <v>0.85194656703236826</v>
      </c>
      <c r="AW102" s="669">
        <f t="shared" si="29"/>
        <v>3.788521607421016</v>
      </c>
      <c r="AX102" s="770">
        <f t="shared" si="30"/>
        <v>6.1692258710649996</v>
      </c>
      <c r="AY102" s="959">
        <v>0.67</v>
      </c>
      <c r="AZ102" s="896">
        <v>30.080000000000002</v>
      </c>
      <c r="BA102" s="896">
        <v>-15.7</v>
      </c>
      <c r="BB102" s="896">
        <v>-10.35</v>
      </c>
      <c r="BC102" s="896">
        <v>-0.70000000000000007</v>
      </c>
      <c r="BE102" s="641">
        <v>1985</v>
      </c>
      <c r="BF102" s="922">
        <f t="shared" si="31"/>
        <v>3</v>
      </c>
      <c r="BG102" s="906">
        <v>16.100000000000001</v>
      </c>
    </row>
    <row r="103" spans="1:59" ht="11.25" customHeight="1" x14ac:dyDescent="0.2">
      <c r="A103" s="887" t="s">
        <v>3800</v>
      </c>
      <c r="B103" s="899" t="s">
        <v>3801</v>
      </c>
      <c r="C103" s="957" t="s">
        <v>108</v>
      </c>
      <c r="D103" s="957" t="s">
        <v>4347</v>
      </c>
      <c r="E103" s="754">
        <v>6</v>
      </c>
      <c r="F103" s="1235">
        <v>736</v>
      </c>
      <c r="G103" s="1115" t="s">
        <v>106</v>
      </c>
      <c r="H103" s="1115" t="s">
        <v>106</v>
      </c>
      <c r="I103" s="898">
        <v>11.34</v>
      </c>
      <c r="J103" s="669">
        <f t="shared" si="18"/>
        <v>3.5273368606701947</v>
      </c>
      <c r="K103" s="901">
        <v>0.1</v>
      </c>
      <c r="L103" s="911">
        <v>4</v>
      </c>
      <c r="M103" s="660">
        <f t="shared" si="19"/>
        <v>0.4</v>
      </c>
      <c r="N103" s="894" t="s">
        <v>991</v>
      </c>
      <c r="O103" s="756">
        <v>0.09</v>
      </c>
      <c r="P103" s="890">
        <v>43319</v>
      </c>
      <c r="Q103" s="890">
        <v>43336</v>
      </c>
      <c r="R103" s="660">
        <f t="shared" si="20"/>
        <v>11.111111111111121</v>
      </c>
      <c r="S103" s="721">
        <f>IF(INDEX(Historical!$D$7:$D$1379,MATCH(B103,Historical!$B$7:$B$1403,0))=0,"n/a",(INDEX(Historical!$C$7:$C$1381,MATCH(B103,Historical!$B$7:$B$1403,0))/INDEX(Historical!$D$7:$D$1379,MATCH(B103,Historical!$B$7:$B$1403,0))-1)*100)</f>
        <v>8.1081081081081141</v>
      </c>
      <c r="T103" s="721">
        <f>IF(INDEX(Historical!$F$7:$F$1372,MATCH(B103,Historical!$B$7:$B$1403,0))=0,"n/a",((INDEX(Historical!$C$7:$C$1381,MATCH(B103,Historical!$B$7:$B$1403,0))/INDEX(Historical!$F$7:$F$1372,MATCH(B103,Historical!$B$7:$B$1403,0)))^(1/3)-1)*100)</f>
        <v>23.959618848218689</v>
      </c>
      <c r="U103" s="721">
        <f>IF(INDEX(Historical!$H$7:$H$1372,MATCH(B103,Historical!$B$7:$B$1403,0))=0,"n/a",((INDEX(Historical!$C$7:$C$1381,MATCH(B103,Historical!$B$7:$B$1403,0))/INDEX(Historical!$H$7:$H$1372,MATCH(B103,Historical!$B$7:$B$1403,0)))^(1/5)-1)*100)</f>
        <v>37.972966146121493</v>
      </c>
      <c r="V103" s="721">
        <f>IF(INDEX(Historical!$O$7:$O$1372,MATCH(B103,Historical!$B$7:$B$1403,0))=0,"n/a",((INDEX(Historical!$C$7:$C$1381,MATCH(B103,Historical!$B$7:$B$1403,0))/INDEX(Historical!$O$7:$O$1372,MATCH(B103,Historical!$B$7:$B$1403,0)))^(1/10)-1)*100)</f>
        <v>3.6311209910314224</v>
      </c>
      <c r="W103" s="722">
        <f t="shared" si="21"/>
        <v>10.457642760985292</v>
      </c>
      <c r="X103" s="723">
        <f t="shared" si="22"/>
        <v>0.81838289108020446</v>
      </c>
      <c r="Y103" s="691" t="s">
        <v>4513</v>
      </c>
      <c r="Z103" s="669">
        <f t="shared" si="23"/>
        <v>53.333333333333336</v>
      </c>
      <c r="AA103" s="910">
        <f t="shared" si="24"/>
        <v>15.12</v>
      </c>
      <c r="AB103" s="911">
        <v>12</v>
      </c>
      <c r="AC103" s="889">
        <v>0.75</v>
      </c>
      <c r="AD103" s="889">
        <v>1.9</v>
      </c>
      <c r="AE103" s="889">
        <v>2.65</v>
      </c>
      <c r="AF103" s="889">
        <v>1</v>
      </c>
      <c r="AG103" s="889">
        <v>8.7999999999999989</v>
      </c>
      <c r="AH103" s="889">
        <v>76.5</v>
      </c>
      <c r="AI103" s="889">
        <v>8.81</v>
      </c>
      <c r="AJ103" s="889">
        <v>46.400000000000006</v>
      </c>
      <c r="AK103" s="889">
        <v>8</v>
      </c>
      <c r="AL103" s="902">
        <v>173.28</v>
      </c>
      <c r="AM103" s="896">
        <v>11.66</v>
      </c>
      <c r="AN103" s="889">
        <v>0</v>
      </c>
      <c r="AO103" s="762">
        <f t="shared" si="25"/>
        <v>26.380303006791692</v>
      </c>
      <c r="AP103" s="763">
        <f t="shared" si="26"/>
        <v>41.50030300679169</v>
      </c>
      <c r="AQ103" s="912">
        <f t="shared" si="27"/>
        <v>-18.02439387232322</v>
      </c>
      <c r="AR103" s="669">
        <f>INDEX(Historical!$C$7:$C$1381,MATCH(B103,Historical!$B$7:$B$1403,0))*IF(AH103="n/a",1.03,IF(AH103&lt;0,1.01,IF(AH103&gt;10,1.1,(1+AH103/100))))</f>
        <v>0.44000000000000006</v>
      </c>
      <c r="AS103" s="910">
        <f t="shared" si="28"/>
        <v>0.47876400000000008</v>
      </c>
      <c r="AT103" s="910">
        <f t="shared" si="32"/>
        <v>0.51706512000000016</v>
      </c>
      <c r="AU103" s="910">
        <f t="shared" si="32"/>
        <v>0.55843032960000016</v>
      </c>
      <c r="AV103" s="910">
        <f t="shared" si="32"/>
        <v>0.60310475596800017</v>
      </c>
      <c r="AW103" s="669">
        <f t="shared" si="29"/>
        <v>2.5973642055680006</v>
      </c>
      <c r="AX103" s="770">
        <f t="shared" si="30"/>
        <v>22.904446257213408</v>
      </c>
      <c r="AY103" s="959">
        <v>0.31</v>
      </c>
      <c r="AZ103" s="896">
        <v>2.15</v>
      </c>
      <c r="BA103" s="896">
        <v>-29.39</v>
      </c>
      <c r="BB103" s="896">
        <v>-10.97</v>
      </c>
      <c r="BC103" s="896">
        <v>-12.3</v>
      </c>
      <c r="BE103" s="641">
        <v>2014</v>
      </c>
      <c r="BF103" s="922">
        <f t="shared" si="31"/>
        <v>0</v>
      </c>
      <c r="BG103" s="906">
        <v>1</v>
      </c>
    </row>
    <row r="104" spans="1:59" ht="11.25" customHeight="1" x14ac:dyDescent="0.2">
      <c r="A104" s="895" t="s">
        <v>1829</v>
      </c>
      <c r="B104" s="899" t="s">
        <v>1830</v>
      </c>
      <c r="C104" s="957" t="s">
        <v>4335</v>
      </c>
      <c r="D104" s="957" t="s">
        <v>4336</v>
      </c>
      <c r="E104" s="754">
        <v>6</v>
      </c>
      <c r="F104" s="1235">
        <v>743</v>
      </c>
      <c r="G104" s="1235" t="s">
        <v>106</v>
      </c>
      <c r="H104" s="1235" t="s">
        <v>106</v>
      </c>
      <c r="I104" s="898">
        <v>43.01</v>
      </c>
      <c r="J104" s="669">
        <f t="shared" si="18"/>
        <v>4.9290862590095328</v>
      </c>
      <c r="K104" s="901">
        <v>0.53</v>
      </c>
      <c r="L104" s="911">
        <v>4</v>
      </c>
      <c r="M104" s="660">
        <f t="shared" si="19"/>
        <v>2.12</v>
      </c>
      <c r="N104" s="894" t="s">
        <v>160</v>
      </c>
      <c r="O104" s="756">
        <v>0.52</v>
      </c>
      <c r="P104" s="890">
        <v>43481</v>
      </c>
      <c r="Q104" s="890">
        <v>43496</v>
      </c>
      <c r="R104" s="660">
        <f t="shared" si="20"/>
        <v>1.9230769230769247</v>
      </c>
      <c r="S104" s="721">
        <f>IF(INDEX(Historical!$D$7:$D$1379,MATCH(B104,Historical!$B$7:$B$1403,0))=0,"n/a",(INDEX(Historical!$C$7:$C$1381,MATCH(B104,Historical!$B$7:$B$1403,0))/INDEX(Historical!$D$7:$D$1379,MATCH(B104,Historical!$B$7:$B$1403,0))-1)*100)</f>
        <v>1.9230769230769162</v>
      </c>
      <c r="T104" s="721">
        <f>IF(INDEX(Historical!$F$7:$F$1372,MATCH(B104,Historical!$B$7:$B$1403,0))=0,"n/a",((INDEX(Historical!$C$7:$C$1381,MATCH(B104,Historical!$B$7:$B$1403,0))/INDEX(Historical!$F$7:$F$1372,MATCH(B104,Historical!$B$7:$B$1403,0)))^(1/3)-1)*100)</f>
        <v>4.8349307472692393</v>
      </c>
      <c r="U104" s="721">
        <f>IF(INDEX(Historical!$H$7:$H$1372,MATCH(B104,Historical!$B$7:$B$1403,0))=0,"n/a",((INDEX(Historical!$C$7:$C$1381,MATCH(B104,Historical!$B$7:$B$1403,0))/INDEX(Historical!$H$7:$H$1372,MATCH(B104,Historical!$B$7:$B$1403,0)))^(1/5)-1)*100)</f>
        <v>6.3266797710131994</v>
      </c>
      <c r="V104" s="721">
        <f>IF(INDEX(Historical!$O$7:$O$1372,MATCH(B104,Historical!$B$7:$B$1403,0))=0,"n/a",((INDEX(Historical!$C$7:$C$1381,MATCH(B104,Historical!$B$7:$B$1403,0))/INDEX(Historical!$O$7:$O$1372,MATCH(B104,Historical!$B$7:$B$1403,0)))^(1/10)-1)*100)</f>
        <v>3.3152528741531739</v>
      </c>
      <c r="W104" s="722">
        <f t="shared" si="21"/>
        <v>1.9083551123168077</v>
      </c>
      <c r="X104" s="723">
        <f t="shared" si="22"/>
        <v>0.27627422580843664</v>
      </c>
      <c r="Y104" s="679"/>
      <c r="Z104" s="669">
        <f t="shared" si="23"/>
        <v>123.97660818713452</v>
      </c>
      <c r="AA104" s="910">
        <f t="shared" si="24"/>
        <v>25.152046783625732</v>
      </c>
      <c r="AB104" s="911">
        <v>12</v>
      </c>
      <c r="AC104" s="889">
        <v>1.71</v>
      </c>
      <c r="AD104" s="889">
        <v>3.32</v>
      </c>
      <c r="AE104" s="889">
        <v>4.24</v>
      </c>
      <c r="AF104" s="889">
        <v>5.34</v>
      </c>
      <c r="AG104" s="889">
        <v>21.4</v>
      </c>
      <c r="AH104" s="889">
        <v>-1.6</v>
      </c>
      <c r="AI104" s="889" t="s">
        <v>136</v>
      </c>
      <c r="AJ104" s="889">
        <v>22.900000000000002</v>
      </c>
      <c r="AK104" s="889">
        <v>7.6</v>
      </c>
      <c r="AL104" s="902">
        <v>993.53</v>
      </c>
      <c r="AM104" s="896">
        <v>0.4</v>
      </c>
      <c r="AN104" s="889">
        <v>5.46</v>
      </c>
      <c r="AO104" s="762">
        <f t="shared" si="25"/>
        <v>-13.896280753603</v>
      </c>
      <c r="AP104" s="763">
        <f t="shared" si="26"/>
        <v>11.255766030022732</v>
      </c>
      <c r="AQ104" s="912">
        <f t="shared" si="27"/>
        <v>144.3239469088906</v>
      </c>
      <c r="AR104" s="669">
        <f>INDEX(Historical!$C$7:$C$1381,MATCH(B104,Historical!$B$7:$B$1403,0))*IF(AH104="n/a",1.03,IF(AH104&lt;0,1.01,IF(AH104&gt;10,1.1,(1+AH104/100))))</f>
        <v>2.1412</v>
      </c>
      <c r="AS104" s="910">
        <f t="shared" si="28"/>
        <v>2.2054360000000002</v>
      </c>
      <c r="AT104" s="910">
        <f t="shared" si="32"/>
        <v>2.3730491360000001</v>
      </c>
      <c r="AU104" s="910">
        <f t="shared" si="32"/>
        <v>2.5534008703360005</v>
      </c>
      <c r="AV104" s="910">
        <f t="shared" si="32"/>
        <v>2.7474593364815365</v>
      </c>
      <c r="AW104" s="669">
        <f t="shared" si="29"/>
        <v>12.020545342817538</v>
      </c>
      <c r="AX104" s="770">
        <f t="shared" si="30"/>
        <v>27.948257016548567</v>
      </c>
      <c r="AY104" s="959">
        <v>0.91</v>
      </c>
      <c r="AZ104" s="896">
        <v>-6.83</v>
      </c>
      <c r="BA104" s="896">
        <v>-26.47</v>
      </c>
      <c r="BB104" s="896">
        <v>-15.770000000000001</v>
      </c>
      <c r="BC104" s="896">
        <v>-18.89</v>
      </c>
      <c r="BE104" s="641">
        <v>2014</v>
      </c>
      <c r="BF104" s="922">
        <f t="shared" si="31"/>
        <v>0</v>
      </c>
      <c r="BG104" s="906">
        <v>2.5</v>
      </c>
    </row>
    <row r="105" spans="1:59" ht="11.25" customHeight="1" x14ac:dyDescent="0.2">
      <c r="A105" s="895" t="s">
        <v>480</v>
      </c>
      <c r="B105" s="899" t="s">
        <v>481</v>
      </c>
      <c r="C105" s="957" t="s">
        <v>128</v>
      </c>
      <c r="D105" s="957" t="s">
        <v>4343</v>
      </c>
      <c r="E105" s="754">
        <v>19</v>
      </c>
      <c r="F105" s="1235">
        <v>174</v>
      </c>
      <c r="G105" s="1235" t="s">
        <v>106</v>
      </c>
      <c r="H105" s="1235" t="s">
        <v>106</v>
      </c>
      <c r="I105" s="898">
        <v>46.95</v>
      </c>
      <c r="J105" s="669">
        <f t="shared" si="18"/>
        <v>4.2598509052183173</v>
      </c>
      <c r="K105" s="901">
        <v>0.5</v>
      </c>
      <c r="L105" s="911">
        <v>4</v>
      </c>
      <c r="M105" s="660">
        <f t="shared" si="19"/>
        <v>2</v>
      </c>
      <c r="N105" s="894" t="s">
        <v>304</v>
      </c>
      <c r="O105" s="756">
        <v>0.46</v>
      </c>
      <c r="P105" s="890">
        <v>43333</v>
      </c>
      <c r="Q105" s="890">
        <v>43348</v>
      </c>
      <c r="R105" s="660">
        <f t="shared" si="20"/>
        <v>8.6956521739130395</v>
      </c>
      <c r="S105" s="721">
        <f>IF(INDEX(Historical!$D$7:$D$1379,MATCH(B105,Historical!$B$7:$B$1403,0))=0,"n/a",(INDEX(Historical!$C$7:$C$1381,MATCH(B105,Historical!$B$7:$B$1403,0))/INDEX(Historical!$D$7:$D$1379,MATCH(B105,Historical!$B$7:$B$1403,0))-1)*100)</f>
        <v>4.1666666666666741</v>
      </c>
      <c r="T105" s="721">
        <f>IF(INDEX(Historical!$F$7:$F$1372,MATCH(B105,Historical!$B$7:$B$1403,0))=0,"n/a",((INDEX(Historical!$C$7:$C$1381,MATCH(B105,Historical!$B$7:$B$1403,0))/INDEX(Historical!$F$7:$F$1372,MATCH(B105,Historical!$B$7:$B$1403,0)))^(1/3)-1)*100)</f>
        <v>7.7217345015941907</v>
      </c>
      <c r="U105" s="721">
        <f>IF(INDEX(Historical!$H$7:$H$1372,MATCH(B105,Historical!$B$7:$B$1403,0))=0,"n/a",((INDEX(Historical!$C$7:$C$1381,MATCH(B105,Historical!$B$7:$B$1403,0))/INDEX(Historical!$H$7:$H$1372,MATCH(B105,Historical!$B$7:$B$1403,0)))^(1/5)-1)*100)</f>
        <v>9.3362073943278112</v>
      </c>
      <c r="V105" s="721">
        <f>IF(INDEX(Historical!$O$7:$O$1372,MATCH(B105,Historical!$B$7:$B$1403,0))=0,"n/a",((INDEX(Historical!$C$7:$C$1381,MATCH(B105,Historical!$B$7:$B$1403,0))/INDEX(Historical!$O$7:$O$1372,MATCH(B105,Historical!$B$7:$B$1403,0)))^(1/10)-1)*100)</f>
        <v>9.5958226385217227</v>
      </c>
      <c r="W105" s="722">
        <f t="shared" si="21"/>
        <v>0.97294497262259672</v>
      </c>
      <c r="X105" s="723">
        <f t="shared" si="22"/>
        <v>1.0148051515573708</v>
      </c>
      <c r="Y105" s="691" t="s">
        <v>4521</v>
      </c>
      <c r="Z105" s="669" t="str">
        <f t="shared" si="23"/>
        <v>n/a</v>
      </c>
      <c r="AA105" s="910" t="str">
        <f t="shared" si="24"/>
        <v>n/a</v>
      </c>
      <c r="AB105" s="911">
        <v>12</v>
      </c>
      <c r="AC105" s="889">
        <v>-9.36</v>
      </c>
      <c r="AD105" s="889" t="s">
        <v>136</v>
      </c>
      <c r="AE105" s="889">
        <v>0.16</v>
      </c>
      <c r="AF105" s="889">
        <v>1.76</v>
      </c>
      <c r="AG105" s="889">
        <v>10.299999999999999</v>
      </c>
      <c r="AH105" s="889">
        <v>23.5</v>
      </c>
      <c r="AI105" s="889">
        <v>17.46</v>
      </c>
      <c r="AJ105" s="889">
        <v>9.1999999999999993</v>
      </c>
      <c r="AK105" s="889">
        <v>10.100000000000001</v>
      </c>
      <c r="AL105" s="902">
        <v>6740</v>
      </c>
      <c r="AM105" s="896">
        <v>3.1</v>
      </c>
      <c r="AN105" s="889">
        <v>1.72</v>
      </c>
      <c r="AO105" s="762" t="str">
        <f t="shared" si="25"/>
        <v>n/a</v>
      </c>
      <c r="AP105" s="763">
        <f t="shared" si="26"/>
        <v>13.596058299546129</v>
      </c>
      <c r="AQ105" s="912" t="str">
        <f t="shared" si="27"/>
        <v>n/a</v>
      </c>
      <c r="AR105" s="669">
        <f>INDEX(Historical!$C$7:$C$1381,MATCH(B105,Historical!$B$7:$B$1403,0))*IF(AH105="n/a",1.03,IF(AH105&lt;0,1.01,IF(AH105&gt;10,1.1,(1+AH105/100))))</f>
        <v>2.2000000000000002</v>
      </c>
      <c r="AS105" s="910">
        <f t="shared" si="28"/>
        <v>2.4200000000000004</v>
      </c>
      <c r="AT105" s="910">
        <f t="shared" si="32"/>
        <v>2.6620000000000008</v>
      </c>
      <c r="AU105" s="910">
        <f t="shared" si="32"/>
        <v>2.9282000000000012</v>
      </c>
      <c r="AV105" s="910">
        <f t="shared" si="32"/>
        <v>3.2210200000000015</v>
      </c>
      <c r="AW105" s="669">
        <f t="shared" si="29"/>
        <v>13.431220000000005</v>
      </c>
      <c r="AX105" s="770">
        <f t="shared" si="30"/>
        <v>28.607497337593191</v>
      </c>
      <c r="AY105" s="959">
        <v>1</v>
      </c>
      <c r="AZ105" s="896">
        <v>-0.66</v>
      </c>
      <c r="BA105" s="896">
        <v>-21.29</v>
      </c>
      <c r="BB105" s="896">
        <v>-14.430000000000001</v>
      </c>
      <c r="BC105" s="896">
        <v>-14.91</v>
      </c>
      <c r="BE105" s="641">
        <v>2001</v>
      </c>
      <c r="BF105" s="922">
        <f t="shared" si="31"/>
        <v>2</v>
      </c>
      <c r="BG105" s="906">
        <v>2.7</v>
      </c>
    </row>
    <row r="106" spans="1:59" s="796" customFormat="1" ht="11.25" customHeight="1" x14ac:dyDescent="0.2">
      <c r="A106" s="664" t="s">
        <v>972</v>
      </c>
      <c r="B106" s="804" t="s">
        <v>973</v>
      </c>
      <c r="C106" s="957" t="s">
        <v>128</v>
      </c>
      <c r="D106" s="957" t="s">
        <v>4343</v>
      </c>
      <c r="E106" s="1211">
        <v>9</v>
      </c>
      <c r="F106" s="1235">
        <v>439</v>
      </c>
      <c r="G106" s="1234" t="s">
        <v>106</v>
      </c>
      <c r="H106" s="1234" t="s">
        <v>106</v>
      </c>
      <c r="I106" s="779">
        <v>14.8</v>
      </c>
      <c r="J106" s="780">
        <f t="shared" si="18"/>
        <v>12.837837837837837</v>
      </c>
      <c r="K106" s="781">
        <v>0.47499999999999998</v>
      </c>
      <c r="L106" s="782">
        <v>4</v>
      </c>
      <c r="M106" s="783">
        <f t="shared" si="19"/>
        <v>1.9</v>
      </c>
      <c r="N106" s="784" t="s">
        <v>720</v>
      </c>
      <c r="O106" s="785">
        <v>0.46500000000000002</v>
      </c>
      <c r="P106" s="805">
        <v>43279</v>
      </c>
      <c r="Q106" s="805">
        <v>43311</v>
      </c>
      <c r="R106" s="783">
        <f t="shared" si="20"/>
        <v>2.1505376344085918</v>
      </c>
      <c r="S106" s="721">
        <f>IF(INDEX(Historical!$D$7:$D$1379,MATCH(B106,Historical!$B$7:$B$1403,0))=0,"n/a",(INDEX(Historical!$C$7:$C$1381,MATCH(B106,Historical!$B$7:$B$1403,0))/INDEX(Historical!$D$7:$D$1379,MATCH(B106,Historical!$B$7:$B$1403,0))-1)*100)</f>
        <v>1.0638297872340496</v>
      </c>
      <c r="T106" s="721">
        <f>IF(INDEX(Historical!$F$7:$F$1372,MATCH(B106,Historical!$B$7:$B$1403,0))=0,"n/a",((INDEX(Historical!$C$7:$C$1381,MATCH(B106,Historical!$B$7:$B$1403,0))/INDEX(Historical!$F$7:$F$1372,MATCH(B106,Historical!$B$7:$B$1403,0)))^(1/3)-1)*100)</f>
        <v>5.6758885818975147</v>
      </c>
      <c r="U106" s="721">
        <f>IF(INDEX(Historical!$H$7:$H$1372,MATCH(B106,Historical!$B$7:$B$1403,0))=0,"n/a",((INDEX(Historical!$C$7:$C$1381,MATCH(B106,Historical!$B$7:$B$1403,0))/INDEX(Historical!$H$7:$H$1372,MATCH(B106,Historical!$B$7:$B$1403,0)))^(1/5)-1)*100)</f>
        <v>7.0739850656267755</v>
      </c>
      <c r="V106" s="721">
        <f>IF(INDEX(Historical!$O$7:$O$1372,MATCH(B106,Historical!$B$7:$B$1403,0))=0,"n/a",((INDEX(Historical!$C$7:$C$1381,MATCH(B106,Historical!$B$7:$B$1403,0))/INDEX(Historical!$O$7:$O$1372,MATCH(B106,Historical!$B$7:$B$1403,0)))^(1/10)-1)*100)</f>
        <v>10.821613467534053</v>
      </c>
      <c r="W106" s="722">
        <f t="shared" si="21"/>
        <v>0.65369042119730614</v>
      </c>
      <c r="X106" s="723">
        <f t="shared" si="22"/>
        <v>0.33685643169651314</v>
      </c>
      <c r="Y106" s="958" t="s">
        <v>4514</v>
      </c>
      <c r="Z106" s="780">
        <f t="shared" si="23"/>
        <v>71.428571428571416</v>
      </c>
      <c r="AA106" s="788">
        <f t="shared" si="24"/>
        <v>5.5639097744360901</v>
      </c>
      <c r="AB106" s="782">
        <v>12</v>
      </c>
      <c r="AC106" s="789">
        <v>2.66</v>
      </c>
      <c r="AD106" s="789" t="s">
        <v>136</v>
      </c>
      <c r="AE106" s="789">
        <v>0.57999999999999996</v>
      </c>
      <c r="AF106" s="789">
        <v>1.1399999999999999</v>
      </c>
      <c r="AG106" s="789">
        <v>20.399999999999999</v>
      </c>
      <c r="AH106" s="789">
        <v>100</v>
      </c>
      <c r="AI106" s="789">
        <v>1.82</v>
      </c>
      <c r="AJ106" s="789">
        <v>21</v>
      </c>
      <c r="AK106" s="789">
        <v>-1</v>
      </c>
      <c r="AL106" s="790">
        <v>954.75</v>
      </c>
      <c r="AM106" s="791">
        <v>2.41</v>
      </c>
      <c r="AN106" s="789">
        <v>0</v>
      </c>
      <c r="AO106" s="792">
        <f t="shared" si="25"/>
        <v>14.34791312902852</v>
      </c>
      <c r="AP106" s="793">
        <f t="shared" si="26"/>
        <v>19.911822903464611</v>
      </c>
      <c r="AQ106" s="794">
        <f t="shared" si="27"/>
        <v>-46.905295753271034</v>
      </c>
      <c r="AR106" s="669">
        <f>INDEX(Historical!$C$7:$C$1381,MATCH(B106,Historical!$B$7:$B$1403,0))*IF(AH106="n/a",1.03,IF(AH106&lt;0,1.01,IF(AH106&gt;10,1.1,(1+AH106/100))))</f>
        <v>2.09</v>
      </c>
      <c r="AS106" s="788">
        <f t="shared" si="28"/>
        <v>2.1280379999999997</v>
      </c>
      <c r="AT106" s="788">
        <f t="shared" si="32"/>
        <v>2.1493183799999995</v>
      </c>
      <c r="AU106" s="788">
        <f t="shared" si="32"/>
        <v>2.1708115637999996</v>
      </c>
      <c r="AV106" s="788">
        <f t="shared" si="32"/>
        <v>2.1925196794379995</v>
      </c>
      <c r="AW106" s="780">
        <f t="shared" si="29"/>
        <v>10.730687623238</v>
      </c>
      <c r="AX106" s="795">
        <f t="shared" si="30"/>
        <v>72.504646102959455</v>
      </c>
      <c r="AY106" s="960">
        <v>0.47</v>
      </c>
      <c r="AZ106" s="791">
        <v>16.54</v>
      </c>
      <c r="BA106" s="791">
        <v>-43.36</v>
      </c>
      <c r="BB106" s="791">
        <v>-6.7299999999999995</v>
      </c>
      <c r="BC106" s="791">
        <v>-18.670000000000002</v>
      </c>
      <c r="BD106" s="933"/>
      <c r="BE106" s="641">
        <v>2011</v>
      </c>
      <c r="BF106" s="922">
        <f t="shared" si="31"/>
        <v>0</v>
      </c>
      <c r="BG106" s="847">
        <v>5.5</v>
      </c>
    </row>
    <row r="107" spans="1:59" ht="11.25" customHeight="1" x14ac:dyDescent="0.2">
      <c r="A107" s="895" t="s">
        <v>461</v>
      </c>
      <c r="B107" s="899" t="s">
        <v>462</v>
      </c>
      <c r="C107" s="957" t="s">
        <v>108</v>
      </c>
      <c r="D107" s="957" t="s">
        <v>4355</v>
      </c>
      <c r="E107" s="754">
        <v>16</v>
      </c>
      <c r="F107" s="1235">
        <v>234</v>
      </c>
      <c r="G107" s="1235" t="s">
        <v>115</v>
      </c>
      <c r="H107" s="1235" t="s">
        <v>115</v>
      </c>
      <c r="I107" s="898">
        <v>20.420000000000002</v>
      </c>
      <c r="J107" s="669">
        <f t="shared" si="18"/>
        <v>4.3095004897159646</v>
      </c>
      <c r="K107" s="901">
        <v>0.22</v>
      </c>
      <c r="L107" s="911">
        <v>4</v>
      </c>
      <c r="M107" s="660">
        <f t="shared" si="19"/>
        <v>0.88</v>
      </c>
      <c r="N107" s="894" t="s">
        <v>135</v>
      </c>
      <c r="O107" s="756">
        <v>0.2</v>
      </c>
      <c r="P107" s="885">
        <v>43598</v>
      </c>
      <c r="Q107" s="885">
        <v>43630</v>
      </c>
      <c r="R107" s="660">
        <f t="shared" si="20"/>
        <v>9.9999999999999947</v>
      </c>
      <c r="S107" s="721">
        <f>IF(INDEX(Historical!$D$7:$D$1379,MATCH(B107,Historical!$B$7:$B$1403,0))=0,"n/a",(INDEX(Historical!$C$7:$C$1381,MATCH(B107,Historical!$B$7:$B$1403,0))/INDEX(Historical!$D$7:$D$1379,MATCH(B107,Historical!$B$7:$B$1403,0))-1)*100)</f>
        <v>9.317401805008263</v>
      </c>
      <c r="T107" s="721">
        <f>IF(INDEX(Historical!$F$7:$F$1372,MATCH(B107,Historical!$B$7:$B$1403,0))=0,"n/a",((INDEX(Historical!$C$7:$C$1381,MATCH(B107,Historical!$B$7:$B$1403,0))/INDEX(Historical!$F$7:$F$1372,MATCH(B107,Historical!$B$7:$B$1403,0)))^(1/3)-1)*100)</f>
        <v>5.7761455592694855</v>
      </c>
      <c r="U107" s="721">
        <f>IF(INDEX(Historical!$H$7:$H$1372,MATCH(B107,Historical!$B$7:$B$1403,0))=0,"n/a",((INDEX(Historical!$C$7:$C$1381,MATCH(B107,Historical!$B$7:$B$1403,0))/INDEX(Historical!$H$7:$H$1372,MATCH(B107,Historical!$B$7:$B$1403,0)))^(1/5)-1)*100)</f>
        <v>7.3662842947329832</v>
      </c>
      <c r="V107" s="721">
        <f>IF(INDEX(Historical!$O$7:$O$1372,MATCH(B107,Historical!$B$7:$B$1403,0))=0,"n/a",((INDEX(Historical!$C$7:$C$1381,MATCH(B107,Historical!$B$7:$B$1403,0))/INDEX(Historical!$O$7:$O$1372,MATCH(B107,Historical!$B$7:$B$1403,0)))^(1/10)-1)*100)</f>
        <v>6.4056681229553769</v>
      </c>
      <c r="W107" s="722">
        <f t="shared" si="21"/>
        <v>1.1499634625676498</v>
      </c>
      <c r="X107" s="723">
        <f t="shared" si="22"/>
        <v>0.99544382361256534</v>
      </c>
      <c r="Y107" s="682"/>
      <c r="Z107" s="669">
        <f t="shared" si="23"/>
        <v>52.694610778443121</v>
      </c>
      <c r="AA107" s="910">
        <f t="shared" si="24"/>
        <v>12.227544910179642</v>
      </c>
      <c r="AB107" s="911">
        <v>12</v>
      </c>
      <c r="AC107" s="889">
        <v>1.67</v>
      </c>
      <c r="AD107" s="889" t="s">
        <v>136</v>
      </c>
      <c r="AE107" s="889">
        <v>2.39</v>
      </c>
      <c r="AF107" s="889">
        <v>0.8</v>
      </c>
      <c r="AG107" s="889">
        <v>7.8</v>
      </c>
      <c r="AH107" s="889">
        <v>7.9</v>
      </c>
      <c r="AI107" s="889" t="s">
        <v>136</v>
      </c>
      <c r="AJ107" s="889">
        <v>7.3999999999999995</v>
      </c>
      <c r="AK107" s="889" t="s">
        <v>136</v>
      </c>
      <c r="AL107" s="902">
        <v>319.77999999999997</v>
      </c>
      <c r="AM107" s="896">
        <v>1.2</v>
      </c>
      <c r="AN107" s="889">
        <v>0.11</v>
      </c>
      <c r="AO107" s="762">
        <f t="shared" si="25"/>
        <v>-0.55176012573069499</v>
      </c>
      <c r="AP107" s="763">
        <f t="shared" si="26"/>
        <v>11.675784784448947</v>
      </c>
      <c r="AQ107" s="912">
        <f t="shared" si="27"/>
        <v>-34.0638830107548</v>
      </c>
      <c r="AR107" s="669">
        <f>INDEX(Historical!$C$7:$C$1381,MATCH(B107,Historical!$B$7:$B$1403,0))*IF(AH107="n/a",1.03,IF(AH107&lt;0,1.01,IF(AH107&gt;10,1.1,(1+AH107/100))))</f>
        <v>0.92793999999999999</v>
      </c>
      <c r="AS107" s="910">
        <f t="shared" si="28"/>
        <v>0.95577820000000002</v>
      </c>
      <c r="AT107" s="910">
        <f t="shared" ref="AT107:AV126" si="33">IF($AK107="n/a",1.03*AS107,IF($AK107&lt;0,1.01*AS107,IF($AK107&gt;10,1.1*AS107,(1+$AK107/100)*AS107)))</f>
        <v>0.98445154600000007</v>
      </c>
      <c r="AU107" s="910">
        <f t="shared" si="33"/>
        <v>1.01398509238</v>
      </c>
      <c r="AV107" s="910">
        <f t="shared" si="33"/>
        <v>1.0444046451514</v>
      </c>
      <c r="AW107" s="669">
        <f t="shared" si="29"/>
        <v>4.9265594835314008</v>
      </c>
      <c r="AX107" s="770">
        <f t="shared" si="30"/>
        <v>24.126148303287955</v>
      </c>
      <c r="AY107" s="959">
        <v>1.01</v>
      </c>
      <c r="AZ107" s="896">
        <v>-2.76</v>
      </c>
      <c r="BA107" s="896">
        <v>-25.96</v>
      </c>
      <c r="BB107" s="896">
        <v>-13.81</v>
      </c>
      <c r="BC107" s="896">
        <v>-16.309999999999999</v>
      </c>
      <c r="BE107" s="641">
        <v>2004</v>
      </c>
      <c r="BF107" s="922">
        <f t="shared" si="31"/>
        <v>1</v>
      </c>
      <c r="BG107" s="906">
        <v>0.8</v>
      </c>
    </row>
    <row r="108" spans="1:59" ht="11.25" customHeight="1" x14ac:dyDescent="0.2">
      <c r="A108" s="13" t="s">
        <v>4033</v>
      </c>
      <c r="B108" s="1005" t="s">
        <v>4032</v>
      </c>
      <c r="C108" s="957" t="s">
        <v>108</v>
      </c>
      <c r="D108" s="957" t="s">
        <v>4355</v>
      </c>
      <c r="E108" s="754">
        <v>6</v>
      </c>
      <c r="F108" s="1235">
        <v>801</v>
      </c>
      <c r="G108" s="1235" t="s">
        <v>106</v>
      </c>
      <c r="H108" s="1235" t="s">
        <v>106</v>
      </c>
      <c r="I108" s="898">
        <v>24.41</v>
      </c>
      <c r="J108" s="669">
        <f t="shared" si="18"/>
        <v>3.9328144203195405</v>
      </c>
      <c r="K108" s="901">
        <v>0.24</v>
      </c>
      <c r="L108" s="911">
        <v>4</v>
      </c>
      <c r="M108" s="660">
        <f t="shared" si="19"/>
        <v>0.96</v>
      </c>
      <c r="N108" s="894" t="s">
        <v>515</v>
      </c>
      <c r="O108" s="756">
        <v>0.23</v>
      </c>
      <c r="P108" s="885">
        <v>43874</v>
      </c>
      <c r="Q108" s="885">
        <v>43889</v>
      </c>
      <c r="R108" s="660">
        <f t="shared" si="20"/>
        <v>4.3478260869565135</v>
      </c>
      <c r="S108" s="721">
        <f>IF(INDEX(Historical!$D$7:$D$1379,MATCH(B108,Historical!$B$7:$B$1403,0))=0,"n/a",(INDEX(Historical!$C$7:$C$1381,MATCH(B108,Historical!$B$7:$B$1403,0))/INDEX(Historical!$D$7:$D$1379,MATCH(B108,Historical!$B$7:$B$1403,0))-1)*100)</f>
        <v>4.5454545454545414</v>
      </c>
      <c r="T108" s="721">
        <f>IF(INDEX(Historical!$F$7:$F$1372,MATCH(B108,Historical!$B$7:$B$1403,0))=0,"n/a",((INDEX(Historical!$C$7:$C$1381,MATCH(B108,Historical!$B$7:$B$1403,0))/INDEX(Historical!$F$7:$F$1372,MATCH(B108,Historical!$B$7:$B$1403,0)))^(1/3)-1)*100)</f>
        <v>4.7689553171647248</v>
      </c>
      <c r="U108" s="721">
        <f>IF(INDEX(Historical!$H$7:$H$1372,MATCH(B108,Historical!$B$7:$B$1403,0))=0,"n/a",((INDEX(Historical!$C$7:$C$1381,MATCH(B108,Historical!$B$7:$B$1403,0))/INDEX(Historical!$H$7:$H$1372,MATCH(B108,Historical!$B$7:$B$1403,0)))^(1/5)-1)*100)</f>
        <v>5.0246072638682637</v>
      </c>
      <c r="V108" s="721">
        <f>IF(INDEX(Historical!$O$7:$O$1372,MATCH(B108,Historical!$B$7:$B$1403,0))=0,"n/a",((INDEX(Historical!$C$7:$C$1381,MATCH(B108,Historical!$B$7:$B$1403,0))/INDEX(Historical!$O$7:$O$1372,MATCH(B108,Historical!$B$7:$B$1403,0)))^(1/10)-1)*100)</f>
        <v>3.695708995385627</v>
      </c>
      <c r="W108" s="722">
        <f t="shared" si="21"/>
        <v>1.3595787087516542</v>
      </c>
      <c r="X108" s="723">
        <f t="shared" si="22"/>
        <v>0.76130413088913085</v>
      </c>
      <c r="Y108" s="900"/>
      <c r="Z108" s="669">
        <f t="shared" si="23"/>
        <v>47.058823529411761</v>
      </c>
      <c r="AA108" s="910">
        <f t="shared" si="24"/>
        <v>11.965686274509803</v>
      </c>
      <c r="AB108" s="911">
        <v>12</v>
      </c>
      <c r="AC108" s="889">
        <v>2.04</v>
      </c>
      <c r="AD108" s="889">
        <v>1.2</v>
      </c>
      <c r="AE108" s="889">
        <v>2.38</v>
      </c>
      <c r="AF108" s="889">
        <v>0.72</v>
      </c>
      <c r="AG108" s="889">
        <v>5.8000000000000007</v>
      </c>
      <c r="AH108" s="889">
        <v>23.1</v>
      </c>
      <c r="AI108" s="889">
        <v>6.5299999999999994</v>
      </c>
      <c r="AJ108" s="889">
        <v>6.6000000000000005</v>
      </c>
      <c r="AK108" s="889">
        <v>10</v>
      </c>
      <c r="AL108" s="902">
        <v>1220</v>
      </c>
      <c r="AM108" s="896">
        <v>2.9000000000000004</v>
      </c>
      <c r="AN108" s="889">
        <v>0.06</v>
      </c>
      <c r="AO108" s="762">
        <f t="shared" si="25"/>
        <v>-3.0082645903219998</v>
      </c>
      <c r="AP108" s="763">
        <f t="shared" si="26"/>
        <v>8.9574216841878034</v>
      </c>
      <c r="AQ108" s="912">
        <f t="shared" si="27"/>
        <v>-38.120927545387872</v>
      </c>
      <c r="AR108" s="669">
        <f>INDEX(Historical!$C$7:$C$1381,MATCH(B108,Historical!$B$7:$B$1403,0))*IF(AH108="n/a",1.03,IF(AH108&lt;0,1.01,IF(AH108&gt;10,1.1,(1+AH108/100))))</f>
        <v>1.0120000000000002</v>
      </c>
      <c r="AS108" s="910">
        <f t="shared" si="28"/>
        <v>1.0780836000000003</v>
      </c>
      <c r="AT108" s="910">
        <f t="shared" si="33"/>
        <v>1.1858919600000004</v>
      </c>
      <c r="AU108" s="910">
        <f t="shared" si="33"/>
        <v>1.3044811560000005</v>
      </c>
      <c r="AV108" s="910">
        <f t="shared" si="33"/>
        <v>1.4349292716000006</v>
      </c>
      <c r="AW108" s="669">
        <f t="shared" si="29"/>
        <v>6.015385987600002</v>
      </c>
      <c r="AX108" s="770">
        <f t="shared" si="30"/>
        <v>24.643121620647285</v>
      </c>
      <c r="AY108" s="959">
        <v>1.05</v>
      </c>
      <c r="AZ108" s="896">
        <v>-2.44</v>
      </c>
      <c r="BA108" s="896">
        <v>-27.61</v>
      </c>
      <c r="BB108" s="896">
        <v>-19.7</v>
      </c>
      <c r="BC108" s="896">
        <v>-20.080000000000002</v>
      </c>
      <c r="BE108" s="641">
        <v>2015</v>
      </c>
      <c r="BF108" s="922">
        <f t="shared" si="31"/>
        <v>0</v>
      </c>
      <c r="BG108" s="906">
        <v>0.70000000000000007</v>
      </c>
    </row>
    <row r="109" spans="1:59" ht="11.25" customHeight="1" x14ac:dyDescent="0.2">
      <c r="A109" s="895" t="s">
        <v>473</v>
      </c>
      <c r="B109" s="899" t="s">
        <v>474</v>
      </c>
      <c r="C109" s="957" t="s">
        <v>131</v>
      </c>
      <c r="D109" s="957" t="s">
        <v>4344</v>
      </c>
      <c r="E109" s="754">
        <v>13</v>
      </c>
      <c r="F109" s="1235">
        <v>294</v>
      </c>
      <c r="G109" s="1235" t="s">
        <v>106</v>
      </c>
      <c r="H109" s="1235" t="s">
        <v>106</v>
      </c>
      <c r="I109" s="898">
        <v>50.54</v>
      </c>
      <c r="J109" s="669">
        <f t="shared" si="18"/>
        <v>4.2540561931143648</v>
      </c>
      <c r="K109" s="901">
        <v>0.53749999999999998</v>
      </c>
      <c r="L109" s="911">
        <v>4</v>
      </c>
      <c r="M109" s="660">
        <f t="shared" si="19"/>
        <v>2.15</v>
      </c>
      <c r="N109" s="894" t="s">
        <v>151</v>
      </c>
      <c r="O109" s="756">
        <v>0.50249999999999995</v>
      </c>
      <c r="P109" s="885">
        <v>43888</v>
      </c>
      <c r="Q109" s="885">
        <v>43921</v>
      </c>
      <c r="R109" s="660">
        <f t="shared" si="20"/>
        <v>6.9651741293532412</v>
      </c>
      <c r="S109" s="721">
        <f>IF(INDEX(Historical!$D$7:$D$1379,MATCH(B109,Historical!$B$7:$B$1403,0))=0,"n/a",(INDEX(Historical!$C$7:$C$1381,MATCH(B109,Historical!$B$7:$B$1403,0))/INDEX(Historical!$D$7:$D$1379,MATCH(B109,Historical!$B$7:$B$1403,0))-1)*100)</f>
        <v>6.9148936170212671</v>
      </c>
      <c r="T109" s="721">
        <f>IF(INDEX(Historical!$F$7:$F$1372,MATCH(B109,Historical!$B$7:$B$1403,0))=0,"n/a",((INDEX(Historical!$C$7:$C$1381,MATCH(B109,Historical!$B$7:$B$1403,0))/INDEX(Historical!$F$7:$F$1372,MATCH(B109,Historical!$B$7:$B$1403,0)))^(1/3)-1)*100)</f>
        <v>9.2058121609562171</v>
      </c>
      <c r="U109" s="721">
        <f>IF(INDEX(Historical!$H$7:$H$1372,MATCH(B109,Historical!$B$7:$B$1403,0))=0,"n/a",((INDEX(Historical!$C$7:$C$1381,MATCH(B109,Historical!$B$7:$B$1403,0))/INDEX(Historical!$H$7:$H$1372,MATCH(B109,Historical!$B$7:$B$1403,0)))^(1/5)-1)*100)</f>
        <v>9.4453255830372118</v>
      </c>
      <c r="V109" s="721">
        <f>IF(INDEX(Historical!$O$7:$O$1372,MATCH(B109,Historical!$B$7:$B$1403,0))=0,"n/a",((INDEX(Historical!$C$7:$C$1381,MATCH(B109,Historical!$B$7:$B$1403,0))/INDEX(Historical!$O$7:$O$1372,MATCH(B109,Historical!$B$7:$B$1403,0)))^(1/10)-1)*100)</f>
        <v>11.019213196453581</v>
      </c>
      <c r="W109" s="722">
        <f t="shared" si="21"/>
        <v>0.85716878461677204</v>
      </c>
      <c r="X109" s="723" t="str">
        <f t="shared" si="22"/>
        <v>n/a</v>
      </c>
      <c r="Y109" s="899" t="s">
        <v>475</v>
      </c>
      <c r="Z109" s="669">
        <f t="shared" si="23"/>
        <v>1194.4444444444446</v>
      </c>
      <c r="AA109" s="910">
        <f t="shared" si="24"/>
        <v>280.77777777777777</v>
      </c>
      <c r="AB109" s="911">
        <v>12</v>
      </c>
      <c r="AC109" s="889">
        <v>0.18</v>
      </c>
      <c r="AD109" s="889">
        <v>36.54</v>
      </c>
      <c r="AE109" s="889">
        <v>3.17</v>
      </c>
      <c r="AF109" s="889">
        <v>2.48</v>
      </c>
      <c r="AG109" s="889" t="s">
        <v>136</v>
      </c>
      <c r="AH109" s="889">
        <v>1257.0999999999999</v>
      </c>
      <c r="AI109" s="889">
        <v>93.16</v>
      </c>
      <c r="AJ109" s="889">
        <v>-2.2200000000000002</v>
      </c>
      <c r="AK109" s="889">
        <v>7.6</v>
      </c>
      <c r="AL109" s="902">
        <v>20890</v>
      </c>
      <c r="AM109" s="896">
        <v>42.3</v>
      </c>
      <c r="AN109" s="889">
        <v>0</v>
      </c>
      <c r="AO109" s="762">
        <f t="shared" si="25"/>
        <v>-267.07839600162617</v>
      </c>
      <c r="AP109" s="763">
        <f t="shared" si="26"/>
        <v>13.699381776151576</v>
      </c>
      <c r="AQ109" s="912">
        <f t="shared" si="27"/>
        <v>456.30882266313154</v>
      </c>
      <c r="AR109" s="669">
        <f>INDEX(Historical!$C$7:$C$1381,MATCH(B109,Historical!$B$7:$B$1403,0))*IF(AH109="n/a",1.03,IF(AH109&lt;0,1.01,IF(AH109&gt;10,1.1,(1+AH109/100))))</f>
        <v>2.2109999999999999</v>
      </c>
      <c r="AS109" s="910">
        <f t="shared" si="28"/>
        <v>2.4321000000000002</v>
      </c>
      <c r="AT109" s="910">
        <f t="shared" si="33"/>
        <v>2.6169396000000003</v>
      </c>
      <c r="AU109" s="910">
        <f t="shared" si="33"/>
        <v>2.8158270096000004</v>
      </c>
      <c r="AV109" s="910">
        <f t="shared" si="33"/>
        <v>3.0298298623296005</v>
      </c>
      <c r="AW109" s="669">
        <f t="shared" si="29"/>
        <v>13.105696471929603</v>
      </c>
      <c r="AX109" s="770">
        <f t="shared" si="30"/>
        <v>25.931334530925216</v>
      </c>
      <c r="AY109" s="959">
        <v>0.77</v>
      </c>
      <c r="AZ109" s="896">
        <v>27.92</v>
      </c>
      <c r="BA109" s="896">
        <v>-10.25</v>
      </c>
      <c r="BB109" s="896">
        <v>-4.0599999999999996</v>
      </c>
      <c r="BC109" s="896">
        <v>5.1100000000000003</v>
      </c>
      <c r="BE109" s="641">
        <v>2008</v>
      </c>
      <c r="BF109" s="922">
        <f t="shared" si="31"/>
        <v>1</v>
      </c>
      <c r="BG109" s="906" t="s">
        <v>136</v>
      </c>
    </row>
    <row r="110" spans="1:59" ht="11.25" customHeight="1" x14ac:dyDescent="0.2">
      <c r="A110" s="887" t="s">
        <v>981</v>
      </c>
      <c r="B110" s="899" t="s">
        <v>982</v>
      </c>
      <c r="C110" s="957" t="s">
        <v>108</v>
      </c>
      <c r="D110" s="957" t="s">
        <v>4351</v>
      </c>
      <c r="E110" s="754">
        <v>9</v>
      </c>
      <c r="F110" s="1235">
        <v>492</v>
      </c>
      <c r="G110" s="1206" t="s">
        <v>37</v>
      </c>
      <c r="H110" s="1206" t="s">
        <v>37</v>
      </c>
      <c r="I110" s="898">
        <v>39.9</v>
      </c>
      <c r="J110" s="669">
        <f t="shared" si="18"/>
        <v>3.1077694235588975</v>
      </c>
      <c r="K110" s="901">
        <v>0.31</v>
      </c>
      <c r="L110" s="911">
        <v>4</v>
      </c>
      <c r="M110" s="660">
        <f t="shared" si="19"/>
        <v>1.24</v>
      </c>
      <c r="N110" s="894" t="s">
        <v>457</v>
      </c>
      <c r="O110" s="756">
        <v>0.28000000000000003</v>
      </c>
      <c r="P110" s="885">
        <v>43672</v>
      </c>
      <c r="Q110" s="885">
        <v>43686</v>
      </c>
      <c r="R110" s="660">
        <f t="shared" si="20"/>
        <v>10.714285714285703</v>
      </c>
      <c r="S110" s="721">
        <f>IF(INDEX(Historical!$D$7:$D$1379,MATCH(B110,Historical!$B$7:$B$1403,0))=0,"n/a",(INDEX(Historical!$C$7:$C$1381,MATCH(B110,Historical!$B$7:$B$1403,0))/INDEX(Historical!$D$7:$D$1379,MATCH(B110,Historical!$B$7:$B$1403,0))-1)*100)</f>
        <v>13.461538461538458</v>
      </c>
      <c r="T110" s="721">
        <f>IF(INDEX(Historical!$F$7:$F$1372,MATCH(B110,Historical!$B$7:$B$1403,0))=0,"n/a",((INDEX(Historical!$C$7:$C$1381,MATCH(B110,Historical!$B$7:$B$1403,0))/INDEX(Historical!$F$7:$F$1372,MATCH(B110,Historical!$B$7:$B$1403,0)))^(1/3)-1)*100)</f>
        <v>17.900732585083556</v>
      </c>
      <c r="U110" s="721">
        <f>IF(INDEX(Historical!$H$7:$H$1372,MATCH(B110,Historical!$B$7:$B$1403,0))=0,"n/a",((INDEX(Historical!$C$7:$C$1381,MATCH(B110,Historical!$B$7:$B$1403,0))/INDEX(Historical!$H$7:$H$1372,MATCH(B110,Historical!$B$7:$B$1403,0)))^(1/5)-1)*100)</f>
        <v>12.322720670278752</v>
      </c>
      <c r="V110" s="721">
        <f>IF(INDEX(Historical!$O$7:$O$1372,MATCH(B110,Historical!$B$7:$B$1403,0))=0,"n/a",((INDEX(Historical!$C$7:$C$1381,MATCH(B110,Historical!$B$7:$B$1403,0))/INDEX(Historical!$O$7:$O$1372,MATCH(B110,Historical!$B$7:$B$1403,0)))^(1/10)-1)*100)</f>
        <v>8.7504801533456966</v>
      </c>
      <c r="W110" s="722">
        <f t="shared" si="21"/>
        <v>1.4082336573916152</v>
      </c>
      <c r="X110" s="723">
        <f t="shared" si="22"/>
        <v>0.69228767810554781</v>
      </c>
      <c r="Y110" s="682"/>
      <c r="Z110" s="669">
        <f t="shared" si="23"/>
        <v>33.155080213903744</v>
      </c>
      <c r="AA110" s="910">
        <f t="shared" si="24"/>
        <v>10.668449197860962</v>
      </c>
      <c r="AB110" s="911">
        <v>12</v>
      </c>
      <c r="AC110" s="889">
        <v>3.74</v>
      </c>
      <c r="AD110" s="889">
        <v>2.77</v>
      </c>
      <c r="AE110" s="889">
        <v>5.07</v>
      </c>
      <c r="AF110" s="889">
        <v>0.99</v>
      </c>
      <c r="AG110" s="889">
        <v>10</v>
      </c>
      <c r="AH110" s="889">
        <v>29.5</v>
      </c>
      <c r="AI110" s="889">
        <v>9.08</v>
      </c>
      <c r="AJ110" s="889">
        <v>17.8</v>
      </c>
      <c r="AK110" s="889">
        <v>3.85</v>
      </c>
      <c r="AL110" s="902">
        <v>37440</v>
      </c>
      <c r="AM110" s="896">
        <v>0.2</v>
      </c>
      <c r="AN110" s="889">
        <v>0.76</v>
      </c>
      <c r="AO110" s="762">
        <f t="shared" si="25"/>
        <v>4.7620408959766873</v>
      </c>
      <c r="AP110" s="763">
        <f t="shared" si="26"/>
        <v>15.430490093837649</v>
      </c>
      <c r="AQ110" s="912">
        <f t="shared" si="27"/>
        <v>-31.48636889597207</v>
      </c>
      <c r="AR110" s="669">
        <f>INDEX(Historical!$C$7:$C$1381,MATCH(B110,Historical!$B$7:$B$1403,0))*IF(AH110="n/a",1.03,IF(AH110&lt;0,1.01,IF(AH110&gt;10,1.1,(1+AH110/100))))</f>
        <v>1.298</v>
      </c>
      <c r="AS110" s="910">
        <f t="shared" si="28"/>
        <v>1.4158584000000001</v>
      </c>
      <c r="AT110" s="910">
        <f t="shared" si="33"/>
        <v>1.4703689484</v>
      </c>
      <c r="AU110" s="910">
        <f t="shared" si="33"/>
        <v>1.5269781529133999</v>
      </c>
      <c r="AV110" s="910">
        <f t="shared" si="33"/>
        <v>1.5857668118005657</v>
      </c>
      <c r="AW110" s="669">
        <f t="shared" si="29"/>
        <v>7.2969723131139661</v>
      </c>
      <c r="AX110" s="770">
        <f t="shared" si="30"/>
        <v>18.288151160686635</v>
      </c>
      <c r="AY110" s="959">
        <v>1.06</v>
      </c>
      <c r="AZ110" s="896">
        <v>-0.82000000000000006</v>
      </c>
      <c r="BA110" s="896">
        <v>-26.479999999999997</v>
      </c>
      <c r="BB110" s="896">
        <v>-16.259999999999998</v>
      </c>
      <c r="BC110" s="896">
        <v>-13.209999999999999</v>
      </c>
      <c r="BE110" s="641">
        <v>2011</v>
      </c>
      <c r="BF110" s="922">
        <f t="shared" si="31"/>
        <v>0</v>
      </c>
      <c r="BG110" s="906">
        <v>1</v>
      </c>
    </row>
    <row r="111" spans="1:59" ht="11.25" customHeight="1" x14ac:dyDescent="0.2">
      <c r="A111" s="887" t="s">
        <v>156</v>
      </c>
      <c r="B111" s="899" t="s">
        <v>157</v>
      </c>
      <c r="C111" s="957" t="s">
        <v>131</v>
      </c>
      <c r="D111" s="957" t="s">
        <v>4344</v>
      </c>
      <c r="E111" s="754">
        <v>49</v>
      </c>
      <c r="F111" s="1235">
        <v>31</v>
      </c>
      <c r="G111" s="1208" t="s">
        <v>37</v>
      </c>
      <c r="H111" s="1208" t="s">
        <v>37</v>
      </c>
      <c r="I111" s="889">
        <v>72.2</v>
      </c>
      <c r="J111" s="669">
        <f t="shared" si="18"/>
        <v>2.9639889196675901</v>
      </c>
      <c r="K111" s="901">
        <v>0.53500000000000003</v>
      </c>
      <c r="L111" s="911">
        <v>4</v>
      </c>
      <c r="M111" s="660">
        <f t="shared" si="19"/>
        <v>2.14</v>
      </c>
      <c r="N111" s="894" t="s">
        <v>119</v>
      </c>
      <c r="O111" s="756">
        <v>0.505</v>
      </c>
      <c r="P111" s="885">
        <v>43784</v>
      </c>
      <c r="Q111" s="885">
        <v>43800</v>
      </c>
      <c r="R111" s="660">
        <f t="shared" si="20"/>
        <v>5.9405940594059459</v>
      </c>
      <c r="S111" s="721">
        <f>IF(INDEX(Historical!$D$7:$D$1379,MATCH(B111,Historical!$B$7:$B$1403,0))=0,"n/a",(INDEX(Historical!$C$7:$C$1381,MATCH(B111,Historical!$B$7:$B$1403,0))/INDEX(Historical!$D$7:$D$1379,MATCH(B111,Historical!$B$7:$B$1403,0))-1)*100)</f>
        <v>6.2176165803108807</v>
      </c>
      <c r="T111" s="721">
        <f>IF(INDEX(Historical!$F$7:$F$1372,MATCH(B111,Historical!$B$7:$B$1403,0))=0,"n/a",((INDEX(Historical!$C$7:$C$1381,MATCH(B111,Historical!$B$7:$B$1403,0))/INDEX(Historical!$F$7:$F$1372,MATCH(B111,Historical!$B$7:$B$1403,0)))^(1/3)-1)*100)</f>
        <v>6.8599237059249418</v>
      </c>
      <c r="U111" s="721">
        <f>IF(INDEX(Historical!$H$7:$H$1372,MATCH(B111,Historical!$B$7:$B$1403,0))=0,"n/a",((INDEX(Historical!$C$7:$C$1381,MATCH(B111,Historical!$B$7:$B$1403,0))/INDEX(Historical!$H$7:$H$1372,MATCH(B111,Historical!$B$7:$B$1403,0)))^(1/5)-1)*100)</f>
        <v>5.6150605941585052</v>
      </c>
      <c r="V111" s="721">
        <f>IF(INDEX(Historical!$O$7:$O$1372,MATCH(B111,Historical!$B$7:$B$1403,0))=0,"n/a",((INDEX(Historical!$C$7:$C$1381,MATCH(B111,Historical!$B$7:$B$1403,0))/INDEX(Historical!$O$7:$O$1372,MATCH(B111,Historical!$B$7:$B$1403,0)))^(1/10)-1)*100)</f>
        <v>3.7400735743586822</v>
      </c>
      <c r="W111" s="722">
        <f t="shared" si="21"/>
        <v>1.5013235655721908</v>
      </c>
      <c r="X111" s="723">
        <f t="shared" si="22"/>
        <v>2.5523002700720481</v>
      </c>
      <c r="Y111" s="899"/>
      <c r="Z111" s="669">
        <f t="shared" si="23"/>
        <v>65.045592705167181</v>
      </c>
      <c r="AA111" s="910">
        <f t="shared" si="24"/>
        <v>21.945288753799392</v>
      </c>
      <c r="AB111" s="911">
        <v>12</v>
      </c>
      <c r="AC111" s="889">
        <v>3.29</v>
      </c>
      <c r="AD111" s="889">
        <v>3.76</v>
      </c>
      <c r="AE111" s="889">
        <v>2.56</v>
      </c>
      <c r="AF111" s="889">
        <v>1.87</v>
      </c>
      <c r="AG111" s="889">
        <v>8.6</v>
      </c>
      <c r="AH111" s="889">
        <v>-31.4</v>
      </c>
      <c r="AI111" s="889">
        <v>6.25</v>
      </c>
      <c r="AJ111" s="889">
        <v>2.1999999999999997</v>
      </c>
      <c r="AK111" s="889">
        <v>5.84</v>
      </c>
      <c r="AL111" s="902">
        <v>4440</v>
      </c>
      <c r="AM111" s="896">
        <v>0.70000000000000007</v>
      </c>
      <c r="AN111" s="889">
        <v>1.48</v>
      </c>
      <c r="AO111" s="762">
        <f t="shared" si="25"/>
        <v>-13.366239239973297</v>
      </c>
      <c r="AP111" s="763">
        <f t="shared" si="26"/>
        <v>8.5790495138260958</v>
      </c>
      <c r="AQ111" s="912">
        <f t="shared" si="27"/>
        <v>35.051743120273656</v>
      </c>
      <c r="AR111" s="669">
        <f>INDEX(Historical!$C$7:$C$1381,MATCH(B111,Historical!$B$7:$B$1403,0))*IF(AH111="n/a",1.03,IF(AH111&lt;0,1.01,IF(AH111&gt;10,1.1,(1+AH111/100))))</f>
        <v>2.0705</v>
      </c>
      <c r="AS111" s="910">
        <f t="shared" si="28"/>
        <v>2.1999062500000002</v>
      </c>
      <c r="AT111" s="910">
        <f t="shared" si="33"/>
        <v>2.3283807750000003</v>
      </c>
      <c r="AU111" s="910">
        <f t="shared" si="33"/>
        <v>2.4643582122600005</v>
      </c>
      <c r="AV111" s="910">
        <f t="shared" si="33"/>
        <v>2.6082767318559847</v>
      </c>
      <c r="AW111" s="669">
        <f t="shared" si="29"/>
        <v>11.671421969115986</v>
      </c>
      <c r="AX111" s="770">
        <f t="shared" si="30"/>
        <v>16.16540438935732</v>
      </c>
      <c r="AY111" s="959">
        <v>0.2</v>
      </c>
      <c r="AZ111" s="896">
        <v>2.92</v>
      </c>
      <c r="BA111" s="896">
        <v>-17.130000000000003</v>
      </c>
      <c r="BB111" s="896">
        <v>-10.639999999999999</v>
      </c>
      <c r="BC111" s="896">
        <v>-7.75</v>
      </c>
      <c r="BE111" s="641">
        <v>1972</v>
      </c>
      <c r="BF111" s="922">
        <f t="shared" si="31"/>
        <v>5</v>
      </c>
      <c r="BG111" s="906">
        <v>2.8000000000000003</v>
      </c>
    </row>
    <row r="112" spans="1:59" ht="11.25" customHeight="1" x14ac:dyDescent="0.2">
      <c r="A112" s="887" t="s">
        <v>983</v>
      </c>
      <c r="B112" s="899" t="s">
        <v>984</v>
      </c>
      <c r="C112" s="957" t="s">
        <v>108</v>
      </c>
      <c r="D112" s="957" t="s">
        <v>4355</v>
      </c>
      <c r="E112" s="754">
        <v>9</v>
      </c>
      <c r="F112" s="1235">
        <v>466</v>
      </c>
      <c r="G112" s="1235" t="s">
        <v>115</v>
      </c>
      <c r="H112" s="1235" t="s">
        <v>115</v>
      </c>
      <c r="I112" s="898">
        <v>17.25</v>
      </c>
      <c r="J112" s="669">
        <f t="shared" si="18"/>
        <v>3.7101449275362319</v>
      </c>
      <c r="K112" s="901">
        <v>0.16</v>
      </c>
      <c r="L112" s="911">
        <v>4</v>
      </c>
      <c r="M112" s="660">
        <f t="shared" si="19"/>
        <v>0.64</v>
      </c>
      <c r="N112" s="894" t="s">
        <v>160</v>
      </c>
      <c r="O112" s="760">
        <v>0.15</v>
      </c>
      <c r="P112" s="636">
        <v>43560</v>
      </c>
      <c r="Q112" s="636">
        <v>43585</v>
      </c>
      <c r="R112" s="660">
        <f t="shared" si="20"/>
        <v>6.6666666666666732</v>
      </c>
      <c r="S112" s="721">
        <f>IF(INDEX(Historical!$D$7:$D$1379,MATCH(B112,Historical!$B$7:$B$1403,0))=0,"n/a",(INDEX(Historical!$C$7:$C$1381,MATCH(B112,Historical!$B$7:$B$1403,0))/INDEX(Historical!$D$7:$D$1379,MATCH(B112,Historical!$B$7:$B$1403,0))-1)*100)</f>
        <v>5.0000000000000044</v>
      </c>
      <c r="T112" s="721">
        <f>IF(INDEX(Historical!$F$7:$F$1372,MATCH(B112,Historical!$B$7:$B$1403,0))=0,"n/a",((INDEX(Historical!$C$7:$C$1381,MATCH(B112,Historical!$B$7:$B$1403,0))/INDEX(Historical!$F$7:$F$1372,MATCH(B112,Historical!$B$7:$B$1403,0)))^(1/3)-1)*100)</f>
        <v>9.3500841718187075</v>
      </c>
      <c r="U112" s="721">
        <f>IF(INDEX(Historical!$H$7:$H$1372,MATCH(B112,Historical!$B$7:$B$1403,0))=0,"n/a",((INDEX(Historical!$C$7:$C$1381,MATCH(B112,Historical!$B$7:$B$1403,0))/INDEX(Historical!$H$7:$H$1372,MATCH(B112,Historical!$B$7:$B$1403,0)))^(1/5)-1)*100)</f>
        <v>7.9504644570644212</v>
      </c>
      <c r="V112" s="721">
        <f>IF(INDEX(Historical!$O$7:$O$1372,MATCH(B112,Historical!$B$7:$B$1403,0))=0,"n/a",((INDEX(Historical!$C$7:$C$1381,MATCH(B112,Historical!$B$7:$B$1403,0))/INDEX(Historical!$O$7:$O$1372,MATCH(B112,Historical!$B$7:$B$1403,0)))^(1/10)-1)*100)</f>
        <v>5.7375136291891726</v>
      </c>
      <c r="W112" s="722">
        <f t="shared" si="21"/>
        <v>1.3856985744865209</v>
      </c>
      <c r="X112" s="723">
        <f t="shared" si="22"/>
        <v>0.76446773625619435</v>
      </c>
      <c r="Y112" s="692" t="s">
        <v>4415</v>
      </c>
      <c r="Z112" s="669">
        <f t="shared" si="23"/>
        <v>48.854961832061065</v>
      </c>
      <c r="AA112" s="910">
        <f t="shared" si="24"/>
        <v>13.167938931297709</v>
      </c>
      <c r="AB112" s="911">
        <v>12</v>
      </c>
      <c r="AC112" s="889">
        <v>1.31</v>
      </c>
      <c r="AD112" s="889" t="s">
        <v>136</v>
      </c>
      <c r="AE112" s="889">
        <v>4.99</v>
      </c>
      <c r="AF112" s="889">
        <v>1.89</v>
      </c>
      <c r="AG112" s="889">
        <v>14.799999999999999</v>
      </c>
      <c r="AH112" s="889">
        <v>23.799999999999997</v>
      </c>
      <c r="AI112" s="889" t="s">
        <v>136</v>
      </c>
      <c r="AJ112" s="889">
        <v>10.4</v>
      </c>
      <c r="AK112" s="889" t="s">
        <v>136</v>
      </c>
      <c r="AL112" s="902">
        <v>95.22</v>
      </c>
      <c r="AM112" s="896">
        <v>9.8000000000000007</v>
      </c>
      <c r="AN112" s="889">
        <v>0</v>
      </c>
      <c r="AO112" s="762">
        <f t="shared" si="25"/>
        <v>-1.507329546697056</v>
      </c>
      <c r="AP112" s="763">
        <f t="shared" si="26"/>
        <v>11.660609384600653</v>
      </c>
      <c r="AQ112" s="912">
        <f t="shared" si="27"/>
        <v>5.1716154781796364</v>
      </c>
      <c r="AR112" s="669">
        <f>INDEX(Historical!$C$7:$C$1381,MATCH(B112,Historical!$B$7:$B$1403,0))*IF(AH112="n/a",1.03,IF(AH112&lt;0,1.01,IF(AH112&gt;10,1.1,(1+AH112/100))))</f>
        <v>0.69300000000000006</v>
      </c>
      <c r="AS112" s="910">
        <f t="shared" si="28"/>
        <v>0.71379000000000004</v>
      </c>
      <c r="AT112" s="910">
        <f t="shared" si="33"/>
        <v>0.73520370000000002</v>
      </c>
      <c r="AU112" s="910">
        <f t="shared" si="33"/>
        <v>0.75725981100000006</v>
      </c>
      <c r="AV112" s="910">
        <f t="shared" si="33"/>
        <v>0.77997760533000005</v>
      </c>
      <c r="AW112" s="669">
        <f t="shared" si="29"/>
        <v>3.67923111633</v>
      </c>
      <c r="AX112" s="770">
        <f t="shared" si="30"/>
        <v>21.32887603669565</v>
      </c>
      <c r="AY112" s="959">
        <v>0.17</v>
      </c>
      <c r="AZ112" s="896">
        <v>0.13</v>
      </c>
      <c r="BA112" s="896">
        <v>-16.669999999999998</v>
      </c>
      <c r="BB112" s="896">
        <v>-8.48</v>
      </c>
      <c r="BC112" s="896">
        <v>-7.8</v>
      </c>
      <c r="BE112" s="641">
        <v>2012</v>
      </c>
      <c r="BF112" s="922">
        <f t="shared" si="31"/>
        <v>0</v>
      </c>
      <c r="BG112" s="906">
        <v>1.6</v>
      </c>
    </row>
    <row r="113" spans="1:59" ht="11.25" customHeight="1" x14ac:dyDescent="0.2">
      <c r="A113" s="887" t="s">
        <v>459</v>
      </c>
      <c r="B113" s="900" t="s">
        <v>460</v>
      </c>
      <c r="C113" s="957" t="s">
        <v>108</v>
      </c>
      <c r="D113" s="957" t="s">
        <v>4355</v>
      </c>
      <c r="E113" s="754">
        <v>20</v>
      </c>
      <c r="F113" s="1235">
        <v>171</v>
      </c>
      <c r="G113" s="1235" t="s">
        <v>106</v>
      </c>
      <c r="H113" s="1235" t="s">
        <v>106</v>
      </c>
      <c r="I113" s="898">
        <v>420</v>
      </c>
      <c r="J113" s="669">
        <f t="shared" si="18"/>
        <v>3.6904761904761907</v>
      </c>
      <c r="K113" s="908">
        <v>7.75</v>
      </c>
      <c r="L113" s="911">
        <v>2</v>
      </c>
      <c r="M113" s="660">
        <f t="shared" si="19"/>
        <v>15.5</v>
      </c>
      <c r="N113" s="894" t="s">
        <v>230</v>
      </c>
      <c r="O113" s="757">
        <v>7.5</v>
      </c>
      <c r="P113" s="885">
        <v>43828</v>
      </c>
      <c r="Q113" s="885">
        <v>43843</v>
      </c>
      <c r="R113" s="660">
        <f t="shared" si="20"/>
        <v>3.3333333333333335</v>
      </c>
      <c r="S113" s="721">
        <f>IF(INDEX(Historical!$D$7:$D$1379,MATCH(B113,Historical!$B$7:$B$1403,0))=0,"n/a",(INDEX(Historical!$C$7:$C$1381,MATCH(B113,Historical!$B$7:$B$1403,0))/INDEX(Historical!$D$7:$D$1379,MATCH(B113,Historical!$B$7:$B$1403,0))-1)*100)</f>
        <v>4.1666666666666741</v>
      </c>
      <c r="T113" s="721">
        <f>IF(INDEX(Historical!$F$7:$F$1372,MATCH(B113,Historical!$B$7:$B$1403,0))=0,"n/a",((INDEX(Historical!$C$7:$C$1381,MATCH(B113,Historical!$B$7:$B$1403,0))/INDEX(Historical!$F$7:$F$1372,MATCH(B113,Historical!$B$7:$B$1403,0)))^(1/3)-1)*100)</f>
        <v>5.429083162718662</v>
      </c>
      <c r="U113" s="721">
        <f>IF(INDEX(Historical!$H$7:$H$1372,MATCH(B113,Historical!$B$7:$B$1403,0))=0,"n/a",((INDEX(Historical!$C$7:$C$1381,MATCH(B113,Historical!$B$7:$B$1403,0))/INDEX(Historical!$H$7:$H$1372,MATCH(B113,Historical!$B$7:$B$1403,0)))^(1/5)-1)*100)</f>
        <v>5.2753403059961901</v>
      </c>
      <c r="V113" s="721">
        <f>IF(INDEX(Historical!$O$7:$O$1372,MATCH(B113,Historical!$B$7:$B$1403,0))=0,"n/a",((INDEX(Historical!$C$7:$C$1381,MATCH(B113,Historical!$B$7:$B$1403,0))/INDEX(Historical!$O$7:$O$1372,MATCH(B113,Historical!$B$7:$B$1403,0)))^(1/10)-1)*100)</f>
        <v>7.1773462536293131</v>
      </c>
      <c r="W113" s="722">
        <f t="shared" si="21"/>
        <v>0.7349987195237585</v>
      </c>
      <c r="X113" s="723" t="str">
        <f t="shared" si="22"/>
        <v>n/a</v>
      </c>
      <c r="Y113" s="900"/>
      <c r="Z113" s="669" t="str">
        <f t="shared" si="23"/>
        <v>n/a</v>
      </c>
      <c r="AA113" s="910" t="str">
        <f t="shared" si="24"/>
        <v>n/a</v>
      </c>
      <c r="AB113" s="911">
        <v>12</v>
      </c>
      <c r="AC113" s="889" t="s">
        <v>136</v>
      </c>
      <c r="AD113" s="889" t="s">
        <v>136</v>
      </c>
      <c r="AE113" s="889" t="s">
        <v>136</v>
      </c>
      <c r="AF113" s="889" t="s">
        <v>136</v>
      </c>
      <c r="AG113" s="889" t="s">
        <v>136</v>
      </c>
      <c r="AH113" s="889" t="s">
        <v>136</v>
      </c>
      <c r="AI113" s="889" t="s">
        <v>136</v>
      </c>
      <c r="AJ113" s="889" t="s">
        <v>136</v>
      </c>
      <c r="AK113" s="889" t="s">
        <v>136</v>
      </c>
      <c r="AL113" s="902" t="s">
        <v>136</v>
      </c>
      <c r="AM113" s="896" t="s">
        <v>136</v>
      </c>
      <c r="AN113" s="889" t="s">
        <v>136</v>
      </c>
      <c r="AO113" s="762" t="str">
        <f t="shared" si="25"/>
        <v>n/a</v>
      </c>
      <c r="AP113" s="763">
        <f t="shared" si="26"/>
        <v>8.9658164964723817</v>
      </c>
      <c r="AQ113" s="912" t="str">
        <f t="shared" si="27"/>
        <v>n/a</v>
      </c>
      <c r="AR113" s="669">
        <f>INDEX(Historical!$C$7:$C$1381,MATCH(B113,Historical!$B$7:$B$1403,0))*IF(AH113="n/a",1.03,IF(AH113&lt;0,1.01,IF(AH113&gt;10,1.1,(1+AH113/100))))</f>
        <v>15.450000000000001</v>
      </c>
      <c r="AS113" s="910">
        <f t="shared" si="28"/>
        <v>15.913500000000001</v>
      </c>
      <c r="AT113" s="910">
        <f t="shared" si="33"/>
        <v>16.390905</v>
      </c>
      <c r="AU113" s="910">
        <f t="shared" si="33"/>
        <v>16.882632149999999</v>
      </c>
      <c r="AV113" s="910">
        <f t="shared" si="33"/>
        <v>17.3891111145</v>
      </c>
      <c r="AW113" s="669">
        <f t="shared" si="29"/>
        <v>82.026148264499994</v>
      </c>
      <c r="AX113" s="770">
        <f t="shared" si="30"/>
        <v>19.530035301071429</v>
      </c>
      <c r="AY113" s="959" t="s">
        <v>136</v>
      </c>
      <c r="AZ113" s="896" t="s">
        <v>136</v>
      </c>
      <c r="BA113" s="896" t="s">
        <v>136</v>
      </c>
      <c r="BB113" s="896" t="s">
        <v>136</v>
      </c>
      <c r="BC113" s="896" t="s">
        <v>136</v>
      </c>
      <c r="BD113" s="932" t="s">
        <v>4281</v>
      </c>
      <c r="BE113" s="641">
        <v>2001</v>
      </c>
      <c r="BF113" s="922">
        <f t="shared" si="31"/>
        <v>2</v>
      </c>
      <c r="BG113" s="906" t="s">
        <v>136</v>
      </c>
    </row>
    <row r="114" spans="1:59" ht="11.25" customHeight="1" x14ac:dyDescent="0.2">
      <c r="A114" s="887" t="s">
        <v>994</v>
      </c>
      <c r="B114" s="899" t="s">
        <v>995</v>
      </c>
      <c r="C114" s="957" t="s">
        <v>108</v>
      </c>
      <c r="D114" s="957" t="s">
        <v>4351</v>
      </c>
      <c r="E114" s="754">
        <v>11</v>
      </c>
      <c r="F114" s="1235">
        <v>333</v>
      </c>
      <c r="G114" s="1235" t="s">
        <v>106</v>
      </c>
      <c r="H114" s="1235" t="s">
        <v>106</v>
      </c>
      <c r="I114" s="898">
        <v>463.01</v>
      </c>
      <c r="J114" s="669">
        <f t="shared" si="18"/>
        <v>3.136001382259562</v>
      </c>
      <c r="K114" s="901">
        <v>3.63</v>
      </c>
      <c r="L114" s="911">
        <v>4</v>
      </c>
      <c r="M114" s="660">
        <f t="shared" si="19"/>
        <v>14.52</v>
      </c>
      <c r="N114" s="894" t="s">
        <v>606</v>
      </c>
      <c r="O114" s="756">
        <v>3.3</v>
      </c>
      <c r="P114" s="885">
        <v>43894</v>
      </c>
      <c r="Q114" s="885">
        <v>43912</v>
      </c>
      <c r="R114" s="660">
        <f t="shared" si="20"/>
        <v>10.000000000000004</v>
      </c>
      <c r="S114" s="721">
        <f>IF(INDEX(Historical!$D$7:$D$1379,MATCH(B114,Historical!$B$7:$B$1403,0))=0,"n/a",(INDEX(Historical!$C$7:$C$1381,MATCH(B114,Historical!$B$7:$B$1403,0))/INDEX(Historical!$D$7:$D$1379,MATCH(B114,Historical!$B$7:$B$1403,0))-1)*100)</f>
        <v>9.8169717138103074</v>
      </c>
      <c r="T114" s="721">
        <f>IF(INDEX(Historical!$F$7:$F$1372,MATCH(B114,Historical!$B$7:$B$1403,0))=0,"n/a",((INDEX(Historical!$C$7:$C$1381,MATCH(B114,Historical!$B$7:$B$1403,0))/INDEX(Historical!$F$7:$F$1372,MATCH(B114,Historical!$B$7:$B$1403,0)))^(1/3)-1)*100)</f>
        <v>12.951712339818444</v>
      </c>
      <c r="U114" s="721">
        <f>IF(INDEX(Historical!$H$7:$H$1372,MATCH(B114,Historical!$B$7:$B$1403,0))=0,"n/a",((INDEX(Historical!$C$7:$C$1381,MATCH(B114,Historical!$B$7:$B$1403,0))/INDEX(Historical!$H$7:$H$1372,MATCH(B114,Historical!$B$7:$B$1403,0)))^(1/5)-1)*100)</f>
        <v>11.324646865576128</v>
      </c>
      <c r="V114" s="721">
        <f>IF(INDEX(Historical!$O$7:$O$1372,MATCH(B114,Historical!$B$7:$B$1403,0))=0,"n/a",((INDEX(Historical!$C$7:$C$1381,MATCH(B114,Historical!$B$7:$B$1403,0))/INDEX(Historical!$O$7:$O$1372,MATCH(B114,Historical!$B$7:$B$1403,0)))^(1/10)-1)*100)</f>
        <v>15.515944582245588</v>
      </c>
      <c r="W114" s="722">
        <f t="shared" si="21"/>
        <v>0.72987157214615017</v>
      </c>
      <c r="X114" s="723">
        <f t="shared" si="22"/>
        <v>1.1920680911132766</v>
      </c>
      <c r="Y114" s="899"/>
      <c r="Z114" s="669">
        <f t="shared" si="23"/>
        <v>51.001053740779767</v>
      </c>
      <c r="AA114" s="910">
        <f t="shared" si="24"/>
        <v>16.263083948015456</v>
      </c>
      <c r="AB114" s="911">
        <v>12</v>
      </c>
      <c r="AC114" s="889">
        <v>28.47</v>
      </c>
      <c r="AD114" s="889">
        <v>2.35</v>
      </c>
      <c r="AE114" s="889">
        <v>5.03</v>
      </c>
      <c r="AF114" s="889">
        <v>2.2200000000000002</v>
      </c>
      <c r="AG114" s="889">
        <v>13.100000000000001</v>
      </c>
      <c r="AH114" s="889">
        <v>15.7</v>
      </c>
      <c r="AI114" s="889">
        <v>8.01</v>
      </c>
      <c r="AJ114" s="889">
        <v>9.5</v>
      </c>
      <c r="AK114" s="889">
        <v>6.92</v>
      </c>
      <c r="AL114" s="902">
        <v>73140</v>
      </c>
      <c r="AM114" s="896">
        <v>1.3</v>
      </c>
      <c r="AN114" s="889">
        <v>0.18</v>
      </c>
      <c r="AO114" s="762">
        <f t="shared" si="25"/>
        <v>-1.8024357001797675</v>
      </c>
      <c r="AP114" s="763">
        <f t="shared" si="26"/>
        <v>14.460648247835689</v>
      </c>
      <c r="AQ114" s="912">
        <f t="shared" si="27"/>
        <v>26.673765353006651</v>
      </c>
      <c r="AR114" s="669">
        <f>INDEX(Historical!$C$7:$C$1381,MATCH(B114,Historical!$B$7:$B$1403,0))*IF(AH114="n/a",1.03,IF(AH114&lt;0,1.01,IF(AH114&gt;10,1.1,(1+AH114/100))))</f>
        <v>14.52</v>
      </c>
      <c r="AS114" s="910">
        <f t="shared" si="28"/>
        <v>15.683052</v>
      </c>
      <c r="AT114" s="910">
        <f t="shared" si="33"/>
        <v>16.7683191984</v>
      </c>
      <c r="AU114" s="910">
        <f t="shared" si="33"/>
        <v>17.928686886929277</v>
      </c>
      <c r="AV114" s="910">
        <f t="shared" si="33"/>
        <v>19.169352019504782</v>
      </c>
      <c r="AW114" s="669">
        <f t="shared" si="29"/>
        <v>84.069410104834063</v>
      </c>
      <c r="AX114" s="770">
        <f t="shared" si="30"/>
        <v>18.157147816426008</v>
      </c>
      <c r="AY114" s="959">
        <v>1.54</v>
      </c>
      <c r="AZ114" s="896">
        <v>14.74</v>
      </c>
      <c r="BA114" s="896">
        <v>-19.73</v>
      </c>
      <c r="BB114" s="896">
        <v>-12.15</v>
      </c>
      <c r="BC114" s="896">
        <v>-1.87</v>
      </c>
      <c r="BE114" s="641">
        <v>2010</v>
      </c>
      <c r="BF114" s="922">
        <f t="shared" si="31"/>
        <v>0</v>
      </c>
      <c r="BG114" s="906">
        <v>2.6</v>
      </c>
    </row>
    <row r="115" spans="1:59" ht="11.25" customHeight="1" x14ac:dyDescent="0.2">
      <c r="A115" s="905" t="s">
        <v>4104</v>
      </c>
      <c r="B115" s="899" t="s">
        <v>4105</v>
      </c>
      <c r="C115" s="957" t="s">
        <v>246</v>
      </c>
      <c r="D115" s="957" t="s">
        <v>4369</v>
      </c>
      <c r="E115" s="754">
        <v>6</v>
      </c>
      <c r="F115" s="1235">
        <v>808</v>
      </c>
      <c r="G115" s="1235" t="s">
        <v>106</v>
      </c>
      <c r="H115" s="1235" t="s">
        <v>106</v>
      </c>
      <c r="I115" s="898">
        <v>17.989999999999998</v>
      </c>
      <c r="J115" s="669">
        <f t="shared" si="18"/>
        <v>4.4469149527515297</v>
      </c>
      <c r="K115" s="901">
        <v>0.2</v>
      </c>
      <c r="L115" s="911">
        <v>4</v>
      </c>
      <c r="M115" s="660">
        <f t="shared" si="19"/>
        <v>0.8</v>
      </c>
      <c r="N115" s="894" t="s">
        <v>148</v>
      </c>
      <c r="O115" s="756">
        <v>0.1</v>
      </c>
      <c r="P115" s="885">
        <v>43888</v>
      </c>
      <c r="Q115" s="885">
        <v>43903</v>
      </c>
      <c r="R115" s="660">
        <f t="shared" si="20"/>
        <v>100</v>
      </c>
      <c r="S115" s="721">
        <f>IF(INDEX(Historical!$D$7:$D$1379,MATCH(B115,Historical!$B$7:$B$1403,0))=0,"n/a",(INDEX(Historical!$C$7:$C$1381,MATCH(B115,Historical!$B$7:$B$1403,0))/INDEX(Historical!$D$7:$D$1379,MATCH(B115,Historical!$B$7:$B$1403,0))-1)*100)</f>
        <v>11.111111111111116</v>
      </c>
      <c r="T115" s="721">
        <f>IF(INDEX(Historical!$F$7:$F$1372,MATCH(B115,Historical!$B$7:$B$1403,0))=0,"n/a",((INDEX(Historical!$C$7:$C$1381,MATCH(B115,Historical!$B$7:$B$1403,0))/INDEX(Historical!$F$7:$F$1372,MATCH(B115,Historical!$B$7:$B$1403,0)))^(1/3)-1)*100)</f>
        <v>12.624788044360603</v>
      </c>
      <c r="U115" s="721" t="str">
        <f>IF(INDEX(Historical!$H$7:$H$1372,MATCH(B115,Historical!$B$7:$B$1403,0))=0,"n/a",((INDEX(Historical!$C$7:$C$1381,MATCH(B115,Historical!$B$7:$B$1403,0))/INDEX(Historical!$H$7:$H$1372,MATCH(B115,Historical!$B$7:$B$1403,0)))^(1/5)-1)*100)</f>
        <v>n/a</v>
      </c>
      <c r="V115" s="721" t="str">
        <f>IF(INDEX(Historical!$O$7:$O$1372,MATCH(B115,Historical!$B$7:$B$1403,0))=0,"n/a",((INDEX(Historical!$C$7:$C$1381,MATCH(B115,Historical!$B$7:$B$1403,0))/INDEX(Historical!$O$7:$O$1372,MATCH(B115,Historical!$B$7:$B$1403,0)))^(1/10)-1)*100)</f>
        <v>n/a</v>
      </c>
      <c r="W115" s="722" t="str">
        <f t="shared" si="21"/>
        <v>n/a</v>
      </c>
      <c r="X115" s="723" t="str">
        <f t="shared" si="22"/>
        <v>n/a</v>
      </c>
      <c r="Y115" s="900"/>
      <c r="Z115" s="669">
        <f t="shared" si="23"/>
        <v>55.555555555555557</v>
      </c>
      <c r="AA115" s="910">
        <f t="shared" si="24"/>
        <v>12.493055555555555</v>
      </c>
      <c r="AB115" s="911">
        <v>12</v>
      </c>
      <c r="AC115" s="889">
        <v>1.44</v>
      </c>
      <c r="AD115" s="889">
        <v>1.41</v>
      </c>
      <c r="AE115" s="889">
        <v>0.38</v>
      </c>
      <c r="AF115" s="889">
        <v>10.84</v>
      </c>
      <c r="AG115" s="889">
        <v>74.099999999999994</v>
      </c>
      <c r="AH115" s="889">
        <v>10</v>
      </c>
      <c r="AI115" s="889">
        <v>12.49</v>
      </c>
      <c r="AJ115" s="889">
        <v>-6.9</v>
      </c>
      <c r="AK115" s="889">
        <v>8.86</v>
      </c>
      <c r="AL115" s="902">
        <v>1560</v>
      </c>
      <c r="AM115" s="896">
        <v>0.1</v>
      </c>
      <c r="AN115" s="889">
        <v>7.76</v>
      </c>
      <c r="AO115" s="762" t="str">
        <f t="shared" si="25"/>
        <v>n/a</v>
      </c>
      <c r="AP115" s="763" t="str">
        <f t="shared" si="26"/>
        <v>n/a</v>
      </c>
      <c r="AQ115" s="912">
        <f t="shared" si="27"/>
        <v>145.33398751925662</v>
      </c>
      <c r="AR115" s="669">
        <f>INDEX(Historical!$C$7:$C$1381,MATCH(B115,Historical!$B$7:$B$1403,0))*IF(AH115="n/a",1.03,IF(AH115&lt;0,1.01,IF(AH115&gt;10,1.1,(1+AH115/100))))</f>
        <v>0.44000000000000006</v>
      </c>
      <c r="AS115" s="910">
        <f t="shared" si="28"/>
        <v>0.4840000000000001</v>
      </c>
      <c r="AT115" s="910">
        <f t="shared" si="33"/>
        <v>0.52688240000000008</v>
      </c>
      <c r="AU115" s="910">
        <f t="shared" si="33"/>
        <v>0.57356418064000014</v>
      </c>
      <c r="AV115" s="910">
        <f t="shared" si="33"/>
        <v>0.62438196704470417</v>
      </c>
      <c r="AW115" s="669">
        <f t="shared" si="29"/>
        <v>2.6488285476847047</v>
      </c>
      <c r="AX115" s="770">
        <f t="shared" si="30"/>
        <v>14.723894094967788</v>
      </c>
      <c r="AY115" s="959">
        <v>0.38</v>
      </c>
      <c r="AZ115" s="896">
        <v>18.98</v>
      </c>
      <c r="BA115" s="896">
        <v>-25.94</v>
      </c>
      <c r="BB115" s="896">
        <v>-16.57</v>
      </c>
      <c r="BC115" s="896">
        <v>-9.4</v>
      </c>
      <c r="BE115" s="641">
        <v>2015</v>
      </c>
      <c r="BF115" s="922">
        <f t="shared" si="31"/>
        <v>0</v>
      </c>
      <c r="BG115" s="906">
        <v>3.3000000000000003</v>
      </c>
    </row>
    <row r="116" spans="1:59" s="796" customFormat="1" ht="11.25" customHeight="1" x14ac:dyDescent="0.2">
      <c r="A116" s="664" t="s">
        <v>146</v>
      </c>
      <c r="B116" s="804" t="s">
        <v>147</v>
      </c>
      <c r="C116" s="957" t="s">
        <v>4207</v>
      </c>
      <c r="D116" s="957" t="s">
        <v>4354</v>
      </c>
      <c r="E116" s="778">
        <v>27</v>
      </c>
      <c r="F116" s="1235">
        <v>107</v>
      </c>
      <c r="G116" s="1234" t="s">
        <v>37</v>
      </c>
      <c r="H116" s="1234" t="s">
        <v>115</v>
      </c>
      <c r="I116" s="789">
        <v>60.21</v>
      </c>
      <c r="J116" s="780">
        <f t="shared" si="18"/>
        <v>1.1293805015778111</v>
      </c>
      <c r="K116" s="802">
        <v>0.17</v>
      </c>
      <c r="L116" s="782">
        <v>4</v>
      </c>
      <c r="M116" s="783">
        <f t="shared" si="19"/>
        <v>0.68</v>
      </c>
      <c r="N116" s="784" t="s">
        <v>148</v>
      </c>
      <c r="O116" s="803">
        <v>0.15</v>
      </c>
      <c r="P116" s="786">
        <v>43706</v>
      </c>
      <c r="Q116" s="786">
        <v>43721</v>
      </c>
      <c r="R116" s="783">
        <f t="shared" si="20"/>
        <v>13.333333333333346</v>
      </c>
      <c r="S116" s="721">
        <f>IF(INDEX(Historical!$D$7:$D$1379,MATCH(B116,Historical!$B$7:$B$1403,0))=0,"n/a",(INDEX(Historical!$C$7:$C$1381,MATCH(B116,Historical!$B$7:$B$1403,0))/INDEX(Historical!$D$7:$D$1379,MATCH(B116,Historical!$B$7:$B$1403,0))-1)*100)</f>
        <v>14.285714285714279</v>
      </c>
      <c r="T116" s="721">
        <f>IF(INDEX(Historical!$F$7:$F$1372,MATCH(B116,Historical!$B$7:$B$1403,0))=0,"n/a",((INDEX(Historical!$C$7:$C$1381,MATCH(B116,Historical!$B$7:$B$1403,0))/INDEX(Historical!$F$7:$F$1372,MATCH(B116,Historical!$B$7:$B$1403,0)))^(1/3)-1)*100)</f>
        <v>14.174864832757784</v>
      </c>
      <c r="U116" s="721">
        <f>IF(INDEX(Historical!$H$7:$H$1372,MATCH(B116,Historical!$B$7:$B$1403,0))=0,"n/a",((INDEX(Historical!$C$7:$C$1381,MATCH(B116,Historical!$B$7:$B$1403,0))/INDEX(Historical!$H$7:$H$1372,MATCH(B116,Historical!$B$7:$B$1403,0)))^(1/5)-1)*100)</f>
        <v>11.582387582449961</v>
      </c>
      <c r="V116" s="721">
        <f>IF(INDEX(Historical!$O$7:$O$1372,MATCH(B116,Historical!$B$7:$B$1403,0))=0,"n/a",((INDEX(Historical!$C$7:$C$1381,MATCH(B116,Historical!$B$7:$B$1403,0))/INDEX(Historical!$O$7:$O$1372,MATCH(B116,Historical!$B$7:$B$1403,0)))^(1/10)-1)*100)</f>
        <v>10.775881290145882</v>
      </c>
      <c r="W116" s="722">
        <f t="shared" si="21"/>
        <v>1.0748436504252878</v>
      </c>
      <c r="X116" s="723">
        <f t="shared" si="22"/>
        <v>5.2647216283863463</v>
      </c>
      <c r="Y116" s="787"/>
      <c r="Z116" s="780">
        <f t="shared" si="23"/>
        <v>41.975308641975303</v>
      </c>
      <c r="AA116" s="788">
        <f t="shared" si="24"/>
        <v>37.166666666666664</v>
      </c>
      <c r="AB116" s="782">
        <v>12</v>
      </c>
      <c r="AC116" s="789">
        <v>1.62</v>
      </c>
      <c r="AD116" s="789">
        <v>2.5</v>
      </c>
      <c r="AE116" s="789">
        <v>4.1900000000000004</v>
      </c>
      <c r="AF116" s="789">
        <v>5.4</v>
      </c>
      <c r="AG116" s="789">
        <v>11.600000000000001</v>
      </c>
      <c r="AH116" s="789">
        <v>-21.6</v>
      </c>
      <c r="AI116" s="789">
        <v>8.33</v>
      </c>
      <c r="AJ116" s="789">
        <v>2.1999999999999997</v>
      </c>
      <c r="AK116" s="789">
        <v>14.899999999999999</v>
      </c>
      <c r="AL116" s="790">
        <v>1780</v>
      </c>
      <c r="AM116" s="791">
        <v>0.3</v>
      </c>
      <c r="AN116" s="789">
        <v>0.01</v>
      </c>
      <c r="AO116" s="792">
        <f t="shared" si="25"/>
        <v>-24.45489858263889</v>
      </c>
      <c r="AP116" s="793">
        <f t="shared" si="26"/>
        <v>12.711768084027772</v>
      </c>
      <c r="AQ116" s="794">
        <f t="shared" si="27"/>
        <v>198.66369046136163</v>
      </c>
      <c r="AR116" s="669">
        <f>INDEX(Historical!$C$7:$C$1381,MATCH(B116,Historical!$B$7:$B$1403,0))*IF(AH116="n/a",1.03,IF(AH116&lt;0,1.01,IF(AH116&gt;10,1.1,(1+AH116/100))))</f>
        <v>0.64639999999999997</v>
      </c>
      <c r="AS116" s="788">
        <f t="shared" si="28"/>
        <v>0.70024511999999994</v>
      </c>
      <c r="AT116" s="788">
        <f t="shared" si="33"/>
        <v>0.77026963199999998</v>
      </c>
      <c r="AU116" s="788">
        <f t="shared" si="33"/>
        <v>0.8472965952</v>
      </c>
      <c r="AV116" s="788">
        <f t="shared" si="33"/>
        <v>0.93202625472000011</v>
      </c>
      <c r="AW116" s="780">
        <f t="shared" si="29"/>
        <v>3.8962376019199998</v>
      </c>
      <c r="AX116" s="795">
        <f t="shared" si="30"/>
        <v>6.4710805545922598</v>
      </c>
      <c r="AY116" s="960">
        <v>0.99</v>
      </c>
      <c r="AZ116" s="791">
        <v>21.240000000000002</v>
      </c>
      <c r="BA116" s="791">
        <v>-15</v>
      </c>
      <c r="BB116" s="791">
        <v>-6.79</v>
      </c>
      <c r="BC116" s="791">
        <v>3.95</v>
      </c>
      <c r="BD116" s="933"/>
      <c r="BE116" s="641">
        <v>1993</v>
      </c>
      <c r="BF116" s="922">
        <f t="shared" si="31"/>
        <v>2</v>
      </c>
      <c r="BG116" s="847">
        <v>9</v>
      </c>
    </row>
    <row r="117" spans="1:59" ht="11.25" customHeight="1" x14ac:dyDescent="0.2">
      <c r="A117" s="895" t="s">
        <v>455</v>
      </c>
      <c r="B117" s="899" t="s">
        <v>456</v>
      </c>
      <c r="C117" s="957" t="s">
        <v>108</v>
      </c>
      <c r="D117" s="957" t="s">
        <v>4355</v>
      </c>
      <c r="E117" s="754">
        <v>16</v>
      </c>
      <c r="F117" s="1235">
        <v>247</v>
      </c>
      <c r="G117" s="1235" t="s">
        <v>106</v>
      </c>
      <c r="H117" s="1235" t="s">
        <v>106</v>
      </c>
      <c r="I117" s="898">
        <v>38.130000000000003</v>
      </c>
      <c r="J117" s="669">
        <f t="shared" si="18"/>
        <v>2.4127983215316022</v>
      </c>
      <c r="K117" s="909">
        <v>0.23</v>
      </c>
      <c r="L117" s="911">
        <v>4</v>
      </c>
      <c r="M117" s="660">
        <f t="shared" si="19"/>
        <v>0.92</v>
      </c>
      <c r="N117" s="894" t="s">
        <v>237</v>
      </c>
      <c r="O117" s="760">
        <v>0.21</v>
      </c>
      <c r="P117" s="885">
        <v>43867</v>
      </c>
      <c r="Q117" s="885">
        <v>43875</v>
      </c>
      <c r="R117" s="660">
        <f t="shared" si="20"/>
        <v>9.5238095238095326</v>
      </c>
      <c r="S117" s="721">
        <f>IF(INDEX(Historical!$D$7:$D$1379,MATCH(B117,Historical!$B$7:$B$1403,0))=0,"n/a",(INDEX(Historical!$C$7:$C$1381,MATCH(B117,Historical!$B$7:$B$1403,0))/INDEX(Historical!$D$7:$D$1379,MATCH(B117,Historical!$B$7:$B$1403,0))-1)*100)</f>
        <v>25.984251968503933</v>
      </c>
      <c r="T117" s="721">
        <f>IF(INDEX(Historical!$F$7:$F$1372,MATCH(B117,Historical!$B$7:$B$1403,0))=0,"n/a",((INDEX(Historical!$C$7:$C$1381,MATCH(B117,Historical!$B$7:$B$1403,0))/INDEX(Historical!$F$7:$F$1372,MATCH(B117,Historical!$B$7:$B$1403,0)))^(1/3)-1)*100)</f>
        <v>16.191208898541198</v>
      </c>
      <c r="U117" s="721">
        <f>IF(INDEX(Historical!$H$7:$H$1372,MATCH(B117,Historical!$B$7:$B$1403,0))=0,"n/a",((INDEX(Historical!$C$7:$C$1381,MATCH(B117,Historical!$B$7:$B$1403,0))/INDEX(Historical!$H$7:$H$1372,MATCH(B117,Historical!$B$7:$B$1403,0)))^(1/5)-1)*100)</f>
        <v>14.869835499703509</v>
      </c>
      <c r="V117" s="721">
        <f>IF(INDEX(Historical!$O$7:$O$1372,MATCH(B117,Historical!$B$7:$B$1403,0))=0,"n/a",((INDEX(Historical!$C$7:$C$1381,MATCH(B117,Historical!$B$7:$B$1403,0))/INDEX(Historical!$O$7:$O$1372,MATCH(B117,Historical!$B$7:$B$1403,0)))^(1/10)-1)*100)</f>
        <v>10.872671660343824</v>
      </c>
      <c r="W117" s="722">
        <f t="shared" si="21"/>
        <v>1.3676340060868979</v>
      </c>
      <c r="X117" s="723">
        <f t="shared" si="22"/>
        <v>1.1801456745796437</v>
      </c>
      <c r="Y117" s="692" t="s">
        <v>4194</v>
      </c>
      <c r="Z117" s="669">
        <f t="shared" si="23"/>
        <v>37.096774193548384</v>
      </c>
      <c r="AA117" s="910">
        <f t="shared" si="24"/>
        <v>15.375000000000002</v>
      </c>
      <c r="AB117" s="911">
        <v>12</v>
      </c>
      <c r="AC117" s="889">
        <v>2.48</v>
      </c>
      <c r="AD117" s="889">
        <v>1.54</v>
      </c>
      <c r="AE117" s="889">
        <v>5.2</v>
      </c>
      <c r="AF117" s="889">
        <v>1.55</v>
      </c>
      <c r="AG117" s="889">
        <v>10.5</v>
      </c>
      <c r="AH117" s="889">
        <v>53.7</v>
      </c>
      <c r="AI117" s="889">
        <v>4.71</v>
      </c>
      <c r="AJ117" s="889">
        <v>12.6</v>
      </c>
      <c r="AK117" s="889">
        <v>10</v>
      </c>
      <c r="AL117" s="902">
        <v>522</v>
      </c>
      <c r="AM117" s="896">
        <v>1</v>
      </c>
      <c r="AN117" s="889">
        <v>0.01</v>
      </c>
      <c r="AO117" s="762">
        <f t="shared" si="25"/>
        <v>1.9076338212351107</v>
      </c>
      <c r="AP117" s="763">
        <f t="shared" si="26"/>
        <v>17.282633821235112</v>
      </c>
      <c r="AQ117" s="912">
        <f t="shared" si="27"/>
        <v>2.9158232084195435</v>
      </c>
      <c r="AR117" s="669">
        <f>INDEX(Historical!$C$7:$C$1381,MATCH(B117,Historical!$B$7:$B$1403,0))*IF(AH117="n/a",1.03,IF(AH117&lt;0,1.01,IF(AH117&gt;10,1.1,(1+AH117/100))))</f>
        <v>0.88000000000000012</v>
      </c>
      <c r="AS117" s="910">
        <f t="shared" si="28"/>
        <v>0.92144800000000004</v>
      </c>
      <c r="AT117" s="910">
        <f t="shared" si="33"/>
        <v>1.0135928000000001</v>
      </c>
      <c r="AU117" s="910">
        <f t="shared" si="33"/>
        <v>1.1149520800000001</v>
      </c>
      <c r="AV117" s="910">
        <f t="shared" si="33"/>
        <v>1.2264472880000001</v>
      </c>
      <c r="AW117" s="669">
        <f t="shared" si="29"/>
        <v>5.1564401680000005</v>
      </c>
      <c r="AX117" s="770">
        <f t="shared" si="30"/>
        <v>13.523315415683189</v>
      </c>
      <c r="AY117" s="959">
        <v>0.49</v>
      </c>
      <c r="AZ117" s="896">
        <v>-1.5699999999999998</v>
      </c>
      <c r="BA117" s="896">
        <v>-20.18</v>
      </c>
      <c r="BB117" s="896">
        <v>-14.180000000000001</v>
      </c>
      <c r="BC117" s="896">
        <v>-11.44</v>
      </c>
      <c r="BE117" s="641">
        <v>2005</v>
      </c>
      <c r="BF117" s="922">
        <f t="shared" si="31"/>
        <v>1</v>
      </c>
      <c r="BG117" s="906">
        <v>1.3</v>
      </c>
    </row>
    <row r="118" spans="1:59" ht="11.25" customHeight="1" x14ac:dyDescent="0.2">
      <c r="A118" s="887" t="s">
        <v>1020</v>
      </c>
      <c r="B118" s="899" t="s">
        <v>1021</v>
      </c>
      <c r="C118" s="957" t="s">
        <v>108</v>
      </c>
      <c r="D118" s="957" t="s">
        <v>4355</v>
      </c>
      <c r="E118" s="754">
        <v>9</v>
      </c>
      <c r="F118" s="1235">
        <v>495</v>
      </c>
      <c r="G118" s="1235" t="s">
        <v>115</v>
      </c>
      <c r="H118" s="1235" t="s">
        <v>115</v>
      </c>
      <c r="I118" s="898">
        <v>33.24</v>
      </c>
      <c r="J118" s="669">
        <f t="shared" si="18"/>
        <v>3.1287605294825509</v>
      </c>
      <c r="K118" s="901">
        <v>0.26</v>
      </c>
      <c r="L118" s="911">
        <v>4</v>
      </c>
      <c r="M118" s="660">
        <f t="shared" si="19"/>
        <v>1.04</v>
      </c>
      <c r="N118" s="894" t="s">
        <v>119</v>
      </c>
      <c r="O118" s="756">
        <v>0.25</v>
      </c>
      <c r="P118" s="885">
        <v>43677</v>
      </c>
      <c r="Q118" s="885">
        <v>43709</v>
      </c>
      <c r="R118" s="660">
        <f t="shared" si="20"/>
        <v>4.0000000000000036</v>
      </c>
      <c r="S118" s="721">
        <f>IF(INDEX(Historical!$D$7:$D$1379,MATCH(B118,Historical!$B$7:$B$1403,0))=0,"n/a",(INDEX(Historical!$C$7:$C$1381,MATCH(B118,Historical!$B$7:$B$1403,0))/INDEX(Historical!$D$7:$D$1379,MATCH(B118,Historical!$B$7:$B$1403,0))-1)*100)</f>
        <v>8.5106382978723527</v>
      </c>
      <c r="T118" s="721">
        <f>IF(INDEX(Historical!$F$7:$F$1372,MATCH(B118,Historical!$B$7:$B$1403,0))=0,"n/a",((INDEX(Historical!$C$7:$C$1381,MATCH(B118,Historical!$B$7:$B$1403,0))/INDEX(Historical!$F$7:$F$1372,MATCH(B118,Historical!$B$7:$B$1403,0)))^(1/3)-1)*100)</f>
        <v>7.5462916267589053</v>
      </c>
      <c r="U118" s="721">
        <f>IF(INDEX(Historical!$H$7:$H$1372,MATCH(B118,Historical!$B$7:$B$1403,0))=0,"n/a",((INDEX(Historical!$C$7:$C$1381,MATCH(B118,Historical!$B$7:$B$1403,0))/INDEX(Historical!$H$7:$H$1372,MATCH(B118,Historical!$B$7:$B$1403,0)))^(1/5)-1)*100)</f>
        <v>6.6285959026347374</v>
      </c>
      <c r="V118" s="721">
        <f>IF(INDEX(Historical!$O$7:$O$1372,MATCH(B118,Historical!$B$7:$B$1403,0))=0,"n/a",((INDEX(Historical!$C$7:$C$1381,MATCH(B118,Historical!$B$7:$B$1403,0))/INDEX(Historical!$O$7:$O$1372,MATCH(B118,Historical!$B$7:$B$1403,0)))^(1/10)-1)*100)</f>
        <v>6.1796316715072797</v>
      </c>
      <c r="W118" s="722">
        <f t="shared" si="21"/>
        <v>1.0726522639201166</v>
      </c>
      <c r="X118" s="723">
        <f t="shared" si="22"/>
        <v>0.60259962751224883</v>
      </c>
      <c r="Y118" s="683"/>
      <c r="Z118" s="669">
        <f t="shared" si="23"/>
        <v>35.494880546075088</v>
      </c>
      <c r="AA118" s="910">
        <f t="shared" si="24"/>
        <v>11.344709897610922</v>
      </c>
      <c r="AB118" s="911">
        <v>12</v>
      </c>
      <c r="AC118" s="889">
        <v>2.93</v>
      </c>
      <c r="AD118" s="889">
        <v>1.62</v>
      </c>
      <c r="AE118" s="889">
        <v>3.46</v>
      </c>
      <c r="AF118" s="889">
        <v>1.1100000000000001</v>
      </c>
      <c r="AG118" s="889">
        <v>10.299999999999999</v>
      </c>
      <c r="AH118" s="889">
        <v>38.200000000000003</v>
      </c>
      <c r="AI118" s="889">
        <v>5.6099999999999994</v>
      </c>
      <c r="AJ118" s="889">
        <v>11</v>
      </c>
      <c r="AK118" s="889">
        <v>7.0000000000000009</v>
      </c>
      <c r="AL118" s="902">
        <v>670.12</v>
      </c>
      <c r="AM118" s="896">
        <v>1.2</v>
      </c>
      <c r="AN118" s="889">
        <v>0.2</v>
      </c>
      <c r="AO118" s="762">
        <f t="shared" si="25"/>
        <v>-1.587353465493635</v>
      </c>
      <c r="AP118" s="763">
        <f t="shared" si="26"/>
        <v>9.7573564321172874</v>
      </c>
      <c r="AQ118" s="912">
        <f t="shared" si="27"/>
        <v>-25.188747173382698</v>
      </c>
      <c r="AR118" s="669">
        <f>INDEX(Historical!$C$7:$C$1381,MATCH(B118,Historical!$B$7:$B$1403,0))*IF(AH118="n/a",1.03,IF(AH118&lt;0,1.01,IF(AH118&gt;10,1.1,(1+AH118/100))))</f>
        <v>1.1220000000000001</v>
      </c>
      <c r="AS118" s="910">
        <f t="shared" si="28"/>
        <v>1.1849442000000001</v>
      </c>
      <c r="AT118" s="910">
        <f t="shared" si="33"/>
        <v>1.2678902940000003</v>
      </c>
      <c r="AU118" s="910">
        <f t="shared" si="33"/>
        <v>1.3566426145800003</v>
      </c>
      <c r="AV118" s="910">
        <f t="shared" si="33"/>
        <v>1.4516075976006004</v>
      </c>
      <c r="AW118" s="669">
        <f t="shared" si="29"/>
        <v>6.3830847061806013</v>
      </c>
      <c r="AX118" s="770">
        <f t="shared" si="30"/>
        <v>19.203022581770764</v>
      </c>
      <c r="AY118" s="959">
        <v>0.75</v>
      </c>
      <c r="AZ118" s="896">
        <v>-0.06</v>
      </c>
      <c r="BA118" s="896">
        <v>-19.72</v>
      </c>
      <c r="BB118" s="896">
        <v>-15.75</v>
      </c>
      <c r="BC118" s="896">
        <v>-11.62</v>
      </c>
      <c r="BE118" s="641">
        <v>2011</v>
      </c>
      <c r="BF118" s="922">
        <f t="shared" si="31"/>
        <v>0</v>
      </c>
      <c r="BG118" s="906">
        <v>1.3</v>
      </c>
    </row>
    <row r="119" spans="1:59" ht="11.25" customHeight="1" x14ac:dyDescent="0.2">
      <c r="A119" s="887" t="s">
        <v>1007</v>
      </c>
      <c r="B119" s="899" t="s">
        <v>1008</v>
      </c>
      <c r="C119" s="957" t="s">
        <v>153</v>
      </c>
      <c r="D119" s="957" t="s">
        <v>4365</v>
      </c>
      <c r="E119" s="754">
        <v>11</v>
      </c>
      <c r="F119" s="1235">
        <v>321</v>
      </c>
      <c r="G119" s="1235" t="s">
        <v>115</v>
      </c>
      <c r="H119" s="1235" t="s">
        <v>115</v>
      </c>
      <c r="I119" s="898">
        <v>59.06</v>
      </c>
      <c r="J119" s="669">
        <f t="shared" si="18"/>
        <v>3.0477480528276328</v>
      </c>
      <c r="K119" s="901">
        <v>0.45</v>
      </c>
      <c r="L119" s="911">
        <v>4</v>
      </c>
      <c r="M119" s="660">
        <f t="shared" si="19"/>
        <v>1.8</v>
      </c>
      <c r="N119" s="894" t="s">
        <v>139</v>
      </c>
      <c r="O119" s="756">
        <v>0.41</v>
      </c>
      <c r="P119" s="885">
        <v>43831</v>
      </c>
      <c r="Q119" s="885">
        <v>43863</v>
      </c>
      <c r="R119" s="660">
        <f t="shared" si="20"/>
        <v>9.7560975609756184</v>
      </c>
      <c r="S119" s="721">
        <f>IF(INDEX(Historical!$D$7:$D$1379,MATCH(B119,Historical!$B$7:$B$1403,0))=0,"n/a",(INDEX(Historical!$C$7:$C$1381,MATCH(B119,Historical!$B$7:$B$1403,0))/INDEX(Historical!$D$7:$D$1379,MATCH(B119,Historical!$B$7:$B$1403,0))-1)*100)</f>
        <v>2.4999999999999911</v>
      </c>
      <c r="T119" s="721">
        <f>IF(INDEX(Historical!$F$7:$F$1372,MATCH(B119,Historical!$B$7:$B$1403,0))=0,"n/a",((INDEX(Historical!$C$7:$C$1381,MATCH(B119,Historical!$B$7:$B$1403,0))/INDEX(Historical!$F$7:$F$1372,MATCH(B119,Historical!$B$7:$B$1403,0)))^(1/3)-1)*100)</f>
        <v>2.5652131008858436</v>
      </c>
      <c r="U119" s="721">
        <f>IF(INDEX(Historical!$H$7:$H$1372,MATCH(B119,Historical!$B$7:$B$1403,0))=0,"n/a",((INDEX(Historical!$C$7:$C$1381,MATCH(B119,Historical!$B$7:$B$1403,0))/INDEX(Historical!$H$7:$H$1372,MATCH(B119,Historical!$B$7:$B$1403,0)))^(1/5)-1)*100)</f>
        <v>2.4932274840123947</v>
      </c>
      <c r="V119" s="721">
        <f>IF(INDEX(Historical!$O$7:$O$1372,MATCH(B119,Historical!$B$7:$B$1403,0))=0,"n/a",((INDEX(Historical!$C$7:$C$1381,MATCH(B119,Historical!$B$7:$B$1403,0))/INDEX(Historical!$O$7:$O$1372,MATCH(B119,Historical!$B$7:$B$1403,0)))^(1/10)-1)*100)</f>
        <v>2.8352992717352699</v>
      </c>
      <c r="W119" s="722">
        <f t="shared" si="21"/>
        <v>0.87935249335654109</v>
      </c>
      <c r="X119" s="723">
        <f t="shared" si="22"/>
        <v>0.17194672303533759</v>
      </c>
      <c r="Y119" s="679"/>
      <c r="Z119" s="669">
        <f t="shared" si="23"/>
        <v>81.818181818181813</v>
      </c>
      <c r="AA119" s="910">
        <f t="shared" si="24"/>
        <v>26.845454545454544</v>
      </c>
      <c r="AB119" s="911">
        <v>8</v>
      </c>
      <c r="AC119" s="889">
        <v>2.2000000000000002</v>
      </c>
      <c r="AD119" s="889">
        <v>1.92</v>
      </c>
      <c r="AE119" s="889">
        <v>5.26</v>
      </c>
      <c r="AF119" s="889">
        <v>5.46</v>
      </c>
      <c r="AG119" s="889">
        <v>39.4</v>
      </c>
      <c r="AH119" s="889">
        <v>28.7</v>
      </c>
      <c r="AI119" s="889">
        <v>20.05</v>
      </c>
      <c r="AJ119" s="889">
        <v>14.499999999999998</v>
      </c>
      <c r="AK119" s="889">
        <v>14.000000000000002</v>
      </c>
      <c r="AL119" s="902">
        <v>137480</v>
      </c>
      <c r="AM119" s="896">
        <v>0.1</v>
      </c>
      <c r="AN119" s="889">
        <v>1.41</v>
      </c>
      <c r="AO119" s="762">
        <f t="shared" si="25"/>
        <v>-21.304479008614514</v>
      </c>
      <c r="AP119" s="763">
        <f t="shared" si="26"/>
        <v>5.540975536840028</v>
      </c>
      <c r="AQ119" s="912">
        <f t="shared" si="27"/>
        <v>155.23512629920216</v>
      </c>
      <c r="AR119" s="669">
        <f>INDEX(Historical!$C$7:$C$1381,MATCH(B119,Historical!$B$7:$B$1403,0))*IF(AH119="n/a",1.03,IF(AH119&lt;0,1.01,IF(AH119&gt;10,1.1,(1+AH119/100))))</f>
        <v>1.804</v>
      </c>
      <c r="AS119" s="910">
        <f t="shared" si="28"/>
        <v>1.9844000000000002</v>
      </c>
      <c r="AT119" s="910">
        <f t="shared" si="33"/>
        <v>2.1828400000000006</v>
      </c>
      <c r="AU119" s="910">
        <f t="shared" si="33"/>
        <v>2.4011240000000007</v>
      </c>
      <c r="AV119" s="910">
        <f t="shared" si="33"/>
        <v>2.6412364000000008</v>
      </c>
      <c r="AW119" s="669">
        <f t="shared" si="29"/>
        <v>11.013600400000001</v>
      </c>
      <c r="AX119" s="770">
        <f t="shared" si="30"/>
        <v>18.648155096512024</v>
      </c>
      <c r="AY119" s="959">
        <v>0.76</v>
      </c>
      <c r="AZ119" s="896">
        <v>39.03</v>
      </c>
      <c r="BA119" s="896">
        <v>-13.58</v>
      </c>
      <c r="BB119" s="896">
        <v>-8.73</v>
      </c>
      <c r="BC119" s="896">
        <v>9.8699999999999992</v>
      </c>
      <c r="BE119" s="641">
        <v>2010</v>
      </c>
      <c r="BF119" s="922">
        <f t="shared" si="31"/>
        <v>0</v>
      </c>
      <c r="BG119" s="906">
        <v>13.600000000000001</v>
      </c>
    </row>
    <row r="120" spans="1:59" ht="11.25" customHeight="1" x14ac:dyDescent="0.2">
      <c r="A120" s="895" t="s">
        <v>466</v>
      </c>
      <c r="B120" s="899" t="s">
        <v>467</v>
      </c>
      <c r="C120" s="957" t="s">
        <v>108</v>
      </c>
      <c r="D120" s="957" t="s">
        <v>4355</v>
      </c>
      <c r="E120" s="754">
        <v>15</v>
      </c>
      <c r="F120" s="1235">
        <v>267</v>
      </c>
      <c r="G120" s="1157" t="s">
        <v>37</v>
      </c>
      <c r="H120" s="1157" t="s">
        <v>37</v>
      </c>
      <c r="I120" s="898">
        <v>72.400000000000006</v>
      </c>
      <c r="J120" s="669">
        <f t="shared" si="18"/>
        <v>2.8176795580110494</v>
      </c>
      <c r="K120" s="901">
        <v>0.51</v>
      </c>
      <c r="L120" s="911">
        <v>4</v>
      </c>
      <c r="M120" s="660">
        <f t="shared" si="19"/>
        <v>2.04</v>
      </c>
      <c r="N120" s="894" t="s">
        <v>468</v>
      </c>
      <c r="O120" s="756">
        <v>0.5</v>
      </c>
      <c r="P120" s="885">
        <v>43776</v>
      </c>
      <c r="Q120" s="885">
        <v>43795</v>
      </c>
      <c r="R120" s="660">
        <f t="shared" si="20"/>
        <v>2.0000000000000018</v>
      </c>
      <c r="S120" s="721">
        <f>IF(INDEX(Historical!$D$7:$D$1379,MATCH(B120,Historical!$B$7:$B$1403,0))=0,"n/a",(INDEX(Historical!$C$7:$C$1381,MATCH(B120,Historical!$B$7:$B$1403,0))/INDEX(Historical!$D$7:$D$1379,MATCH(B120,Historical!$B$7:$B$1403,0))-1)*100)</f>
        <v>5.7894736842105221</v>
      </c>
      <c r="T120" s="721">
        <f>IF(INDEX(Historical!$F$7:$F$1372,MATCH(B120,Historical!$B$7:$B$1403,0))=0,"n/a",((INDEX(Historical!$C$7:$C$1381,MATCH(B120,Historical!$B$7:$B$1403,0))/INDEX(Historical!$F$7:$F$1372,MATCH(B120,Historical!$B$7:$B$1403,0)))^(1/3)-1)*100)</f>
        <v>5.1275761773769801</v>
      </c>
      <c r="U120" s="721">
        <f>IF(INDEX(Historical!$H$7:$H$1372,MATCH(B120,Historical!$B$7:$B$1403,0))=0,"n/a",((INDEX(Historical!$C$7:$C$1381,MATCH(B120,Historical!$B$7:$B$1403,0))/INDEX(Historical!$H$7:$H$1372,MATCH(B120,Historical!$B$7:$B$1403,0)))^(1/5)-1)*100)</f>
        <v>4.4085846538828521</v>
      </c>
      <c r="V120" s="721">
        <f>IF(INDEX(Historical!$O$7:$O$1372,MATCH(B120,Historical!$B$7:$B$1403,0))=0,"n/a",((INDEX(Historical!$C$7:$C$1381,MATCH(B120,Historical!$B$7:$B$1403,0))/INDEX(Historical!$O$7:$O$1372,MATCH(B120,Historical!$B$7:$B$1403,0)))^(1/10)-1)*100)</f>
        <v>7.8391422634658259</v>
      </c>
      <c r="W120" s="722">
        <f t="shared" si="21"/>
        <v>0.56238099854737644</v>
      </c>
      <c r="X120" s="723">
        <f t="shared" si="22"/>
        <v>0.58781128718438025</v>
      </c>
      <c r="Y120" s="900"/>
      <c r="Z120" s="669">
        <f t="shared" si="23"/>
        <v>30.312035661218424</v>
      </c>
      <c r="AA120" s="910">
        <f t="shared" si="24"/>
        <v>10.757800891530461</v>
      </c>
      <c r="AB120" s="911">
        <v>12</v>
      </c>
      <c r="AC120" s="889">
        <v>6.73</v>
      </c>
      <c r="AD120" s="889">
        <v>1.54</v>
      </c>
      <c r="AE120" s="889">
        <v>3.57</v>
      </c>
      <c r="AF120" s="889">
        <v>1.06</v>
      </c>
      <c r="AG120" s="889">
        <v>10.199999999999999</v>
      </c>
      <c r="AH120" s="889">
        <v>24.8</v>
      </c>
      <c r="AI120" s="889">
        <v>4.16</v>
      </c>
      <c r="AJ120" s="889">
        <v>7.5</v>
      </c>
      <c r="AK120" s="889">
        <v>7.0000000000000009</v>
      </c>
      <c r="AL120" s="902">
        <v>5130</v>
      </c>
      <c r="AM120" s="896">
        <v>0.6</v>
      </c>
      <c r="AN120" s="889">
        <v>0.06</v>
      </c>
      <c r="AO120" s="762">
        <f t="shared" si="25"/>
        <v>-3.5315366796365595</v>
      </c>
      <c r="AP120" s="763">
        <f t="shared" si="26"/>
        <v>7.226264211893902</v>
      </c>
      <c r="AQ120" s="912">
        <f t="shared" si="27"/>
        <v>-28.809273559535733</v>
      </c>
      <c r="AR120" s="669">
        <f>INDEX(Historical!$C$7:$C$1381,MATCH(B120,Historical!$B$7:$B$1403,0))*IF(AH120="n/a",1.03,IF(AH120&lt;0,1.01,IF(AH120&gt;10,1.1,(1+AH120/100))))</f>
        <v>2.2109999999999999</v>
      </c>
      <c r="AS120" s="910">
        <f t="shared" si="28"/>
        <v>2.3029776000000002</v>
      </c>
      <c r="AT120" s="910">
        <f t="shared" si="33"/>
        <v>2.4641860320000002</v>
      </c>
      <c r="AU120" s="910">
        <f t="shared" si="33"/>
        <v>2.6366790542400005</v>
      </c>
      <c r="AV120" s="910">
        <f t="shared" si="33"/>
        <v>2.8212465880368005</v>
      </c>
      <c r="AW120" s="669">
        <f t="shared" si="29"/>
        <v>12.436089274276801</v>
      </c>
      <c r="AX120" s="770">
        <f t="shared" si="30"/>
        <v>17.176918887122653</v>
      </c>
      <c r="AY120" s="959">
        <v>1.24</v>
      </c>
      <c r="AZ120" s="896">
        <v>0.15</v>
      </c>
      <c r="BA120" s="896">
        <v>-20.66</v>
      </c>
      <c r="BB120" s="896">
        <v>-12.97</v>
      </c>
      <c r="BC120" s="896">
        <v>-9.33</v>
      </c>
      <c r="BE120" s="641">
        <v>2005</v>
      </c>
      <c r="BF120" s="922">
        <f t="shared" si="31"/>
        <v>1</v>
      </c>
      <c r="BG120" s="906">
        <v>1.2</v>
      </c>
    </row>
    <row r="121" spans="1:59" ht="11.25" customHeight="1" x14ac:dyDescent="0.2">
      <c r="A121" s="904" t="s">
        <v>979</v>
      </c>
      <c r="B121" s="899" t="s">
        <v>980</v>
      </c>
      <c r="C121" s="957" t="s">
        <v>108</v>
      </c>
      <c r="D121" s="957" t="s">
        <v>4355</v>
      </c>
      <c r="E121" s="754">
        <v>8</v>
      </c>
      <c r="F121" s="1235">
        <v>623</v>
      </c>
      <c r="G121" s="1235" t="s">
        <v>106</v>
      </c>
      <c r="H121" s="1235" t="s">
        <v>106</v>
      </c>
      <c r="I121" s="898">
        <v>30</v>
      </c>
      <c r="J121" s="669">
        <f t="shared" si="18"/>
        <v>2.333333333333333</v>
      </c>
      <c r="K121" s="901">
        <v>0.17499999999999999</v>
      </c>
      <c r="L121" s="911">
        <v>4</v>
      </c>
      <c r="M121" s="660">
        <f t="shared" si="19"/>
        <v>0.7</v>
      </c>
      <c r="N121" s="894" t="s">
        <v>969</v>
      </c>
      <c r="O121" s="756">
        <v>0.16</v>
      </c>
      <c r="P121" s="885">
        <v>43871</v>
      </c>
      <c r="Q121" s="885">
        <v>43879</v>
      </c>
      <c r="R121" s="660">
        <f t="shared" si="20"/>
        <v>9.3749999999999911</v>
      </c>
      <c r="S121" s="721">
        <f>IF(INDEX(Historical!$D$7:$D$1379,MATCH(B121,Historical!$B$7:$B$1403,0))=0,"n/a",(INDEX(Historical!$C$7:$C$1381,MATCH(B121,Historical!$B$7:$B$1403,0))/INDEX(Historical!$D$7:$D$1379,MATCH(B121,Historical!$B$7:$B$1403,0))-1)*100)</f>
        <v>6.6666666666666652</v>
      </c>
      <c r="T121" s="721">
        <f>IF(INDEX(Historical!$F$7:$F$1372,MATCH(B121,Historical!$B$7:$B$1403,0))=0,"n/a",((INDEX(Historical!$C$7:$C$1381,MATCH(B121,Historical!$B$7:$B$1403,0))/INDEX(Historical!$F$7:$F$1372,MATCH(B121,Historical!$B$7:$B$1403,0)))^(1/3)-1)*100)</f>
        <v>10.064241629820891</v>
      </c>
      <c r="U121" s="721">
        <f>IF(INDEX(Historical!$H$7:$H$1372,MATCH(B121,Historical!$B$7:$B$1403,0))=0,"n/a",((INDEX(Historical!$C$7:$C$1381,MATCH(B121,Historical!$B$7:$B$1403,0))/INDEX(Historical!$H$7:$H$1372,MATCH(B121,Historical!$B$7:$B$1403,0)))^(1/5)-1)*100)</f>
        <v>26.19146889603865</v>
      </c>
      <c r="V121" s="721" t="str">
        <f>IF(INDEX(Historical!$O$7:$O$1372,MATCH(B121,Historical!$B$7:$B$1403,0))=0,"n/a",((INDEX(Historical!$C$7:$C$1381,MATCH(B121,Historical!$B$7:$B$1403,0))/INDEX(Historical!$O$7:$O$1372,MATCH(B121,Historical!$B$7:$B$1403,0)))^(1/10)-1)*100)</f>
        <v>n/a</v>
      </c>
      <c r="W121" s="722" t="str">
        <f t="shared" si="21"/>
        <v>n/a</v>
      </c>
      <c r="X121" s="723" t="str">
        <f t="shared" si="22"/>
        <v>n/a</v>
      </c>
      <c r="Y121" s="900"/>
      <c r="Z121" s="669" t="str">
        <f t="shared" si="23"/>
        <v>n/a</v>
      </c>
      <c r="AA121" s="910" t="str">
        <f t="shared" si="24"/>
        <v>n/a</v>
      </c>
      <c r="AB121" s="911">
        <v>12</v>
      </c>
      <c r="AC121" s="889" t="s">
        <v>136</v>
      </c>
      <c r="AD121" s="889" t="s">
        <v>136</v>
      </c>
      <c r="AE121" s="889" t="s">
        <v>136</v>
      </c>
      <c r="AF121" s="889" t="s">
        <v>136</v>
      </c>
      <c r="AG121" s="889" t="s">
        <v>136</v>
      </c>
      <c r="AH121" s="889" t="s">
        <v>136</v>
      </c>
      <c r="AI121" s="889" t="s">
        <v>136</v>
      </c>
      <c r="AJ121" s="889" t="s">
        <v>136</v>
      </c>
      <c r="AK121" s="889" t="s">
        <v>136</v>
      </c>
      <c r="AL121" s="902" t="s">
        <v>136</v>
      </c>
      <c r="AM121" s="896" t="s">
        <v>136</v>
      </c>
      <c r="AN121" s="889" t="s">
        <v>136</v>
      </c>
      <c r="AO121" s="762" t="str">
        <f t="shared" si="25"/>
        <v>n/a</v>
      </c>
      <c r="AP121" s="763">
        <f t="shared" si="26"/>
        <v>28.524802229371982</v>
      </c>
      <c r="AQ121" s="912" t="str">
        <f t="shared" si="27"/>
        <v>n/a</v>
      </c>
      <c r="AR121" s="669">
        <f>INDEX(Historical!$C$7:$C$1381,MATCH(B121,Historical!$B$7:$B$1403,0))*IF(AH121="n/a",1.03,IF(AH121&lt;0,1.01,IF(AH121&gt;10,1.1,(1+AH121/100))))</f>
        <v>0.65920000000000001</v>
      </c>
      <c r="AS121" s="910">
        <f t="shared" si="28"/>
        <v>0.67897600000000002</v>
      </c>
      <c r="AT121" s="910">
        <f t="shared" si="33"/>
        <v>0.69934528000000007</v>
      </c>
      <c r="AU121" s="910">
        <f t="shared" si="33"/>
        <v>0.72032563840000008</v>
      </c>
      <c r="AV121" s="910">
        <f t="shared" si="33"/>
        <v>0.74193540755200005</v>
      </c>
      <c r="AW121" s="669">
        <f t="shared" si="29"/>
        <v>3.4997823259520002</v>
      </c>
      <c r="AX121" s="770">
        <f t="shared" si="30"/>
        <v>11.665941086506667</v>
      </c>
      <c r="AY121" s="959" t="s">
        <v>136</v>
      </c>
      <c r="AZ121" s="896" t="s">
        <v>136</v>
      </c>
      <c r="BA121" s="896" t="s">
        <v>136</v>
      </c>
      <c r="BB121" s="896" t="s">
        <v>136</v>
      </c>
      <c r="BC121" s="896" t="s">
        <v>136</v>
      </c>
      <c r="BD121" s="932" t="s">
        <v>4281</v>
      </c>
      <c r="BE121" s="641">
        <v>2013</v>
      </c>
      <c r="BF121" s="922">
        <f t="shared" si="31"/>
        <v>0</v>
      </c>
      <c r="BG121" s="906" t="s">
        <v>136</v>
      </c>
    </row>
    <row r="122" spans="1:59" ht="11.25" customHeight="1" x14ac:dyDescent="0.2">
      <c r="A122" s="905" t="s">
        <v>4574</v>
      </c>
      <c r="B122" s="899" t="s">
        <v>4539</v>
      </c>
      <c r="C122" s="957" t="s">
        <v>108</v>
      </c>
      <c r="D122" s="957" t="s">
        <v>4355</v>
      </c>
      <c r="E122" s="754">
        <v>5</v>
      </c>
      <c r="F122" s="1235">
        <v>829</v>
      </c>
      <c r="G122" s="1191" t="s">
        <v>106</v>
      </c>
      <c r="H122" s="1191" t="s">
        <v>106</v>
      </c>
      <c r="I122" s="898">
        <v>47.98</v>
      </c>
      <c r="J122" s="669">
        <f t="shared" si="18"/>
        <v>2.5010421008753649</v>
      </c>
      <c r="K122" s="901">
        <v>0.3</v>
      </c>
      <c r="L122" s="911">
        <v>4</v>
      </c>
      <c r="M122" s="660">
        <f t="shared" si="19"/>
        <v>1.2</v>
      </c>
      <c r="N122" s="894" t="s">
        <v>4569</v>
      </c>
      <c r="O122" s="756">
        <v>0.25</v>
      </c>
      <c r="P122" s="636">
        <v>43531</v>
      </c>
      <c r="Q122" s="636">
        <v>43556</v>
      </c>
      <c r="R122" s="660">
        <f t="shared" si="20"/>
        <v>19.999999999999996</v>
      </c>
      <c r="S122" s="721">
        <f>IF(INDEX(Historical!$D$7:$D$1379,MATCH(B122,Historical!$B$7:$B$1403,0))=0,"n/a",(INDEX(Historical!$C$7:$C$1381,MATCH(B122,Historical!$B$7:$B$1403,0))/INDEX(Historical!$D$7:$D$1379,MATCH(B122,Historical!$B$7:$B$1403,0))-1)*100)</f>
        <v>19.999999999999996</v>
      </c>
      <c r="T122" s="721">
        <f>IF(INDEX(Historical!$F$7:$F$1372,MATCH(B122,Historical!$B$7:$B$1403,0))=0,"n/a",((INDEX(Historical!$C$7:$C$1381,MATCH(B122,Historical!$B$7:$B$1403,0))/INDEX(Historical!$F$7:$F$1372,MATCH(B122,Historical!$B$7:$B$1403,0)))^(1/3)-1)*100)</f>
        <v>25.99210498948732</v>
      </c>
      <c r="U122" s="721" t="str">
        <f>IF(INDEX(Historical!$H$7:$H$1372,MATCH(B122,Historical!$B$7:$B$1403,0))=0,"n/a",((INDEX(Historical!$C$7:$C$1381,MATCH(B122,Historical!$B$7:$B$1403,0))/INDEX(Historical!$H$7:$H$1372,MATCH(B122,Historical!$B$7:$B$1403,0)))^(1/5)-1)*100)</f>
        <v>n/a</v>
      </c>
      <c r="V122" s="721">
        <f>IF(INDEX(Historical!$O$7:$O$1372,MATCH(B122,Historical!$B$7:$B$1403,0))=0,"n/a",((INDEX(Historical!$C$7:$C$1381,MATCH(B122,Historical!$B$7:$B$1403,0))/INDEX(Historical!$O$7:$O$1372,MATCH(B122,Historical!$B$7:$B$1403,0)))^(1/10)-1)*100)</f>
        <v>19.623119885131544</v>
      </c>
      <c r="W122" s="722" t="str">
        <f t="shared" si="21"/>
        <v>n/a</v>
      </c>
      <c r="X122" s="723" t="str">
        <f t="shared" si="22"/>
        <v>n/a</v>
      </c>
      <c r="Y122" s="900"/>
      <c r="Z122" s="669">
        <f t="shared" si="23"/>
        <v>17.441860465116278</v>
      </c>
      <c r="AA122" s="910">
        <f t="shared" si="24"/>
        <v>6.9738372093023253</v>
      </c>
      <c r="AB122" s="911">
        <v>12</v>
      </c>
      <c r="AC122" s="889">
        <v>6.88</v>
      </c>
      <c r="AD122" s="889">
        <v>1.39</v>
      </c>
      <c r="AE122" s="889">
        <v>2.0499999999999998</v>
      </c>
      <c r="AF122" s="889">
        <v>0.79</v>
      </c>
      <c r="AG122" s="889">
        <v>10.4</v>
      </c>
      <c r="AH122" s="889">
        <v>137.5</v>
      </c>
      <c r="AI122" s="889">
        <v>7.9799999999999995</v>
      </c>
      <c r="AJ122" s="889">
        <v>3.3000000000000003</v>
      </c>
      <c r="AK122" s="889">
        <v>5</v>
      </c>
      <c r="AL122" s="902">
        <v>4620</v>
      </c>
      <c r="AM122" s="896">
        <v>1.0999999999999999</v>
      </c>
      <c r="AN122" s="889">
        <v>0.14000000000000001</v>
      </c>
      <c r="AO122" s="762" t="str">
        <f t="shared" si="25"/>
        <v>n/a</v>
      </c>
      <c r="AP122" s="763" t="str">
        <f t="shared" si="26"/>
        <v>n/a</v>
      </c>
      <c r="AQ122" s="912">
        <f t="shared" si="27"/>
        <v>-50.5167530242189</v>
      </c>
      <c r="AR122" s="669">
        <f>INDEX(Historical!$C$7:$C$1381,MATCH(B122,Historical!$B$7:$B$1403,0))*IF(AH122="n/a",1.03,IF(AH122&lt;0,1.01,IF(AH122&gt;10,1.1,(1+AH122/100))))</f>
        <v>1.32</v>
      </c>
      <c r="AS122" s="910">
        <f t="shared" si="28"/>
        <v>1.4253360000000002</v>
      </c>
      <c r="AT122" s="910">
        <f t="shared" si="33"/>
        <v>1.4966028000000002</v>
      </c>
      <c r="AU122" s="910">
        <f t="shared" si="33"/>
        <v>1.5714329400000002</v>
      </c>
      <c r="AV122" s="910">
        <f t="shared" si="33"/>
        <v>1.6500045870000004</v>
      </c>
      <c r="AW122" s="669">
        <f t="shared" si="29"/>
        <v>7.4633763270000006</v>
      </c>
      <c r="AX122" s="770">
        <f t="shared" si="30"/>
        <v>15.555182007086287</v>
      </c>
      <c r="AY122" s="959">
        <v>1.1000000000000001</v>
      </c>
      <c r="AZ122" s="896">
        <v>1.67</v>
      </c>
      <c r="BA122" s="896">
        <v>-21.93</v>
      </c>
      <c r="BB122" s="896">
        <v>-16.520000000000003</v>
      </c>
      <c r="BC122" s="896">
        <v>-13.04</v>
      </c>
      <c r="BE122" s="641">
        <v>2015</v>
      </c>
      <c r="BF122" s="922">
        <f t="shared" si="31"/>
        <v>0</v>
      </c>
      <c r="BG122" s="906">
        <v>1.2</v>
      </c>
    </row>
    <row r="123" spans="1:59" ht="11.25" customHeight="1" x14ac:dyDescent="0.2">
      <c r="A123" s="904" t="s">
        <v>1016</v>
      </c>
      <c r="B123" s="899" t="s">
        <v>1017</v>
      </c>
      <c r="C123" s="957" t="s">
        <v>4335</v>
      </c>
      <c r="D123" s="957" t="s">
        <v>4366</v>
      </c>
      <c r="E123" s="754">
        <v>8</v>
      </c>
      <c r="F123" s="1235">
        <v>645</v>
      </c>
      <c r="G123" s="1191" t="s">
        <v>106</v>
      </c>
      <c r="H123" s="1191" t="s">
        <v>106</v>
      </c>
      <c r="I123" s="898">
        <v>16.32</v>
      </c>
      <c r="J123" s="669">
        <f t="shared" si="18"/>
        <v>8.1495098039215694</v>
      </c>
      <c r="K123" s="901">
        <v>0.33250000000000002</v>
      </c>
      <c r="L123" s="911">
        <v>4</v>
      </c>
      <c r="M123" s="660">
        <f t="shared" si="19"/>
        <v>1.33</v>
      </c>
      <c r="N123" s="894" t="s">
        <v>151</v>
      </c>
      <c r="O123" s="756">
        <v>0.33</v>
      </c>
      <c r="P123" s="885">
        <v>43888</v>
      </c>
      <c r="Q123" s="885">
        <v>43921</v>
      </c>
      <c r="R123" s="660">
        <f t="shared" si="20"/>
        <v>0.75757575757575824</v>
      </c>
      <c r="S123" s="721">
        <f>IF(INDEX(Historical!$D$7:$D$1379,MATCH(B123,Historical!$B$7:$B$1403,0))=0,"n/a",(INDEX(Historical!$C$7:$C$1381,MATCH(B123,Historical!$B$7:$B$1403,0))/INDEX(Historical!$D$7:$D$1379,MATCH(B123,Historical!$B$7:$B$1403,0))-1)*100)</f>
        <v>4.7619047619047672</v>
      </c>
      <c r="T123" s="721">
        <f>IF(INDEX(Historical!$F$7:$F$1372,MATCH(B123,Historical!$B$7:$B$1403,0))=0,"n/a",((INDEX(Historical!$C$7:$C$1381,MATCH(B123,Historical!$B$7:$B$1403,0))/INDEX(Historical!$F$7:$F$1372,MATCH(B123,Historical!$B$7:$B$1403,0)))^(1/3)-1)*100)</f>
        <v>5.6295191645437948</v>
      </c>
      <c r="U123" s="721">
        <f>IF(INDEX(Historical!$H$7:$H$1372,MATCH(B123,Historical!$B$7:$B$1403,0))=0,"n/a",((INDEX(Historical!$C$7:$C$1381,MATCH(B123,Historical!$B$7:$B$1403,0))/INDEX(Historical!$H$7:$H$1372,MATCH(B123,Historical!$B$7:$B$1403,0)))^(1/5)-1)*100)</f>
        <v>5.7096868374616028</v>
      </c>
      <c r="V123" s="721" t="str">
        <f>IF(INDEX(Historical!$O$7:$O$1372,MATCH(B123,Historical!$B$7:$B$1403,0))=0,"n/a",((INDEX(Historical!$C$7:$C$1381,MATCH(B123,Historical!$B$7:$B$1403,0))/INDEX(Historical!$O$7:$O$1372,MATCH(B123,Historical!$B$7:$B$1403,0)))^(1/10)-1)*100)</f>
        <v>n/a</v>
      </c>
      <c r="W123" s="722" t="str">
        <f t="shared" si="21"/>
        <v>n/a</v>
      </c>
      <c r="X123" s="723">
        <f t="shared" si="22"/>
        <v>0.79301206075855601</v>
      </c>
      <c r="Y123" s="899" t="s">
        <v>475</v>
      </c>
      <c r="Z123" s="669">
        <f t="shared" si="23"/>
        <v>105.55555555555556</v>
      </c>
      <c r="AA123" s="910">
        <f t="shared" si="24"/>
        <v>12.952380952380953</v>
      </c>
      <c r="AB123" s="911">
        <v>12</v>
      </c>
      <c r="AC123" s="889">
        <v>1.26</v>
      </c>
      <c r="AD123" s="889" t="s">
        <v>136</v>
      </c>
      <c r="AE123" s="889">
        <v>0.87</v>
      </c>
      <c r="AF123" s="889">
        <v>0.65</v>
      </c>
      <c r="AG123" s="889">
        <v>5</v>
      </c>
      <c r="AH123" s="889">
        <v>368.8</v>
      </c>
      <c r="AI123" s="889">
        <v>1.9300000000000002</v>
      </c>
      <c r="AJ123" s="889">
        <v>7.1999999999999993</v>
      </c>
      <c r="AK123" s="889" t="s">
        <v>136</v>
      </c>
      <c r="AL123" s="902">
        <v>7210</v>
      </c>
      <c r="AM123" s="896">
        <v>0.82000000000000006</v>
      </c>
      <c r="AN123" s="889">
        <v>4.42</v>
      </c>
      <c r="AO123" s="762">
        <f t="shared" si="25"/>
        <v>0.90681568900221876</v>
      </c>
      <c r="AP123" s="763">
        <f t="shared" si="26"/>
        <v>13.859196641383171</v>
      </c>
      <c r="AQ123" s="912">
        <f t="shared" si="27"/>
        <v>-38.829754440586541</v>
      </c>
      <c r="AR123" s="669">
        <f>INDEX(Historical!$C$7:$C$1381,MATCH(B123,Historical!$B$7:$B$1403,0))*IF(AH123="n/a",1.03,IF(AH123&lt;0,1.01,IF(AH123&gt;10,1.1,(1+AH123/100))))</f>
        <v>1.4520000000000002</v>
      </c>
      <c r="AS123" s="910">
        <f t="shared" si="28"/>
        <v>1.4800236000000002</v>
      </c>
      <c r="AT123" s="910">
        <f t="shared" si="33"/>
        <v>1.5244243080000002</v>
      </c>
      <c r="AU123" s="910">
        <f t="shared" si="33"/>
        <v>1.5701570372400002</v>
      </c>
      <c r="AV123" s="910">
        <f t="shared" si="33"/>
        <v>1.6172617483572003</v>
      </c>
      <c r="AW123" s="669">
        <f t="shared" si="29"/>
        <v>7.6438666935972011</v>
      </c>
      <c r="AX123" s="770">
        <f t="shared" si="30"/>
        <v>46.837418465669124</v>
      </c>
      <c r="AY123" s="959">
        <v>0.94</v>
      </c>
      <c r="AZ123" s="896">
        <v>0.67999999999999994</v>
      </c>
      <c r="BA123" s="896">
        <v>-23.09</v>
      </c>
      <c r="BB123" s="896">
        <v>-11.89</v>
      </c>
      <c r="BC123" s="896">
        <v>-14.24</v>
      </c>
      <c r="BE123" s="641">
        <v>2013</v>
      </c>
      <c r="BF123" s="922">
        <f t="shared" si="31"/>
        <v>0</v>
      </c>
      <c r="BG123" s="906">
        <v>0.6</v>
      </c>
    </row>
    <row r="124" spans="1:59" ht="11.25" customHeight="1" x14ac:dyDescent="0.2">
      <c r="A124" s="895" t="s">
        <v>471</v>
      </c>
      <c r="B124" s="899" t="s">
        <v>472</v>
      </c>
      <c r="C124" s="957" t="s">
        <v>4207</v>
      </c>
      <c r="D124" s="957" t="s">
        <v>4341</v>
      </c>
      <c r="E124" s="754">
        <v>13</v>
      </c>
      <c r="F124" s="1235">
        <v>287</v>
      </c>
      <c r="G124" s="1191" t="s">
        <v>106</v>
      </c>
      <c r="H124" s="1191" t="s">
        <v>106</v>
      </c>
      <c r="I124" s="898">
        <v>104.36</v>
      </c>
      <c r="J124" s="669">
        <f t="shared" si="18"/>
        <v>2.0697585281717132</v>
      </c>
      <c r="K124" s="901">
        <v>0.54</v>
      </c>
      <c r="L124" s="911">
        <v>4</v>
      </c>
      <c r="M124" s="660">
        <f t="shared" si="19"/>
        <v>2.16</v>
      </c>
      <c r="N124" s="894" t="s">
        <v>189</v>
      </c>
      <c r="O124" s="756">
        <v>0.48499999999999999</v>
      </c>
      <c r="P124" s="885">
        <v>43720</v>
      </c>
      <c r="Q124" s="885">
        <v>43741</v>
      </c>
      <c r="R124" s="660">
        <f t="shared" si="20"/>
        <v>11.340206185567022</v>
      </c>
      <c r="S124" s="721">
        <f>IF(INDEX(Historical!$D$7:$D$1379,MATCH(B124,Historical!$B$7:$B$1403,0))=0,"n/a",(INDEX(Historical!$C$7:$C$1381,MATCH(B124,Historical!$B$7:$B$1403,0))/INDEX(Historical!$D$7:$D$1379,MATCH(B124,Historical!$B$7:$B$1403,0))-1)*100)</f>
        <v>26.265822784810133</v>
      </c>
      <c r="T124" s="721">
        <f>IF(INDEX(Historical!$F$7:$F$1372,MATCH(B124,Historical!$B$7:$B$1403,0))=0,"n/a",((INDEX(Historical!$C$7:$C$1381,MATCH(B124,Historical!$B$7:$B$1403,0))/INDEX(Historical!$F$7:$F$1372,MATCH(B124,Historical!$B$7:$B$1403,0)))^(1/3)-1)*100)</f>
        <v>17.493163193867247</v>
      </c>
      <c r="U124" s="721">
        <f>IF(INDEX(Historical!$H$7:$H$1372,MATCH(B124,Historical!$B$7:$B$1403,0))=0,"n/a",((INDEX(Historical!$C$7:$C$1381,MATCH(B124,Historical!$B$7:$B$1403,0))/INDEX(Historical!$H$7:$H$1372,MATCH(B124,Historical!$B$7:$B$1403,0)))^(1/5)-1)*100)</f>
        <v>17.257350851193355</v>
      </c>
      <c r="V124" s="721">
        <f>IF(INDEX(Historical!$O$7:$O$1372,MATCH(B124,Historical!$B$7:$B$1403,0))=0,"n/a",((INDEX(Historical!$C$7:$C$1381,MATCH(B124,Historical!$B$7:$B$1403,0))/INDEX(Historical!$O$7:$O$1372,MATCH(B124,Historical!$B$7:$B$1403,0)))^(1/10)-1)*100)</f>
        <v>19.011104450984995</v>
      </c>
      <c r="W124" s="722">
        <f t="shared" si="21"/>
        <v>0.9077510933510875</v>
      </c>
      <c r="X124" s="723">
        <f t="shared" si="22"/>
        <v>1.2415360324599534</v>
      </c>
      <c r="Y124" s="899"/>
      <c r="Z124" s="669">
        <f t="shared" si="23"/>
        <v>60.33519553072626</v>
      </c>
      <c r="AA124" s="910">
        <f t="shared" si="24"/>
        <v>29.150837988826815</v>
      </c>
      <c r="AB124" s="911">
        <v>12</v>
      </c>
      <c r="AC124" s="889">
        <v>3.58</v>
      </c>
      <c r="AD124" s="889">
        <v>2.91</v>
      </c>
      <c r="AE124" s="889">
        <v>2.79</v>
      </c>
      <c r="AF124" s="889">
        <v>10.64</v>
      </c>
      <c r="AG124" s="889">
        <v>36.199999999999996</v>
      </c>
      <c r="AH124" s="889">
        <v>10.4</v>
      </c>
      <c r="AI124" s="889">
        <v>10.09</v>
      </c>
      <c r="AJ124" s="889">
        <v>13.900000000000002</v>
      </c>
      <c r="AK124" s="889">
        <v>10</v>
      </c>
      <c r="AL124" s="902">
        <v>12160</v>
      </c>
      <c r="AM124" s="896">
        <v>0.6</v>
      </c>
      <c r="AN124" s="889">
        <v>1.64</v>
      </c>
      <c r="AO124" s="762">
        <f t="shared" si="25"/>
        <v>-9.823728609461746</v>
      </c>
      <c r="AP124" s="763">
        <f t="shared" si="26"/>
        <v>19.327109379365069</v>
      </c>
      <c r="AQ124" s="912">
        <f t="shared" si="27"/>
        <v>271.2830104747095</v>
      </c>
      <c r="AR124" s="669">
        <f>INDEX(Historical!$C$7:$C$1381,MATCH(B124,Historical!$B$7:$B$1403,0))*IF(AH124="n/a",1.03,IF(AH124&lt;0,1.01,IF(AH124&gt;10,1.1,(1+AH124/100))))</f>
        <v>2.1945000000000001</v>
      </c>
      <c r="AS124" s="910">
        <f t="shared" si="28"/>
        <v>2.4139500000000003</v>
      </c>
      <c r="AT124" s="910">
        <f t="shared" si="33"/>
        <v>2.6553450000000005</v>
      </c>
      <c r="AU124" s="910">
        <f t="shared" si="33"/>
        <v>2.9208795000000007</v>
      </c>
      <c r="AV124" s="910">
        <f t="shared" si="33"/>
        <v>3.2129674500000012</v>
      </c>
      <c r="AW124" s="669">
        <f t="shared" si="29"/>
        <v>13.397641950000002</v>
      </c>
      <c r="AX124" s="770">
        <f t="shared" si="30"/>
        <v>12.837909112686855</v>
      </c>
      <c r="AY124" s="959">
        <v>0.64</v>
      </c>
      <c r="AZ124" s="896">
        <v>7.1800000000000006</v>
      </c>
      <c r="BA124" s="896">
        <v>-23.82</v>
      </c>
      <c r="BB124" s="896">
        <v>-15.47</v>
      </c>
      <c r="BC124" s="896">
        <v>-16.739999999999998</v>
      </c>
      <c r="BE124" s="641">
        <v>2007</v>
      </c>
      <c r="BF124" s="922">
        <f t="shared" si="31"/>
        <v>1</v>
      </c>
      <c r="BG124" s="906">
        <v>10.5</v>
      </c>
    </row>
    <row r="125" spans="1:59" ht="11.25" customHeight="1" x14ac:dyDescent="0.2">
      <c r="A125" s="895" t="s">
        <v>158</v>
      </c>
      <c r="B125" s="899" t="s">
        <v>159</v>
      </c>
      <c r="C125" s="957" t="s">
        <v>112</v>
      </c>
      <c r="D125" s="957" t="s">
        <v>4338</v>
      </c>
      <c r="E125" s="754">
        <v>34</v>
      </c>
      <c r="F125" s="1235">
        <v>79</v>
      </c>
      <c r="G125" s="1235" t="s">
        <v>37</v>
      </c>
      <c r="H125" s="1235" t="s">
        <v>37</v>
      </c>
      <c r="I125" s="889">
        <v>47.34</v>
      </c>
      <c r="J125" s="669">
        <f t="shared" si="18"/>
        <v>1.8377693282636249</v>
      </c>
      <c r="K125" s="908">
        <v>0.2175</v>
      </c>
      <c r="L125" s="911">
        <v>4</v>
      </c>
      <c r="M125" s="660">
        <f t="shared" si="19"/>
        <v>0.87</v>
      </c>
      <c r="N125" s="894" t="s">
        <v>160</v>
      </c>
      <c r="O125" s="757">
        <v>0.21249999999999999</v>
      </c>
      <c r="P125" s="885">
        <v>43747</v>
      </c>
      <c r="Q125" s="885">
        <v>43769</v>
      </c>
      <c r="R125" s="660">
        <f t="shared" si="20"/>
        <v>2.3529411764705901</v>
      </c>
      <c r="S125" s="721">
        <f>IF(INDEX(Historical!$D$7:$D$1379,MATCH(B125,Historical!$B$7:$B$1403,0))=0,"n/a",(INDEX(Historical!$C$7:$C$1381,MATCH(B125,Historical!$B$7:$B$1403,0))/INDEX(Historical!$D$7:$D$1379,MATCH(B125,Historical!$B$7:$B$1403,0))-1)*100)</f>
        <v>2.5179856115107979</v>
      </c>
      <c r="T125" s="721">
        <f>IF(INDEX(Historical!$F$7:$F$1372,MATCH(B125,Historical!$B$7:$B$1403,0))=0,"n/a",((INDEX(Historical!$C$7:$C$1381,MATCH(B125,Historical!$B$7:$B$1403,0))/INDEX(Historical!$F$7:$F$1372,MATCH(B125,Historical!$B$7:$B$1403,0)))^(1/3)-1)*100)</f>
        <v>1.7140424691734157</v>
      </c>
      <c r="U125" s="721">
        <f>IF(INDEX(Historical!$H$7:$H$1372,MATCH(B125,Historical!$B$7:$B$1403,0))=0,"n/a",((INDEX(Historical!$C$7:$C$1381,MATCH(B125,Historical!$B$7:$B$1403,0))/INDEX(Historical!$H$7:$H$1372,MATCH(B125,Historical!$B$7:$B$1403,0)))^(1/5)-1)*100)</f>
        <v>1.7230308602011801</v>
      </c>
      <c r="V125" s="721">
        <f>IF(INDEX(Historical!$O$7:$O$1372,MATCH(B125,Historical!$B$7:$B$1403,0))=0,"n/a",((INDEX(Historical!$C$7:$C$1381,MATCH(B125,Historical!$B$7:$B$1403,0))/INDEX(Historical!$O$7:$O$1372,MATCH(B125,Historical!$B$7:$B$1403,0)))^(1/10)-1)*100)</f>
        <v>2.2415804817228269</v>
      </c>
      <c r="W125" s="722">
        <f t="shared" si="21"/>
        <v>0.76866785477936461</v>
      </c>
      <c r="X125" s="723">
        <f t="shared" si="22"/>
        <v>4.8399743264078095E-2</v>
      </c>
      <c r="Y125" s="899"/>
      <c r="Z125" s="669">
        <f t="shared" si="23"/>
        <v>33.984375</v>
      </c>
      <c r="AA125" s="910">
        <f t="shared" si="24"/>
        <v>18.4921875</v>
      </c>
      <c r="AB125" s="911">
        <v>7</v>
      </c>
      <c r="AC125" s="889">
        <v>2.56</v>
      </c>
      <c r="AD125" s="889">
        <v>1.61</v>
      </c>
      <c r="AE125" s="889">
        <v>2.12</v>
      </c>
      <c r="AF125" s="889">
        <v>2.8</v>
      </c>
      <c r="AG125" s="889">
        <v>16.400000000000002</v>
      </c>
      <c r="AH125" s="889">
        <v>15.5</v>
      </c>
      <c r="AI125" s="889">
        <v>4.8599999999999994</v>
      </c>
      <c r="AJ125" s="889">
        <v>35.6</v>
      </c>
      <c r="AK125" s="889">
        <v>11.5</v>
      </c>
      <c r="AL125" s="902">
        <v>2440</v>
      </c>
      <c r="AM125" s="896">
        <v>1.7999999999999998</v>
      </c>
      <c r="AN125" s="889">
        <v>0</v>
      </c>
      <c r="AO125" s="762">
        <f t="shared" si="25"/>
        <v>-14.931387311535195</v>
      </c>
      <c r="AP125" s="763">
        <f t="shared" si="26"/>
        <v>3.5608001884648051</v>
      </c>
      <c r="AQ125" s="912">
        <f t="shared" si="27"/>
        <v>51.698714562780658</v>
      </c>
      <c r="AR125" s="669">
        <f>INDEX(Historical!$C$7:$C$1381,MATCH(B125,Historical!$B$7:$B$1403,0))*IF(AH125="n/a",1.03,IF(AH125&lt;0,1.01,IF(AH125&gt;10,1.1,(1+AH125/100))))</f>
        <v>0.9405</v>
      </c>
      <c r="AS125" s="910">
        <f t="shared" si="28"/>
        <v>0.98620829999999993</v>
      </c>
      <c r="AT125" s="910">
        <f t="shared" si="33"/>
        <v>1.0848291299999999</v>
      </c>
      <c r="AU125" s="910">
        <f t="shared" si="33"/>
        <v>1.1933120429999999</v>
      </c>
      <c r="AV125" s="910">
        <f t="shared" si="33"/>
        <v>1.3126432473</v>
      </c>
      <c r="AW125" s="669">
        <f t="shared" si="29"/>
        <v>5.5174927202999999</v>
      </c>
      <c r="AX125" s="770">
        <f t="shared" si="30"/>
        <v>11.655033207224335</v>
      </c>
      <c r="AY125" s="959">
        <v>0.81</v>
      </c>
      <c r="AZ125" s="896">
        <v>7.2700000000000005</v>
      </c>
      <c r="BA125" s="896">
        <v>-19.91</v>
      </c>
      <c r="BB125" s="896">
        <v>-14.87</v>
      </c>
      <c r="BC125" s="896">
        <v>-10.18</v>
      </c>
      <c r="BE125" s="641">
        <v>1986</v>
      </c>
      <c r="BF125" s="922">
        <f t="shared" si="31"/>
        <v>3</v>
      </c>
      <c r="BG125" s="906">
        <v>12</v>
      </c>
    </row>
    <row r="126" spans="1:59" ht="11.25" customHeight="1" x14ac:dyDescent="0.2">
      <c r="A126" s="887" t="s">
        <v>476</v>
      </c>
      <c r="B126" s="899" t="s">
        <v>477</v>
      </c>
      <c r="C126" s="957" t="s">
        <v>108</v>
      </c>
      <c r="D126" s="957" t="s">
        <v>118</v>
      </c>
      <c r="E126" s="754">
        <v>26</v>
      </c>
      <c r="F126" s="1235">
        <v>127</v>
      </c>
      <c r="G126" s="1208" t="s">
        <v>106</v>
      </c>
      <c r="H126" s="1208" t="s">
        <v>106</v>
      </c>
      <c r="I126" s="889">
        <v>43.01</v>
      </c>
      <c r="J126" s="669">
        <f t="shared" si="18"/>
        <v>0.79051383399209496</v>
      </c>
      <c r="K126" s="908">
        <v>8.5000000000000006E-2</v>
      </c>
      <c r="L126" s="911">
        <v>4</v>
      </c>
      <c r="M126" s="660">
        <f t="shared" si="19"/>
        <v>0.34</v>
      </c>
      <c r="N126" s="894" t="s">
        <v>122</v>
      </c>
      <c r="O126" s="757">
        <v>0.08</v>
      </c>
      <c r="P126" s="885">
        <v>43776</v>
      </c>
      <c r="Q126" s="885">
        <v>43789</v>
      </c>
      <c r="R126" s="660">
        <f t="shared" si="20"/>
        <v>6.2500000000000053</v>
      </c>
      <c r="S126" s="721">
        <f>IF(INDEX(Historical!$D$7:$D$1379,MATCH(B126,Historical!$B$7:$B$1403,0))=0,"n/a",(INDEX(Historical!$C$7:$C$1381,MATCH(B126,Historical!$B$7:$B$1403,0))/INDEX(Historical!$D$7:$D$1379,MATCH(B126,Historical!$B$7:$B$1403,0))-1)*100)</f>
        <v>6.5573770491803351</v>
      </c>
      <c r="T126" s="721">
        <f>IF(INDEX(Historical!$F$7:$F$1372,MATCH(B126,Historical!$B$7:$B$1403,0))=0,"n/a",((INDEX(Historical!$C$7:$C$1381,MATCH(B126,Historical!$B$7:$B$1403,0))/INDEX(Historical!$F$7:$F$1372,MATCH(B126,Historical!$B$7:$B$1403,0)))^(1/3)-1)*100)</f>
        <v>8.9579934734813627</v>
      </c>
      <c r="U126" s="721">
        <f>IF(INDEX(Historical!$H$7:$H$1372,MATCH(B126,Historical!$B$7:$B$1403,0))=0,"n/a",((INDEX(Historical!$C$7:$C$1381,MATCH(B126,Historical!$B$7:$B$1403,0))/INDEX(Historical!$H$7:$H$1372,MATCH(B126,Historical!$B$7:$B$1403,0)))^(1/5)-1)*100)</f>
        <v>9.6543588673895009</v>
      </c>
      <c r="V126" s="721">
        <f>IF(INDEX(Historical!$O$7:$O$1372,MATCH(B126,Historical!$B$7:$B$1403,0))=0,"n/a",((INDEX(Historical!$C$7:$C$1381,MATCH(B126,Historical!$B$7:$B$1403,0))/INDEX(Historical!$O$7:$O$1372,MATCH(B126,Historical!$B$7:$B$1403,0)))^(1/10)-1)*100)</f>
        <v>7.9490433048294618</v>
      </c>
      <c r="W126" s="722">
        <f t="shared" si="21"/>
        <v>1.214530918648282</v>
      </c>
      <c r="X126" s="723">
        <f t="shared" si="22"/>
        <v>0.9283037372489904</v>
      </c>
      <c r="Y126" s="680"/>
      <c r="Z126" s="669">
        <f t="shared" si="23"/>
        <v>24.460431654676263</v>
      </c>
      <c r="AA126" s="910">
        <f t="shared" si="24"/>
        <v>30.942446043165468</v>
      </c>
      <c r="AB126" s="911">
        <v>12</v>
      </c>
      <c r="AC126" s="889">
        <v>1.39</v>
      </c>
      <c r="AD126" s="889">
        <v>3.26</v>
      </c>
      <c r="AE126" s="889">
        <v>5.23</v>
      </c>
      <c r="AF126" s="889">
        <v>3.54</v>
      </c>
      <c r="AG126" s="889">
        <v>12.1</v>
      </c>
      <c r="AH126" s="889">
        <v>26.6</v>
      </c>
      <c r="AI126" s="889">
        <v>9.5699999999999985</v>
      </c>
      <c r="AJ126" s="889">
        <v>10.4</v>
      </c>
      <c r="AK126" s="889">
        <v>9.5</v>
      </c>
      <c r="AL126" s="902">
        <v>12160</v>
      </c>
      <c r="AM126" s="896">
        <v>2.9000000000000004</v>
      </c>
      <c r="AN126" s="889">
        <v>0.47</v>
      </c>
      <c r="AO126" s="762">
        <f t="shared" si="25"/>
        <v>-20.49757334178387</v>
      </c>
      <c r="AP126" s="763">
        <f t="shared" si="26"/>
        <v>10.444872701381597</v>
      </c>
      <c r="AQ126" s="912">
        <f t="shared" si="27"/>
        <v>120.6417498448114</v>
      </c>
      <c r="AR126" s="669">
        <f>INDEX(Historical!$C$7:$C$1381,MATCH(B126,Historical!$B$7:$B$1403,0))*IF(AH126="n/a",1.03,IF(AH126&lt;0,1.01,IF(AH126&gt;10,1.1,(1+AH126/100))))</f>
        <v>0.35750000000000004</v>
      </c>
      <c r="AS126" s="910">
        <f t="shared" si="28"/>
        <v>0.39171275</v>
      </c>
      <c r="AT126" s="910">
        <f t="shared" si="33"/>
        <v>0.42892546124999997</v>
      </c>
      <c r="AU126" s="910">
        <f t="shared" si="33"/>
        <v>0.46967338006874998</v>
      </c>
      <c r="AV126" s="910">
        <f t="shared" si="33"/>
        <v>0.51429235117528127</v>
      </c>
      <c r="AW126" s="669">
        <f t="shared" si="29"/>
        <v>2.1621039424940314</v>
      </c>
      <c r="AX126" s="770">
        <f t="shared" si="30"/>
        <v>5.0269796384422953</v>
      </c>
      <c r="AY126" s="959">
        <v>0.67</v>
      </c>
      <c r="AZ126" s="896">
        <v>50.33</v>
      </c>
      <c r="BA126" s="896">
        <v>-11.67</v>
      </c>
      <c r="BB126" s="896">
        <v>0.03</v>
      </c>
      <c r="BC126" s="896">
        <v>15.03</v>
      </c>
      <c r="BE126" s="641">
        <v>1995</v>
      </c>
      <c r="BF126" s="922">
        <f t="shared" si="31"/>
        <v>2</v>
      </c>
      <c r="BG126" s="906">
        <v>5.4</v>
      </c>
    </row>
    <row r="127" spans="1:59" ht="11.25" customHeight="1" x14ac:dyDescent="0.2">
      <c r="A127" s="887" t="s">
        <v>1009</v>
      </c>
      <c r="B127" s="899" t="s">
        <v>1010</v>
      </c>
      <c r="C127" s="957" t="s">
        <v>4335</v>
      </c>
      <c r="D127" s="957" t="s">
        <v>4336</v>
      </c>
      <c r="E127" s="754">
        <v>7</v>
      </c>
      <c r="F127" s="1235">
        <v>701</v>
      </c>
      <c r="G127" s="1235" t="s">
        <v>106</v>
      </c>
      <c r="H127" s="1235" t="s">
        <v>106</v>
      </c>
      <c r="I127" s="898">
        <v>18.21</v>
      </c>
      <c r="J127" s="669">
        <f t="shared" si="18"/>
        <v>6.2602965403624378</v>
      </c>
      <c r="K127" s="901">
        <v>0.28499999999999998</v>
      </c>
      <c r="L127" s="911">
        <v>4</v>
      </c>
      <c r="M127" s="660">
        <f t="shared" si="19"/>
        <v>1.1399999999999999</v>
      </c>
      <c r="N127" s="894" t="s">
        <v>219</v>
      </c>
      <c r="O127" s="756">
        <v>0.28000000000000003</v>
      </c>
      <c r="P127" s="885">
        <v>43832</v>
      </c>
      <c r="Q127" s="885">
        <v>43844</v>
      </c>
      <c r="R127" s="660">
        <f t="shared" si="20"/>
        <v>1.7857142857142672</v>
      </c>
      <c r="S127" s="721">
        <f>IF(INDEX(Historical!$D$7:$D$1379,MATCH(B127,Historical!$B$7:$B$1403,0))=0,"n/a",(INDEX(Historical!$C$7:$C$1381,MATCH(B127,Historical!$B$7:$B$1403,0))/INDEX(Historical!$D$7:$D$1379,MATCH(B127,Historical!$B$7:$B$1403,0))-1)*100)</f>
        <v>1.8181818181818299</v>
      </c>
      <c r="T127" s="721">
        <f>IF(INDEX(Historical!$F$7:$F$1372,MATCH(B127,Historical!$B$7:$B$1403,0))=0,"n/a",((INDEX(Historical!$C$7:$C$1381,MATCH(B127,Historical!$B$7:$B$1403,0))/INDEX(Historical!$F$7:$F$1372,MATCH(B127,Historical!$B$7:$B$1403,0)))^(1/3)-1)*100)</f>
        <v>4.5515917149420382</v>
      </c>
      <c r="U127" s="721">
        <f>IF(INDEX(Historical!$H$7:$H$1372,MATCH(B127,Historical!$B$7:$B$1403,0))=0,"n/a",((INDEX(Historical!$C$7:$C$1381,MATCH(B127,Historical!$B$7:$B$1403,0))/INDEX(Historical!$H$7:$H$1372,MATCH(B127,Historical!$B$7:$B$1403,0)))^(1/5)-1)*100)</f>
        <v>9.0276678319125345</v>
      </c>
      <c r="V127" s="721" t="str">
        <f>IF(INDEX(Historical!$O$7:$O$1372,MATCH(B127,Historical!$B$7:$B$1403,0))=0,"n/a",((INDEX(Historical!$C$7:$C$1381,MATCH(B127,Historical!$B$7:$B$1403,0))/INDEX(Historical!$O$7:$O$1372,MATCH(B127,Historical!$B$7:$B$1403,0)))^(1/10)-1)*100)</f>
        <v>n/a</v>
      </c>
      <c r="W127" s="722" t="str">
        <f t="shared" si="21"/>
        <v>n/a</v>
      </c>
      <c r="X127" s="723">
        <f t="shared" si="22"/>
        <v>0.43402249191887182</v>
      </c>
      <c r="Y127" s="679"/>
      <c r="Z127" s="669">
        <f t="shared" si="23"/>
        <v>123.91304347826085</v>
      </c>
      <c r="AA127" s="910">
        <f t="shared" si="24"/>
        <v>19.793478260869566</v>
      </c>
      <c r="AB127" s="911">
        <v>12</v>
      </c>
      <c r="AC127" s="889">
        <v>0.92</v>
      </c>
      <c r="AD127" s="889" t="s">
        <v>136</v>
      </c>
      <c r="AE127" s="889">
        <v>4.6399999999999997</v>
      </c>
      <c r="AF127" s="889">
        <v>1.96</v>
      </c>
      <c r="AG127" s="889">
        <v>9.9</v>
      </c>
      <c r="AH127" s="889">
        <v>-24.3</v>
      </c>
      <c r="AI127" s="889">
        <v>4.62</v>
      </c>
      <c r="AJ127" s="889">
        <v>20.8</v>
      </c>
      <c r="AK127" s="889">
        <v>-5.09</v>
      </c>
      <c r="AL127" s="902">
        <v>5420</v>
      </c>
      <c r="AM127" s="896">
        <v>0.4</v>
      </c>
      <c r="AN127" s="889">
        <v>1.77</v>
      </c>
      <c r="AO127" s="762">
        <f t="shared" si="25"/>
        <v>-4.505513888594594</v>
      </c>
      <c r="AP127" s="763">
        <f t="shared" si="26"/>
        <v>15.287964372274972</v>
      </c>
      <c r="AQ127" s="912">
        <f t="shared" si="27"/>
        <v>31.310010435532721</v>
      </c>
      <c r="AR127" s="669">
        <f>INDEX(Historical!$C$7:$C$1381,MATCH(B127,Historical!$B$7:$B$1403,0))*IF(AH127="n/a",1.03,IF(AH127&lt;0,1.01,IF(AH127&gt;10,1.1,(1+AH127/100))))</f>
        <v>1.1312000000000002</v>
      </c>
      <c r="AS127" s="910">
        <f t="shared" si="28"/>
        <v>1.1834614400000003</v>
      </c>
      <c r="AT127" s="910">
        <f t="shared" ref="AT127:AV146" si="34">IF($AK127="n/a",1.03*AS127,IF($AK127&lt;0,1.01*AS127,IF($AK127&gt;10,1.1*AS127,(1+$AK127/100)*AS127)))</f>
        <v>1.1952960544000004</v>
      </c>
      <c r="AU127" s="910">
        <f t="shared" si="34"/>
        <v>1.2072490149440005</v>
      </c>
      <c r="AV127" s="910">
        <f t="shared" si="34"/>
        <v>1.2193215050934405</v>
      </c>
      <c r="AW127" s="669">
        <f t="shared" si="29"/>
        <v>5.9365280144374424</v>
      </c>
      <c r="AX127" s="770">
        <f t="shared" si="30"/>
        <v>32.600373500480188</v>
      </c>
      <c r="AY127" s="959">
        <v>0.84</v>
      </c>
      <c r="AZ127" s="896">
        <v>8.0399999999999991</v>
      </c>
      <c r="BA127" s="896">
        <v>-19.919999999999998</v>
      </c>
      <c r="BB127" s="896">
        <v>-11.959999999999999</v>
      </c>
      <c r="BC127" s="896">
        <v>-8.06</v>
      </c>
      <c r="BE127" s="641">
        <v>2014</v>
      </c>
      <c r="BF127" s="922">
        <f t="shared" si="31"/>
        <v>0</v>
      </c>
      <c r="BG127" s="906">
        <v>3.4000000000000004</v>
      </c>
    </row>
    <row r="128" spans="1:59" ht="11.25" customHeight="1" x14ac:dyDescent="0.2">
      <c r="A128" s="887" t="s">
        <v>989</v>
      </c>
      <c r="B128" s="899" t="s">
        <v>990</v>
      </c>
      <c r="C128" s="957" t="s">
        <v>246</v>
      </c>
      <c r="D128" s="957" t="s">
        <v>4367</v>
      </c>
      <c r="E128" s="754">
        <v>9</v>
      </c>
      <c r="F128" s="1235">
        <v>440</v>
      </c>
      <c r="G128" s="1206" t="s">
        <v>106</v>
      </c>
      <c r="H128" s="1206" t="s">
        <v>106</v>
      </c>
      <c r="I128" s="898">
        <v>9.8699999999999992</v>
      </c>
      <c r="J128" s="669">
        <f t="shared" si="18"/>
        <v>5.0658561296859173</v>
      </c>
      <c r="K128" s="901">
        <v>0.125</v>
      </c>
      <c r="L128" s="911">
        <v>4</v>
      </c>
      <c r="M128" s="660">
        <f t="shared" si="19"/>
        <v>0.5</v>
      </c>
      <c r="N128" s="894" t="s">
        <v>991</v>
      </c>
      <c r="O128" s="756">
        <v>0.11</v>
      </c>
      <c r="P128" s="890">
        <v>43321</v>
      </c>
      <c r="Q128" s="890">
        <v>43336</v>
      </c>
      <c r="R128" s="660">
        <f t="shared" si="20"/>
        <v>13.636363636363635</v>
      </c>
      <c r="S128" s="721">
        <f>IF(INDEX(Historical!$D$7:$D$1379,MATCH(B128,Historical!$B$7:$B$1403,0))=0,"n/a",(INDEX(Historical!$C$7:$C$1381,MATCH(B128,Historical!$B$7:$B$1403,0))/INDEX(Historical!$D$7:$D$1379,MATCH(B128,Historical!$B$7:$B$1403,0))-1)*100)</f>
        <v>6.3829787234042534</v>
      </c>
      <c r="T128" s="721">
        <f>IF(INDEX(Historical!$F$7:$F$1372,MATCH(B128,Historical!$B$7:$B$1403,0))=0,"n/a",((INDEX(Historical!$C$7:$C$1381,MATCH(B128,Historical!$B$7:$B$1403,0))/INDEX(Historical!$F$7:$F$1372,MATCH(B128,Historical!$B$7:$B$1403,0)))^(1/3)-1)*100)</f>
        <v>9.5793708422175161</v>
      </c>
      <c r="U128" s="721">
        <f>IF(INDEX(Historical!$H$7:$H$1372,MATCH(B128,Historical!$B$7:$B$1403,0))=0,"n/a",((INDEX(Historical!$C$7:$C$1381,MATCH(B128,Historical!$B$7:$B$1403,0))/INDEX(Historical!$H$7:$H$1372,MATCH(B128,Historical!$B$7:$B$1403,0)))^(1/5)-1)*100)</f>
        <v>12.295510705682089</v>
      </c>
      <c r="V128" s="721" t="str">
        <f>IF(INDEX(Historical!$O$7:$O$1372,MATCH(B128,Historical!$B$7:$B$1403,0))=0,"n/a",((INDEX(Historical!$C$7:$C$1381,MATCH(B128,Historical!$B$7:$B$1403,0))/INDEX(Historical!$O$7:$O$1372,MATCH(B128,Historical!$B$7:$B$1403,0)))^(1/10)-1)*100)</f>
        <v>n/a</v>
      </c>
      <c r="W128" s="722" t="str">
        <f t="shared" si="21"/>
        <v>n/a</v>
      </c>
      <c r="X128" s="723" t="str">
        <f t="shared" si="22"/>
        <v>n/a</v>
      </c>
      <c r="Y128" s="691" t="s">
        <v>4514</v>
      </c>
      <c r="Z128" s="669" t="str">
        <f t="shared" si="23"/>
        <v>n/a</v>
      </c>
      <c r="AA128" s="910" t="str">
        <f t="shared" si="24"/>
        <v>n/a</v>
      </c>
      <c r="AB128" s="911">
        <v>11</v>
      </c>
      <c r="AC128" s="889">
        <v>-0.2</v>
      </c>
      <c r="AD128" s="889" t="s">
        <v>136</v>
      </c>
      <c r="AE128" s="889">
        <v>0.22</v>
      </c>
      <c r="AF128" s="889">
        <v>0.55000000000000004</v>
      </c>
      <c r="AG128" s="889">
        <v>-1</v>
      </c>
      <c r="AH128" s="889">
        <v>-121</v>
      </c>
      <c r="AI128" s="889">
        <v>57.04</v>
      </c>
      <c r="AJ128" s="889">
        <v>-17.2</v>
      </c>
      <c r="AK128" s="889">
        <v>16</v>
      </c>
      <c r="AL128" s="902">
        <v>100.58</v>
      </c>
      <c r="AM128" s="896">
        <v>3.3000000000000003</v>
      </c>
      <c r="AN128" s="889">
        <v>0</v>
      </c>
      <c r="AO128" s="762" t="str">
        <f t="shared" si="25"/>
        <v>n/a</v>
      </c>
      <c r="AP128" s="763">
        <f t="shared" si="26"/>
        <v>17.361366835368006</v>
      </c>
      <c r="AQ128" s="912" t="str">
        <f t="shared" si="27"/>
        <v>n/a</v>
      </c>
      <c r="AR128" s="669">
        <f>INDEX(Historical!$C$7:$C$1381,MATCH(B128,Historical!$B$7:$B$1403,0))*IF(AH128="n/a",1.03,IF(AH128&lt;0,1.01,IF(AH128&gt;10,1.1,(1+AH128/100))))</f>
        <v>0.505</v>
      </c>
      <c r="AS128" s="910">
        <f t="shared" si="28"/>
        <v>0.5555000000000001</v>
      </c>
      <c r="AT128" s="910">
        <f t="shared" si="34"/>
        <v>0.6110500000000002</v>
      </c>
      <c r="AU128" s="910">
        <f t="shared" si="34"/>
        <v>0.67215500000000028</v>
      </c>
      <c r="AV128" s="910">
        <f t="shared" si="34"/>
        <v>0.73937050000000037</v>
      </c>
      <c r="AW128" s="669">
        <f t="shared" si="29"/>
        <v>3.0830755000000014</v>
      </c>
      <c r="AX128" s="770">
        <f t="shared" si="30"/>
        <v>31.236833839918965</v>
      </c>
      <c r="AY128" s="959">
        <v>0.68</v>
      </c>
      <c r="AZ128" s="896">
        <v>4.4400000000000004</v>
      </c>
      <c r="BA128" s="896">
        <v>-52.78</v>
      </c>
      <c r="BB128" s="896">
        <v>-29.9</v>
      </c>
      <c r="BC128" s="896">
        <v>-30.64</v>
      </c>
      <c r="BE128" s="641">
        <v>2011</v>
      </c>
      <c r="BF128" s="922">
        <f t="shared" si="31"/>
        <v>0</v>
      </c>
      <c r="BG128" s="906">
        <v>-0.70000000000000007</v>
      </c>
    </row>
    <row r="129" spans="1:59" ht="11.25" customHeight="1" x14ac:dyDescent="0.2">
      <c r="A129" s="895" t="s">
        <v>1645</v>
      </c>
      <c r="B129" s="899" t="s">
        <v>1646</v>
      </c>
      <c r="C129" s="957" t="s">
        <v>108</v>
      </c>
      <c r="D129" s="957" t="s">
        <v>4355</v>
      </c>
      <c r="E129" s="754">
        <v>8</v>
      </c>
      <c r="F129" s="1235">
        <v>616</v>
      </c>
      <c r="G129" s="1235" t="s">
        <v>106</v>
      </c>
      <c r="H129" s="1235" t="s">
        <v>106</v>
      </c>
      <c r="I129" s="898">
        <v>23.82</v>
      </c>
      <c r="J129" s="669">
        <f t="shared" si="18"/>
        <v>3.3585222502099077</v>
      </c>
      <c r="K129" s="901">
        <v>0.2</v>
      </c>
      <c r="L129" s="911">
        <v>4</v>
      </c>
      <c r="M129" s="660">
        <f t="shared" si="19"/>
        <v>0.8</v>
      </c>
      <c r="N129" s="894" t="s">
        <v>107</v>
      </c>
      <c r="O129" s="756">
        <v>0.19</v>
      </c>
      <c r="P129" s="1196">
        <v>43859</v>
      </c>
      <c r="Q129" s="1196">
        <v>43873</v>
      </c>
      <c r="R129" s="660">
        <f t="shared" si="20"/>
        <v>5.2631578947368469</v>
      </c>
      <c r="S129" s="721">
        <f>IF(INDEX(Historical!$D$7:$D$1379,MATCH(B129,Historical!$B$7:$B$1403,0))=0,"n/a",(INDEX(Historical!$C$7:$C$1381,MATCH(B129,Historical!$B$7:$B$1403,0))/INDEX(Historical!$D$7:$D$1379,MATCH(B129,Historical!$B$7:$B$1403,0))-1)*100)</f>
        <v>15.625</v>
      </c>
      <c r="T129" s="721">
        <f>IF(INDEX(Historical!$F$7:$F$1372,MATCH(B129,Historical!$B$7:$B$1403,0))=0,"n/a",((INDEX(Historical!$C$7:$C$1381,MATCH(B129,Historical!$B$7:$B$1403,0))/INDEX(Historical!$F$7:$F$1372,MATCH(B129,Historical!$B$7:$B$1403,0)))^(1/3)-1)*100)</f>
        <v>15.521679473813489</v>
      </c>
      <c r="U129" s="721">
        <f>IF(INDEX(Historical!$H$7:$H$1372,MATCH(B129,Historical!$B$7:$B$1403,0))=0,"n/a",((INDEX(Historical!$C$7:$C$1381,MATCH(B129,Historical!$B$7:$B$1403,0))/INDEX(Historical!$H$7:$H$1372,MATCH(B129,Historical!$B$7:$B$1403,0)))^(1/5)-1)*100)</f>
        <v>16.828973416570705</v>
      </c>
      <c r="V129" s="721">
        <f>IF(INDEX(Historical!$O$7:$O$1372,MATCH(B129,Historical!$B$7:$B$1403,0))=0,"n/a",((INDEX(Historical!$C$7:$C$1381,MATCH(B129,Historical!$B$7:$B$1403,0))/INDEX(Historical!$O$7:$O$1372,MATCH(B129,Historical!$B$7:$B$1403,0)))^(1/10)-1)*100)</f>
        <v>6.3450238139030057</v>
      </c>
      <c r="W129" s="722">
        <f t="shared" si="21"/>
        <v>2.6523105208361262</v>
      </c>
      <c r="X129" s="723">
        <f t="shared" si="22"/>
        <v>1.0857402204239164</v>
      </c>
      <c r="Y129" s="682"/>
      <c r="Z129" s="669">
        <f t="shared" si="23"/>
        <v>34.334763948497852</v>
      </c>
      <c r="AA129" s="910">
        <f t="shared" si="24"/>
        <v>10.223175965665236</v>
      </c>
      <c r="AB129" s="911">
        <v>12</v>
      </c>
      <c r="AC129" s="889">
        <v>2.33</v>
      </c>
      <c r="AD129" s="889">
        <v>1.28</v>
      </c>
      <c r="AE129" s="889">
        <v>3.3</v>
      </c>
      <c r="AF129" s="889">
        <v>1.2</v>
      </c>
      <c r="AG129" s="889">
        <v>11.3</v>
      </c>
      <c r="AH129" s="889">
        <v>24.099999999999998</v>
      </c>
      <c r="AI129" s="889">
        <v>2.11</v>
      </c>
      <c r="AJ129" s="889">
        <v>15.5</v>
      </c>
      <c r="AK129" s="889">
        <v>8</v>
      </c>
      <c r="AL129" s="902">
        <v>366.35</v>
      </c>
      <c r="AM129" s="896">
        <v>7.0000000000000009</v>
      </c>
      <c r="AN129" s="889">
        <v>0.12</v>
      </c>
      <c r="AO129" s="762">
        <f t="shared" si="25"/>
        <v>9.964319701115377</v>
      </c>
      <c r="AP129" s="763">
        <f t="shared" si="26"/>
        <v>20.187495666780613</v>
      </c>
      <c r="AQ129" s="912">
        <f t="shared" si="27"/>
        <v>-26.15989900452832</v>
      </c>
      <c r="AR129" s="669">
        <f>INDEX(Historical!$C$7:$C$1381,MATCH(B129,Historical!$B$7:$B$1403,0))*IF(AH129="n/a",1.03,IF(AH129&lt;0,1.01,IF(AH129&gt;10,1.1,(1+AH129/100))))</f>
        <v>0.81400000000000006</v>
      </c>
      <c r="AS129" s="910">
        <f t="shared" si="28"/>
        <v>0.83117540000000001</v>
      </c>
      <c r="AT129" s="910">
        <f t="shared" si="34"/>
        <v>0.89766943200000004</v>
      </c>
      <c r="AU129" s="910">
        <f t="shared" si="34"/>
        <v>0.96948298656000009</v>
      </c>
      <c r="AV129" s="910">
        <f t="shared" si="34"/>
        <v>1.0470416254848001</v>
      </c>
      <c r="AW129" s="669">
        <f t="shared" si="29"/>
        <v>4.5593694440448003</v>
      </c>
      <c r="AX129" s="770">
        <f t="shared" si="30"/>
        <v>19.140929655939548</v>
      </c>
      <c r="AY129" s="959">
        <v>0.9</v>
      </c>
      <c r="AZ129" s="896">
        <v>5.0500000000000007</v>
      </c>
      <c r="BA129" s="896">
        <v>-21</v>
      </c>
      <c r="BB129" s="896">
        <v>-14.6</v>
      </c>
      <c r="BC129" s="896">
        <v>-10.52</v>
      </c>
      <c r="BE129" s="641">
        <v>2013</v>
      </c>
      <c r="BF129" s="922">
        <f t="shared" si="31"/>
        <v>0</v>
      </c>
      <c r="BG129" s="906">
        <v>1.3</v>
      </c>
    </row>
    <row r="130" spans="1:59" ht="11.25" customHeight="1" x14ac:dyDescent="0.2">
      <c r="A130" s="895" t="s">
        <v>3823</v>
      </c>
      <c r="B130" s="899" t="s">
        <v>3824</v>
      </c>
      <c r="C130" s="957" t="s">
        <v>108</v>
      </c>
      <c r="D130" s="957" t="s">
        <v>4355</v>
      </c>
      <c r="E130" s="754">
        <v>7</v>
      </c>
      <c r="F130" s="1235">
        <v>704</v>
      </c>
      <c r="G130" s="1206" t="s">
        <v>106</v>
      </c>
      <c r="H130" s="1206" t="s">
        <v>106</v>
      </c>
      <c r="I130" s="898">
        <v>22.07</v>
      </c>
      <c r="J130" s="669">
        <f t="shared" si="18"/>
        <v>3.9873130946986857</v>
      </c>
      <c r="K130" s="901">
        <v>0.22</v>
      </c>
      <c r="L130" s="911">
        <v>4</v>
      </c>
      <c r="M130" s="660">
        <f t="shared" si="19"/>
        <v>0.88</v>
      </c>
      <c r="N130" s="894" t="s">
        <v>537</v>
      </c>
      <c r="O130" s="756">
        <v>0.21</v>
      </c>
      <c r="P130" s="1196">
        <v>43853</v>
      </c>
      <c r="Q130" s="1196">
        <v>43860</v>
      </c>
      <c r="R130" s="660">
        <f t="shared" si="20"/>
        <v>4.7619047619047663</v>
      </c>
      <c r="S130" s="721">
        <f>IF(INDEX(Historical!$D$7:$D$1379,MATCH(B130,Historical!$B$7:$B$1403,0))=0,"n/a",(INDEX(Historical!$C$7:$C$1381,MATCH(B130,Historical!$B$7:$B$1403,0))/INDEX(Historical!$D$7:$D$1379,MATCH(B130,Historical!$B$7:$B$1403,0))-1)*100)</f>
        <v>4.9999999999999822</v>
      </c>
      <c r="T130" s="721">
        <f>IF(INDEX(Historical!$F$7:$F$1372,MATCH(B130,Historical!$B$7:$B$1403,0))=0,"n/a",((INDEX(Historical!$C$7:$C$1381,MATCH(B130,Historical!$B$7:$B$1403,0))/INDEX(Historical!$F$7:$F$1372,MATCH(B130,Historical!$B$7:$B$1403,0)))^(1/3)-1)*100)</f>
        <v>7.2976287935406337</v>
      </c>
      <c r="U130" s="721">
        <f>IF(INDEX(Historical!$H$7:$H$1372,MATCH(B130,Historical!$B$7:$B$1403,0))=0,"n/a",((INDEX(Historical!$C$7:$C$1381,MATCH(B130,Historical!$B$7:$B$1403,0))/INDEX(Historical!$H$7:$H$1372,MATCH(B130,Historical!$B$7:$B$1403,0)))^(1/5)-1)*100)</f>
        <v>8.0639619600400216</v>
      </c>
      <c r="V130" s="721">
        <f>IF(INDEX(Historical!$O$7:$O$1372,MATCH(B130,Historical!$B$7:$B$1403,0))=0,"n/a",((INDEX(Historical!$C$7:$C$1381,MATCH(B130,Historical!$B$7:$B$1403,0))/INDEX(Historical!$O$7:$O$1372,MATCH(B130,Historical!$B$7:$B$1403,0)))^(1/10)-1)*100)</f>
        <v>-3.5038904880182353</v>
      </c>
      <c r="W130" s="722" t="str">
        <f t="shared" si="21"/>
        <v>n/a</v>
      </c>
      <c r="X130" s="723">
        <f t="shared" si="22"/>
        <v>0.43825880217608815</v>
      </c>
      <c r="Y130" s="682"/>
      <c r="Z130" s="669">
        <f t="shared" si="23"/>
        <v>47.058823529411761</v>
      </c>
      <c r="AA130" s="910">
        <f t="shared" si="24"/>
        <v>11.802139037433154</v>
      </c>
      <c r="AB130" s="911">
        <v>12</v>
      </c>
      <c r="AC130" s="889">
        <v>1.87</v>
      </c>
      <c r="AD130" s="889">
        <v>1.97</v>
      </c>
      <c r="AE130" s="889">
        <v>3.42</v>
      </c>
      <c r="AF130" s="889">
        <v>1.01</v>
      </c>
      <c r="AG130" s="889">
        <v>8.7999999999999989</v>
      </c>
      <c r="AH130" s="889">
        <v>22.400000000000002</v>
      </c>
      <c r="AI130" s="889">
        <v>3.3099999999999996</v>
      </c>
      <c r="AJ130" s="889">
        <v>18.399999999999999</v>
      </c>
      <c r="AK130" s="889">
        <v>6</v>
      </c>
      <c r="AL130" s="902">
        <v>1220</v>
      </c>
      <c r="AM130" s="896">
        <v>3.4000000000000004</v>
      </c>
      <c r="AN130" s="889">
        <v>0.21</v>
      </c>
      <c r="AO130" s="762">
        <f t="shared" si="25"/>
        <v>0.24913601730555257</v>
      </c>
      <c r="AP130" s="763">
        <f t="shared" si="26"/>
        <v>12.051275054738706</v>
      </c>
      <c r="AQ130" s="912">
        <f t="shared" si="27"/>
        <v>-27.213675192206953</v>
      </c>
      <c r="AR130" s="669">
        <f>INDEX(Historical!$C$7:$C$1381,MATCH(B130,Historical!$B$7:$B$1403,0))*IF(AH130="n/a",1.03,IF(AH130&lt;0,1.01,IF(AH130&gt;10,1.1,(1+AH130/100))))</f>
        <v>0.92400000000000004</v>
      </c>
      <c r="AS130" s="910">
        <f t="shared" si="28"/>
        <v>0.9545844</v>
      </c>
      <c r="AT130" s="910">
        <f t="shared" si="34"/>
        <v>1.011859464</v>
      </c>
      <c r="AU130" s="910">
        <f t="shared" si="34"/>
        <v>1.0725710318400001</v>
      </c>
      <c r="AV130" s="910">
        <f t="shared" si="34"/>
        <v>1.1369252937504002</v>
      </c>
      <c r="AW130" s="669">
        <f t="shared" si="29"/>
        <v>5.0999401895904004</v>
      </c>
      <c r="AX130" s="770">
        <f t="shared" si="30"/>
        <v>23.108020795606706</v>
      </c>
      <c r="AY130" s="959">
        <v>0.95</v>
      </c>
      <c r="AZ130" s="896">
        <v>-2.6</v>
      </c>
      <c r="BA130" s="896">
        <v>-21.18</v>
      </c>
      <c r="BB130" s="896">
        <v>-16.86</v>
      </c>
      <c r="BC130" s="896">
        <v>-15.02</v>
      </c>
      <c r="BE130" s="641">
        <v>2014</v>
      </c>
      <c r="BF130" s="922">
        <f t="shared" si="31"/>
        <v>0</v>
      </c>
      <c r="BG130" s="906">
        <v>1.0999999999999999</v>
      </c>
    </row>
    <row r="131" spans="1:59" ht="11.25" customHeight="1" x14ac:dyDescent="0.2">
      <c r="A131" s="13" t="s">
        <v>4051</v>
      </c>
      <c r="B131" s="1005" t="s">
        <v>4052</v>
      </c>
      <c r="C131" s="957" t="s">
        <v>108</v>
      </c>
      <c r="D131" s="957" t="s">
        <v>4355</v>
      </c>
      <c r="E131" s="754">
        <v>6</v>
      </c>
      <c r="F131" s="1235">
        <v>800</v>
      </c>
      <c r="G131" s="1209" t="s">
        <v>106</v>
      </c>
      <c r="H131" s="1209" t="s">
        <v>106</v>
      </c>
      <c r="I131" s="898">
        <v>28.47</v>
      </c>
      <c r="J131" s="669">
        <f t="shared" si="18"/>
        <v>1.9669827889005973</v>
      </c>
      <c r="K131" s="901">
        <v>0.14000000000000001</v>
      </c>
      <c r="L131" s="911">
        <v>4</v>
      </c>
      <c r="M131" s="660">
        <f t="shared" si="19"/>
        <v>0.56000000000000005</v>
      </c>
      <c r="N131" s="894" t="s">
        <v>991</v>
      </c>
      <c r="O131" s="756">
        <v>0.13</v>
      </c>
      <c r="P131" s="885">
        <v>43874</v>
      </c>
      <c r="Q131" s="885">
        <v>43885</v>
      </c>
      <c r="R131" s="660">
        <f t="shared" si="20"/>
        <v>7.6923076923076987</v>
      </c>
      <c r="S131" s="721">
        <f>IF(INDEX(Historical!$D$7:$D$1379,MATCH(B131,Historical!$B$7:$B$1403,0))=0,"n/a",(INDEX(Historical!$C$7:$C$1381,MATCH(B131,Historical!$B$7:$B$1403,0))/INDEX(Historical!$D$7:$D$1379,MATCH(B131,Historical!$B$7:$B$1403,0))-1)*100)</f>
        <v>8.3333333333333481</v>
      </c>
      <c r="T131" s="721">
        <f>IF(INDEX(Historical!$F$7:$F$1372,MATCH(B131,Historical!$B$7:$B$1403,0))=0,"n/a",((INDEX(Historical!$C$7:$C$1381,MATCH(B131,Historical!$B$7:$B$1403,0))/INDEX(Historical!$F$7:$F$1372,MATCH(B131,Historical!$B$7:$B$1403,0)))^(1/3)-1)*100)</f>
        <v>33.206950951121271</v>
      </c>
      <c r="U131" s="721" t="str">
        <f>IF(INDEX(Historical!$H$7:$H$1372,MATCH(B131,Historical!$B$7:$B$1403,0))=0,"n/a",((INDEX(Historical!$C$7:$C$1381,MATCH(B131,Historical!$B$7:$B$1403,0))/INDEX(Historical!$H$7:$H$1372,MATCH(B131,Historical!$B$7:$B$1403,0)))^(1/5)-1)*100)</f>
        <v>n/a</v>
      </c>
      <c r="V131" s="721" t="str">
        <f>IF(INDEX(Historical!$O$7:$O$1372,MATCH(B131,Historical!$B$7:$B$1403,0))=0,"n/a",((INDEX(Historical!$C$7:$C$1381,MATCH(B131,Historical!$B$7:$B$1403,0))/INDEX(Historical!$O$7:$O$1372,MATCH(B131,Historical!$B$7:$B$1403,0)))^(1/10)-1)*100)</f>
        <v>n/a</v>
      </c>
      <c r="W131" s="722" t="str">
        <f t="shared" si="21"/>
        <v>n/a</v>
      </c>
      <c r="X131" s="723" t="str">
        <f t="shared" si="22"/>
        <v>n/a</v>
      </c>
      <c r="Y131" s="900"/>
      <c r="Z131" s="669">
        <f t="shared" si="23"/>
        <v>23.529411764705884</v>
      </c>
      <c r="AA131" s="910">
        <f t="shared" si="24"/>
        <v>11.96218487394958</v>
      </c>
      <c r="AB131" s="911">
        <v>12</v>
      </c>
      <c r="AC131" s="889">
        <v>2.38</v>
      </c>
      <c r="AD131" s="889" t="s">
        <v>136</v>
      </c>
      <c r="AE131" s="889">
        <v>2.64</v>
      </c>
      <c r="AF131" s="889">
        <v>1.25</v>
      </c>
      <c r="AG131" s="889">
        <v>10.5</v>
      </c>
      <c r="AH131" s="889">
        <v>63.5</v>
      </c>
      <c r="AI131" s="889">
        <v>4.8599999999999994</v>
      </c>
      <c r="AJ131" s="889">
        <v>9</v>
      </c>
      <c r="AK131" s="889" t="s">
        <v>136</v>
      </c>
      <c r="AL131" s="902">
        <v>223.2</v>
      </c>
      <c r="AM131" s="896">
        <v>14.299999999999999</v>
      </c>
      <c r="AN131" s="889">
        <v>0.14000000000000001</v>
      </c>
      <c r="AO131" s="762" t="str">
        <f t="shared" si="25"/>
        <v>n/a</v>
      </c>
      <c r="AP131" s="763" t="str">
        <f t="shared" si="26"/>
        <v>n/a</v>
      </c>
      <c r="AQ131" s="912">
        <f t="shared" si="27"/>
        <v>-18.479093090757871</v>
      </c>
      <c r="AR131" s="669">
        <f>INDEX(Historical!$C$7:$C$1381,MATCH(B131,Historical!$B$7:$B$1403,0))*IF(AH131="n/a",1.03,IF(AH131&lt;0,1.01,IF(AH131&gt;10,1.1,(1+AH131/100))))</f>
        <v>0.57200000000000006</v>
      </c>
      <c r="AS131" s="910">
        <f t="shared" si="28"/>
        <v>0.59979920000000009</v>
      </c>
      <c r="AT131" s="910">
        <f t="shared" si="34"/>
        <v>0.61779317600000005</v>
      </c>
      <c r="AU131" s="910">
        <f t="shared" si="34"/>
        <v>0.63632697128000004</v>
      </c>
      <c r="AV131" s="910">
        <f t="shared" si="34"/>
        <v>0.65541678041840001</v>
      </c>
      <c r="AW131" s="669">
        <f t="shared" si="29"/>
        <v>3.0813361276984002</v>
      </c>
      <c r="AX131" s="770">
        <f t="shared" si="30"/>
        <v>10.823098446429224</v>
      </c>
      <c r="AY131" s="959">
        <v>0.43</v>
      </c>
      <c r="AZ131" s="896">
        <v>15.4</v>
      </c>
      <c r="BA131" s="896">
        <v>-9.42</v>
      </c>
      <c r="BB131" s="896">
        <v>-0.19</v>
      </c>
      <c r="BC131" s="896">
        <v>1.0999999999999999</v>
      </c>
      <c r="BE131" s="641">
        <v>2015</v>
      </c>
      <c r="BF131" s="922">
        <f t="shared" si="31"/>
        <v>0</v>
      </c>
      <c r="BG131" s="906">
        <v>1</v>
      </c>
    </row>
    <row r="132" spans="1:59" ht="11.25" customHeight="1" x14ac:dyDescent="0.2">
      <c r="A132" s="887" t="s">
        <v>977</v>
      </c>
      <c r="B132" s="899" t="s">
        <v>978</v>
      </c>
      <c r="C132" s="957" t="s">
        <v>108</v>
      </c>
      <c r="D132" s="957" t="s">
        <v>4355</v>
      </c>
      <c r="E132" s="754">
        <v>7</v>
      </c>
      <c r="F132" s="1235">
        <v>682</v>
      </c>
      <c r="G132" s="1235" t="s">
        <v>115</v>
      </c>
      <c r="H132" s="1235" t="s">
        <v>115</v>
      </c>
      <c r="I132" s="898">
        <v>24.47</v>
      </c>
      <c r="J132" s="669">
        <f t="shared" si="18"/>
        <v>3.0241111565181855</v>
      </c>
      <c r="K132" s="901">
        <v>0.185</v>
      </c>
      <c r="L132" s="911">
        <v>4</v>
      </c>
      <c r="M132" s="660">
        <f t="shared" si="19"/>
        <v>0.74</v>
      </c>
      <c r="N132" s="894" t="s">
        <v>163</v>
      </c>
      <c r="O132" s="756">
        <v>0.17</v>
      </c>
      <c r="P132" s="885">
        <v>43720</v>
      </c>
      <c r="Q132" s="885">
        <v>43739</v>
      </c>
      <c r="R132" s="660">
        <f t="shared" si="20"/>
        <v>8.8235294117646959</v>
      </c>
      <c r="S132" s="721">
        <f>IF(INDEX(Historical!$D$7:$D$1379,MATCH(B132,Historical!$B$7:$B$1403,0))=0,"n/a",(INDEX(Historical!$C$7:$C$1381,MATCH(B132,Historical!$B$7:$B$1403,0))/INDEX(Historical!$D$7:$D$1379,MATCH(B132,Historical!$B$7:$B$1403,0))-1)*100)</f>
        <v>17.796610169491522</v>
      </c>
      <c r="T132" s="721">
        <f>IF(INDEX(Historical!$F$7:$F$1372,MATCH(B132,Historical!$B$7:$B$1403,0))=0,"n/a",((INDEX(Historical!$C$7:$C$1381,MATCH(B132,Historical!$B$7:$B$1403,0))/INDEX(Historical!$F$7:$F$1372,MATCH(B132,Historical!$B$7:$B$1403,0)))^(1/3)-1)*100)</f>
        <v>17.814467551062641</v>
      </c>
      <c r="U132" s="721">
        <f>IF(INDEX(Historical!$H$7:$H$1372,MATCH(B132,Historical!$B$7:$B$1403,0))=0,"n/a",((INDEX(Historical!$C$7:$C$1381,MATCH(B132,Historical!$B$7:$B$1403,0))/INDEX(Historical!$H$7:$H$1372,MATCH(B132,Historical!$B$7:$B$1403,0)))^(1/5)-1)*100)</f>
        <v>25.302708107860063</v>
      </c>
      <c r="V132" s="721">
        <f>IF(INDEX(Historical!$O$7:$O$1372,MATCH(B132,Historical!$B$7:$B$1403,0))=0,"n/a",((INDEX(Historical!$C$7:$C$1381,MATCH(B132,Historical!$B$7:$B$1403,0))/INDEX(Historical!$O$7:$O$1372,MATCH(B132,Historical!$B$7:$B$1403,0)))^(1/10)-1)*100)</f>
        <v>-2.3324680567078704</v>
      </c>
      <c r="W132" s="722" t="str">
        <f t="shared" si="21"/>
        <v>n/a</v>
      </c>
      <c r="X132" s="723">
        <f t="shared" si="22"/>
        <v>1.5428480553573207</v>
      </c>
      <c r="Y132" s="682"/>
      <c r="Z132" s="669">
        <f t="shared" si="23"/>
        <v>32.173913043478265</v>
      </c>
      <c r="AA132" s="910">
        <f t="shared" si="24"/>
        <v>10.63913043478261</v>
      </c>
      <c r="AB132" s="911">
        <v>12</v>
      </c>
      <c r="AC132" s="889">
        <v>2.2999999999999998</v>
      </c>
      <c r="AD132" s="889">
        <v>2.13</v>
      </c>
      <c r="AE132" s="889">
        <v>3.24</v>
      </c>
      <c r="AF132" s="889">
        <v>0.99</v>
      </c>
      <c r="AG132" s="889">
        <v>9.4</v>
      </c>
      <c r="AH132" s="889">
        <v>26.3</v>
      </c>
      <c r="AI132" s="889">
        <v>5.79</v>
      </c>
      <c r="AJ132" s="889">
        <v>16.400000000000002</v>
      </c>
      <c r="AK132" s="889">
        <v>5</v>
      </c>
      <c r="AL132" s="902">
        <v>2510</v>
      </c>
      <c r="AM132" s="896">
        <v>1.5</v>
      </c>
      <c r="AN132" s="889">
        <v>0</v>
      </c>
      <c r="AO132" s="762">
        <f t="shared" si="25"/>
        <v>17.687688829595636</v>
      </c>
      <c r="AP132" s="763">
        <f t="shared" si="26"/>
        <v>28.326819264378248</v>
      </c>
      <c r="AQ132" s="912">
        <f t="shared" si="27"/>
        <v>-31.580577382556442</v>
      </c>
      <c r="AR132" s="669">
        <f>INDEX(Historical!$C$7:$C$1381,MATCH(B132,Historical!$B$7:$B$1403,0))*IF(AH132="n/a",1.03,IF(AH132&lt;0,1.01,IF(AH132&gt;10,1.1,(1+AH132/100))))</f>
        <v>0.76449999999999996</v>
      </c>
      <c r="AS132" s="910">
        <f t="shared" si="28"/>
        <v>0.80876455000000003</v>
      </c>
      <c r="AT132" s="910">
        <f t="shared" si="34"/>
        <v>0.84920277750000006</v>
      </c>
      <c r="AU132" s="910">
        <f t="shared" si="34"/>
        <v>0.89166291637500006</v>
      </c>
      <c r="AV132" s="910">
        <f t="shared" si="34"/>
        <v>0.93624606219375006</v>
      </c>
      <c r="AW132" s="669">
        <f t="shared" si="29"/>
        <v>4.2503763060687501</v>
      </c>
      <c r="AX132" s="770">
        <f t="shared" si="30"/>
        <v>17.369743792679813</v>
      </c>
      <c r="AY132" s="959">
        <v>1.34</v>
      </c>
      <c r="AZ132" s="896">
        <v>-4.67</v>
      </c>
      <c r="BA132" s="896">
        <v>-25.779999999999998</v>
      </c>
      <c r="BB132" s="896">
        <v>-18.670000000000002</v>
      </c>
      <c r="BC132" s="896">
        <v>-16.86</v>
      </c>
      <c r="BE132" s="641">
        <v>2013</v>
      </c>
      <c r="BF132" s="922">
        <f t="shared" si="31"/>
        <v>0</v>
      </c>
      <c r="BG132" s="906">
        <v>1.2</v>
      </c>
    </row>
    <row r="133" spans="1:59" ht="11.25" customHeight="1" x14ac:dyDescent="0.2">
      <c r="A133" s="905" t="s">
        <v>4479</v>
      </c>
      <c r="B133" s="899" t="s">
        <v>4480</v>
      </c>
      <c r="C133" s="957" t="s">
        <v>108</v>
      </c>
      <c r="D133" s="957" t="s">
        <v>4355</v>
      </c>
      <c r="E133" s="754">
        <v>5</v>
      </c>
      <c r="F133" s="1235">
        <v>841</v>
      </c>
      <c r="G133" s="1235" t="s">
        <v>106</v>
      </c>
      <c r="H133" s="1235" t="s">
        <v>106</v>
      </c>
      <c r="I133" s="898">
        <v>63.46</v>
      </c>
      <c r="J133" s="669">
        <f t="shared" si="18"/>
        <v>3.2146233848093289</v>
      </c>
      <c r="K133" s="901">
        <v>0.51</v>
      </c>
      <c r="L133" s="911">
        <v>4</v>
      </c>
      <c r="M133" s="660">
        <f t="shared" si="19"/>
        <v>2.04</v>
      </c>
      <c r="N133" s="894" t="s">
        <v>991</v>
      </c>
      <c r="O133" s="756">
        <v>0.45</v>
      </c>
      <c r="P133" s="885">
        <v>43679</v>
      </c>
      <c r="Q133" s="885">
        <v>43700</v>
      </c>
      <c r="R133" s="660">
        <f t="shared" si="20"/>
        <v>13.333333333333334</v>
      </c>
      <c r="S133" s="721">
        <f>IF(INDEX(Historical!$D$7:$D$1379,MATCH(B133,Historical!$B$7:$B$1403,0))=0,"n/a",(INDEX(Historical!$C$7:$C$1381,MATCH(B133,Historical!$B$7:$B$1403,0))/INDEX(Historical!$D$7:$D$1379,MATCH(B133,Historical!$B$7:$B$1403,0))-1)*100)</f>
        <v>24.675324675324674</v>
      </c>
      <c r="T133" s="721">
        <f>IF(INDEX(Historical!$F$7:$F$1372,MATCH(B133,Historical!$B$7:$B$1403,0))=0,"n/a",((INDEX(Historical!$C$7:$C$1381,MATCH(B133,Historical!$B$7:$B$1403,0))/INDEX(Historical!$F$7:$F$1372,MATCH(B133,Historical!$B$7:$B$1403,0)))^(1/3)-1)*100)</f>
        <v>65.965306673248676</v>
      </c>
      <c r="U133" s="721">
        <f>IF(INDEX(Historical!$H$7:$H$1372,MATCH(B133,Historical!$B$7:$B$1403,0))=0,"n/a",((INDEX(Historical!$C$7:$C$1381,MATCH(B133,Historical!$B$7:$B$1403,0))/INDEX(Historical!$H$7:$H$1372,MATCH(B133,Historical!$B$7:$B$1403,0)))^(1/5)-1)*100)</f>
        <v>116.89435423953975</v>
      </c>
      <c r="V133" s="721">
        <f>IF(INDEX(Historical!$O$7:$O$1372,MATCH(B133,Historical!$B$7:$B$1403,0))=0,"n/a",((INDEX(Historical!$C$7:$C$1381,MATCH(B133,Historical!$B$7:$B$1403,0))/INDEX(Historical!$O$7:$O$1372,MATCH(B133,Historical!$B$7:$B$1403,0)))^(1/10)-1)*100)</f>
        <v>34.378603315217894</v>
      </c>
      <c r="W133" s="722">
        <f t="shared" si="21"/>
        <v>3.4002066101328721</v>
      </c>
      <c r="X133" s="723">
        <f t="shared" si="22"/>
        <v>12.435569599951037</v>
      </c>
      <c r="Y133" s="900"/>
      <c r="Z133" s="669">
        <f t="shared" si="23"/>
        <v>25.030674846625768</v>
      </c>
      <c r="AA133" s="910">
        <f t="shared" si="24"/>
        <v>7.786503067484662</v>
      </c>
      <c r="AB133" s="911">
        <v>12</v>
      </c>
      <c r="AC133" s="889">
        <v>8.15</v>
      </c>
      <c r="AD133" s="889">
        <v>0.6</v>
      </c>
      <c r="AE133" s="889">
        <v>1.85</v>
      </c>
      <c r="AF133" s="889">
        <v>0.8</v>
      </c>
      <c r="AG133" s="889">
        <v>9.7000000000000011</v>
      </c>
      <c r="AH133" s="889">
        <v>22.400000000000002</v>
      </c>
      <c r="AI133" s="889">
        <v>9.66</v>
      </c>
      <c r="AJ133" s="889">
        <v>9.4</v>
      </c>
      <c r="AK133" s="889">
        <v>13</v>
      </c>
      <c r="AL133" s="902">
        <v>141770</v>
      </c>
      <c r="AM133" s="896">
        <v>0.1</v>
      </c>
      <c r="AN133" s="889">
        <v>1.34</v>
      </c>
      <c r="AO133" s="762">
        <f t="shared" si="25"/>
        <v>112.32247455686442</v>
      </c>
      <c r="AP133" s="763">
        <f t="shared" si="26"/>
        <v>120.10897762434908</v>
      </c>
      <c r="AQ133" s="912">
        <f t="shared" si="27"/>
        <v>-47.383135555275189</v>
      </c>
      <c r="AR133" s="669">
        <f>INDEX(Historical!$C$7:$C$1381,MATCH(B133,Historical!$B$7:$B$1403,0))*IF(AH133="n/a",1.03,IF(AH133&lt;0,1.01,IF(AH133&gt;10,1.1,(1+AH133/100))))</f>
        <v>2.1120000000000001</v>
      </c>
      <c r="AS133" s="910">
        <f t="shared" si="28"/>
        <v>2.3160191999999999</v>
      </c>
      <c r="AT133" s="910">
        <f t="shared" si="34"/>
        <v>2.5476211200000001</v>
      </c>
      <c r="AU133" s="910">
        <f t="shared" si="34"/>
        <v>2.8023832320000004</v>
      </c>
      <c r="AV133" s="910">
        <f t="shared" si="34"/>
        <v>3.0826215552000007</v>
      </c>
      <c r="AW133" s="669">
        <f t="shared" si="29"/>
        <v>12.860645107200002</v>
      </c>
      <c r="AX133" s="770">
        <f t="shared" si="30"/>
        <v>20.265750247715097</v>
      </c>
      <c r="AY133" s="959">
        <v>1.75</v>
      </c>
      <c r="AZ133" s="896">
        <v>5.6800000000000006</v>
      </c>
      <c r="BA133" s="896">
        <v>-23.64</v>
      </c>
      <c r="BB133" s="896">
        <v>-18.59</v>
      </c>
      <c r="BC133" s="896">
        <v>-11.200000000000001</v>
      </c>
      <c r="BE133" s="641">
        <v>2015</v>
      </c>
      <c r="BF133" s="922">
        <f t="shared" si="31"/>
        <v>0</v>
      </c>
      <c r="BG133" s="906">
        <v>0.89999999999999991</v>
      </c>
    </row>
    <row r="134" spans="1:59" s="796" customFormat="1" ht="11.25" customHeight="1" x14ac:dyDescent="0.2">
      <c r="A134" s="953" t="s">
        <v>4572</v>
      </c>
      <c r="B134" s="804" t="s">
        <v>4537</v>
      </c>
      <c r="C134" s="957" t="s">
        <v>4359</v>
      </c>
      <c r="D134" s="957" t="s">
        <v>521</v>
      </c>
      <c r="E134" s="778">
        <v>5</v>
      </c>
      <c r="F134" s="1235">
        <v>842</v>
      </c>
      <c r="G134" s="1234" t="s">
        <v>106</v>
      </c>
      <c r="H134" s="1234" t="s">
        <v>106</v>
      </c>
      <c r="I134" s="779">
        <v>1573.02</v>
      </c>
      <c r="J134" s="780">
        <f t="shared" si="18"/>
        <v>0.57214784300263188</v>
      </c>
      <c r="K134" s="781">
        <v>2.25</v>
      </c>
      <c r="L134" s="782">
        <v>4</v>
      </c>
      <c r="M134" s="783">
        <f t="shared" si="19"/>
        <v>9</v>
      </c>
      <c r="N134" s="784" t="s">
        <v>4568</v>
      </c>
      <c r="O134" s="785">
        <v>2</v>
      </c>
      <c r="P134" s="786">
        <v>43696</v>
      </c>
      <c r="Q134" s="786">
        <v>43714</v>
      </c>
      <c r="R134" s="783">
        <f t="shared" si="20"/>
        <v>12.5</v>
      </c>
      <c r="S134" s="721">
        <f>IF(INDEX(Historical!$D$7:$D$1379,MATCH(B134,Historical!$B$7:$B$1403,0))=0,"n/a",(INDEX(Historical!$C$7:$C$1381,MATCH(B134,Historical!$B$7:$B$1403,0))/INDEX(Historical!$D$7:$D$1379,MATCH(B134,Historical!$B$7:$B$1403,0))-1)*100)</f>
        <v>13.33333333333333</v>
      </c>
      <c r="T134" s="721">
        <f>IF(INDEX(Historical!$F$7:$F$1372,MATCH(B134,Historical!$B$7:$B$1403,0))=0,"n/a",((INDEX(Historical!$C$7:$C$1381,MATCH(B134,Historical!$B$7:$B$1403,0))/INDEX(Historical!$F$7:$F$1372,MATCH(B134,Historical!$B$7:$B$1403,0)))^(1/3)-1)*100)</f>
        <v>12.311068346755549</v>
      </c>
      <c r="U134" s="721" t="str">
        <f>IF(INDEX(Historical!$H$7:$H$1372,MATCH(B134,Historical!$B$7:$B$1403,0))=0,"n/a",((INDEX(Historical!$C$7:$C$1381,MATCH(B134,Historical!$B$7:$B$1403,0))/INDEX(Historical!$H$7:$H$1372,MATCH(B134,Historical!$B$7:$B$1403,0)))^(1/5)-1)*100)</f>
        <v>n/a</v>
      </c>
      <c r="V134" s="721" t="str">
        <f>IF(INDEX(Historical!$O$7:$O$1372,MATCH(B134,Historical!$B$7:$B$1403,0))=0,"n/a",((INDEX(Historical!$C$7:$C$1381,MATCH(B134,Historical!$B$7:$B$1403,0))/INDEX(Historical!$O$7:$O$1372,MATCH(B134,Historical!$B$7:$B$1403,0)))^(1/10)-1)*100)</f>
        <v>n/a</v>
      </c>
      <c r="W134" s="722" t="str">
        <f t="shared" si="21"/>
        <v>n/a</v>
      </c>
      <c r="X134" s="723" t="str">
        <f t="shared" si="22"/>
        <v>n/a</v>
      </c>
      <c r="Y134" s="797"/>
      <c r="Z134" s="780">
        <f t="shared" si="23"/>
        <v>30.885380919698008</v>
      </c>
      <c r="AA134" s="788">
        <f t="shared" si="24"/>
        <v>53.981468771448178</v>
      </c>
      <c r="AB134" s="782">
        <v>12</v>
      </c>
      <c r="AC134" s="789">
        <v>29.14</v>
      </c>
      <c r="AD134" s="789">
        <v>3.48</v>
      </c>
      <c r="AE134" s="789">
        <v>8.08</v>
      </c>
      <c r="AF134" s="789">
        <v>11.54</v>
      </c>
      <c r="AG134" s="789">
        <v>21.7</v>
      </c>
      <c r="AH134" s="789">
        <v>36.4</v>
      </c>
      <c r="AI134" s="789">
        <v>37.18</v>
      </c>
      <c r="AJ134" s="789">
        <v>9.9</v>
      </c>
      <c r="AK134" s="789">
        <v>15.5</v>
      </c>
      <c r="AL134" s="790">
        <v>9040</v>
      </c>
      <c r="AM134" s="791">
        <v>0.70000000000000007</v>
      </c>
      <c r="AN134" s="789">
        <v>1.67</v>
      </c>
      <c r="AO134" s="792" t="str">
        <f t="shared" si="25"/>
        <v>n/a</v>
      </c>
      <c r="AP134" s="793" t="str">
        <f t="shared" si="26"/>
        <v>n/a</v>
      </c>
      <c r="AQ134" s="794">
        <f t="shared" si="27"/>
        <v>426.1795847310907</v>
      </c>
      <c r="AR134" s="669">
        <f>INDEX(Historical!$C$7:$C$1381,MATCH(B134,Historical!$B$7:$B$1403,0))*IF(AH134="n/a",1.03,IF(AH134&lt;0,1.01,IF(AH134&gt;10,1.1,(1+AH134/100))))</f>
        <v>9.3500000000000014</v>
      </c>
      <c r="AS134" s="788">
        <f t="shared" si="28"/>
        <v>10.285000000000002</v>
      </c>
      <c r="AT134" s="788">
        <f t="shared" si="34"/>
        <v>11.313500000000003</v>
      </c>
      <c r="AU134" s="788">
        <f t="shared" si="34"/>
        <v>12.444850000000004</v>
      </c>
      <c r="AV134" s="788">
        <f t="shared" si="34"/>
        <v>13.689335000000005</v>
      </c>
      <c r="AW134" s="780">
        <f t="shared" si="29"/>
        <v>57.082685000000019</v>
      </c>
      <c r="AX134" s="795">
        <f t="shared" si="30"/>
        <v>3.628859455060967</v>
      </c>
      <c r="AY134" s="960">
        <v>0.4</v>
      </c>
      <c r="AZ134" s="791">
        <v>72.680000000000007</v>
      </c>
      <c r="BA134" s="791">
        <v>-14.069999999999999</v>
      </c>
      <c r="BB134" s="791">
        <v>-4.2299999999999995</v>
      </c>
      <c r="BC134" s="791">
        <v>14.97</v>
      </c>
      <c r="BD134" s="933"/>
      <c r="BE134" s="641">
        <v>2015</v>
      </c>
      <c r="BF134" s="922">
        <f t="shared" si="31"/>
        <v>0</v>
      </c>
      <c r="BG134" s="847">
        <v>6.6000000000000005</v>
      </c>
    </row>
    <row r="135" spans="1:59" ht="11.25" customHeight="1" x14ac:dyDescent="0.2">
      <c r="A135" s="887" t="s">
        <v>489</v>
      </c>
      <c r="B135" s="899" t="s">
        <v>490</v>
      </c>
      <c r="C135" s="957" t="s">
        <v>153</v>
      </c>
      <c r="D135" s="957" t="s">
        <v>4337</v>
      </c>
      <c r="E135" s="754">
        <v>23</v>
      </c>
      <c r="F135" s="1235">
        <v>149</v>
      </c>
      <c r="G135" s="1209" t="s">
        <v>106</v>
      </c>
      <c r="H135" s="1209" t="s">
        <v>106</v>
      </c>
      <c r="I135" s="889">
        <v>52.12</v>
      </c>
      <c r="J135" s="669">
        <f t="shared" ref="J135:J198" si="35">(M135/I135)*100</f>
        <v>3.6922486569455106</v>
      </c>
      <c r="K135" s="908">
        <v>0.48110000000000003</v>
      </c>
      <c r="L135" s="911">
        <v>4</v>
      </c>
      <c r="M135" s="660">
        <f t="shared" ref="M135:M198" si="36">K135*L135</f>
        <v>1.9244000000000001</v>
      </c>
      <c r="N135" s="894" t="s">
        <v>491</v>
      </c>
      <c r="O135" s="757">
        <v>0.4763</v>
      </c>
      <c r="P135" s="885">
        <v>43644</v>
      </c>
      <c r="Q135" s="885">
        <v>43661</v>
      </c>
      <c r="R135" s="660">
        <f t="shared" ref="R135:R198" si="37">(K135-O135)/O135*100</f>
        <v>1.007768213310944</v>
      </c>
      <c r="S135" s="721">
        <f>IF(INDEX(Historical!$D$7:$D$1379,MATCH(B135,Historical!$B$7:$B$1403,0))=0,"n/a",(INDEX(Historical!$C$7:$C$1381,MATCH(B135,Historical!$B$7:$B$1403,0))/INDEX(Historical!$D$7:$D$1379,MATCH(B135,Historical!$B$7:$B$1403,0))-1)*100)</f>
        <v>2.068230277185501</v>
      </c>
      <c r="T135" s="721">
        <f>IF(INDEX(Historical!$F$7:$F$1372,MATCH(B135,Historical!$B$7:$B$1403,0))=0,"n/a",((INDEX(Historical!$C$7:$C$1381,MATCH(B135,Historical!$B$7:$B$1403,0))/INDEX(Historical!$F$7:$F$1372,MATCH(B135,Historical!$B$7:$B$1403,0)))^(1/3)-1)*100)</f>
        <v>4.6276247180517815</v>
      </c>
      <c r="U135" s="721">
        <f>IF(INDEX(Historical!$H$7:$H$1372,MATCH(B135,Historical!$B$7:$B$1403,0))=0,"n/a",((INDEX(Historical!$C$7:$C$1381,MATCH(B135,Historical!$B$7:$B$1403,0))/INDEX(Historical!$H$7:$H$1372,MATCH(B135,Historical!$B$7:$B$1403,0)))^(1/5)-1)*100)</f>
        <v>8.2198036681065965</v>
      </c>
      <c r="V135" s="721">
        <f>IF(INDEX(Historical!$O$7:$O$1372,MATCH(B135,Historical!$B$7:$B$1403,0))=0,"n/a",((INDEX(Historical!$C$7:$C$1381,MATCH(B135,Historical!$B$7:$B$1403,0))/INDEX(Historical!$O$7:$O$1372,MATCH(B135,Historical!$B$7:$B$1403,0)))^(1/10)-1)*100)</f>
        <v>14.332034524685522</v>
      </c>
      <c r="W135" s="722">
        <f t="shared" ref="W135:W198" si="38">IF(OR(U135&lt;=0,U135="n/a",V135&lt;=0,V135="n/a"),"n/a",U135/V135)</f>
        <v>0.57352664438177237</v>
      </c>
      <c r="X135" s="723">
        <f t="shared" ref="X135:X198" si="39">IF(OR(AJ135&lt;=0,AJ135="n/a",U135&lt;=0,U135="n/a"),"n/a",U135/AJ135)</f>
        <v>1.3475087980502618</v>
      </c>
      <c r="Y135" s="900"/>
      <c r="Z135" s="669" t="str">
        <f t="shared" ref="Z135:Z198" si="40">IF(OR(AC135&lt;0.01,AC135="n/a"),"n/a",M135/AC135*100)</f>
        <v>n/a</v>
      </c>
      <c r="AA135" s="910" t="str">
        <f t="shared" ref="AA135:AA198" si="41">IF(OR(AC135&lt;0.01,AC135="n/a"),"n/a",I135/AC135)</f>
        <v>n/a</v>
      </c>
      <c r="AB135" s="911">
        <v>6</v>
      </c>
      <c r="AC135" s="889">
        <v>-14.24</v>
      </c>
      <c r="AD135" s="889" t="s">
        <v>136</v>
      </c>
      <c r="AE135" s="889">
        <v>0.1</v>
      </c>
      <c r="AF135" s="889">
        <v>15.24</v>
      </c>
      <c r="AG135" s="889">
        <v>-116.5</v>
      </c>
      <c r="AH135" s="889">
        <v>308.40000000000003</v>
      </c>
      <c r="AI135" s="889">
        <v>4.21</v>
      </c>
      <c r="AJ135" s="889">
        <v>6.1</v>
      </c>
      <c r="AK135" s="889">
        <v>4.45</v>
      </c>
      <c r="AL135" s="902">
        <v>15390</v>
      </c>
      <c r="AM135" s="896">
        <v>0.3</v>
      </c>
      <c r="AN135" s="889">
        <v>7.94</v>
      </c>
      <c r="AO135" s="762" t="str">
        <f t="shared" ref="AO135:AO198" si="42">IF(U135="n/a","n/a",IF(AA135&lt;0,"n/a",IF(AA135="n/a","n/a",J135+U135-AA135)))</f>
        <v>n/a</v>
      </c>
      <c r="AP135" s="763">
        <f t="shared" ref="AP135:AP198" si="43">IF(U135="n/a","n/a",J135+U135)</f>
        <v>11.912052325052107</v>
      </c>
      <c r="AQ135" s="912" t="str">
        <f t="shared" ref="AQ135:AQ198" si="44">IF(OR(AC135&lt;0.01,AF135="n/a"),"n/a",(I135/SQRT(22.5*AC135*(I135/AF135))-1)*100)</f>
        <v>n/a</v>
      </c>
      <c r="AR135" s="669">
        <f>INDEX(Historical!$C$7:$C$1381,MATCH(B135,Historical!$B$7:$B$1403,0))*IF(AH135="n/a",1.03,IF(AH135&lt;0,1.01,IF(AH135&gt;10,1.1,(1+AH135/100))))</f>
        <v>2.1062800000000004</v>
      </c>
      <c r="AS135" s="910">
        <f t="shared" ref="AS135:AS198" si="45">IF($AI135="n/a",1.03*AR135,IF($AI135&lt;0,1.01*AR135,IF($AI135&gt;10,1.1*AR135,(1+$AI135/100)*AR135)))</f>
        <v>2.1949543880000006</v>
      </c>
      <c r="AT135" s="910">
        <f t="shared" si="34"/>
        <v>2.2926298582660007</v>
      </c>
      <c r="AU135" s="910">
        <f t="shared" si="34"/>
        <v>2.3946518869588376</v>
      </c>
      <c r="AV135" s="910">
        <f t="shared" si="34"/>
        <v>2.501213895928506</v>
      </c>
      <c r="AW135" s="669">
        <f t="shared" ref="AW135:AW198" si="46">SUM(AR135:AV135)</f>
        <v>11.489730029153344</v>
      </c>
      <c r="AX135" s="770">
        <f t="shared" ref="AX135:AX198" si="47">AW135/I135*100</f>
        <v>22.044762143425451</v>
      </c>
      <c r="AY135" s="959">
        <v>1.44</v>
      </c>
      <c r="AZ135" s="896">
        <v>27.029999999999998</v>
      </c>
      <c r="BA135" s="896">
        <v>-14.12</v>
      </c>
      <c r="BB135" s="896">
        <v>-3.2199999999999998</v>
      </c>
      <c r="BC135" s="896">
        <v>5.9799999999999995</v>
      </c>
      <c r="BE135" s="641">
        <v>1997</v>
      </c>
      <c r="BF135" s="922">
        <f t="shared" ref="BF135:BF198" si="48">IF(BE135&gt;2008,0,IF(BE135&gt;2001,1,IF(BE135&gt;1990,2,IF(BE135&gt;1980,3,IF(BE135&gt;1973,4,IF(BE135&gt;1970,5,IF(BE135&gt;1960,6,IF(BE135&gt;1958,7,IF(BE135&gt;1953,8,9)))))))))</f>
        <v>2</v>
      </c>
      <c r="BG135" s="906">
        <v>-10.4</v>
      </c>
    </row>
    <row r="136" spans="1:59" ht="11.25" customHeight="1" x14ac:dyDescent="0.2">
      <c r="A136" s="895" t="s">
        <v>1055</v>
      </c>
      <c r="B136" s="899" t="s">
        <v>1056</v>
      </c>
      <c r="C136" s="957" t="s">
        <v>246</v>
      </c>
      <c r="D136" s="957" t="s">
        <v>4369</v>
      </c>
      <c r="E136" s="754">
        <v>8</v>
      </c>
      <c r="F136" s="1235">
        <v>580</v>
      </c>
      <c r="G136" s="1235" t="s">
        <v>106</v>
      </c>
      <c r="H136" s="1235" t="s">
        <v>106</v>
      </c>
      <c r="I136" s="898">
        <v>35.630000000000003</v>
      </c>
      <c r="J136" s="669">
        <f t="shared" si="35"/>
        <v>4.0415380297502104</v>
      </c>
      <c r="K136" s="901">
        <v>0.36</v>
      </c>
      <c r="L136" s="911">
        <v>4</v>
      </c>
      <c r="M136" s="660">
        <f t="shared" si="36"/>
        <v>1.44</v>
      </c>
      <c r="N136" s="894" t="s">
        <v>800</v>
      </c>
      <c r="O136" s="756">
        <v>0.33</v>
      </c>
      <c r="P136" s="885">
        <v>43690</v>
      </c>
      <c r="Q136" s="885">
        <v>43704</v>
      </c>
      <c r="R136" s="660">
        <f t="shared" si="37"/>
        <v>9.0909090909090811</v>
      </c>
      <c r="S136" s="721">
        <f>IF(INDEX(Historical!$D$7:$D$1379,MATCH(B136,Historical!$B$7:$B$1403,0))=0,"n/a",(INDEX(Historical!$C$7:$C$1381,MATCH(B136,Historical!$B$7:$B$1403,0))/INDEX(Historical!$D$7:$D$1379,MATCH(B136,Historical!$B$7:$B$1403,0))-1)*100)</f>
        <v>11.290322580645151</v>
      </c>
      <c r="T136" s="721">
        <f>IF(INDEX(Historical!$F$7:$F$1372,MATCH(B136,Historical!$B$7:$B$1403,0))=0,"n/a",((INDEX(Historical!$C$7:$C$1381,MATCH(B136,Historical!$B$7:$B$1403,0))/INDEX(Historical!$F$7:$F$1372,MATCH(B136,Historical!$B$7:$B$1403,0)))^(1/3)-1)*100)</f>
        <v>16.18020490104206</v>
      </c>
      <c r="U136" s="721">
        <f>IF(INDEX(Historical!$H$7:$H$1372,MATCH(B136,Historical!$B$7:$B$1403,0))=0,"n/a",((INDEX(Historical!$C$7:$C$1381,MATCH(B136,Historical!$B$7:$B$1403,0))/INDEX(Historical!$H$7:$H$1372,MATCH(B136,Historical!$B$7:$B$1403,0)))^(1/5)-1)*100)</f>
        <v>17.736155449658209</v>
      </c>
      <c r="V136" s="721" t="str">
        <f>IF(INDEX(Historical!$O$7:$O$1372,MATCH(B136,Historical!$B$7:$B$1403,0))=0,"n/a",((INDEX(Historical!$C$7:$C$1381,MATCH(B136,Historical!$B$7:$B$1403,0))/INDEX(Historical!$O$7:$O$1372,MATCH(B136,Historical!$B$7:$B$1403,0)))^(1/10)-1)*100)</f>
        <v>n/a</v>
      </c>
      <c r="W136" s="722" t="str">
        <f t="shared" si="38"/>
        <v>n/a</v>
      </c>
      <c r="X136" s="723">
        <f t="shared" si="39"/>
        <v>44.340388624145518</v>
      </c>
      <c r="Y136" s="682"/>
      <c r="Z136" s="669">
        <f t="shared" si="40"/>
        <v>50.349650349650354</v>
      </c>
      <c r="AA136" s="910">
        <f t="shared" si="41"/>
        <v>12.45804195804196</v>
      </c>
      <c r="AB136" s="911">
        <v>12</v>
      </c>
      <c r="AC136" s="889">
        <v>2.86</v>
      </c>
      <c r="AD136" s="889">
        <v>1.65</v>
      </c>
      <c r="AE136" s="889">
        <v>0.64</v>
      </c>
      <c r="AF136" s="889">
        <v>2.92</v>
      </c>
      <c r="AG136" s="889">
        <v>19.600000000000001</v>
      </c>
      <c r="AH136" s="889">
        <v>-13.200000000000001</v>
      </c>
      <c r="AI136" s="889">
        <v>8.5</v>
      </c>
      <c r="AJ136" s="889">
        <v>0.4</v>
      </c>
      <c r="AK136" s="889">
        <v>7.5399999999999991</v>
      </c>
      <c r="AL136" s="902">
        <v>1590</v>
      </c>
      <c r="AM136" s="896">
        <v>0.1</v>
      </c>
      <c r="AN136" s="889">
        <v>0.63</v>
      </c>
      <c r="AO136" s="762">
        <f t="shared" si="42"/>
        <v>9.3196515213664597</v>
      </c>
      <c r="AP136" s="763">
        <f t="shared" si="43"/>
        <v>21.77769347940842</v>
      </c>
      <c r="AQ136" s="912">
        <f t="shared" si="44"/>
        <v>27.152546210329611</v>
      </c>
      <c r="AR136" s="669">
        <f>INDEX(Historical!$C$7:$C$1381,MATCH(B136,Historical!$B$7:$B$1403,0))*IF(AH136="n/a",1.03,IF(AH136&lt;0,1.01,IF(AH136&gt;10,1.1,(1+AH136/100))))</f>
        <v>1.3937999999999999</v>
      </c>
      <c r="AS136" s="910">
        <f t="shared" si="45"/>
        <v>1.512273</v>
      </c>
      <c r="AT136" s="910">
        <f t="shared" si="34"/>
        <v>1.6262983841999998</v>
      </c>
      <c r="AU136" s="910">
        <f t="shared" si="34"/>
        <v>1.7489212823686797</v>
      </c>
      <c r="AV136" s="910">
        <f t="shared" si="34"/>
        <v>1.8807899470592779</v>
      </c>
      <c r="AW136" s="669">
        <f t="shared" si="46"/>
        <v>8.1620826136279572</v>
      </c>
      <c r="AX136" s="770">
        <f t="shared" si="47"/>
        <v>22.907893947875262</v>
      </c>
      <c r="AY136" s="959">
        <v>0.6</v>
      </c>
      <c r="AZ136" s="896">
        <v>5.7299999999999995</v>
      </c>
      <c r="BA136" s="896">
        <v>-30.34</v>
      </c>
      <c r="BB136" s="896">
        <v>-9.7000000000000011</v>
      </c>
      <c r="BC136" s="896">
        <v>-14.180000000000001</v>
      </c>
      <c r="BE136" s="641">
        <v>2012</v>
      </c>
      <c r="BF136" s="922">
        <f t="shared" si="48"/>
        <v>0</v>
      </c>
      <c r="BG136" s="906">
        <v>5.5</v>
      </c>
    </row>
    <row r="137" spans="1:59" ht="11.25" customHeight="1" x14ac:dyDescent="0.2">
      <c r="A137" s="904" t="s">
        <v>4228</v>
      </c>
      <c r="B137" s="899" t="s">
        <v>3955</v>
      </c>
      <c r="C137" s="957" t="s">
        <v>108</v>
      </c>
      <c r="D137" s="957" t="s">
        <v>4355</v>
      </c>
      <c r="E137" s="754">
        <v>8</v>
      </c>
      <c r="F137" s="1235">
        <v>610</v>
      </c>
      <c r="G137" s="1207" t="s">
        <v>106</v>
      </c>
      <c r="H137" s="1207" t="s">
        <v>106</v>
      </c>
      <c r="I137" s="898">
        <v>32.4</v>
      </c>
      <c r="J137" s="669">
        <f t="shared" si="35"/>
        <v>1.2345679012345681</v>
      </c>
      <c r="K137" s="901">
        <v>0.1</v>
      </c>
      <c r="L137" s="911">
        <v>4</v>
      </c>
      <c r="M137" s="660">
        <f t="shared" si="36"/>
        <v>0.4</v>
      </c>
      <c r="N137" s="894" t="s">
        <v>4225</v>
      </c>
      <c r="O137" s="756">
        <v>0.09</v>
      </c>
      <c r="P137" s="885">
        <v>43811</v>
      </c>
      <c r="Q137" s="885">
        <v>43833</v>
      </c>
      <c r="R137" s="660">
        <f t="shared" si="37"/>
        <v>11.111111111111121</v>
      </c>
      <c r="S137" s="721">
        <f>IF(INDEX(Historical!$D$7:$D$1379,MATCH(B137,Historical!$B$7:$B$1403,0))=0,"n/a",(INDEX(Historical!$C$7:$C$1381,MATCH(B137,Historical!$B$7:$B$1403,0))/INDEX(Historical!$D$7:$D$1379,MATCH(B137,Historical!$B$7:$B$1403,0))-1)*100)</f>
        <v>47.826086956521749</v>
      </c>
      <c r="T137" s="721">
        <f>IF(INDEX(Historical!$F$7:$F$1372,MATCH(B137,Historical!$B$7:$B$1403,0))=0,"n/a",((INDEX(Historical!$C$7:$C$1381,MATCH(B137,Historical!$B$7:$B$1403,0))/INDEX(Historical!$F$7:$F$1372,MATCH(B137,Historical!$B$7:$B$1403,0)))^(1/3)-1)*100)</f>
        <v>37.777570253844559</v>
      </c>
      <c r="U137" s="721">
        <f>IF(INDEX(Historical!$H$7:$H$1372,MATCH(B137,Historical!$B$7:$B$1403,0))=0,"n/a",((INDEX(Historical!$C$7:$C$1381,MATCH(B137,Historical!$B$7:$B$1403,0))/INDEX(Historical!$H$7:$H$1372,MATCH(B137,Historical!$B$7:$B$1403,0)))^(1/5)-1)*100)</f>
        <v>26.490504167272544</v>
      </c>
      <c r="V137" s="721" t="str">
        <f>IF(INDEX(Historical!$O$7:$O$1372,MATCH(B137,Historical!$B$7:$B$1403,0))=0,"n/a",((INDEX(Historical!$C$7:$C$1381,MATCH(B137,Historical!$B$7:$B$1403,0))/INDEX(Historical!$O$7:$O$1372,MATCH(B137,Historical!$B$7:$B$1403,0)))^(1/10)-1)*100)</f>
        <v>n/a</v>
      </c>
      <c r="W137" s="722" t="str">
        <f t="shared" si="38"/>
        <v>n/a</v>
      </c>
      <c r="X137" s="723">
        <f t="shared" si="39"/>
        <v>5.2981008334545088</v>
      </c>
      <c r="Y137" s="679"/>
      <c r="Z137" s="669">
        <f t="shared" si="40"/>
        <v>14.23487544483986</v>
      </c>
      <c r="AA137" s="910">
        <f t="shared" si="41"/>
        <v>11.530249110320284</v>
      </c>
      <c r="AB137" s="911">
        <v>12</v>
      </c>
      <c r="AC137" s="889">
        <v>2.81</v>
      </c>
      <c r="AD137" s="889" t="s">
        <v>136</v>
      </c>
      <c r="AE137" s="889">
        <v>4.62</v>
      </c>
      <c r="AF137" s="889">
        <v>1.1499999999999999</v>
      </c>
      <c r="AG137" s="889">
        <v>10.100000000000001</v>
      </c>
      <c r="AH137" s="889">
        <v>29.9</v>
      </c>
      <c r="AI137" s="889">
        <v>5.72</v>
      </c>
      <c r="AJ137" s="889">
        <v>5</v>
      </c>
      <c r="AK137" s="889" t="s">
        <v>136</v>
      </c>
      <c r="AL137" s="902">
        <v>818.75</v>
      </c>
      <c r="AM137" s="896">
        <v>2.8000000000000003</v>
      </c>
      <c r="AN137" s="889">
        <v>7.0000000000000007E-2</v>
      </c>
      <c r="AO137" s="762">
        <f t="shared" si="42"/>
        <v>16.194822958186826</v>
      </c>
      <c r="AP137" s="763">
        <f t="shared" si="43"/>
        <v>27.72507206850711</v>
      </c>
      <c r="AQ137" s="912">
        <f t="shared" si="44"/>
        <v>-23.232569183515729</v>
      </c>
      <c r="AR137" s="669">
        <f>INDEX(Historical!$C$7:$C$1381,MATCH(B137,Historical!$B$7:$B$1403,0))*IF(AH137="n/a",1.03,IF(AH137&lt;0,1.01,IF(AH137&gt;10,1.1,(1+AH137/100))))</f>
        <v>0.37400000000000005</v>
      </c>
      <c r="AS137" s="910">
        <f t="shared" si="45"/>
        <v>0.39539280000000004</v>
      </c>
      <c r="AT137" s="910">
        <f t="shared" si="34"/>
        <v>0.40725458400000003</v>
      </c>
      <c r="AU137" s="910">
        <f t="shared" si="34"/>
        <v>0.41947222152000002</v>
      </c>
      <c r="AV137" s="910">
        <f t="shared" si="34"/>
        <v>0.43205638816560005</v>
      </c>
      <c r="AW137" s="669">
        <f t="shared" si="46"/>
        <v>2.0281759936856001</v>
      </c>
      <c r="AX137" s="770">
        <f t="shared" si="47"/>
        <v>6.2598024496469149</v>
      </c>
      <c r="AY137" s="959">
        <v>1.01</v>
      </c>
      <c r="AZ137" s="896">
        <v>-0.37</v>
      </c>
      <c r="BA137" s="896">
        <v>-26.11</v>
      </c>
      <c r="BB137" s="896">
        <v>-19.82</v>
      </c>
      <c r="BC137" s="896">
        <v>-13.07</v>
      </c>
      <c r="BE137" s="641">
        <v>2013</v>
      </c>
      <c r="BF137" s="922">
        <f t="shared" si="48"/>
        <v>0</v>
      </c>
      <c r="BG137" s="906">
        <v>1.6</v>
      </c>
    </row>
    <row r="138" spans="1:59" ht="11.25" customHeight="1" x14ac:dyDescent="0.2">
      <c r="A138" s="895" t="s">
        <v>494</v>
      </c>
      <c r="B138" s="899" t="s">
        <v>495</v>
      </c>
      <c r="C138" s="957" t="s">
        <v>4207</v>
      </c>
      <c r="D138" s="957" t="s">
        <v>4341</v>
      </c>
      <c r="E138" s="754">
        <v>18</v>
      </c>
      <c r="F138" s="1235">
        <v>190</v>
      </c>
      <c r="G138" s="1206" t="s">
        <v>115</v>
      </c>
      <c r="H138" s="1206" t="s">
        <v>115</v>
      </c>
      <c r="I138" s="898">
        <v>46.95</v>
      </c>
      <c r="J138" s="669">
        <f t="shared" si="35"/>
        <v>2.3003194888178915</v>
      </c>
      <c r="K138" s="901">
        <v>0.27</v>
      </c>
      <c r="L138" s="911">
        <v>4</v>
      </c>
      <c r="M138" s="660">
        <f t="shared" si="36"/>
        <v>1.08</v>
      </c>
      <c r="N138" s="894" t="s">
        <v>148</v>
      </c>
      <c r="O138" s="758">
        <v>0.26</v>
      </c>
      <c r="P138" s="885">
        <v>43801</v>
      </c>
      <c r="Q138" s="885">
        <v>43812</v>
      </c>
      <c r="R138" s="660">
        <f t="shared" si="37"/>
        <v>3.8461538461538494</v>
      </c>
      <c r="S138" s="721">
        <f>IF(INDEX(Historical!$D$7:$D$1379,MATCH(B138,Historical!$B$7:$B$1403,0))=0,"n/a",(INDEX(Historical!$C$7:$C$1381,MATCH(B138,Historical!$B$7:$B$1403,0))/INDEX(Historical!$D$7:$D$1379,MATCH(B138,Historical!$B$7:$B$1403,0))-1)*100)</f>
        <v>23.529411764705888</v>
      </c>
      <c r="T138" s="721">
        <f>IF(INDEX(Historical!$F$7:$F$1372,MATCH(B138,Historical!$B$7:$B$1403,0))=0,"n/a",((INDEX(Historical!$C$7:$C$1381,MATCH(B138,Historical!$B$7:$B$1403,0))/INDEX(Historical!$F$7:$F$1372,MATCH(B138,Historical!$B$7:$B$1403,0)))^(1/3)-1)*100)</f>
        <v>15.910934674420997</v>
      </c>
      <c r="U138" s="721">
        <f>IF(INDEX(Historical!$H$7:$H$1372,MATCH(B138,Historical!$B$7:$B$1403,0))=0,"n/a",((INDEX(Historical!$C$7:$C$1381,MATCH(B138,Historical!$B$7:$B$1403,0))/INDEX(Historical!$H$7:$H$1372,MATCH(B138,Historical!$B$7:$B$1403,0)))^(1/5)-1)*100)</f>
        <v>11.341134521344642</v>
      </c>
      <c r="V138" s="721">
        <f>IF(INDEX(Historical!$O$7:$O$1372,MATCH(B138,Historical!$B$7:$B$1403,0))=0,"n/a",((INDEX(Historical!$C$7:$C$1381,MATCH(B138,Historical!$B$7:$B$1403,0))/INDEX(Historical!$O$7:$O$1372,MATCH(B138,Historical!$B$7:$B$1403,0)))^(1/10)-1)*100)</f>
        <v>12.208891773792651</v>
      </c>
      <c r="W138" s="722">
        <f t="shared" si="38"/>
        <v>0.92892415884046764</v>
      </c>
      <c r="X138" s="723">
        <f t="shared" si="39"/>
        <v>1.9553680209214899</v>
      </c>
      <c r="Y138" s="687" t="s">
        <v>439</v>
      </c>
      <c r="Z138" s="669">
        <f t="shared" si="40"/>
        <v>52.173913043478272</v>
      </c>
      <c r="AA138" s="910">
        <f t="shared" si="41"/>
        <v>22.681159420289859</v>
      </c>
      <c r="AB138" s="911">
        <v>12</v>
      </c>
      <c r="AC138" s="889">
        <v>2.0699999999999998</v>
      </c>
      <c r="AD138" s="889" t="s">
        <v>136</v>
      </c>
      <c r="AE138" s="889">
        <v>4.1900000000000004</v>
      </c>
      <c r="AF138" s="889">
        <v>2.74</v>
      </c>
      <c r="AG138" s="889">
        <v>12.8</v>
      </c>
      <c r="AH138" s="889">
        <v>12.7</v>
      </c>
      <c r="AI138" s="889" t="s">
        <v>136</v>
      </c>
      <c r="AJ138" s="889">
        <v>5.8000000000000007</v>
      </c>
      <c r="AK138" s="889" t="s">
        <v>136</v>
      </c>
      <c r="AL138" s="902">
        <v>677.02</v>
      </c>
      <c r="AM138" s="896">
        <v>2</v>
      </c>
      <c r="AN138" s="889">
        <v>1.62</v>
      </c>
      <c r="AO138" s="762">
        <f t="shared" si="42"/>
        <v>-9.0397054101273255</v>
      </c>
      <c r="AP138" s="763">
        <f t="shared" si="43"/>
        <v>13.641454010162533</v>
      </c>
      <c r="AQ138" s="912">
        <f t="shared" si="44"/>
        <v>66.194500258775406</v>
      </c>
      <c r="AR138" s="669">
        <f>INDEX(Historical!$C$7:$C$1381,MATCH(B138,Historical!$B$7:$B$1403,0))*IF(AH138="n/a",1.03,IF(AH138&lt;0,1.01,IF(AH138&gt;10,1.1,(1+AH138/100))))</f>
        <v>1.1550000000000002</v>
      </c>
      <c r="AS138" s="910">
        <f t="shared" si="45"/>
        <v>1.1896500000000003</v>
      </c>
      <c r="AT138" s="910">
        <f t="shared" si="34"/>
        <v>1.2253395000000005</v>
      </c>
      <c r="AU138" s="910">
        <f t="shared" si="34"/>
        <v>1.2620996850000006</v>
      </c>
      <c r="AV138" s="910">
        <f t="shared" si="34"/>
        <v>1.2999626755500007</v>
      </c>
      <c r="AW138" s="669">
        <f t="shared" si="46"/>
        <v>6.1320518605500025</v>
      </c>
      <c r="AX138" s="770">
        <f t="shared" si="47"/>
        <v>13.060813334504799</v>
      </c>
      <c r="AY138" s="959">
        <v>0.39</v>
      </c>
      <c r="AZ138" s="896">
        <v>5.86</v>
      </c>
      <c r="BA138" s="896">
        <v>-22.99</v>
      </c>
      <c r="BB138" s="896">
        <v>-15.47</v>
      </c>
      <c r="BC138" s="896">
        <v>-10.54</v>
      </c>
      <c r="BE138" s="641">
        <v>2002</v>
      </c>
      <c r="BF138" s="922">
        <f t="shared" si="48"/>
        <v>1</v>
      </c>
      <c r="BG138" s="906">
        <v>1.7999999999999998</v>
      </c>
    </row>
    <row r="139" spans="1:59" ht="11.25" customHeight="1" x14ac:dyDescent="0.2">
      <c r="A139" s="887" t="s">
        <v>492</v>
      </c>
      <c r="B139" s="899" t="s">
        <v>493</v>
      </c>
      <c r="C139" s="957" t="s">
        <v>128</v>
      </c>
      <c r="D139" s="957" t="s">
        <v>4352</v>
      </c>
      <c r="E139" s="754">
        <v>20</v>
      </c>
      <c r="F139" s="1235">
        <v>166</v>
      </c>
      <c r="G139" s="1235" t="s">
        <v>37</v>
      </c>
      <c r="H139" s="1235" t="s">
        <v>37</v>
      </c>
      <c r="I139" s="898">
        <v>163.02000000000001</v>
      </c>
      <c r="J139" s="669">
        <f t="shared" si="35"/>
        <v>0.78517973254815365</v>
      </c>
      <c r="K139" s="908">
        <v>0.32</v>
      </c>
      <c r="L139" s="911">
        <v>4</v>
      </c>
      <c r="M139" s="660">
        <f t="shared" si="36"/>
        <v>1.28</v>
      </c>
      <c r="N139" s="894" t="s">
        <v>107</v>
      </c>
      <c r="O139" s="757">
        <v>0.28999999999999998</v>
      </c>
      <c r="P139" s="885">
        <v>43677</v>
      </c>
      <c r="Q139" s="885">
        <v>43692</v>
      </c>
      <c r="R139" s="660">
        <f t="shared" si="37"/>
        <v>10.344827586206906</v>
      </c>
      <c r="S139" s="721">
        <f>IF(INDEX(Historical!$D$7:$D$1379,MATCH(B139,Historical!$B$7:$B$1403,0))=0,"n/a",(INDEX(Historical!$C$7:$C$1381,MATCH(B139,Historical!$B$7:$B$1403,0))/INDEX(Historical!$D$7:$D$1379,MATCH(B139,Historical!$B$7:$B$1403,0))-1)*100)</f>
        <v>10.909090909090891</v>
      </c>
      <c r="T139" s="721">
        <f>IF(INDEX(Historical!$F$7:$F$1372,MATCH(B139,Historical!$B$7:$B$1403,0))=0,"n/a",((INDEX(Historical!$C$7:$C$1381,MATCH(B139,Historical!$B$7:$B$1403,0))/INDEX(Historical!$F$7:$F$1372,MATCH(B139,Historical!$B$7:$B$1403,0)))^(1/3)-1)*100)</f>
        <v>9.8644875762156303</v>
      </c>
      <c r="U139" s="721">
        <f>IF(INDEX(Historical!$H$7:$H$1372,MATCH(B139,Historical!$B$7:$B$1403,0))=0,"n/a",((INDEX(Historical!$C$7:$C$1381,MATCH(B139,Historical!$B$7:$B$1403,0))/INDEX(Historical!$H$7:$H$1372,MATCH(B139,Historical!$B$7:$B$1403,0)))^(1/5)-1)*100)</f>
        <v>9.9282331408265136</v>
      </c>
      <c r="V139" s="721">
        <f>IF(INDEX(Historical!$O$7:$O$1372,MATCH(B139,Historical!$B$7:$B$1403,0))=0,"n/a",((INDEX(Historical!$C$7:$C$1381,MATCH(B139,Historical!$B$7:$B$1403,0))/INDEX(Historical!$O$7:$O$1372,MATCH(B139,Historical!$B$7:$B$1403,0)))^(1/10)-1)*100)</f>
        <v>14.319676081578937</v>
      </c>
      <c r="W139" s="722">
        <f t="shared" si="38"/>
        <v>0.69332805325103364</v>
      </c>
      <c r="X139" s="723">
        <f t="shared" si="39"/>
        <v>0.89443541809247873</v>
      </c>
      <c r="Y139" s="899"/>
      <c r="Z139" s="669">
        <f t="shared" si="40"/>
        <v>20.221169036334913</v>
      </c>
      <c r="AA139" s="910">
        <f t="shared" si="41"/>
        <v>25.753554502369671</v>
      </c>
      <c r="AB139" s="911">
        <v>12</v>
      </c>
      <c r="AC139" s="889">
        <v>6.33</v>
      </c>
      <c r="AD139" s="889">
        <v>2.44</v>
      </c>
      <c r="AE139" s="889">
        <v>0.64</v>
      </c>
      <c r="AF139" s="889">
        <v>3.85</v>
      </c>
      <c r="AG139" s="889">
        <v>16.100000000000001</v>
      </c>
      <c r="AH139" s="889">
        <v>45.1</v>
      </c>
      <c r="AI139" s="889">
        <v>8.9599999999999991</v>
      </c>
      <c r="AJ139" s="889">
        <v>11.1</v>
      </c>
      <c r="AK139" s="889">
        <v>10.549999999999999</v>
      </c>
      <c r="AL139" s="902">
        <v>6020</v>
      </c>
      <c r="AM139" s="896">
        <v>0.1</v>
      </c>
      <c r="AN139" s="889">
        <v>0.84</v>
      </c>
      <c r="AO139" s="762">
        <f t="shared" si="42"/>
        <v>-15.040141628995004</v>
      </c>
      <c r="AP139" s="763">
        <f t="shared" si="43"/>
        <v>10.713412873374667</v>
      </c>
      <c r="AQ139" s="912">
        <f t="shared" si="44"/>
        <v>109.92187418087313</v>
      </c>
      <c r="AR139" s="669">
        <f>INDEX(Historical!$C$7:$C$1381,MATCH(B139,Historical!$B$7:$B$1403,0))*IF(AH139="n/a",1.03,IF(AH139&lt;0,1.01,IF(AH139&gt;10,1.1,(1+AH139/100))))</f>
        <v>1.3420000000000001</v>
      </c>
      <c r="AS139" s="910">
        <f t="shared" si="45"/>
        <v>1.4622431999999999</v>
      </c>
      <c r="AT139" s="910">
        <f t="shared" si="34"/>
        <v>1.60846752</v>
      </c>
      <c r="AU139" s="910">
        <f t="shared" si="34"/>
        <v>1.7693142720000001</v>
      </c>
      <c r="AV139" s="910">
        <f t="shared" si="34"/>
        <v>1.9462456992000003</v>
      </c>
      <c r="AW139" s="669">
        <f t="shared" si="46"/>
        <v>8.1282706912000009</v>
      </c>
      <c r="AX139" s="770">
        <f t="shared" si="47"/>
        <v>4.9860573495276661</v>
      </c>
      <c r="AY139" s="959">
        <v>0.59</v>
      </c>
      <c r="AZ139" s="896">
        <v>32.690000000000005</v>
      </c>
      <c r="BA139" s="896">
        <v>-10.42</v>
      </c>
      <c r="BB139" s="896">
        <v>-1.35</v>
      </c>
      <c r="BC139" s="896">
        <v>0.89</v>
      </c>
      <c r="BE139" s="641">
        <v>2000</v>
      </c>
      <c r="BF139" s="922">
        <f t="shared" si="48"/>
        <v>2</v>
      </c>
      <c r="BG139" s="906">
        <v>6.3</v>
      </c>
    </row>
    <row r="140" spans="1:59" ht="11.25" customHeight="1" x14ac:dyDescent="0.2">
      <c r="A140" s="887" t="s">
        <v>496</v>
      </c>
      <c r="B140" s="899" t="s">
        <v>497</v>
      </c>
      <c r="C140" s="957" t="s">
        <v>112</v>
      </c>
      <c r="D140" s="957" t="s">
        <v>212</v>
      </c>
      <c r="E140" s="754">
        <v>26</v>
      </c>
      <c r="F140" s="1235">
        <v>124</v>
      </c>
      <c r="G140" s="1235" t="s">
        <v>37</v>
      </c>
      <c r="H140" s="1235" t="s">
        <v>115</v>
      </c>
      <c r="I140" s="889">
        <v>124.24</v>
      </c>
      <c r="J140" s="669">
        <f t="shared" si="35"/>
        <v>3.3161622665808119</v>
      </c>
      <c r="K140" s="908">
        <v>1.03</v>
      </c>
      <c r="L140" s="911">
        <v>4</v>
      </c>
      <c r="M140" s="660">
        <f t="shared" si="36"/>
        <v>4.12</v>
      </c>
      <c r="N140" s="894" t="s">
        <v>419</v>
      </c>
      <c r="O140" s="757">
        <v>0.86</v>
      </c>
      <c r="P140" s="885">
        <v>43665</v>
      </c>
      <c r="Q140" s="885">
        <v>43697</v>
      </c>
      <c r="R140" s="660">
        <f t="shared" si="37"/>
        <v>19.767441860465119</v>
      </c>
      <c r="S140" s="721">
        <f>IF(INDEX(Historical!$D$7:$D$1379,MATCH(B140,Historical!$B$7:$B$1403,0))=0,"n/a",(INDEX(Historical!$C$7:$C$1381,MATCH(B140,Historical!$B$7:$B$1403,0))/INDEX(Historical!$D$7:$D$1379,MATCH(B140,Historical!$B$7:$B$1403,0))-1)*100)</f>
        <v>15.243902439024382</v>
      </c>
      <c r="T140" s="721">
        <f>IF(INDEX(Historical!$F$7:$F$1372,MATCH(B140,Historical!$B$7:$B$1403,0))=0,"n/a",((INDEX(Historical!$C$7:$C$1381,MATCH(B140,Historical!$B$7:$B$1403,0))/INDEX(Historical!$F$7:$F$1372,MATCH(B140,Historical!$B$7:$B$1403,0)))^(1/3)-1)*100)</f>
        <v>7.0648783255412129</v>
      </c>
      <c r="U140" s="721">
        <f>IF(INDEX(Historical!$H$7:$H$1372,MATCH(B140,Historical!$B$7:$B$1403,0))=0,"n/a",((INDEX(Historical!$C$7:$C$1381,MATCH(B140,Historical!$B$7:$B$1403,0))/INDEX(Historical!$H$7:$H$1372,MATCH(B140,Historical!$B$7:$B$1403,0)))^(1/5)-1)*100)</f>
        <v>7.7714411424242513</v>
      </c>
      <c r="V140" s="721">
        <f>IF(INDEX(Historical!$O$7:$O$1372,MATCH(B140,Historical!$B$7:$B$1403,0))=0,"n/a",((INDEX(Historical!$C$7:$C$1381,MATCH(B140,Historical!$B$7:$B$1403,0))/INDEX(Historical!$O$7:$O$1372,MATCH(B140,Historical!$B$7:$B$1403,0)))^(1/10)-1)*100)</f>
        <v>8.4471771197698544</v>
      </c>
      <c r="W140" s="722">
        <f t="shared" si="38"/>
        <v>0.9200045213016661</v>
      </c>
      <c r="X140" s="723">
        <f t="shared" si="39"/>
        <v>0.35813092822231574</v>
      </c>
      <c r="Y140" s="682"/>
      <c r="Z140" s="669">
        <f t="shared" si="40"/>
        <v>39.615384615384613</v>
      </c>
      <c r="AA140" s="910">
        <f t="shared" si="41"/>
        <v>11.946153846153845</v>
      </c>
      <c r="AB140" s="911">
        <v>12</v>
      </c>
      <c r="AC140" s="889">
        <v>10.4</v>
      </c>
      <c r="AD140" s="889">
        <v>3.64</v>
      </c>
      <c r="AE140" s="889">
        <v>1.3</v>
      </c>
      <c r="AF140" s="889">
        <v>4.6900000000000004</v>
      </c>
      <c r="AG140" s="889">
        <v>40.699999999999996</v>
      </c>
      <c r="AH140" s="891">
        <v>3.4000000000000004</v>
      </c>
      <c r="AI140" s="891">
        <v>11.83</v>
      </c>
      <c r="AJ140" s="889">
        <v>21.7</v>
      </c>
      <c r="AK140" s="889">
        <v>3.2800000000000002</v>
      </c>
      <c r="AL140" s="902">
        <v>69750</v>
      </c>
      <c r="AM140" s="896">
        <v>0.18</v>
      </c>
      <c r="AN140" s="889">
        <v>2.58</v>
      </c>
      <c r="AO140" s="762">
        <f t="shared" si="42"/>
        <v>-0.85855043714878221</v>
      </c>
      <c r="AP140" s="763">
        <f t="shared" si="43"/>
        <v>11.087603409005062</v>
      </c>
      <c r="AQ140" s="912">
        <f t="shared" si="44"/>
        <v>57.800804868333969</v>
      </c>
      <c r="AR140" s="669">
        <f>INDEX(Historical!$C$7:$C$1381,MATCH(B140,Historical!$B$7:$B$1403,0))*IF(AH140="n/a",1.03,IF(AH140&lt;0,1.01,IF(AH140&gt;10,1.1,(1+AH140/100))))</f>
        <v>3.9085199999999998</v>
      </c>
      <c r="AS140" s="910">
        <f t="shared" si="45"/>
        <v>4.299372</v>
      </c>
      <c r="AT140" s="910">
        <f t="shared" si="34"/>
        <v>4.4403914015999995</v>
      </c>
      <c r="AU140" s="910">
        <f t="shared" si="34"/>
        <v>4.5860362395724792</v>
      </c>
      <c r="AV140" s="910">
        <f t="shared" si="34"/>
        <v>4.7364582282304566</v>
      </c>
      <c r="AW140" s="669">
        <f t="shared" si="46"/>
        <v>21.970777869402934</v>
      </c>
      <c r="AX140" s="770">
        <f t="shared" si="47"/>
        <v>17.68414187814145</v>
      </c>
      <c r="AY140" s="959">
        <v>1.49</v>
      </c>
      <c r="AZ140" s="896">
        <v>11.18</v>
      </c>
      <c r="BA140" s="896">
        <v>-17.48</v>
      </c>
      <c r="BB140" s="896">
        <v>-11.940000000000001</v>
      </c>
      <c r="BC140" s="896">
        <v>-6.87</v>
      </c>
      <c r="BE140" s="641">
        <v>1994</v>
      </c>
      <c r="BF140" s="922">
        <f t="shared" si="48"/>
        <v>2</v>
      </c>
      <c r="BG140" s="906">
        <v>7.8</v>
      </c>
    </row>
    <row r="141" spans="1:59" ht="11.25" customHeight="1" x14ac:dyDescent="0.2">
      <c r="A141" s="887" t="s">
        <v>484</v>
      </c>
      <c r="B141" s="899" t="s">
        <v>485</v>
      </c>
      <c r="C141" s="957" t="s">
        <v>108</v>
      </c>
      <c r="D141" s="957" t="s">
        <v>4355</v>
      </c>
      <c r="E141" s="754">
        <v>22</v>
      </c>
      <c r="F141" s="1235">
        <v>159</v>
      </c>
      <c r="G141" s="1235" t="s">
        <v>106</v>
      </c>
      <c r="H141" s="1235" t="s">
        <v>106</v>
      </c>
      <c r="I141" s="898">
        <v>68.47</v>
      </c>
      <c r="J141" s="669">
        <f t="shared" si="35"/>
        <v>3.0962465313275889</v>
      </c>
      <c r="K141" s="901">
        <v>0.53</v>
      </c>
      <c r="L141" s="911">
        <v>4</v>
      </c>
      <c r="M141" s="660">
        <f t="shared" si="36"/>
        <v>2.12</v>
      </c>
      <c r="N141" s="894" t="s">
        <v>442</v>
      </c>
      <c r="O141" s="756">
        <v>0.51</v>
      </c>
      <c r="P141" s="1196">
        <v>43866</v>
      </c>
      <c r="Q141" s="1196">
        <v>43880</v>
      </c>
      <c r="R141" s="660">
        <f t="shared" si="37"/>
        <v>3.9215686274509838</v>
      </c>
      <c r="S141" s="721">
        <f>IF(INDEX(Historical!$D$7:$D$1379,MATCH(B141,Historical!$B$7:$B$1403,0))=0,"n/a",(INDEX(Historical!$C$7:$C$1381,MATCH(B141,Historical!$B$7:$B$1403,0))/INDEX(Historical!$D$7:$D$1379,MATCH(B141,Historical!$B$7:$B$1403,0))-1)*100)</f>
        <v>4.081632653061229</v>
      </c>
      <c r="T141" s="721">
        <f>IF(INDEX(Historical!$F$7:$F$1372,MATCH(B141,Historical!$B$7:$B$1403,0))=0,"n/a",((INDEX(Historical!$C$7:$C$1381,MATCH(B141,Historical!$B$7:$B$1403,0))/INDEX(Historical!$F$7:$F$1372,MATCH(B141,Historical!$B$7:$B$1403,0)))^(1/3)-1)*100)</f>
        <v>3.4993084871816738</v>
      </c>
      <c r="U141" s="721">
        <f>IF(INDEX(Historical!$H$7:$H$1372,MATCH(B141,Historical!$B$7:$B$1403,0))=0,"n/a",((INDEX(Historical!$C$7:$C$1381,MATCH(B141,Historical!$B$7:$B$1403,0))/INDEX(Historical!$H$7:$H$1372,MATCH(B141,Historical!$B$7:$B$1403,0)))^(1/5)-1)*100)</f>
        <v>3.9594988207552584</v>
      </c>
      <c r="V141" s="721">
        <f>IF(INDEX(Historical!$O$7:$O$1372,MATCH(B141,Historical!$B$7:$B$1403,0))=0,"n/a",((INDEX(Historical!$C$7:$C$1381,MATCH(B141,Historical!$B$7:$B$1403,0))/INDEX(Historical!$O$7:$O$1372,MATCH(B141,Historical!$B$7:$B$1403,0)))^(1/10)-1)*100)</f>
        <v>4.2923700426578781</v>
      </c>
      <c r="W141" s="722">
        <f t="shared" si="38"/>
        <v>0.92245048339390079</v>
      </c>
      <c r="X141" s="723" t="str">
        <f t="shared" si="39"/>
        <v>n/a</v>
      </c>
      <c r="Y141" s="900"/>
      <c r="Z141" s="669">
        <f t="shared" si="40"/>
        <v>39.478584729981378</v>
      </c>
      <c r="AA141" s="910">
        <f t="shared" si="41"/>
        <v>12.750465549348231</v>
      </c>
      <c r="AB141" s="911">
        <v>12</v>
      </c>
      <c r="AC141" s="889">
        <v>5.37</v>
      </c>
      <c r="AD141" s="889" t="s">
        <v>136</v>
      </c>
      <c r="AE141" s="889">
        <v>3</v>
      </c>
      <c r="AF141" s="889">
        <v>1.37</v>
      </c>
      <c r="AG141" s="889">
        <v>11.14</v>
      </c>
      <c r="AH141" s="889" t="s">
        <v>136</v>
      </c>
      <c r="AI141" s="889" t="s">
        <v>136</v>
      </c>
      <c r="AJ141" s="889" t="s">
        <v>136</v>
      </c>
      <c r="AK141" s="889" t="s">
        <v>136</v>
      </c>
      <c r="AL141" s="902">
        <v>392.67</v>
      </c>
      <c r="AM141" s="896">
        <v>3.2300000000000004</v>
      </c>
      <c r="AN141" s="889" t="s">
        <v>136</v>
      </c>
      <c r="AO141" s="762">
        <f t="shared" si="42"/>
        <v>-5.6947201972653838</v>
      </c>
      <c r="AP141" s="763">
        <f t="shared" si="43"/>
        <v>7.0557453520828473</v>
      </c>
      <c r="AQ141" s="912">
        <f t="shared" si="44"/>
        <v>-11.88861139921411</v>
      </c>
      <c r="AR141" s="669">
        <f>INDEX(Historical!$C$7:$C$1381,MATCH(B141,Historical!$B$7:$B$1403,0))*IF(AH141="n/a",1.03,IF(AH141&lt;0,1.01,IF(AH141&gt;10,1.1,(1+AH141/100))))</f>
        <v>2.1012</v>
      </c>
      <c r="AS141" s="910">
        <f t="shared" si="45"/>
        <v>2.1642359999999998</v>
      </c>
      <c r="AT141" s="910">
        <f t="shared" si="34"/>
        <v>2.2291630799999997</v>
      </c>
      <c r="AU141" s="910">
        <f t="shared" si="34"/>
        <v>2.2960379723999997</v>
      </c>
      <c r="AV141" s="910">
        <f t="shared" si="34"/>
        <v>2.3649191115719996</v>
      </c>
      <c r="AW141" s="669">
        <f t="shared" si="46"/>
        <v>11.155556163971998</v>
      </c>
      <c r="AX141" s="770">
        <f t="shared" si="47"/>
        <v>16.292618904588867</v>
      </c>
      <c r="AY141" s="959">
        <v>0.26</v>
      </c>
      <c r="AZ141" s="896">
        <v>0</v>
      </c>
      <c r="BA141" s="896">
        <v>-20.337405468295522</v>
      </c>
      <c r="BB141" s="896">
        <v>-9.2992449331037221</v>
      </c>
      <c r="BC141" s="896">
        <v>-11.856333676622043</v>
      </c>
      <c r="BE141" s="641">
        <v>1999</v>
      </c>
      <c r="BF141" s="922">
        <f t="shared" si="48"/>
        <v>2</v>
      </c>
      <c r="BG141" s="906">
        <v>1.02</v>
      </c>
    </row>
    <row r="142" spans="1:59" ht="11.25" customHeight="1" x14ac:dyDescent="0.2">
      <c r="A142" s="895" t="s">
        <v>1036</v>
      </c>
      <c r="B142" s="899" t="s">
        <v>1037</v>
      </c>
      <c r="C142" s="957" t="s">
        <v>108</v>
      </c>
      <c r="D142" s="957" t="s">
        <v>4355</v>
      </c>
      <c r="E142" s="754">
        <v>7</v>
      </c>
      <c r="F142" s="1235">
        <v>654</v>
      </c>
      <c r="G142" s="1235" t="s">
        <v>115</v>
      </c>
      <c r="H142" s="1235" t="s">
        <v>115</v>
      </c>
      <c r="I142" s="898">
        <v>30.78</v>
      </c>
      <c r="J142" s="669">
        <f t="shared" si="35"/>
        <v>4.0285899935022744</v>
      </c>
      <c r="K142" s="901">
        <v>0.31</v>
      </c>
      <c r="L142" s="911">
        <v>4</v>
      </c>
      <c r="M142" s="660">
        <f t="shared" si="36"/>
        <v>1.24</v>
      </c>
      <c r="N142" s="894" t="s">
        <v>142</v>
      </c>
      <c r="O142" s="756">
        <v>0.24</v>
      </c>
      <c r="P142" s="890">
        <v>43434</v>
      </c>
      <c r="Q142" s="890">
        <v>43447</v>
      </c>
      <c r="R142" s="660">
        <f t="shared" si="37"/>
        <v>29.166666666666668</v>
      </c>
      <c r="S142" s="721">
        <f>IF(INDEX(Historical!$D$7:$D$1379,MATCH(B142,Historical!$B$7:$B$1403,0))=0,"n/a",(INDEX(Historical!$C$7:$C$1381,MATCH(B142,Historical!$B$7:$B$1403,0))/INDEX(Historical!$D$7:$D$1379,MATCH(B142,Historical!$B$7:$B$1403,0))-1)*100)</f>
        <v>20.388349514563096</v>
      </c>
      <c r="T142" s="721">
        <f>IF(INDEX(Historical!$F$7:$F$1372,MATCH(B142,Historical!$B$7:$B$1403,0))=0,"n/a",((INDEX(Historical!$C$7:$C$1381,MATCH(B142,Historical!$B$7:$B$1403,0))/INDEX(Historical!$F$7:$F$1372,MATCH(B142,Historical!$B$7:$B$1403,0)))^(1/3)-1)*100)</f>
        <v>18.24609497320364</v>
      </c>
      <c r="U142" s="721">
        <f>IF(INDEX(Historical!$H$7:$H$1372,MATCH(B142,Historical!$B$7:$B$1403,0))=0,"n/a",((INDEX(Historical!$C$7:$C$1381,MATCH(B142,Historical!$B$7:$B$1403,0))/INDEX(Historical!$H$7:$H$1372,MATCH(B142,Historical!$B$7:$B$1403,0)))^(1/5)-1)*100)</f>
        <v>33.722577017822132</v>
      </c>
      <c r="V142" s="721">
        <f>IF(INDEX(Historical!$O$7:$O$1372,MATCH(B142,Historical!$B$7:$B$1403,0))=0,"n/a",((INDEX(Historical!$C$7:$C$1381,MATCH(B142,Historical!$B$7:$B$1403,0))/INDEX(Historical!$O$7:$O$1372,MATCH(B142,Historical!$B$7:$B$1403,0)))^(1/10)-1)*100)</f>
        <v>19.720020466095111</v>
      </c>
      <c r="W142" s="722">
        <f t="shared" si="38"/>
        <v>1.7100680537224493</v>
      </c>
      <c r="X142" s="723">
        <f t="shared" si="39"/>
        <v>1.8327487509685942</v>
      </c>
      <c r="Y142" s="691" t="s">
        <v>4512</v>
      </c>
      <c r="Z142" s="669">
        <f t="shared" si="40"/>
        <v>35.632183908045981</v>
      </c>
      <c r="AA142" s="910">
        <f t="shared" si="41"/>
        <v>8.8448275862068968</v>
      </c>
      <c r="AB142" s="911">
        <v>12</v>
      </c>
      <c r="AC142" s="889">
        <v>3.48</v>
      </c>
      <c r="AD142" s="889">
        <v>1.1100000000000001</v>
      </c>
      <c r="AE142" s="889">
        <v>3.23</v>
      </c>
      <c r="AF142" s="889">
        <v>1.0900000000000001</v>
      </c>
      <c r="AG142" s="889">
        <v>12.5</v>
      </c>
      <c r="AH142" s="889">
        <v>35.299999999999997</v>
      </c>
      <c r="AI142" s="889">
        <v>5.62</v>
      </c>
      <c r="AJ142" s="889">
        <v>18.399999999999999</v>
      </c>
      <c r="AK142" s="889">
        <v>8</v>
      </c>
      <c r="AL142" s="902">
        <v>2490</v>
      </c>
      <c r="AM142" s="896">
        <v>0.4</v>
      </c>
      <c r="AN142" s="889">
        <v>0.09</v>
      </c>
      <c r="AO142" s="762">
        <f t="shared" si="42"/>
        <v>28.906339425117508</v>
      </c>
      <c r="AP142" s="763">
        <f t="shared" si="43"/>
        <v>37.751167011324405</v>
      </c>
      <c r="AQ142" s="912">
        <f t="shared" si="44"/>
        <v>-34.541405558880989</v>
      </c>
      <c r="AR142" s="669">
        <f>INDEX(Historical!$C$7:$C$1381,MATCH(B142,Historical!$B$7:$B$1403,0))*IF(AH142="n/a",1.03,IF(AH142&lt;0,1.01,IF(AH142&gt;10,1.1,(1+AH142/100))))</f>
        <v>1.3640000000000001</v>
      </c>
      <c r="AS142" s="910">
        <f t="shared" si="45"/>
        <v>1.4406568000000002</v>
      </c>
      <c r="AT142" s="910">
        <f t="shared" si="34"/>
        <v>1.5559093440000002</v>
      </c>
      <c r="AU142" s="910">
        <f t="shared" si="34"/>
        <v>1.6803820915200003</v>
      </c>
      <c r="AV142" s="910">
        <f t="shared" si="34"/>
        <v>1.8148126588416005</v>
      </c>
      <c r="AW142" s="669">
        <f t="shared" si="46"/>
        <v>7.8557608943616009</v>
      </c>
      <c r="AX142" s="770">
        <f t="shared" si="47"/>
        <v>25.522290105138403</v>
      </c>
      <c r="AY142" s="959">
        <v>1.25</v>
      </c>
      <c r="AZ142" s="896">
        <v>-3.4799999999999995</v>
      </c>
      <c r="BA142" s="896">
        <v>-21.54</v>
      </c>
      <c r="BB142" s="896">
        <v>-17</v>
      </c>
      <c r="BC142" s="896">
        <v>-14.01</v>
      </c>
      <c r="BE142" s="641">
        <v>2014</v>
      </c>
      <c r="BF142" s="922">
        <f t="shared" si="48"/>
        <v>0</v>
      </c>
      <c r="BG142" s="906">
        <v>1.6</v>
      </c>
    </row>
    <row r="143" spans="1:59" s="796" customFormat="1" ht="11.25" customHeight="1" x14ac:dyDescent="0.2">
      <c r="A143" s="777" t="s">
        <v>505</v>
      </c>
      <c r="B143" s="804" t="s">
        <v>506</v>
      </c>
      <c r="C143" s="957" t="s">
        <v>108</v>
      </c>
      <c r="D143" s="957" t="s">
        <v>118</v>
      </c>
      <c r="E143" s="778">
        <v>26</v>
      </c>
      <c r="F143" s="1235">
        <v>121</v>
      </c>
      <c r="G143" s="1234" t="s">
        <v>37</v>
      </c>
      <c r="H143" s="1234" t="s">
        <v>37</v>
      </c>
      <c r="I143" s="789">
        <v>145.03</v>
      </c>
      <c r="J143" s="780">
        <f t="shared" si="35"/>
        <v>2.0685375439564226</v>
      </c>
      <c r="K143" s="802">
        <v>0.75</v>
      </c>
      <c r="L143" s="782">
        <v>4</v>
      </c>
      <c r="M143" s="783">
        <f t="shared" si="36"/>
        <v>3</v>
      </c>
      <c r="N143" s="784" t="s">
        <v>507</v>
      </c>
      <c r="O143" s="803">
        <v>0.73</v>
      </c>
      <c r="P143" s="786">
        <v>43636</v>
      </c>
      <c r="Q143" s="786">
        <v>43658</v>
      </c>
      <c r="R143" s="783">
        <f t="shared" si="37"/>
        <v>2.7397260273972628</v>
      </c>
      <c r="S143" s="721">
        <f>IF(INDEX(Historical!$D$7:$D$1379,MATCH(B143,Historical!$B$7:$B$1403,0))=0,"n/a",(INDEX(Historical!$C$7:$C$1381,MATCH(B143,Historical!$B$7:$B$1403,0))/INDEX(Historical!$D$7:$D$1379,MATCH(B143,Historical!$B$7:$B$1403,0))-1)*100)</f>
        <v>2.7777777777777901</v>
      </c>
      <c r="T143" s="721">
        <f>IF(INDEX(Historical!$F$7:$F$1372,MATCH(B143,Historical!$B$7:$B$1403,0))=0,"n/a",((INDEX(Historical!$C$7:$C$1381,MATCH(B143,Historical!$B$7:$B$1403,0))/INDEX(Historical!$F$7:$F$1372,MATCH(B143,Historical!$B$7:$B$1403,0)))^(1/3)-1)*100)</f>
        <v>2.8586773986917446</v>
      </c>
      <c r="U143" s="721">
        <f>IF(INDEX(Historical!$H$7:$H$1372,MATCH(B143,Historical!$B$7:$B$1403,0))=0,"n/a",((INDEX(Historical!$C$7:$C$1381,MATCH(B143,Historical!$B$7:$B$1403,0))/INDEX(Historical!$H$7:$H$1372,MATCH(B143,Historical!$B$7:$B$1403,0)))^(1/5)-1)*100)</f>
        <v>2.9462068239258565</v>
      </c>
      <c r="V143" s="721">
        <f>IF(INDEX(Historical!$O$7:$O$1372,MATCH(B143,Historical!$B$7:$B$1403,0))=0,"n/a",((INDEX(Historical!$C$7:$C$1381,MATCH(B143,Historical!$B$7:$B$1403,0))/INDEX(Historical!$O$7:$O$1372,MATCH(B143,Historical!$B$7:$B$1403,0)))^(1/10)-1)*100)</f>
        <v>9.9156131924449156</v>
      </c>
      <c r="W143" s="722">
        <f t="shared" si="38"/>
        <v>0.29712805115982982</v>
      </c>
      <c r="X143" s="723" t="str">
        <f t="shared" si="39"/>
        <v>n/a</v>
      </c>
      <c r="Y143" s="797" t="s">
        <v>508</v>
      </c>
      <c r="Z143" s="780">
        <f t="shared" si="40"/>
        <v>30.895983522142117</v>
      </c>
      <c r="AA143" s="788">
        <f t="shared" si="41"/>
        <v>14.936148300720905</v>
      </c>
      <c r="AB143" s="782">
        <v>12</v>
      </c>
      <c r="AC143" s="789">
        <v>9.7100000000000009</v>
      </c>
      <c r="AD143" s="789">
        <v>3.78</v>
      </c>
      <c r="AE143" s="789">
        <v>1.93</v>
      </c>
      <c r="AF143" s="789">
        <v>1.21</v>
      </c>
      <c r="AG143" s="789">
        <v>7.1999999999999993</v>
      </c>
      <c r="AH143" s="789">
        <v>16.5</v>
      </c>
      <c r="AI143" s="789">
        <v>6.4399999999999995</v>
      </c>
      <c r="AJ143" s="789">
        <v>-5</v>
      </c>
      <c r="AK143" s="789">
        <v>3.9600000000000004</v>
      </c>
      <c r="AL143" s="790">
        <v>65990</v>
      </c>
      <c r="AM143" s="791">
        <v>0.4</v>
      </c>
      <c r="AN143" s="789">
        <v>0.25</v>
      </c>
      <c r="AO143" s="792">
        <f t="shared" si="42"/>
        <v>-9.9214039328386256</v>
      </c>
      <c r="AP143" s="793">
        <f t="shared" si="43"/>
        <v>5.0147443678822796</v>
      </c>
      <c r="AQ143" s="794">
        <f t="shared" si="44"/>
        <v>-10.376740509391091</v>
      </c>
      <c r="AR143" s="669">
        <f>INDEX(Historical!$C$7:$C$1381,MATCH(B143,Historical!$B$7:$B$1403,0))*IF(AH143="n/a",1.03,IF(AH143&lt;0,1.01,IF(AH143&gt;10,1.1,(1+AH143/100))))</f>
        <v>3.2560000000000002</v>
      </c>
      <c r="AS143" s="788">
        <f t="shared" si="45"/>
        <v>3.4656864000000005</v>
      </c>
      <c r="AT143" s="788">
        <f t="shared" si="34"/>
        <v>3.6029275814400008</v>
      </c>
      <c r="AU143" s="788">
        <f t="shared" si="34"/>
        <v>3.7456035136650252</v>
      </c>
      <c r="AV143" s="788">
        <f t="shared" si="34"/>
        <v>3.8939294128061603</v>
      </c>
      <c r="AW143" s="780">
        <f t="shared" si="46"/>
        <v>17.964146907911186</v>
      </c>
      <c r="AX143" s="795">
        <f t="shared" si="47"/>
        <v>12.386504108054323</v>
      </c>
      <c r="AY143" s="960">
        <v>0.67</v>
      </c>
      <c r="AZ143" s="791">
        <v>10.18</v>
      </c>
      <c r="BA143" s="791">
        <v>-13.54</v>
      </c>
      <c r="BB143" s="791">
        <v>-7.21</v>
      </c>
      <c r="BC143" s="791">
        <v>-5.45</v>
      </c>
      <c r="BD143" s="933"/>
      <c r="BE143" s="641">
        <v>1994</v>
      </c>
      <c r="BF143" s="922">
        <f t="shared" si="48"/>
        <v>2</v>
      </c>
      <c r="BG143" s="847">
        <v>2.1999999999999997</v>
      </c>
    </row>
    <row r="144" spans="1:59" ht="11.25" customHeight="1" x14ac:dyDescent="0.2">
      <c r="A144" s="887" t="s">
        <v>1038</v>
      </c>
      <c r="B144" s="899" t="s">
        <v>1039</v>
      </c>
      <c r="C144" s="957" t="s">
        <v>108</v>
      </c>
      <c r="D144" s="957" t="s">
        <v>4351</v>
      </c>
      <c r="E144" s="754">
        <v>10</v>
      </c>
      <c r="F144" s="1235">
        <v>367</v>
      </c>
      <c r="G144" s="1235" t="s">
        <v>106</v>
      </c>
      <c r="H144" s="1235" t="s">
        <v>106</v>
      </c>
      <c r="I144" s="898">
        <v>114</v>
      </c>
      <c r="J144" s="669">
        <f t="shared" si="35"/>
        <v>1.263157894736842</v>
      </c>
      <c r="K144" s="901">
        <v>0.36</v>
      </c>
      <c r="L144" s="911">
        <v>4</v>
      </c>
      <c r="M144" s="660">
        <f t="shared" si="36"/>
        <v>1.44</v>
      </c>
      <c r="N144" s="894" t="s">
        <v>148</v>
      </c>
      <c r="O144" s="756">
        <v>0.31</v>
      </c>
      <c r="P144" s="885">
        <v>43706</v>
      </c>
      <c r="Q144" s="885">
        <v>43721</v>
      </c>
      <c r="R144" s="660">
        <f t="shared" si="37"/>
        <v>16.129032258064512</v>
      </c>
      <c r="S144" s="721">
        <f>IF(INDEX(Historical!$D$7:$D$1379,MATCH(B144,Historical!$B$7:$B$1403,0))=0,"n/a",(INDEX(Historical!$C$7:$C$1381,MATCH(B144,Historical!$B$7:$B$1403,0))/INDEX(Historical!$D$7:$D$1379,MATCH(B144,Historical!$B$7:$B$1403,0))-1)*100)</f>
        <v>15.517241379310365</v>
      </c>
      <c r="T144" s="721">
        <f>IF(INDEX(Historical!$F$7:$F$1372,MATCH(B144,Historical!$B$7:$B$1403,0))=0,"n/a",((INDEX(Historical!$C$7:$C$1381,MATCH(B144,Historical!$B$7:$B$1403,0))/INDEX(Historical!$F$7:$F$1372,MATCH(B144,Historical!$B$7:$B$1403,0)))^(1/3)-1)*100)</f>
        <v>11.757802879648338</v>
      </c>
      <c r="U144" s="721">
        <f>IF(INDEX(Historical!$H$7:$H$1372,MATCH(B144,Historical!$B$7:$B$1403,0))=0,"n/a",((INDEX(Historical!$C$7:$C$1381,MATCH(B144,Historical!$B$7:$B$1403,0))/INDEX(Historical!$H$7:$H$1372,MATCH(B144,Historical!$B$7:$B$1403,0)))^(1/5)-1)*100)</f>
        <v>11.429976553057063</v>
      </c>
      <c r="V144" s="721" t="str">
        <f>IF(INDEX(Historical!$O$7:$O$1372,MATCH(B144,Historical!$B$7:$B$1403,0))=0,"n/a",((INDEX(Historical!$C$7:$C$1381,MATCH(B144,Historical!$B$7:$B$1403,0))/INDEX(Historical!$O$7:$O$1372,MATCH(B144,Historical!$B$7:$B$1403,0)))^(1/10)-1)*100)</f>
        <v>n/a</v>
      </c>
      <c r="W144" s="722" t="str">
        <f t="shared" si="38"/>
        <v>n/a</v>
      </c>
      <c r="X144" s="723">
        <f t="shared" si="39"/>
        <v>0.53236965780424139</v>
      </c>
      <c r="Y144" s="899"/>
      <c r="Z144" s="669">
        <f t="shared" si="40"/>
        <v>31.578947368421055</v>
      </c>
      <c r="AA144" s="910">
        <f t="shared" si="41"/>
        <v>25.000000000000004</v>
      </c>
      <c r="AB144" s="911">
        <v>12</v>
      </c>
      <c r="AC144" s="889">
        <v>4.5599999999999996</v>
      </c>
      <c r="AD144" s="889">
        <v>5.97</v>
      </c>
      <c r="AE144" s="889">
        <v>5.0599999999999996</v>
      </c>
      <c r="AF144" s="889">
        <v>4.0599999999999996</v>
      </c>
      <c r="AG144" s="891" t="s">
        <v>136</v>
      </c>
      <c r="AH144" s="889">
        <v>3</v>
      </c>
      <c r="AI144" s="889">
        <v>9</v>
      </c>
      <c r="AJ144" s="889">
        <v>21.47</v>
      </c>
      <c r="AK144" s="889">
        <v>4.1900000000000004</v>
      </c>
      <c r="AL144" s="902">
        <v>12640</v>
      </c>
      <c r="AM144" s="896">
        <v>1.05</v>
      </c>
      <c r="AN144" s="889" t="s">
        <v>136</v>
      </c>
      <c r="AO144" s="762">
        <f t="shared" si="42"/>
        <v>-12.306865552206098</v>
      </c>
      <c r="AP144" s="763">
        <f t="shared" si="43"/>
        <v>12.693134447793906</v>
      </c>
      <c r="AQ144" s="912">
        <f t="shared" si="44"/>
        <v>112.39376429431988</v>
      </c>
      <c r="AR144" s="669">
        <f>INDEX(Historical!$C$7:$C$1381,MATCH(B144,Historical!$B$7:$B$1403,0))*IF(AH144="n/a",1.03,IF(AH144&lt;0,1.01,IF(AH144&gt;10,1.1,(1+AH144/100))))</f>
        <v>1.3802000000000001</v>
      </c>
      <c r="AS144" s="910">
        <f t="shared" si="45"/>
        <v>1.5044180000000003</v>
      </c>
      <c r="AT144" s="910">
        <f t="shared" si="34"/>
        <v>1.5674531142000003</v>
      </c>
      <c r="AU144" s="910">
        <f t="shared" si="34"/>
        <v>1.6331293996849805</v>
      </c>
      <c r="AV144" s="910">
        <f t="shared" si="34"/>
        <v>1.7015575215317813</v>
      </c>
      <c r="AW144" s="669">
        <f t="shared" si="46"/>
        <v>7.7867580354167627</v>
      </c>
      <c r="AX144" s="770">
        <f t="shared" si="47"/>
        <v>6.8304895047515473</v>
      </c>
      <c r="AY144" s="959" t="s">
        <v>136</v>
      </c>
      <c r="AZ144" s="896">
        <v>27.33</v>
      </c>
      <c r="BA144" s="896">
        <v>-10.89</v>
      </c>
      <c r="BB144" s="896">
        <v>-5.2299999999999995</v>
      </c>
      <c r="BC144" s="896">
        <v>-1.59</v>
      </c>
      <c r="BE144" s="641">
        <v>2010</v>
      </c>
      <c r="BF144" s="922">
        <f t="shared" si="48"/>
        <v>0</v>
      </c>
      <c r="BG144" s="906" t="s">
        <v>136</v>
      </c>
    </row>
    <row r="145" spans="1:59" ht="11.25" customHeight="1" x14ac:dyDescent="0.2">
      <c r="A145" s="895" t="s">
        <v>527</v>
      </c>
      <c r="B145" s="899" t="s">
        <v>528</v>
      </c>
      <c r="C145" s="957" t="s">
        <v>246</v>
      </c>
      <c r="D145" s="957" t="s">
        <v>4369</v>
      </c>
      <c r="E145" s="754">
        <v>17</v>
      </c>
      <c r="F145" s="1235">
        <v>208</v>
      </c>
      <c r="G145" s="1206" t="s">
        <v>37</v>
      </c>
      <c r="H145" s="1206" t="s">
        <v>37</v>
      </c>
      <c r="I145" s="898">
        <v>143.33000000000001</v>
      </c>
      <c r="J145" s="669">
        <f t="shared" si="35"/>
        <v>3.6279913486360145</v>
      </c>
      <c r="K145" s="901">
        <v>1.3</v>
      </c>
      <c r="L145" s="911">
        <v>4</v>
      </c>
      <c r="M145" s="660">
        <f t="shared" si="36"/>
        <v>5.2</v>
      </c>
      <c r="N145" s="894" t="s">
        <v>186</v>
      </c>
      <c r="O145" s="756">
        <v>1.25</v>
      </c>
      <c r="P145" s="885">
        <v>43664</v>
      </c>
      <c r="Q145" s="885">
        <v>43682</v>
      </c>
      <c r="R145" s="660">
        <f t="shared" si="37"/>
        <v>4.0000000000000036</v>
      </c>
      <c r="S145" s="721">
        <f>IF(INDEX(Historical!$D$7:$D$1379,MATCH(B145,Historical!$B$7:$B$1403,0))=0,"n/a",(INDEX(Historical!$C$7:$C$1381,MATCH(B145,Historical!$B$7:$B$1403,0))/INDEX(Historical!$D$7:$D$1379,MATCH(B145,Historical!$B$7:$B$1403,0))-1)*100)</f>
        <v>4.0816326530612068</v>
      </c>
      <c r="T145" s="721">
        <f>IF(INDEX(Historical!$F$7:$F$1372,MATCH(B145,Historical!$B$7:$B$1403,0))=0,"n/a",((INDEX(Historical!$C$7:$C$1381,MATCH(B145,Historical!$B$7:$B$1403,0))/INDEX(Historical!$F$7:$F$1372,MATCH(B145,Historical!$B$7:$B$1403,0)))^(1/3)-1)*100)</f>
        <v>4.2603601458844453</v>
      </c>
      <c r="U145" s="721">
        <f>IF(INDEX(Historical!$H$7:$H$1372,MATCH(B145,Historical!$B$7:$B$1403,0))=0,"n/a",((INDEX(Historical!$C$7:$C$1381,MATCH(B145,Historical!$B$7:$B$1403,0))/INDEX(Historical!$H$7:$H$1372,MATCH(B145,Historical!$B$7:$B$1403,0)))^(1/5)-1)*100)</f>
        <v>7.8202728077545691</v>
      </c>
      <c r="V145" s="721">
        <f>IF(INDEX(Historical!$O$7:$O$1372,MATCH(B145,Historical!$B$7:$B$1403,0))=0,"n/a",((INDEX(Historical!$C$7:$C$1381,MATCH(B145,Historical!$B$7:$B$1403,0))/INDEX(Historical!$O$7:$O$1372,MATCH(B145,Historical!$B$7:$B$1403,0)))^(1/10)-1)*100)</f>
        <v>20.350533255598723</v>
      </c>
      <c r="W145" s="722">
        <f t="shared" si="38"/>
        <v>0.38427852034801596</v>
      </c>
      <c r="X145" s="723">
        <f t="shared" si="39"/>
        <v>0.71093389161405174</v>
      </c>
      <c r="Y145" s="683"/>
      <c r="Z145" s="669">
        <f t="shared" si="40"/>
        <v>57.080131723380902</v>
      </c>
      <c r="AA145" s="910">
        <f t="shared" si="41"/>
        <v>15.73326015367728</v>
      </c>
      <c r="AB145" s="911">
        <v>7</v>
      </c>
      <c r="AC145" s="889">
        <v>9.11</v>
      </c>
      <c r="AD145" s="889" t="s">
        <v>136</v>
      </c>
      <c r="AE145" s="889">
        <v>1.1200000000000001</v>
      </c>
      <c r="AF145" s="889">
        <v>5.69</v>
      </c>
      <c r="AG145" s="889">
        <v>35.299999999999997</v>
      </c>
      <c r="AH145" s="889">
        <v>2.8000000000000003</v>
      </c>
      <c r="AI145" s="889">
        <v>6.9099999999999993</v>
      </c>
      <c r="AJ145" s="889">
        <v>11</v>
      </c>
      <c r="AK145" s="889">
        <v>-0.4</v>
      </c>
      <c r="AL145" s="902">
        <v>3450</v>
      </c>
      <c r="AM145" s="896">
        <v>1</v>
      </c>
      <c r="AN145" s="889">
        <v>0.8</v>
      </c>
      <c r="AO145" s="762">
        <f t="shared" si="42"/>
        <v>-4.2849959972866962</v>
      </c>
      <c r="AP145" s="763">
        <f t="shared" si="43"/>
        <v>11.448264156390584</v>
      </c>
      <c r="AQ145" s="912">
        <f t="shared" si="44"/>
        <v>99.468460636344133</v>
      </c>
      <c r="AR145" s="669">
        <f>INDEX(Historical!$C$7:$C$1381,MATCH(B145,Historical!$B$7:$B$1403,0))*IF(AH145="n/a",1.03,IF(AH145&lt;0,1.01,IF(AH145&gt;10,1.1,(1+AH145/100))))</f>
        <v>5.2427999999999999</v>
      </c>
      <c r="AS145" s="910">
        <f t="shared" si="45"/>
        <v>5.6050774799999994</v>
      </c>
      <c r="AT145" s="910">
        <f t="shared" si="34"/>
        <v>5.6611282547999995</v>
      </c>
      <c r="AU145" s="910">
        <f t="shared" si="34"/>
        <v>5.7177395373479998</v>
      </c>
      <c r="AV145" s="910">
        <f t="shared" si="34"/>
        <v>5.7749169327214798</v>
      </c>
      <c r="AW145" s="669">
        <f t="shared" si="46"/>
        <v>28.001662204869476</v>
      </c>
      <c r="AX145" s="770">
        <f t="shared" si="47"/>
        <v>19.536497735902795</v>
      </c>
      <c r="AY145" s="959">
        <v>0.48</v>
      </c>
      <c r="AZ145" s="896">
        <v>-3.09</v>
      </c>
      <c r="BA145" s="896">
        <v>-19.43</v>
      </c>
      <c r="BB145" s="896">
        <v>-9.26</v>
      </c>
      <c r="BC145" s="896">
        <v>-11.49</v>
      </c>
      <c r="BE145" s="641">
        <v>2003</v>
      </c>
      <c r="BF145" s="922">
        <f t="shared" si="48"/>
        <v>1</v>
      </c>
      <c r="BG145" s="906">
        <v>12.7</v>
      </c>
    </row>
    <row r="146" spans="1:59" ht="11.25" customHeight="1" x14ac:dyDescent="0.2">
      <c r="A146" s="887" t="s">
        <v>193</v>
      </c>
      <c r="B146" s="899" t="s">
        <v>194</v>
      </c>
      <c r="C146" s="957" t="s">
        <v>108</v>
      </c>
      <c r="D146" s="957" t="s">
        <v>4355</v>
      </c>
      <c r="E146" s="754">
        <v>52</v>
      </c>
      <c r="F146" s="1235">
        <v>26</v>
      </c>
      <c r="G146" s="1235" t="s">
        <v>106</v>
      </c>
      <c r="H146" s="1235" t="s">
        <v>106</v>
      </c>
      <c r="I146" s="889">
        <v>61.04</v>
      </c>
      <c r="J146" s="669">
        <f t="shared" si="35"/>
        <v>1.7693315858453476</v>
      </c>
      <c r="K146" s="901">
        <v>0.27</v>
      </c>
      <c r="L146" s="911">
        <v>4</v>
      </c>
      <c r="M146" s="660">
        <f t="shared" si="36"/>
        <v>1.08</v>
      </c>
      <c r="N146" s="894" t="s">
        <v>3957</v>
      </c>
      <c r="O146" s="758">
        <v>0.26</v>
      </c>
      <c r="P146" s="885">
        <v>43895</v>
      </c>
      <c r="Q146" s="885">
        <v>43913</v>
      </c>
      <c r="R146" s="660">
        <f t="shared" si="37"/>
        <v>3.8461538461538494</v>
      </c>
      <c r="S146" s="721">
        <f>IF(INDEX(Historical!$D$7:$D$1379,MATCH(B146,Historical!$B$7:$B$1403,0))=0,"n/a",(INDEX(Historical!$C$7:$C$1381,MATCH(B146,Historical!$B$7:$B$1403,0))/INDEX(Historical!$D$7:$D$1379,MATCH(B146,Historical!$B$7:$B$1403,0))-1)*100)</f>
        <v>16.170212765957469</v>
      </c>
      <c r="T146" s="721">
        <f>IF(INDEX(Historical!$F$7:$F$1372,MATCH(B146,Historical!$B$7:$B$1403,0))=0,"n/a",((INDEX(Historical!$C$7:$C$1381,MATCH(B146,Historical!$B$7:$B$1403,0))/INDEX(Historical!$F$7:$F$1372,MATCH(B146,Historical!$B$7:$B$1403,0)))^(1/3)-1)*100)</f>
        <v>10.184264164201039</v>
      </c>
      <c r="U146" s="721">
        <f>IF(INDEX(Historical!$H$7:$H$1372,MATCH(B146,Historical!$B$7:$B$1403,0))=0,"n/a",((INDEX(Historical!$C$7:$C$1381,MATCH(B146,Historical!$B$7:$B$1403,0))/INDEX(Historical!$H$7:$H$1372,MATCH(B146,Historical!$B$7:$B$1403,0)))^(1/5)-1)*100)</f>
        <v>8.0805298384026827</v>
      </c>
      <c r="V146" s="721">
        <f>IF(INDEX(Historical!$O$7:$O$1372,MATCH(B146,Historical!$B$7:$B$1403,0))=0,"n/a",((INDEX(Historical!$C$7:$C$1381,MATCH(B146,Historical!$B$7:$B$1403,0))/INDEX(Historical!$O$7:$O$1372,MATCH(B146,Historical!$B$7:$B$1403,0)))^(1/10)-1)*100)</f>
        <v>6.3625752307909123</v>
      </c>
      <c r="W146" s="722">
        <f t="shared" si="38"/>
        <v>1.2700093193865807</v>
      </c>
      <c r="X146" s="723">
        <f t="shared" si="39"/>
        <v>0.66233851134448218</v>
      </c>
      <c r="Y146" s="687" t="s">
        <v>439</v>
      </c>
      <c r="Z146" s="669">
        <f t="shared" si="40"/>
        <v>30.252100840336137</v>
      </c>
      <c r="AA146" s="910">
        <f t="shared" si="41"/>
        <v>17.098039215686274</v>
      </c>
      <c r="AB146" s="911">
        <v>12</v>
      </c>
      <c r="AC146" s="889">
        <v>3.57</v>
      </c>
      <c r="AD146" s="889">
        <v>2.14</v>
      </c>
      <c r="AE146" s="889">
        <v>7.51</v>
      </c>
      <c r="AF146" s="889">
        <v>2.33</v>
      </c>
      <c r="AG146" s="889">
        <v>14.2</v>
      </c>
      <c r="AH146" s="889">
        <v>40.200000000000003</v>
      </c>
      <c r="AI146" s="889">
        <v>1.55</v>
      </c>
      <c r="AJ146" s="889">
        <v>12.2</v>
      </c>
      <c r="AK146" s="889">
        <v>8</v>
      </c>
      <c r="AL146" s="902">
        <v>6930</v>
      </c>
      <c r="AM146" s="896">
        <v>2.5</v>
      </c>
      <c r="AN146" s="889">
        <v>0.09</v>
      </c>
      <c r="AO146" s="762">
        <f t="shared" si="42"/>
        <v>-7.2481777914382448</v>
      </c>
      <c r="AP146" s="763">
        <f t="shared" si="43"/>
        <v>9.8498614242480294</v>
      </c>
      <c r="AQ146" s="912">
        <f t="shared" si="44"/>
        <v>33.063779815961468</v>
      </c>
      <c r="AR146" s="669">
        <f>INDEX(Historical!$C$7:$C$1381,MATCH(B146,Historical!$B$7:$B$1403,0))*IF(AH146="n/a",1.03,IF(AH146&lt;0,1.01,IF(AH146&gt;10,1.1,(1+AH146/100))))</f>
        <v>1.1440000000000001</v>
      </c>
      <c r="AS146" s="910">
        <f t="shared" si="45"/>
        <v>1.1617320000000002</v>
      </c>
      <c r="AT146" s="910">
        <f t="shared" si="34"/>
        <v>1.2546705600000003</v>
      </c>
      <c r="AU146" s="910">
        <f t="shared" si="34"/>
        <v>1.3550442048000004</v>
      </c>
      <c r="AV146" s="910">
        <f t="shared" si="34"/>
        <v>1.4634477411840006</v>
      </c>
      <c r="AW146" s="669">
        <f t="shared" si="46"/>
        <v>6.3788945059840021</v>
      </c>
      <c r="AX146" s="770">
        <f t="shared" si="47"/>
        <v>10.4503514187156</v>
      </c>
      <c r="AY146" s="959">
        <v>0.74</v>
      </c>
      <c r="AZ146" s="896">
        <v>17.28</v>
      </c>
      <c r="BA146" s="896">
        <v>-15.129999999999999</v>
      </c>
      <c r="BB146" s="896">
        <v>-10.52</v>
      </c>
      <c r="BC146" s="896">
        <v>0.95</v>
      </c>
      <c r="BE146" s="641">
        <v>1969</v>
      </c>
      <c r="BF146" s="922">
        <f t="shared" si="48"/>
        <v>6</v>
      </c>
      <c r="BG146" s="906">
        <v>1.6</v>
      </c>
    </row>
    <row r="147" spans="1:59" ht="11.25" customHeight="1" x14ac:dyDescent="0.2">
      <c r="A147" s="895" t="s">
        <v>1026</v>
      </c>
      <c r="B147" s="899" t="s">
        <v>1027</v>
      </c>
      <c r="C147" s="957" t="s">
        <v>123</v>
      </c>
      <c r="D147" s="957" t="s">
        <v>4188</v>
      </c>
      <c r="E147" s="754">
        <v>8</v>
      </c>
      <c r="F147" s="1235">
        <v>569</v>
      </c>
      <c r="G147" s="1235" t="s">
        <v>106</v>
      </c>
      <c r="H147" s="1235" t="s">
        <v>106</v>
      </c>
      <c r="I147" s="898">
        <v>37.380000000000003</v>
      </c>
      <c r="J147" s="669">
        <f t="shared" si="35"/>
        <v>3.7453183520599245</v>
      </c>
      <c r="K147" s="901">
        <v>0.35</v>
      </c>
      <c r="L147" s="911">
        <v>4</v>
      </c>
      <c r="M147" s="660">
        <f t="shared" si="36"/>
        <v>1.4</v>
      </c>
      <c r="N147" s="894" t="s">
        <v>227</v>
      </c>
      <c r="O147" s="756">
        <v>0.33</v>
      </c>
      <c r="P147" s="885">
        <v>43615</v>
      </c>
      <c r="Q147" s="885">
        <v>43630</v>
      </c>
      <c r="R147" s="660">
        <f t="shared" si="37"/>
        <v>6.060606060606049</v>
      </c>
      <c r="S147" s="721">
        <f>IF(INDEX(Historical!$D$7:$D$1379,MATCH(B147,Historical!$B$7:$B$1403,0))=0,"n/a",(INDEX(Historical!$C$7:$C$1381,MATCH(B147,Historical!$B$7:$B$1403,0))/INDEX(Historical!$D$7:$D$1379,MATCH(B147,Historical!$B$7:$B$1403,0))-1)*100)</f>
        <v>5.7471264367816133</v>
      </c>
      <c r="T147" s="721">
        <f>IF(INDEX(Historical!$F$7:$F$1372,MATCH(B147,Historical!$B$7:$B$1403,0))=0,"n/a",((INDEX(Historical!$C$7:$C$1381,MATCH(B147,Historical!$B$7:$B$1403,0))/INDEX(Historical!$F$7:$F$1372,MATCH(B147,Historical!$B$7:$B$1403,0)))^(1/3)-1)*100)</f>
        <v>7.2063116185391296</v>
      </c>
      <c r="U147" s="721">
        <f>IF(INDEX(Historical!$H$7:$H$1372,MATCH(B147,Historical!$B$7:$B$1403,0))=0,"n/a",((INDEX(Historical!$C$7:$C$1381,MATCH(B147,Historical!$B$7:$B$1403,0))/INDEX(Historical!$H$7:$H$1372,MATCH(B147,Historical!$B$7:$B$1403,0)))^(1/5)-1)*100)</f>
        <v>9.9198499917058527</v>
      </c>
      <c r="V147" s="721">
        <f>IF(INDEX(Historical!$O$7:$O$1372,MATCH(B147,Historical!$B$7:$B$1403,0))=0,"n/a",((INDEX(Historical!$C$7:$C$1381,MATCH(B147,Historical!$B$7:$B$1403,0))/INDEX(Historical!$O$7:$O$1372,MATCH(B147,Historical!$B$7:$B$1403,0)))^(1/10)-1)*100)</f>
        <v>6.7221728877321363</v>
      </c>
      <c r="W147" s="722">
        <f t="shared" si="38"/>
        <v>1.4756909941738376</v>
      </c>
      <c r="X147" s="723" t="str">
        <f t="shared" si="39"/>
        <v>n/a</v>
      </c>
      <c r="Y147" s="679"/>
      <c r="Z147" s="669">
        <f t="shared" si="40"/>
        <v>56.451612903225801</v>
      </c>
      <c r="AA147" s="910">
        <f t="shared" si="41"/>
        <v>15.072580645161292</v>
      </c>
      <c r="AB147" s="911">
        <v>9</v>
      </c>
      <c r="AC147" s="889">
        <v>2.48</v>
      </c>
      <c r="AD147" s="889">
        <v>2.72</v>
      </c>
      <c r="AE147" s="889">
        <v>0.66</v>
      </c>
      <c r="AF147" s="889">
        <v>2.0699999999999998</v>
      </c>
      <c r="AG147" s="889">
        <v>12.2</v>
      </c>
      <c r="AH147" s="889">
        <v>261.39999999999998</v>
      </c>
      <c r="AI147" s="889">
        <v>14.89</v>
      </c>
      <c r="AJ147" s="889">
        <v>-2.5</v>
      </c>
      <c r="AK147" s="889">
        <v>5.54</v>
      </c>
      <c r="AL147" s="902">
        <v>2130</v>
      </c>
      <c r="AM147" s="896">
        <v>1.4000000000000001</v>
      </c>
      <c r="AN147" s="889">
        <v>1.08</v>
      </c>
      <c r="AO147" s="762">
        <f t="shared" si="42"/>
        <v>-1.4074123013955138</v>
      </c>
      <c r="AP147" s="763">
        <f t="shared" si="43"/>
        <v>13.665168343765778</v>
      </c>
      <c r="AQ147" s="912">
        <f t="shared" si="44"/>
        <v>17.757268113473089</v>
      </c>
      <c r="AR147" s="669">
        <f>INDEX(Historical!$C$7:$C$1381,MATCH(B147,Historical!$B$7:$B$1403,0))*IF(AH147="n/a",1.03,IF(AH147&lt;0,1.01,IF(AH147&gt;10,1.1,(1+AH147/100))))</f>
        <v>1.518</v>
      </c>
      <c r="AS147" s="910">
        <f t="shared" si="45"/>
        <v>1.6698000000000002</v>
      </c>
      <c r="AT147" s="910">
        <f t="shared" ref="AT147:AV166" si="49">IF($AK147="n/a",1.03*AS147,IF($AK147&lt;0,1.01*AS147,IF($AK147&gt;10,1.1*AS147,(1+$AK147/100)*AS147)))</f>
        <v>1.7623069200000001</v>
      </c>
      <c r="AU147" s="910">
        <f t="shared" si="49"/>
        <v>1.859938723368</v>
      </c>
      <c r="AV147" s="910">
        <f t="shared" si="49"/>
        <v>1.962979328642587</v>
      </c>
      <c r="AW147" s="669">
        <f t="shared" si="46"/>
        <v>8.7730249720105871</v>
      </c>
      <c r="AX147" s="770">
        <f t="shared" si="47"/>
        <v>23.469836736250901</v>
      </c>
      <c r="AY147" s="959">
        <v>1.62</v>
      </c>
      <c r="AZ147" s="896">
        <v>2.69</v>
      </c>
      <c r="BA147" s="896">
        <v>-26.1</v>
      </c>
      <c r="BB147" s="896">
        <v>-15.15</v>
      </c>
      <c r="BC147" s="896">
        <v>-15.73</v>
      </c>
      <c r="BE147" s="641">
        <v>2012</v>
      </c>
      <c r="BF147" s="922">
        <f t="shared" si="48"/>
        <v>0</v>
      </c>
      <c r="BG147" s="906">
        <v>4.1000000000000005</v>
      </c>
    </row>
    <row r="148" spans="1:59" ht="11.25" customHeight="1" x14ac:dyDescent="0.2">
      <c r="A148" s="887" t="s">
        <v>196</v>
      </c>
      <c r="B148" s="899" t="s">
        <v>197</v>
      </c>
      <c r="C148" s="957" t="s">
        <v>108</v>
      </c>
      <c r="D148" s="957" t="s">
        <v>4355</v>
      </c>
      <c r="E148" s="754">
        <v>28</v>
      </c>
      <c r="F148" s="1235">
        <v>98</v>
      </c>
      <c r="G148" s="1158" t="s">
        <v>37</v>
      </c>
      <c r="H148" s="1158" t="s">
        <v>37</v>
      </c>
      <c r="I148" s="889">
        <v>60.81</v>
      </c>
      <c r="J148" s="669">
        <f t="shared" si="35"/>
        <v>2.6969248478868604</v>
      </c>
      <c r="K148" s="908">
        <v>0.41</v>
      </c>
      <c r="L148" s="911">
        <v>4</v>
      </c>
      <c r="M148" s="660">
        <f t="shared" si="36"/>
        <v>1.64</v>
      </c>
      <c r="N148" s="894" t="s">
        <v>119</v>
      </c>
      <c r="O148" s="757">
        <v>0.38</v>
      </c>
      <c r="P148" s="885">
        <v>43721</v>
      </c>
      <c r="Q148" s="885">
        <v>43748</v>
      </c>
      <c r="R148" s="660">
        <f t="shared" si="37"/>
        <v>7.8947368421052557</v>
      </c>
      <c r="S148" s="721">
        <f>IF(INDEX(Historical!$D$7:$D$1379,MATCH(B148,Historical!$B$7:$B$1403,0))=0,"n/a",(INDEX(Historical!$C$7:$C$1381,MATCH(B148,Historical!$B$7:$B$1403,0))/INDEX(Historical!$D$7:$D$1379,MATCH(B148,Historical!$B$7:$B$1403,0))-1)*100)</f>
        <v>10.714285714285721</v>
      </c>
      <c r="T148" s="721">
        <f>IF(INDEX(Historical!$F$7:$F$1372,MATCH(B148,Historical!$B$7:$B$1403,0))=0,"n/a",((INDEX(Historical!$C$7:$C$1381,MATCH(B148,Historical!$B$7:$B$1403,0))/INDEX(Historical!$F$7:$F$1372,MATCH(B148,Historical!$B$7:$B$1403,0)))^(1/3)-1)*100)</f>
        <v>7.4337070988966358</v>
      </c>
      <c r="U148" s="721">
        <f>IF(INDEX(Historical!$H$7:$H$1372,MATCH(B148,Historical!$B$7:$B$1403,0))=0,"n/a",((INDEX(Historical!$C$7:$C$1381,MATCH(B148,Historical!$B$7:$B$1403,0))/INDEX(Historical!$H$7:$H$1372,MATCH(B148,Historical!$B$7:$B$1403,0)))^(1/5)-1)*100)</f>
        <v>6.3372364312462404</v>
      </c>
      <c r="V148" s="721">
        <f>IF(INDEX(Historical!$O$7:$O$1372,MATCH(B148,Historical!$B$7:$B$1403,0))=0,"n/a",((INDEX(Historical!$C$7:$C$1381,MATCH(B148,Historical!$B$7:$B$1403,0))/INDEX(Historical!$O$7:$O$1372,MATCH(B148,Historical!$B$7:$B$1403,0)))^(1/10)-1)*100)</f>
        <v>5.8241777244472548</v>
      </c>
      <c r="W148" s="722">
        <f t="shared" si="38"/>
        <v>1.0880911831803137</v>
      </c>
      <c r="X148" s="723">
        <f t="shared" si="39"/>
        <v>0.58139783772901288</v>
      </c>
      <c r="Y148" s="899"/>
      <c r="Z148" s="669">
        <f t="shared" si="40"/>
        <v>50.46153846153846</v>
      </c>
      <c r="AA148" s="910">
        <f t="shared" si="41"/>
        <v>18.71076923076923</v>
      </c>
      <c r="AB148" s="911">
        <v>12</v>
      </c>
      <c r="AC148" s="889">
        <v>3.25</v>
      </c>
      <c r="AD148" s="889">
        <v>2.34</v>
      </c>
      <c r="AE148" s="889">
        <v>8.5500000000000007</v>
      </c>
      <c r="AF148" s="889">
        <v>1.71</v>
      </c>
      <c r="AG148" s="889">
        <v>9.5</v>
      </c>
      <c r="AH148" s="889">
        <v>43.2</v>
      </c>
      <c r="AI148" s="889">
        <v>3.7600000000000002</v>
      </c>
      <c r="AJ148" s="889">
        <v>10.9</v>
      </c>
      <c r="AK148" s="889">
        <v>8</v>
      </c>
      <c r="AL148" s="902">
        <v>3180</v>
      </c>
      <c r="AM148" s="896">
        <v>0.8</v>
      </c>
      <c r="AN148" s="889">
        <v>0.05</v>
      </c>
      <c r="AO148" s="762">
        <f t="shared" si="42"/>
        <v>-9.6766079516361287</v>
      </c>
      <c r="AP148" s="763">
        <f t="shared" si="43"/>
        <v>9.0341612791331016</v>
      </c>
      <c r="AQ148" s="912">
        <f t="shared" si="44"/>
        <v>19.248415567606681</v>
      </c>
      <c r="AR148" s="669">
        <f>INDEX(Historical!$C$7:$C$1381,MATCH(B148,Historical!$B$7:$B$1403,0))*IF(AH148="n/a",1.03,IF(AH148&lt;0,1.01,IF(AH148&gt;10,1.1,(1+AH148/100))))</f>
        <v>1.7050000000000003</v>
      </c>
      <c r="AS148" s="910">
        <f t="shared" si="45"/>
        <v>1.7691080000000003</v>
      </c>
      <c r="AT148" s="910">
        <f t="shared" si="49"/>
        <v>1.9106366400000006</v>
      </c>
      <c r="AU148" s="910">
        <f t="shared" si="49"/>
        <v>2.0634875712000009</v>
      </c>
      <c r="AV148" s="910">
        <f t="shared" si="49"/>
        <v>2.228566576896001</v>
      </c>
      <c r="AW148" s="669">
        <f t="shared" si="46"/>
        <v>9.6767987880960042</v>
      </c>
      <c r="AX148" s="770">
        <f t="shared" si="47"/>
        <v>15.913170182693642</v>
      </c>
      <c r="AY148" s="959">
        <v>0.97</v>
      </c>
      <c r="AZ148" s="896">
        <v>7.4700000000000006</v>
      </c>
      <c r="BA148" s="896">
        <v>-16.27</v>
      </c>
      <c r="BB148" s="896">
        <v>-12.27</v>
      </c>
      <c r="BC148" s="896">
        <v>-7.3999999999999995</v>
      </c>
      <c r="BE148" s="641">
        <v>1993</v>
      </c>
      <c r="BF148" s="922">
        <f t="shared" si="48"/>
        <v>2</v>
      </c>
      <c r="BG148" s="906">
        <v>1.5</v>
      </c>
    </row>
    <row r="149" spans="1:59" ht="11.25" customHeight="1" x14ac:dyDescent="0.2">
      <c r="A149" s="904" t="s">
        <v>3806</v>
      </c>
      <c r="B149" s="899" t="s">
        <v>3807</v>
      </c>
      <c r="C149" s="957" t="s">
        <v>108</v>
      </c>
      <c r="D149" s="957" t="s">
        <v>4355</v>
      </c>
      <c r="E149" s="754">
        <v>6</v>
      </c>
      <c r="F149" s="1235">
        <v>774</v>
      </c>
      <c r="G149" s="1235" t="s">
        <v>106</v>
      </c>
      <c r="H149" s="1235" t="s">
        <v>106</v>
      </c>
      <c r="I149" s="898">
        <v>26.65</v>
      </c>
      <c r="J149" s="669">
        <f t="shared" si="35"/>
        <v>1.9512195121951219</v>
      </c>
      <c r="K149" s="901">
        <v>0.13</v>
      </c>
      <c r="L149" s="911">
        <v>4</v>
      </c>
      <c r="M149" s="660">
        <f t="shared" si="36"/>
        <v>0.52</v>
      </c>
      <c r="N149" s="894" t="s">
        <v>518</v>
      </c>
      <c r="O149" s="756">
        <v>0.11</v>
      </c>
      <c r="P149" s="885">
        <v>43714</v>
      </c>
      <c r="Q149" s="885">
        <v>43731</v>
      </c>
      <c r="R149" s="660">
        <f t="shared" si="37"/>
        <v>18.181818181818183</v>
      </c>
      <c r="S149" s="721">
        <f>IF(INDEX(Historical!$D$7:$D$1379,MATCH(B149,Historical!$B$7:$B$1403,0))=0,"n/a",(INDEX(Historical!$C$7:$C$1381,MATCH(B149,Historical!$B$7:$B$1403,0))/INDEX(Historical!$D$7:$D$1379,MATCH(B149,Historical!$B$7:$B$1403,0))-1)*100)</f>
        <v>50</v>
      </c>
      <c r="T149" s="721">
        <f>IF(INDEX(Historical!$F$7:$F$1372,MATCH(B149,Historical!$B$7:$B$1403,0))=0,"n/a",((INDEX(Historical!$C$7:$C$1381,MATCH(B149,Historical!$B$7:$B$1403,0))/INDEX(Historical!$F$7:$F$1372,MATCH(B149,Historical!$B$7:$B$1403,0)))^(1/3)-1)*100)</f>
        <v>41.339680526158595</v>
      </c>
      <c r="U149" s="721">
        <f>IF(INDEX(Historical!$H$7:$H$1372,MATCH(B149,Historical!$B$7:$B$1403,0))=0,"n/a",((INDEX(Historical!$C$7:$C$1381,MATCH(B149,Historical!$B$7:$B$1403,0))/INDEX(Historical!$H$7:$H$1372,MATCH(B149,Historical!$B$7:$B$1403,0)))^(1/5)-1)*100)</f>
        <v>39.76542375431584</v>
      </c>
      <c r="V149" s="721">
        <f>IF(INDEX(Historical!$O$7:$O$1372,MATCH(B149,Historical!$B$7:$B$1403,0))=0,"n/a",((INDEX(Historical!$C$7:$C$1381,MATCH(B149,Historical!$B$7:$B$1403,0))/INDEX(Historical!$O$7:$O$1372,MATCH(B149,Historical!$B$7:$B$1403,0)))^(1/10)-1)*100)</f>
        <v>-4.4913372258047808</v>
      </c>
      <c r="W149" s="722" t="str">
        <f t="shared" si="38"/>
        <v>n/a</v>
      </c>
      <c r="X149" s="723">
        <f t="shared" si="39"/>
        <v>1.2952906760363465</v>
      </c>
      <c r="Y149" s="679"/>
      <c r="Z149" s="669">
        <f t="shared" si="40"/>
        <v>28.415300546448087</v>
      </c>
      <c r="AA149" s="910">
        <f t="shared" si="41"/>
        <v>14.562841530054644</v>
      </c>
      <c r="AB149" s="911">
        <v>12</v>
      </c>
      <c r="AC149" s="889">
        <v>1.83</v>
      </c>
      <c r="AD149" s="889">
        <v>2.42</v>
      </c>
      <c r="AE149" s="889">
        <v>3.98</v>
      </c>
      <c r="AF149" s="889">
        <v>1.39</v>
      </c>
      <c r="AG149" s="889">
        <v>9</v>
      </c>
      <c r="AH149" s="889">
        <v>51</v>
      </c>
      <c r="AI149" s="889">
        <v>6.2700000000000005</v>
      </c>
      <c r="AJ149" s="889">
        <v>30.7</v>
      </c>
      <c r="AK149" s="889">
        <v>6</v>
      </c>
      <c r="AL149" s="902">
        <v>449.32</v>
      </c>
      <c r="AM149" s="896">
        <v>15.6</v>
      </c>
      <c r="AN149" s="889">
        <v>0.16</v>
      </c>
      <c r="AO149" s="762">
        <f t="shared" si="42"/>
        <v>27.15380173645632</v>
      </c>
      <c r="AP149" s="763">
        <f t="shared" si="43"/>
        <v>41.716643266510964</v>
      </c>
      <c r="AQ149" s="912">
        <f t="shared" si="44"/>
        <v>-5.1495921012087003</v>
      </c>
      <c r="AR149" s="669">
        <f>INDEX(Historical!$C$7:$C$1381,MATCH(B149,Historical!$B$7:$B$1403,0))*IF(AH149="n/a",1.03,IF(AH149&lt;0,1.01,IF(AH149&gt;10,1.1,(1+AH149/100))))</f>
        <v>0.52800000000000002</v>
      </c>
      <c r="AS149" s="910">
        <f t="shared" si="45"/>
        <v>0.56110559999999998</v>
      </c>
      <c r="AT149" s="910">
        <f t="shared" si="49"/>
        <v>0.594771936</v>
      </c>
      <c r="AU149" s="910">
        <f t="shared" si="49"/>
        <v>0.63045825216000007</v>
      </c>
      <c r="AV149" s="910">
        <f t="shared" si="49"/>
        <v>0.66828574728960011</v>
      </c>
      <c r="AW149" s="669">
        <f t="shared" si="46"/>
        <v>2.9826215354495997</v>
      </c>
      <c r="AX149" s="770">
        <f t="shared" si="47"/>
        <v>11.191825648966605</v>
      </c>
      <c r="AY149" s="959">
        <v>0.72</v>
      </c>
      <c r="AZ149" s="896">
        <v>26.66</v>
      </c>
      <c r="BA149" s="896">
        <v>-13.889999999999999</v>
      </c>
      <c r="BB149" s="896">
        <v>-9.3000000000000007</v>
      </c>
      <c r="BC149" s="896">
        <v>-1.02</v>
      </c>
      <c r="BE149" s="641">
        <v>2014</v>
      </c>
      <c r="BF149" s="922">
        <f t="shared" si="48"/>
        <v>0</v>
      </c>
      <c r="BG149" s="906">
        <v>0.89999999999999991</v>
      </c>
    </row>
    <row r="150" spans="1:59" ht="11.25" customHeight="1" x14ac:dyDescent="0.2">
      <c r="A150" s="887" t="s">
        <v>498</v>
      </c>
      <c r="B150" s="899" t="s">
        <v>499</v>
      </c>
      <c r="C150" s="957" t="s">
        <v>108</v>
      </c>
      <c r="D150" s="957" t="s">
        <v>4355</v>
      </c>
      <c r="E150" s="754">
        <v>22</v>
      </c>
      <c r="F150" s="1235">
        <v>153</v>
      </c>
      <c r="G150" s="1235" t="s">
        <v>115</v>
      </c>
      <c r="H150" s="1235" t="s">
        <v>115</v>
      </c>
      <c r="I150" s="889">
        <v>49</v>
      </c>
      <c r="J150" s="669">
        <f t="shared" si="35"/>
        <v>3.1836734693877551</v>
      </c>
      <c r="K150" s="908">
        <v>0.39</v>
      </c>
      <c r="L150" s="911">
        <v>4</v>
      </c>
      <c r="M150" s="660">
        <f t="shared" si="36"/>
        <v>1.56</v>
      </c>
      <c r="N150" s="894" t="s">
        <v>148</v>
      </c>
      <c r="O150" s="757">
        <v>0.38</v>
      </c>
      <c r="P150" s="885">
        <v>43609</v>
      </c>
      <c r="Q150" s="885">
        <v>43629</v>
      </c>
      <c r="R150" s="660">
        <f t="shared" si="37"/>
        <v>2.6315789473684235</v>
      </c>
      <c r="S150" s="721">
        <f>IF(INDEX(Historical!$D$7:$D$1379,MATCH(B150,Historical!$B$7:$B$1403,0))=0,"n/a",(INDEX(Historical!$C$7:$C$1381,MATCH(B150,Historical!$B$7:$B$1403,0))/INDEX(Historical!$D$7:$D$1379,MATCH(B150,Historical!$B$7:$B$1403,0))-1)*100)</f>
        <v>2.6490066225165476</v>
      </c>
      <c r="T150" s="721">
        <f>IF(INDEX(Historical!$F$7:$F$1372,MATCH(B150,Historical!$B$7:$B$1403,0))=0,"n/a",((INDEX(Historical!$C$7:$C$1381,MATCH(B150,Historical!$B$7:$B$1403,0))/INDEX(Historical!$F$7:$F$1372,MATCH(B150,Historical!$B$7:$B$1403,0)))^(1/3)-1)*100)</f>
        <v>2.6029700213918705</v>
      </c>
      <c r="U150" s="721">
        <f>IF(INDEX(Historical!$H$7:$H$1372,MATCH(B150,Historical!$B$7:$B$1403,0))=0,"n/a",((INDEX(Historical!$C$7:$C$1381,MATCH(B150,Historical!$B$7:$B$1403,0))/INDEX(Historical!$H$7:$H$1372,MATCH(B150,Historical!$B$7:$B$1403,0)))^(1/5)-1)*100)</f>
        <v>2.424959287881534</v>
      </c>
      <c r="V150" s="721">
        <f>IF(INDEX(Historical!$O$7:$O$1372,MATCH(B150,Historical!$B$7:$B$1403,0))=0,"n/a",((INDEX(Historical!$C$7:$C$1381,MATCH(B150,Historical!$B$7:$B$1403,0))/INDEX(Historical!$O$7:$O$1372,MATCH(B150,Historical!$B$7:$B$1403,0)))^(1/10)-1)*100)</f>
        <v>4.1716270294247515</v>
      </c>
      <c r="W150" s="722">
        <f t="shared" si="38"/>
        <v>0.58129820110402464</v>
      </c>
      <c r="X150" s="723" t="str">
        <f t="shared" si="39"/>
        <v>n/a</v>
      </c>
      <c r="Y150" s="899"/>
      <c r="Z150" s="669" t="str">
        <f t="shared" si="40"/>
        <v>n/a</v>
      </c>
      <c r="AA150" s="910" t="str">
        <f t="shared" si="41"/>
        <v>n/a</v>
      </c>
      <c r="AB150" s="911">
        <v>12</v>
      </c>
      <c r="AC150" s="889" t="s">
        <v>136</v>
      </c>
      <c r="AD150" s="889" t="s">
        <v>136</v>
      </c>
      <c r="AE150" s="889" t="s">
        <v>136</v>
      </c>
      <c r="AF150" s="889" t="s">
        <v>136</v>
      </c>
      <c r="AG150" s="889" t="s">
        <v>136</v>
      </c>
      <c r="AH150" s="889" t="s">
        <v>136</v>
      </c>
      <c r="AI150" s="889" t="s">
        <v>136</v>
      </c>
      <c r="AJ150" s="889" t="s">
        <v>136</v>
      </c>
      <c r="AK150" s="889" t="s">
        <v>136</v>
      </c>
      <c r="AL150" s="902" t="s">
        <v>136</v>
      </c>
      <c r="AM150" s="896" t="s">
        <v>136</v>
      </c>
      <c r="AN150" s="889" t="s">
        <v>136</v>
      </c>
      <c r="AO150" s="762" t="str">
        <f t="shared" si="42"/>
        <v>n/a</v>
      </c>
      <c r="AP150" s="763">
        <f t="shared" si="43"/>
        <v>5.6086327572692891</v>
      </c>
      <c r="AQ150" s="912" t="str">
        <f t="shared" si="44"/>
        <v>n/a</v>
      </c>
      <c r="AR150" s="669">
        <f>INDEX(Historical!$C$7:$C$1381,MATCH(B150,Historical!$B$7:$B$1403,0))*IF(AH150="n/a",1.03,IF(AH150&lt;0,1.01,IF(AH150&gt;10,1.1,(1+AH150/100))))</f>
        <v>1.5965</v>
      </c>
      <c r="AS150" s="910">
        <f t="shared" si="45"/>
        <v>1.6443950000000001</v>
      </c>
      <c r="AT150" s="910">
        <f t="shared" si="49"/>
        <v>1.69372685</v>
      </c>
      <c r="AU150" s="910">
        <f t="shared" si="49"/>
        <v>1.7445386555</v>
      </c>
      <c r="AV150" s="910">
        <f t="shared" si="49"/>
        <v>1.796874815165</v>
      </c>
      <c r="AW150" s="669">
        <f t="shared" si="46"/>
        <v>8.4760353206649999</v>
      </c>
      <c r="AX150" s="770">
        <f t="shared" si="47"/>
        <v>17.298031266663266</v>
      </c>
      <c r="AY150" s="959" t="s">
        <v>136</v>
      </c>
      <c r="AZ150" s="896" t="s">
        <v>136</v>
      </c>
      <c r="BA150" s="896" t="s">
        <v>136</v>
      </c>
      <c r="BB150" s="896" t="s">
        <v>136</v>
      </c>
      <c r="BC150" s="896" t="s">
        <v>136</v>
      </c>
      <c r="BD150" s="932" t="s">
        <v>4281</v>
      </c>
      <c r="BE150" s="641">
        <v>1998</v>
      </c>
      <c r="BF150" s="922">
        <f t="shared" si="48"/>
        <v>2</v>
      </c>
      <c r="BG150" s="906" t="s">
        <v>136</v>
      </c>
    </row>
    <row r="151" spans="1:59" ht="11.25" customHeight="1" x14ac:dyDescent="0.2">
      <c r="A151" s="904" t="s">
        <v>4318</v>
      </c>
      <c r="B151" s="612" t="s">
        <v>3813</v>
      </c>
      <c r="C151" s="957" t="s">
        <v>4335</v>
      </c>
      <c r="D151" s="957" t="s">
        <v>4336</v>
      </c>
      <c r="E151" s="754">
        <v>6</v>
      </c>
      <c r="F151" s="1235">
        <v>790</v>
      </c>
      <c r="G151" s="1235" t="s">
        <v>106</v>
      </c>
      <c r="H151" s="1235" t="s">
        <v>106</v>
      </c>
      <c r="I151" s="898">
        <v>143.29</v>
      </c>
      <c r="J151" s="669">
        <f t="shared" si="35"/>
        <v>3.3498499546374489</v>
      </c>
      <c r="K151" s="901">
        <v>1.2</v>
      </c>
      <c r="L151" s="911">
        <v>4</v>
      </c>
      <c r="M151" s="660">
        <f t="shared" si="36"/>
        <v>4.8</v>
      </c>
      <c r="N151" s="894" t="s">
        <v>319</v>
      </c>
      <c r="O151" s="756">
        <v>1.125</v>
      </c>
      <c r="P151" s="885">
        <v>43811</v>
      </c>
      <c r="Q151" s="885">
        <v>43830</v>
      </c>
      <c r="R151" s="660">
        <f t="shared" si="37"/>
        <v>6.6666666666666625</v>
      </c>
      <c r="S151" s="721">
        <f>IF(INDEX(Historical!$D$7:$D$1379,MATCH(B151,Historical!$B$7:$B$1403,0))=0,"n/a",(INDEX(Historical!$C$7:$C$1381,MATCH(B151,Historical!$B$7:$B$1403,0))/INDEX(Historical!$D$7:$D$1379,MATCH(B151,Historical!$B$7:$B$1403,0))-1)*100)</f>
        <v>7.0175438596491224</v>
      </c>
      <c r="T151" s="721">
        <f>IF(INDEX(Historical!$F$7:$F$1372,MATCH(B151,Historical!$B$7:$B$1403,0))=0,"n/a",((INDEX(Historical!$C$7:$C$1381,MATCH(B151,Historical!$B$7:$B$1403,0))/INDEX(Historical!$F$7:$F$1372,MATCH(B151,Historical!$B$7:$B$1403,0)))^(1/3)-1)*100)</f>
        <v>8.266793955739038</v>
      </c>
      <c r="U151" s="721">
        <f>IF(INDEX(Historical!$H$7:$H$1372,MATCH(B151,Historical!$B$7:$B$1403,0))=0,"n/a",((INDEX(Historical!$C$7:$C$1381,MATCH(B151,Historical!$B$7:$B$1403,0))/INDEX(Historical!$H$7:$H$1372,MATCH(B151,Historical!$B$7:$B$1403,0)))^(1/5)-1)*100)</f>
        <v>19.594139509622366</v>
      </c>
      <c r="V151" s="721" t="str">
        <f>IF(INDEX(Historical!$O$7:$O$1372,MATCH(B151,Historical!$B$7:$B$1403,0))=0,"n/a",((INDEX(Historical!$C$7:$C$1381,MATCH(B151,Historical!$B$7:$B$1403,0))/INDEX(Historical!$O$7:$O$1372,MATCH(B151,Historical!$B$7:$B$1403,0)))^(1/10)-1)*100)</f>
        <v>n/a</v>
      </c>
      <c r="W151" s="722" t="str">
        <f t="shared" si="38"/>
        <v>n/a</v>
      </c>
      <c r="X151" s="723">
        <f t="shared" si="39"/>
        <v>0.3556105174160139</v>
      </c>
      <c r="Y151" s="679"/>
      <c r="Z151" s="669">
        <f t="shared" si="40"/>
        <v>242.42424242424244</v>
      </c>
      <c r="AA151" s="910">
        <f t="shared" si="41"/>
        <v>72.368686868686865</v>
      </c>
      <c r="AB151" s="911">
        <v>12</v>
      </c>
      <c r="AC151" s="889">
        <v>1.98</v>
      </c>
      <c r="AD151" s="889">
        <v>3.44</v>
      </c>
      <c r="AE151" s="889">
        <v>10.210000000000001</v>
      </c>
      <c r="AF151" s="889">
        <v>5.26</v>
      </c>
      <c r="AG151" s="889">
        <v>7.1</v>
      </c>
      <c r="AH151" s="889">
        <v>27.800000000000004</v>
      </c>
      <c r="AI151" s="889">
        <v>19.689999999999998</v>
      </c>
      <c r="AJ151" s="889">
        <v>55.1</v>
      </c>
      <c r="AK151" s="889">
        <v>21</v>
      </c>
      <c r="AL151" s="889">
        <v>59610</v>
      </c>
      <c r="AM151" s="896">
        <v>0.1</v>
      </c>
      <c r="AN151" s="889">
        <v>1.58</v>
      </c>
      <c r="AO151" s="762">
        <f t="shared" si="42"/>
        <v>-49.42469740442705</v>
      </c>
      <c r="AP151" s="763">
        <f t="shared" si="43"/>
        <v>22.943989464259815</v>
      </c>
      <c r="AQ151" s="912">
        <f t="shared" si="44"/>
        <v>311.31728381940701</v>
      </c>
      <c r="AR151" s="669">
        <f>INDEX(Historical!$C$7:$C$1381,MATCH(B151,Historical!$B$7:$B$1403,0))*IF(AH151="n/a",1.03,IF(AH151&lt;0,1.01,IF(AH151&gt;10,1.1,(1+AH151/100))))</f>
        <v>5.0325000000000006</v>
      </c>
      <c r="AS151" s="910">
        <f t="shared" si="45"/>
        <v>5.5357500000000011</v>
      </c>
      <c r="AT151" s="910">
        <f t="shared" si="49"/>
        <v>6.0893250000000014</v>
      </c>
      <c r="AU151" s="910">
        <f t="shared" si="49"/>
        <v>6.6982575000000022</v>
      </c>
      <c r="AV151" s="910">
        <f t="shared" si="49"/>
        <v>7.3680832500000033</v>
      </c>
      <c r="AW151" s="669">
        <f t="shared" si="46"/>
        <v>30.72391575000001</v>
      </c>
      <c r="AX151" s="770">
        <f t="shared" si="47"/>
        <v>21.441772454462985</v>
      </c>
      <c r="AY151" s="959">
        <v>0.38</v>
      </c>
      <c r="AZ151" s="896">
        <v>22.05</v>
      </c>
      <c r="BA151" s="896">
        <v>-15.09</v>
      </c>
      <c r="BB151" s="896">
        <v>-3.8600000000000003</v>
      </c>
      <c r="BC151" s="896">
        <v>2.97</v>
      </c>
      <c r="BE151" s="641">
        <v>2014</v>
      </c>
      <c r="BF151" s="922">
        <f t="shared" si="48"/>
        <v>0</v>
      </c>
      <c r="BG151" s="906">
        <v>2.2999999999999998</v>
      </c>
    </row>
    <row r="152" spans="1:59" s="796" customFormat="1" ht="11.25" customHeight="1" x14ac:dyDescent="0.2">
      <c r="A152" s="953" t="s">
        <v>4555</v>
      </c>
      <c r="B152" s="804" t="s">
        <v>4134</v>
      </c>
      <c r="C152" s="957" t="s">
        <v>246</v>
      </c>
      <c r="D152" s="957" t="s">
        <v>4369</v>
      </c>
      <c r="E152" s="778">
        <v>5</v>
      </c>
      <c r="F152" s="1235">
        <v>821</v>
      </c>
      <c r="G152" s="1234" t="s">
        <v>106</v>
      </c>
      <c r="H152" s="1234" t="s">
        <v>106</v>
      </c>
      <c r="I152" s="779">
        <v>33.46</v>
      </c>
      <c r="J152" s="780">
        <f t="shared" si="35"/>
        <v>5.9772863120143453</v>
      </c>
      <c r="K152" s="781">
        <v>0.5</v>
      </c>
      <c r="L152" s="782">
        <v>4</v>
      </c>
      <c r="M152" s="783">
        <f t="shared" si="36"/>
        <v>2</v>
      </c>
      <c r="N152" s="784" t="s">
        <v>148</v>
      </c>
      <c r="O152" s="785">
        <v>0.45</v>
      </c>
      <c r="P152" s="805">
        <v>43244</v>
      </c>
      <c r="Q152" s="805">
        <v>43266</v>
      </c>
      <c r="R152" s="783">
        <f t="shared" si="37"/>
        <v>11.111111111111107</v>
      </c>
      <c r="S152" s="721">
        <f>IF(INDEX(Historical!$D$7:$D$1379,MATCH(B152,Historical!$B$7:$B$1403,0))=0,"n/a",(INDEX(Historical!$C$7:$C$1381,MATCH(B152,Historical!$B$7:$B$1403,0))/INDEX(Historical!$D$7:$D$1379,MATCH(B152,Historical!$B$7:$B$1403,0))-1)*100)</f>
        <v>2.5641025641025772</v>
      </c>
      <c r="T152" s="721">
        <f>IF(INDEX(Historical!$F$7:$F$1372,MATCH(B152,Historical!$B$7:$B$1403,0))=0,"n/a",((INDEX(Historical!$C$7:$C$1381,MATCH(B152,Historical!$B$7:$B$1403,0))/INDEX(Historical!$F$7:$F$1372,MATCH(B152,Historical!$B$7:$B$1403,0)))^(1/3)-1)*100)</f>
        <v>12.624788044360603</v>
      </c>
      <c r="U152" s="721">
        <f>IF(INDEX(Historical!$H$7:$H$1372,MATCH(B152,Historical!$B$7:$B$1403,0))=0,"n/a",((INDEX(Historical!$C$7:$C$1381,MATCH(B152,Historical!$B$7:$B$1403,0))/INDEX(Historical!$H$7:$H$1372,MATCH(B152,Historical!$B$7:$B$1403,0)))^(1/5)-1)*100)</f>
        <v>14.869835499703509</v>
      </c>
      <c r="V152" s="721" t="str">
        <f>IF(INDEX(Historical!$O$7:$O$1372,MATCH(B152,Historical!$B$7:$B$1403,0))=0,"n/a",((INDEX(Historical!$C$7:$C$1381,MATCH(B152,Historical!$B$7:$B$1403,0))/INDEX(Historical!$O$7:$O$1372,MATCH(B152,Historical!$B$7:$B$1403,0)))^(1/10)-1)*100)</f>
        <v>n/a</v>
      </c>
      <c r="W152" s="722" t="str">
        <f t="shared" si="38"/>
        <v>n/a</v>
      </c>
      <c r="X152" s="723">
        <f t="shared" si="39"/>
        <v>0.6579573229957304</v>
      </c>
      <c r="Y152" s="958" t="s">
        <v>4597</v>
      </c>
      <c r="Z152" s="780">
        <f t="shared" si="40"/>
        <v>46.296296296296291</v>
      </c>
      <c r="AA152" s="788">
        <f t="shared" si="41"/>
        <v>7.7453703703703702</v>
      </c>
      <c r="AB152" s="782">
        <v>11</v>
      </c>
      <c r="AC152" s="789">
        <v>4.32</v>
      </c>
      <c r="AD152" s="789">
        <v>1.02</v>
      </c>
      <c r="AE152" s="789">
        <v>1.1000000000000001</v>
      </c>
      <c r="AF152" s="789">
        <v>0.91</v>
      </c>
      <c r="AG152" s="789">
        <v>12.1</v>
      </c>
      <c r="AH152" s="789">
        <v>-2.7</v>
      </c>
      <c r="AI152" s="789">
        <v>9.5200000000000014</v>
      </c>
      <c r="AJ152" s="789">
        <v>22.6</v>
      </c>
      <c r="AK152" s="789">
        <v>7.55</v>
      </c>
      <c r="AL152" s="790">
        <v>22980</v>
      </c>
      <c r="AM152" s="791">
        <v>0.1</v>
      </c>
      <c r="AN152" s="789">
        <v>0.45</v>
      </c>
      <c r="AO152" s="792">
        <f t="shared" si="42"/>
        <v>13.101751441347485</v>
      </c>
      <c r="AP152" s="793">
        <f t="shared" si="43"/>
        <v>20.847121811717855</v>
      </c>
      <c r="AQ152" s="794">
        <f t="shared" si="44"/>
        <v>-44.030615364639701</v>
      </c>
      <c r="AR152" s="669">
        <f>INDEX(Historical!$C$7:$C$1381,MATCH(B152,Historical!$B$7:$B$1403,0))*IF(AH152="n/a",1.03,IF(AH152&lt;0,1.01,IF(AH152&gt;10,1.1,(1+AH152/100))))</f>
        <v>2.02</v>
      </c>
      <c r="AS152" s="788">
        <f t="shared" si="45"/>
        <v>2.212304</v>
      </c>
      <c r="AT152" s="788">
        <f t="shared" si="49"/>
        <v>2.3793329519999999</v>
      </c>
      <c r="AU152" s="788">
        <f t="shared" si="49"/>
        <v>2.5589725898759998</v>
      </c>
      <c r="AV152" s="788">
        <f t="shared" si="49"/>
        <v>2.7521750204116375</v>
      </c>
      <c r="AW152" s="780">
        <f t="shared" si="46"/>
        <v>11.922784562287637</v>
      </c>
      <c r="AX152" s="795">
        <f t="shared" si="47"/>
        <v>35.632948482628919</v>
      </c>
      <c r="AY152" s="960">
        <v>1.1599999999999999</v>
      </c>
      <c r="AZ152" s="791">
        <v>10.83</v>
      </c>
      <c r="BA152" s="791">
        <v>-42.980000000000004</v>
      </c>
      <c r="BB152" s="791">
        <v>-27.47</v>
      </c>
      <c r="BC152" s="791">
        <v>-27.750000000000004</v>
      </c>
      <c r="BD152" s="933"/>
      <c r="BE152" s="641">
        <v>2015</v>
      </c>
      <c r="BF152" s="922">
        <f t="shared" si="48"/>
        <v>0</v>
      </c>
      <c r="BG152" s="847">
        <v>6.7</v>
      </c>
    </row>
    <row r="153" spans="1:59" ht="11.25" customHeight="1" x14ac:dyDescent="0.2">
      <c r="A153" s="904" t="s">
        <v>1081</v>
      </c>
      <c r="B153" s="899" t="s">
        <v>1082</v>
      </c>
      <c r="C153" s="957" t="s">
        <v>4359</v>
      </c>
      <c r="D153" s="957" t="s">
        <v>4368</v>
      </c>
      <c r="E153" s="754">
        <v>9</v>
      </c>
      <c r="F153" s="1235">
        <v>542</v>
      </c>
      <c r="G153" s="1235" t="s">
        <v>106</v>
      </c>
      <c r="H153" s="1235" t="s">
        <v>106</v>
      </c>
      <c r="I153" s="898">
        <v>73.010000000000005</v>
      </c>
      <c r="J153" s="669">
        <f t="shared" si="35"/>
        <v>3.6159430215039032</v>
      </c>
      <c r="K153" s="901">
        <v>0.66</v>
      </c>
      <c r="L153" s="911">
        <v>4</v>
      </c>
      <c r="M153" s="660">
        <f t="shared" si="36"/>
        <v>2.64</v>
      </c>
      <c r="N153" s="894" t="s">
        <v>3957</v>
      </c>
      <c r="O153" s="756">
        <v>0.64</v>
      </c>
      <c r="P153" s="885">
        <v>43902</v>
      </c>
      <c r="Q153" s="885">
        <v>43917</v>
      </c>
      <c r="R153" s="660">
        <f t="shared" si="37"/>
        <v>3.1250000000000027</v>
      </c>
      <c r="S153" s="721">
        <f>IF(INDEX(Historical!$D$7:$D$1379,MATCH(B153,Historical!$B$7:$B$1403,0))=0,"n/a",(INDEX(Historical!$C$7:$C$1381,MATCH(B153,Historical!$B$7:$B$1403,0))/INDEX(Historical!$D$7:$D$1379,MATCH(B153,Historical!$B$7:$B$1403,0))-1)*100)</f>
        <v>15.094339622641506</v>
      </c>
      <c r="T153" s="721">
        <f>IF(INDEX(Historical!$F$7:$F$1372,MATCH(B153,Historical!$B$7:$B$1403,0))=0,"n/a",((INDEX(Historical!$C$7:$C$1381,MATCH(B153,Historical!$B$7:$B$1403,0))/INDEX(Historical!$F$7:$F$1372,MATCH(B153,Historical!$B$7:$B$1403,0)))^(1/3)-1)*100)</f>
        <v>17.346721269258715</v>
      </c>
      <c r="U153" s="721">
        <f>IF(INDEX(Historical!$H$7:$H$1372,MATCH(B153,Historical!$B$7:$B$1403,0))=0,"n/a",((INDEX(Historical!$C$7:$C$1381,MATCH(B153,Historical!$B$7:$B$1403,0))/INDEX(Historical!$H$7:$H$1372,MATCH(B153,Historical!$B$7:$B$1403,0)))^(1/5)-1)*100)</f>
        <v>15.835264030516516</v>
      </c>
      <c r="V153" s="721" t="str">
        <f>IF(INDEX(Historical!$O$7:$O$1372,MATCH(B153,Historical!$B$7:$B$1403,0))=0,"n/a",((INDEX(Historical!$C$7:$C$1381,MATCH(B153,Historical!$B$7:$B$1403,0))/INDEX(Historical!$O$7:$O$1372,MATCH(B153,Historical!$B$7:$B$1403,0)))^(1/10)-1)*100)</f>
        <v>n/a</v>
      </c>
      <c r="W153" s="722" t="str">
        <f t="shared" si="38"/>
        <v>n/a</v>
      </c>
      <c r="X153" s="723" t="str">
        <f t="shared" si="39"/>
        <v>n/a</v>
      </c>
      <c r="Y153" s="900"/>
      <c r="Z153" s="669">
        <f t="shared" si="40"/>
        <v>325.92592592592592</v>
      </c>
      <c r="AA153" s="910">
        <f t="shared" si="41"/>
        <v>90.135802469135797</v>
      </c>
      <c r="AB153" s="911">
        <v>12</v>
      </c>
      <c r="AC153" s="889">
        <v>0.81</v>
      </c>
      <c r="AD153" s="889">
        <v>3.14</v>
      </c>
      <c r="AE153" s="889">
        <v>6.43</v>
      </c>
      <c r="AF153" s="891" t="s">
        <v>136</v>
      </c>
      <c r="AG153" s="889">
        <v>-23.1</v>
      </c>
      <c r="AH153" s="889">
        <v>65.100000000000009</v>
      </c>
      <c r="AI153" s="889">
        <v>14.59</v>
      </c>
      <c r="AJ153" s="889">
        <v>-12.2</v>
      </c>
      <c r="AK153" s="889">
        <v>28.720000000000002</v>
      </c>
      <c r="AL153" s="902">
        <v>3460</v>
      </c>
      <c r="AM153" s="896">
        <v>0.8</v>
      </c>
      <c r="AN153" s="889" t="s">
        <v>136</v>
      </c>
      <c r="AO153" s="762">
        <f t="shared" si="42"/>
        <v>-70.684595417115375</v>
      </c>
      <c r="AP153" s="763">
        <f t="shared" si="43"/>
        <v>19.451207052020418</v>
      </c>
      <c r="AQ153" s="912" t="str">
        <f t="shared" si="44"/>
        <v>n/a</v>
      </c>
      <c r="AR153" s="669">
        <f>INDEX(Historical!$C$7:$C$1381,MATCH(B153,Historical!$B$7:$B$1403,0))*IF(AH153="n/a",1.03,IF(AH153&lt;0,1.01,IF(AH153&gt;10,1.1,(1+AH153/100))))</f>
        <v>2.6840000000000002</v>
      </c>
      <c r="AS153" s="910">
        <f t="shared" si="45"/>
        <v>2.9524000000000004</v>
      </c>
      <c r="AT153" s="910">
        <f t="shared" si="49"/>
        <v>3.2476400000000005</v>
      </c>
      <c r="AU153" s="910">
        <f t="shared" si="49"/>
        <v>3.572404000000001</v>
      </c>
      <c r="AV153" s="910">
        <f t="shared" si="49"/>
        <v>3.9296444000000013</v>
      </c>
      <c r="AW153" s="669">
        <f t="shared" si="46"/>
        <v>16.386088400000002</v>
      </c>
      <c r="AX153" s="770">
        <f t="shared" si="47"/>
        <v>22.44362196959321</v>
      </c>
      <c r="AY153" s="959">
        <v>0.68</v>
      </c>
      <c r="AZ153" s="896">
        <v>51.980000000000004</v>
      </c>
      <c r="BA153" s="896">
        <v>-6.8599999999999994</v>
      </c>
      <c r="BB153" s="896">
        <v>2.81</v>
      </c>
      <c r="BC153" s="896">
        <v>17.23</v>
      </c>
      <c r="BD153" s="1087"/>
      <c r="BE153" s="641">
        <v>2012</v>
      </c>
      <c r="BF153" s="922">
        <f t="shared" si="48"/>
        <v>0</v>
      </c>
      <c r="BG153" s="906">
        <v>4.5999999999999996</v>
      </c>
    </row>
    <row r="154" spans="1:59" ht="11.25" customHeight="1" x14ac:dyDescent="0.2">
      <c r="A154" s="887" t="s">
        <v>1042</v>
      </c>
      <c r="B154" s="899" t="s">
        <v>1043</v>
      </c>
      <c r="C154" s="957" t="s">
        <v>4207</v>
      </c>
      <c r="D154" s="957" t="s">
        <v>4354</v>
      </c>
      <c r="E154" s="754">
        <v>7</v>
      </c>
      <c r="F154" s="1235">
        <v>692</v>
      </c>
      <c r="G154" s="1191" t="s">
        <v>106</v>
      </c>
      <c r="H154" s="1191" t="s">
        <v>106</v>
      </c>
      <c r="I154" s="898">
        <v>114.22</v>
      </c>
      <c r="J154" s="669">
        <f t="shared" si="35"/>
        <v>1.330765189984241</v>
      </c>
      <c r="K154" s="901">
        <v>0.38</v>
      </c>
      <c r="L154" s="911">
        <v>4</v>
      </c>
      <c r="M154" s="660">
        <f t="shared" si="36"/>
        <v>1.52</v>
      </c>
      <c r="N154" s="894" t="s">
        <v>142</v>
      </c>
      <c r="O154" s="756">
        <v>0.29499999999999998</v>
      </c>
      <c r="P154" s="885">
        <v>43790</v>
      </c>
      <c r="Q154" s="885">
        <v>43808</v>
      </c>
      <c r="R154" s="660">
        <f t="shared" si="37"/>
        <v>28.813559322033903</v>
      </c>
      <c r="S154" s="721">
        <f>IF(INDEX(Historical!$D$7:$D$1379,MATCH(B154,Historical!$B$7:$B$1403,0))=0,"n/a",(INDEX(Historical!$C$7:$C$1381,MATCH(B154,Historical!$B$7:$B$1403,0))/INDEX(Historical!$D$7:$D$1379,MATCH(B154,Historical!$B$7:$B$1403,0))-1)*100)</f>
        <v>36.756756756756737</v>
      </c>
      <c r="T154" s="721">
        <f>IF(INDEX(Historical!$F$7:$F$1372,MATCH(B154,Historical!$B$7:$B$1403,0))=0,"n/a",((INDEX(Historical!$C$7:$C$1381,MATCH(B154,Historical!$B$7:$B$1403,0))/INDEX(Historical!$F$7:$F$1372,MATCH(B154,Historical!$B$7:$B$1403,0)))^(1/3)-1)*100)</f>
        <v>37.889459508382096</v>
      </c>
      <c r="U154" s="721">
        <f>IF(INDEX(Historical!$H$7:$H$1372,MATCH(B154,Historical!$B$7:$B$1403,0))=0,"n/a",((INDEX(Historical!$C$7:$C$1381,MATCH(B154,Historical!$B$7:$B$1403,0))/INDEX(Historical!$H$7:$H$1372,MATCH(B154,Historical!$B$7:$B$1403,0)))^(1/5)-1)*100)</f>
        <v>45.348710388250304</v>
      </c>
      <c r="V154" s="721" t="str">
        <f>IF(INDEX(Historical!$O$7:$O$1372,MATCH(B154,Historical!$B$7:$B$1403,0))=0,"n/a",((INDEX(Historical!$C$7:$C$1381,MATCH(B154,Historical!$B$7:$B$1403,0))/INDEX(Historical!$O$7:$O$1372,MATCH(B154,Historical!$B$7:$B$1403,0)))^(1/10)-1)*100)</f>
        <v>n/a</v>
      </c>
      <c r="W154" s="722" t="str">
        <f t="shared" si="38"/>
        <v>n/a</v>
      </c>
      <c r="X154" s="723">
        <f t="shared" si="39"/>
        <v>1.1965358941490847</v>
      </c>
      <c r="Y154" s="673"/>
      <c r="Z154" s="669">
        <f t="shared" si="40"/>
        <v>30.460921843687373</v>
      </c>
      <c r="AA154" s="910">
        <f t="shared" si="41"/>
        <v>22.889779559118235</v>
      </c>
      <c r="AB154" s="911">
        <v>12</v>
      </c>
      <c r="AC154" s="889">
        <v>4.99</v>
      </c>
      <c r="AD154" s="889">
        <v>1.93</v>
      </c>
      <c r="AE154" s="889">
        <v>0.94</v>
      </c>
      <c r="AF154" s="889">
        <v>17.649999999999999</v>
      </c>
      <c r="AG154" s="889">
        <v>73.400000000000006</v>
      </c>
      <c r="AH154" s="889">
        <v>47.5</v>
      </c>
      <c r="AI154" s="889">
        <v>9.56</v>
      </c>
      <c r="AJ154" s="889">
        <v>37.9</v>
      </c>
      <c r="AK154" s="889">
        <v>11.88</v>
      </c>
      <c r="AL154" s="902">
        <v>16940</v>
      </c>
      <c r="AM154" s="896">
        <v>0.89999999999999991</v>
      </c>
      <c r="AN154" s="889">
        <v>3.42</v>
      </c>
      <c r="AO154" s="762">
        <f t="shared" si="42"/>
        <v>23.78969601911631</v>
      </c>
      <c r="AP154" s="763">
        <f t="shared" si="43"/>
        <v>46.679475578234545</v>
      </c>
      <c r="AQ154" s="912">
        <f t="shared" si="44"/>
        <v>323.74237939706126</v>
      </c>
      <c r="AR154" s="669">
        <f>INDEX(Historical!$C$7:$C$1381,MATCH(B154,Historical!$B$7:$B$1403,0))*IF(AH154="n/a",1.03,IF(AH154&lt;0,1.01,IF(AH154&gt;10,1.1,(1+AH154/100))))</f>
        <v>1.3915</v>
      </c>
      <c r="AS154" s="910">
        <f t="shared" si="45"/>
        <v>1.5245273999999998</v>
      </c>
      <c r="AT154" s="910">
        <f t="shared" si="49"/>
        <v>1.67698014</v>
      </c>
      <c r="AU154" s="910">
        <f t="shared" si="49"/>
        <v>1.8446781540000001</v>
      </c>
      <c r="AV154" s="910">
        <f t="shared" si="49"/>
        <v>2.0291459694000005</v>
      </c>
      <c r="AW154" s="669">
        <f t="shared" si="46"/>
        <v>8.4668316634000007</v>
      </c>
      <c r="AX154" s="770">
        <f t="shared" si="47"/>
        <v>7.412740030992822</v>
      </c>
      <c r="AY154" s="959">
        <v>1.06</v>
      </c>
      <c r="AZ154" s="896">
        <v>26.169999999999998</v>
      </c>
      <c r="BA154" s="896">
        <v>-21.82</v>
      </c>
      <c r="BB154" s="896">
        <v>-17.05</v>
      </c>
      <c r="BC154" s="896">
        <v>-7.0900000000000007</v>
      </c>
      <c r="BE154" s="641">
        <v>2014</v>
      </c>
      <c r="BF154" s="922">
        <f t="shared" si="48"/>
        <v>0</v>
      </c>
      <c r="BG154" s="906">
        <v>9.1</v>
      </c>
    </row>
    <row r="155" spans="1:59" ht="11.25" customHeight="1" x14ac:dyDescent="0.2">
      <c r="A155" s="887" t="s">
        <v>1046</v>
      </c>
      <c r="B155" s="899" t="s">
        <v>1047</v>
      </c>
      <c r="C155" s="957" t="s">
        <v>123</v>
      </c>
      <c r="D155" s="957" t="s">
        <v>4188</v>
      </c>
      <c r="E155" s="754">
        <v>10</v>
      </c>
      <c r="F155" s="1235">
        <v>349</v>
      </c>
      <c r="G155" s="1209" t="s">
        <v>106</v>
      </c>
      <c r="H155" s="1209" t="s">
        <v>106</v>
      </c>
      <c r="I155" s="898">
        <v>93.74</v>
      </c>
      <c r="J155" s="669">
        <f t="shared" si="35"/>
        <v>2.6456155323234478</v>
      </c>
      <c r="K155" s="901">
        <v>0.62</v>
      </c>
      <c r="L155" s="911">
        <v>4</v>
      </c>
      <c r="M155" s="660">
        <f t="shared" si="36"/>
        <v>2.48</v>
      </c>
      <c r="N155" s="894" t="s">
        <v>693</v>
      </c>
      <c r="O155" s="756">
        <v>0.54</v>
      </c>
      <c r="P155" s="636">
        <v>43581</v>
      </c>
      <c r="Q155" s="636">
        <v>43594</v>
      </c>
      <c r="R155" s="660">
        <f t="shared" si="37"/>
        <v>14.814814814814806</v>
      </c>
      <c r="S155" s="721">
        <f>IF(INDEX(Historical!$D$7:$D$1379,MATCH(B155,Historical!$B$7:$B$1403,0))=0,"n/a",(INDEX(Historical!$C$7:$C$1381,MATCH(B155,Historical!$B$7:$B$1403,0))/INDEX(Historical!$D$7:$D$1379,MATCH(B155,Historical!$B$7:$B$1403,0))-1)*100)</f>
        <v>15.384615384615374</v>
      </c>
      <c r="T155" s="721">
        <f>IF(INDEX(Historical!$F$7:$F$1372,MATCH(B155,Historical!$B$7:$B$1403,0))=0,"n/a",((INDEX(Historical!$C$7:$C$1381,MATCH(B155,Historical!$B$7:$B$1403,0))/INDEX(Historical!$F$7:$F$1372,MATCH(B155,Historical!$B$7:$B$1403,0)))^(1/3)-1)*100)</f>
        <v>20.25709773288682</v>
      </c>
      <c r="U155" s="721">
        <f>IF(INDEX(Historical!$H$7:$H$1372,MATCH(B155,Historical!$B$7:$B$1403,0))=0,"n/a",((INDEX(Historical!$C$7:$C$1381,MATCH(B155,Historical!$B$7:$B$1403,0))/INDEX(Historical!$H$7:$H$1372,MATCH(B155,Historical!$B$7:$B$1403,0)))^(1/5)-1)*100)</f>
        <v>20.877552695710587</v>
      </c>
      <c r="V155" s="721">
        <f>IF(INDEX(Historical!$O$7:$O$1372,MATCH(B155,Historical!$B$7:$B$1403,0))=0,"n/a",((INDEX(Historical!$C$7:$C$1381,MATCH(B155,Historical!$B$7:$B$1403,0))/INDEX(Historical!$O$7:$O$1372,MATCH(B155,Historical!$B$7:$B$1403,0)))^(1/10)-1)*100)</f>
        <v>31.101942303974983</v>
      </c>
      <c r="W155" s="722">
        <f t="shared" si="38"/>
        <v>0.67126202253427536</v>
      </c>
      <c r="X155" s="723">
        <f t="shared" si="39"/>
        <v>1.8640672049741593</v>
      </c>
      <c r="Y155" s="679"/>
      <c r="Z155" s="669">
        <f t="shared" si="40"/>
        <v>36.310395314787705</v>
      </c>
      <c r="AA155" s="910">
        <f t="shared" si="41"/>
        <v>13.724743777452415</v>
      </c>
      <c r="AB155" s="911">
        <v>12</v>
      </c>
      <c r="AC155" s="889">
        <v>6.83</v>
      </c>
      <c r="AD155" s="889">
        <v>1.2</v>
      </c>
      <c r="AE155" s="889">
        <v>1.79</v>
      </c>
      <c r="AF155" s="889">
        <v>4.5</v>
      </c>
      <c r="AG155" s="889">
        <v>30.5</v>
      </c>
      <c r="AH155" s="889">
        <v>-22.6</v>
      </c>
      <c r="AI155" s="889">
        <v>8.35</v>
      </c>
      <c r="AJ155" s="889">
        <v>11.200000000000001</v>
      </c>
      <c r="AK155" s="889">
        <v>11.4</v>
      </c>
      <c r="AL155" s="902">
        <v>11300</v>
      </c>
      <c r="AM155" s="896">
        <v>0.1</v>
      </c>
      <c r="AN155" s="889">
        <v>1.56</v>
      </c>
      <c r="AO155" s="762">
        <f t="shared" si="42"/>
        <v>9.7984244505816189</v>
      </c>
      <c r="AP155" s="763">
        <f t="shared" si="43"/>
        <v>23.523168228034034</v>
      </c>
      <c r="AQ155" s="912">
        <f t="shared" si="44"/>
        <v>65.678868763958036</v>
      </c>
      <c r="AR155" s="669">
        <f>INDEX(Historical!$C$7:$C$1381,MATCH(B155,Historical!$B$7:$B$1403,0))*IF(AH155="n/a",1.03,IF(AH155&lt;0,1.01,IF(AH155&gt;10,1.1,(1+AH155/100))))</f>
        <v>2.4239999999999999</v>
      </c>
      <c r="AS155" s="910">
        <f t="shared" si="45"/>
        <v>2.6264039999999995</v>
      </c>
      <c r="AT155" s="910">
        <f t="shared" si="49"/>
        <v>2.8890443999999995</v>
      </c>
      <c r="AU155" s="910">
        <f t="shared" si="49"/>
        <v>3.1779488399999996</v>
      </c>
      <c r="AV155" s="910">
        <f t="shared" si="49"/>
        <v>3.495743724</v>
      </c>
      <c r="AW155" s="669">
        <f t="shared" si="46"/>
        <v>14.613140963999999</v>
      </c>
      <c r="AX155" s="770">
        <f t="shared" si="47"/>
        <v>15.589013189673565</v>
      </c>
      <c r="AY155" s="959">
        <v>1.32</v>
      </c>
      <c r="AZ155" s="896">
        <v>2.21</v>
      </c>
      <c r="BA155" s="896">
        <v>-27.26</v>
      </c>
      <c r="BB155" s="896">
        <v>-17.740000000000002</v>
      </c>
      <c r="BC155" s="896">
        <v>-17.77</v>
      </c>
      <c r="BE155" s="641">
        <v>2010</v>
      </c>
      <c r="BF155" s="922">
        <f t="shared" si="48"/>
        <v>0</v>
      </c>
      <c r="BG155" s="906">
        <v>9</v>
      </c>
    </row>
    <row r="156" spans="1:59" ht="11.25" customHeight="1" x14ac:dyDescent="0.2">
      <c r="A156" s="887" t="s">
        <v>1024</v>
      </c>
      <c r="B156" s="899" t="s">
        <v>1025</v>
      </c>
      <c r="C156" s="957" t="s">
        <v>108</v>
      </c>
      <c r="D156" s="957" t="s">
        <v>4355</v>
      </c>
      <c r="E156" s="754">
        <v>8</v>
      </c>
      <c r="F156" s="1235">
        <v>607</v>
      </c>
      <c r="G156" s="1235" t="s">
        <v>37</v>
      </c>
      <c r="H156" s="1235" t="s">
        <v>37</v>
      </c>
      <c r="I156" s="898">
        <v>45.5</v>
      </c>
      <c r="J156" s="669">
        <f t="shared" si="35"/>
        <v>3.3406593406593412</v>
      </c>
      <c r="K156" s="901">
        <v>0.38</v>
      </c>
      <c r="L156" s="911">
        <v>4</v>
      </c>
      <c r="M156" s="660">
        <f t="shared" si="36"/>
        <v>1.52</v>
      </c>
      <c r="N156" s="894" t="s">
        <v>145</v>
      </c>
      <c r="O156" s="756">
        <v>0.37</v>
      </c>
      <c r="P156" s="885">
        <v>43810</v>
      </c>
      <c r="Q156" s="885">
        <v>43830</v>
      </c>
      <c r="R156" s="660">
        <f t="shared" si="37"/>
        <v>2.7027027027027053</v>
      </c>
      <c r="S156" s="721">
        <f>IF(INDEX(Historical!$D$7:$D$1379,MATCH(B156,Historical!$B$7:$B$1403,0))=0,"n/a",(INDEX(Historical!$C$7:$C$1381,MATCH(B156,Historical!$B$7:$B$1403,0))/INDEX(Historical!$D$7:$D$1379,MATCH(B156,Historical!$B$7:$B$1403,0))-1)*100)</f>
        <v>7.2463768115942129</v>
      </c>
      <c r="T156" s="721">
        <f>IF(INDEX(Historical!$F$7:$F$1372,MATCH(B156,Historical!$B$7:$B$1403,0))=0,"n/a",((INDEX(Historical!$C$7:$C$1381,MATCH(B156,Historical!$B$7:$B$1403,0))/INDEX(Historical!$F$7:$F$1372,MATCH(B156,Historical!$B$7:$B$1403,0)))^(1/3)-1)*100)</f>
        <v>4.9584113452102008</v>
      </c>
      <c r="U156" s="721">
        <f>IF(INDEX(Historical!$H$7:$H$1372,MATCH(B156,Historical!$B$7:$B$1403,0))=0,"n/a",((INDEX(Historical!$C$7:$C$1381,MATCH(B156,Historical!$B$7:$B$1403,0))/INDEX(Historical!$H$7:$H$1372,MATCH(B156,Historical!$B$7:$B$1403,0)))^(1/5)-1)*100)</f>
        <v>4.6347501481522668</v>
      </c>
      <c r="V156" s="721">
        <f>IF(INDEX(Historical!$O$7:$O$1372,MATCH(B156,Historical!$B$7:$B$1403,0))=0,"n/a",((INDEX(Historical!$C$7:$C$1381,MATCH(B156,Historical!$B$7:$B$1403,0))/INDEX(Historical!$O$7:$O$1372,MATCH(B156,Historical!$B$7:$B$1403,0)))^(1/10)-1)*100)</f>
        <v>2.8263379797903054</v>
      </c>
      <c r="W156" s="722">
        <f t="shared" si="38"/>
        <v>1.6398428571858674</v>
      </c>
      <c r="X156" s="723">
        <f t="shared" si="39"/>
        <v>1.1035119400362539</v>
      </c>
      <c r="Y156" s="679"/>
      <c r="Z156" s="669">
        <f t="shared" si="40"/>
        <v>27.787934186471663</v>
      </c>
      <c r="AA156" s="910">
        <f t="shared" si="41"/>
        <v>8.3180987202925056</v>
      </c>
      <c r="AB156" s="911">
        <v>12</v>
      </c>
      <c r="AC156" s="889">
        <v>5.47</v>
      </c>
      <c r="AD156" s="889" t="s">
        <v>136</v>
      </c>
      <c r="AE156" s="889">
        <v>1.68</v>
      </c>
      <c r="AF156" s="889">
        <v>0.97</v>
      </c>
      <c r="AG156" s="889">
        <v>11.899999999999999</v>
      </c>
      <c r="AH156" s="889">
        <v>35.799999999999997</v>
      </c>
      <c r="AI156" s="889" t="s">
        <v>136</v>
      </c>
      <c r="AJ156" s="889">
        <v>4.2</v>
      </c>
      <c r="AK156" s="889" t="s">
        <v>136</v>
      </c>
      <c r="AL156" s="902">
        <v>159.25</v>
      </c>
      <c r="AM156" s="896">
        <v>3.2</v>
      </c>
      <c r="AN156" s="889">
        <v>0.9</v>
      </c>
      <c r="AO156" s="762">
        <f t="shared" si="42"/>
        <v>-0.34268923148089758</v>
      </c>
      <c r="AP156" s="763">
        <f t="shared" si="43"/>
        <v>7.975409488811608</v>
      </c>
      <c r="AQ156" s="912">
        <f t="shared" si="44"/>
        <v>-40.116573397665256</v>
      </c>
      <c r="AR156" s="669">
        <f>INDEX(Historical!$C$7:$C$1381,MATCH(B156,Historical!$B$7:$B$1403,0))*IF(AH156="n/a",1.03,IF(AH156&lt;0,1.01,IF(AH156&gt;10,1.1,(1+AH156/100))))</f>
        <v>1.6280000000000001</v>
      </c>
      <c r="AS156" s="910">
        <f t="shared" si="45"/>
        <v>1.6768400000000001</v>
      </c>
      <c r="AT156" s="910">
        <f t="shared" si="49"/>
        <v>1.7271452</v>
      </c>
      <c r="AU156" s="910">
        <f t="shared" si="49"/>
        <v>1.778959556</v>
      </c>
      <c r="AV156" s="910">
        <f t="shared" si="49"/>
        <v>1.8323283426800001</v>
      </c>
      <c r="AW156" s="669">
        <f t="shared" si="46"/>
        <v>8.6432730986799999</v>
      </c>
      <c r="AX156" s="770">
        <f t="shared" si="47"/>
        <v>18.996204612483517</v>
      </c>
      <c r="AY156" s="959">
        <v>0.59</v>
      </c>
      <c r="AZ156" s="896">
        <v>7.9200000000000008</v>
      </c>
      <c r="BA156" s="896">
        <v>-21.02</v>
      </c>
      <c r="BB156" s="896">
        <v>-12.1</v>
      </c>
      <c r="BC156" s="896">
        <v>-11.67</v>
      </c>
      <c r="BE156" s="641">
        <v>2012</v>
      </c>
      <c r="BF156" s="922">
        <f t="shared" si="48"/>
        <v>0</v>
      </c>
      <c r="BG156" s="906">
        <v>1.2</v>
      </c>
    </row>
    <row r="157" spans="1:59" ht="11.25" customHeight="1" x14ac:dyDescent="0.2">
      <c r="A157" s="895" t="s">
        <v>3811</v>
      </c>
      <c r="B157" s="899" t="s">
        <v>3812</v>
      </c>
      <c r="C157" s="957" t="s">
        <v>108</v>
      </c>
      <c r="D157" s="957" t="s">
        <v>4355</v>
      </c>
      <c r="E157" s="754">
        <v>7</v>
      </c>
      <c r="F157" s="1235">
        <v>706</v>
      </c>
      <c r="G157" s="1235" t="s">
        <v>106</v>
      </c>
      <c r="H157" s="1235" t="s">
        <v>106</v>
      </c>
      <c r="I157" s="898">
        <v>31.69</v>
      </c>
      <c r="J157" s="669">
        <f t="shared" si="35"/>
        <v>4.9226885452824236</v>
      </c>
      <c r="K157" s="901">
        <v>0.39</v>
      </c>
      <c r="L157" s="911">
        <v>4</v>
      </c>
      <c r="M157" s="660">
        <f t="shared" si="36"/>
        <v>1.56</v>
      </c>
      <c r="N157" s="894" t="s">
        <v>107</v>
      </c>
      <c r="O157" s="756">
        <v>0.36</v>
      </c>
      <c r="P157" s="1196">
        <v>43858</v>
      </c>
      <c r="Q157" s="1196">
        <v>43872</v>
      </c>
      <c r="R157" s="660">
        <f t="shared" si="37"/>
        <v>8.333333333333341</v>
      </c>
      <c r="S157" s="721">
        <f>IF(INDEX(Historical!$D$7:$D$1379,MATCH(B157,Historical!$B$7:$B$1403,0))=0,"n/a",(INDEX(Historical!$C$7:$C$1381,MATCH(B157,Historical!$B$7:$B$1403,0))/INDEX(Historical!$D$7:$D$1379,MATCH(B157,Historical!$B$7:$B$1403,0))-1)*100)</f>
        <v>38.775510204081655</v>
      </c>
      <c r="T157" s="721">
        <f>IF(INDEX(Historical!$F$7:$F$1372,MATCH(B157,Historical!$B$7:$B$1403,0))=0,"n/a",((INDEX(Historical!$C$7:$C$1381,MATCH(B157,Historical!$B$7:$B$1403,0))/INDEX(Historical!$F$7:$F$1372,MATCH(B157,Historical!$B$7:$B$1403,0)))^(1/3)-1)*100)</f>
        <v>43.524824854163491</v>
      </c>
      <c r="U157" s="721">
        <f>IF(INDEX(Historical!$H$7:$H$1372,MATCH(B157,Historical!$B$7:$B$1403,0))=0,"n/a",((INDEX(Historical!$C$7:$C$1381,MATCH(B157,Historical!$B$7:$B$1403,0))/INDEX(Historical!$H$7:$H$1372,MATCH(B157,Historical!$B$7:$B$1403,0)))^(1/5)-1)*100)</f>
        <v>68.541859713027975</v>
      </c>
      <c r="V157" s="721" t="str">
        <f>IF(INDEX(Historical!$O$7:$O$1372,MATCH(B157,Historical!$B$7:$B$1403,0))=0,"n/a",((INDEX(Historical!$C$7:$C$1381,MATCH(B157,Historical!$B$7:$B$1403,0))/INDEX(Historical!$O$7:$O$1372,MATCH(B157,Historical!$B$7:$B$1403,0)))^(1/10)-1)*100)</f>
        <v>n/a</v>
      </c>
      <c r="W157" s="722" t="str">
        <f t="shared" si="38"/>
        <v>n/a</v>
      </c>
      <c r="X157" s="723">
        <f t="shared" si="39"/>
        <v>3.311200952320192</v>
      </c>
      <c r="Y157" s="900"/>
      <c r="Z157" s="669">
        <f t="shared" si="40"/>
        <v>40.944881889763778</v>
      </c>
      <c r="AA157" s="910">
        <f t="shared" si="41"/>
        <v>8.317585301837271</v>
      </c>
      <c r="AB157" s="911">
        <v>12</v>
      </c>
      <c r="AC157" s="889">
        <v>3.81</v>
      </c>
      <c r="AD157" s="889">
        <v>1.45</v>
      </c>
      <c r="AE157" s="889">
        <v>2.2999999999999998</v>
      </c>
      <c r="AF157" s="889">
        <v>0.68</v>
      </c>
      <c r="AG157" s="889">
        <v>8.5</v>
      </c>
      <c r="AH157" s="889">
        <v>33.4</v>
      </c>
      <c r="AI157" s="889">
        <v>7.3</v>
      </c>
      <c r="AJ157" s="889">
        <v>20.7</v>
      </c>
      <c r="AK157" s="889">
        <v>5.72</v>
      </c>
      <c r="AL157" s="902">
        <v>14200</v>
      </c>
      <c r="AM157" s="896">
        <v>0.4</v>
      </c>
      <c r="AN157" s="889">
        <v>0.62</v>
      </c>
      <c r="AO157" s="762">
        <f t="shared" si="42"/>
        <v>65.146962956473132</v>
      </c>
      <c r="AP157" s="763">
        <f t="shared" si="43"/>
        <v>73.464548258310401</v>
      </c>
      <c r="AQ157" s="912">
        <f t="shared" si="44"/>
        <v>-49.862597659589966</v>
      </c>
      <c r="AR157" s="669">
        <f>INDEX(Historical!$C$7:$C$1381,MATCH(B157,Historical!$B$7:$B$1403,0))*IF(AH157="n/a",1.03,IF(AH157&lt;0,1.01,IF(AH157&gt;10,1.1,(1+AH157/100))))</f>
        <v>1.4960000000000002</v>
      </c>
      <c r="AS157" s="910">
        <f t="shared" si="45"/>
        <v>1.6052080000000002</v>
      </c>
      <c r="AT157" s="910">
        <f t="shared" si="49"/>
        <v>1.6970258976000001</v>
      </c>
      <c r="AU157" s="910">
        <f t="shared" si="49"/>
        <v>1.7940957789427199</v>
      </c>
      <c r="AV157" s="910">
        <f t="shared" si="49"/>
        <v>1.8967180574982434</v>
      </c>
      <c r="AW157" s="669">
        <f t="shared" si="46"/>
        <v>8.4890477340409642</v>
      </c>
      <c r="AX157" s="770">
        <f t="shared" si="47"/>
        <v>26.7877807953328</v>
      </c>
      <c r="AY157" s="959">
        <v>1.5</v>
      </c>
      <c r="AZ157" s="896">
        <v>1.26</v>
      </c>
      <c r="BA157" s="896">
        <v>-23.25</v>
      </c>
      <c r="BB157" s="896">
        <v>-18.649999999999999</v>
      </c>
      <c r="BC157" s="896">
        <v>-12.809999999999999</v>
      </c>
      <c r="BE157" s="641">
        <v>2014</v>
      </c>
      <c r="BF157" s="922">
        <f t="shared" si="48"/>
        <v>0</v>
      </c>
      <c r="BG157" s="906">
        <v>1.0999999999999999</v>
      </c>
    </row>
    <row r="158" spans="1:59" ht="11.25" customHeight="1" x14ac:dyDescent="0.2">
      <c r="A158" s="887" t="s">
        <v>531</v>
      </c>
      <c r="B158" s="899" t="s">
        <v>532</v>
      </c>
      <c r="C158" s="957" t="s">
        <v>108</v>
      </c>
      <c r="D158" s="957" t="s">
        <v>4355</v>
      </c>
      <c r="E158" s="754">
        <v>26</v>
      </c>
      <c r="F158" s="1235">
        <v>120</v>
      </c>
      <c r="G158" s="1235" t="s">
        <v>106</v>
      </c>
      <c r="H158" s="1235" t="s">
        <v>106</v>
      </c>
      <c r="I158" s="889">
        <v>78.39</v>
      </c>
      <c r="J158" s="669">
        <f t="shared" si="35"/>
        <v>3.6229110855976527</v>
      </c>
      <c r="K158" s="908">
        <v>0.71</v>
      </c>
      <c r="L158" s="911">
        <v>4</v>
      </c>
      <c r="M158" s="660">
        <f t="shared" si="36"/>
        <v>2.84</v>
      </c>
      <c r="N158" s="894" t="s">
        <v>148</v>
      </c>
      <c r="O158" s="757">
        <v>0.67</v>
      </c>
      <c r="P158" s="885">
        <v>43615</v>
      </c>
      <c r="Q158" s="885">
        <v>43630</v>
      </c>
      <c r="R158" s="660">
        <f t="shared" si="37"/>
        <v>5.9701492537313312</v>
      </c>
      <c r="S158" s="721">
        <f>IF(INDEX(Historical!$D$7:$D$1379,MATCH(B158,Historical!$B$7:$B$1403,0))=0,"n/a",(INDEX(Historical!$C$7:$C$1381,MATCH(B158,Historical!$B$7:$B$1403,0))/INDEX(Historical!$D$7:$D$1379,MATCH(B158,Historical!$B$7:$B$1403,0))-1)*100)</f>
        <v>8.5271317829457303</v>
      </c>
      <c r="T158" s="721">
        <f>IF(INDEX(Historical!$F$7:$F$1372,MATCH(B158,Historical!$B$7:$B$1403,0))=0,"n/a",((INDEX(Historical!$C$7:$C$1381,MATCH(B158,Historical!$B$7:$B$1403,0))/INDEX(Historical!$F$7:$F$1372,MATCH(B158,Historical!$B$7:$B$1403,0)))^(1/3)-1)*100)</f>
        <v>9.2043296137024999</v>
      </c>
      <c r="U158" s="721">
        <f>IF(INDEX(Historical!$H$7:$H$1372,MATCH(B158,Historical!$B$7:$B$1403,0))=0,"n/a",((INDEX(Historical!$C$7:$C$1381,MATCH(B158,Historical!$B$7:$B$1403,0))/INDEX(Historical!$H$7:$H$1372,MATCH(B158,Historical!$B$7:$B$1403,0)))^(1/5)-1)*100)</f>
        <v>6.6430110168431922</v>
      </c>
      <c r="V158" s="721">
        <f>IF(INDEX(Historical!$O$7:$O$1372,MATCH(B158,Historical!$B$7:$B$1403,0))=0,"n/a",((INDEX(Historical!$C$7:$C$1381,MATCH(B158,Historical!$B$7:$B$1403,0))/INDEX(Historical!$O$7:$O$1372,MATCH(B158,Historical!$B$7:$B$1403,0)))^(1/10)-1)*100)</f>
        <v>5.054870584268456</v>
      </c>
      <c r="W158" s="722">
        <f t="shared" si="38"/>
        <v>1.3141802358931356</v>
      </c>
      <c r="X158" s="723">
        <f t="shared" si="39"/>
        <v>0.67785826702481544</v>
      </c>
      <c r="Y158" s="899"/>
      <c r="Z158" s="669">
        <f t="shared" si="40"/>
        <v>41.70337738619677</v>
      </c>
      <c r="AA158" s="910">
        <f t="shared" si="41"/>
        <v>11.511013215859032</v>
      </c>
      <c r="AB158" s="911">
        <v>12</v>
      </c>
      <c r="AC158" s="889">
        <v>6.81</v>
      </c>
      <c r="AD158" s="889">
        <v>1.1499999999999999</v>
      </c>
      <c r="AE158" s="889">
        <v>4.4000000000000004</v>
      </c>
      <c r="AF158" s="889">
        <v>1.3</v>
      </c>
      <c r="AG158" s="889">
        <v>11.899999999999999</v>
      </c>
      <c r="AH158" s="889">
        <v>-0.70000000000000007</v>
      </c>
      <c r="AI158" s="889">
        <v>2.3800000000000003</v>
      </c>
      <c r="AJ158" s="889">
        <v>9.8000000000000007</v>
      </c>
      <c r="AK158" s="889">
        <v>10.02</v>
      </c>
      <c r="AL158" s="902">
        <v>4990</v>
      </c>
      <c r="AM158" s="896">
        <v>0.70000000000000007</v>
      </c>
      <c r="AN158" s="889">
        <v>0.06</v>
      </c>
      <c r="AO158" s="762">
        <f t="shared" si="42"/>
        <v>-1.2450911134181872</v>
      </c>
      <c r="AP158" s="763">
        <f t="shared" si="43"/>
        <v>10.265922102440845</v>
      </c>
      <c r="AQ158" s="912">
        <f t="shared" si="44"/>
        <v>-18.447516065850799</v>
      </c>
      <c r="AR158" s="669">
        <f>INDEX(Historical!$C$7:$C$1381,MATCH(B158,Historical!$B$7:$B$1403,0))*IF(AH158="n/a",1.03,IF(AH158&lt;0,1.01,IF(AH158&gt;10,1.1,(1+AH158/100))))</f>
        <v>2.8279999999999998</v>
      </c>
      <c r="AS158" s="910">
        <f t="shared" si="45"/>
        <v>2.8953063999999999</v>
      </c>
      <c r="AT158" s="910">
        <f t="shared" si="49"/>
        <v>3.1848370400000001</v>
      </c>
      <c r="AU158" s="910">
        <f t="shared" si="49"/>
        <v>3.5033207440000003</v>
      </c>
      <c r="AV158" s="910">
        <f t="shared" si="49"/>
        <v>3.8536528184000005</v>
      </c>
      <c r="AW158" s="669">
        <f t="shared" si="46"/>
        <v>16.2651170024</v>
      </c>
      <c r="AX158" s="770">
        <f t="shared" si="47"/>
        <v>20.748969259344303</v>
      </c>
      <c r="AY158" s="959">
        <v>1.36</v>
      </c>
      <c r="AZ158" s="896">
        <v>-1.8399999999999999</v>
      </c>
      <c r="BA158" s="896">
        <v>-25.740000000000002</v>
      </c>
      <c r="BB158" s="896">
        <v>-16.900000000000002</v>
      </c>
      <c r="BC158" s="896">
        <v>-14.64</v>
      </c>
      <c r="BE158" s="641">
        <v>1994</v>
      </c>
      <c r="BF158" s="922">
        <f t="shared" si="48"/>
        <v>2</v>
      </c>
      <c r="BG158" s="906">
        <v>1.3</v>
      </c>
    </row>
    <row r="159" spans="1:59" ht="11.25" customHeight="1" x14ac:dyDescent="0.2">
      <c r="A159" s="905" t="s">
        <v>4571</v>
      </c>
      <c r="B159" s="899" t="s">
        <v>4536</v>
      </c>
      <c r="C159" s="957" t="s">
        <v>4207</v>
      </c>
      <c r="D159" s="957" t="s">
        <v>4354</v>
      </c>
      <c r="E159" s="754">
        <v>5</v>
      </c>
      <c r="F159" s="1235">
        <v>848</v>
      </c>
      <c r="G159" s="1207" t="s">
        <v>106</v>
      </c>
      <c r="H159" s="1207" t="s">
        <v>106</v>
      </c>
      <c r="I159" s="898">
        <v>44.54</v>
      </c>
      <c r="J159" s="669">
        <f t="shared" si="35"/>
        <v>0.49393803322855862</v>
      </c>
      <c r="K159" s="901">
        <v>5.5E-2</v>
      </c>
      <c r="L159" s="911">
        <v>4</v>
      </c>
      <c r="M159" s="660">
        <f t="shared" si="36"/>
        <v>0.22</v>
      </c>
      <c r="N159" s="894" t="s">
        <v>518</v>
      </c>
      <c r="O159" s="756">
        <v>0.05</v>
      </c>
      <c r="P159" s="885">
        <v>43783</v>
      </c>
      <c r="Q159" s="885">
        <v>43798</v>
      </c>
      <c r="R159" s="660">
        <f t="shared" si="37"/>
        <v>9.9999999999999947</v>
      </c>
      <c r="S159" s="721">
        <f>IF(INDEX(Historical!$D$7:$D$1379,MATCH(B159,Historical!$B$7:$B$1403,0))=0,"n/a",(INDEX(Historical!$C$7:$C$1381,MATCH(B159,Historical!$B$7:$B$1403,0))/INDEX(Historical!$D$7:$D$1379,MATCH(B159,Historical!$B$7:$B$1403,0))-1)*100)</f>
        <v>10.810810810810811</v>
      </c>
      <c r="T159" s="721">
        <f>IF(INDEX(Historical!$F$7:$F$1372,MATCH(B159,Historical!$B$7:$B$1403,0))=0,"n/a",((INDEX(Historical!$C$7:$C$1381,MATCH(B159,Historical!$B$7:$B$1403,0))/INDEX(Historical!$F$7:$F$1372,MATCH(B159,Historical!$B$7:$B$1403,0)))^(1/3)-1)*100)</f>
        <v>11.5973666981678</v>
      </c>
      <c r="U159" s="721" t="str">
        <f>IF(INDEX(Historical!$H$7:$H$1372,MATCH(B159,Historical!$B$7:$B$1403,0))=0,"n/a",((INDEX(Historical!$C$7:$C$1381,MATCH(B159,Historical!$B$7:$B$1403,0))/INDEX(Historical!$H$7:$H$1372,MATCH(B159,Historical!$B$7:$B$1403,0)))^(1/5)-1)*100)</f>
        <v>n/a</v>
      </c>
      <c r="V159" s="721">
        <f>IF(INDEX(Historical!$O$7:$O$1372,MATCH(B159,Historical!$B$7:$B$1403,0))=0,"n/a",((INDEX(Historical!$C$7:$C$1381,MATCH(B159,Historical!$B$7:$B$1403,0))/INDEX(Historical!$O$7:$O$1372,MATCH(B159,Historical!$B$7:$B$1403,0)))^(1/10)-1)*100)</f>
        <v>10.57813471231912</v>
      </c>
      <c r="W159" s="722" t="str">
        <f t="shared" si="38"/>
        <v>n/a</v>
      </c>
      <c r="X159" s="723" t="str">
        <f t="shared" si="39"/>
        <v>n/a</v>
      </c>
      <c r="Y159" s="900"/>
      <c r="Z159" s="669">
        <f t="shared" si="40"/>
        <v>18.965517241379313</v>
      </c>
      <c r="AA159" s="910">
        <f t="shared" si="41"/>
        <v>38.396551724137936</v>
      </c>
      <c r="AB159" s="911">
        <v>12</v>
      </c>
      <c r="AC159" s="889">
        <v>1.1599999999999999</v>
      </c>
      <c r="AD159" s="889">
        <v>2.5499999999999998</v>
      </c>
      <c r="AE159" s="889">
        <v>11.08</v>
      </c>
      <c r="AF159" s="889">
        <v>5.64</v>
      </c>
      <c r="AG159" s="889">
        <v>16.400000000000002</v>
      </c>
      <c r="AH159" s="889">
        <v>-10.4</v>
      </c>
      <c r="AI159" s="889">
        <v>41.760000000000005</v>
      </c>
      <c r="AJ159" s="889">
        <v>13.3</v>
      </c>
      <c r="AK159" s="889">
        <v>15</v>
      </c>
      <c r="AL159" s="902">
        <v>8039.9999999999991</v>
      </c>
      <c r="AM159" s="896">
        <v>4.68</v>
      </c>
      <c r="AN159" s="889">
        <v>0</v>
      </c>
      <c r="AO159" s="762" t="str">
        <f t="shared" si="42"/>
        <v>n/a</v>
      </c>
      <c r="AP159" s="763" t="str">
        <f t="shared" si="43"/>
        <v>n/a</v>
      </c>
      <c r="AQ159" s="912">
        <f t="shared" si="44"/>
        <v>210.2375804473711</v>
      </c>
      <c r="AR159" s="669">
        <f>INDEX(Historical!$C$7:$C$1381,MATCH(B159,Historical!$B$7:$B$1403,0))*IF(AH159="n/a",1.03,IF(AH159&lt;0,1.01,IF(AH159&gt;10,1.1,(1+AH159/100))))</f>
        <v>0.20705000000000001</v>
      </c>
      <c r="AS159" s="910">
        <f t="shared" si="45"/>
        <v>0.22775500000000004</v>
      </c>
      <c r="AT159" s="910">
        <f t="shared" si="49"/>
        <v>0.25053050000000004</v>
      </c>
      <c r="AU159" s="910">
        <f t="shared" si="49"/>
        <v>0.27558355000000007</v>
      </c>
      <c r="AV159" s="910">
        <f t="shared" si="49"/>
        <v>0.3031419050000001</v>
      </c>
      <c r="AW159" s="669">
        <f t="shared" si="46"/>
        <v>1.2640609550000004</v>
      </c>
      <c r="AX159" s="770">
        <f t="shared" si="47"/>
        <v>2.8380353726986987</v>
      </c>
      <c r="AY159" s="959">
        <v>1.95</v>
      </c>
      <c r="AZ159" s="896">
        <v>11.41</v>
      </c>
      <c r="BA159" s="896">
        <v>-24.69</v>
      </c>
      <c r="BB159" s="896">
        <v>-18.11</v>
      </c>
      <c r="BC159" s="896">
        <v>-8.75</v>
      </c>
      <c r="BE159" s="641">
        <v>2015</v>
      </c>
      <c r="BF159" s="922">
        <f t="shared" si="48"/>
        <v>0</v>
      </c>
      <c r="BG159" s="906">
        <v>13.600000000000001</v>
      </c>
    </row>
    <row r="160" spans="1:59" ht="11.25" customHeight="1" x14ac:dyDescent="0.2">
      <c r="A160" s="895" t="s">
        <v>1069</v>
      </c>
      <c r="B160" s="899" t="s">
        <v>1070</v>
      </c>
      <c r="C160" s="957" t="s">
        <v>108</v>
      </c>
      <c r="D160" s="957" t="s">
        <v>4355</v>
      </c>
      <c r="E160" s="754">
        <v>8</v>
      </c>
      <c r="F160" s="1235">
        <v>595</v>
      </c>
      <c r="G160" s="1235" t="s">
        <v>37</v>
      </c>
      <c r="H160" s="1235" t="s">
        <v>37</v>
      </c>
      <c r="I160" s="898">
        <v>69.92</v>
      </c>
      <c r="J160" s="669">
        <f t="shared" si="35"/>
        <v>3.2608695652173911</v>
      </c>
      <c r="K160" s="901">
        <v>0.56999999999999995</v>
      </c>
      <c r="L160" s="911">
        <v>4</v>
      </c>
      <c r="M160" s="660">
        <f t="shared" si="36"/>
        <v>2.2799999999999998</v>
      </c>
      <c r="N160" s="894" t="s">
        <v>160</v>
      </c>
      <c r="O160" s="756">
        <v>0.53</v>
      </c>
      <c r="P160" s="885">
        <v>43752</v>
      </c>
      <c r="Q160" s="885">
        <v>43769</v>
      </c>
      <c r="R160" s="660">
        <f t="shared" si="37"/>
        <v>7.5471698113207406</v>
      </c>
      <c r="S160" s="721">
        <f>IF(INDEX(Historical!$D$7:$D$1379,MATCH(B160,Historical!$B$7:$B$1403,0))=0,"n/a",(INDEX(Historical!$C$7:$C$1381,MATCH(B160,Historical!$B$7:$B$1403,0))/INDEX(Historical!$D$7:$D$1379,MATCH(B160,Historical!$B$7:$B$1403,0))-1)*100)</f>
        <v>13.089005235602102</v>
      </c>
      <c r="T160" s="721">
        <f>IF(INDEX(Historical!$F$7:$F$1372,MATCH(B160,Historical!$B$7:$B$1403,0))=0,"n/a",((INDEX(Historical!$C$7:$C$1381,MATCH(B160,Historical!$B$7:$B$1403,0))/INDEX(Historical!$F$7:$F$1372,MATCH(B160,Historical!$B$7:$B$1403,0)))^(1/3)-1)*100)</f>
        <v>8.0983869874452274</v>
      </c>
      <c r="U160" s="721">
        <f>IF(INDEX(Historical!$H$7:$H$1372,MATCH(B160,Historical!$B$7:$B$1403,0))=0,"n/a",((INDEX(Historical!$C$7:$C$1381,MATCH(B160,Historical!$B$7:$B$1403,0))/INDEX(Historical!$H$7:$H$1372,MATCH(B160,Historical!$B$7:$B$1403,0)))^(1/5)-1)*100)</f>
        <v>6.5886151655180969</v>
      </c>
      <c r="V160" s="721">
        <f>IF(INDEX(Historical!$O$7:$O$1372,MATCH(B160,Historical!$B$7:$B$1403,0))=0,"n/a",((INDEX(Historical!$C$7:$C$1381,MATCH(B160,Historical!$B$7:$B$1403,0))/INDEX(Historical!$O$7:$O$1372,MATCH(B160,Historical!$B$7:$B$1403,0)))^(1/10)-1)*100)</f>
        <v>4.7349149264305668</v>
      </c>
      <c r="W160" s="722">
        <f t="shared" si="38"/>
        <v>1.3914959968425344</v>
      </c>
      <c r="X160" s="723">
        <f t="shared" si="39"/>
        <v>0.81340927969359222</v>
      </c>
      <c r="Y160" s="679"/>
      <c r="Z160" s="669">
        <f t="shared" si="40"/>
        <v>41.911764705882348</v>
      </c>
      <c r="AA160" s="910">
        <f t="shared" si="41"/>
        <v>12.852941176470587</v>
      </c>
      <c r="AB160" s="911">
        <v>12</v>
      </c>
      <c r="AC160" s="889">
        <v>5.44</v>
      </c>
      <c r="AD160" s="889">
        <v>1.61</v>
      </c>
      <c r="AE160" s="889">
        <v>5.78</v>
      </c>
      <c r="AF160" s="889">
        <v>1.75</v>
      </c>
      <c r="AG160" s="889">
        <v>12.1</v>
      </c>
      <c r="AH160" s="889">
        <v>14.000000000000002</v>
      </c>
      <c r="AI160" s="889">
        <v>2.78</v>
      </c>
      <c r="AJ160" s="889">
        <v>8.1</v>
      </c>
      <c r="AK160" s="889">
        <v>8</v>
      </c>
      <c r="AL160" s="902">
        <v>1140</v>
      </c>
      <c r="AM160" s="896">
        <v>1.7999999999999998</v>
      </c>
      <c r="AN160" s="889">
        <v>0.01</v>
      </c>
      <c r="AO160" s="762">
        <f t="shared" si="42"/>
        <v>-3.0034564457350985</v>
      </c>
      <c r="AP160" s="763">
        <f t="shared" si="43"/>
        <v>9.8494847307354885</v>
      </c>
      <c r="AQ160" s="912">
        <f t="shared" si="44"/>
        <v>-1.6341204455860847E-2</v>
      </c>
      <c r="AR160" s="669">
        <f>INDEX(Historical!$C$7:$C$1381,MATCH(B160,Historical!$B$7:$B$1403,0))*IF(AH160="n/a",1.03,IF(AH160&lt;0,1.01,IF(AH160&gt;10,1.1,(1+AH160/100))))</f>
        <v>2.3760000000000003</v>
      </c>
      <c r="AS160" s="910">
        <f t="shared" si="45"/>
        <v>2.4420528000000004</v>
      </c>
      <c r="AT160" s="910">
        <f t="shared" si="49"/>
        <v>2.6374170240000008</v>
      </c>
      <c r="AU160" s="910">
        <f t="shared" si="49"/>
        <v>2.8484103859200012</v>
      </c>
      <c r="AV160" s="910">
        <f t="shared" si="49"/>
        <v>3.0762832167936014</v>
      </c>
      <c r="AW160" s="669">
        <f t="shared" si="46"/>
        <v>13.380163426713604</v>
      </c>
      <c r="AX160" s="770">
        <f t="shared" si="47"/>
        <v>19.136389340265453</v>
      </c>
      <c r="AY160" s="959">
        <v>0.7</v>
      </c>
      <c r="AZ160" s="896">
        <v>-2.06</v>
      </c>
      <c r="BA160" s="896">
        <v>-15.83</v>
      </c>
      <c r="BB160" s="896">
        <v>-12.280000000000001</v>
      </c>
      <c r="BC160" s="896">
        <v>-9.58</v>
      </c>
      <c r="BE160" s="641">
        <v>2012</v>
      </c>
      <c r="BF160" s="922">
        <f t="shared" si="48"/>
        <v>0</v>
      </c>
      <c r="BG160" s="906">
        <v>1.5</v>
      </c>
    </row>
    <row r="161" spans="1:59" ht="11.25" customHeight="1" x14ac:dyDescent="0.2">
      <c r="A161" s="156" t="s">
        <v>4055</v>
      </c>
      <c r="B161" s="612" t="s">
        <v>4056</v>
      </c>
      <c r="C161" s="957" t="s">
        <v>4335</v>
      </c>
      <c r="D161" s="957" t="s">
        <v>4336</v>
      </c>
      <c r="E161" s="754">
        <v>6</v>
      </c>
      <c r="F161" s="1235">
        <v>802</v>
      </c>
      <c r="G161" s="1235" t="s">
        <v>106</v>
      </c>
      <c r="H161" s="1235" t="s">
        <v>106</v>
      </c>
      <c r="I161" s="898">
        <v>47.63</v>
      </c>
      <c r="J161" s="669">
        <f t="shared" si="35"/>
        <v>3.5061935754776394</v>
      </c>
      <c r="K161" s="901">
        <v>0.41749999999999998</v>
      </c>
      <c r="L161" s="911">
        <v>4</v>
      </c>
      <c r="M161" s="660">
        <f t="shared" si="36"/>
        <v>1.67</v>
      </c>
      <c r="N161" s="894" t="s">
        <v>4321</v>
      </c>
      <c r="O161" s="756">
        <v>0.41499999999999998</v>
      </c>
      <c r="P161" s="885">
        <v>43875</v>
      </c>
      <c r="Q161" s="885">
        <v>43889</v>
      </c>
      <c r="R161" s="660">
        <f t="shared" si="37"/>
        <v>0.60240963855421747</v>
      </c>
      <c r="S161" s="721">
        <f>IF(INDEX(Historical!$D$7:$D$1379,MATCH(B161,Historical!$B$7:$B$1403,0))=0,"n/a",(INDEX(Historical!$C$7:$C$1381,MATCH(B161,Historical!$B$7:$B$1403,0))/INDEX(Historical!$D$7:$D$1379,MATCH(B161,Historical!$B$7:$B$1403,0))-1)*100)</f>
        <v>2.4922118380062308</v>
      </c>
      <c r="T161" s="721">
        <f>IF(INDEX(Historical!$F$7:$F$1372,MATCH(B161,Historical!$B$7:$B$1403,0))=0,"n/a",((INDEX(Historical!$C$7:$C$1381,MATCH(B161,Historical!$B$7:$B$1403,0))/INDEX(Historical!$F$7:$F$1372,MATCH(B161,Historical!$B$7:$B$1403,0)))^(1/3)-1)*100)</f>
        <v>2.5570105086323069</v>
      </c>
      <c r="U161" s="721" t="str">
        <f>IF(INDEX(Historical!$H$7:$H$1372,MATCH(B161,Historical!$B$7:$B$1403,0))=0,"n/a",((INDEX(Historical!$C$7:$C$1381,MATCH(B161,Historical!$B$7:$B$1403,0))/INDEX(Historical!$H$7:$H$1372,MATCH(B161,Historical!$B$7:$B$1403,0)))^(1/5)-1)*100)</f>
        <v>n/a</v>
      </c>
      <c r="V161" s="721" t="str">
        <f>IF(INDEX(Historical!$O$7:$O$1372,MATCH(B161,Historical!$B$7:$B$1403,0))=0,"n/a",((INDEX(Historical!$C$7:$C$1381,MATCH(B161,Historical!$B$7:$B$1403,0))/INDEX(Historical!$O$7:$O$1372,MATCH(B161,Historical!$B$7:$B$1403,0)))^(1/10)-1)*100)</f>
        <v>n/a</v>
      </c>
      <c r="W161" s="722" t="str">
        <f t="shared" si="38"/>
        <v>n/a</v>
      </c>
      <c r="X161" s="723" t="str">
        <f t="shared" si="39"/>
        <v>n/a</v>
      </c>
      <c r="Y161" s="900"/>
      <c r="Z161" s="669">
        <f t="shared" si="40"/>
        <v>726.08695652173901</v>
      </c>
      <c r="AA161" s="910">
        <f t="shared" si="41"/>
        <v>207.08695652173913</v>
      </c>
      <c r="AB161" s="911">
        <v>12</v>
      </c>
      <c r="AC161" s="889">
        <v>0.23</v>
      </c>
      <c r="AD161" s="889" t="s">
        <v>136</v>
      </c>
      <c r="AE161" s="889">
        <v>16.91</v>
      </c>
      <c r="AF161" s="889">
        <v>2.98</v>
      </c>
      <c r="AG161" s="889">
        <v>1.5</v>
      </c>
      <c r="AH161" s="889">
        <v>5.2</v>
      </c>
      <c r="AI161" s="889">
        <v>28.48</v>
      </c>
      <c r="AJ161" s="889" t="s">
        <v>136</v>
      </c>
      <c r="AK161" s="889" t="s">
        <v>136</v>
      </c>
      <c r="AL161" s="902">
        <v>950.22</v>
      </c>
      <c r="AM161" s="896">
        <v>5.8999999999999995</v>
      </c>
      <c r="AN161" s="889">
        <v>0.72</v>
      </c>
      <c r="AO161" s="762" t="str">
        <f t="shared" si="42"/>
        <v>n/a</v>
      </c>
      <c r="AP161" s="763" t="str">
        <f t="shared" si="43"/>
        <v>n/a</v>
      </c>
      <c r="AQ161" s="912">
        <f t="shared" si="44"/>
        <v>423.71286892926901</v>
      </c>
      <c r="AR161" s="669">
        <f>INDEX(Historical!$C$7:$C$1381,MATCH(B161,Historical!$B$7:$B$1403,0))*IF(AH161="n/a",1.03,IF(AH161&lt;0,1.01,IF(AH161&gt;10,1.1,(1+AH161/100))))</f>
        <v>1.7305400000000002</v>
      </c>
      <c r="AS161" s="910">
        <f t="shared" si="45"/>
        <v>1.9035940000000005</v>
      </c>
      <c r="AT161" s="910">
        <f t="shared" si="49"/>
        <v>1.9607018200000006</v>
      </c>
      <c r="AU161" s="910">
        <f t="shared" si="49"/>
        <v>2.0195228746000007</v>
      </c>
      <c r="AV161" s="910">
        <f t="shared" si="49"/>
        <v>2.0801085608380006</v>
      </c>
      <c r="AW161" s="669">
        <f t="shared" si="46"/>
        <v>9.6944672554380027</v>
      </c>
      <c r="AX161" s="770">
        <f t="shared" si="47"/>
        <v>20.353699885446154</v>
      </c>
      <c r="AY161" s="959">
        <v>0.67</v>
      </c>
      <c r="AZ161" s="896">
        <v>46.1</v>
      </c>
      <c r="BA161" s="896">
        <v>-8.98</v>
      </c>
      <c r="BB161" s="896">
        <v>3.3300000000000005</v>
      </c>
      <c r="BC161" s="896">
        <v>9.4</v>
      </c>
      <c r="BE161" s="641">
        <v>2015</v>
      </c>
      <c r="BF161" s="922">
        <f t="shared" si="48"/>
        <v>0</v>
      </c>
      <c r="BG161" s="906">
        <v>0.89999999999999991</v>
      </c>
    </row>
    <row r="162" spans="1:59" s="796" customFormat="1" ht="11.25" customHeight="1" x14ac:dyDescent="0.2">
      <c r="A162" s="664" t="s">
        <v>509</v>
      </c>
      <c r="B162" s="804" t="s">
        <v>510</v>
      </c>
      <c r="C162" s="957" t="s">
        <v>128</v>
      </c>
      <c r="D162" s="957" t="s">
        <v>4370</v>
      </c>
      <c r="E162" s="778">
        <v>24</v>
      </c>
      <c r="F162" s="1235">
        <v>147</v>
      </c>
      <c r="G162" s="1234" t="s">
        <v>115</v>
      </c>
      <c r="H162" s="1234" t="s">
        <v>115</v>
      </c>
      <c r="I162" s="779">
        <v>69.52</v>
      </c>
      <c r="J162" s="780">
        <f t="shared" si="35"/>
        <v>1.3808975834292292</v>
      </c>
      <c r="K162" s="802">
        <v>0.24</v>
      </c>
      <c r="L162" s="782">
        <v>4</v>
      </c>
      <c r="M162" s="783">
        <f t="shared" si="36"/>
        <v>0.96</v>
      </c>
      <c r="N162" s="784" t="s">
        <v>119</v>
      </c>
      <c r="O162" s="803">
        <v>0.22750000000000001</v>
      </c>
      <c r="P162" s="786">
        <v>43874</v>
      </c>
      <c r="Q162" s="786">
        <v>43892</v>
      </c>
      <c r="R162" s="783">
        <f t="shared" si="37"/>
        <v>5.4945054945054865</v>
      </c>
      <c r="S162" s="721">
        <f>IF(INDEX(Historical!$D$7:$D$1379,MATCH(B162,Historical!$B$7:$B$1403,0))=0,"n/a",(INDEX(Historical!$C$7:$C$1381,MATCH(B162,Historical!$B$7:$B$1403,0))/INDEX(Historical!$D$7:$D$1379,MATCH(B162,Historical!$B$7:$B$1403,0))-1)*100)</f>
        <v>4.3577981651376163</v>
      </c>
      <c r="T162" s="721">
        <f>IF(INDEX(Historical!$F$7:$F$1372,MATCH(B162,Historical!$B$7:$B$1403,0))=0,"n/a",((INDEX(Historical!$C$7:$C$1381,MATCH(B162,Historical!$B$7:$B$1403,0))/INDEX(Historical!$F$7:$F$1372,MATCH(B162,Historical!$B$7:$B$1403,0)))^(1/3)-1)*100)</f>
        <v>8.6244726878486055</v>
      </c>
      <c r="U162" s="721">
        <f>IF(INDEX(Historical!$H$7:$H$1372,MATCH(B162,Historical!$B$7:$B$1403,0))=0,"n/a",((INDEX(Historical!$C$7:$C$1381,MATCH(B162,Historical!$B$7:$B$1403,0))/INDEX(Historical!$H$7:$H$1372,MATCH(B162,Historical!$B$7:$B$1403,0)))^(1/5)-1)*100)</f>
        <v>7.9766727007235971</v>
      </c>
      <c r="V162" s="721">
        <f>IF(INDEX(Historical!$O$7:$O$1372,MATCH(B162,Historical!$B$7:$B$1403,0))=0,"n/a",((INDEX(Historical!$C$7:$C$1381,MATCH(B162,Historical!$B$7:$B$1403,0))/INDEX(Historical!$O$7:$O$1372,MATCH(B162,Historical!$B$7:$B$1403,0)))^(1/10)-1)*100)</f>
        <v>22.97996219319074</v>
      </c>
      <c r="W162" s="722">
        <f t="shared" si="38"/>
        <v>0.34711426562255998</v>
      </c>
      <c r="X162" s="723">
        <f t="shared" si="39"/>
        <v>0.78202673536505862</v>
      </c>
      <c r="Y162" s="787"/>
      <c r="Z162" s="780">
        <f t="shared" si="40"/>
        <v>39.344262295081968</v>
      </c>
      <c r="AA162" s="788">
        <f t="shared" si="41"/>
        <v>28.491803278688522</v>
      </c>
      <c r="AB162" s="782">
        <v>12</v>
      </c>
      <c r="AC162" s="789">
        <v>2.44</v>
      </c>
      <c r="AD162" s="789">
        <v>3.79</v>
      </c>
      <c r="AE162" s="789">
        <v>3.92</v>
      </c>
      <c r="AF162" s="789">
        <v>6.4</v>
      </c>
      <c r="AG162" s="789">
        <v>23.799999999999997</v>
      </c>
      <c r="AH162" s="789">
        <v>7.7</v>
      </c>
      <c r="AI162" s="789">
        <v>7.12</v>
      </c>
      <c r="AJ162" s="789">
        <v>10.199999999999999</v>
      </c>
      <c r="AK162" s="789">
        <v>7.51</v>
      </c>
      <c r="AL162" s="790">
        <v>17070</v>
      </c>
      <c r="AM162" s="791">
        <v>0.2</v>
      </c>
      <c r="AN162" s="789">
        <v>0.77</v>
      </c>
      <c r="AO162" s="792">
        <f t="shared" si="42"/>
        <v>-19.134232994535694</v>
      </c>
      <c r="AP162" s="793">
        <f t="shared" si="43"/>
        <v>9.3575702841528265</v>
      </c>
      <c r="AQ162" s="794">
        <f t="shared" si="44"/>
        <v>184.68114013448377</v>
      </c>
      <c r="AR162" s="669">
        <f>INDEX(Historical!$C$7:$C$1381,MATCH(B162,Historical!$B$7:$B$1403,0))*IF(AH162="n/a",1.03,IF(AH162&lt;0,1.01,IF(AH162&gt;10,1.1,(1+AH162/100))))</f>
        <v>0.98007</v>
      </c>
      <c r="AS162" s="788">
        <f t="shared" si="45"/>
        <v>1.0498509839999999</v>
      </c>
      <c r="AT162" s="788">
        <f t="shared" si="49"/>
        <v>1.1286947928983999</v>
      </c>
      <c r="AU162" s="788">
        <f t="shared" si="49"/>
        <v>1.2134597718450697</v>
      </c>
      <c r="AV162" s="788">
        <f t="shared" si="49"/>
        <v>1.3045906007106343</v>
      </c>
      <c r="AW162" s="780">
        <f t="shared" si="46"/>
        <v>5.6766661494541042</v>
      </c>
      <c r="AX162" s="795">
        <f t="shared" si="47"/>
        <v>8.1655151747038328</v>
      </c>
      <c r="AY162" s="960">
        <v>0.08</v>
      </c>
      <c r="AZ162" s="791">
        <v>7.02</v>
      </c>
      <c r="BA162" s="791">
        <v>-14.16</v>
      </c>
      <c r="BB162" s="791">
        <v>-3.95</v>
      </c>
      <c r="BC162" s="791">
        <v>-5.59</v>
      </c>
      <c r="BD162" s="933"/>
      <c r="BE162" s="641">
        <v>1997</v>
      </c>
      <c r="BF162" s="922">
        <f t="shared" si="48"/>
        <v>2</v>
      </c>
      <c r="BG162" s="847">
        <v>9.5</v>
      </c>
    </row>
    <row r="163" spans="1:59" ht="11.25" customHeight="1" x14ac:dyDescent="0.2">
      <c r="A163" s="895" t="s">
        <v>1063</v>
      </c>
      <c r="B163" s="899" t="s">
        <v>1064</v>
      </c>
      <c r="C163" s="957" t="s">
        <v>246</v>
      </c>
      <c r="D163" s="957" t="s">
        <v>4369</v>
      </c>
      <c r="E163" s="754">
        <v>9</v>
      </c>
      <c r="F163" s="1235">
        <v>523</v>
      </c>
      <c r="G163" s="1235" t="s">
        <v>106</v>
      </c>
      <c r="H163" s="1235" t="s">
        <v>106</v>
      </c>
      <c r="I163" s="898">
        <v>125.64</v>
      </c>
      <c r="J163" s="669">
        <f t="shared" si="35"/>
        <v>0.4624323463865011</v>
      </c>
      <c r="K163" s="909">
        <v>0.58099999999999996</v>
      </c>
      <c r="L163" s="911">
        <v>1</v>
      </c>
      <c r="M163" s="660">
        <f t="shared" si="36"/>
        <v>0.58099999999999996</v>
      </c>
      <c r="N163" s="894" t="s">
        <v>976</v>
      </c>
      <c r="O163" s="760">
        <v>0.54333333333333333</v>
      </c>
      <c r="P163" s="885">
        <v>43803</v>
      </c>
      <c r="Q163" s="885">
        <v>43832</v>
      </c>
      <c r="R163" s="660">
        <f t="shared" si="37"/>
        <v>6.9325153374233048</v>
      </c>
      <c r="S163" s="721">
        <f>IF(INDEX(Historical!$D$7:$D$1379,MATCH(B163,Historical!$B$7:$B$1403,0))=0,"n/a",(INDEX(Historical!$C$7:$C$1381,MATCH(B163,Historical!$B$7:$B$1403,0))/INDEX(Historical!$D$7:$D$1379,MATCH(B163,Historical!$B$7:$B$1403,0))-1)*100)</f>
        <v>6.9325153374232951</v>
      </c>
      <c r="T163" s="721">
        <f>IF(INDEX(Historical!$F$7:$F$1372,MATCH(B163,Historical!$B$7:$B$1403,0))=0,"n/a",((INDEX(Historical!$C$7:$C$1381,MATCH(B163,Historical!$B$7:$B$1403,0))/INDEX(Historical!$F$7:$F$1372,MATCH(B163,Historical!$B$7:$B$1403,0)))^(1/3)-1)*100)</f>
        <v>9.7087209869069149</v>
      </c>
      <c r="U163" s="721">
        <f>IF(INDEX(Historical!$H$7:$H$1372,MATCH(B163,Historical!$B$7:$B$1403,0))=0,"n/a",((INDEX(Historical!$C$7:$C$1381,MATCH(B163,Historical!$B$7:$B$1403,0))/INDEX(Historical!$H$7:$H$1372,MATCH(B163,Historical!$B$7:$B$1403,0)))^(1/5)-1)*100)</f>
        <v>11.753073815646054</v>
      </c>
      <c r="V163" s="721">
        <f>IF(INDEX(Historical!$O$7:$O$1372,MATCH(B163,Historical!$B$7:$B$1403,0))=0,"n/a",((INDEX(Historical!$C$7:$C$1381,MATCH(B163,Historical!$B$7:$B$1403,0))/INDEX(Historical!$O$7:$O$1372,MATCH(B163,Historical!$B$7:$B$1403,0)))^(1/10)-1)*100)</f>
        <v>13.300737887224212</v>
      </c>
      <c r="W163" s="722">
        <f t="shared" si="38"/>
        <v>0.88364073597264559</v>
      </c>
      <c r="X163" s="723">
        <f t="shared" si="39"/>
        <v>0.34772407738597788</v>
      </c>
      <c r="Y163" s="692" t="s">
        <v>4406</v>
      </c>
      <c r="Z163" s="669">
        <f t="shared" si="40"/>
        <v>16.599999999999998</v>
      </c>
      <c r="AA163" s="910">
        <f t="shared" si="41"/>
        <v>35.89714285714286</v>
      </c>
      <c r="AB163" s="911">
        <v>12</v>
      </c>
      <c r="AC163" s="889">
        <v>3.5</v>
      </c>
      <c r="AD163" s="889">
        <v>2.99</v>
      </c>
      <c r="AE163" s="889">
        <v>4</v>
      </c>
      <c r="AF163" s="889">
        <v>9.1300000000000008</v>
      </c>
      <c r="AG163" s="889">
        <v>28.499999999999996</v>
      </c>
      <c r="AH163" s="889">
        <v>225.59999999999997</v>
      </c>
      <c r="AI163" s="889">
        <v>6.2600000000000007</v>
      </c>
      <c r="AJ163" s="889">
        <v>33.800000000000004</v>
      </c>
      <c r="AK163" s="889">
        <v>12</v>
      </c>
      <c r="AL163" s="902">
        <v>5070</v>
      </c>
      <c r="AM163" s="896">
        <v>2.8000000000000003</v>
      </c>
      <c r="AN163" s="889">
        <v>2.68</v>
      </c>
      <c r="AO163" s="762">
        <f t="shared" si="42"/>
        <v>-23.681636695110306</v>
      </c>
      <c r="AP163" s="763">
        <f t="shared" si="43"/>
        <v>12.215506162032556</v>
      </c>
      <c r="AQ163" s="912">
        <f t="shared" si="44"/>
        <v>281.65773747092908</v>
      </c>
      <c r="AR163" s="669">
        <f>INDEX(Historical!$C$7:$C$1381,MATCH(B163,Historical!$B$7:$B$1403,0))*IF(AH163="n/a",1.03,IF(AH163&lt;0,1.01,IF(AH163&gt;10,1.1,(1+AH163/100))))</f>
        <v>0.6391</v>
      </c>
      <c r="AS163" s="910">
        <f t="shared" si="45"/>
        <v>0.67910766</v>
      </c>
      <c r="AT163" s="910">
        <f t="shared" si="49"/>
        <v>0.74701842600000001</v>
      </c>
      <c r="AU163" s="910">
        <f t="shared" si="49"/>
        <v>0.82172026860000003</v>
      </c>
      <c r="AV163" s="910">
        <f t="shared" si="49"/>
        <v>0.90389229546000005</v>
      </c>
      <c r="AW163" s="669">
        <f t="shared" si="46"/>
        <v>3.79083865006</v>
      </c>
      <c r="AX163" s="770">
        <f t="shared" si="47"/>
        <v>3.0172227396211397</v>
      </c>
      <c r="AY163" s="959">
        <v>1.2</v>
      </c>
      <c r="AZ163" s="896">
        <v>51.28</v>
      </c>
      <c r="BA163" s="896">
        <v>-25</v>
      </c>
      <c r="BB163" s="896">
        <v>-13.3</v>
      </c>
      <c r="BC163" s="896">
        <v>-0.72</v>
      </c>
      <c r="BE163" s="641">
        <v>2012</v>
      </c>
      <c r="BF163" s="922">
        <f t="shared" si="48"/>
        <v>0</v>
      </c>
      <c r="BG163" s="906">
        <v>6.2</v>
      </c>
    </row>
    <row r="164" spans="1:59" ht="11.25" customHeight="1" x14ac:dyDescent="0.2">
      <c r="A164" s="887" t="s">
        <v>1057</v>
      </c>
      <c r="B164" s="899" t="s">
        <v>1058</v>
      </c>
      <c r="C164" s="957" t="s">
        <v>153</v>
      </c>
      <c r="D164" s="957" t="s">
        <v>4337</v>
      </c>
      <c r="E164" s="754">
        <v>11</v>
      </c>
      <c r="F164" s="1235">
        <v>313</v>
      </c>
      <c r="G164" s="1235" t="s">
        <v>37</v>
      </c>
      <c r="H164" s="1235" t="s">
        <v>37</v>
      </c>
      <c r="I164" s="898">
        <v>417.62</v>
      </c>
      <c r="J164" s="669">
        <f t="shared" si="35"/>
        <v>0.30649873090369234</v>
      </c>
      <c r="K164" s="901">
        <v>0.32</v>
      </c>
      <c r="L164" s="911">
        <v>4</v>
      </c>
      <c r="M164" s="660">
        <f t="shared" si="36"/>
        <v>1.28</v>
      </c>
      <c r="N164" s="894" t="s">
        <v>119</v>
      </c>
      <c r="O164" s="756">
        <v>0.3</v>
      </c>
      <c r="P164" s="885">
        <v>43686</v>
      </c>
      <c r="Q164" s="885">
        <v>43711</v>
      </c>
      <c r="R164" s="660">
        <f t="shared" si="37"/>
        <v>6.6666666666666732</v>
      </c>
      <c r="S164" s="721">
        <f>IF(INDEX(Historical!$D$7:$D$1379,MATCH(B164,Historical!$B$7:$B$1403,0))=0,"n/a",(INDEX(Historical!$C$7:$C$1381,MATCH(B164,Historical!$B$7:$B$1403,0))/INDEX(Historical!$D$7:$D$1379,MATCH(B164,Historical!$B$7:$B$1403,0))-1)*100)</f>
        <v>6.8965517241379448</v>
      </c>
      <c r="T164" s="721">
        <f>IF(INDEX(Historical!$F$7:$F$1372,MATCH(B164,Historical!$B$7:$B$1403,0))=0,"n/a",((INDEX(Historical!$C$7:$C$1381,MATCH(B164,Historical!$B$7:$B$1403,0))/INDEX(Historical!$F$7:$F$1372,MATCH(B164,Historical!$B$7:$B$1403,0)))^(1/3)-1)*100)</f>
        <v>7.4337070988966358</v>
      </c>
      <c r="U164" s="721">
        <f>IF(INDEX(Historical!$H$7:$H$1372,MATCH(B164,Historical!$B$7:$B$1403,0))=0,"n/a",((INDEX(Historical!$C$7:$C$1381,MATCH(B164,Historical!$B$7:$B$1403,0))/INDEX(Historical!$H$7:$H$1372,MATCH(B164,Historical!$B$7:$B$1403,0)))^(1/5)-1)*100)</f>
        <v>8.1006934307831244</v>
      </c>
      <c r="V164" s="721">
        <f>IF(INDEX(Historical!$O$7:$O$1372,MATCH(B164,Historical!$B$7:$B$1403,0))=0,"n/a",((INDEX(Historical!$C$7:$C$1381,MATCH(B164,Historical!$B$7:$B$1403,0))/INDEX(Historical!$O$7:$O$1372,MATCH(B164,Historical!$B$7:$B$1403,0)))^(1/10)-1)*100)</f>
        <v>13.164945456892996</v>
      </c>
      <c r="W164" s="722">
        <f t="shared" si="38"/>
        <v>0.61532297701557936</v>
      </c>
      <c r="X164" s="723">
        <f t="shared" si="39"/>
        <v>0.33612835812378111</v>
      </c>
      <c r="Y164" s="686"/>
      <c r="Z164" s="669">
        <f t="shared" si="40"/>
        <v>9.6168294515401964</v>
      </c>
      <c r="AA164" s="910">
        <f t="shared" si="41"/>
        <v>31.376408715251689</v>
      </c>
      <c r="AB164" s="911">
        <v>12</v>
      </c>
      <c r="AC164" s="889">
        <v>13.31</v>
      </c>
      <c r="AD164" s="889">
        <v>2.73</v>
      </c>
      <c r="AE164" s="889">
        <v>3.46</v>
      </c>
      <c r="AF164" s="889">
        <v>9.92</v>
      </c>
      <c r="AG164" s="889">
        <v>32.5</v>
      </c>
      <c r="AH164" s="889">
        <v>127.89999999999999</v>
      </c>
      <c r="AI164" s="889">
        <v>11.65</v>
      </c>
      <c r="AJ164" s="889">
        <v>24.099999999999998</v>
      </c>
      <c r="AK164" s="889">
        <v>11.5</v>
      </c>
      <c r="AL164" s="902">
        <v>6710</v>
      </c>
      <c r="AM164" s="896">
        <v>1.4000000000000001</v>
      </c>
      <c r="AN164" s="889">
        <v>0.2</v>
      </c>
      <c r="AO164" s="762">
        <f t="shared" si="42"/>
        <v>-22.96921655356487</v>
      </c>
      <c r="AP164" s="763">
        <f t="shared" si="43"/>
        <v>8.407192161686817</v>
      </c>
      <c r="AQ164" s="912">
        <f t="shared" si="44"/>
        <v>271.93426806078207</v>
      </c>
      <c r="AR164" s="669">
        <f>INDEX(Historical!$C$7:$C$1381,MATCH(B164,Historical!$B$7:$B$1403,0))*IF(AH164="n/a",1.03,IF(AH164&lt;0,1.01,IF(AH164&gt;10,1.1,(1+AH164/100))))</f>
        <v>1.3640000000000001</v>
      </c>
      <c r="AS164" s="910">
        <f t="shared" si="45"/>
        <v>1.5004000000000002</v>
      </c>
      <c r="AT164" s="910">
        <f t="shared" si="49"/>
        <v>1.6504400000000004</v>
      </c>
      <c r="AU164" s="910">
        <f t="shared" si="49"/>
        <v>1.8154840000000005</v>
      </c>
      <c r="AV164" s="910">
        <f t="shared" si="49"/>
        <v>1.9970324000000008</v>
      </c>
      <c r="AW164" s="669">
        <f t="shared" si="46"/>
        <v>8.3273564000000011</v>
      </c>
      <c r="AX164" s="770">
        <f t="shared" si="47"/>
        <v>1.9940032565490162</v>
      </c>
      <c r="AY164" s="959">
        <v>1.01</v>
      </c>
      <c r="AZ164" s="896">
        <v>33.22</v>
      </c>
      <c r="BA164" s="896">
        <v>-18.709999999999997</v>
      </c>
      <c r="BB164" s="896">
        <v>-10.17</v>
      </c>
      <c r="BC164" s="896">
        <v>0.92999999999999994</v>
      </c>
      <c r="BE164" s="641">
        <v>2009</v>
      </c>
      <c r="BF164" s="922">
        <f t="shared" si="48"/>
        <v>0</v>
      </c>
      <c r="BG164" s="906">
        <v>18.399999999999999</v>
      </c>
    </row>
    <row r="165" spans="1:59" ht="11.25" customHeight="1" x14ac:dyDescent="0.2">
      <c r="A165" s="887" t="s">
        <v>482</v>
      </c>
      <c r="B165" s="899" t="s">
        <v>483</v>
      </c>
      <c r="C165" s="957" t="s">
        <v>112</v>
      </c>
      <c r="D165" s="957" t="s">
        <v>4371</v>
      </c>
      <c r="E165" s="754">
        <v>22</v>
      </c>
      <c r="F165" s="1235">
        <v>156</v>
      </c>
      <c r="G165" s="1235" t="s">
        <v>106</v>
      </c>
      <c r="H165" s="1235" t="s">
        <v>106</v>
      </c>
      <c r="I165" s="898">
        <v>68.900000000000006</v>
      </c>
      <c r="J165" s="669">
        <f t="shared" si="35"/>
        <v>2.9608127721335267</v>
      </c>
      <c r="K165" s="908">
        <v>0.51</v>
      </c>
      <c r="L165" s="911">
        <v>4</v>
      </c>
      <c r="M165" s="660">
        <f t="shared" si="36"/>
        <v>2.04</v>
      </c>
      <c r="N165" s="894" t="s">
        <v>151</v>
      </c>
      <c r="O165" s="757">
        <v>0.5</v>
      </c>
      <c r="P165" s="885">
        <v>43811</v>
      </c>
      <c r="Q165" s="885">
        <v>43829</v>
      </c>
      <c r="R165" s="660">
        <f t="shared" si="37"/>
        <v>2.0000000000000018</v>
      </c>
      <c r="S165" s="721">
        <f>IF(INDEX(Historical!$D$7:$D$1379,MATCH(B165,Historical!$B$7:$B$1403,0))=0,"n/a",(INDEX(Historical!$C$7:$C$1381,MATCH(B165,Historical!$B$7:$B$1403,0))/INDEX(Historical!$D$7:$D$1379,MATCH(B165,Historical!$B$7:$B$1403,0))-1)*100)</f>
        <v>6.9148936170212671</v>
      </c>
      <c r="T165" s="721">
        <f>IF(INDEX(Historical!$F$7:$F$1372,MATCH(B165,Historical!$B$7:$B$1403,0))=0,"n/a",((INDEX(Historical!$C$7:$C$1381,MATCH(B165,Historical!$B$7:$B$1403,0))/INDEX(Historical!$F$7:$F$1372,MATCH(B165,Historical!$B$7:$B$1403,0)))^(1/3)-1)*100)</f>
        <v>4.9257953047803449</v>
      </c>
      <c r="U165" s="721">
        <f>IF(INDEX(Historical!$H$7:$H$1372,MATCH(B165,Historical!$B$7:$B$1403,0))=0,"n/a",((INDEX(Historical!$C$7:$C$1381,MATCH(B165,Historical!$B$7:$B$1403,0))/INDEX(Historical!$H$7:$H$1372,MATCH(B165,Historical!$B$7:$B$1403,0)))^(1/5)-1)*100)</f>
        <v>7.0463846091870952</v>
      </c>
      <c r="V165" s="721">
        <f>IF(INDEX(Historical!$O$7:$O$1372,MATCH(B165,Historical!$B$7:$B$1403,0))=0,"n/a",((INDEX(Historical!$C$7:$C$1381,MATCH(B165,Historical!$B$7:$B$1403,0))/INDEX(Historical!$O$7:$O$1372,MATCH(B165,Historical!$B$7:$B$1403,0)))^(1/10)-1)*100)</f>
        <v>7.6694469888754169</v>
      </c>
      <c r="W165" s="722">
        <f t="shared" si="38"/>
        <v>0.9187604555332245</v>
      </c>
      <c r="X165" s="723">
        <f t="shared" si="39"/>
        <v>1.0676340316950144</v>
      </c>
      <c r="Y165" s="682"/>
      <c r="Z165" s="669">
        <f t="shared" si="40"/>
        <v>48.687350835322192</v>
      </c>
      <c r="AA165" s="910">
        <f t="shared" si="41"/>
        <v>16.443914081145586</v>
      </c>
      <c r="AB165" s="911">
        <v>12</v>
      </c>
      <c r="AC165" s="889">
        <v>4.1900000000000004</v>
      </c>
      <c r="AD165" s="889">
        <v>2.09</v>
      </c>
      <c r="AE165" s="889">
        <v>0.61</v>
      </c>
      <c r="AF165" s="889">
        <v>5.61</v>
      </c>
      <c r="AG165" s="889">
        <v>34.699999999999996</v>
      </c>
      <c r="AH165" s="889">
        <v>-11.899999999999999</v>
      </c>
      <c r="AI165" s="889">
        <v>17.7</v>
      </c>
      <c r="AJ165" s="889">
        <v>6.6000000000000005</v>
      </c>
      <c r="AK165" s="889">
        <v>7.870000000000001</v>
      </c>
      <c r="AL165" s="902">
        <v>9330</v>
      </c>
      <c r="AM165" s="896">
        <v>0.8</v>
      </c>
      <c r="AN165" s="889">
        <v>0.79</v>
      </c>
      <c r="AO165" s="762">
        <f t="shared" si="42"/>
        <v>-6.436716699824963</v>
      </c>
      <c r="AP165" s="763">
        <f t="shared" si="43"/>
        <v>10.007197381320623</v>
      </c>
      <c r="AQ165" s="912">
        <f t="shared" si="44"/>
        <v>102.48496020443017</v>
      </c>
      <c r="AR165" s="669">
        <f>INDEX(Historical!$C$7:$C$1381,MATCH(B165,Historical!$B$7:$B$1403,0))*IF(AH165="n/a",1.03,IF(AH165&lt;0,1.01,IF(AH165&gt;10,1.1,(1+AH165/100))))</f>
        <v>2.0301</v>
      </c>
      <c r="AS165" s="910">
        <f t="shared" si="45"/>
        <v>2.2331100000000004</v>
      </c>
      <c r="AT165" s="910">
        <f t="shared" si="49"/>
        <v>2.4088557570000004</v>
      </c>
      <c r="AU165" s="910">
        <f t="shared" si="49"/>
        <v>2.5984327050759006</v>
      </c>
      <c r="AV165" s="910">
        <f t="shared" si="49"/>
        <v>2.8029293589653741</v>
      </c>
      <c r="AW165" s="669">
        <f t="shared" si="46"/>
        <v>12.073427821041276</v>
      </c>
      <c r="AX165" s="770">
        <f t="shared" si="47"/>
        <v>17.523117301946698</v>
      </c>
      <c r="AY165" s="959">
        <v>0.6</v>
      </c>
      <c r="AZ165" s="896">
        <v>-1.39</v>
      </c>
      <c r="BA165" s="896">
        <v>-25.1</v>
      </c>
      <c r="BB165" s="896">
        <v>-9.69</v>
      </c>
      <c r="BC165" s="896">
        <v>-14.580000000000002</v>
      </c>
      <c r="BE165" s="641">
        <v>1999</v>
      </c>
      <c r="BF165" s="922">
        <f t="shared" si="48"/>
        <v>2</v>
      </c>
      <c r="BG165" s="906">
        <v>12.4</v>
      </c>
    </row>
    <row r="166" spans="1:59" ht="11.25" customHeight="1" x14ac:dyDescent="0.2">
      <c r="A166" s="887" t="s">
        <v>1061</v>
      </c>
      <c r="B166" s="899" t="s">
        <v>1062</v>
      </c>
      <c r="C166" s="957" t="s">
        <v>246</v>
      </c>
      <c r="D166" s="957" t="s">
        <v>4333</v>
      </c>
      <c r="E166" s="754">
        <v>11</v>
      </c>
      <c r="F166" s="1235">
        <v>337</v>
      </c>
      <c r="G166" s="1235" t="s">
        <v>106</v>
      </c>
      <c r="H166" s="1235" t="s">
        <v>106</v>
      </c>
      <c r="I166" s="898">
        <v>4.01</v>
      </c>
      <c r="J166" s="669">
        <f t="shared" si="35"/>
        <v>8.9775561097256862</v>
      </c>
      <c r="K166" s="901">
        <v>0.09</v>
      </c>
      <c r="L166" s="911">
        <v>4</v>
      </c>
      <c r="M166" s="660">
        <f t="shared" si="36"/>
        <v>0.36</v>
      </c>
      <c r="N166" s="894" t="s">
        <v>163</v>
      </c>
      <c r="O166" s="756">
        <v>8.7499999999999994E-2</v>
      </c>
      <c r="P166" s="885">
        <v>43903</v>
      </c>
      <c r="Q166" s="885">
        <v>43920</v>
      </c>
      <c r="R166" s="660">
        <f t="shared" si="37"/>
        <v>2.8571428571428599</v>
      </c>
      <c r="S166" s="721">
        <f>IF(INDEX(Historical!$D$7:$D$1379,MATCH(B166,Historical!$B$7:$B$1403,0))=0,"n/a",(INDEX(Historical!$C$7:$C$1381,MATCH(B166,Historical!$B$7:$B$1403,0))/INDEX(Historical!$D$7:$D$1379,MATCH(B166,Historical!$B$7:$B$1403,0))-1)*100)</f>
        <v>2.9411764705882248</v>
      </c>
      <c r="T166" s="721">
        <f>IF(INDEX(Historical!$F$7:$F$1372,MATCH(B166,Historical!$B$7:$B$1403,0))=0,"n/a",((INDEX(Historical!$C$7:$C$1381,MATCH(B166,Historical!$B$7:$B$1403,0))/INDEX(Historical!$F$7:$F$1372,MATCH(B166,Historical!$B$7:$B$1403,0)))^(1/3)-1)*100)</f>
        <v>3.0321324952139239</v>
      </c>
      <c r="U166" s="721">
        <f>IF(INDEX(Historical!$H$7:$H$1372,MATCH(B166,Historical!$B$7:$B$1403,0))=0,"n/a",((INDEX(Historical!$C$7:$C$1381,MATCH(B166,Historical!$B$7:$B$1403,0))/INDEX(Historical!$H$7:$H$1372,MATCH(B166,Historical!$B$7:$B$1403,0)))^(1/5)-1)*100)</f>
        <v>3.1310306477545069</v>
      </c>
      <c r="V166" s="721" t="str">
        <f>IF(INDEX(Historical!$O$7:$O$1372,MATCH(B166,Historical!$B$7:$B$1403,0))=0,"n/a",((INDEX(Historical!$C$7:$C$1381,MATCH(B166,Historical!$B$7:$B$1403,0))/INDEX(Historical!$O$7:$O$1372,MATCH(B166,Historical!$B$7:$B$1403,0)))^(1/10)-1)*100)</f>
        <v>n/a</v>
      </c>
      <c r="W166" s="722" t="str">
        <f t="shared" si="38"/>
        <v>n/a</v>
      </c>
      <c r="X166" s="723" t="str">
        <f t="shared" si="39"/>
        <v>n/a</v>
      </c>
      <c r="Y166" s="682"/>
      <c r="Z166" s="669" t="str">
        <f t="shared" si="40"/>
        <v>n/a</v>
      </c>
      <c r="AA166" s="910" t="str">
        <f t="shared" si="41"/>
        <v>n/a</v>
      </c>
      <c r="AB166" s="911">
        <v>1</v>
      </c>
      <c r="AC166" s="889">
        <v>-0.21</v>
      </c>
      <c r="AD166" s="889" t="s">
        <v>136</v>
      </c>
      <c r="AE166" s="889">
        <v>0.24</v>
      </c>
      <c r="AF166" s="889">
        <v>0.85</v>
      </c>
      <c r="AG166" s="889">
        <v>-4.3999999999999995</v>
      </c>
      <c r="AH166" s="889">
        <v>-65.600000000000009</v>
      </c>
      <c r="AI166" s="889">
        <v>66.7</v>
      </c>
      <c r="AJ166" s="889">
        <v>-10</v>
      </c>
      <c r="AK166" s="889">
        <v>10</v>
      </c>
      <c r="AL166" s="902">
        <v>488.42</v>
      </c>
      <c r="AM166" s="896">
        <v>0.2</v>
      </c>
      <c r="AN166" s="889">
        <v>0</v>
      </c>
      <c r="AO166" s="762" t="str">
        <f t="shared" si="42"/>
        <v>n/a</v>
      </c>
      <c r="AP166" s="763">
        <f t="shared" si="43"/>
        <v>12.108586757480193</v>
      </c>
      <c r="AQ166" s="912" t="str">
        <f t="shared" si="44"/>
        <v>n/a</v>
      </c>
      <c r="AR166" s="669">
        <f>INDEX(Historical!$C$7:$C$1381,MATCH(B166,Historical!$B$7:$B$1403,0))*IF(AH166="n/a",1.03,IF(AH166&lt;0,1.01,IF(AH166&gt;10,1.1,(1+AH166/100))))</f>
        <v>0.35349999999999998</v>
      </c>
      <c r="AS166" s="910">
        <f t="shared" si="45"/>
        <v>0.38885000000000003</v>
      </c>
      <c r="AT166" s="910">
        <f t="shared" si="49"/>
        <v>0.42773500000000009</v>
      </c>
      <c r="AU166" s="910">
        <f t="shared" si="49"/>
        <v>0.47050850000000011</v>
      </c>
      <c r="AV166" s="910">
        <f t="shared" si="49"/>
        <v>0.5175593500000002</v>
      </c>
      <c r="AW166" s="669">
        <f t="shared" si="46"/>
        <v>2.1581528500000005</v>
      </c>
      <c r="AX166" s="770">
        <f t="shared" si="47"/>
        <v>53.819273067331686</v>
      </c>
      <c r="AY166" s="959">
        <v>0.36</v>
      </c>
      <c r="AZ166" s="896">
        <v>72.099999999999994</v>
      </c>
      <c r="BA166" s="896">
        <v>-34.369999999999997</v>
      </c>
      <c r="BB166" s="896">
        <v>-1.24</v>
      </c>
      <c r="BC166" s="896">
        <v>8.92</v>
      </c>
      <c r="BE166" s="641">
        <v>2010</v>
      </c>
      <c r="BF166" s="922">
        <f t="shared" si="48"/>
        <v>0</v>
      </c>
      <c r="BG166" s="906">
        <v>-1.7000000000000002</v>
      </c>
    </row>
    <row r="167" spans="1:59" ht="11.25" customHeight="1" x14ac:dyDescent="0.2">
      <c r="A167" s="887" t="s">
        <v>179</v>
      </c>
      <c r="B167" s="899" t="s">
        <v>180</v>
      </c>
      <c r="C167" s="957" t="s">
        <v>108</v>
      </c>
      <c r="D167" s="957" t="s">
        <v>118</v>
      </c>
      <c r="E167" s="754">
        <v>60</v>
      </c>
      <c r="F167" s="1235">
        <v>9</v>
      </c>
      <c r="G167" s="1157" t="s">
        <v>37</v>
      </c>
      <c r="H167" s="1157" t="s">
        <v>37</v>
      </c>
      <c r="I167" s="889">
        <v>93.24</v>
      </c>
      <c r="J167" s="669">
        <f t="shared" si="35"/>
        <v>2.574002574002574</v>
      </c>
      <c r="K167" s="901">
        <v>0.6</v>
      </c>
      <c r="L167" s="911">
        <v>4</v>
      </c>
      <c r="M167" s="660">
        <f t="shared" si="36"/>
        <v>2.4</v>
      </c>
      <c r="N167" s="894" t="s">
        <v>219</v>
      </c>
      <c r="O167" s="756">
        <v>0.56000000000000005</v>
      </c>
      <c r="P167" s="885">
        <v>43907</v>
      </c>
      <c r="Q167" s="885">
        <v>43936</v>
      </c>
      <c r="R167" s="660">
        <f t="shared" si="37"/>
        <v>7.1428571428571281</v>
      </c>
      <c r="S167" s="721">
        <f>IF(INDEX(Historical!$D$7:$D$1379,MATCH(B167,Historical!$B$7:$B$1403,0))=0,"n/a",(INDEX(Historical!$C$7:$C$1381,MATCH(B167,Historical!$B$7:$B$1403,0))/INDEX(Historical!$D$7:$D$1379,MATCH(B167,Historical!$B$7:$B$1403,0))-1)*100)</f>
        <v>5.741626794258381</v>
      </c>
      <c r="T167" s="721">
        <f>IF(INDEX(Historical!$F$7:$F$1372,MATCH(B167,Historical!$B$7:$B$1403,0))=0,"n/a",((INDEX(Historical!$C$7:$C$1381,MATCH(B167,Historical!$B$7:$B$1403,0))/INDEX(Historical!$F$7:$F$1372,MATCH(B167,Historical!$B$7:$B$1403,0)))^(1/3)-1)*100)</f>
        <v>5.1670174815897862</v>
      </c>
      <c r="U167" s="721">
        <f>IF(INDEX(Historical!$H$7:$H$1372,MATCH(B167,Historical!$B$7:$B$1403,0))=0,"n/a",((INDEX(Historical!$C$7:$C$1381,MATCH(B167,Historical!$B$7:$B$1403,0))/INDEX(Historical!$H$7:$H$1372,MATCH(B167,Historical!$B$7:$B$1403,0)))^(1/5)-1)*100)</f>
        <v>4.8983374579510519</v>
      </c>
      <c r="V167" s="721">
        <f>IF(INDEX(Historical!$O$7:$O$1372,MATCH(B167,Historical!$B$7:$B$1403,0))=0,"n/a",((INDEX(Historical!$C$7:$C$1381,MATCH(B167,Historical!$B$7:$B$1403,0))/INDEX(Historical!$O$7:$O$1372,MATCH(B167,Historical!$B$7:$B$1403,0)))^(1/10)-1)*100)</f>
        <v>3.5113072097720188</v>
      </c>
      <c r="W167" s="722">
        <f t="shared" si="38"/>
        <v>1.3950181984415684</v>
      </c>
      <c r="X167" s="723" t="str">
        <f t="shared" si="39"/>
        <v>n/a</v>
      </c>
      <c r="Y167" s="683"/>
      <c r="Z167" s="669">
        <f t="shared" si="40"/>
        <v>19.834710743801654</v>
      </c>
      <c r="AA167" s="910">
        <f t="shared" si="41"/>
        <v>7.7057851239669422</v>
      </c>
      <c r="AB167" s="911">
        <v>12</v>
      </c>
      <c r="AC167" s="889">
        <v>12.1</v>
      </c>
      <c r="AD167" s="889">
        <v>12.39</v>
      </c>
      <c r="AE167" s="889">
        <v>1.94</v>
      </c>
      <c r="AF167" s="889">
        <v>1.62</v>
      </c>
      <c r="AG167" s="889">
        <v>14.000000000000002</v>
      </c>
      <c r="AH167" s="889">
        <v>-47.3</v>
      </c>
      <c r="AI167" s="889">
        <v>3.04</v>
      </c>
      <c r="AJ167" s="889">
        <v>-10.9</v>
      </c>
      <c r="AK167" s="889">
        <v>0.62</v>
      </c>
      <c r="AL167" s="902">
        <v>15340</v>
      </c>
      <c r="AM167" s="896">
        <v>1.7000000000000002</v>
      </c>
      <c r="AN167" s="889">
        <v>0.09</v>
      </c>
      <c r="AO167" s="762">
        <f t="shared" si="42"/>
        <v>-0.23344509201331576</v>
      </c>
      <c r="AP167" s="763">
        <f t="shared" si="43"/>
        <v>7.4723400319536264</v>
      </c>
      <c r="AQ167" s="912">
        <f t="shared" si="44"/>
        <v>-25.513992661331365</v>
      </c>
      <c r="AR167" s="669">
        <f>INDEX(Historical!$C$7:$C$1381,MATCH(B167,Historical!$B$7:$B$1403,0))*IF(AH167="n/a",1.03,IF(AH167&lt;0,1.01,IF(AH167&gt;10,1.1,(1+AH167/100))))</f>
        <v>2.2321</v>
      </c>
      <c r="AS167" s="910">
        <f t="shared" si="45"/>
        <v>2.29995584</v>
      </c>
      <c r="AT167" s="910">
        <f t="shared" ref="AT167:AV186" si="50">IF($AK167="n/a",1.03*AS167,IF($AK167&lt;0,1.01*AS167,IF($AK167&gt;10,1.1*AS167,(1+$AK167/100)*AS167)))</f>
        <v>2.314215566208</v>
      </c>
      <c r="AU167" s="910">
        <f t="shared" si="50"/>
        <v>2.3285637027184896</v>
      </c>
      <c r="AV167" s="910">
        <f t="shared" si="50"/>
        <v>2.343000797675344</v>
      </c>
      <c r="AW167" s="669">
        <f t="shared" si="46"/>
        <v>11.517835906601835</v>
      </c>
      <c r="AX167" s="770">
        <f t="shared" si="47"/>
        <v>12.352891362721833</v>
      </c>
      <c r="AY167" s="959">
        <v>0.59</v>
      </c>
      <c r="AZ167" s="896">
        <v>12.34</v>
      </c>
      <c r="BA167" s="896">
        <v>-21.11</v>
      </c>
      <c r="BB167" s="896">
        <v>-12.75</v>
      </c>
      <c r="BC167" s="896">
        <v>-13.54</v>
      </c>
      <c r="BE167" s="641">
        <v>1961</v>
      </c>
      <c r="BF167" s="922">
        <f t="shared" si="48"/>
        <v>6</v>
      </c>
      <c r="BG167" s="906">
        <v>5.2</v>
      </c>
    </row>
    <row r="168" spans="1:59" ht="11.25" customHeight="1" x14ac:dyDescent="0.2">
      <c r="A168" s="905" t="s">
        <v>1071</v>
      </c>
      <c r="B168" s="899" t="s">
        <v>1072</v>
      </c>
      <c r="C168" s="957" t="s">
        <v>108</v>
      </c>
      <c r="D168" s="957" t="s">
        <v>4355</v>
      </c>
      <c r="E168" s="754">
        <v>9</v>
      </c>
      <c r="F168" s="1235">
        <v>511</v>
      </c>
      <c r="G168" s="1235" t="s">
        <v>106</v>
      </c>
      <c r="H168" s="1235" t="s">
        <v>106</v>
      </c>
      <c r="I168" s="898">
        <v>19.14</v>
      </c>
      <c r="J168" s="669">
        <f t="shared" si="35"/>
        <v>2.2988505747126435</v>
      </c>
      <c r="K168" s="901">
        <v>0.11</v>
      </c>
      <c r="L168" s="911">
        <v>4</v>
      </c>
      <c r="M168" s="660">
        <f t="shared" si="36"/>
        <v>0.44</v>
      </c>
      <c r="N168" s="894" t="s">
        <v>139</v>
      </c>
      <c r="O168" s="756">
        <v>0.09</v>
      </c>
      <c r="P168" s="885">
        <v>43759</v>
      </c>
      <c r="Q168" s="885">
        <v>43770</v>
      </c>
      <c r="R168" s="660">
        <f t="shared" si="37"/>
        <v>22.222222222222225</v>
      </c>
      <c r="S168" s="721">
        <f>IF(INDEX(Historical!$D$7:$D$1379,MATCH(B168,Historical!$B$7:$B$1403,0))=0,"n/a",(INDEX(Historical!$C$7:$C$1381,MATCH(B168,Historical!$B$7:$B$1403,0))/INDEX(Historical!$D$7:$D$1379,MATCH(B168,Historical!$B$7:$B$1403,0))-1)*100)</f>
        <v>31.25</v>
      </c>
      <c r="T168" s="721">
        <f>IF(INDEX(Historical!$F$7:$F$1372,MATCH(B168,Historical!$B$7:$B$1403,0))=0,"n/a",((INDEX(Historical!$C$7:$C$1381,MATCH(B168,Historical!$B$7:$B$1403,0))/INDEX(Historical!$F$7:$F$1372,MATCH(B168,Historical!$B$7:$B$1403,0)))^(1/3)-1)*100)</f>
        <v>24.053456597035684</v>
      </c>
      <c r="U168" s="721">
        <f>IF(INDEX(Historical!$H$7:$H$1372,MATCH(B168,Historical!$B$7:$B$1403,0))=0,"n/a",((INDEX(Historical!$C$7:$C$1381,MATCH(B168,Historical!$B$7:$B$1403,0))/INDEX(Historical!$H$7:$H$1372,MATCH(B168,Historical!$B$7:$B$1403,0)))^(1/5)-1)*100)</f>
        <v>17.192316229445325</v>
      </c>
      <c r="V168" s="721">
        <f>IF(INDEX(Historical!$O$7:$O$1372,MATCH(B168,Historical!$B$7:$B$1403,0))=0,"n/a",((INDEX(Historical!$C$7:$C$1381,MATCH(B168,Historical!$B$7:$B$1403,0))/INDEX(Historical!$O$7:$O$1372,MATCH(B168,Historical!$B$7:$B$1403,0)))^(1/10)-1)*100)</f>
        <v>5.3248691300327167</v>
      </c>
      <c r="W168" s="722">
        <f t="shared" si="38"/>
        <v>3.2286833365498491</v>
      </c>
      <c r="X168" s="723">
        <f t="shared" si="39"/>
        <v>1.7724037349943631</v>
      </c>
      <c r="Y168" s="682"/>
      <c r="Z168" s="669">
        <f t="shared" si="40"/>
        <v>22</v>
      </c>
      <c r="AA168" s="910">
        <f t="shared" si="41"/>
        <v>9.57</v>
      </c>
      <c r="AB168" s="911">
        <v>12</v>
      </c>
      <c r="AC168" s="889">
        <v>2</v>
      </c>
      <c r="AD168" s="889">
        <v>1.2</v>
      </c>
      <c r="AE168" s="889">
        <v>3.25</v>
      </c>
      <c r="AF168" s="889">
        <v>0.93</v>
      </c>
      <c r="AG168" s="889">
        <v>7.1</v>
      </c>
      <c r="AH168" s="889">
        <v>-23.1</v>
      </c>
      <c r="AI168" s="889">
        <v>4.3600000000000003</v>
      </c>
      <c r="AJ168" s="889">
        <v>9.7000000000000011</v>
      </c>
      <c r="AK168" s="889">
        <v>8</v>
      </c>
      <c r="AL168" s="902">
        <v>319.26</v>
      </c>
      <c r="AM168" s="896">
        <v>0.8</v>
      </c>
      <c r="AN168" s="889">
        <v>0.09</v>
      </c>
      <c r="AO168" s="762">
        <f t="shared" si="42"/>
        <v>9.9211668041579699</v>
      </c>
      <c r="AP168" s="763">
        <f t="shared" si="43"/>
        <v>19.49116680415797</v>
      </c>
      <c r="AQ168" s="912">
        <f t="shared" si="44"/>
        <v>-37.106439121321813</v>
      </c>
      <c r="AR168" s="669">
        <f>INDEX(Historical!$C$7:$C$1381,MATCH(B168,Historical!$B$7:$B$1403,0))*IF(AH168="n/a",1.03,IF(AH168&lt;0,1.01,IF(AH168&gt;10,1.1,(1+AH168/100))))</f>
        <v>0.42419999999999997</v>
      </c>
      <c r="AS168" s="910">
        <f t="shared" si="45"/>
        <v>0.44269512</v>
      </c>
      <c r="AT168" s="910">
        <f t="shared" si="50"/>
        <v>0.47811072960000001</v>
      </c>
      <c r="AU168" s="910">
        <f t="shared" si="50"/>
        <v>0.51635958796800008</v>
      </c>
      <c r="AV168" s="910">
        <f t="shared" si="50"/>
        <v>0.5576683550054401</v>
      </c>
      <c r="AW168" s="669">
        <f t="shared" si="46"/>
        <v>2.41903379257344</v>
      </c>
      <c r="AX168" s="770">
        <f t="shared" si="47"/>
        <v>12.638630055242633</v>
      </c>
      <c r="AY168" s="959">
        <v>0.82</v>
      </c>
      <c r="AZ168" s="896">
        <v>-3.58</v>
      </c>
      <c r="BA168" s="896">
        <v>-21.3</v>
      </c>
      <c r="BB168" s="896">
        <v>-16.02</v>
      </c>
      <c r="BC168" s="896">
        <v>-12.91</v>
      </c>
      <c r="BE168" s="641">
        <v>2011</v>
      </c>
      <c r="BF168" s="922">
        <f t="shared" si="48"/>
        <v>0</v>
      </c>
      <c r="BG168" s="906">
        <v>1</v>
      </c>
    </row>
    <row r="169" spans="1:59" ht="11.25" customHeight="1" x14ac:dyDescent="0.2">
      <c r="A169" s="887" t="s">
        <v>190</v>
      </c>
      <c r="B169" s="899" t="s">
        <v>191</v>
      </c>
      <c r="C169" s="957" t="s">
        <v>128</v>
      </c>
      <c r="D169" s="957" t="s">
        <v>4370</v>
      </c>
      <c r="E169" s="754">
        <v>56</v>
      </c>
      <c r="F169" s="1235">
        <v>15</v>
      </c>
      <c r="G169" s="1206" t="s">
        <v>115</v>
      </c>
      <c r="H169" s="1206" t="s">
        <v>115</v>
      </c>
      <c r="I169" s="889">
        <v>67.569999999999993</v>
      </c>
      <c r="J169" s="669">
        <f t="shared" si="35"/>
        <v>2.5455083616989791</v>
      </c>
      <c r="K169" s="901">
        <v>0.43</v>
      </c>
      <c r="L169" s="911">
        <v>4</v>
      </c>
      <c r="M169" s="660">
        <f t="shared" si="36"/>
        <v>1.72</v>
      </c>
      <c r="N169" s="894" t="s">
        <v>107</v>
      </c>
      <c r="O169" s="756">
        <v>0.42</v>
      </c>
      <c r="P169" s="636">
        <v>43572</v>
      </c>
      <c r="Q169" s="636">
        <v>43600</v>
      </c>
      <c r="R169" s="660">
        <f t="shared" si="37"/>
        <v>2.3809523809523832</v>
      </c>
      <c r="S169" s="721">
        <f>IF(INDEX(Historical!$D$7:$D$1379,MATCH(B169,Historical!$B$7:$B$1403,0))=0,"n/a",(INDEX(Historical!$C$7:$C$1381,MATCH(B169,Historical!$B$7:$B$1403,0))/INDEX(Historical!$D$7:$D$1379,MATCH(B169,Historical!$B$7:$B$1403,0))-1)*100)</f>
        <v>3.0120481927710774</v>
      </c>
      <c r="T169" s="721">
        <f>IF(INDEX(Historical!$F$7:$F$1372,MATCH(B169,Historical!$B$7:$B$1403,0))=0,"n/a",((INDEX(Historical!$C$7:$C$1381,MATCH(B169,Historical!$B$7:$B$1403,0))/INDEX(Historical!$F$7:$F$1372,MATCH(B169,Historical!$B$7:$B$1403,0)))^(1/3)-1)*100)</f>
        <v>3.3288202147229384</v>
      </c>
      <c r="U169" s="721">
        <f>IF(INDEX(Historical!$H$7:$H$1372,MATCH(B169,Historical!$B$7:$B$1403,0))=0,"n/a",((INDEX(Historical!$C$7:$C$1381,MATCH(B169,Historical!$B$7:$B$1403,0))/INDEX(Historical!$H$7:$H$1372,MATCH(B169,Historical!$B$7:$B$1403,0)))^(1/5)-1)*100)</f>
        <v>3.786664117545846</v>
      </c>
      <c r="V169" s="721">
        <f>IF(INDEX(Historical!$O$7:$O$1372,MATCH(B169,Historical!$B$7:$B$1403,0))=0,"n/a",((INDEX(Historical!$C$7:$C$1381,MATCH(B169,Historical!$B$7:$B$1403,0))/INDEX(Historical!$O$7:$O$1372,MATCH(B169,Historical!$B$7:$B$1403,0)))^(1/10)-1)*100)</f>
        <v>7.1148702135272801</v>
      </c>
      <c r="W169" s="722">
        <f t="shared" si="38"/>
        <v>0.53221829828271217</v>
      </c>
      <c r="X169" s="723">
        <f t="shared" si="39"/>
        <v>1.0518511437627351</v>
      </c>
      <c r="Y169" s="682"/>
      <c r="Z169" s="669">
        <f t="shared" si="40"/>
        <v>62.545454545454547</v>
      </c>
      <c r="AA169" s="910">
        <f t="shared" si="41"/>
        <v>24.570909090909087</v>
      </c>
      <c r="AB169" s="911">
        <v>12</v>
      </c>
      <c r="AC169" s="889">
        <v>2.75</v>
      </c>
      <c r="AD169" s="889">
        <v>5.08</v>
      </c>
      <c r="AE169" s="889">
        <v>3.7</v>
      </c>
      <c r="AF169" s="891" t="s">
        <v>136</v>
      </c>
      <c r="AG169" s="892">
        <v>-686.80000000000007</v>
      </c>
      <c r="AH169" s="889">
        <v>9.7000000000000011</v>
      </c>
      <c r="AI169" s="889">
        <v>6.29</v>
      </c>
      <c r="AJ169" s="889">
        <v>3.5999999999999996</v>
      </c>
      <c r="AK169" s="889">
        <v>4.84</v>
      </c>
      <c r="AL169" s="902">
        <v>58020</v>
      </c>
      <c r="AM169" s="896">
        <v>0.2</v>
      </c>
      <c r="AN169" s="891" t="s">
        <v>136</v>
      </c>
      <c r="AO169" s="762">
        <f t="shared" si="42"/>
        <v>-18.238736611664262</v>
      </c>
      <c r="AP169" s="763">
        <f t="shared" si="43"/>
        <v>6.3321724792448251</v>
      </c>
      <c r="AQ169" s="912" t="str">
        <f t="shared" si="44"/>
        <v>n/a</v>
      </c>
      <c r="AR169" s="669">
        <f>INDEX(Historical!$C$7:$C$1381,MATCH(B169,Historical!$B$7:$B$1403,0))*IF(AH169="n/a",1.03,IF(AH169&lt;0,1.01,IF(AH169&gt;10,1.1,(1+AH169/100))))</f>
        <v>1.8758699999999999</v>
      </c>
      <c r="AS169" s="910">
        <f t="shared" si="45"/>
        <v>1.9938622229999998</v>
      </c>
      <c r="AT169" s="910">
        <f t="shared" si="50"/>
        <v>2.0903651545931998</v>
      </c>
      <c r="AU169" s="910">
        <f t="shared" si="50"/>
        <v>2.1915388280755108</v>
      </c>
      <c r="AV169" s="910">
        <f t="shared" si="50"/>
        <v>2.2976093073543655</v>
      </c>
      <c r="AW169" s="669">
        <f t="shared" si="46"/>
        <v>10.449245513023076</v>
      </c>
      <c r="AX169" s="770">
        <f t="shared" si="47"/>
        <v>15.464326643514987</v>
      </c>
      <c r="AY169" s="959">
        <v>0.68</v>
      </c>
      <c r="AZ169" s="896">
        <v>4.3600000000000003</v>
      </c>
      <c r="BA169" s="896">
        <v>-12.709999999999999</v>
      </c>
      <c r="BB169" s="896">
        <v>-5.6099999999999994</v>
      </c>
      <c r="BC169" s="896">
        <v>-4.92</v>
      </c>
      <c r="BE169" s="641">
        <v>1964</v>
      </c>
      <c r="BF169" s="922">
        <f t="shared" si="48"/>
        <v>6</v>
      </c>
      <c r="BG169" s="906">
        <v>17.100000000000001</v>
      </c>
    </row>
    <row r="170" spans="1:59" s="796" customFormat="1" ht="11.25" customHeight="1" x14ac:dyDescent="0.2">
      <c r="A170" s="664" t="s">
        <v>1099</v>
      </c>
      <c r="B170" s="804" t="s">
        <v>1100</v>
      </c>
      <c r="C170" s="957" t="s">
        <v>108</v>
      </c>
      <c r="D170" s="957" t="s">
        <v>4355</v>
      </c>
      <c r="E170" s="778">
        <v>9</v>
      </c>
      <c r="F170" s="1235">
        <v>537</v>
      </c>
      <c r="G170" s="1234" t="s">
        <v>106</v>
      </c>
      <c r="H170" s="1234" t="s">
        <v>106</v>
      </c>
      <c r="I170" s="779">
        <v>21.75</v>
      </c>
      <c r="J170" s="780">
        <f t="shared" si="35"/>
        <v>2.5747126436781613</v>
      </c>
      <c r="K170" s="781">
        <v>0.14000000000000001</v>
      </c>
      <c r="L170" s="782">
        <v>4</v>
      </c>
      <c r="M170" s="783">
        <f t="shared" si="36"/>
        <v>0.56000000000000005</v>
      </c>
      <c r="N170" s="784" t="s">
        <v>119</v>
      </c>
      <c r="O170" s="785">
        <v>0.12</v>
      </c>
      <c r="P170" s="786">
        <v>43868</v>
      </c>
      <c r="Q170" s="786">
        <v>43891</v>
      </c>
      <c r="R170" s="783">
        <f t="shared" si="37"/>
        <v>16.666666666666682</v>
      </c>
      <c r="S170" s="721">
        <f>IF(INDEX(Historical!$D$7:$D$1379,MATCH(B170,Historical!$B$7:$B$1403,0))=0,"n/a",(INDEX(Historical!$C$7:$C$1381,MATCH(B170,Historical!$B$7:$B$1403,0))/INDEX(Historical!$D$7:$D$1379,MATCH(B170,Historical!$B$7:$B$1403,0))-1)*100)</f>
        <v>2.2727272727272707</v>
      </c>
      <c r="T170" s="721">
        <f>IF(INDEX(Historical!$F$7:$F$1372,MATCH(B170,Historical!$B$7:$B$1403,0))=0,"n/a",((INDEX(Historical!$C$7:$C$1381,MATCH(B170,Historical!$B$7:$B$1403,0))/INDEX(Historical!$F$7:$F$1372,MATCH(B170,Historical!$B$7:$B$1403,0)))^(1/3)-1)*100)</f>
        <v>17.134499842861995</v>
      </c>
      <c r="U170" s="721">
        <f>IF(INDEX(Historical!$H$7:$H$1372,MATCH(B170,Historical!$B$7:$B$1403,0))=0,"n/a",((INDEX(Historical!$C$7:$C$1381,MATCH(B170,Historical!$B$7:$B$1403,0))/INDEX(Historical!$H$7:$H$1372,MATCH(B170,Historical!$B$7:$B$1403,0)))^(1/5)-1)*100)</f>
        <v>20.112443398143132</v>
      </c>
      <c r="V170" s="721" t="str">
        <f>IF(INDEX(Historical!$O$7:$O$1372,MATCH(B170,Historical!$B$7:$B$1403,0))=0,"n/a",((INDEX(Historical!$C$7:$C$1381,MATCH(B170,Historical!$B$7:$B$1403,0))/INDEX(Historical!$O$7:$O$1372,MATCH(B170,Historical!$B$7:$B$1403,0)))^(1/10)-1)*100)</f>
        <v>n/a</v>
      </c>
      <c r="W170" s="722" t="str">
        <f t="shared" si="38"/>
        <v>n/a</v>
      </c>
      <c r="X170" s="723" t="str">
        <f t="shared" si="39"/>
        <v>n/a</v>
      </c>
      <c r="Y170" s="797"/>
      <c r="Z170" s="780" t="str">
        <f t="shared" si="40"/>
        <v>n/a</v>
      </c>
      <c r="AA170" s="788" t="str">
        <f t="shared" si="41"/>
        <v>n/a</v>
      </c>
      <c r="AB170" s="782">
        <v>12</v>
      </c>
      <c r="AC170" s="789" t="s">
        <v>136</v>
      </c>
      <c r="AD170" s="789" t="s">
        <v>136</v>
      </c>
      <c r="AE170" s="789" t="s">
        <v>136</v>
      </c>
      <c r="AF170" s="789" t="s">
        <v>136</v>
      </c>
      <c r="AG170" s="789" t="s">
        <v>136</v>
      </c>
      <c r="AH170" s="789" t="s">
        <v>136</v>
      </c>
      <c r="AI170" s="789" t="s">
        <v>136</v>
      </c>
      <c r="AJ170" s="789" t="s">
        <v>136</v>
      </c>
      <c r="AK170" s="789" t="s">
        <v>136</v>
      </c>
      <c r="AL170" s="790" t="s">
        <v>136</v>
      </c>
      <c r="AM170" s="791" t="s">
        <v>136</v>
      </c>
      <c r="AN170" s="789" t="s">
        <v>136</v>
      </c>
      <c r="AO170" s="792" t="str">
        <f t="shared" si="42"/>
        <v>n/a</v>
      </c>
      <c r="AP170" s="793">
        <f t="shared" si="43"/>
        <v>22.687156041821293</v>
      </c>
      <c r="AQ170" s="794" t="str">
        <f t="shared" si="44"/>
        <v>n/a</v>
      </c>
      <c r="AR170" s="669">
        <f>INDEX(Historical!$C$7:$C$1381,MATCH(B170,Historical!$B$7:$B$1403,0))*IF(AH170="n/a",1.03,IF(AH170&lt;0,1.01,IF(AH170&gt;10,1.1,(1+AH170/100))))</f>
        <v>0.46350000000000002</v>
      </c>
      <c r="AS170" s="788">
        <f t="shared" si="45"/>
        <v>0.47740500000000002</v>
      </c>
      <c r="AT170" s="788">
        <f t="shared" si="50"/>
        <v>0.49172715000000006</v>
      </c>
      <c r="AU170" s="788">
        <f t="shared" si="50"/>
        <v>0.50647896450000007</v>
      </c>
      <c r="AV170" s="788">
        <f t="shared" si="50"/>
        <v>0.52167333343500011</v>
      </c>
      <c r="AW170" s="780">
        <f t="shared" si="46"/>
        <v>2.4607844479350005</v>
      </c>
      <c r="AX170" s="795">
        <f t="shared" si="47"/>
        <v>11.313951484758624</v>
      </c>
      <c r="AY170" s="960" t="s">
        <v>136</v>
      </c>
      <c r="AZ170" s="791" t="s">
        <v>136</v>
      </c>
      <c r="BA170" s="791" t="s">
        <v>136</v>
      </c>
      <c r="BB170" s="791" t="s">
        <v>136</v>
      </c>
      <c r="BC170" s="791" t="s">
        <v>136</v>
      </c>
      <c r="BD170" s="933" t="s">
        <v>4281</v>
      </c>
      <c r="BE170" s="641">
        <v>2012</v>
      </c>
      <c r="BF170" s="922">
        <f t="shared" si="48"/>
        <v>0</v>
      </c>
      <c r="BG170" s="847" t="s">
        <v>136</v>
      </c>
    </row>
    <row r="171" spans="1:59" ht="11.25" customHeight="1" x14ac:dyDescent="0.2">
      <c r="A171" s="887" t="s">
        <v>184</v>
      </c>
      <c r="B171" s="899" t="s">
        <v>185</v>
      </c>
      <c r="C171" s="957" t="s">
        <v>128</v>
      </c>
      <c r="D171" s="957" t="s">
        <v>4370</v>
      </c>
      <c r="E171" s="754">
        <v>42</v>
      </c>
      <c r="F171" s="1235">
        <v>63</v>
      </c>
      <c r="G171" s="1163" t="s">
        <v>37</v>
      </c>
      <c r="H171" s="1163" t="s">
        <v>115</v>
      </c>
      <c r="I171" s="889">
        <v>159.41999999999999</v>
      </c>
      <c r="J171" s="669">
        <f t="shared" si="35"/>
        <v>2.6596411993476354</v>
      </c>
      <c r="K171" s="901">
        <v>1.06</v>
      </c>
      <c r="L171" s="911">
        <v>4</v>
      </c>
      <c r="M171" s="660">
        <f t="shared" si="36"/>
        <v>4.24</v>
      </c>
      <c r="N171" s="894" t="s">
        <v>457</v>
      </c>
      <c r="O171" s="756">
        <v>0.96</v>
      </c>
      <c r="P171" s="885">
        <v>43676</v>
      </c>
      <c r="Q171" s="885">
        <v>43693</v>
      </c>
      <c r="R171" s="660">
        <f t="shared" si="37"/>
        <v>10.416666666666677</v>
      </c>
      <c r="S171" s="721">
        <f>IF(INDEX(Historical!$D$7:$D$1379,MATCH(B171,Historical!$B$7:$B$1403,0))=0,"n/a",(INDEX(Historical!$C$7:$C$1381,MATCH(B171,Historical!$B$7:$B$1403,0))/INDEX(Historical!$D$7:$D$1379,MATCH(B171,Historical!$B$7:$B$1403,0))-1)*100)</f>
        <v>8.602150537634401</v>
      </c>
      <c r="T171" s="721">
        <f>IF(INDEX(Historical!$F$7:$F$1372,MATCH(B171,Historical!$B$7:$B$1403,0))=0,"n/a",((INDEX(Historical!$C$7:$C$1381,MATCH(B171,Historical!$B$7:$B$1403,0))/INDEX(Historical!$F$7:$F$1372,MATCH(B171,Historical!$B$7:$B$1403,0)))^(1/3)-1)*100)</f>
        <v>8.7636830647543462</v>
      </c>
      <c r="U171" s="721">
        <f>IF(INDEX(Historical!$H$7:$H$1372,MATCH(B171,Historical!$B$7:$B$1403,0))=0,"n/a",((INDEX(Historical!$C$7:$C$1381,MATCH(B171,Historical!$B$7:$B$1403,0))/INDEX(Historical!$H$7:$H$1372,MATCH(B171,Historical!$B$7:$B$1403,0)))^(1/5)-1)*100)</f>
        <v>6.855448978091383</v>
      </c>
      <c r="V171" s="721">
        <f>IF(INDEX(Historical!$O$7:$O$1372,MATCH(B171,Historical!$B$7:$B$1403,0))=0,"n/a",((INDEX(Historical!$C$7:$C$1381,MATCH(B171,Historical!$B$7:$B$1403,0))/INDEX(Historical!$O$7:$O$1372,MATCH(B171,Historical!$B$7:$B$1403,0)))^(1/10)-1)*100)</f>
        <v>7.7228943285717611</v>
      </c>
      <c r="W171" s="722">
        <f t="shared" si="38"/>
        <v>0.88767872334195208</v>
      </c>
      <c r="X171" s="723">
        <f t="shared" si="39"/>
        <v>0.91405986374551773</v>
      </c>
      <c r="Y171" s="682"/>
      <c r="Z171" s="669">
        <f t="shared" si="40"/>
        <v>66.666666666666657</v>
      </c>
      <c r="AA171" s="910">
        <f t="shared" si="41"/>
        <v>25.066037735849054</v>
      </c>
      <c r="AB171" s="911">
        <v>6</v>
      </c>
      <c r="AC171" s="889">
        <v>6.36</v>
      </c>
      <c r="AD171" s="889">
        <v>7.97</v>
      </c>
      <c r="AE171" s="889">
        <v>3.24</v>
      </c>
      <c r="AF171" s="891">
        <v>36.07</v>
      </c>
      <c r="AG171" s="891">
        <v>133.5</v>
      </c>
      <c r="AH171" s="889">
        <v>12</v>
      </c>
      <c r="AI171" s="889">
        <v>4.6899999999999995</v>
      </c>
      <c r="AJ171" s="889">
        <v>7.5</v>
      </c>
      <c r="AK171" s="889">
        <v>3.1399999999999997</v>
      </c>
      <c r="AL171" s="902">
        <v>19890</v>
      </c>
      <c r="AM171" s="896">
        <v>0.2</v>
      </c>
      <c r="AN171" s="891">
        <v>5.0599999999999996</v>
      </c>
      <c r="AO171" s="762">
        <f t="shared" si="42"/>
        <v>-15.550947558410035</v>
      </c>
      <c r="AP171" s="763">
        <f t="shared" si="43"/>
        <v>9.5150901774390189</v>
      </c>
      <c r="AQ171" s="912">
        <f t="shared" si="44"/>
        <v>533.90569965784357</v>
      </c>
      <c r="AR171" s="669">
        <f>INDEX(Historical!$C$7:$C$1381,MATCH(B171,Historical!$B$7:$B$1403,0))*IF(AH171="n/a",1.03,IF(AH171&lt;0,1.01,IF(AH171&gt;10,1.1,(1+AH171/100))))</f>
        <v>4.4440000000000008</v>
      </c>
      <c r="AS171" s="910">
        <f t="shared" si="45"/>
        <v>4.6524236000000005</v>
      </c>
      <c r="AT171" s="910">
        <f t="shared" si="50"/>
        <v>4.7985097010400013</v>
      </c>
      <c r="AU171" s="910">
        <f t="shared" si="50"/>
        <v>4.9491829056526582</v>
      </c>
      <c r="AV171" s="910">
        <f t="shared" si="50"/>
        <v>5.1045872488901525</v>
      </c>
      <c r="AW171" s="669">
        <f t="shared" si="46"/>
        <v>23.948703455582812</v>
      </c>
      <c r="AX171" s="770">
        <f t="shared" si="47"/>
        <v>15.022395844676209</v>
      </c>
      <c r="AY171" s="959">
        <v>0.4</v>
      </c>
      <c r="AZ171" s="896">
        <v>10.620000000000001</v>
      </c>
      <c r="BA171" s="896">
        <v>-8.4699999999999989</v>
      </c>
      <c r="BB171" s="896">
        <v>0.65</v>
      </c>
      <c r="BC171" s="896">
        <v>3</v>
      </c>
      <c r="BE171" s="641">
        <v>1978</v>
      </c>
      <c r="BF171" s="922">
        <f t="shared" si="48"/>
        <v>4</v>
      </c>
      <c r="BG171" s="906">
        <v>15.4</v>
      </c>
    </row>
    <row r="172" spans="1:59" ht="11.25" customHeight="1" x14ac:dyDescent="0.2">
      <c r="A172" s="887" t="s">
        <v>1087</v>
      </c>
      <c r="B172" s="899" t="s">
        <v>1088</v>
      </c>
      <c r="C172" s="957" t="s">
        <v>108</v>
      </c>
      <c r="D172" s="957" t="s">
        <v>4355</v>
      </c>
      <c r="E172" s="754">
        <v>11</v>
      </c>
      <c r="F172" s="1235">
        <v>339</v>
      </c>
      <c r="G172" s="1209" t="s">
        <v>37</v>
      </c>
      <c r="H172" s="1209" t="s">
        <v>37</v>
      </c>
      <c r="I172" s="898">
        <v>52.64</v>
      </c>
      <c r="J172" s="669">
        <f t="shared" si="35"/>
        <v>5.1671732522796354</v>
      </c>
      <c r="K172" s="901">
        <v>0.68</v>
      </c>
      <c r="L172" s="911">
        <v>4</v>
      </c>
      <c r="M172" s="660">
        <f t="shared" si="36"/>
        <v>2.72</v>
      </c>
      <c r="N172" s="894" t="s">
        <v>145</v>
      </c>
      <c r="O172" s="756">
        <v>0.67</v>
      </c>
      <c r="P172" s="885">
        <v>43902</v>
      </c>
      <c r="Q172" s="885">
        <v>43921</v>
      </c>
      <c r="R172" s="660">
        <f t="shared" si="37"/>
        <v>1.492537313432837</v>
      </c>
      <c r="S172" s="721">
        <f>IF(INDEX(Historical!$D$7:$D$1379,MATCH(B172,Historical!$B$7:$B$1403,0))=0,"n/a",(INDEX(Historical!$C$7:$C$1381,MATCH(B172,Historical!$B$7:$B$1403,0))/INDEX(Historical!$D$7:$D$1379,MATCH(B172,Historical!$B$7:$B$1403,0))-1)*100)</f>
        <v>41.847826086956516</v>
      </c>
      <c r="T172" s="721">
        <f>IF(INDEX(Historical!$F$7:$F$1372,MATCH(B172,Historical!$B$7:$B$1403,0))=0,"n/a",((INDEX(Historical!$C$7:$C$1381,MATCH(B172,Historical!$B$7:$B$1403,0))/INDEX(Historical!$F$7:$F$1372,MATCH(B172,Historical!$B$7:$B$1403,0)))^(1/3)-1)*100)</f>
        <v>44.224957030740832</v>
      </c>
      <c r="U172" s="721">
        <f>IF(INDEX(Historical!$H$7:$H$1372,MATCH(B172,Historical!$B$7:$B$1403,0))=0,"n/a",((INDEX(Historical!$C$7:$C$1381,MATCH(B172,Historical!$B$7:$B$1403,0))/INDEX(Historical!$H$7:$H$1372,MATCH(B172,Historical!$B$7:$B$1403,0)))^(1/5)-1)*100)</f>
        <v>27.98685961543277</v>
      </c>
      <c r="V172" s="721">
        <f>IF(INDEX(Historical!$O$7:$O$1372,MATCH(B172,Historical!$B$7:$B$1403,0))=0,"n/a",((INDEX(Historical!$C$7:$C$1381,MATCH(B172,Historical!$B$7:$B$1403,0))/INDEX(Historical!$O$7:$O$1372,MATCH(B172,Historical!$B$7:$B$1403,0)))^(1/10)-1)*100)</f>
        <v>18.451326058107465</v>
      </c>
      <c r="W172" s="722">
        <f t="shared" si="38"/>
        <v>1.5167939435515756</v>
      </c>
      <c r="X172" s="723">
        <f t="shared" si="39"/>
        <v>1.3993429807716384</v>
      </c>
      <c r="Y172" s="900"/>
      <c r="Z172" s="669">
        <f t="shared" si="40"/>
        <v>34.605597964376585</v>
      </c>
      <c r="AA172" s="910">
        <f t="shared" si="41"/>
        <v>6.6972010178117047</v>
      </c>
      <c r="AB172" s="911">
        <v>12</v>
      </c>
      <c r="AC172" s="889">
        <v>7.86</v>
      </c>
      <c r="AD172" s="889">
        <v>1.86</v>
      </c>
      <c r="AE172" s="889">
        <v>2.69</v>
      </c>
      <c r="AF172" s="889">
        <v>1.03</v>
      </c>
      <c r="AG172" s="889">
        <v>16.3</v>
      </c>
      <c r="AH172" s="889">
        <v>10.6</v>
      </c>
      <c r="AI172" s="889">
        <v>4.22</v>
      </c>
      <c r="AJ172" s="889">
        <v>20</v>
      </c>
      <c r="AK172" s="889">
        <v>3.5999999999999996</v>
      </c>
      <c r="AL172" s="902">
        <v>7550</v>
      </c>
      <c r="AM172" s="896">
        <v>0.8</v>
      </c>
      <c r="AN172" s="889">
        <v>0.47</v>
      </c>
      <c r="AO172" s="762">
        <f t="shared" si="42"/>
        <v>26.456831849900698</v>
      </c>
      <c r="AP172" s="763">
        <f t="shared" si="43"/>
        <v>33.154032867712402</v>
      </c>
      <c r="AQ172" s="912">
        <f t="shared" si="44"/>
        <v>-44.630064120816307</v>
      </c>
      <c r="AR172" s="669">
        <f>INDEX(Historical!$C$7:$C$1381,MATCH(B172,Historical!$B$7:$B$1403,0))*IF(AH172="n/a",1.03,IF(AH172&lt;0,1.01,IF(AH172&gt;10,1.1,(1+AH172/100))))</f>
        <v>2.871</v>
      </c>
      <c r="AS172" s="910">
        <f t="shared" si="45"/>
        <v>2.9921562000000002</v>
      </c>
      <c r="AT172" s="910">
        <f t="shared" si="50"/>
        <v>3.0998738232000003</v>
      </c>
      <c r="AU172" s="910">
        <f t="shared" si="50"/>
        <v>3.2114692808352006</v>
      </c>
      <c r="AV172" s="910">
        <f t="shared" si="50"/>
        <v>3.3270821749452679</v>
      </c>
      <c r="AW172" s="669">
        <f t="shared" si="46"/>
        <v>15.501581478980469</v>
      </c>
      <c r="AX172" s="770">
        <f t="shared" si="47"/>
        <v>29.448293083169585</v>
      </c>
      <c r="AY172" s="959">
        <v>1.52</v>
      </c>
      <c r="AZ172" s="896">
        <v>-0.59</v>
      </c>
      <c r="BA172" s="896">
        <v>-40.42</v>
      </c>
      <c r="BB172" s="896">
        <v>-20.21</v>
      </c>
      <c r="BC172" s="896">
        <v>-21.959999999999997</v>
      </c>
      <c r="BE172" s="641">
        <v>2010</v>
      </c>
      <c r="BF172" s="922">
        <f t="shared" si="48"/>
        <v>0</v>
      </c>
      <c r="BG172" s="906">
        <v>1.6</v>
      </c>
    </row>
    <row r="173" spans="1:59" ht="11.25" customHeight="1" x14ac:dyDescent="0.2">
      <c r="A173" s="895" t="s">
        <v>519</v>
      </c>
      <c r="B173" s="899" t="s">
        <v>520</v>
      </c>
      <c r="C173" s="957" t="s">
        <v>4359</v>
      </c>
      <c r="D173" s="957" t="s">
        <v>521</v>
      </c>
      <c r="E173" s="754">
        <v>13</v>
      </c>
      <c r="F173" s="1235">
        <v>295</v>
      </c>
      <c r="G173" s="1235" t="s">
        <v>106</v>
      </c>
      <c r="H173" s="1235" t="s">
        <v>106</v>
      </c>
      <c r="I173" s="898">
        <v>40.43</v>
      </c>
      <c r="J173" s="669">
        <f t="shared" si="35"/>
        <v>2.2755379668562949</v>
      </c>
      <c r="K173" s="901">
        <v>0.23</v>
      </c>
      <c r="L173" s="911">
        <v>4</v>
      </c>
      <c r="M173" s="660">
        <f t="shared" si="36"/>
        <v>0.92</v>
      </c>
      <c r="N173" s="894" t="s">
        <v>412</v>
      </c>
      <c r="O173" s="756">
        <v>0.21</v>
      </c>
      <c r="P173" s="885">
        <v>43921</v>
      </c>
      <c r="Q173" s="885">
        <v>43942</v>
      </c>
      <c r="R173" s="660">
        <f t="shared" si="37"/>
        <v>9.5238095238095326</v>
      </c>
      <c r="S173" s="721">
        <f>IF(INDEX(Historical!$D$7:$D$1379,MATCH(B173,Historical!$B$7:$B$1403,0))=0,"n/a",(INDEX(Historical!$C$7:$C$1381,MATCH(B173,Historical!$B$7:$B$1403,0))/INDEX(Historical!$D$7:$D$1379,MATCH(B173,Historical!$B$7:$B$1403,0))-1)*100)</f>
        <v>12.714776632302382</v>
      </c>
      <c r="T173" s="721">
        <f>IF(INDEX(Historical!$F$7:$F$1372,MATCH(B173,Historical!$B$7:$B$1403,0))=0,"n/a",((INDEX(Historical!$C$7:$C$1381,MATCH(B173,Historical!$B$7:$B$1403,0))/INDEX(Historical!$F$7:$F$1372,MATCH(B173,Historical!$B$7:$B$1403,0)))^(1/3)-1)*100)</f>
        <v>15.11850154963601</v>
      </c>
      <c r="U173" s="721">
        <f>IF(INDEX(Historical!$H$7:$H$1372,MATCH(B173,Historical!$B$7:$B$1403,0))=0,"n/a",((INDEX(Historical!$C$7:$C$1381,MATCH(B173,Historical!$B$7:$B$1403,0))/INDEX(Historical!$H$7:$H$1372,MATCH(B173,Historical!$B$7:$B$1403,0)))^(1/5)-1)*100)</f>
        <v>13.518049172182756</v>
      </c>
      <c r="V173" s="721">
        <f>IF(INDEX(Historical!$O$7:$O$1372,MATCH(B173,Historical!$B$7:$B$1403,0))=0,"n/a",((INDEX(Historical!$C$7:$C$1381,MATCH(B173,Historical!$B$7:$B$1403,0))/INDEX(Historical!$O$7:$O$1372,MATCH(B173,Historical!$B$7:$B$1403,0)))^(1/10)-1)*100)</f>
        <v>19.99407366905368</v>
      </c>
      <c r="W173" s="722">
        <f t="shared" si="38"/>
        <v>0.67610279905618487</v>
      </c>
      <c r="X173" s="723">
        <f t="shared" si="39"/>
        <v>1.1171941464613848</v>
      </c>
      <c r="Y173" s="679"/>
      <c r="Z173" s="669">
        <f t="shared" si="40"/>
        <v>32.508833922261481</v>
      </c>
      <c r="AA173" s="910">
        <f t="shared" si="41"/>
        <v>14.286219081272085</v>
      </c>
      <c r="AB173" s="911">
        <v>12</v>
      </c>
      <c r="AC173" s="889">
        <v>2.83</v>
      </c>
      <c r="AD173" s="889">
        <v>1.53</v>
      </c>
      <c r="AE173" s="889">
        <v>1.7</v>
      </c>
      <c r="AF173" s="889">
        <v>2.23</v>
      </c>
      <c r="AG173" s="889">
        <v>16.7</v>
      </c>
      <c r="AH173" s="889">
        <v>11.799999999999999</v>
      </c>
      <c r="AI173" s="889">
        <v>6.4</v>
      </c>
      <c r="AJ173" s="889">
        <v>12.1</v>
      </c>
      <c r="AK173" s="889">
        <v>9.36</v>
      </c>
      <c r="AL173" s="902">
        <v>184880</v>
      </c>
      <c r="AM173" s="896">
        <v>0.1</v>
      </c>
      <c r="AN173" s="889">
        <v>1.3</v>
      </c>
      <c r="AO173" s="762">
        <f t="shared" si="42"/>
        <v>1.5073680577669659</v>
      </c>
      <c r="AP173" s="763">
        <f t="shared" si="43"/>
        <v>15.793587139039051</v>
      </c>
      <c r="AQ173" s="912">
        <f t="shared" si="44"/>
        <v>18.992564756023043</v>
      </c>
      <c r="AR173" s="669">
        <f>INDEX(Historical!$C$7:$C$1381,MATCH(B173,Historical!$B$7:$B$1403,0))*IF(AH173="n/a",1.03,IF(AH173&lt;0,1.01,IF(AH173&gt;10,1.1,(1+AH173/100))))</f>
        <v>0.90200000000000002</v>
      </c>
      <c r="AS173" s="910">
        <f t="shared" si="45"/>
        <v>0.95972800000000003</v>
      </c>
      <c r="AT173" s="910">
        <f t="shared" si="50"/>
        <v>1.0495585407999999</v>
      </c>
      <c r="AU173" s="910">
        <f t="shared" si="50"/>
        <v>1.1477972202188798</v>
      </c>
      <c r="AV173" s="910">
        <f t="shared" si="50"/>
        <v>1.2552310400313669</v>
      </c>
      <c r="AW173" s="669">
        <f t="shared" si="46"/>
        <v>5.3143148010502461</v>
      </c>
      <c r="AX173" s="770">
        <f t="shared" si="47"/>
        <v>13.144483801756731</v>
      </c>
      <c r="AY173" s="959">
        <v>1</v>
      </c>
      <c r="AZ173" s="896">
        <v>6.7</v>
      </c>
      <c r="BA173" s="896">
        <v>-15.310000000000002</v>
      </c>
      <c r="BB173" s="896">
        <v>-9.84</v>
      </c>
      <c r="BC173" s="896">
        <v>-8.5</v>
      </c>
      <c r="BE173" s="641">
        <v>2008</v>
      </c>
      <c r="BF173" s="922">
        <f t="shared" si="48"/>
        <v>1</v>
      </c>
      <c r="BG173" s="906">
        <v>5.0999999999999996</v>
      </c>
    </row>
    <row r="174" spans="1:59" ht="11.25" customHeight="1" x14ac:dyDescent="0.2">
      <c r="A174" s="887" t="s">
        <v>1032</v>
      </c>
      <c r="B174" s="900" t="s">
        <v>1033</v>
      </c>
      <c r="C174" s="957" t="s">
        <v>153</v>
      </c>
      <c r="D174" s="957" t="s">
        <v>4340</v>
      </c>
      <c r="E174" s="754">
        <v>11</v>
      </c>
      <c r="F174" s="1235">
        <v>319</v>
      </c>
      <c r="G174" s="1206" t="s">
        <v>106</v>
      </c>
      <c r="H174" s="1206" t="s">
        <v>106</v>
      </c>
      <c r="I174" s="898">
        <v>63.1</v>
      </c>
      <c r="J174" s="669">
        <f t="shared" si="35"/>
        <v>0.3328050713153724</v>
      </c>
      <c r="K174" s="901">
        <v>0.105</v>
      </c>
      <c r="L174" s="911">
        <v>2</v>
      </c>
      <c r="M174" s="660">
        <f t="shared" si="36"/>
        <v>0.21</v>
      </c>
      <c r="N174" s="894" t="s">
        <v>230</v>
      </c>
      <c r="O174" s="756">
        <v>0.1</v>
      </c>
      <c r="P174" s="1196">
        <v>43845</v>
      </c>
      <c r="Q174" s="1196">
        <v>43860</v>
      </c>
      <c r="R174" s="660">
        <f t="shared" si="37"/>
        <v>4.9999999999999902</v>
      </c>
      <c r="S174" s="721">
        <f>IF(INDEX(Historical!$D$7:$D$1379,MATCH(B174,Historical!$B$7:$B$1403,0))=0,"n/a",(INDEX(Historical!$C$7:$C$1381,MATCH(B174,Historical!$B$7:$B$1403,0))/INDEX(Historical!$D$7:$D$1379,MATCH(B174,Historical!$B$7:$B$1403,0))-1)*100)</f>
        <v>17.647058823529417</v>
      </c>
      <c r="T174" s="721">
        <f>IF(INDEX(Historical!$F$7:$F$1372,MATCH(B174,Historical!$B$7:$B$1403,0))=0,"n/a",((INDEX(Historical!$C$7:$C$1381,MATCH(B174,Historical!$B$7:$B$1403,0))/INDEX(Historical!$F$7:$F$1372,MATCH(B174,Historical!$B$7:$B$1403,0)))^(1/3)-1)*100)</f>
        <v>18.563110149668759</v>
      </c>
      <c r="U174" s="721">
        <f>IF(INDEX(Historical!$H$7:$H$1372,MATCH(B174,Historical!$B$7:$B$1403,0))=0,"n/a",((INDEX(Historical!$C$7:$C$1381,MATCH(B174,Historical!$B$7:$B$1403,0))/INDEX(Historical!$H$7:$H$1372,MATCH(B174,Historical!$B$7:$B$1403,0)))^(1/5)-1)*100)</f>
        <v>17.316067631184097</v>
      </c>
      <c r="V174" s="721" t="str">
        <f>IF(INDEX(Historical!$O$7:$O$1372,MATCH(B174,Historical!$B$7:$B$1403,0))=0,"n/a",((INDEX(Historical!$C$7:$C$1381,MATCH(B174,Historical!$B$7:$B$1403,0))/INDEX(Historical!$O$7:$O$1372,MATCH(B174,Historical!$B$7:$B$1403,0)))^(1/10)-1)*100)</f>
        <v>n/a</v>
      </c>
      <c r="W174" s="722" t="str">
        <f t="shared" si="38"/>
        <v>n/a</v>
      </c>
      <c r="X174" s="723">
        <f t="shared" si="39"/>
        <v>3.2066791909600179</v>
      </c>
      <c r="Y174" s="900"/>
      <c r="Z174" s="669">
        <f t="shared" si="40"/>
        <v>20.792079207920793</v>
      </c>
      <c r="AA174" s="910">
        <f t="shared" si="41"/>
        <v>62.475247524752476</v>
      </c>
      <c r="AB174" s="911">
        <v>7</v>
      </c>
      <c r="AC174" s="889">
        <v>1.01</v>
      </c>
      <c r="AD174" s="889">
        <v>22.7</v>
      </c>
      <c r="AE174" s="889">
        <v>2.85</v>
      </c>
      <c r="AF174" s="889">
        <v>3.62</v>
      </c>
      <c r="AG174" s="889">
        <v>6.2</v>
      </c>
      <c r="AH174" s="889">
        <v>-31.2</v>
      </c>
      <c r="AI174" s="889">
        <v>10.8</v>
      </c>
      <c r="AJ174" s="889">
        <v>5.4</v>
      </c>
      <c r="AK174" s="889">
        <v>2.75</v>
      </c>
      <c r="AL174" s="902">
        <v>2710</v>
      </c>
      <c r="AM174" s="896">
        <v>8.6</v>
      </c>
      <c r="AN174" s="889">
        <v>1.24</v>
      </c>
      <c r="AO174" s="762">
        <f t="shared" si="42"/>
        <v>-44.826374822253001</v>
      </c>
      <c r="AP174" s="763">
        <f t="shared" si="43"/>
        <v>17.648872702499471</v>
      </c>
      <c r="AQ174" s="912">
        <f t="shared" si="44"/>
        <v>217.04216056095339</v>
      </c>
      <c r="AR174" s="669">
        <f>INDEX(Historical!$C$7:$C$1381,MATCH(B174,Historical!$B$7:$B$1403,0))*IF(AH174="n/a",1.03,IF(AH174&lt;0,1.01,IF(AH174&gt;10,1.1,(1+AH174/100))))</f>
        <v>0.20200000000000001</v>
      </c>
      <c r="AS174" s="910">
        <f t="shared" si="45"/>
        <v>0.22220000000000004</v>
      </c>
      <c r="AT174" s="910">
        <f t="shared" si="50"/>
        <v>0.22831050000000006</v>
      </c>
      <c r="AU174" s="910">
        <f t="shared" si="50"/>
        <v>0.23458903875000006</v>
      </c>
      <c r="AV174" s="910">
        <f t="shared" si="50"/>
        <v>0.24104023731562507</v>
      </c>
      <c r="AW174" s="669">
        <f t="shared" si="46"/>
        <v>1.1281397760656251</v>
      </c>
      <c r="AX174" s="770">
        <f t="shared" si="47"/>
        <v>1.7878601839391839</v>
      </c>
      <c r="AY174" s="959">
        <v>0.91</v>
      </c>
      <c r="AZ174" s="896">
        <v>5.27</v>
      </c>
      <c r="BA174" s="896">
        <v>-32.78</v>
      </c>
      <c r="BB174" s="896">
        <v>-5.62</v>
      </c>
      <c r="BC174" s="896">
        <v>-16</v>
      </c>
      <c r="BE174" s="641">
        <v>2010</v>
      </c>
      <c r="BF174" s="922">
        <f t="shared" si="48"/>
        <v>0</v>
      </c>
      <c r="BG174" s="906">
        <v>3.3000000000000003</v>
      </c>
    </row>
    <row r="175" spans="1:59" ht="11.25" customHeight="1" x14ac:dyDescent="0.2">
      <c r="A175" s="887" t="s">
        <v>1073</v>
      </c>
      <c r="B175" s="899" t="s">
        <v>1074</v>
      </c>
      <c r="C175" s="957" t="s">
        <v>108</v>
      </c>
      <c r="D175" s="957" t="s">
        <v>4351</v>
      </c>
      <c r="E175" s="754">
        <v>10</v>
      </c>
      <c r="F175" s="1235">
        <v>419</v>
      </c>
      <c r="G175" s="1158" t="s">
        <v>106</v>
      </c>
      <c r="H175" s="1158" t="s">
        <v>106</v>
      </c>
      <c r="I175" s="898">
        <v>198.82</v>
      </c>
      <c r="J175" s="669">
        <f t="shared" si="35"/>
        <v>1.7100895282164772</v>
      </c>
      <c r="K175" s="901">
        <v>0.85</v>
      </c>
      <c r="L175" s="911">
        <v>4</v>
      </c>
      <c r="M175" s="660">
        <f t="shared" si="36"/>
        <v>3.4</v>
      </c>
      <c r="N175" s="894" t="s">
        <v>3957</v>
      </c>
      <c r="O175" s="756">
        <v>0.75</v>
      </c>
      <c r="P175" s="885">
        <v>43899</v>
      </c>
      <c r="Q175" s="885">
        <v>43915</v>
      </c>
      <c r="R175" s="660">
        <f t="shared" si="37"/>
        <v>13.33333333333333</v>
      </c>
      <c r="S175" s="721">
        <f>IF(INDEX(Historical!$D$7:$D$1379,MATCH(B175,Historical!$B$7:$B$1403,0))=0,"n/a",(INDEX(Historical!$C$7:$C$1381,MATCH(B175,Historical!$B$7:$B$1403,0))/INDEX(Historical!$D$7:$D$1379,MATCH(B175,Historical!$B$7:$B$1403,0))-1)*100)</f>
        <v>7.1428571428571397</v>
      </c>
      <c r="T175" s="721">
        <f>IF(INDEX(Historical!$F$7:$F$1372,MATCH(B175,Historical!$B$7:$B$1403,0))=0,"n/a",((INDEX(Historical!$C$7:$C$1381,MATCH(B175,Historical!$B$7:$B$1403,0))/INDEX(Historical!$F$7:$F$1372,MATCH(B175,Historical!$B$7:$B$1403,0)))^(1/3)-1)*100)</f>
        <v>7.7217345015941907</v>
      </c>
      <c r="U175" s="721">
        <f>IF(INDEX(Historical!$H$7:$H$1372,MATCH(B175,Historical!$B$7:$B$1403,0))=0,"n/a",((INDEX(Historical!$C$7:$C$1381,MATCH(B175,Historical!$B$7:$B$1403,0))/INDEX(Historical!$H$7:$H$1372,MATCH(B175,Historical!$B$7:$B$1403,0)))^(1/5)-1)*100)</f>
        <v>9.7975579958707435</v>
      </c>
      <c r="V175" s="721">
        <f>IF(INDEX(Historical!$O$7:$O$1372,MATCH(B175,Historical!$B$7:$B$1403,0))=0,"n/a",((INDEX(Historical!$C$7:$C$1381,MATCH(B175,Historical!$B$7:$B$1403,0))/INDEX(Historical!$O$7:$O$1372,MATCH(B175,Historical!$B$7:$B$1403,0)))^(1/10)-1)*100)</f>
        <v>12.546849589069975</v>
      </c>
      <c r="W175" s="722">
        <f t="shared" si="38"/>
        <v>0.78087793484077139</v>
      </c>
      <c r="X175" s="723">
        <f t="shared" si="39"/>
        <v>0.68514391579515699</v>
      </c>
      <c r="Y175" s="683"/>
      <c r="Z175" s="669">
        <f t="shared" si="40"/>
        <v>57.52961082910322</v>
      </c>
      <c r="AA175" s="910">
        <f t="shared" si="41"/>
        <v>33.641285956006769</v>
      </c>
      <c r="AB175" s="911">
        <v>12</v>
      </c>
      <c r="AC175" s="889">
        <v>5.91</v>
      </c>
      <c r="AD175" s="889">
        <v>6.41</v>
      </c>
      <c r="AE175" s="889">
        <v>14.65</v>
      </c>
      <c r="AF175" s="889">
        <v>2.65</v>
      </c>
      <c r="AG175" s="889">
        <v>6.9</v>
      </c>
      <c r="AH175" s="889">
        <v>-51</v>
      </c>
      <c r="AI175" s="889">
        <v>6.99</v>
      </c>
      <c r="AJ175" s="889">
        <v>14.299999999999999</v>
      </c>
      <c r="AK175" s="889">
        <v>5.25</v>
      </c>
      <c r="AL175" s="902">
        <v>71310</v>
      </c>
      <c r="AM175" s="896">
        <v>0.1</v>
      </c>
      <c r="AN175" s="889">
        <v>0.15</v>
      </c>
      <c r="AO175" s="762">
        <f t="shared" si="42"/>
        <v>-22.13363843191955</v>
      </c>
      <c r="AP175" s="763">
        <f t="shared" si="43"/>
        <v>11.50764752408722</v>
      </c>
      <c r="AQ175" s="912">
        <f t="shared" si="44"/>
        <v>99.052653875431702</v>
      </c>
      <c r="AR175" s="669">
        <f>INDEX(Historical!$C$7:$C$1381,MATCH(B175,Historical!$B$7:$B$1403,0))*IF(AH175="n/a",1.03,IF(AH175&lt;0,1.01,IF(AH175&gt;10,1.1,(1+AH175/100))))</f>
        <v>3.0300000000000002</v>
      </c>
      <c r="AS175" s="910">
        <f t="shared" si="45"/>
        <v>3.2417970000000005</v>
      </c>
      <c r="AT175" s="910">
        <f t="shared" si="50"/>
        <v>3.4119913425000004</v>
      </c>
      <c r="AU175" s="910">
        <f t="shared" si="50"/>
        <v>3.5911208879812504</v>
      </c>
      <c r="AV175" s="910">
        <f t="shared" si="50"/>
        <v>3.7796547346002658</v>
      </c>
      <c r="AW175" s="669">
        <f t="shared" si="46"/>
        <v>17.05456396508152</v>
      </c>
      <c r="AX175" s="770">
        <f t="shared" si="47"/>
        <v>8.5778915426423499</v>
      </c>
      <c r="AY175" s="959">
        <v>0.03</v>
      </c>
      <c r="AZ175" s="896">
        <v>24.990000000000002</v>
      </c>
      <c r="BA175" s="896">
        <v>-11.78</v>
      </c>
      <c r="BB175" s="896">
        <v>-4.3099999999999996</v>
      </c>
      <c r="BC175" s="896">
        <v>-2.21</v>
      </c>
      <c r="BE175" s="641">
        <v>2011</v>
      </c>
      <c r="BF175" s="922">
        <f t="shared" si="48"/>
        <v>0</v>
      </c>
      <c r="BG175" s="906">
        <v>2.4</v>
      </c>
    </row>
    <row r="176" spans="1:59" ht="11.25" customHeight="1" x14ac:dyDescent="0.2">
      <c r="A176" s="895" t="s">
        <v>533</v>
      </c>
      <c r="B176" s="899" t="s">
        <v>534</v>
      </c>
      <c r="C176" s="957" t="s">
        <v>112</v>
      </c>
      <c r="D176" s="957" t="s">
        <v>212</v>
      </c>
      <c r="E176" s="754">
        <v>14</v>
      </c>
      <c r="F176" s="1235">
        <v>279</v>
      </c>
      <c r="G176" s="1156" t="s">
        <v>37</v>
      </c>
      <c r="H176" s="1156" t="s">
        <v>37</v>
      </c>
      <c r="I176" s="898">
        <v>151.29</v>
      </c>
      <c r="J176" s="669">
        <f t="shared" si="35"/>
        <v>3.4661907594685704</v>
      </c>
      <c r="K176" s="901">
        <v>1.3109999999999999</v>
      </c>
      <c r="L176" s="911">
        <v>4</v>
      </c>
      <c r="M176" s="660">
        <f t="shared" si="36"/>
        <v>5.2439999999999998</v>
      </c>
      <c r="N176" s="894" t="s">
        <v>119</v>
      </c>
      <c r="O176" s="756">
        <v>1.1399999999999999</v>
      </c>
      <c r="P176" s="885">
        <v>43697</v>
      </c>
      <c r="Q176" s="885">
        <v>43711</v>
      </c>
      <c r="R176" s="660">
        <f t="shared" si="37"/>
        <v>15.000000000000005</v>
      </c>
      <c r="S176" s="721">
        <f>IF(INDEX(Historical!$D$7:$D$1379,MATCH(B176,Historical!$B$7:$B$1403,0))=0,"n/a",(INDEX(Historical!$C$7:$C$1381,MATCH(B176,Historical!$B$7:$B$1403,0))/INDEX(Historical!$D$7:$D$1379,MATCH(B176,Historical!$B$7:$B$1403,0))-1)*100)</f>
        <v>10.4054054054054</v>
      </c>
      <c r="T176" s="721">
        <f>IF(INDEX(Historical!$F$7:$F$1372,MATCH(B176,Historical!$B$7:$B$1403,0))=0,"n/a",((INDEX(Historical!$C$7:$C$1381,MATCH(B176,Historical!$B$7:$B$1403,0))/INDEX(Historical!$F$7:$F$1372,MATCH(B176,Historical!$B$7:$B$1403,0)))^(1/3)-1)*100)</f>
        <v>7.0133037291207234</v>
      </c>
      <c r="U176" s="721">
        <f>IF(INDEX(Historical!$H$7:$H$1372,MATCH(B176,Historical!$B$7:$B$1403,0))=0,"n/a",((INDEX(Historical!$C$7:$C$1381,MATCH(B176,Historical!$B$7:$B$1403,0))/INDEX(Historical!$H$7:$H$1372,MATCH(B176,Historical!$B$7:$B$1403,0)))^(1/5)-1)*100)</f>
        <v>11.772096594910986</v>
      </c>
      <c r="V176" s="721">
        <f>IF(INDEX(Historical!$O$7:$O$1372,MATCH(B176,Historical!$B$7:$B$1403,0))=0,"n/a",((INDEX(Historical!$C$7:$C$1381,MATCH(B176,Historical!$B$7:$B$1403,0))/INDEX(Historical!$O$7:$O$1372,MATCH(B176,Historical!$B$7:$B$1403,0)))^(1/10)-1)*100)</f>
        <v>21.486361918080533</v>
      </c>
      <c r="W176" s="722">
        <f t="shared" si="38"/>
        <v>0.5478869172823948</v>
      </c>
      <c r="X176" s="723">
        <f t="shared" si="39"/>
        <v>1.1891006661526249</v>
      </c>
      <c r="Y176" s="899"/>
      <c r="Z176" s="669">
        <f t="shared" si="40"/>
        <v>36.366158113730926</v>
      </c>
      <c r="AA176" s="910">
        <f t="shared" si="41"/>
        <v>10.491678224687933</v>
      </c>
      <c r="AB176" s="911">
        <v>12</v>
      </c>
      <c r="AC176" s="889">
        <v>14.42</v>
      </c>
      <c r="AD176" s="889" t="s">
        <v>136</v>
      </c>
      <c r="AE176" s="889">
        <v>0.96</v>
      </c>
      <c r="AF176" s="889">
        <v>3.05</v>
      </c>
      <c r="AG176" s="889">
        <v>28.799999999999997</v>
      </c>
      <c r="AH176" s="889">
        <v>9.5</v>
      </c>
      <c r="AI176" s="889">
        <v>7.86</v>
      </c>
      <c r="AJ176" s="889">
        <v>9.9</v>
      </c>
      <c r="AK176" s="889">
        <v>-0.6</v>
      </c>
      <c r="AL176" s="902">
        <v>22690</v>
      </c>
      <c r="AM176" s="896">
        <v>0.1</v>
      </c>
      <c r="AN176" s="889">
        <v>0.32</v>
      </c>
      <c r="AO176" s="762">
        <f t="shared" si="42"/>
        <v>4.746609129691624</v>
      </c>
      <c r="AP176" s="763">
        <f t="shared" si="43"/>
        <v>15.238287354379557</v>
      </c>
      <c r="AQ176" s="912">
        <f t="shared" si="44"/>
        <v>19.256248073536895</v>
      </c>
      <c r="AR176" s="669">
        <f>INDEX(Historical!$C$7:$C$1381,MATCH(B176,Historical!$B$7:$B$1403,0))*IF(AH176="n/a",1.03,IF(AH176&lt;0,1.01,IF(AH176&gt;10,1.1,(1+AH176/100))))</f>
        <v>5.3676899999999996</v>
      </c>
      <c r="AS176" s="910">
        <f t="shared" si="45"/>
        <v>5.789590434</v>
      </c>
      <c r="AT176" s="910">
        <f t="shared" si="50"/>
        <v>5.8474863383400004</v>
      </c>
      <c r="AU176" s="910">
        <f t="shared" si="50"/>
        <v>5.9059612017234002</v>
      </c>
      <c r="AV176" s="910">
        <f t="shared" si="50"/>
        <v>5.965020813740634</v>
      </c>
      <c r="AW176" s="669">
        <f t="shared" si="46"/>
        <v>28.875748787804035</v>
      </c>
      <c r="AX176" s="770">
        <f t="shared" si="47"/>
        <v>19.086356525747924</v>
      </c>
      <c r="AY176" s="959">
        <v>1.18</v>
      </c>
      <c r="AZ176" s="896">
        <v>7.19</v>
      </c>
      <c r="BA176" s="896">
        <v>-18.98</v>
      </c>
      <c r="BB176" s="896">
        <v>-11.34</v>
      </c>
      <c r="BC176" s="896">
        <v>-9.4600000000000009</v>
      </c>
      <c r="BE176" s="641">
        <v>2006</v>
      </c>
      <c r="BF176" s="922">
        <f t="shared" si="48"/>
        <v>1</v>
      </c>
      <c r="BG176" s="906">
        <v>11.3</v>
      </c>
    </row>
    <row r="177" spans="1:59" ht="11.25" customHeight="1" x14ac:dyDescent="0.2">
      <c r="A177" s="895" t="s">
        <v>513</v>
      </c>
      <c r="B177" s="899" t="s">
        <v>514</v>
      </c>
      <c r="C177" s="957" t="s">
        <v>131</v>
      </c>
      <c r="D177" s="957" t="s">
        <v>4344</v>
      </c>
      <c r="E177" s="754">
        <v>14</v>
      </c>
      <c r="F177" s="1235">
        <v>283</v>
      </c>
      <c r="G177" s="1235" t="s">
        <v>37</v>
      </c>
      <c r="H177" s="1235" t="s">
        <v>37</v>
      </c>
      <c r="I177" s="898">
        <v>60.42</v>
      </c>
      <c r="J177" s="669">
        <f t="shared" si="35"/>
        <v>2.6977821913273745</v>
      </c>
      <c r="K177" s="901">
        <v>0.40749999999999997</v>
      </c>
      <c r="L177" s="911">
        <v>4</v>
      </c>
      <c r="M177" s="660">
        <f t="shared" si="36"/>
        <v>1.63</v>
      </c>
      <c r="N177" s="894" t="s">
        <v>515</v>
      </c>
      <c r="O177" s="756">
        <v>0.38250000000000001</v>
      </c>
      <c r="P177" s="885">
        <v>43867</v>
      </c>
      <c r="Q177" s="885">
        <v>43888</v>
      </c>
      <c r="R177" s="660">
        <f t="shared" si="37"/>
        <v>6.5359477124182916</v>
      </c>
      <c r="S177" s="721">
        <f>IF(INDEX(Historical!$D$7:$D$1379,MATCH(B177,Historical!$B$7:$B$1403,0))=0,"n/a",(INDEX(Historical!$C$7:$C$1381,MATCH(B177,Historical!$B$7:$B$1403,0))/INDEX(Historical!$D$7:$D$1379,MATCH(B177,Historical!$B$7:$B$1403,0))-1)*100)</f>
        <v>7.1428571428571397</v>
      </c>
      <c r="T177" s="721">
        <f>IF(INDEX(Historical!$F$7:$F$1372,MATCH(B177,Historical!$B$7:$B$1403,0))=0,"n/a",((INDEX(Historical!$C$7:$C$1381,MATCH(B177,Historical!$B$7:$B$1403,0))/INDEX(Historical!$F$7:$F$1372,MATCH(B177,Historical!$B$7:$B$1403,0)))^(1/3)-1)*100)</f>
        <v>7.256408033128503</v>
      </c>
      <c r="U177" s="721">
        <f>IF(INDEX(Historical!$H$7:$H$1372,MATCH(B177,Historical!$B$7:$B$1403,0))=0,"n/a",((INDEX(Historical!$C$7:$C$1381,MATCH(B177,Historical!$B$7:$B$1403,0))/INDEX(Historical!$H$7:$H$1372,MATCH(B177,Historical!$B$7:$B$1403,0)))^(1/5)-1)*100)</f>
        <v>7.2145025900850923</v>
      </c>
      <c r="V177" s="721">
        <f>IF(INDEX(Historical!$O$7:$O$1372,MATCH(B177,Historical!$B$7:$B$1403,0))=0,"n/a",((INDEX(Historical!$C$7:$C$1381,MATCH(B177,Historical!$B$7:$B$1403,0))/INDEX(Historical!$O$7:$O$1372,MATCH(B177,Historical!$B$7:$B$1403,0)))^(1/10)-1)*100)</f>
        <v>11.833558100765806</v>
      </c>
      <c r="W177" s="722">
        <f t="shared" si="38"/>
        <v>0.60966469498452935</v>
      </c>
      <c r="X177" s="723">
        <f t="shared" si="39"/>
        <v>1.2883040339437664</v>
      </c>
      <c r="Y177" s="899"/>
      <c r="Z177" s="669">
        <f t="shared" si="40"/>
        <v>71.491228070175438</v>
      </c>
      <c r="AA177" s="910">
        <f t="shared" si="41"/>
        <v>26.500000000000004</v>
      </c>
      <c r="AB177" s="911">
        <v>12</v>
      </c>
      <c r="AC177" s="889">
        <v>2.2799999999999998</v>
      </c>
      <c r="AD177" s="889">
        <v>3.52</v>
      </c>
      <c r="AE177" s="889">
        <v>2.5099999999999998</v>
      </c>
      <c r="AF177" s="889">
        <v>3.41</v>
      </c>
      <c r="AG177" s="889">
        <v>13.8</v>
      </c>
      <c r="AH177" s="889">
        <v>3</v>
      </c>
      <c r="AI177" s="889">
        <v>7.4499999999999993</v>
      </c>
      <c r="AJ177" s="889">
        <v>5.6000000000000005</v>
      </c>
      <c r="AK177" s="889">
        <v>7.51</v>
      </c>
      <c r="AL177" s="902">
        <v>17180</v>
      </c>
      <c r="AM177" s="896">
        <v>0.4</v>
      </c>
      <c r="AN177" s="889">
        <v>2.63</v>
      </c>
      <c r="AO177" s="762">
        <f t="shared" si="42"/>
        <v>-16.587715218587537</v>
      </c>
      <c r="AP177" s="763">
        <f t="shared" si="43"/>
        <v>9.9122847814124668</v>
      </c>
      <c r="AQ177" s="912">
        <f t="shared" si="44"/>
        <v>100.40514519897496</v>
      </c>
      <c r="AR177" s="669">
        <f>INDEX(Historical!$C$7:$C$1381,MATCH(B177,Historical!$B$7:$B$1403,0))*IF(AH177="n/a",1.03,IF(AH177&lt;0,1.01,IF(AH177&gt;10,1.1,(1+AH177/100))))</f>
        <v>1.5759000000000001</v>
      </c>
      <c r="AS177" s="910">
        <f t="shared" si="45"/>
        <v>1.6933045500000001</v>
      </c>
      <c r="AT177" s="910">
        <f t="shared" si="50"/>
        <v>1.8204717217050002</v>
      </c>
      <c r="AU177" s="910">
        <f t="shared" si="50"/>
        <v>1.9571891480050456</v>
      </c>
      <c r="AV177" s="910">
        <f t="shared" si="50"/>
        <v>2.1041740530202246</v>
      </c>
      <c r="AW177" s="669">
        <f t="shared" si="46"/>
        <v>9.1510394727302717</v>
      </c>
      <c r="AX177" s="770">
        <f t="shared" si="47"/>
        <v>15.145712467279496</v>
      </c>
      <c r="AY177" s="959">
        <v>0.14000000000000001</v>
      </c>
      <c r="AZ177" s="896">
        <v>12.83</v>
      </c>
      <c r="BA177" s="896">
        <v>-12.65</v>
      </c>
      <c r="BB177" s="896">
        <v>-7.5600000000000005</v>
      </c>
      <c r="BC177" s="896">
        <v>-2.16</v>
      </c>
      <c r="BE177" s="641">
        <v>2007</v>
      </c>
      <c r="BF177" s="922">
        <f t="shared" si="48"/>
        <v>1</v>
      </c>
      <c r="BG177" s="906">
        <v>2.6</v>
      </c>
    </row>
    <row r="178" spans="1:59" ht="11.25" customHeight="1" x14ac:dyDescent="0.2">
      <c r="A178" s="887" t="s">
        <v>486</v>
      </c>
      <c r="B178" s="899" t="s">
        <v>487</v>
      </c>
      <c r="C178" s="957" t="s">
        <v>112</v>
      </c>
      <c r="D178" s="957" t="s">
        <v>4373</v>
      </c>
      <c r="E178" s="754">
        <v>25</v>
      </c>
      <c r="F178" s="1235">
        <v>140</v>
      </c>
      <c r="G178" s="1235" t="s">
        <v>106</v>
      </c>
      <c r="H178" s="1235" t="s">
        <v>106</v>
      </c>
      <c r="I178" s="898">
        <v>84.91</v>
      </c>
      <c r="J178" s="669">
        <f t="shared" si="35"/>
        <v>2.0492285949829232</v>
      </c>
      <c r="K178" s="908">
        <v>0.435</v>
      </c>
      <c r="L178" s="911">
        <v>4</v>
      </c>
      <c r="M178" s="660">
        <f t="shared" si="36"/>
        <v>1.74</v>
      </c>
      <c r="N178" s="894" t="s">
        <v>151</v>
      </c>
      <c r="O178" s="757">
        <v>0.40500000000000003</v>
      </c>
      <c r="P178" s="885">
        <v>43899</v>
      </c>
      <c r="Q178" s="885">
        <v>43920</v>
      </c>
      <c r="R178" s="660">
        <f t="shared" si="37"/>
        <v>7.4074074074074003</v>
      </c>
      <c r="S178" s="721">
        <f>IF(INDEX(Historical!$D$7:$D$1379,MATCH(B178,Historical!$B$7:$B$1403,0))=0,"n/a",(INDEX(Historical!$C$7:$C$1381,MATCH(B178,Historical!$B$7:$B$1403,0))/INDEX(Historical!$D$7:$D$1379,MATCH(B178,Historical!$B$7:$B$1403,0))-1)*100)</f>
        <v>16.376707404744796</v>
      </c>
      <c r="T178" s="721">
        <f>IF(INDEX(Historical!$F$7:$F$1372,MATCH(B178,Historical!$B$7:$B$1403,0))=0,"n/a",((INDEX(Historical!$C$7:$C$1381,MATCH(B178,Historical!$B$7:$B$1403,0))/INDEX(Historical!$F$7:$F$1372,MATCH(B178,Historical!$B$7:$B$1403,0)))^(1/3)-1)*100)</f>
        <v>12.506431822920483</v>
      </c>
      <c r="U178" s="721">
        <f>IF(INDEX(Historical!$H$7:$H$1372,MATCH(B178,Historical!$B$7:$B$1403,0))=0,"n/a",((INDEX(Historical!$C$7:$C$1381,MATCH(B178,Historical!$B$7:$B$1403,0))/INDEX(Historical!$H$7:$H$1372,MATCH(B178,Historical!$B$7:$B$1403,0)))^(1/5)-1)*100)</f>
        <v>12.33340502046758</v>
      </c>
      <c r="V178" s="721">
        <f>IF(INDEX(Historical!$O$7:$O$1372,MATCH(B178,Historical!$B$7:$B$1403,0))=0,"n/a",((INDEX(Historical!$C$7:$C$1381,MATCH(B178,Historical!$B$7:$B$1403,0))/INDEX(Historical!$O$7:$O$1372,MATCH(B178,Historical!$B$7:$B$1403,0)))^(1/10)-1)*100)</f>
        <v>13.771778926809986</v>
      </c>
      <c r="W178" s="722">
        <f t="shared" si="38"/>
        <v>0.89555641910993244</v>
      </c>
      <c r="X178" s="723">
        <f t="shared" si="39"/>
        <v>1.4176327609732853</v>
      </c>
      <c r="Y178" s="900" t="s">
        <v>488</v>
      </c>
      <c r="Z178" s="669">
        <f t="shared" si="40"/>
        <v>39.545454545454547</v>
      </c>
      <c r="AA178" s="910">
        <f t="shared" si="41"/>
        <v>19.297727272727272</v>
      </c>
      <c r="AB178" s="911">
        <v>12</v>
      </c>
      <c r="AC178" s="889">
        <v>4.4000000000000004</v>
      </c>
      <c r="AD178" s="889">
        <v>2.72</v>
      </c>
      <c r="AE178" s="889">
        <v>5.39</v>
      </c>
      <c r="AF178" s="889">
        <v>4.46</v>
      </c>
      <c r="AG178" s="889">
        <v>23.400000000000002</v>
      </c>
      <c r="AH178" s="889">
        <v>-0.6</v>
      </c>
      <c r="AI178" s="889">
        <v>12.06</v>
      </c>
      <c r="AJ178" s="889">
        <v>8.6999999999999993</v>
      </c>
      <c r="AK178" s="889">
        <v>7.1</v>
      </c>
      <c r="AL178" s="902">
        <v>60600</v>
      </c>
      <c r="AM178" s="896">
        <v>0.2</v>
      </c>
      <c r="AN178" s="889">
        <v>0.76</v>
      </c>
      <c r="AO178" s="762">
        <f t="shared" si="42"/>
        <v>-4.9150936572767687</v>
      </c>
      <c r="AP178" s="763">
        <f t="shared" si="43"/>
        <v>14.382633615450503</v>
      </c>
      <c r="AQ178" s="912">
        <f t="shared" si="44"/>
        <v>95.582166463059281</v>
      </c>
      <c r="AR178" s="669">
        <f>INDEX(Historical!$C$7:$C$1381,MATCH(B178,Historical!$B$7:$B$1403,0))*IF(AH178="n/a",1.03,IF(AH178&lt;0,1.01,IF(AH178&gt;10,1.1,(1+AH178/100))))</f>
        <v>1.6349880000000001</v>
      </c>
      <c r="AS178" s="910">
        <f t="shared" si="45"/>
        <v>1.7984868000000003</v>
      </c>
      <c r="AT178" s="910">
        <f t="shared" si="50"/>
        <v>1.9261793628000001</v>
      </c>
      <c r="AU178" s="910">
        <f t="shared" si="50"/>
        <v>2.0629380975588001</v>
      </c>
      <c r="AV178" s="910">
        <f t="shared" si="50"/>
        <v>2.2094067024854747</v>
      </c>
      <c r="AW178" s="669">
        <f t="shared" si="46"/>
        <v>9.6319989628442748</v>
      </c>
      <c r="AX178" s="770">
        <f t="shared" si="47"/>
        <v>11.343774541095602</v>
      </c>
      <c r="AY178" s="959">
        <v>0.98</v>
      </c>
      <c r="AZ178" s="896">
        <v>1.4000000000000001</v>
      </c>
      <c r="BA178" s="896">
        <v>-12.04</v>
      </c>
      <c r="BB178" s="896">
        <v>-8.32</v>
      </c>
      <c r="BC178" s="896">
        <v>-7.31</v>
      </c>
      <c r="BE178" s="641">
        <v>1998</v>
      </c>
      <c r="BF178" s="922">
        <f t="shared" si="48"/>
        <v>2</v>
      </c>
      <c r="BG178" s="906">
        <v>9.7000000000000011</v>
      </c>
    </row>
    <row r="179" spans="1:59" ht="11.25" customHeight="1" x14ac:dyDescent="0.2">
      <c r="A179" s="895" t="s">
        <v>1075</v>
      </c>
      <c r="B179" s="899" t="s">
        <v>1076</v>
      </c>
      <c r="C179" s="957" t="s">
        <v>108</v>
      </c>
      <c r="D179" s="957" t="s">
        <v>118</v>
      </c>
      <c r="E179" s="754">
        <v>8</v>
      </c>
      <c r="F179" s="1235">
        <v>572</v>
      </c>
      <c r="G179" s="1156" t="s">
        <v>106</v>
      </c>
      <c r="H179" s="1156" t="s">
        <v>106</v>
      </c>
      <c r="I179" s="898">
        <v>16.02</v>
      </c>
      <c r="J179" s="669">
        <f t="shared" si="35"/>
        <v>2.7465667915106118</v>
      </c>
      <c r="K179" s="901">
        <v>0.11</v>
      </c>
      <c r="L179" s="911">
        <v>4</v>
      </c>
      <c r="M179" s="660">
        <f t="shared" si="36"/>
        <v>0.44</v>
      </c>
      <c r="N179" s="894" t="s">
        <v>596</v>
      </c>
      <c r="O179" s="756">
        <v>0.1</v>
      </c>
      <c r="P179" s="885">
        <v>43623</v>
      </c>
      <c r="Q179" s="885">
        <v>43640</v>
      </c>
      <c r="R179" s="660">
        <f t="shared" si="37"/>
        <v>9.9999999999999947</v>
      </c>
      <c r="S179" s="721">
        <f>IF(INDEX(Historical!$D$7:$D$1379,MATCH(B179,Historical!$B$7:$B$1403,0))=0,"n/a",(INDEX(Historical!$C$7:$C$1381,MATCH(B179,Historical!$B$7:$B$1403,0))/INDEX(Historical!$D$7:$D$1379,MATCH(B179,Historical!$B$7:$B$1403,0))-1)*100)</f>
        <v>10.256410256410241</v>
      </c>
      <c r="T179" s="721">
        <f>IF(INDEX(Historical!$F$7:$F$1372,MATCH(B179,Historical!$B$7:$B$1403,0))=0,"n/a",((INDEX(Historical!$C$7:$C$1381,MATCH(B179,Historical!$B$7:$B$1403,0))/INDEX(Historical!$F$7:$F$1372,MATCH(B179,Historical!$B$7:$B$1403,0)))^(1/3)-1)*100)</f>
        <v>11.524149667113504</v>
      </c>
      <c r="U179" s="721">
        <f>IF(INDEX(Historical!$H$7:$H$1372,MATCH(B179,Historical!$B$7:$B$1403,0))=0,"n/a",((INDEX(Historical!$C$7:$C$1381,MATCH(B179,Historical!$B$7:$B$1403,0))/INDEX(Historical!$H$7:$H$1372,MATCH(B179,Historical!$B$7:$B$1403,0)))^(1/5)-1)*100)</f>
        <v>12.370274760425982</v>
      </c>
      <c r="V179" s="721" t="str">
        <f>IF(INDEX(Historical!$O$7:$O$1372,MATCH(B179,Historical!$B$7:$B$1403,0))=0,"n/a",((INDEX(Historical!$C$7:$C$1381,MATCH(B179,Historical!$B$7:$B$1403,0))/INDEX(Historical!$O$7:$O$1372,MATCH(B179,Historical!$B$7:$B$1403,0)))^(1/10)-1)*100)</f>
        <v>n/a</v>
      </c>
      <c r="W179" s="722" t="str">
        <f t="shared" si="38"/>
        <v>n/a</v>
      </c>
      <c r="X179" s="723" t="str">
        <f t="shared" si="39"/>
        <v>n/a</v>
      </c>
      <c r="Y179" s="682"/>
      <c r="Z179" s="669">
        <f t="shared" si="40"/>
        <v>16.541353383458645</v>
      </c>
      <c r="AA179" s="910">
        <f t="shared" si="41"/>
        <v>6.0225563909774431</v>
      </c>
      <c r="AB179" s="911">
        <v>12</v>
      </c>
      <c r="AC179" s="889">
        <v>2.66</v>
      </c>
      <c r="AD179" s="889">
        <v>0.6</v>
      </c>
      <c r="AE179" s="889">
        <v>0.6</v>
      </c>
      <c r="AF179" s="889">
        <v>0.54</v>
      </c>
      <c r="AG179" s="889">
        <v>-10.299999999999999</v>
      </c>
      <c r="AH179" s="889">
        <v>-194.1</v>
      </c>
      <c r="AI179" s="889">
        <v>12.889999999999999</v>
      </c>
      <c r="AJ179" s="889">
        <v>-23.9</v>
      </c>
      <c r="AK179" s="889">
        <v>10</v>
      </c>
      <c r="AL179" s="902">
        <v>2410</v>
      </c>
      <c r="AM179" s="896">
        <v>0.3</v>
      </c>
      <c r="AN179" s="889">
        <v>0.83</v>
      </c>
      <c r="AO179" s="762">
        <f t="shared" si="42"/>
        <v>9.0942851609591493</v>
      </c>
      <c r="AP179" s="763">
        <f t="shared" si="43"/>
        <v>15.116841551936593</v>
      </c>
      <c r="AQ179" s="912">
        <f t="shared" si="44"/>
        <v>-61.981405420050216</v>
      </c>
      <c r="AR179" s="669">
        <f>INDEX(Historical!$C$7:$C$1381,MATCH(B179,Historical!$B$7:$B$1403,0))*IF(AH179="n/a",1.03,IF(AH179&lt;0,1.01,IF(AH179&gt;10,1.1,(1+AH179/100))))</f>
        <v>0.43430000000000002</v>
      </c>
      <c r="AS179" s="910">
        <f t="shared" si="45"/>
        <v>0.47773000000000004</v>
      </c>
      <c r="AT179" s="910">
        <f t="shared" si="50"/>
        <v>0.52550300000000005</v>
      </c>
      <c r="AU179" s="910">
        <f t="shared" si="50"/>
        <v>0.5780533000000001</v>
      </c>
      <c r="AV179" s="910">
        <f t="shared" si="50"/>
        <v>0.6358586300000002</v>
      </c>
      <c r="AW179" s="669">
        <f t="shared" si="46"/>
        <v>2.6514449300000003</v>
      </c>
      <c r="AX179" s="770">
        <f t="shared" si="47"/>
        <v>16.550842259675409</v>
      </c>
      <c r="AY179" s="959">
        <v>1.3</v>
      </c>
      <c r="AZ179" s="896">
        <v>14.35</v>
      </c>
      <c r="BA179" s="896">
        <v>-23.46</v>
      </c>
      <c r="BB179" s="896">
        <v>-12.7</v>
      </c>
      <c r="BC179" s="896">
        <v>-4.43</v>
      </c>
      <c r="BE179" s="641">
        <v>2012</v>
      </c>
      <c r="BF179" s="922">
        <f t="shared" si="48"/>
        <v>0</v>
      </c>
      <c r="BG179" s="906">
        <v>-1.3</v>
      </c>
    </row>
    <row r="180" spans="1:59" ht="11.25" customHeight="1" x14ac:dyDescent="0.2">
      <c r="A180" s="895" t="s">
        <v>500</v>
      </c>
      <c r="B180" s="899" t="s">
        <v>501</v>
      </c>
      <c r="C180" s="957" t="s">
        <v>131</v>
      </c>
      <c r="D180" s="957" t="s">
        <v>4344</v>
      </c>
      <c r="E180" s="754">
        <v>15</v>
      </c>
      <c r="F180" s="1235">
        <v>272</v>
      </c>
      <c r="G180" s="1235" t="s">
        <v>115</v>
      </c>
      <c r="H180" s="1235" t="s">
        <v>115</v>
      </c>
      <c r="I180" s="898">
        <v>23.02</v>
      </c>
      <c r="J180" s="669">
        <f t="shared" si="35"/>
        <v>5.0390964378801044</v>
      </c>
      <c r="K180" s="901">
        <v>0.28999999999999998</v>
      </c>
      <c r="L180" s="911">
        <v>4</v>
      </c>
      <c r="M180" s="660">
        <f t="shared" si="36"/>
        <v>1.1599999999999999</v>
      </c>
      <c r="N180" s="894" t="s">
        <v>249</v>
      </c>
      <c r="O180" s="756">
        <v>0.28749999999999998</v>
      </c>
      <c r="P180" s="885">
        <v>43880</v>
      </c>
      <c r="Q180" s="885">
        <v>43902</v>
      </c>
      <c r="R180" s="660">
        <f t="shared" si="37"/>
        <v>0.86956521739130521</v>
      </c>
      <c r="S180" s="721">
        <f>IF(INDEX(Historical!$D$7:$D$1379,MATCH(B180,Historical!$B$7:$B$1403,0))=0,"n/a",(INDEX(Historical!$C$7:$C$1381,MATCH(B180,Historical!$B$7:$B$1403,0))/INDEX(Historical!$D$7:$D$1379,MATCH(B180,Historical!$B$7:$B$1403,0))-1)*100)</f>
        <v>3.4172661870503385</v>
      </c>
      <c r="T180" s="721">
        <f>IF(INDEX(Historical!$F$7:$F$1372,MATCH(B180,Historical!$B$7:$B$1403,0))=0,"n/a",((INDEX(Historical!$C$7:$C$1381,MATCH(B180,Historical!$B$7:$B$1403,0))/INDEX(Historical!$F$7:$F$1372,MATCH(B180,Historical!$B$7:$B$1403,0)))^(1/3)-1)*100)</f>
        <v>3.7417425467614285</v>
      </c>
      <c r="U180" s="721">
        <f>IF(INDEX(Historical!$H$7:$H$1372,MATCH(B180,Historical!$B$7:$B$1403,0))=0,"n/a",((INDEX(Historical!$C$7:$C$1381,MATCH(B180,Historical!$B$7:$B$1403,0))/INDEX(Historical!$H$7:$H$1372,MATCH(B180,Historical!$B$7:$B$1403,0)))^(1/5)-1)*100)</f>
        <v>3.8950477489882784</v>
      </c>
      <c r="V180" s="721">
        <f>IF(INDEX(Historical!$O$7:$O$1372,MATCH(B180,Historical!$B$7:$B$1403,0))=0,"n/a",((INDEX(Historical!$C$7:$C$1381,MATCH(B180,Historical!$B$7:$B$1403,0))/INDEX(Historical!$O$7:$O$1372,MATCH(B180,Historical!$B$7:$B$1403,0)))^(1/10)-1)*100)</f>
        <v>4.2289649016534536</v>
      </c>
      <c r="W180" s="722">
        <f t="shared" si="38"/>
        <v>0.92104045305870963</v>
      </c>
      <c r="X180" s="723">
        <f t="shared" si="39"/>
        <v>9.7376193724706948</v>
      </c>
      <c r="Y180" s="677"/>
      <c r="Z180" s="669">
        <f t="shared" si="40"/>
        <v>92.063492063492063</v>
      </c>
      <c r="AA180" s="910">
        <f t="shared" si="41"/>
        <v>18.269841269841269</v>
      </c>
      <c r="AB180" s="911">
        <v>12</v>
      </c>
      <c r="AC180" s="889">
        <v>1.26</v>
      </c>
      <c r="AD180" s="889">
        <v>12.69</v>
      </c>
      <c r="AE180" s="889">
        <v>0.97</v>
      </c>
      <c r="AF180" s="889">
        <v>1.75</v>
      </c>
      <c r="AG180" s="889">
        <v>9.8000000000000007</v>
      </c>
      <c r="AH180" s="891">
        <v>-52.900000000000006</v>
      </c>
      <c r="AI180" s="891">
        <v>-7.22</v>
      </c>
      <c r="AJ180" s="889">
        <v>0.4</v>
      </c>
      <c r="AK180" s="889">
        <v>1.44</v>
      </c>
      <c r="AL180" s="902">
        <v>11770</v>
      </c>
      <c r="AM180" s="896">
        <v>0.1</v>
      </c>
      <c r="AN180" s="889">
        <v>2.38</v>
      </c>
      <c r="AO180" s="762">
        <f t="shared" si="42"/>
        <v>-9.3356970829728851</v>
      </c>
      <c r="AP180" s="763">
        <f t="shared" si="43"/>
        <v>8.9341441868683837</v>
      </c>
      <c r="AQ180" s="912">
        <f t="shared" si="44"/>
        <v>19.205186729478662</v>
      </c>
      <c r="AR180" s="669">
        <f>INDEX(Historical!$C$7:$C$1381,MATCH(B180,Historical!$B$7:$B$1403,0))*IF(AH180="n/a",1.03,IF(AH180&lt;0,1.01,IF(AH180&gt;10,1.1,(1+AH180/100))))</f>
        <v>1.1615</v>
      </c>
      <c r="AS180" s="910">
        <f t="shared" si="45"/>
        <v>1.1731149999999999</v>
      </c>
      <c r="AT180" s="910">
        <f t="shared" si="50"/>
        <v>1.1900078559999998</v>
      </c>
      <c r="AU180" s="910">
        <f t="shared" si="50"/>
        <v>1.2071439691263999</v>
      </c>
      <c r="AV180" s="910">
        <f t="shared" si="50"/>
        <v>1.2245268422818201</v>
      </c>
      <c r="AW180" s="669">
        <f t="shared" si="46"/>
        <v>5.9562936674082199</v>
      </c>
      <c r="AX180" s="770">
        <f t="shared" si="47"/>
        <v>25.874429484831541</v>
      </c>
      <c r="AY180" s="959">
        <v>0.51</v>
      </c>
      <c r="AZ180" s="896">
        <v>-2.46</v>
      </c>
      <c r="BA180" s="896">
        <v>-26.150000000000002</v>
      </c>
      <c r="BB180" s="896">
        <v>-13.15</v>
      </c>
      <c r="BC180" s="896">
        <v>-17.48</v>
      </c>
      <c r="BE180" s="641">
        <v>2006</v>
      </c>
      <c r="BF180" s="922">
        <f t="shared" si="48"/>
        <v>1</v>
      </c>
      <c r="BG180" s="906">
        <v>2</v>
      </c>
    </row>
    <row r="181" spans="1:59" ht="11.25" customHeight="1" x14ac:dyDescent="0.2">
      <c r="A181" s="887" t="s">
        <v>1083</v>
      </c>
      <c r="B181" s="899" t="s">
        <v>1084</v>
      </c>
      <c r="C181" s="957" t="s">
        <v>108</v>
      </c>
      <c r="D181" s="957" t="s">
        <v>4351</v>
      </c>
      <c r="E181" s="754">
        <v>11</v>
      </c>
      <c r="F181" s="1235">
        <v>327</v>
      </c>
      <c r="G181" s="1158" t="s">
        <v>106</v>
      </c>
      <c r="H181" s="1158" t="s">
        <v>106</v>
      </c>
      <c r="I181" s="898">
        <v>62.65</v>
      </c>
      <c r="J181" s="669">
        <f t="shared" si="35"/>
        <v>2.4900239425379089</v>
      </c>
      <c r="K181" s="901">
        <v>0.39</v>
      </c>
      <c r="L181" s="911">
        <v>4</v>
      </c>
      <c r="M181" s="660">
        <f t="shared" si="36"/>
        <v>1.56</v>
      </c>
      <c r="N181" s="894" t="s">
        <v>606</v>
      </c>
      <c r="O181" s="756">
        <v>0.36</v>
      </c>
      <c r="P181" s="885">
        <v>43889</v>
      </c>
      <c r="Q181" s="885">
        <v>43902</v>
      </c>
      <c r="R181" s="660">
        <f t="shared" si="37"/>
        <v>8.333333333333341</v>
      </c>
      <c r="S181" s="721">
        <f>IF(INDEX(Historical!$D$7:$D$1379,MATCH(B181,Historical!$B$7:$B$1403,0))=0,"n/a",(INDEX(Historical!$C$7:$C$1381,MATCH(B181,Historical!$B$7:$B$1403,0))/INDEX(Historical!$D$7:$D$1379,MATCH(B181,Historical!$B$7:$B$1403,0))-1)*100)</f>
        <v>14.285714285714279</v>
      </c>
      <c r="T181" s="721">
        <f>IF(INDEX(Historical!$F$7:$F$1372,MATCH(B181,Historical!$B$7:$B$1403,0))=0,"n/a",((INDEX(Historical!$C$7:$C$1381,MATCH(B181,Historical!$B$7:$B$1403,0))/INDEX(Historical!$F$7:$F$1372,MATCH(B181,Historical!$B$7:$B$1403,0)))^(1/3)-1)*100)</f>
        <v>11.457607795906144</v>
      </c>
      <c r="U181" s="721">
        <f>IF(INDEX(Historical!$H$7:$H$1372,MATCH(B181,Historical!$B$7:$B$1403,0))=0,"n/a",((INDEX(Historical!$C$7:$C$1381,MATCH(B181,Historical!$B$7:$B$1403,0))/INDEX(Historical!$H$7:$H$1372,MATCH(B181,Historical!$B$7:$B$1403,0)))^(1/5)-1)*100)</f>
        <v>10.859472602645347</v>
      </c>
      <c r="V181" s="721">
        <f>IF(INDEX(Historical!$O$7:$O$1372,MATCH(B181,Historical!$B$7:$B$1403,0))=0,"n/a",((INDEX(Historical!$C$7:$C$1381,MATCH(B181,Historical!$B$7:$B$1403,0))/INDEX(Historical!$O$7:$O$1372,MATCH(B181,Historical!$B$7:$B$1403,0)))^(1/10)-1)*100)</f>
        <v>21.824110663778651</v>
      </c>
      <c r="W181" s="722">
        <f t="shared" si="38"/>
        <v>0.49759061296682072</v>
      </c>
      <c r="X181" s="723">
        <f t="shared" si="39"/>
        <v>1.1195332580046748</v>
      </c>
      <c r="Y181" s="682"/>
      <c r="Z181" s="669">
        <f t="shared" si="40"/>
        <v>55.913978494623663</v>
      </c>
      <c r="AA181" s="910">
        <f t="shared" si="41"/>
        <v>22.455197132616487</v>
      </c>
      <c r="AB181" s="911">
        <v>12</v>
      </c>
      <c r="AC181" s="889">
        <v>2.79</v>
      </c>
      <c r="AD181" s="889">
        <v>2</v>
      </c>
      <c r="AE181" s="889">
        <v>7.22</v>
      </c>
      <c r="AF181" s="889">
        <v>10.64</v>
      </c>
      <c r="AG181" s="889">
        <v>48.4</v>
      </c>
      <c r="AH181" s="889">
        <v>36.9</v>
      </c>
      <c r="AI181" s="889">
        <v>12.08</v>
      </c>
      <c r="AJ181" s="889">
        <v>9.7000000000000011</v>
      </c>
      <c r="AK181" s="889">
        <v>11.200000000000001</v>
      </c>
      <c r="AL181" s="902">
        <v>2960</v>
      </c>
      <c r="AM181" s="896">
        <v>8.7999999999999989</v>
      </c>
      <c r="AN181" s="889">
        <v>0</v>
      </c>
      <c r="AO181" s="762">
        <f t="shared" si="42"/>
        <v>-9.1057005874332297</v>
      </c>
      <c r="AP181" s="763">
        <f t="shared" si="43"/>
        <v>13.349496545183257</v>
      </c>
      <c r="AQ181" s="912">
        <f t="shared" si="44"/>
        <v>225.86520559617861</v>
      </c>
      <c r="AR181" s="669">
        <f>INDEX(Historical!$C$7:$C$1381,MATCH(B181,Historical!$B$7:$B$1403,0))*IF(AH181="n/a",1.03,IF(AH181&lt;0,1.01,IF(AH181&gt;10,1.1,(1+AH181/100))))</f>
        <v>1.5840000000000001</v>
      </c>
      <c r="AS181" s="910">
        <f t="shared" si="45"/>
        <v>1.7424000000000002</v>
      </c>
      <c r="AT181" s="910">
        <f t="shared" si="50"/>
        <v>1.9166400000000003</v>
      </c>
      <c r="AU181" s="910">
        <f t="shared" si="50"/>
        <v>2.1083040000000004</v>
      </c>
      <c r="AV181" s="910">
        <f t="shared" si="50"/>
        <v>2.3191344000000007</v>
      </c>
      <c r="AW181" s="669">
        <f t="shared" si="46"/>
        <v>9.6704784000000021</v>
      </c>
      <c r="AX181" s="770">
        <f t="shared" si="47"/>
        <v>15.435719712689549</v>
      </c>
      <c r="AY181" s="959">
        <v>0.9</v>
      </c>
      <c r="AZ181" s="896">
        <v>60.129999999999995</v>
      </c>
      <c r="BA181" s="896">
        <v>-19.919999999999998</v>
      </c>
      <c r="BB181" s="896">
        <v>-9.5</v>
      </c>
      <c r="BC181" s="896">
        <v>7.55</v>
      </c>
      <c r="BE181" s="641">
        <v>2010</v>
      </c>
      <c r="BF181" s="922">
        <f t="shared" si="48"/>
        <v>0</v>
      </c>
      <c r="BG181" s="906">
        <v>27.500000000000004</v>
      </c>
    </row>
    <row r="182" spans="1:59" ht="11.25" customHeight="1" x14ac:dyDescent="0.2">
      <c r="A182" s="905" t="s">
        <v>4584</v>
      </c>
      <c r="B182" s="899" t="s">
        <v>4546</v>
      </c>
      <c r="C182" s="957" t="s">
        <v>178</v>
      </c>
      <c r="D182" s="957" t="s">
        <v>4353</v>
      </c>
      <c r="E182" s="754">
        <v>6</v>
      </c>
      <c r="F182" s="1235">
        <v>796</v>
      </c>
      <c r="G182" s="1235" t="s">
        <v>106</v>
      </c>
      <c r="H182" s="1235" t="s">
        <v>106</v>
      </c>
      <c r="I182" s="898">
        <v>11.71</v>
      </c>
      <c r="J182" s="669">
        <f t="shared" si="35"/>
        <v>14.15200683176772</v>
      </c>
      <c r="K182" s="901">
        <v>0.4143</v>
      </c>
      <c r="L182" s="911">
        <v>4</v>
      </c>
      <c r="M182" s="660">
        <f t="shared" si="36"/>
        <v>1.6572</v>
      </c>
      <c r="N182" s="894" t="s">
        <v>4211</v>
      </c>
      <c r="O182" s="756">
        <v>0.40010000000000001</v>
      </c>
      <c r="P182" s="1196">
        <v>43865</v>
      </c>
      <c r="Q182" s="1196">
        <v>43873</v>
      </c>
      <c r="R182" s="660">
        <f t="shared" si="37"/>
        <v>3.5491127218195424</v>
      </c>
      <c r="S182" s="721">
        <f>IF(INDEX(Historical!$D$7:$D$1379,MATCH(B182,Historical!$B$7:$B$1403,0))=0,"n/a",(INDEX(Historical!$C$7:$C$1381,MATCH(B182,Historical!$B$7:$B$1403,0))/INDEX(Historical!$D$7:$D$1379,MATCH(B182,Historical!$B$7:$B$1403,0))-1)*100)</f>
        <v>15.002269632319564</v>
      </c>
      <c r="T182" s="721">
        <f>IF(INDEX(Historical!$F$7:$F$1372,MATCH(B182,Historical!$B$7:$B$1403,0))=0,"n/a",((INDEX(Historical!$C$7:$C$1381,MATCH(B182,Historical!$B$7:$B$1403,0))/INDEX(Historical!$F$7:$F$1372,MATCH(B182,Historical!$B$7:$B$1403,0)))^(1/3)-1)*100)</f>
        <v>15.049534149480603</v>
      </c>
      <c r="U182" s="721" t="str">
        <f>IF(INDEX(Historical!$H$7:$H$1372,MATCH(B182,Historical!$B$7:$B$1403,0))=0,"n/a",((INDEX(Historical!$C$7:$C$1381,MATCH(B182,Historical!$B$7:$B$1403,0))/INDEX(Historical!$H$7:$H$1372,MATCH(B182,Historical!$B$7:$B$1403,0)))^(1/5)-1)*100)</f>
        <v>n/a</v>
      </c>
      <c r="V182" s="721" t="str">
        <f>IF(INDEX(Historical!$O$7:$O$1372,MATCH(B182,Historical!$B$7:$B$1403,0))=0,"n/a",((INDEX(Historical!$C$7:$C$1381,MATCH(B182,Historical!$B$7:$B$1403,0))/INDEX(Historical!$O$7:$O$1372,MATCH(B182,Historical!$B$7:$B$1403,0)))^(1/10)-1)*100)</f>
        <v>n/a</v>
      </c>
      <c r="W182" s="722" t="str">
        <f t="shared" si="38"/>
        <v>n/a</v>
      </c>
      <c r="X182" s="723" t="str">
        <f t="shared" si="39"/>
        <v>n/a</v>
      </c>
      <c r="Y182" s="900"/>
      <c r="Z182" s="669">
        <f t="shared" si="40"/>
        <v>67.918032786885249</v>
      </c>
      <c r="AA182" s="910">
        <f t="shared" si="41"/>
        <v>4.7991803278688527</v>
      </c>
      <c r="AB182" s="911">
        <v>12</v>
      </c>
      <c r="AC182" s="889">
        <v>2.44</v>
      </c>
      <c r="AD182" s="889">
        <v>1.02</v>
      </c>
      <c r="AE182" s="889">
        <v>3.49</v>
      </c>
      <c r="AF182" s="889">
        <v>1.96</v>
      </c>
      <c r="AG182" s="889">
        <v>44.2</v>
      </c>
      <c r="AH182" s="889">
        <v>28.799999999999997</v>
      </c>
      <c r="AI182" s="889">
        <v>0.91</v>
      </c>
      <c r="AJ182" s="889">
        <v>56.699999999999996</v>
      </c>
      <c r="AK182" s="889">
        <v>4.7</v>
      </c>
      <c r="AL182" s="902">
        <v>1070</v>
      </c>
      <c r="AM182" s="896">
        <v>0.1</v>
      </c>
      <c r="AN182" s="889">
        <v>1.86</v>
      </c>
      <c r="AO182" s="762" t="str">
        <f t="shared" si="42"/>
        <v>n/a</v>
      </c>
      <c r="AP182" s="763" t="str">
        <f t="shared" si="43"/>
        <v>n/a</v>
      </c>
      <c r="AQ182" s="912">
        <f t="shared" si="44"/>
        <v>-35.342291195616724</v>
      </c>
      <c r="AR182" s="669">
        <f>INDEX(Historical!$C$7:$C$1381,MATCH(B182,Historical!$B$7:$B$1403,0))*IF(AH182="n/a",1.03,IF(AH182&lt;0,1.01,IF(AH182&gt;10,1.1,(1+AH182/100))))</f>
        <v>1.6721100000000002</v>
      </c>
      <c r="AS182" s="910">
        <f t="shared" si="45"/>
        <v>1.6873262010000003</v>
      </c>
      <c r="AT182" s="910">
        <f t="shared" si="50"/>
        <v>1.7666305324470002</v>
      </c>
      <c r="AU182" s="910">
        <f t="shared" si="50"/>
        <v>1.8496621674720091</v>
      </c>
      <c r="AV182" s="910">
        <f t="shared" si="50"/>
        <v>1.9365962893431934</v>
      </c>
      <c r="AW182" s="669">
        <f t="shared" si="46"/>
        <v>8.9123251902622034</v>
      </c>
      <c r="AX182" s="770">
        <f t="shared" si="47"/>
        <v>76.108669430078592</v>
      </c>
      <c r="AY182" s="959">
        <v>1.04</v>
      </c>
      <c r="AZ182" s="896">
        <v>4.37</v>
      </c>
      <c r="BA182" s="896">
        <v>-30.869999999999997</v>
      </c>
      <c r="BB182" s="896">
        <v>-22.97</v>
      </c>
      <c r="BC182" s="896">
        <v>-19.36</v>
      </c>
      <c r="BE182" s="641">
        <v>2015</v>
      </c>
      <c r="BF182" s="922">
        <f t="shared" si="48"/>
        <v>0</v>
      </c>
      <c r="BG182" s="906">
        <v>13.700000000000001</v>
      </c>
    </row>
    <row r="183" spans="1:59" ht="11.25" customHeight="1" x14ac:dyDescent="0.2">
      <c r="A183" s="895" t="s">
        <v>1085</v>
      </c>
      <c r="B183" s="899" t="s">
        <v>1086</v>
      </c>
      <c r="C183" s="957" t="s">
        <v>108</v>
      </c>
      <c r="D183" s="957" t="s">
        <v>4355</v>
      </c>
      <c r="E183" s="754">
        <v>9</v>
      </c>
      <c r="F183" s="1235">
        <v>448</v>
      </c>
      <c r="G183" s="1235" t="s">
        <v>106</v>
      </c>
      <c r="H183" s="1235" t="s">
        <v>106</v>
      </c>
      <c r="I183" s="898">
        <v>33.200000000000003</v>
      </c>
      <c r="J183" s="669">
        <f t="shared" si="35"/>
        <v>3.3734939759036147</v>
      </c>
      <c r="K183" s="901">
        <v>0.28000000000000003</v>
      </c>
      <c r="L183" s="911">
        <v>4</v>
      </c>
      <c r="M183" s="660">
        <f t="shared" si="36"/>
        <v>1.1200000000000001</v>
      </c>
      <c r="N183" s="894" t="s">
        <v>434</v>
      </c>
      <c r="O183" s="756">
        <v>0.26</v>
      </c>
      <c r="P183" s="890">
        <v>43501</v>
      </c>
      <c r="Q183" s="890">
        <v>43516</v>
      </c>
      <c r="R183" s="660">
        <f t="shared" si="37"/>
        <v>7.6923076923076987</v>
      </c>
      <c r="S183" s="721">
        <f>IF(INDEX(Historical!$D$7:$D$1379,MATCH(B183,Historical!$B$7:$B$1403,0))=0,"n/a",(INDEX(Historical!$C$7:$C$1381,MATCH(B183,Historical!$B$7:$B$1403,0))/INDEX(Historical!$D$7:$D$1379,MATCH(B183,Historical!$B$7:$B$1403,0))-1)*100)</f>
        <v>12.000000000000011</v>
      </c>
      <c r="T183" s="721">
        <f>IF(INDEX(Historical!$F$7:$F$1372,MATCH(B183,Historical!$B$7:$B$1403,0))=0,"n/a",((INDEX(Historical!$C$7:$C$1381,MATCH(B183,Historical!$B$7:$B$1403,0))/INDEX(Historical!$F$7:$F$1372,MATCH(B183,Historical!$B$7:$B$1403,0)))^(1/3)-1)*100)</f>
        <v>13.30326698854094</v>
      </c>
      <c r="U183" s="721">
        <f>IF(INDEX(Historical!$H$7:$H$1372,MATCH(B183,Historical!$B$7:$B$1403,0))=0,"n/a",((INDEX(Historical!$C$7:$C$1381,MATCH(B183,Historical!$B$7:$B$1403,0))/INDEX(Historical!$H$7:$H$1372,MATCH(B183,Historical!$B$7:$B$1403,0)))^(1/5)-1)*100)</f>
        <v>15.708390490417855</v>
      </c>
      <c r="V183" s="721">
        <f>IF(INDEX(Historical!$O$7:$O$1372,MATCH(B183,Historical!$B$7:$B$1403,0))=0,"n/a",((INDEX(Historical!$C$7:$C$1381,MATCH(B183,Historical!$B$7:$B$1403,0))/INDEX(Historical!$O$7:$O$1372,MATCH(B183,Historical!$B$7:$B$1403,0)))^(1/10)-1)*100)</f>
        <v>31.95079107728942</v>
      </c>
      <c r="W183" s="722">
        <f t="shared" si="38"/>
        <v>0.49164324139640342</v>
      </c>
      <c r="X183" s="723">
        <f t="shared" si="39"/>
        <v>1.0984888454837662</v>
      </c>
      <c r="Y183" s="900"/>
      <c r="Z183" s="669">
        <f t="shared" si="40"/>
        <v>43.410852713178301</v>
      </c>
      <c r="AA183" s="910">
        <f t="shared" si="41"/>
        <v>12.868217054263567</v>
      </c>
      <c r="AB183" s="911">
        <v>12</v>
      </c>
      <c r="AC183" s="889">
        <v>2.58</v>
      </c>
      <c r="AD183" s="889">
        <v>1.61</v>
      </c>
      <c r="AE183" s="889">
        <v>4.6500000000000004</v>
      </c>
      <c r="AF183" s="889">
        <v>1.1000000000000001</v>
      </c>
      <c r="AG183" s="889">
        <v>8.9</v>
      </c>
      <c r="AH183" s="889">
        <v>14.499999999999998</v>
      </c>
      <c r="AI183" s="889">
        <v>4.04</v>
      </c>
      <c r="AJ183" s="889">
        <v>14.299999999999999</v>
      </c>
      <c r="AK183" s="889">
        <v>8</v>
      </c>
      <c r="AL183" s="902">
        <v>2430</v>
      </c>
      <c r="AM183" s="896">
        <v>0.3</v>
      </c>
      <c r="AN183" s="889">
        <v>0.02</v>
      </c>
      <c r="AO183" s="762">
        <f t="shared" si="42"/>
        <v>6.2136674120579016</v>
      </c>
      <c r="AP183" s="763">
        <f t="shared" si="43"/>
        <v>19.081884466321469</v>
      </c>
      <c r="AQ183" s="912">
        <f t="shared" si="44"/>
        <v>-20.683366576486829</v>
      </c>
      <c r="AR183" s="669">
        <f>INDEX(Historical!$C$7:$C$1381,MATCH(B183,Historical!$B$7:$B$1403,0))*IF(AH183="n/a",1.03,IF(AH183&lt;0,1.01,IF(AH183&gt;10,1.1,(1+AH183/100))))</f>
        <v>1.2320000000000002</v>
      </c>
      <c r="AS183" s="910">
        <f t="shared" si="45"/>
        <v>1.2817728000000002</v>
      </c>
      <c r="AT183" s="910">
        <f t="shared" si="50"/>
        <v>1.3843146240000002</v>
      </c>
      <c r="AU183" s="910">
        <f t="shared" si="50"/>
        <v>1.4950597939200003</v>
      </c>
      <c r="AV183" s="910">
        <f t="shared" si="50"/>
        <v>1.6146645774336004</v>
      </c>
      <c r="AW183" s="669">
        <f t="shared" si="46"/>
        <v>7.0078117953536019</v>
      </c>
      <c r="AX183" s="770">
        <f t="shared" si="47"/>
        <v>21.107866853474704</v>
      </c>
      <c r="AY183" s="959">
        <v>1</v>
      </c>
      <c r="AZ183" s="896">
        <v>9.33</v>
      </c>
      <c r="BA183" s="896">
        <v>-19.36</v>
      </c>
      <c r="BB183" s="896">
        <v>-15.790000000000001</v>
      </c>
      <c r="BC183" s="896">
        <v>-10.59</v>
      </c>
      <c r="BE183" s="641">
        <v>2011</v>
      </c>
      <c r="BF183" s="922">
        <f t="shared" si="48"/>
        <v>0</v>
      </c>
      <c r="BG183" s="906">
        <v>1.4000000000000001</v>
      </c>
    </row>
    <row r="184" spans="1:59" ht="11.25" customHeight="1" x14ac:dyDescent="0.2">
      <c r="A184" s="895" t="s">
        <v>516</v>
      </c>
      <c r="B184" s="899" t="s">
        <v>517</v>
      </c>
      <c r="C184" s="957" t="s">
        <v>246</v>
      </c>
      <c r="D184" s="957" t="s">
        <v>4374</v>
      </c>
      <c r="E184" s="754">
        <v>15</v>
      </c>
      <c r="F184" s="1235">
        <v>273</v>
      </c>
      <c r="G184" s="1235" t="s">
        <v>106</v>
      </c>
      <c r="H184" s="1235" t="s">
        <v>106</v>
      </c>
      <c r="I184" s="898">
        <v>81.3</v>
      </c>
      <c r="J184" s="669">
        <f t="shared" si="35"/>
        <v>1.2792127921279213</v>
      </c>
      <c r="K184" s="901">
        <v>0.26</v>
      </c>
      <c r="L184" s="911">
        <v>4</v>
      </c>
      <c r="M184" s="660">
        <f t="shared" si="36"/>
        <v>1.04</v>
      </c>
      <c r="N184" s="894" t="s">
        <v>606</v>
      </c>
      <c r="O184" s="756">
        <v>0.24</v>
      </c>
      <c r="P184" s="885">
        <v>43899</v>
      </c>
      <c r="Q184" s="885">
        <v>43913</v>
      </c>
      <c r="R184" s="660">
        <f t="shared" si="37"/>
        <v>8.333333333333341</v>
      </c>
      <c r="S184" s="721">
        <f>IF(INDEX(Historical!$D$7:$D$1379,MATCH(B184,Historical!$B$7:$B$1403,0))=0,"n/a",(INDEX(Historical!$C$7:$C$1381,MATCH(B184,Historical!$B$7:$B$1403,0))/INDEX(Historical!$D$7:$D$1379,MATCH(B184,Historical!$B$7:$B$1403,0))-1)*100)</f>
        <v>6.6666666666666652</v>
      </c>
      <c r="T184" s="721">
        <f>IF(INDEX(Historical!$F$7:$F$1372,MATCH(B184,Historical!$B$7:$B$1403,0))=0,"n/a",((INDEX(Historical!$C$7:$C$1381,MATCH(B184,Historical!$B$7:$B$1403,0))/INDEX(Historical!$F$7:$F$1372,MATCH(B184,Historical!$B$7:$B$1403,0)))^(1/3)-1)*100)</f>
        <v>11.636800399929626</v>
      </c>
      <c r="U184" s="721">
        <f>IF(INDEX(Historical!$H$7:$H$1372,MATCH(B184,Historical!$B$7:$B$1403,0))=0,"n/a",((INDEX(Historical!$C$7:$C$1381,MATCH(B184,Historical!$B$7:$B$1403,0))/INDEX(Historical!$H$7:$H$1372,MATCH(B184,Historical!$B$7:$B$1403,0)))^(1/5)-1)*100)</f>
        <v>10.98883056567086</v>
      </c>
      <c r="V184" s="721">
        <f>IF(INDEX(Historical!$O$7:$O$1372,MATCH(B184,Historical!$B$7:$B$1403,0))=0,"n/a",((INDEX(Historical!$C$7:$C$1381,MATCH(B184,Historical!$B$7:$B$1403,0))/INDEX(Historical!$O$7:$O$1372,MATCH(B184,Historical!$B$7:$B$1403,0)))^(1/10)-1)*100)</f>
        <v>11.269395674088711</v>
      </c>
      <c r="W184" s="722">
        <f t="shared" si="38"/>
        <v>0.97510380178921707</v>
      </c>
      <c r="X184" s="723">
        <f t="shared" si="39"/>
        <v>0.46960814383208799</v>
      </c>
      <c r="Y184" s="691" t="s">
        <v>4526</v>
      </c>
      <c r="Z184" s="669">
        <f t="shared" si="40"/>
        <v>21.443298969072167</v>
      </c>
      <c r="AA184" s="910">
        <f t="shared" si="41"/>
        <v>16.762886597938145</v>
      </c>
      <c r="AB184" s="911">
        <v>12</v>
      </c>
      <c r="AC184" s="889">
        <v>4.8499999999999996</v>
      </c>
      <c r="AD184" s="889">
        <v>2.23</v>
      </c>
      <c r="AE184" s="889">
        <v>1.82</v>
      </c>
      <c r="AF184" s="889">
        <v>3.15</v>
      </c>
      <c r="AG184" s="889">
        <v>18.3</v>
      </c>
      <c r="AH184" s="889">
        <v>138.69999999999999</v>
      </c>
      <c r="AI184" s="889">
        <v>9.85</v>
      </c>
      <c r="AJ184" s="889">
        <v>23.400000000000002</v>
      </c>
      <c r="AK184" s="889">
        <v>7.5</v>
      </c>
      <c r="AL184" s="902">
        <v>5530</v>
      </c>
      <c r="AM184" s="896">
        <v>17.899999999999999</v>
      </c>
      <c r="AN184" s="889">
        <v>0</v>
      </c>
      <c r="AO184" s="762">
        <f t="shared" si="42"/>
        <v>-4.4948432401393639</v>
      </c>
      <c r="AP184" s="763">
        <f t="shared" si="43"/>
        <v>12.268043357798781</v>
      </c>
      <c r="AQ184" s="912">
        <f t="shared" si="44"/>
        <v>53.192823712840422</v>
      </c>
      <c r="AR184" s="669">
        <f>INDEX(Historical!$C$7:$C$1381,MATCH(B184,Historical!$B$7:$B$1403,0))*IF(AH184="n/a",1.03,IF(AH184&lt;0,1.01,IF(AH184&gt;10,1.1,(1+AH184/100))))</f>
        <v>1.056</v>
      </c>
      <c r="AS184" s="910">
        <f t="shared" si="45"/>
        <v>1.1600160000000002</v>
      </c>
      <c r="AT184" s="910">
        <f t="shared" si="50"/>
        <v>1.2470172000000002</v>
      </c>
      <c r="AU184" s="910">
        <f t="shared" si="50"/>
        <v>1.3405434900000002</v>
      </c>
      <c r="AV184" s="910">
        <f t="shared" si="50"/>
        <v>1.4410842517500002</v>
      </c>
      <c r="AW184" s="669">
        <f t="shared" si="46"/>
        <v>6.2446609417500012</v>
      </c>
      <c r="AX184" s="770">
        <f t="shared" si="47"/>
        <v>7.6810097684501866</v>
      </c>
      <c r="AY184" s="959">
        <v>0.41</v>
      </c>
      <c r="AZ184" s="896">
        <v>-0.2</v>
      </c>
      <c r="BA184" s="896">
        <v>-25.71</v>
      </c>
      <c r="BB184" s="896">
        <v>-14.530000000000001</v>
      </c>
      <c r="BC184" s="896">
        <v>-15.629999999999999</v>
      </c>
      <c r="BE184" s="641">
        <v>2006</v>
      </c>
      <c r="BF184" s="922">
        <f t="shared" si="48"/>
        <v>1</v>
      </c>
      <c r="BG184" s="906">
        <v>12</v>
      </c>
    </row>
    <row r="185" spans="1:59" ht="11.25" customHeight="1" x14ac:dyDescent="0.2">
      <c r="A185" s="895" t="s">
        <v>1107</v>
      </c>
      <c r="B185" s="899" t="s">
        <v>1108</v>
      </c>
      <c r="C185" s="957" t="s">
        <v>4335</v>
      </c>
      <c r="D185" s="957" t="s">
        <v>4336</v>
      </c>
      <c r="E185" s="754">
        <v>7</v>
      </c>
      <c r="F185" s="1235">
        <v>685</v>
      </c>
      <c r="G185" s="1235" t="s">
        <v>106</v>
      </c>
      <c r="H185" s="1235" t="s">
        <v>106</v>
      </c>
      <c r="I185" s="898">
        <v>60.58</v>
      </c>
      <c r="J185" s="669">
        <f t="shared" si="35"/>
        <v>3.3014196104324864</v>
      </c>
      <c r="K185" s="901">
        <v>0.5</v>
      </c>
      <c r="L185" s="911">
        <v>4</v>
      </c>
      <c r="M185" s="660">
        <f t="shared" si="36"/>
        <v>2</v>
      </c>
      <c r="N185" s="894" t="s">
        <v>240</v>
      </c>
      <c r="O185" s="756">
        <v>0.46</v>
      </c>
      <c r="P185" s="885">
        <v>43734</v>
      </c>
      <c r="Q185" s="885">
        <v>43749</v>
      </c>
      <c r="R185" s="660">
        <f t="shared" si="37"/>
        <v>8.6956521739130395</v>
      </c>
      <c r="S185" s="721">
        <f>IF(INDEX(Historical!$D$7:$D$1379,MATCH(B185,Historical!$B$7:$B$1403,0))=0,"n/a",(INDEX(Historical!$C$7:$C$1381,MATCH(B185,Historical!$B$7:$B$1403,0))/INDEX(Historical!$D$7:$D$1379,MATCH(B185,Historical!$B$7:$B$1403,0))-1)*100)</f>
        <v>6.6666666666666652</v>
      </c>
      <c r="T185" s="721">
        <f>IF(INDEX(Historical!$F$7:$F$1372,MATCH(B185,Historical!$B$7:$B$1403,0))=0,"n/a",((INDEX(Historical!$C$7:$C$1381,MATCH(B185,Historical!$B$7:$B$1403,0))/INDEX(Historical!$F$7:$F$1372,MATCH(B185,Historical!$B$7:$B$1403,0)))^(1/3)-1)*100)</f>
        <v>9.684706748314742</v>
      </c>
      <c r="U185" s="721">
        <f>IF(INDEX(Historical!$H$7:$H$1372,MATCH(B185,Historical!$B$7:$B$1403,0))=0,"n/a",((INDEX(Historical!$C$7:$C$1381,MATCH(B185,Historical!$B$7:$B$1403,0))/INDEX(Historical!$H$7:$H$1372,MATCH(B185,Historical!$B$7:$B$1403,0)))^(1/5)-1)*100)</f>
        <v>19.435883770712081</v>
      </c>
      <c r="V185" s="721" t="str">
        <f>IF(INDEX(Historical!$O$7:$O$1372,MATCH(B185,Historical!$B$7:$B$1403,0))=0,"n/a",((INDEX(Historical!$C$7:$C$1381,MATCH(B185,Historical!$B$7:$B$1403,0))/INDEX(Historical!$O$7:$O$1372,MATCH(B185,Historical!$B$7:$B$1403,0)))^(1/10)-1)*100)</f>
        <v>n/a</v>
      </c>
      <c r="W185" s="722" t="str">
        <f t="shared" si="38"/>
        <v>n/a</v>
      </c>
      <c r="X185" s="723">
        <f t="shared" si="39"/>
        <v>0.73620771858757883</v>
      </c>
      <c r="Y185" s="679"/>
      <c r="Z185" s="669">
        <f t="shared" si="40"/>
        <v>512.82051282051282</v>
      </c>
      <c r="AA185" s="910">
        <f t="shared" si="41"/>
        <v>155.33333333333331</v>
      </c>
      <c r="AB185" s="911">
        <v>12</v>
      </c>
      <c r="AC185" s="889">
        <v>0.39</v>
      </c>
      <c r="AD185" s="889" t="s">
        <v>136</v>
      </c>
      <c r="AE185" s="889">
        <v>6.87</v>
      </c>
      <c r="AF185" s="889">
        <v>2.83</v>
      </c>
      <c r="AG185" s="889">
        <v>1.7000000000000002</v>
      </c>
      <c r="AH185" s="891" t="s">
        <v>136</v>
      </c>
      <c r="AI185" s="891">
        <v>135.47999999999999</v>
      </c>
      <c r="AJ185" s="889">
        <v>26.400000000000002</v>
      </c>
      <c r="AK185" s="889" t="s">
        <v>136</v>
      </c>
      <c r="AL185" s="902">
        <v>6740</v>
      </c>
      <c r="AM185" s="896">
        <v>0.4</v>
      </c>
      <c r="AN185" s="889">
        <v>1.2</v>
      </c>
      <c r="AO185" s="762">
        <f t="shared" si="42"/>
        <v>-132.59602995218876</v>
      </c>
      <c r="AP185" s="763">
        <f t="shared" si="43"/>
        <v>22.737303381144567</v>
      </c>
      <c r="AQ185" s="912">
        <f t="shared" si="44"/>
        <v>342.01223378410555</v>
      </c>
      <c r="AR185" s="669">
        <f>INDEX(Historical!$C$7:$C$1381,MATCH(B185,Historical!$B$7:$B$1403,0))*IF(AH185="n/a",1.03,IF(AH185&lt;0,1.01,IF(AH185&gt;10,1.1,(1+AH185/100))))</f>
        <v>1.9776</v>
      </c>
      <c r="AS185" s="910">
        <f t="shared" si="45"/>
        <v>2.1753600000000004</v>
      </c>
      <c r="AT185" s="910">
        <f t="shared" si="50"/>
        <v>2.2406208000000003</v>
      </c>
      <c r="AU185" s="910">
        <f t="shared" si="50"/>
        <v>2.3078394240000004</v>
      </c>
      <c r="AV185" s="910">
        <f t="shared" si="50"/>
        <v>2.3770746067200004</v>
      </c>
      <c r="AW185" s="669">
        <f t="shared" si="46"/>
        <v>11.078494830720002</v>
      </c>
      <c r="AX185" s="770">
        <f t="shared" si="47"/>
        <v>18.287380044106971</v>
      </c>
      <c r="AY185" s="959">
        <v>0.51</v>
      </c>
      <c r="AZ185" s="896">
        <v>23.79</v>
      </c>
      <c r="BA185" s="896">
        <v>-24.02</v>
      </c>
      <c r="BB185" s="896">
        <v>-5.8000000000000007</v>
      </c>
      <c r="BC185" s="896">
        <v>-7.95</v>
      </c>
      <c r="BE185" s="641">
        <v>2013</v>
      </c>
      <c r="BF185" s="922">
        <f t="shared" si="48"/>
        <v>0</v>
      </c>
      <c r="BG185" s="906">
        <v>0.70000000000000007</v>
      </c>
    </row>
    <row r="186" spans="1:59" ht="11.25" customHeight="1" x14ac:dyDescent="0.2">
      <c r="A186" s="895" t="s">
        <v>1095</v>
      </c>
      <c r="B186" s="899" t="s">
        <v>1096</v>
      </c>
      <c r="C186" s="957" t="s">
        <v>4335</v>
      </c>
      <c r="D186" s="957" t="s">
        <v>4336</v>
      </c>
      <c r="E186" s="754">
        <v>10</v>
      </c>
      <c r="F186" s="1235">
        <v>358</v>
      </c>
      <c r="G186" s="1158" t="s">
        <v>106</v>
      </c>
      <c r="H186" s="1158" t="s">
        <v>106</v>
      </c>
      <c r="I186" s="898">
        <v>103.73</v>
      </c>
      <c r="J186" s="669">
        <f t="shared" si="35"/>
        <v>4.7045213535139307</v>
      </c>
      <c r="K186" s="901">
        <v>1.22</v>
      </c>
      <c r="L186" s="911">
        <v>4</v>
      </c>
      <c r="M186" s="660">
        <f t="shared" si="36"/>
        <v>4.88</v>
      </c>
      <c r="N186" s="894" t="s">
        <v>219</v>
      </c>
      <c r="O186" s="756">
        <v>1.1000000000000001</v>
      </c>
      <c r="P186" s="885">
        <v>43643</v>
      </c>
      <c r="Q186" s="885">
        <v>43661</v>
      </c>
      <c r="R186" s="660">
        <f t="shared" si="37"/>
        <v>10.909090909090898</v>
      </c>
      <c r="S186" s="721">
        <f>IF(INDEX(Historical!$D$7:$D$1379,MATCH(B186,Historical!$B$7:$B$1403,0))=0,"n/a",(INDEX(Historical!$C$7:$C$1381,MATCH(B186,Historical!$B$7:$B$1403,0))/INDEX(Historical!$D$7:$D$1379,MATCH(B186,Historical!$B$7:$B$1403,0))-1)*100)</f>
        <v>15.422885572139311</v>
      </c>
      <c r="T186" s="721">
        <f>IF(INDEX(Historical!$F$7:$F$1372,MATCH(B186,Historical!$B$7:$B$1403,0))=0,"n/a",((INDEX(Historical!$C$7:$C$1381,MATCH(B186,Historical!$B$7:$B$1403,0))/INDEX(Historical!$F$7:$F$1372,MATCH(B186,Historical!$B$7:$B$1403,0)))^(1/3)-1)*100)</f>
        <v>29.835674924168252</v>
      </c>
      <c r="U186" s="721">
        <f>IF(INDEX(Historical!$H$7:$H$1372,MATCH(B186,Historical!$B$7:$B$1403,0))=0,"n/a",((INDEX(Historical!$C$7:$C$1381,MATCH(B186,Historical!$B$7:$B$1403,0))/INDEX(Historical!$H$7:$H$1372,MATCH(B186,Historical!$B$7:$B$1403,0)))^(1/5)-1)*100)</f>
        <v>27.08022906319836</v>
      </c>
      <c r="V186" s="721" t="str">
        <f>IF(INDEX(Historical!$O$7:$O$1372,MATCH(B186,Historical!$B$7:$B$1403,0))=0,"n/a",((INDEX(Historical!$C$7:$C$1381,MATCH(B186,Historical!$B$7:$B$1403,0))/INDEX(Historical!$O$7:$O$1372,MATCH(B186,Historical!$B$7:$B$1403,0)))^(1/10)-1)*100)</f>
        <v>n/a</v>
      </c>
      <c r="W186" s="722" t="str">
        <f t="shared" si="38"/>
        <v>n/a</v>
      </c>
      <c r="X186" s="723">
        <f t="shared" si="39"/>
        <v>1.0703647851066544</v>
      </c>
      <c r="Y186" s="679"/>
      <c r="Z186" s="669">
        <f t="shared" si="40"/>
        <v>238.04878048780492</v>
      </c>
      <c r="AA186" s="910">
        <f t="shared" si="41"/>
        <v>50.600000000000009</v>
      </c>
      <c r="AB186" s="911">
        <v>12</v>
      </c>
      <c r="AC186" s="889">
        <v>2.0499999999999998</v>
      </c>
      <c r="AD186" s="889">
        <v>3.38</v>
      </c>
      <c r="AE186" s="889">
        <v>6.82</v>
      </c>
      <c r="AF186" s="889">
        <v>24.46</v>
      </c>
      <c r="AG186" s="889">
        <v>39.900000000000006</v>
      </c>
      <c r="AH186" s="889">
        <v>-7.3999999999999995</v>
      </c>
      <c r="AI186" s="889">
        <v>10.93</v>
      </c>
      <c r="AJ186" s="889">
        <v>25.3</v>
      </c>
      <c r="AK186" s="889">
        <v>14.95</v>
      </c>
      <c r="AL186" s="902">
        <v>3910</v>
      </c>
      <c r="AM186" s="896">
        <v>0.6</v>
      </c>
      <c r="AN186" s="889">
        <v>9.35</v>
      </c>
      <c r="AO186" s="762">
        <f t="shared" si="42"/>
        <v>-18.815249583287716</v>
      </c>
      <c r="AP186" s="763">
        <f t="shared" si="43"/>
        <v>31.784750416712292</v>
      </c>
      <c r="AQ186" s="912">
        <f t="shared" si="44"/>
        <v>641.67258424605552</v>
      </c>
      <c r="AR186" s="669">
        <f>INDEX(Historical!$C$7:$C$1381,MATCH(B186,Historical!$B$7:$B$1403,0))*IF(AH186="n/a",1.03,IF(AH186&lt;0,1.01,IF(AH186&gt;10,1.1,(1+AH186/100))))</f>
        <v>4.6863999999999999</v>
      </c>
      <c r="AS186" s="910">
        <f t="shared" si="45"/>
        <v>5.1550400000000005</v>
      </c>
      <c r="AT186" s="910">
        <f t="shared" si="50"/>
        <v>5.6705440000000014</v>
      </c>
      <c r="AU186" s="910">
        <f t="shared" si="50"/>
        <v>6.2375984000000022</v>
      </c>
      <c r="AV186" s="910">
        <f t="shared" si="50"/>
        <v>6.8613582400000031</v>
      </c>
      <c r="AW186" s="669">
        <f t="shared" si="46"/>
        <v>28.61094064000001</v>
      </c>
      <c r="AX186" s="770">
        <f t="shared" si="47"/>
        <v>27.582127292008106</v>
      </c>
      <c r="AY186" s="959">
        <v>0.43</v>
      </c>
      <c r="AZ186" s="896">
        <v>3.7900000000000005</v>
      </c>
      <c r="BA186" s="896">
        <v>-16.13</v>
      </c>
      <c r="BB186" s="896">
        <v>-8.99</v>
      </c>
      <c r="BC186" s="896">
        <v>-9.89</v>
      </c>
      <c r="BE186" s="641">
        <v>2010</v>
      </c>
      <c r="BF186" s="922">
        <f t="shared" si="48"/>
        <v>0</v>
      </c>
      <c r="BG186" s="906">
        <v>3.8</v>
      </c>
    </row>
    <row r="187" spans="1:59" s="796" customFormat="1" ht="11.25" customHeight="1" x14ac:dyDescent="0.2">
      <c r="A187" s="777" t="s">
        <v>1093</v>
      </c>
      <c r="B187" s="804" t="s">
        <v>1094</v>
      </c>
      <c r="C187" s="957" t="s">
        <v>246</v>
      </c>
      <c r="D187" s="957" t="s">
        <v>4375</v>
      </c>
      <c r="E187" s="778">
        <v>9</v>
      </c>
      <c r="F187" s="1235">
        <v>517</v>
      </c>
      <c r="G187" s="1234" t="s">
        <v>106</v>
      </c>
      <c r="H187" s="1234" t="s">
        <v>106</v>
      </c>
      <c r="I187" s="779">
        <v>23.01</v>
      </c>
      <c r="J187" s="780">
        <f t="shared" si="35"/>
        <v>2.0860495436766624</v>
      </c>
      <c r="K187" s="781">
        <v>0.12</v>
      </c>
      <c r="L187" s="782">
        <v>4</v>
      </c>
      <c r="M187" s="783">
        <f t="shared" si="36"/>
        <v>0.48</v>
      </c>
      <c r="N187" s="784" t="s">
        <v>606</v>
      </c>
      <c r="O187" s="785">
        <v>0.11</v>
      </c>
      <c r="P187" s="786">
        <v>43786</v>
      </c>
      <c r="Q187" s="786">
        <v>43811</v>
      </c>
      <c r="R187" s="783">
        <f t="shared" si="37"/>
        <v>9.0909090909090864</v>
      </c>
      <c r="S187" s="721">
        <f>IF(INDEX(Historical!$D$7:$D$1379,MATCH(B187,Historical!$B$7:$B$1403,0))=0,"n/a",(INDEX(Historical!$C$7:$C$1381,MATCH(B187,Historical!$B$7:$B$1403,0))/INDEX(Historical!$D$7:$D$1379,MATCH(B187,Historical!$B$7:$B$1403,0))-1)*100)</f>
        <v>9.7560975609756184</v>
      </c>
      <c r="T187" s="721">
        <f>IF(INDEX(Historical!$F$7:$F$1372,MATCH(B187,Historical!$B$7:$B$1403,0))=0,"n/a",((INDEX(Historical!$C$7:$C$1381,MATCH(B187,Historical!$B$7:$B$1403,0))/INDEX(Historical!$F$7:$F$1372,MATCH(B187,Historical!$B$7:$B$1403,0)))^(1/3)-1)*100)</f>
        <v>10.891823393038823</v>
      </c>
      <c r="U187" s="721">
        <f>IF(INDEX(Historical!$H$7:$H$1372,MATCH(B187,Historical!$B$7:$B$1403,0))=0,"n/a",((INDEX(Historical!$C$7:$C$1381,MATCH(B187,Historical!$B$7:$B$1403,0))/INDEX(Historical!$H$7:$H$1372,MATCH(B187,Historical!$B$7:$B$1403,0)))^(1/5)-1)*100)</f>
        <v>14.366001004286112</v>
      </c>
      <c r="V187" s="721" t="str">
        <f>IF(INDEX(Historical!$O$7:$O$1372,MATCH(B187,Historical!$B$7:$B$1403,0))=0,"n/a",((INDEX(Historical!$C$7:$C$1381,MATCH(B187,Historical!$B$7:$B$1403,0))/INDEX(Historical!$O$7:$O$1372,MATCH(B187,Historical!$B$7:$B$1403,0)))^(1/10)-1)*100)</f>
        <v>n/a</v>
      </c>
      <c r="W187" s="722" t="str">
        <f t="shared" si="38"/>
        <v>n/a</v>
      </c>
      <c r="X187" s="723">
        <f t="shared" si="39"/>
        <v>7.5610531601505855</v>
      </c>
      <c r="Y187" s="804"/>
      <c r="Z187" s="780">
        <f t="shared" si="40"/>
        <v>41.379310344827587</v>
      </c>
      <c r="AA187" s="788">
        <f t="shared" si="41"/>
        <v>19.836206896551726</v>
      </c>
      <c r="AB187" s="782">
        <v>12</v>
      </c>
      <c r="AC187" s="789">
        <v>1.1599999999999999</v>
      </c>
      <c r="AD187" s="789">
        <v>5.49</v>
      </c>
      <c r="AE187" s="789">
        <v>0.06</v>
      </c>
      <c r="AF187" s="789">
        <v>1.78</v>
      </c>
      <c r="AG187" s="789">
        <v>9.3000000000000007</v>
      </c>
      <c r="AH187" s="789">
        <v>142.30000000000001</v>
      </c>
      <c r="AI187" s="789">
        <v>5.45</v>
      </c>
      <c r="AJ187" s="789">
        <v>1.9</v>
      </c>
      <c r="AK187" s="789">
        <v>3.5999999999999996</v>
      </c>
      <c r="AL187" s="790">
        <v>1050</v>
      </c>
      <c r="AM187" s="791">
        <v>2</v>
      </c>
      <c r="AN187" s="789">
        <v>0.99</v>
      </c>
      <c r="AO187" s="792">
        <f t="shared" si="42"/>
        <v>-3.3841563485889523</v>
      </c>
      <c r="AP187" s="793">
        <f t="shared" si="43"/>
        <v>16.452050547962774</v>
      </c>
      <c r="AQ187" s="794">
        <f t="shared" si="44"/>
        <v>25.270282502119869</v>
      </c>
      <c r="AR187" s="669">
        <f>INDEX(Historical!$C$7:$C$1381,MATCH(B187,Historical!$B$7:$B$1403,0))*IF(AH187="n/a",1.03,IF(AH187&lt;0,1.01,IF(AH187&gt;10,1.1,(1+AH187/100))))</f>
        <v>0.49500000000000005</v>
      </c>
      <c r="AS187" s="788">
        <f t="shared" si="45"/>
        <v>0.52197750000000009</v>
      </c>
      <c r="AT187" s="788">
        <f t="shared" ref="AT187:AV206" si="51">IF($AK187="n/a",1.03*AS187,IF($AK187&lt;0,1.01*AS187,IF($AK187&gt;10,1.1*AS187,(1+$AK187/100)*AS187)))</f>
        <v>0.54076869000000016</v>
      </c>
      <c r="AU187" s="788">
        <f t="shared" si="51"/>
        <v>0.56023636284000022</v>
      </c>
      <c r="AV187" s="788">
        <f t="shared" si="51"/>
        <v>0.58040487190224022</v>
      </c>
      <c r="AW187" s="780">
        <f t="shared" si="46"/>
        <v>2.6983874247422408</v>
      </c>
      <c r="AX187" s="795">
        <f t="shared" si="47"/>
        <v>11.72702053342999</v>
      </c>
      <c r="AY187" s="960">
        <v>0.83</v>
      </c>
      <c r="AZ187" s="791">
        <v>6.09</v>
      </c>
      <c r="BA187" s="791">
        <v>-43.81</v>
      </c>
      <c r="BB187" s="791">
        <v>-7.53</v>
      </c>
      <c r="BC187" s="791">
        <v>-25.840000000000003</v>
      </c>
      <c r="BD187" s="933"/>
      <c r="BE187" s="641">
        <v>2012</v>
      </c>
      <c r="BF187" s="922">
        <f t="shared" si="48"/>
        <v>0</v>
      </c>
      <c r="BG187" s="847">
        <v>2.9000000000000004</v>
      </c>
    </row>
    <row r="188" spans="1:59" ht="11.25" customHeight="1" x14ac:dyDescent="0.2">
      <c r="A188" s="895" t="s">
        <v>524</v>
      </c>
      <c r="B188" s="899" t="s">
        <v>525</v>
      </c>
      <c r="C188" s="957" t="s">
        <v>128</v>
      </c>
      <c r="D188" s="957" t="s">
        <v>4352</v>
      </c>
      <c r="E188" s="754">
        <v>16</v>
      </c>
      <c r="F188" s="1235">
        <v>233</v>
      </c>
      <c r="G188" s="1235" t="s">
        <v>115</v>
      </c>
      <c r="H188" s="1235" t="s">
        <v>115</v>
      </c>
      <c r="I188" s="898">
        <v>281.14</v>
      </c>
      <c r="J188" s="669">
        <f t="shared" si="35"/>
        <v>0.92480614640392689</v>
      </c>
      <c r="K188" s="901">
        <v>0.65</v>
      </c>
      <c r="L188" s="911">
        <v>4</v>
      </c>
      <c r="M188" s="660">
        <f t="shared" si="36"/>
        <v>2.6</v>
      </c>
      <c r="N188" s="894" t="s">
        <v>526</v>
      </c>
      <c r="O188" s="756">
        <v>0.56999999999999995</v>
      </c>
      <c r="P188" s="885">
        <v>43594</v>
      </c>
      <c r="Q188" s="885">
        <v>43609</v>
      </c>
      <c r="R188" s="660">
        <f t="shared" si="37"/>
        <v>14.035087719298259</v>
      </c>
      <c r="S188" s="721">
        <f>IF(INDEX(Historical!$D$7:$D$1379,MATCH(B188,Historical!$B$7:$B$1403,0))=0,"n/a",(INDEX(Historical!$C$7:$C$1381,MATCH(B188,Historical!$B$7:$B$1403,0))/INDEX(Historical!$D$7:$D$1379,MATCH(B188,Historical!$B$7:$B$1403,0))-1)*100)</f>
        <v>14.027149321266963</v>
      </c>
      <c r="T188" s="721">
        <f>IF(INDEX(Historical!$F$7:$F$1372,MATCH(B188,Historical!$B$7:$B$1403,0))=0,"n/a",((INDEX(Historical!$C$7:$C$1381,MATCH(B188,Historical!$B$7:$B$1403,0))/INDEX(Historical!$F$7:$F$1372,MATCH(B188,Historical!$B$7:$B$1403,0)))^(1/3)-1)*100)</f>
        <v>12.924323465723408</v>
      </c>
      <c r="U188" s="721">
        <f>IF(INDEX(Historical!$H$7:$H$1372,MATCH(B188,Historical!$B$7:$B$1403,0))=0,"n/a",((INDEX(Historical!$C$7:$C$1381,MATCH(B188,Historical!$B$7:$B$1403,0))/INDEX(Historical!$H$7:$H$1372,MATCH(B188,Historical!$B$7:$B$1403,0)))^(1/5)-1)*100)</f>
        <v>12.880667407737722</v>
      </c>
      <c r="V188" s="721">
        <f>IF(INDEX(Historical!$O$7:$O$1372,MATCH(B188,Historical!$B$7:$B$1403,0))=0,"n/a",((INDEX(Historical!$C$7:$C$1381,MATCH(B188,Historical!$B$7:$B$1403,0))/INDEX(Historical!$O$7:$O$1372,MATCH(B188,Historical!$B$7:$B$1403,0)))^(1/10)-1)*100)</f>
        <v>13.665914413936475</v>
      </c>
      <c r="W188" s="722">
        <f t="shared" si="38"/>
        <v>0.94253973920706247</v>
      </c>
      <c r="X188" s="723">
        <f t="shared" si="39"/>
        <v>1.1298831059419054</v>
      </c>
      <c r="Y188" s="679"/>
      <c r="Z188" s="669">
        <f t="shared" si="40"/>
        <v>31.630170316301705</v>
      </c>
      <c r="AA188" s="910">
        <f t="shared" si="41"/>
        <v>34.201946472019458</v>
      </c>
      <c r="AB188" s="911">
        <v>8</v>
      </c>
      <c r="AC188" s="889">
        <v>8.2200000000000006</v>
      </c>
      <c r="AD188" s="889">
        <v>5.81</v>
      </c>
      <c r="AE188" s="889">
        <v>0.81</v>
      </c>
      <c r="AF188" s="889">
        <v>7.83</v>
      </c>
      <c r="AG188" s="889">
        <v>25.1</v>
      </c>
      <c r="AH188" s="889">
        <v>11.899999999999999</v>
      </c>
      <c r="AI188" s="889">
        <v>7.93</v>
      </c>
      <c r="AJ188" s="889">
        <v>11.4</v>
      </c>
      <c r="AK188" s="889">
        <v>5.88</v>
      </c>
      <c r="AL188" s="902">
        <v>125020</v>
      </c>
      <c r="AM188" s="896">
        <v>0.2</v>
      </c>
      <c r="AN188" s="889">
        <v>0.45</v>
      </c>
      <c r="AO188" s="762">
        <f t="shared" si="42"/>
        <v>-20.396472917877809</v>
      </c>
      <c r="AP188" s="763">
        <f t="shared" si="43"/>
        <v>13.805473554141649</v>
      </c>
      <c r="AQ188" s="912">
        <f t="shared" si="44"/>
        <v>244.99677349596723</v>
      </c>
      <c r="AR188" s="669">
        <f>INDEX(Historical!$C$7:$C$1381,MATCH(B188,Historical!$B$7:$B$1403,0))*IF(AH188="n/a",1.03,IF(AH188&lt;0,1.01,IF(AH188&gt;10,1.1,(1+AH188/100))))</f>
        <v>2.7720000000000002</v>
      </c>
      <c r="AS188" s="910">
        <f t="shared" si="45"/>
        <v>2.9918195999999999</v>
      </c>
      <c r="AT188" s="910">
        <f t="shared" si="51"/>
        <v>3.1677385924799997</v>
      </c>
      <c r="AU188" s="910">
        <f t="shared" si="51"/>
        <v>3.3540016217178237</v>
      </c>
      <c r="AV188" s="910">
        <f t="shared" si="51"/>
        <v>3.5512169170748318</v>
      </c>
      <c r="AW188" s="669">
        <f t="shared" si="46"/>
        <v>15.836776731272655</v>
      </c>
      <c r="AX188" s="770">
        <f t="shared" si="47"/>
        <v>5.6330571001183234</v>
      </c>
      <c r="AY188" s="959">
        <v>0.91</v>
      </c>
      <c r="AZ188" s="896">
        <v>30.3</v>
      </c>
      <c r="BA188" s="896">
        <v>-13.56</v>
      </c>
      <c r="BB188" s="896">
        <v>-7.64</v>
      </c>
      <c r="BC188" s="896">
        <v>-2.0299999999999998</v>
      </c>
      <c r="BE188" s="641">
        <v>2004</v>
      </c>
      <c r="BF188" s="922">
        <f t="shared" si="48"/>
        <v>1</v>
      </c>
      <c r="BG188" s="906">
        <v>8.1</v>
      </c>
    </row>
    <row r="189" spans="1:59" ht="11.25" customHeight="1" x14ac:dyDescent="0.2">
      <c r="A189" s="887" t="s">
        <v>1048</v>
      </c>
      <c r="B189" s="899" t="s">
        <v>1049</v>
      </c>
      <c r="C189" s="957" t="s">
        <v>108</v>
      </c>
      <c r="D189" s="957" t="s">
        <v>4355</v>
      </c>
      <c r="E189" s="754">
        <v>7</v>
      </c>
      <c r="F189" s="1235">
        <v>673</v>
      </c>
      <c r="G189" s="1235" t="s">
        <v>106</v>
      </c>
      <c r="H189" s="1235" t="s">
        <v>106</v>
      </c>
      <c r="I189" s="898">
        <v>23.92</v>
      </c>
      <c r="J189" s="669">
        <f t="shared" si="35"/>
        <v>3.8461538461538463</v>
      </c>
      <c r="K189" s="901">
        <v>0.23</v>
      </c>
      <c r="L189" s="911">
        <v>4</v>
      </c>
      <c r="M189" s="660">
        <f t="shared" si="36"/>
        <v>0.92</v>
      </c>
      <c r="N189" s="894" t="s">
        <v>148</v>
      </c>
      <c r="O189" s="756">
        <v>0.21</v>
      </c>
      <c r="P189" s="885">
        <v>43615</v>
      </c>
      <c r="Q189" s="885">
        <v>43633</v>
      </c>
      <c r="R189" s="660">
        <f t="shared" si="37"/>
        <v>9.5238095238095326</v>
      </c>
      <c r="S189" s="721">
        <f>IF(INDEX(Historical!$D$7:$D$1379,MATCH(B189,Historical!$B$7:$B$1403,0))=0,"n/a",(INDEX(Historical!$C$7:$C$1381,MATCH(B189,Historical!$B$7:$B$1403,0))/INDEX(Historical!$D$7:$D$1379,MATCH(B189,Historical!$B$7:$B$1403,0))-1)*100)</f>
        <v>9.7560975609756184</v>
      </c>
      <c r="T189" s="721">
        <f>IF(INDEX(Historical!$F$7:$F$1372,MATCH(B189,Historical!$B$7:$B$1403,0))=0,"n/a",((INDEX(Historical!$C$7:$C$1381,MATCH(B189,Historical!$B$7:$B$1403,0))/INDEX(Historical!$F$7:$F$1372,MATCH(B189,Historical!$B$7:$B$1403,0)))^(1/3)-1)*100)</f>
        <v>14.471424255333186</v>
      </c>
      <c r="U189" s="721">
        <f>IF(INDEX(Historical!$H$7:$H$1372,MATCH(B189,Historical!$B$7:$B$1403,0))=0,"n/a",((INDEX(Historical!$C$7:$C$1381,MATCH(B189,Historical!$B$7:$B$1403,0))/INDEX(Historical!$H$7:$H$1372,MATCH(B189,Historical!$B$7:$B$1403,0)))^(1/5)-1)*100)</f>
        <v>20.112443398143132</v>
      </c>
      <c r="V189" s="721" t="str">
        <f>IF(INDEX(Historical!$O$7:$O$1372,MATCH(B189,Historical!$B$7:$B$1403,0))=0,"n/a",((INDEX(Historical!$C$7:$C$1381,MATCH(B189,Historical!$B$7:$B$1403,0))/INDEX(Historical!$O$7:$O$1372,MATCH(B189,Historical!$B$7:$B$1403,0)))^(1/10)-1)*100)</f>
        <v>n/a</v>
      </c>
      <c r="W189" s="722" t="str">
        <f t="shared" si="38"/>
        <v>n/a</v>
      </c>
      <c r="X189" s="723" t="str">
        <f t="shared" si="39"/>
        <v>n/a</v>
      </c>
      <c r="Y189" s="900"/>
      <c r="Z189" s="669">
        <f t="shared" si="40"/>
        <v>45.320197044334982</v>
      </c>
      <c r="AA189" s="910">
        <f t="shared" si="41"/>
        <v>11.783251231527096</v>
      </c>
      <c r="AB189" s="911">
        <v>12</v>
      </c>
      <c r="AC189" s="889">
        <v>2.0299999999999998</v>
      </c>
      <c r="AD189" s="889">
        <v>1.47</v>
      </c>
      <c r="AE189" s="889">
        <v>3.18</v>
      </c>
      <c r="AF189" s="889">
        <v>1.29</v>
      </c>
      <c r="AG189" s="889">
        <v>11.899999999999999</v>
      </c>
      <c r="AH189" s="889">
        <v>23.3</v>
      </c>
      <c r="AI189" s="889">
        <v>5.1499999999999995</v>
      </c>
      <c r="AJ189" s="889">
        <v>-13.600000000000001</v>
      </c>
      <c r="AK189" s="889">
        <v>8</v>
      </c>
      <c r="AL189" s="902">
        <v>688.9</v>
      </c>
      <c r="AM189" s="896">
        <v>0.3</v>
      </c>
      <c r="AN189" s="889">
        <v>0.19</v>
      </c>
      <c r="AO189" s="762">
        <f t="shared" si="42"/>
        <v>12.175346012769882</v>
      </c>
      <c r="AP189" s="763">
        <f t="shared" si="43"/>
        <v>23.958597244296978</v>
      </c>
      <c r="AQ189" s="912">
        <f t="shared" si="44"/>
        <v>-17.806747806918267</v>
      </c>
      <c r="AR189" s="669">
        <f>INDEX(Historical!$C$7:$C$1381,MATCH(B189,Historical!$B$7:$B$1403,0))*IF(AH189="n/a",1.03,IF(AH189&lt;0,1.01,IF(AH189&gt;10,1.1,(1+AH189/100))))</f>
        <v>0.9900000000000001</v>
      </c>
      <c r="AS189" s="910">
        <f t="shared" si="45"/>
        <v>1.0409850000000003</v>
      </c>
      <c r="AT189" s="910">
        <f t="shared" si="51"/>
        <v>1.1242638000000003</v>
      </c>
      <c r="AU189" s="910">
        <f t="shared" si="51"/>
        <v>1.2142049040000003</v>
      </c>
      <c r="AV189" s="910">
        <f t="shared" si="51"/>
        <v>1.3113412963200004</v>
      </c>
      <c r="AW189" s="669">
        <f t="shared" si="46"/>
        <v>5.6807950003200016</v>
      </c>
      <c r="AX189" s="770">
        <f t="shared" si="47"/>
        <v>23.749142977926425</v>
      </c>
      <c r="AY189" s="959">
        <v>1.02</v>
      </c>
      <c r="AZ189" s="896">
        <v>-4.3600000000000003</v>
      </c>
      <c r="BA189" s="896">
        <v>-22.39</v>
      </c>
      <c r="BB189" s="896">
        <v>-16.66</v>
      </c>
      <c r="BC189" s="896">
        <v>-17.03</v>
      </c>
      <c r="BE189" s="641">
        <v>2013</v>
      </c>
      <c r="BF189" s="922">
        <f t="shared" si="48"/>
        <v>0</v>
      </c>
      <c r="BG189" s="906">
        <v>1</v>
      </c>
    </row>
    <row r="190" spans="1:59" ht="11.25" customHeight="1" x14ac:dyDescent="0.2">
      <c r="A190" s="895" t="s">
        <v>502</v>
      </c>
      <c r="B190" s="899" t="s">
        <v>503</v>
      </c>
      <c r="C190" s="957" t="s">
        <v>131</v>
      </c>
      <c r="D190" s="957" t="s">
        <v>4356</v>
      </c>
      <c r="E190" s="754">
        <v>16</v>
      </c>
      <c r="F190" s="1235">
        <v>236</v>
      </c>
      <c r="G190" s="1235" t="s">
        <v>37</v>
      </c>
      <c r="H190" s="1235" t="s">
        <v>37</v>
      </c>
      <c r="I190" s="898">
        <v>85.5</v>
      </c>
      <c r="J190" s="669">
        <f t="shared" si="35"/>
        <v>1.8947368421052633</v>
      </c>
      <c r="K190" s="901">
        <v>0.40500000000000003</v>
      </c>
      <c r="L190" s="911">
        <v>4</v>
      </c>
      <c r="M190" s="660">
        <f t="shared" si="36"/>
        <v>1.62</v>
      </c>
      <c r="N190" s="894" t="s">
        <v>504</v>
      </c>
      <c r="O190" s="756">
        <v>0.37</v>
      </c>
      <c r="P190" s="885">
        <v>43629</v>
      </c>
      <c r="Q190" s="885">
        <v>43651</v>
      </c>
      <c r="R190" s="660">
        <f t="shared" si="37"/>
        <v>9.4594594594594685</v>
      </c>
      <c r="S190" s="721">
        <f>IF(INDEX(Historical!$D$7:$D$1379,MATCH(B190,Historical!$B$7:$B$1403,0))=0,"n/a",(INDEX(Historical!$C$7:$C$1381,MATCH(B190,Historical!$B$7:$B$1403,0))/INDEX(Historical!$D$7:$D$1379,MATCH(B190,Historical!$B$7:$B$1403,0))-1)*100)</f>
        <v>11.510791366906492</v>
      </c>
      <c r="T190" s="721">
        <f>IF(INDEX(Historical!$F$7:$F$1372,MATCH(B190,Historical!$B$7:$B$1403,0))=0,"n/a",((INDEX(Historical!$C$7:$C$1381,MATCH(B190,Historical!$B$7:$B$1403,0))/INDEX(Historical!$F$7:$F$1372,MATCH(B190,Historical!$B$7:$B$1403,0)))^(1/3)-1)*100)</f>
        <v>9.3631764824708696</v>
      </c>
      <c r="U190" s="721">
        <f>IF(INDEX(Historical!$H$7:$H$1372,MATCH(B190,Historical!$B$7:$B$1403,0))=0,"n/a",((INDEX(Historical!$C$7:$C$1381,MATCH(B190,Historical!$B$7:$B$1403,0))/INDEX(Historical!$H$7:$H$1372,MATCH(B190,Historical!$B$7:$B$1403,0)))^(1/5)-1)*100)</f>
        <v>8.0321885003120421</v>
      </c>
      <c r="V190" s="721">
        <f>IF(INDEX(Historical!$O$7:$O$1372,MATCH(B190,Historical!$B$7:$B$1403,0))=0,"n/a",((INDEX(Historical!$C$7:$C$1381,MATCH(B190,Historical!$B$7:$B$1403,0))/INDEX(Historical!$O$7:$O$1372,MATCH(B190,Historical!$B$7:$B$1403,0)))^(1/10)-1)*100)</f>
        <v>6.4878668033606202</v>
      </c>
      <c r="W190" s="722">
        <f t="shared" si="38"/>
        <v>1.2380322752852271</v>
      </c>
      <c r="X190" s="723">
        <f t="shared" si="39"/>
        <v>0.90249308992270127</v>
      </c>
      <c r="Y190" s="682"/>
      <c r="Z190" s="669">
        <f t="shared" si="40"/>
        <v>43.085106382978729</v>
      </c>
      <c r="AA190" s="910">
        <f t="shared" si="41"/>
        <v>22.73936170212766</v>
      </c>
      <c r="AB190" s="911">
        <v>12</v>
      </c>
      <c r="AC190" s="889">
        <v>3.76</v>
      </c>
      <c r="AD190" s="889">
        <v>3.79</v>
      </c>
      <c r="AE190" s="889">
        <v>2.56</v>
      </c>
      <c r="AF190" s="889">
        <v>2.57</v>
      </c>
      <c r="AG190" s="889">
        <v>13.200000000000001</v>
      </c>
      <c r="AH190" s="889">
        <v>28.799999999999997</v>
      </c>
      <c r="AI190" s="889">
        <v>7.37</v>
      </c>
      <c r="AJ190" s="889">
        <v>8.9</v>
      </c>
      <c r="AK190" s="889">
        <v>6</v>
      </c>
      <c r="AL190" s="902">
        <v>1410</v>
      </c>
      <c r="AM190" s="896">
        <v>1.2</v>
      </c>
      <c r="AN190" s="889">
        <v>1.24</v>
      </c>
      <c r="AO190" s="762">
        <f t="shared" si="42"/>
        <v>-12.812436359710354</v>
      </c>
      <c r="AP190" s="763">
        <f t="shared" si="43"/>
        <v>9.9269253424173058</v>
      </c>
      <c r="AQ190" s="912">
        <f t="shared" si="44"/>
        <v>61.162663961970878</v>
      </c>
      <c r="AR190" s="669">
        <f>INDEX(Historical!$C$7:$C$1381,MATCH(B190,Historical!$B$7:$B$1403,0))*IF(AH190="n/a",1.03,IF(AH190&lt;0,1.01,IF(AH190&gt;10,1.1,(1+AH190/100))))</f>
        <v>1.7050000000000003</v>
      </c>
      <c r="AS190" s="910">
        <f t="shared" si="45"/>
        <v>1.8306585000000004</v>
      </c>
      <c r="AT190" s="910">
        <f t="shared" si="51"/>
        <v>1.9404980100000004</v>
      </c>
      <c r="AU190" s="910">
        <f t="shared" si="51"/>
        <v>2.0569278906000004</v>
      </c>
      <c r="AV190" s="910">
        <f t="shared" si="51"/>
        <v>2.1803435640360007</v>
      </c>
      <c r="AW190" s="669">
        <f t="shared" si="46"/>
        <v>9.7134279646360024</v>
      </c>
      <c r="AX190" s="770">
        <f t="shared" si="47"/>
        <v>11.360734461562576</v>
      </c>
      <c r="AY190" s="959">
        <v>0.21</v>
      </c>
      <c r="AZ190" s="896">
        <v>-1.3299999999999998</v>
      </c>
      <c r="BA190" s="896">
        <v>-15.590000000000002</v>
      </c>
      <c r="BB190" s="896">
        <v>-10.75</v>
      </c>
      <c r="BC190" s="896">
        <v>-8.7900000000000009</v>
      </c>
      <c r="BE190" s="641">
        <v>2004</v>
      </c>
      <c r="BF190" s="922">
        <f t="shared" si="48"/>
        <v>1</v>
      </c>
      <c r="BG190" s="906">
        <v>4.2</v>
      </c>
    </row>
    <row r="191" spans="1:59" ht="11.25" customHeight="1" x14ac:dyDescent="0.2">
      <c r="A191" s="895" t="s">
        <v>174</v>
      </c>
      <c r="B191" s="899" t="s">
        <v>175</v>
      </c>
      <c r="C191" s="957" t="s">
        <v>108</v>
      </c>
      <c r="D191" s="957" t="s">
        <v>4355</v>
      </c>
      <c r="E191" s="754">
        <v>28</v>
      </c>
      <c r="F191" s="1235">
        <v>99</v>
      </c>
      <c r="G191" s="1235" t="s">
        <v>106</v>
      </c>
      <c r="H191" s="1235" t="s">
        <v>106</v>
      </c>
      <c r="I191" s="898">
        <v>23.49</v>
      </c>
      <c r="J191" s="669">
        <f t="shared" si="35"/>
        <v>2.1285653469561518</v>
      </c>
      <c r="K191" s="901">
        <v>0.125</v>
      </c>
      <c r="L191" s="911">
        <v>4</v>
      </c>
      <c r="M191" s="660">
        <f t="shared" si="36"/>
        <v>0.5</v>
      </c>
      <c r="N191" s="894" t="s">
        <v>148</v>
      </c>
      <c r="O191" s="760">
        <v>0.12083333333333333</v>
      </c>
      <c r="P191" s="885">
        <v>43795</v>
      </c>
      <c r="Q191" s="885">
        <v>43811</v>
      </c>
      <c r="R191" s="660">
        <f t="shared" si="37"/>
        <v>3.4482758620689649</v>
      </c>
      <c r="S191" s="721">
        <f>IF(INDEX(Historical!$D$7:$D$1379,MATCH(B191,Historical!$B$7:$B$1403,0))=0,"n/a",(INDEX(Historical!$C$7:$C$1381,MATCH(B191,Historical!$B$7:$B$1403,0))/INDEX(Historical!$D$7:$D$1379,MATCH(B191,Historical!$B$7:$B$1403,0))-1)*100)</f>
        <v>6.3636363636363713</v>
      </c>
      <c r="T191" s="721">
        <f>IF(INDEX(Historical!$F$7:$F$1372,MATCH(B191,Historical!$B$7:$B$1403,0))=0,"n/a",((INDEX(Historical!$C$7:$C$1381,MATCH(B191,Historical!$B$7:$B$1403,0))/INDEX(Historical!$F$7:$F$1372,MATCH(B191,Historical!$B$7:$B$1403,0)))^(1/3)-1)*100)</f>
        <v>6.0848244434812182</v>
      </c>
      <c r="U191" s="721">
        <f>IF(INDEX(Historical!$H$7:$H$1372,MATCH(B191,Historical!$B$7:$B$1403,0))=0,"n/a",((INDEX(Historical!$C$7:$C$1381,MATCH(B191,Historical!$B$7:$B$1403,0))/INDEX(Historical!$H$7:$H$1372,MATCH(B191,Historical!$B$7:$B$1403,0)))^(1/5)-1)*100)</f>
        <v>5.387395206178347</v>
      </c>
      <c r="V191" s="721">
        <f>IF(INDEX(Historical!$O$7:$O$1372,MATCH(B191,Historical!$B$7:$B$1403,0))=0,"n/a",((INDEX(Historical!$C$7:$C$1381,MATCH(B191,Historical!$B$7:$B$1403,0))/INDEX(Historical!$O$7:$O$1372,MATCH(B191,Historical!$B$7:$B$1403,0)))^(1/10)-1)*100)</f>
        <v>7.207929052384876</v>
      </c>
      <c r="W191" s="722">
        <f t="shared" si="38"/>
        <v>0.74742622562243843</v>
      </c>
      <c r="X191" s="723" t="str">
        <f t="shared" si="39"/>
        <v>n/a</v>
      </c>
      <c r="Y191" s="687" t="s">
        <v>439</v>
      </c>
      <c r="Z191" s="669" t="str">
        <f t="shared" si="40"/>
        <v>n/a</v>
      </c>
      <c r="AA191" s="910" t="str">
        <f t="shared" si="41"/>
        <v>n/a</v>
      </c>
      <c r="AB191" s="911">
        <v>12</v>
      </c>
      <c r="AC191" s="889" t="s">
        <v>136</v>
      </c>
      <c r="AD191" s="889" t="s">
        <v>136</v>
      </c>
      <c r="AE191" s="889" t="s">
        <v>136</v>
      </c>
      <c r="AF191" s="889" t="s">
        <v>136</v>
      </c>
      <c r="AG191" s="889" t="s">
        <v>136</v>
      </c>
      <c r="AH191" s="889" t="s">
        <v>136</v>
      </c>
      <c r="AI191" s="889" t="s">
        <v>136</v>
      </c>
      <c r="AJ191" s="889" t="s">
        <v>136</v>
      </c>
      <c r="AK191" s="889" t="s">
        <v>136</v>
      </c>
      <c r="AL191" s="902" t="s">
        <v>136</v>
      </c>
      <c r="AM191" s="896" t="s">
        <v>136</v>
      </c>
      <c r="AN191" s="889" t="s">
        <v>136</v>
      </c>
      <c r="AO191" s="762" t="str">
        <f t="shared" si="42"/>
        <v>n/a</v>
      </c>
      <c r="AP191" s="763">
        <f t="shared" si="43"/>
        <v>7.5159605531344988</v>
      </c>
      <c r="AQ191" s="912" t="str">
        <f t="shared" si="44"/>
        <v>n/a</v>
      </c>
      <c r="AR191" s="669">
        <f>INDEX(Historical!$C$7:$C$1381,MATCH(B191,Historical!$B$7:$B$1403,0))*IF(AH191="n/a",1.03,IF(AH191&lt;0,1.01,IF(AH191&gt;10,1.1,(1+AH191/100))))</f>
        <v>0.50212500000000004</v>
      </c>
      <c r="AS191" s="910">
        <f t="shared" si="45"/>
        <v>0.51718875000000009</v>
      </c>
      <c r="AT191" s="910">
        <f t="shared" si="51"/>
        <v>0.53270441250000011</v>
      </c>
      <c r="AU191" s="910">
        <f t="shared" si="51"/>
        <v>0.5486855448750001</v>
      </c>
      <c r="AV191" s="910">
        <f t="shared" si="51"/>
        <v>0.56514611122125014</v>
      </c>
      <c r="AW191" s="669">
        <f t="shared" si="46"/>
        <v>2.6658498185962509</v>
      </c>
      <c r="AX191" s="770">
        <f t="shared" si="47"/>
        <v>11.348871088106646</v>
      </c>
      <c r="AY191" s="959" t="s">
        <v>136</v>
      </c>
      <c r="AZ191" s="896" t="s">
        <v>136</v>
      </c>
      <c r="BA191" s="896" t="s">
        <v>136</v>
      </c>
      <c r="BB191" s="896" t="s">
        <v>136</v>
      </c>
      <c r="BC191" s="896" t="s">
        <v>136</v>
      </c>
      <c r="BD191" s="932" t="s">
        <v>4281</v>
      </c>
      <c r="BE191" s="641">
        <v>1992</v>
      </c>
      <c r="BF191" s="922">
        <f t="shared" si="48"/>
        <v>2</v>
      </c>
      <c r="BG191" s="906" t="s">
        <v>136</v>
      </c>
    </row>
    <row r="192" spans="1:59" ht="11.25" customHeight="1" x14ac:dyDescent="0.2">
      <c r="A192" s="887" t="s">
        <v>1030</v>
      </c>
      <c r="B192" s="899" t="s">
        <v>1031</v>
      </c>
      <c r="C192" s="957" t="s">
        <v>4335</v>
      </c>
      <c r="D192" s="957" t="s">
        <v>4336</v>
      </c>
      <c r="E192" s="754">
        <v>10</v>
      </c>
      <c r="F192" s="1235">
        <v>430</v>
      </c>
      <c r="G192" s="1235" t="s">
        <v>37</v>
      </c>
      <c r="H192" s="1235" t="s">
        <v>37</v>
      </c>
      <c r="I192" s="898">
        <v>105.98</v>
      </c>
      <c r="J192" s="669">
        <f t="shared" si="35"/>
        <v>3.1326665408567647</v>
      </c>
      <c r="K192" s="901">
        <v>0.83</v>
      </c>
      <c r="L192" s="911">
        <v>4</v>
      </c>
      <c r="M192" s="660">
        <f t="shared" si="36"/>
        <v>3.32</v>
      </c>
      <c r="N192" s="894" t="s">
        <v>570</v>
      </c>
      <c r="O192" s="756">
        <v>0.8</v>
      </c>
      <c r="P192" s="885">
        <v>43920</v>
      </c>
      <c r="Q192" s="885">
        <v>43938</v>
      </c>
      <c r="R192" s="660">
        <f t="shared" si="37"/>
        <v>3.7499999999999893</v>
      </c>
      <c r="S192" s="721">
        <f>IF(INDEX(Historical!$D$7:$D$1379,MATCH(B192,Historical!$B$7:$B$1403,0))=0,"n/a",(INDEX(Historical!$C$7:$C$1381,MATCH(B192,Historical!$B$7:$B$1403,0))/INDEX(Historical!$D$7:$D$1379,MATCH(B192,Historical!$B$7:$B$1403,0))-1)*100)</f>
        <v>3.5947712418300526</v>
      </c>
      <c r="T192" s="721">
        <f>IF(INDEX(Historical!$F$7:$F$1372,MATCH(B192,Historical!$B$7:$B$1403,0))=0,"n/a",((INDEX(Historical!$C$7:$C$1381,MATCH(B192,Historical!$B$7:$B$1403,0))/INDEX(Historical!$F$7:$F$1372,MATCH(B192,Historical!$B$7:$B$1403,0)))^(1/3)-1)*100)</f>
        <v>2.4265194930742418</v>
      </c>
      <c r="U192" s="721">
        <f>IF(INDEX(Historical!$H$7:$H$1372,MATCH(B192,Historical!$B$7:$B$1403,0))=0,"n/a",((INDEX(Historical!$C$7:$C$1381,MATCH(B192,Historical!$B$7:$B$1403,0))/INDEX(Historical!$H$7:$H$1372,MATCH(B192,Historical!$B$7:$B$1403,0)))^(1/5)-1)*100)</f>
        <v>3.9641844249037828</v>
      </c>
      <c r="V192" s="721">
        <f>IF(INDEX(Historical!$O$7:$O$1372,MATCH(B192,Historical!$B$7:$B$1403,0))=0,"n/a",((INDEX(Historical!$C$7:$C$1381,MATCH(B192,Historical!$B$7:$B$1403,0))/INDEX(Historical!$O$7:$O$1372,MATCH(B192,Historical!$B$7:$B$1403,0)))^(1/10)-1)*100)</f>
        <v>3.2602429743698647</v>
      </c>
      <c r="W192" s="722">
        <f t="shared" si="38"/>
        <v>1.2159168675672019</v>
      </c>
      <c r="X192" s="723" t="str">
        <f t="shared" si="39"/>
        <v>n/a</v>
      </c>
      <c r="Y192" s="682"/>
      <c r="Z192" s="669">
        <f t="shared" si="40"/>
        <v>150.90909090909088</v>
      </c>
      <c r="AA192" s="910">
        <f t="shared" si="41"/>
        <v>48.172727272727272</v>
      </c>
      <c r="AB192" s="911">
        <v>12</v>
      </c>
      <c r="AC192" s="889">
        <v>2.2000000000000002</v>
      </c>
      <c r="AD192" s="889">
        <v>13.39</v>
      </c>
      <c r="AE192" s="889">
        <v>9.92</v>
      </c>
      <c r="AF192" s="889">
        <v>2.89</v>
      </c>
      <c r="AG192" s="889">
        <v>6.1</v>
      </c>
      <c r="AH192" s="889">
        <v>36.6</v>
      </c>
      <c r="AI192" s="889">
        <v>6.1899999999999995</v>
      </c>
      <c r="AJ192" s="889">
        <v>-6.2</v>
      </c>
      <c r="AK192" s="889">
        <v>3.5999999999999996</v>
      </c>
      <c r="AL192" s="889">
        <v>10200</v>
      </c>
      <c r="AM192" s="896">
        <v>0.70000000000000007</v>
      </c>
      <c r="AN192" s="889">
        <v>0.7</v>
      </c>
      <c r="AO192" s="762">
        <f t="shared" si="42"/>
        <v>-41.075876306966727</v>
      </c>
      <c r="AP192" s="763">
        <f t="shared" si="43"/>
        <v>7.096850965760547</v>
      </c>
      <c r="AQ192" s="912">
        <f t="shared" si="44"/>
        <v>148.74724504844653</v>
      </c>
      <c r="AR192" s="669">
        <f>INDEX(Historical!$C$7:$C$1381,MATCH(B192,Historical!$B$7:$B$1403,0))*IF(AH192="n/a",1.03,IF(AH192&lt;0,1.01,IF(AH192&gt;10,1.1,(1+AH192/100))))</f>
        <v>3.4870000000000001</v>
      </c>
      <c r="AS192" s="910">
        <f t="shared" si="45"/>
        <v>3.7028453000000003</v>
      </c>
      <c r="AT192" s="910">
        <f t="shared" si="51"/>
        <v>3.8361477308000005</v>
      </c>
      <c r="AU192" s="910">
        <f t="shared" si="51"/>
        <v>3.9742490491088005</v>
      </c>
      <c r="AV192" s="910">
        <f t="shared" si="51"/>
        <v>4.1173220148767173</v>
      </c>
      <c r="AW192" s="669">
        <f t="shared" si="46"/>
        <v>19.117564094785518</v>
      </c>
      <c r="AX192" s="770">
        <f t="shared" si="47"/>
        <v>18.038841380246762</v>
      </c>
      <c r="AY192" s="959">
        <v>0.47</v>
      </c>
      <c r="AZ192" s="896">
        <v>9.6100000000000012</v>
      </c>
      <c r="BA192" s="896">
        <v>-12.22</v>
      </c>
      <c r="BB192" s="896">
        <v>-4.01</v>
      </c>
      <c r="BC192" s="896">
        <v>-2.71</v>
      </c>
      <c r="BE192" s="641">
        <v>2011</v>
      </c>
      <c r="BF192" s="922">
        <f t="shared" si="48"/>
        <v>0</v>
      </c>
      <c r="BG192" s="906">
        <v>3.3000000000000003</v>
      </c>
    </row>
    <row r="193" spans="1:59" ht="11.25" customHeight="1" x14ac:dyDescent="0.2">
      <c r="A193" s="887" t="s">
        <v>1034</v>
      </c>
      <c r="B193" s="899" t="s">
        <v>1035</v>
      </c>
      <c r="C193" s="957" t="s">
        <v>246</v>
      </c>
      <c r="D193" s="957" t="s">
        <v>4374</v>
      </c>
      <c r="E193" s="754">
        <v>8</v>
      </c>
      <c r="F193" s="1235">
        <v>637</v>
      </c>
      <c r="G193" s="1235" t="s">
        <v>106</v>
      </c>
      <c r="H193" s="1235" t="s">
        <v>106</v>
      </c>
      <c r="I193" s="898">
        <v>91.47</v>
      </c>
      <c r="J193" s="669">
        <f t="shared" si="35"/>
        <v>2.6238110856018366</v>
      </c>
      <c r="K193" s="901">
        <v>0.6</v>
      </c>
      <c r="L193" s="911">
        <v>4</v>
      </c>
      <c r="M193" s="660">
        <f t="shared" si="36"/>
        <v>2.4</v>
      </c>
      <c r="N193" s="894" t="s">
        <v>596</v>
      </c>
      <c r="O193" s="756">
        <v>0.5</v>
      </c>
      <c r="P193" s="885">
        <v>43895</v>
      </c>
      <c r="Q193" s="885">
        <v>43910</v>
      </c>
      <c r="R193" s="660">
        <f t="shared" si="37"/>
        <v>19.999999999999996</v>
      </c>
      <c r="S193" s="721">
        <f>IF(INDEX(Historical!$D$7:$D$1379,MATCH(B193,Historical!$B$7:$B$1403,0))=0,"n/a",(INDEX(Historical!$C$7:$C$1381,MATCH(B193,Historical!$B$7:$B$1403,0))/INDEX(Historical!$D$7:$D$1379,MATCH(B193,Historical!$B$7:$B$1403,0))-1)*100)</f>
        <v>11.111111111111116</v>
      </c>
      <c r="T193" s="721">
        <f>IF(INDEX(Historical!$F$7:$F$1372,MATCH(B193,Historical!$B$7:$B$1403,0))=0,"n/a",((INDEX(Historical!$C$7:$C$1381,MATCH(B193,Historical!$B$7:$B$1403,0))/INDEX(Historical!$F$7:$F$1372,MATCH(B193,Historical!$B$7:$B$1403,0)))^(1/3)-1)*100)</f>
        <v>14.855559430448251</v>
      </c>
      <c r="U193" s="721">
        <f>IF(INDEX(Historical!$H$7:$H$1372,MATCH(B193,Historical!$B$7:$B$1403,0))=0,"n/a",((INDEX(Historical!$C$7:$C$1381,MATCH(B193,Historical!$B$7:$B$1403,0))/INDEX(Historical!$H$7:$H$1372,MATCH(B193,Historical!$B$7:$B$1403,0)))^(1/5)-1)*100)</f>
        <v>21.350977971820974</v>
      </c>
      <c r="V193" s="721" t="str">
        <f>IF(INDEX(Historical!$O$7:$O$1372,MATCH(B193,Historical!$B$7:$B$1403,0))=0,"n/a",((INDEX(Historical!$C$7:$C$1381,MATCH(B193,Historical!$B$7:$B$1403,0))/INDEX(Historical!$O$7:$O$1372,MATCH(B193,Historical!$B$7:$B$1403,0)))^(1/10)-1)*100)</f>
        <v>n/a</v>
      </c>
      <c r="W193" s="722" t="str">
        <f t="shared" si="38"/>
        <v>n/a</v>
      </c>
      <c r="X193" s="723">
        <f t="shared" si="39"/>
        <v>1.2633714776225426</v>
      </c>
      <c r="Y193" s="682"/>
      <c r="Z193" s="669">
        <f t="shared" si="40"/>
        <v>40.609137055837564</v>
      </c>
      <c r="AA193" s="910">
        <f t="shared" si="41"/>
        <v>15.477157360406091</v>
      </c>
      <c r="AB193" s="911">
        <v>12</v>
      </c>
      <c r="AC193" s="889">
        <v>5.91</v>
      </c>
      <c r="AD193" s="889">
        <v>2.57</v>
      </c>
      <c r="AE193" s="889">
        <v>1.1599999999999999</v>
      </c>
      <c r="AF193" s="889">
        <v>4.97</v>
      </c>
      <c r="AG193" s="889">
        <v>20.399999999999999</v>
      </c>
      <c r="AH193" s="889">
        <v>10.9</v>
      </c>
      <c r="AI193" s="889">
        <v>7.41</v>
      </c>
      <c r="AJ193" s="889">
        <v>16.900000000000002</v>
      </c>
      <c r="AK193" s="889">
        <v>6.02</v>
      </c>
      <c r="AL193" s="902">
        <v>4059.9999999999995</v>
      </c>
      <c r="AM193" s="896">
        <v>1.7999999999999998</v>
      </c>
      <c r="AN193" s="889">
        <v>0.95</v>
      </c>
      <c r="AO193" s="762">
        <f t="shared" si="42"/>
        <v>8.4976316970167201</v>
      </c>
      <c r="AP193" s="763">
        <f t="shared" si="43"/>
        <v>23.974789057422811</v>
      </c>
      <c r="AQ193" s="912">
        <f t="shared" si="44"/>
        <v>84.898136618479441</v>
      </c>
      <c r="AR193" s="669">
        <f>INDEX(Historical!$C$7:$C$1381,MATCH(B193,Historical!$B$7:$B$1403,0))*IF(AH193="n/a",1.03,IF(AH193&lt;0,1.01,IF(AH193&gt;10,1.1,(1+AH193/100))))</f>
        <v>2.2000000000000002</v>
      </c>
      <c r="AS193" s="910">
        <f t="shared" si="45"/>
        <v>2.3630200000000001</v>
      </c>
      <c r="AT193" s="910">
        <f t="shared" si="51"/>
        <v>2.5052738040000002</v>
      </c>
      <c r="AU193" s="910">
        <f t="shared" si="51"/>
        <v>2.6560912870008004</v>
      </c>
      <c r="AV193" s="910">
        <f t="shared" si="51"/>
        <v>2.8159879824782488</v>
      </c>
      <c r="AW193" s="669">
        <f t="shared" si="46"/>
        <v>12.540373073479049</v>
      </c>
      <c r="AX193" s="770">
        <f t="shared" si="47"/>
        <v>13.709820786573795</v>
      </c>
      <c r="AY193" s="959">
        <v>0.89</v>
      </c>
      <c r="AZ193" s="896">
        <v>12.18</v>
      </c>
      <c r="BA193" s="896">
        <v>-18.66</v>
      </c>
      <c r="BB193" s="896">
        <v>-15.17</v>
      </c>
      <c r="BC193" s="896">
        <v>-6.370000000000001</v>
      </c>
      <c r="BE193" s="641">
        <v>2013</v>
      </c>
      <c r="BF193" s="922">
        <f t="shared" si="48"/>
        <v>0</v>
      </c>
      <c r="BG193" s="906">
        <v>6.6000000000000005</v>
      </c>
    </row>
    <row r="194" spans="1:59" ht="11.25" customHeight="1" x14ac:dyDescent="0.2">
      <c r="A194" s="887" t="s">
        <v>1065</v>
      </c>
      <c r="B194" s="899" t="s">
        <v>1066</v>
      </c>
      <c r="C194" s="957" t="s">
        <v>4207</v>
      </c>
      <c r="D194" s="957" t="s">
        <v>4376</v>
      </c>
      <c r="E194" s="754">
        <v>10</v>
      </c>
      <c r="F194" s="1235">
        <v>431</v>
      </c>
      <c r="G194" s="1235" t="s">
        <v>115</v>
      </c>
      <c r="H194" s="1235" t="s">
        <v>115</v>
      </c>
      <c r="I194" s="898">
        <v>39.93</v>
      </c>
      <c r="J194" s="669">
        <f t="shared" si="35"/>
        <v>3.606311044327573</v>
      </c>
      <c r="K194" s="901">
        <v>0.36</v>
      </c>
      <c r="L194" s="911">
        <v>4</v>
      </c>
      <c r="M194" s="660">
        <f t="shared" si="36"/>
        <v>1.44</v>
      </c>
      <c r="N194" s="894" t="s">
        <v>412</v>
      </c>
      <c r="O194" s="756">
        <v>0.35</v>
      </c>
      <c r="P194" s="885">
        <v>43923</v>
      </c>
      <c r="Q194" s="885">
        <v>43943</v>
      </c>
      <c r="R194" s="660">
        <f t="shared" si="37"/>
        <v>2.8571428571428599</v>
      </c>
      <c r="S194" s="721">
        <f>IF(INDEX(Historical!$D$7:$D$1379,MATCH(B194,Historical!$B$7:$B$1403,0))=0,"n/a",(INDEX(Historical!$C$7:$C$1381,MATCH(B194,Historical!$B$7:$B$1403,0))/INDEX(Historical!$D$7:$D$1379,MATCH(B194,Historical!$B$7:$B$1403,0))-1)*100)</f>
        <v>7.8125</v>
      </c>
      <c r="T194" s="721">
        <f>IF(INDEX(Historical!$F$7:$F$1372,MATCH(B194,Historical!$B$7:$B$1403,0))=0,"n/a",((INDEX(Historical!$C$7:$C$1381,MATCH(B194,Historical!$B$7:$B$1403,0))/INDEX(Historical!$F$7:$F$1372,MATCH(B194,Historical!$B$7:$B$1403,0)))^(1/3)-1)*100)</f>
        <v>11.707233731169708</v>
      </c>
      <c r="U194" s="721">
        <f>IF(INDEX(Historical!$H$7:$H$1372,MATCH(B194,Historical!$B$7:$B$1403,0))=0,"n/a",((INDEX(Historical!$C$7:$C$1381,MATCH(B194,Historical!$B$7:$B$1403,0))/INDEX(Historical!$H$7:$H$1372,MATCH(B194,Historical!$B$7:$B$1403,0)))^(1/5)-1)*100)</f>
        <v>13.273800857430285</v>
      </c>
      <c r="V194" s="721" t="str">
        <f>IF(INDEX(Historical!$O$7:$O$1372,MATCH(B194,Historical!$B$7:$B$1403,0))=0,"n/a",((INDEX(Historical!$C$7:$C$1381,MATCH(B194,Historical!$B$7:$B$1403,0))/INDEX(Historical!$O$7:$O$1372,MATCH(B194,Historical!$B$7:$B$1403,0)))^(1/10)-1)*100)</f>
        <v>n/a</v>
      </c>
      <c r="W194" s="722" t="str">
        <f t="shared" si="38"/>
        <v>n/a</v>
      </c>
      <c r="X194" s="723">
        <f t="shared" si="39"/>
        <v>0.98324450795779883</v>
      </c>
      <c r="Y194" s="679"/>
      <c r="Z194" s="669">
        <f t="shared" si="40"/>
        <v>52.173913043478258</v>
      </c>
      <c r="AA194" s="910">
        <f t="shared" si="41"/>
        <v>14.467391304347828</v>
      </c>
      <c r="AB194" s="911">
        <v>7</v>
      </c>
      <c r="AC194" s="889">
        <v>2.76</v>
      </c>
      <c r="AD194" s="889">
        <v>2.11</v>
      </c>
      <c r="AE194" s="889">
        <v>3.32</v>
      </c>
      <c r="AF194" s="889">
        <v>4.76</v>
      </c>
      <c r="AG194" s="889">
        <v>31.5</v>
      </c>
      <c r="AH194" s="889">
        <v>30.3</v>
      </c>
      <c r="AI194" s="889">
        <v>4.43</v>
      </c>
      <c r="AJ194" s="889">
        <v>13.5</v>
      </c>
      <c r="AK194" s="889">
        <v>6.87</v>
      </c>
      <c r="AL194" s="902">
        <v>171370</v>
      </c>
      <c r="AM194" s="896">
        <v>0.1</v>
      </c>
      <c r="AN194" s="889">
        <v>0.45</v>
      </c>
      <c r="AO194" s="762">
        <f t="shared" si="42"/>
        <v>2.4127205974100292</v>
      </c>
      <c r="AP194" s="763">
        <f t="shared" si="43"/>
        <v>16.880111901757857</v>
      </c>
      <c r="AQ194" s="912">
        <f t="shared" si="44"/>
        <v>74.947335070612553</v>
      </c>
      <c r="AR194" s="669">
        <f>INDEX(Historical!$C$7:$C$1381,MATCH(B194,Historical!$B$7:$B$1403,0))*IF(AH194="n/a",1.03,IF(AH194&lt;0,1.01,IF(AH194&gt;10,1.1,(1+AH194/100))))</f>
        <v>1.518</v>
      </c>
      <c r="AS194" s="910">
        <f t="shared" si="45"/>
        <v>1.5852474000000001</v>
      </c>
      <c r="AT194" s="910">
        <f t="shared" si="51"/>
        <v>1.69415389638</v>
      </c>
      <c r="AU194" s="910">
        <f t="shared" si="51"/>
        <v>1.810542269061306</v>
      </c>
      <c r="AV194" s="910">
        <f t="shared" si="51"/>
        <v>1.9349265229458177</v>
      </c>
      <c r="AW194" s="669">
        <f t="shared" si="46"/>
        <v>8.542870088387124</v>
      </c>
      <c r="AX194" s="770">
        <f t="shared" si="47"/>
        <v>21.394615798615387</v>
      </c>
      <c r="AY194" s="959">
        <v>1.1499999999999999</v>
      </c>
      <c r="AZ194" s="896">
        <v>-0.2</v>
      </c>
      <c r="BA194" s="896">
        <v>-31.46</v>
      </c>
      <c r="BB194" s="896">
        <v>-15.55</v>
      </c>
      <c r="BC194" s="896">
        <v>-19.850000000000001</v>
      </c>
      <c r="BE194" s="641">
        <v>2011</v>
      </c>
      <c r="BF194" s="922">
        <f t="shared" si="48"/>
        <v>0</v>
      </c>
      <c r="BG194" s="906">
        <v>11.700000000000001</v>
      </c>
    </row>
    <row r="195" spans="1:59" ht="11.25" customHeight="1" x14ac:dyDescent="0.2">
      <c r="A195" s="905" t="s">
        <v>4041</v>
      </c>
      <c r="B195" s="899" t="s">
        <v>4042</v>
      </c>
      <c r="C195" s="957" t="s">
        <v>108</v>
      </c>
      <c r="D195" s="957" t="s">
        <v>4355</v>
      </c>
      <c r="E195" s="754">
        <v>6</v>
      </c>
      <c r="F195" s="1235">
        <v>815</v>
      </c>
      <c r="G195" s="1235" t="s">
        <v>106</v>
      </c>
      <c r="H195" s="1235" t="s">
        <v>106</v>
      </c>
      <c r="I195" s="898">
        <v>20.23</v>
      </c>
      <c r="J195" s="669">
        <f t="shared" si="35"/>
        <v>2.7681660899653981</v>
      </c>
      <c r="K195" s="901">
        <v>0.14000000000000001</v>
      </c>
      <c r="L195" s="911">
        <v>4</v>
      </c>
      <c r="M195" s="660">
        <f t="shared" si="36"/>
        <v>0.56000000000000005</v>
      </c>
      <c r="N195" s="894" t="s">
        <v>319</v>
      </c>
      <c r="O195" s="756">
        <v>0.11</v>
      </c>
      <c r="P195" s="885">
        <v>43903</v>
      </c>
      <c r="Q195" s="885">
        <v>43921</v>
      </c>
      <c r="R195" s="660">
        <f t="shared" si="37"/>
        <v>27.27272727272728</v>
      </c>
      <c r="S195" s="721">
        <f>IF(INDEX(Historical!$D$7:$D$1379,MATCH(B195,Historical!$B$7:$B$1403,0))=0,"n/a",(INDEX(Historical!$C$7:$C$1381,MATCH(B195,Historical!$B$7:$B$1403,0))/INDEX(Historical!$D$7:$D$1379,MATCH(B195,Historical!$B$7:$B$1403,0))-1)*100)</f>
        <v>9.9999999999999858</v>
      </c>
      <c r="T195" s="721">
        <f>IF(INDEX(Historical!$F$7:$F$1372,MATCH(B195,Historical!$B$7:$B$1403,0))=0,"n/a",((INDEX(Historical!$C$7:$C$1381,MATCH(B195,Historical!$B$7:$B$1403,0))/INDEX(Historical!$F$7:$F$1372,MATCH(B195,Historical!$B$7:$B$1403,0)))^(1/3)-1)*100)</f>
        <v>40.10196653276936</v>
      </c>
      <c r="U195" s="721">
        <f>IF(INDEX(Historical!$H$7:$H$1372,MATCH(B195,Historical!$B$7:$B$1403,0))=0,"n/a",((INDEX(Historical!$C$7:$C$1381,MATCH(B195,Historical!$B$7:$B$1403,0))/INDEX(Historical!$H$7:$H$1372,MATCH(B195,Historical!$B$7:$B$1403,0)))^(1/5)-1)*100)</f>
        <v>61.53942662021781</v>
      </c>
      <c r="V195" s="721">
        <f>IF(INDEX(Historical!$O$7:$O$1372,MATCH(B195,Historical!$B$7:$B$1403,0))=0,"n/a",((INDEX(Historical!$C$7:$C$1381,MATCH(B195,Historical!$B$7:$B$1403,0))/INDEX(Historical!$O$7:$O$1372,MATCH(B195,Historical!$B$7:$B$1403,0)))^(1/10)-1)*100)</f>
        <v>20.180903224428981</v>
      </c>
      <c r="W195" s="722">
        <f t="shared" si="38"/>
        <v>3.049389114840229</v>
      </c>
      <c r="X195" s="723">
        <f t="shared" si="39"/>
        <v>1.7993984391876552</v>
      </c>
      <c r="Y195" s="900"/>
      <c r="Z195" s="669">
        <f t="shared" si="40"/>
        <v>30.601092896174865</v>
      </c>
      <c r="AA195" s="910">
        <f t="shared" si="41"/>
        <v>11.05464480874317</v>
      </c>
      <c r="AB195" s="911">
        <v>12</v>
      </c>
      <c r="AC195" s="889">
        <v>1.83</v>
      </c>
      <c r="AD195" s="889">
        <v>1.38</v>
      </c>
      <c r="AE195" s="889">
        <v>4.5</v>
      </c>
      <c r="AF195" s="889">
        <v>0.91</v>
      </c>
      <c r="AG195" s="889">
        <v>7.7</v>
      </c>
      <c r="AH195" s="889">
        <v>38.4</v>
      </c>
      <c r="AI195" s="889">
        <v>4.83</v>
      </c>
      <c r="AJ195" s="889">
        <v>34.200000000000003</v>
      </c>
      <c r="AK195" s="889">
        <v>8</v>
      </c>
      <c r="AL195" s="902">
        <v>2540</v>
      </c>
      <c r="AM195" s="896">
        <v>2</v>
      </c>
      <c r="AN195" s="889">
        <v>0.03</v>
      </c>
      <c r="AO195" s="762">
        <f t="shared" si="42"/>
        <v>53.252947901440045</v>
      </c>
      <c r="AP195" s="763">
        <f t="shared" si="43"/>
        <v>64.307592710183215</v>
      </c>
      <c r="AQ195" s="912">
        <f t="shared" si="44"/>
        <v>-33.134540469665566</v>
      </c>
      <c r="AR195" s="669">
        <f>INDEX(Historical!$C$7:$C$1381,MATCH(B195,Historical!$B$7:$B$1403,0))*IF(AH195="n/a",1.03,IF(AH195&lt;0,1.01,IF(AH195&gt;10,1.1,(1+AH195/100))))</f>
        <v>0.48400000000000004</v>
      </c>
      <c r="AS195" s="910">
        <f t="shared" si="45"/>
        <v>0.50737720000000008</v>
      </c>
      <c r="AT195" s="910">
        <f t="shared" si="51"/>
        <v>0.54796737600000012</v>
      </c>
      <c r="AU195" s="910">
        <f t="shared" si="51"/>
        <v>0.59180476608000021</v>
      </c>
      <c r="AV195" s="910">
        <f t="shared" si="51"/>
        <v>0.63914914736640027</v>
      </c>
      <c r="AW195" s="669">
        <f t="shared" si="46"/>
        <v>2.7702984894464007</v>
      </c>
      <c r="AX195" s="770">
        <f t="shared" si="47"/>
        <v>13.694011317085518</v>
      </c>
      <c r="AY195" s="959">
        <v>0.99</v>
      </c>
      <c r="AZ195" s="896">
        <v>-3.92</v>
      </c>
      <c r="BA195" s="896">
        <v>-24.490000000000002</v>
      </c>
      <c r="BB195" s="896">
        <v>-16.13</v>
      </c>
      <c r="BC195" s="896">
        <v>-15.2</v>
      </c>
      <c r="BE195" s="641">
        <v>2015</v>
      </c>
      <c r="BF195" s="922">
        <f t="shared" si="48"/>
        <v>0</v>
      </c>
      <c r="BG195" s="906">
        <v>1.3</v>
      </c>
    </row>
    <row r="196" spans="1:59" ht="11.25" customHeight="1" x14ac:dyDescent="0.2">
      <c r="A196" s="895" t="s">
        <v>1101</v>
      </c>
      <c r="B196" s="899" t="s">
        <v>1102</v>
      </c>
      <c r="C196" s="957" t="s">
        <v>4207</v>
      </c>
      <c r="D196" s="957" t="s">
        <v>4341</v>
      </c>
      <c r="E196" s="754">
        <v>8</v>
      </c>
      <c r="F196" s="1235">
        <v>639</v>
      </c>
      <c r="G196" s="1158" t="s">
        <v>106</v>
      </c>
      <c r="H196" s="1158" t="s">
        <v>106</v>
      </c>
      <c r="I196" s="898">
        <v>44.25</v>
      </c>
      <c r="J196" s="669">
        <f t="shared" si="35"/>
        <v>2.1242937853107344</v>
      </c>
      <c r="K196" s="901">
        <v>0.23499999999999999</v>
      </c>
      <c r="L196" s="911">
        <v>4</v>
      </c>
      <c r="M196" s="660">
        <f t="shared" si="36"/>
        <v>0.94</v>
      </c>
      <c r="N196" s="894" t="s">
        <v>151</v>
      </c>
      <c r="O196" s="756">
        <v>0.2225</v>
      </c>
      <c r="P196" s="885">
        <v>43895</v>
      </c>
      <c r="Q196" s="885">
        <v>43915</v>
      </c>
      <c r="R196" s="660">
        <f t="shared" si="37"/>
        <v>5.61797752808988</v>
      </c>
      <c r="S196" s="721">
        <f>IF(INDEX(Historical!$D$7:$D$1379,MATCH(B196,Historical!$B$7:$B$1403,0))=0,"n/a",(INDEX(Historical!$C$7:$C$1381,MATCH(B196,Historical!$B$7:$B$1403,0))/INDEX(Historical!$D$7:$D$1379,MATCH(B196,Historical!$B$7:$B$1403,0))-1)*100)</f>
        <v>5.9523809523809534</v>
      </c>
      <c r="T196" s="721">
        <f>IF(INDEX(Historical!$F$7:$F$1372,MATCH(B196,Historical!$B$7:$B$1403,0))=0,"n/a",((INDEX(Historical!$C$7:$C$1381,MATCH(B196,Historical!$B$7:$B$1403,0))/INDEX(Historical!$F$7:$F$1372,MATCH(B196,Historical!$B$7:$B$1403,0)))^(1/3)-1)*100)</f>
        <v>6.345576270678932</v>
      </c>
      <c r="U196" s="721">
        <f>IF(INDEX(Historical!$H$7:$H$1372,MATCH(B196,Historical!$B$7:$B$1403,0))=0,"n/a",((INDEX(Historical!$C$7:$C$1381,MATCH(B196,Historical!$B$7:$B$1403,0))/INDEX(Historical!$H$7:$H$1372,MATCH(B196,Historical!$B$7:$B$1403,0)))^(1/5)-1)*100)</f>
        <v>7.4113389014488718</v>
      </c>
      <c r="V196" s="721" t="str">
        <f>IF(INDEX(Historical!$O$7:$O$1372,MATCH(B196,Historical!$B$7:$B$1403,0))=0,"n/a",((INDEX(Historical!$C$7:$C$1381,MATCH(B196,Historical!$B$7:$B$1403,0))/INDEX(Historical!$O$7:$O$1372,MATCH(B196,Historical!$B$7:$B$1403,0)))^(1/10)-1)*100)</f>
        <v>n/a</v>
      </c>
      <c r="W196" s="722" t="str">
        <f t="shared" si="38"/>
        <v>n/a</v>
      </c>
      <c r="X196" s="723">
        <f t="shared" si="39"/>
        <v>0.93814416474036344</v>
      </c>
      <c r="Y196" s="682"/>
      <c r="Z196" s="669">
        <f t="shared" si="40"/>
        <v>36.86274509803922</v>
      </c>
      <c r="AA196" s="910">
        <f t="shared" si="41"/>
        <v>17.352941176470591</v>
      </c>
      <c r="AB196" s="911">
        <v>12</v>
      </c>
      <c r="AC196" s="889">
        <v>2.5499999999999998</v>
      </c>
      <c r="AD196" s="889" t="s">
        <v>136</v>
      </c>
      <c r="AE196" s="889">
        <v>1.49</v>
      </c>
      <c r="AF196" s="889">
        <v>3.71</v>
      </c>
      <c r="AG196" s="889">
        <v>20.399999999999999</v>
      </c>
      <c r="AH196" s="889">
        <v>12</v>
      </c>
      <c r="AI196" s="889">
        <v>9.6</v>
      </c>
      <c r="AJ196" s="889">
        <v>7.9</v>
      </c>
      <c r="AK196" s="889">
        <v>-5</v>
      </c>
      <c r="AL196" s="902">
        <v>1490</v>
      </c>
      <c r="AM196" s="896">
        <v>1.7000000000000002</v>
      </c>
      <c r="AN196" s="889">
        <v>0.94</v>
      </c>
      <c r="AO196" s="762">
        <f t="shared" si="42"/>
        <v>-7.8173084897109852</v>
      </c>
      <c r="AP196" s="763">
        <f t="shared" si="43"/>
        <v>9.5356326867596053</v>
      </c>
      <c r="AQ196" s="912">
        <f t="shared" si="44"/>
        <v>69.153988706813664</v>
      </c>
      <c r="AR196" s="669">
        <f>INDEX(Historical!$C$7:$C$1381,MATCH(B196,Historical!$B$7:$B$1403,0))*IF(AH196="n/a",1.03,IF(AH196&lt;0,1.01,IF(AH196&gt;10,1.1,(1+AH196/100))))</f>
        <v>0.97900000000000009</v>
      </c>
      <c r="AS196" s="910">
        <f t="shared" si="45"/>
        <v>1.0729840000000002</v>
      </c>
      <c r="AT196" s="910">
        <f t="shared" si="51"/>
        <v>1.0837138400000002</v>
      </c>
      <c r="AU196" s="910">
        <f t="shared" si="51"/>
        <v>1.0945509784000003</v>
      </c>
      <c r="AV196" s="910">
        <f t="shared" si="51"/>
        <v>1.1054964881840004</v>
      </c>
      <c r="AW196" s="669">
        <f t="shared" si="46"/>
        <v>5.335745306584001</v>
      </c>
      <c r="AX196" s="770">
        <f t="shared" si="47"/>
        <v>12.058181483805653</v>
      </c>
      <c r="AY196" s="959">
        <v>0.89</v>
      </c>
      <c r="AZ196" s="896">
        <v>9.879999999999999</v>
      </c>
      <c r="BA196" s="896">
        <v>-24.6</v>
      </c>
      <c r="BB196" s="896">
        <v>-13.81</v>
      </c>
      <c r="BC196" s="896">
        <v>-13.74</v>
      </c>
      <c r="BE196" s="641">
        <v>2013</v>
      </c>
      <c r="BF196" s="922">
        <f t="shared" si="48"/>
        <v>0</v>
      </c>
      <c r="BG196" s="906">
        <v>6.5</v>
      </c>
    </row>
    <row r="197" spans="1:59" s="796" customFormat="1" ht="11.25" customHeight="1" x14ac:dyDescent="0.2">
      <c r="A197" s="664" t="s">
        <v>172</v>
      </c>
      <c r="B197" s="804" t="s">
        <v>173</v>
      </c>
      <c r="C197" s="957" t="s">
        <v>112</v>
      </c>
      <c r="D197" s="957" t="s">
        <v>4377</v>
      </c>
      <c r="E197" s="778">
        <v>43</v>
      </c>
      <c r="F197" s="1235">
        <v>61</v>
      </c>
      <c r="G197" s="1234" t="s">
        <v>37</v>
      </c>
      <c r="H197" s="1234" t="s">
        <v>37</v>
      </c>
      <c r="I197" s="789">
        <v>145.29</v>
      </c>
      <c r="J197" s="780">
        <f t="shared" si="35"/>
        <v>1.3765572303668527</v>
      </c>
      <c r="K197" s="781">
        <v>0.5</v>
      </c>
      <c r="L197" s="782">
        <v>4</v>
      </c>
      <c r="M197" s="783">
        <f t="shared" si="36"/>
        <v>2</v>
      </c>
      <c r="N197" s="784" t="s">
        <v>119</v>
      </c>
      <c r="O197" s="785">
        <v>0.4</v>
      </c>
      <c r="P197" s="786">
        <v>43696</v>
      </c>
      <c r="Q197" s="786">
        <v>43711</v>
      </c>
      <c r="R197" s="783">
        <f t="shared" si="37"/>
        <v>24.999999999999993</v>
      </c>
      <c r="S197" s="721">
        <f>IF(INDEX(Historical!$D$7:$D$1379,MATCH(B197,Historical!$B$7:$B$1403,0))=0,"n/a",(INDEX(Historical!$C$7:$C$1381,MATCH(B197,Historical!$B$7:$B$1403,0))/INDEX(Historical!$D$7:$D$1379,MATCH(B197,Historical!$B$7:$B$1403,0))-1)*100)</f>
        <v>16.883116883116877</v>
      </c>
      <c r="T197" s="721">
        <f>IF(INDEX(Historical!$F$7:$F$1372,MATCH(B197,Historical!$B$7:$B$1403,0))=0,"n/a",((INDEX(Historical!$C$7:$C$1381,MATCH(B197,Historical!$B$7:$B$1403,0))/INDEX(Historical!$F$7:$F$1372,MATCH(B197,Historical!$B$7:$B$1403,0)))^(1/3)-1)*100)</f>
        <v>11.457607795906144</v>
      </c>
      <c r="U197" s="721">
        <f>IF(INDEX(Historical!$H$7:$H$1372,MATCH(B197,Historical!$B$7:$B$1403,0))=0,"n/a",((INDEX(Historical!$C$7:$C$1381,MATCH(B197,Historical!$B$7:$B$1403,0))/INDEX(Historical!$H$7:$H$1372,MATCH(B197,Historical!$B$7:$B$1403,0)))^(1/5)-1)*100)</f>
        <v>13.875141675620807</v>
      </c>
      <c r="V197" s="721">
        <f>IF(INDEX(Historical!$O$7:$O$1372,MATCH(B197,Historical!$B$7:$B$1403,0))=0,"n/a",((INDEX(Historical!$C$7:$C$1381,MATCH(B197,Historical!$B$7:$B$1403,0))/INDEX(Historical!$O$7:$O$1372,MATCH(B197,Historical!$B$7:$B$1403,0)))^(1/10)-1)*100)</f>
        <v>11.069085371075271</v>
      </c>
      <c r="W197" s="722">
        <f t="shared" si="38"/>
        <v>1.253503899416845</v>
      </c>
      <c r="X197" s="723">
        <f t="shared" si="39"/>
        <v>0.84091767731035194</v>
      </c>
      <c r="Y197" s="804"/>
      <c r="Z197" s="780">
        <f t="shared" si="40"/>
        <v>24.242424242424242</v>
      </c>
      <c r="AA197" s="788">
        <f t="shared" si="41"/>
        <v>17.61090909090909</v>
      </c>
      <c r="AB197" s="782">
        <v>12</v>
      </c>
      <c r="AC197" s="789">
        <v>8.25</v>
      </c>
      <c r="AD197" s="789">
        <v>1.17</v>
      </c>
      <c r="AE197" s="789">
        <v>1.69</v>
      </c>
      <c r="AF197" s="789">
        <v>3.11</v>
      </c>
      <c r="AG197" s="789">
        <v>18.099999999999998</v>
      </c>
      <c r="AH197" s="789">
        <v>41.199999999999996</v>
      </c>
      <c r="AI197" s="789">
        <v>12.809999999999999</v>
      </c>
      <c r="AJ197" s="789">
        <v>16.5</v>
      </c>
      <c r="AK197" s="789">
        <v>15</v>
      </c>
      <c r="AL197" s="790">
        <v>8119.9999999999991</v>
      </c>
      <c r="AM197" s="791">
        <v>0.8</v>
      </c>
      <c r="AN197" s="789">
        <v>0.6</v>
      </c>
      <c r="AO197" s="792">
        <f t="shared" si="42"/>
        <v>-2.3592101849214302</v>
      </c>
      <c r="AP197" s="793">
        <f t="shared" si="43"/>
        <v>15.251698905987659</v>
      </c>
      <c r="AQ197" s="794">
        <f t="shared" si="44"/>
        <v>56.019838158453084</v>
      </c>
      <c r="AR197" s="669">
        <f>INDEX(Historical!$C$7:$C$1381,MATCH(B197,Historical!$B$7:$B$1403,0))*IF(AH197="n/a",1.03,IF(AH197&lt;0,1.01,IF(AH197&gt;10,1.1,(1+AH197/100))))</f>
        <v>1.9800000000000002</v>
      </c>
      <c r="AS197" s="788">
        <f t="shared" si="45"/>
        <v>2.1780000000000004</v>
      </c>
      <c r="AT197" s="788">
        <f t="shared" si="51"/>
        <v>2.3958000000000008</v>
      </c>
      <c r="AU197" s="788">
        <f t="shared" si="51"/>
        <v>2.6353800000000009</v>
      </c>
      <c r="AV197" s="788">
        <f t="shared" si="51"/>
        <v>2.8989180000000014</v>
      </c>
      <c r="AW197" s="780">
        <f t="shared" si="46"/>
        <v>12.088098000000004</v>
      </c>
      <c r="AX197" s="795">
        <f t="shared" si="47"/>
        <v>8.3199793516415479</v>
      </c>
      <c r="AY197" s="960">
        <v>1.01</v>
      </c>
      <c r="AZ197" s="791">
        <v>21.98</v>
      </c>
      <c r="BA197" s="791">
        <v>-14.46</v>
      </c>
      <c r="BB197" s="791">
        <v>-9.2899999999999991</v>
      </c>
      <c r="BC197" s="791">
        <v>-1.8599999999999999</v>
      </c>
      <c r="BD197" s="933"/>
      <c r="BE197" s="641">
        <v>1977</v>
      </c>
      <c r="BF197" s="922">
        <f t="shared" si="48"/>
        <v>4</v>
      </c>
      <c r="BG197" s="847">
        <v>8.6999999999999993</v>
      </c>
    </row>
    <row r="198" spans="1:59" ht="11.25" customHeight="1" x14ac:dyDescent="0.2">
      <c r="A198" s="895" t="s">
        <v>200</v>
      </c>
      <c r="B198" s="899" t="s">
        <v>201</v>
      </c>
      <c r="C198" s="957" t="s">
        <v>4207</v>
      </c>
      <c r="D198" s="957" t="s">
        <v>4341</v>
      </c>
      <c r="E198" s="754">
        <v>48</v>
      </c>
      <c r="F198" s="1235">
        <v>38</v>
      </c>
      <c r="G198" s="1163" t="s">
        <v>106</v>
      </c>
      <c r="H198" s="1163" t="s">
        <v>106</v>
      </c>
      <c r="I198" s="898">
        <v>52</v>
      </c>
      <c r="J198" s="669">
        <f t="shared" si="35"/>
        <v>1.6153846153846154</v>
      </c>
      <c r="K198" s="901">
        <v>0.21</v>
      </c>
      <c r="L198" s="911">
        <v>4</v>
      </c>
      <c r="M198" s="660">
        <f t="shared" si="36"/>
        <v>0.84</v>
      </c>
      <c r="N198" s="894" t="s">
        <v>202</v>
      </c>
      <c r="O198" s="756">
        <v>0.18</v>
      </c>
      <c r="P198" s="885">
        <v>43707</v>
      </c>
      <c r="Q198" s="885">
        <v>43733</v>
      </c>
      <c r="R198" s="660">
        <f t="shared" si="37"/>
        <v>16.666666666666664</v>
      </c>
      <c r="S198" s="721">
        <f>IF(INDEX(Historical!$D$7:$D$1379,MATCH(B198,Historical!$B$7:$B$1403,0))=0,"n/a",(INDEX(Historical!$C$7:$C$1381,MATCH(B198,Historical!$B$7:$B$1403,0))/INDEX(Historical!$D$7:$D$1379,MATCH(B198,Historical!$B$7:$B$1403,0))-1)*100)</f>
        <v>16.417910447761198</v>
      </c>
      <c r="T198" s="721">
        <f>IF(INDEX(Historical!$F$7:$F$1372,MATCH(B198,Historical!$B$7:$B$1403,0))=0,"n/a",((INDEX(Historical!$C$7:$C$1381,MATCH(B198,Historical!$B$7:$B$1403,0))/INDEX(Historical!$F$7:$F$1372,MATCH(B198,Historical!$B$7:$B$1403,0)))^(1/3)-1)*100)</f>
        <v>13.746902159841756</v>
      </c>
      <c r="U198" s="721">
        <f>IF(INDEX(Historical!$H$7:$H$1372,MATCH(B198,Historical!$B$7:$B$1403,0))=0,"n/a",((INDEX(Historical!$C$7:$C$1381,MATCH(B198,Historical!$B$7:$B$1403,0))/INDEX(Historical!$H$7:$H$1372,MATCH(B198,Historical!$B$7:$B$1403,0)))^(1/5)-1)*100)</f>
        <v>15.468148270605052</v>
      </c>
      <c r="V198" s="721">
        <f>IF(INDEX(Historical!$O$7:$O$1372,MATCH(B198,Historical!$B$7:$B$1403,0))=0,"n/a",((INDEX(Historical!$C$7:$C$1381,MATCH(B198,Historical!$B$7:$B$1403,0))/INDEX(Historical!$O$7:$O$1372,MATCH(B198,Historical!$B$7:$B$1403,0)))^(1/10)-1)*100)</f>
        <v>15.792974364097635</v>
      </c>
      <c r="W198" s="722">
        <f t="shared" si="38"/>
        <v>0.97943224081772629</v>
      </c>
      <c r="X198" s="723" t="str">
        <f t="shared" si="39"/>
        <v>n/a</v>
      </c>
      <c r="Y198" s="964" t="s">
        <v>4406</v>
      </c>
      <c r="Z198" s="669">
        <f t="shared" si="40"/>
        <v>48.275862068965516</v>
      </c>
      <c r="AA198" s="910">
        <f t="shared" si="41"/>
        <v>29.885057471264368</v>
      </c>
      <c r="AB198" s="911">
        <v>2</v>
      </c>
      <c r="AC198" s="889">
        <v>1.74</v>
      </c>
      <c r="AD198" s="889" t="s">
        <v>136</v>
      </c>
      <c r="AE198" s="889">
        <v>5.17</v>
      </c>
      <c r="AF198" s="889">
        <v>6.2</v>
      </c>
      <c r="AG198" s="889">
        <v>22.009999999999998</v>
      </c>
      <c r="AH198" s="889" t="s">
        <v>136</v>
      </c>
      <c r="AI198" s="889" t="s">
        <v>136</v>
      </c>
      <c r="AJ198" s="889" t="s">
        <v>136</v>
      </c>
      <c r="AK198" s="889" t="s">
        <v>136</v>
      </c>
      <c r="AL198" s="906">
        <v>1440</v>
      </c>
      <c r="AM198" s="896" t="s">
        <v>136</v>
      </c>
      <c r="AN198" s="889">
        <v>3.5400000000000001E-2</v>
      </c>
      <c r="AO198" s="762">
        <f t="shared" si="42"/>
        <v>-12.801524585274699</v>
      </c>
      <c r="AP198" s="763">
        <f t="shared" si="43"/>
        <v>17.083532885989669</v>
      </c>
      <c r="AQ198" s="912">
        <f t="shared" si="44"/>
        <v>186.96678578372027</v>
      </c>
      <c r="AR198" s="669">
        <f>INDEX(Historical!$C$7:$C$1381,MATCH(B198,Historical!$B$7:$B$1403,0))*IF(AH198="n/a",1.03,IF(AH198&lt;0,1.01,IF(AH198&gt;10,1.1,(1+AH198/100))))</f>
        <v>0.8034</v>
      </c>
      <c r="AS198" s="910">
        <f t="shared" si="45"/>
        <v>0.82750200000000007</v>
      </c>
      <c r="AT198" s="910">
        <f t="shared" si="51"/>
        <v>0.85232706000000014</v>
      </c>
      <c r="AU198" s="910">
        <f t="shared" si="51"/>
        <v>0.8778968718000002</v>
      </c>
      <c r="AV198" s="910">
        <f t="shared" si="51"/>
        <v>0.90423377795400028</v>
      </c>
      <c r="AW198" s="669">
        <f t="shared" si="46"/>
        <v>4.2653597097540006</v>
      </c>
      <c r="AX198" s="770">
        <f t="shared" si="47"/>
        <v>8.2026148264500005</v>
      </c>
      <c r="AY198" s="959">
        <v>0.15</v>
      </c>
      <c r="AZ198" s="896">
        <v>85.515519086692819</v>
      </c>
      <c r="BA198" s="896">
        <v>-5.4545454545454568</v>
      </c>
      <c r="BB198" s="896">
        <v>6.3177264363116103</v>
      </c>
      <c r="BC198" s="896">
        <v>21.099208197484877</v>
      </c>
      <c r="BD198" s="932" t="s">
        <v>4281</v>
      </c>
      <c r="BE198" s="641">
        <v>1972</v>
      </c>
      <c r="BF198" s="922">
        <f t="shared" si="48"/>
        <v>5</v>
      </c>
      <c r="BG198" s="906">
        <v>11.73</v>
      </c>
    </row>
    <row r="199" spans="1:59" ht="11.25" customHeight="1" x14ac:dyDescent="0.2">
      <c r="A199" s="895" t="s">
        <v>529</v>
      </c>
      <c r="B199" s="899" t="s">
        <v>530</v>
      </c>
      <c r="C199" s="957" t="s">
        <v>112</v>
      </c>
      <c r="D199" s="957" t="s">
        <v>4373</v>
      </c>
      <c r="E199" s="754">
        <v>16</v>
      </c>
      <c r="F199" s="1235">
        <v>250</v>
      </c>
      <c r="G199" s="1235" t="s">
        <v>37</v>
      </c>
      <c r="H199" s="1235" t="s">
        <v>37</v>
      </c>
      <c r="I199" s="898">
        <v>70.45</v>
      </c>
      <c r="J199" s="669">
        <f t="shared" ref="J199:J262" si="52">(M199/I199)*100</f>
        <v>1.4762242725337118</v>
      </c>
      <c r="K199" s="901">
        <v>0.26</v>
      </c>
      <c r="L199" s="911">
        <v>4</v>
      </c>
      <c r="M199" s="660">
        <f t="shared" ref="M199:M262" si="53">K199*L199</f>
        <v>1.04</v>
      </c>
      <c r="N199" s="894" t="s">
        <v>148</v>
      </c>
      <c r="O199" s="756">
        <v>0.24</v>
      </c>
      <c r="P199" s="885">
        <v>43888</v>
      </c>
      <c r="Q199" s="885">
        <v>43903</v>
      </c>
      <c r="R199" s="660">
        <f t="shared" ref="R199:R262" si="54">(K199-O199)/O199*100</f>
        <v>8.333333333333341</v>
      </c>
      <c r="S199" s="721">
        <f>IF(INDEX(Historical!$D$7:$D$1379,MATCH(B199,Historical!$B$7:$B$1403,0))=0,"n/a",(INDEX(Historical!$C$7:$C$1381,MATCH(B199,Historical!$B$7:$B$1403,0))/INDEX(Historical!$D$7:$D$1379,MATCH(B199,Historical!$B$7:$B$1403,0))-1)*100)</f>
        <v>9.0909090909090828</v>
      </c>
      <c r="T199" s="721">
        <f>IF(INDEX(Historical!$F$7:$F$1372,MATCH(B199,Historical!$B$7:$B$1403,0))=0,"n/a",((INDEX(Historical!$C$7:$C$1381,MATCH(B199,Historical!$B$7:$B$1403,0))/INDEX(Historical!$F$7:$F$1372,MATCH(B199,Historical!$B$7:$B$1403,0)))^(1/3)-1)*100)</f>
        <v>10.064241629820891</v>
      </c>
      <c r="U199" s="721">
        <f>IF(INDEX(Historical!$H$7:$H$1372,MATCH(B199,Historical!$B$7:$B$1403,0))=0,"n/a",((INDEX(Historical!$C$7:$C$1381,MATCH(B199,Historical!$B$7:$B$1403,0))/INDEX(Historical!$H$7:$H$1372,MATCH(B199,Historical!$B$7:$B$1403,0)))^(1/5)-1)*100)</f>
        <v>8.7892885777757002</v>
      </c>
      <c r="V199" s="721">
        <f>IF(INDEX(Historical!$O$7:$O$1372,MATCH(B199,Historical!$B$7:$B$1403,0))=0,"n/a",((INDEX(Historical!$C$7:$C$1381,MATCH(B199,Historical!$B$7:$B$1403,0))/INDEX(Historical!$O$7:$O$1372,MATCH(B199,Historical!$B$7:$B$1403,0)))^(1/10)-1)*100)</f>
        <v>12.587708899995608</v>
      </c>
      <c r="W199" s="722">
        <f t="shared" ref="W199:W262" si="55">IF(OR(U199&lt;=0,U199="n/a",V199&lt;=0,V199="n/a"),"n/a",U199/V199)</f>
        <v>0.69824371119503459</v>
      </c>
      <c r="X199" s="723">
        <f t="shared" ref="X199:X262" si="56">IF(OR(AJ199&lt;=0,AJ199="n/a",U199&lt;=0,U199="n/a"),"n/a",U199/AJ199)</f>
        <v>0.5231719391533155</v>
      </c>
      <c r="Y199" s="682"/>
      <c r="Z199" s="669">
        <f t="shared" ref="Z199:Z262" si="57">IF(OR(AC199&lt;0.01,AC199="n/a"),"n/a",M199/AC199*100)</f>
        <v>24.940047961630697</v>
      </c>
      <c r="AA199" s="910">
        <f t="shared" ref="AA199:AA262" si="58">IF(OR(AC199&lt;0.01,AC199="n/a"),"n/a",I199/AC199)</f>
        <v>16.894484412470025</v>
      </c>
      <c r="AB199" s="911">
        <v>12</v>
      </c>
      <c r="AC199" s="889">
        <v>4.17</v>
      </c>
      <c r="AD199" s="889">
        <v>2.16</v>
      </c>
      <c r="AE199" s="889">
        <v>4.62</v>
      </c>
      <c r="AF199" s="889">
        <v>4.6100000000000003</v>
      </c>
      <c r="AG199" s="889">
        <v>27.500000000000004</v>
      </c>
      <c r="AH199" s="889">
        <v>8.6</v>
      </c>
      <c r="AI199" s="889">
        <v>10.7</v>
      </c>
      <c r="AJ199" s="889">
        <v>16.8</v>
      </c>
      <c r="AK199" s="889">
        <v>7.8299999999999992</v>
      </c>
      <c r="AL199" s="902">
        <v>55130</v>
      </c>
      <c r="AM199" s="896">
        <v>0.1</v>
      </c>
      <c r="AN199" s="889">
        <v>1.37</v>
      </c>
      <c r="AO199" s="762">
        <f t="shared" ref="AO199:AO262" si="59">IF(U199="n/a","n/a",IF(AA199&lt;0,"n/a",IF(AA199="n/a","n/a",J199+U199-AA199)))</f>
        <v>-6.6289715621606131</v>
      </c>
      <c r="AP199" s="763">
        <f t="shared" ref="AP199:AP262" si="60">IF(U199="n/a","n/a",J199+U199)</f>
        <v>10.265512850309412</v>
      </c>
      <c r="AQ199" s="912">
        <f t="shared" ref="AQ199:AQ262" si="61">IF(OR(AC199&lt;0.01,AF199="n/a"),"n/a",(I199/SQRT(22.5*AC199*(I199/AF199))-1)*100)</f>
        <v>86.05085701553854</v>
      </c>
      <c r="AR199" s="669">
        <f>INDEX(Historical!$C$7:$C$1381,MATCH(B199,Historical!$B$7:$B$1403,0))*IF(AH199="n/a",1.03,IF(AH199&lt;0,1.01,IF(AH199&gt;10,1.1,(1+AH199/100))))</f>
        <v>1.0425599999999999</v>
      </c>
      <c r="AS199" s="910">
        <f t="shared" ref="AS199:AS262" si="62">IF($AI199="n/a",1.03*AR199,IF($AI199&lt;0,1.01*AR199,IF($AI199&gt;10,1.1*AR199,(1+$AI199/100)*AR199)))</f>
        <v>1.1468160000000001</v>
      </c>
      <c r="AT199" s="910">
        <f t="shared" si="51"/>
        <v>1.2366116928000002</v>
      </c>
      <c r="AU199" s="910">
        <f t="shared" si="51"/>
        <v>1.3334383883462402</v>
      </c>
      <c r="AV199" s="910">
        <f t="shared" si="51"/>
        <v>1.4378466141537509</v>
      </c>
      <c r="AW199" s="669">
        <f t="shared" ref="AW199:AW262" si="63">SUM(AR199:AV199)</f>
        <v>6.1972726952999917</v>
      </c>
      <c r="AX199" s="770">
        <f t="shared" ref="AX199:AX262" si="64">AW199/I199*100</f>
        <v>8.7966965156848715</v>
      </c>
      <c r="AY199" s="959">
        <v>1.19</v>
      </c>
      <c r="AZ199" s="896">
        <v>10.130000000000001</v>
      </c>
      <c r="BA199" s="896">
        <v>-12.73</v>
      </c>
      <c r="BB199" s="896">
        <v>-6.8500000000000005</v>
      </c>
      <c r="BC199" s="896">
        <v>-3.06</v>
      </c>
      <c r="BE199" s="641">
        <v>2005</v>
      </c>
      <c r="BF199" s="922">
        <f t="shared" ref="BF199:BF262" si="65">IF(BE199&gt;2008,0,IF(BE199&gt;2001,1,IF(BE199&gt;1990,2,IF(BE199&gt;1980,3,IF(BE199&gt;1973,4,IF(BE199&gt;1970,5,IF(BE199&gt;1960,6,IF(BE199&gt;1958,7,IF(BE199&gt;1953,8,9)))))))))</f>
        <v>1</v>
      </c>
      <c r="BG199" s="906">
        <v>8.6999999999999993</v>
      </c>
    </row>
    <row r="200" spans="1:59" ht="11.25" customHeight="1" x14ac:dyDescent="0.2">
      <c r="A200" s="887" t="s">
        <v>182</v>
      </c>
      <c r="B200" s="899" t="s">
        <v>183</v>
      </c>
      <c r="C200" s="957" t="s">
        <v>112</v>
      </c>
      <c r="D200" s="957" t="s">
        <v>4338</v>
      </c>
      <c r="E200" s="754">
        <v>37</v>
      </c>
      <c r="F200" s="1235">
        <v>74</v>
      </c>
      <c r="G200" s="1208" t="s">
        <v>106</v>
      </c>
      <c r="H200" s="1208" t="s">
        <v>106</v>
      </c>
      <c r="I200" s="889">
        <v>266.74</v>
      </c>
      <c r="J200" s="669">
        <f t="shared" si="52"/>
        <v>0.95598710354652461</v>
      </c>
      <c r="K200" s="901">
        <v>2.5499999999999998</v>
      </c>
      <c r="L200" s="911">
        <v>1</v>
      </c>
      <c r="M200" s="660">
        <f t="shared" si="53"/>
        <v>2.5499999999999998</v>
      </c>
      <c r="N200" s="894" t="s">
        <v>171</v>
      </c>
      <c r="O200" s="756">
        <v>2.0499999999999998</v>
      </c>
      <c r="P200" s="885">
        <v>43776</v>
      </c>
      <c r="Q200" s="885">
        <v>43805</v>
      </c>
      <c r="R200" s="660">
        <f t="shared" si="54"/>
        <v>24.390243902439028</v>
      </c>
      <c r="S200" s="721">
        <f>IF(INDEX(Historical!$D$7:$D$1379,MATCH(B200,Historical!$B$7:$B$1403,0))=0,"n/a",(INDEX(Historical!$C$7:$C$1381,MATCH(B200,Historical!$B$7:$B$1403,0))/INDEX(Historical!$D$7:$D$1379,MATCH(B200,Historical!$B$7:$B$1403,0))-1)*100)</f>
        <v>24.390243902439025</v>
      </c>
      <c r="T200" s="721">
        <f>IF(INDEX(Historical!$F$7:$F$1372,MATCH(B200,Historical!$B$7:$B$1403,0))=0,"n/a",((INDEX(Historical!$C$7:$C$1381,MATCH(B200,Historical!$B$7:$B$1403,0))/INDEX(Historical!$F$7:$F$1372,MATCH(B200,Historical!$B$7:$B$1403,0)))^(1/3)-1)*100)</f>
        <v>24.230866143863096</v>
      </c>
      <c r="U200" s="721">
        <f>IF(INDEX(Historical!$H$7:$H$1372,MATCH(B200,Historical!$B$7:$B$1403,0))=0,"n/a",((INDEX(Historical!$C$7:$C$1381,MATCH(B200,Historical!$B$7:$B$1403,0))/INDEX(Historical!$H$7:$H$1372,MATCH(B200,Historical!$B$7:$B$1403,0)))^(1/5)-1)*100)</f>
        <v>24.573093961551741</v>
      </c>
      <c r="V200" s="721">
        <f>IF(INDEX(Historical!$O$7:$O$1372,MATCH(B200,Historical!$B$7:$B$1403,0))=0,"n/a",((INDEX(Historical!$C$7:$C$1381,MATCH(B200,Historical!$B$7:$B$1403,0))/INDEX(Historical!$O$7:$O$1372,MATCH(B200,Historical!$B$7:$B$1403,0)))^(1/10)-1)*100)</f>
        <v>18.425228740845533</v>
      </c>
      <c r="W200" s="722">
        <f t="shared" si="55"/>
        <v>1.3336656118182924</v>
      </c>
      <c r="X200" s="723">
        <f t="shared" si="56"/>
        <v>1.1591082057335726</v>
      </c>
      <c r="Y200" s="900"/>
      <c r="Z200" s="669">
        <f t="shared" si="57"/>
        <v>30</v>
      </c>
      <c r="AA200" s="910">
        <f t="shared" si="58"/>
        <v>31.381176470588237</v>
      </c>
      <c r="AB200" s="911">
        <v>5</v>
      </c>
      <c r="AC200" s="889">
        <v>8.5</v>
      </c>
      <c r="AD200" s="889">
        <v>2.68</v>
      </c>
      <c r="AE200" s="889">
        <v>3.94</v>
      </c>
      <c r="AF200" s="889">
        <v>8.93</v>
      </c>
      <c r="AG200" s="889">
        <v>29.799999999999997</v>
      </c>
      <c r="AH200" s="889">
        <v>43.6</v>
      </c>
      <c r="AI200" s="889">
        <v>9.74</v>
      </c>
      <c r="AJ200" s="889">
        <v>21.2</v>
      </c>
      <c r="AK200" s="889">
        <v>11.700000000000001</v>
      </c>
      <c r="AL200" s="902">
        <v>28090</v>
      </c>
      <c r="AM200" s="896">
        <v>0.4</v>
      </c>
      <c r="AN200" s="889">
        <v>0.88</v>
      </c>
      <c r="AO200" s="762">
        <f t="shared" si="59"/>
        <v>-5.852095405489969</v>
      </c>
      <c r="AP200" s="763">
        <f t="shared" si="60"/>
        <v>25.529081065098268</v>
      </c>
      <c r="AQ200" s="912">
        <f t="shared" si="61"/>
        <v>252.91415757146822</v>
      </c>
      <c r="AR200" s="669">
        <f>INDEX(Historical!$C$7:$C$1381,MATCH(B200,Historical!$B$7:$B$1403,0))*IF(AH200="n/a",1.03,IF(AH200&lt;0,1.01,IF(AH200&gt;10,1.1,(1+AH200/100))))</f>
        <v>2.8050000000000002</v>
      </c>
      <c r="AS200" s="910">
        <f t="shared" si="62"/>
        <v>3.0782069999999999</v>
      </c>
      <c r="AT200" s="910">
        <f t="shared" si="51"/>
        <v>3.3860277000000001</v>
      </c>
      <c r="AU200" s="910">
        <f t="shared" si="51"/>
        <v>3.7246304700000006</v>
      </c>
      <c r="AV200" s="910">
        <f t="shared" si="51"/>
        <v>4.0970935170000011</v>
      </c>
      <c r="AW200" s="669">
        <f t="shared" si="63"/>
        <v>17.090958687000004</v>
      </c>
      <c r="AX200" s="770">
        <f t="shared" si="64"/>
        <v>6.4073474870660574</v>
      </c>
      <c r="AY200" s="959">
        <v>0.98</v>
      </c>
      <c r="AZ200" s="896">
        <v>38.99</v>
      </c>
      <c r="BA200" s="896">
        <v>-12.49</v>
      </c>
      <c r="BB200" s="896">
        <v>-5.0999999999999996</v>
      </c>
      <c r="BC200" s="896">
        <v>2.81</v>
      </c>
      <c r="BE200" s="641">
        <v>1984</v>
      </c>
      <c r="BF200" s="922">
        <f t="shared" si="65"/>
        <v>3</v>
      </c>
      <c r="BG200" s="906">
        <v>12.1</v>
      </c>
    </row>
    <row r="201" spans="1:59" ht="11.25" customHeight="1" x14ac:dyDescent="0.2">
      <c r="A201" s="887" t="s">
        <v>198</v>
      </c>
      <c r="B201" s="899" t="s">
        <v>199</v>
      </c>
      <c r="C201" s="957" t="s">
        <v>108</v>
      </c>
      <c r="D201" s="957" t="s">
        <v>4355</v>
      </c>
      <c r="E201" s="754">
        <v>39</v>
      </c>
      <c r="F201" s="1235">
        <v>66</v>
      </c>
      <c r="G201" s="1191" t="s">
        <v>37</v>
      </c>
      <c r="H201" s="1191" t="s">
        <v>106</v>
      </c>
      <c r="I201" s="889">
        <v>38.68</v>
      </c>
      <c r="J201" s="669">
        <f t="shared" si="52"/>
        <v>3.9296794208893489</v>
      </c>
      <c r="K201" s="901">
        <v>0.38</v>
      </c>
      <c r="L201" s="911">
        <v>4</v>
      </c>
      <c r="M201" s="660">
        <f t="shared" si="53"/>
        <v>1.52</v>
      </c>
      <c r="N201" s="894" t="s">
        <v>145</v>
      </c>
      <c r="O201" s="756">
        <v>0.36</v>
      </c>
      <c r="P201" s="885">
        <v>43721</v>
      </c>
      <c r="Q201" s="885">
        <v>43739</v>
      </c>
      <c r="R201" s="660">
        <f t="shared" si="54"/>
        <v>5.5555555555555607</v>
      </c>
      <c r="S201" s="721">
        <f>IF(INDEX(Historical!$D$7:$D$1379,MATCH(B201,Historical!$B$7:$B$1403,0))=0,"n/a",(INDEX(Historical!$C$7:$C$1381,MATCH(B201,Historical!$B$7:$B$1403,0))/INDEX(Historical!$D$7:$D$1379,MATCH(B201,Historical!$B$7:$B$1403,0))-1)*100)</f>
        <v>9.6296296296296102</v>
      </c>
      <c r="T201" s="721">
        <f>IF(INDEX(Historical!$F$7:$F$1372,MATCH(B201,Historical!$B$7:$B$1403,0))=0,"n/a",((INDEX(Historical!$C$7:$C$1381,MATCH(B201,Historical!$B$7:$B$1403,0))/INDEX(Historical!$F$7:$F$1372,MATCH(B201,Historical!$B$7:$B$1403,0)))^(1/3)-1)*100)</f>
        <v>5.7914494538841454</v>
      </c>
      <c r="U201" s="721">
        <f>IF(INDEX(Historical!$H$7:$H$1372,MATCH(B201,Historical!$B$7:$B$1403,0))=0,"n/a",((INDEX(Historical!$C$7:$C$1381,MATCH(B201,Historical!$B$7:$B$1403,0))/INDEX(Historical!$H$7:$H$1372,MATCH(B201,Historical!$B$7:$B$1403,0)))^(1/5)-1)*100)</f>
        <v>4.7641602147354689</v>
      </c>
      <c r="V201" s="721">
        <f>IF(INDEX(Historical!$O$7:$O$1372,MATCH(B201,Historical!$B$7:$B$1403,0))=0,"n/a",((INDEX(Historical!$C$7:$C$1381,MATCH(B201,Historical!$B$7:$B$1403,0))/INDEX(Historical!$O$7:$O$1372,MATCH(B201,Historical!$B$7:$B$1403,0)))^(1/10)-1)*100)</f>
        <v>3.0973056243249752</v>
      </c>
      <c r="W201" s="722">
        <f t="shared" si="55"/>
        <v>1.5381627751939291</v>
      </c>
      <c r="X201" s="723">
        <f t="shared" si="56"/>
        <v>0.95283204294709378</v>
      </c>
      <c r="Y201" s="678"/>
      <c r="Z201" s="669">
        <f t="shared" si="57"/>
        <v>41.758241758241759</v>
      </c>
      <c r="AA201" s="910">
        <f t="shared" si="58"/>
        <v>10.626373626373626</v>
      </c>
      <c r="AB201" s="911">
        <v>12</v>
      </c>
      <c r="AC201" s="889">
        <v>3.64</v>
      </c>
      <c r="AD201" s="889">
        <v>2.13</v>
      </c>
      <c r="AE201" s="889">
        <v>3.73</v>
      </c>
      <c r="AF201" s="889">
        <v>1.1299999999999999</v>
      </c>
      <c r="AG201" s="889">
        <v>11.1</v>
      </c>
      <c r="AH201" s="889">
        <v>21.4</v>
      </c>
      <c r="AI201" s="889">
        <v>1.52</v>
      </c>
      <c r="AJ201" s="889">
        <v>5</v>
      </c>
      <c r="AK201" s="889">
        <v>5</v>
      </c>
      <c r="AL201" s="906">
        <v>690.82</v>
      </c>
      <c r="AM201" s="896">
        <v>1.5</v>
      </c>
      <c r="AN201" s="889">
        <v>0.1</v>
      </c>
      <c r="AO201" s="762">
        <f t="shared" si="59"/>
        <v>-1.9325339907488086</v>
      </c>
      <c r="AP201" s="763">
        <f t="shared" si="60"/>
        <v>8.6938396356248173</v>
      </c>
      <c r="AQ201" s="912">
        <f t="shared" si="61"/>
        <v>-26.946588191919641</v>
      </c>
      <c r="AR201" s="669">
        <f>INDEX(Historical!$C$7:$C$1381,MATCH(B201,Historical!$B$7:$B$1403,0))*IF(AH201="n/a",1.03,IF(AH201&lt;0,1.01,IF(AH201&gt;10,1.1,(1+AH201/100))))</f>
        <v>1.6280000000000001</v>
      </c>
      <c r="AS201" s="910">
        <f t="shared" si="62"/>
        <v>1.6527456000000003</v>
      </c>
      <c r="AT201" s="910">
        <f t="shared" si="51"/>
        <v>1.7353828800000004</v>
      </c>
      <c r="AU201" s="910">
        <f t="shared" si="51"/>
        <v>1.8221520240000004</v>
      </c>
      <c r="AV201" s="910">
        <f t="shared" si="51"/>
        <v>1.9132596252000005</v>
      </c>
      <c r="AW201" s="669">
        <f t="shared" si="63"/>
        <v>8.7515401292000021</v>
      </c>
      <c r="AX201" s="770">
        <f t="shared" si="64"/>
        <v>22.625491543950368</v>
      </c>
      <c r="AY201" s="959">
        <v>0.61</v>
      </c>
      <c r="AZ201" s="896">
        <v>1.71</v>
      </c>
      <c r="BA201" s="896">
        <v>-18.64</v>
      </c>
      <c r="BB201" s="896">
        <v>-13.98</v>
      </c>
      <c r="BC201" s="896">
        <v>-9.51</v>
      </c>
      <c r="BE201" s="641">
        <v>1981</v>
      </c>
      <c r="BF201" s="922">
        <f t="shared" si="65"/>
        <v>3</v>
      </c>
      <c r="BG201" s="906">
        <v>1.5</v>
      </c>
    </row>
    <row r="202" spans="1:59" ht="11.25" customHeight="1" x14ac:dyDescent="0.2">
      <c r="A202" s="724" t="s">
        <v>4180</v>
      </c>
      <c r="B202" s="808" t="s">
        <v>4177</v>
      </c>
      <c r="C202" s="957" t="s">
        <v>4335</v>
      </c>
      <c r="D202" s="957" t="s">
        <v>4366</v>
      </c>
      <c r="E202" s="754">
        <v>8</v>
      </c>
      <c r="F202" s="1235">
        <v>628</v>
      </c>
      <c r="G202" s="1235" t="s">
        <v>106</v>
      </c>
      <c r="H202" s="1235" t="s">
        <v>106</v>
      </c>
      <c r="I202" s="907">
        <v>57.51</v>
      </c>
      <c r="J202" s="669">
        <f t="shared" si="52"/>
        <v>1.738828029907842</v>
      </c>
      <c r="K202" s="887">
        <v>0.25</v>
      </c>
      <c r="L202" s="1235">
        <v>4</v>
      </c>
      <c r="M202" s="660">
        <f t="shared" si="53"/>
        <v>1</v>
      </c>
      <c r="N202" s="1235" t="s">
        <v>515</v>
      </c>
      <c r="O202" s="621">
        <v>0.13</v>
      </c>
      <c r="P202" s="650">
        <v>43882</v>
      </c>
      <c r="Q202" s="650">
        <v>43889</v>
      </c>
      <c r="R202" s="660">
        <f t="shared" si="54"/>
        <v>92.307692307692307</v>
      </c>
      <c r="S202" s="721">
        <f>IF(INDEX(Historical!$D$7:$D$1379,MATCH(B202,Historical!$B$7:$B$1403,0))=0,"n/a",(INDEX(Historical!$C$7:$C$1381,MATCH(B202,Historical!$B$7:$B$1403,0))/INDEX(Historical!$D$7:$D$1379,MATCH(B202,Historical!$B$7:$B$1403,0))-1)*100)</f>
        <v>62.962962962962955</v>
      </c>
      <c r="T202" s="721">
        <f>IF(INDEX(Historical!$F$7:$F$1372,MATCH(B202,Historical!$B$7:$B$1403,0))=0,"n/a",((INDEX(Historical!$C$7:$C$1381,MATCH(B202,Historical!$B$7:$B$1403,0))/INDEX(Historical!$F$7:$F$1372,MATCH(B202,Historical!$B$7:$B$1403,0)))^(1/3)-1)*100)</f>
        <v>40.10196653276936</v>
      </c>
      <c r="U202" s="721">
        <f>IF(INDEX(Historical!$H$7:$H$1372,MATCH(B202,Historical!$B$7:$B$1403,0))=0,"n/a",((INDEX(Historical!$C$7:$C$1381,MATCH(B202,Historical!$B$7:$B$1403,0))/INDEX(Historical!$H$7:$H$1372,MATCH(B202,Historical!$B$7:$B$1403,0)))^(1/5)-1)*100)</f>
        <v>44.43449499839565</v>
      </c>
      <c r="V202" s="721">
        <f>IF(INDEX(Historical!$O$7:$O$1372,MATCH(B202,Historical!$B$7:$B$1403,0))=0,"n/a",((INDEX(Historical!$C$7:$C$1381,MATCH(B202,Historical!$B$7:$B$1403,0))/INDEX(Historical!$O$7:$O$1372,MATCH(B202,Historical!$B$7:$B$1403,0)))^(1/10)-1)*100)</f>
        <v>3.904209397242564</v>
      </c>
      <c r="W202" s="722">
        <f t="shared" si="55"/>
        <v>11.381176181220843</v>
      </c>
      <c r="X202" s="723">
        <f t="shared" si="56"/>
        <v>1.0214826436412794</v>
      </c>
      <c r="Y202" s="670"/>
      <c r="Z202" s="669">
        <f t="shared" si="57"/>
        <v>29.498525073746311</v>
      </c>
      <c r="AA202" s="910">
        <f t="shared" si="58"/>
        <v>16.964601769911503</v>
      </c>
      <c r="AB202" s="911">
        <v>12</v>
      </c>
      <c r="AC202" s="906">
        <v>3.39</v>
      </c>
      <c r="AD202" s="906" t="s">
        <v>136</v>
      </c>
      <c r="AE202" s="889">
        <v>6.25</v>
      </c>
      <c r="AF202" s="889">
        <v>1.42</v>
      </c>
      <c r="AG202" s="889" t="s">
        <v>136</v>
      </c>
      <c r="AH202" s="889">
        <v>-19.7</v>
      </c>
      <c r="AI202" s="889">
        <v>105.06</v>
      </c>
      <c r="AJ202" s="701">
        <v>43.5</v>
      </c>
      <c r="AK202" s="701" t="s">
        <v>136</v>
      </c>
      <c r="AL202" s="906">
        <v>280.64999999999998</v>
      </c>
      <c r="AM202" s="906">
        <v>4.1000000000000005</v>
      </c>
      <c r="AN202" s="906">
        <v>1.42</v>
      </c>
      <c r="AO202" s="762">
        <f t="shared" si="59"/>
        <v>29.208721258391989</v>
      </c>
      <c r="AP202" s="763">
        <f t="shared" si="60"/>
        <v>46.173323028303493</v>
      </c>
      <c r="AQ202" s="912">
        <f t="shared" si="61"/>
        <v>3.4724536896964198</v>
      </c>
      <c r="AR202" s="669">
        <f>INDEX(Historical!$C$7:$C$1381,MATCH(B202,Historical!$B$7:$B$1403,0))*IF(AH202="n/a",1.03,IF(AH202&lt;0,1.01,IF(AH202&gt;10,1.1,(1+AH202/100))))</f>
        <v>0.44440000000000002</v>
      </c>
      <c r="AS202" s="910">
        <f t="shared" si="62"/>
        <v>0.48884000000000005</v>
      </c>
      <c r="AT202" s="910">
        <f t="shared" si="51"/>
        <v>0.5035052000000001</v>
      </c>
      <c r="AU202" s="910">
        <f t="shared" si="51"/>
        <v>0.51861035600000016</v>
      </c>
      <c r="AV202" s="910">
        <f t="shared" si="51"/>
        <v>0.53416866668000018</v>
      </c>
      <c r="AW202" s="669">
        <f t="shared" si="63"/>
        <v>2.4895242226800005</v>
      </c>
      <c r="AX202" s="770">
        <f t="shared" si="64"/>
        <v>4.328854499530518</v>
      </c>
      <c r="AY202" s="750">
        <v>0.73</v>
      </c>
      <c r="AZ202" s="889">
        <v>0.31</v>
      </c>
      <c r="BA202" s="889">
        <v>-16.220000000000002</v>
      </c>
      <c r="BB202" s="889">
        <v>-7.33</v>
      </c>
      <c r="BC202" s="889">
        <v>-8.25</v>
      </c>
      <c r="BE202" s="641">
        <v>2013</v>
      </c>
      <c r="BF202" s="922">
        <f t="shared" si="65"/>
        <v>0</v>
      </c>
      <c r="BG202" s="906" t="s">
        <v>136</v>
      </c>
    </row>
    <row r="203" spans="1:59" ht="11.25" customHeight="1" x14ac:dyDescent="0.2">
      <c r="A203" s="724" t="s">
        <v>4119</v>
      </c>
      <c r="B203" s="808" t="s">
        <v>4120</v>
      </c>
      <c r="C203" s="957" t="s">
        <v>4335</v>
      </c>
      <c r="D203" s="957" t="s">
        <v>4336</v>
      </c>
      <c r="E203" s="754">
        <v>6</v>
      </c>
      <c r="F203" s="1235">
        <v>751</v>
      </c>
      <c r="G203" s="1235" t="s">
        <v>106</v>
      </c>
      <c r="H203" s="1235" t="s">
        <v>106</v>
      </c>
      <c r="I203" s="907">
        <v>20.87</v>
      </c>
      <c r="J203" s="669">
        <f t="shared" si="52"/>
        <v>4.3124101581217058</v>
      </c>
      <c r="K203" s="887">
        <v>0.22500000000000001</v>
      </c>
      <c r="L203" s="1235">
        <v>4</v>
      </c>
      <c r="M203" s="660">
        <f t="shared" si="53"/>
        <v>0.9</v>
      </c>
      <c r="N203" s="1235" t="s">
        <v>319</v>
      </c>
      <c r="O203" s="621">
        <v>0.20499999999999999</v>
      </c>
      <c r="P203" s="1194">
        <v>43552</v>
      </c>
      <c r="Q203" s="1194">
        <v>43570</v>
      </c>
      <c r="R203" s="660">
        <f t="shared" si="54"/>
        <v>9.7560975609756184</v>
      </c>
      <c r="S203" s="721">
        <f>IF(INDEX(Historical!$D$7:$D$1379,MATCH(B203,Historical!$B$7:$B$1403,0))=0,"n/a",(INDEX(Historical!$C$7:$C$1381,MATCH(B203,Historical!$B$7:$B$1403,0))/INDEX(Historical!$D$7:$D$1379,MATCH(B203,Historical!$B$7:$B$1403,0))-1)*100)</f>
        <v>9.9999999999999858</v>
      </c>
      <c r="T203" s="721">
        <f>IF(INDEX(Historical!$F$7:$F$1372,MATCH(B203,Historical!$B$7:$B$1403,0))=0,"n/a",((INDEX(Historical!$C$7:$C$1381,MATCH(B203,Historical!$B$7:$B$1403,0))/INDEX(Historical!$F$7:$F$1372,MATCH(B203,Historical!$B$7:$B$1403,0)))^(1/3)-1)*100)</f>
        <v>8.9744250818549531</v>
      </c>
      <c r="U203" s="721">
        <f>IF(INDEX(Historical!$H$7:$H$1372,MATCH(B203,Historical!$B$7:$B$1403,0))=0,"n/a",((INDEX(Historical!$C$7:$C$1381,MATCH(B203,Historical!$B$7:$B$1403,0))/INDEX(Historical!$H$7:$H$1372,MATCH(B203,Historical!$B$7:$B$1403,0)))^(1/5)-1)*100)</f>
        <v>47.745591757738445</v>
      </c>
      <c r="V203" s="721" t="str">
        <f>IF(INDEX(Historical!$O$7:$O$1372,MATCH(B203,Historical!$B$7:$B$1403,0))=0,"n/a",((INDEX(Historical!$C$7:$C$1381,MATCH(B203,Historical!$B$7:$B$1403,0))/INDEX(Historical!$O$7:$O$1372,MATCH(B203,Historical!$B$7:$B$1403,0)))^(1/10)-1)*100)</f>
        <v>n/a</v>
      </c>
      <c r="W203" s="722" t="str">
        <f t="shared" si="55"/>
        <v>n/a</v>
      </c>
      <c r="X203" s="723">
        <f t="shared" si="56"/>
        <v>1.7299127448455958</v>
      </c>
      <c r="Y203" s="670"/>
      <c r="Z203" s="669">
        <f t="shared" si="57"/>
        <v>191.48936170212767</v>
      </c>
      <c r="AA203" s="910">
        <f t="shared" si="58"/>
        <v>44.404255319148938</v>
      </c>
      <c r="AB203" s="911">
        <v>12</v>
      </c>
      <c r="AC203" s="906">
        <v>0.47</v>
      </c>
      <c r="AD203" s="906">
        <v>7.45</v>
      </c>
      <c r="AE203" s="889">
        <v>12.46</v>
      </c>
      <c r="AF203" s="889">
        <v>2.14</v>
      </c>
      <c r="AG203" s="889">
        <v>5.0999999999999996</v>
      </c>
      <c r="AH203" s="889">
        <v>-31.8</v>
      </c>
      <c r="AI203" s="889">
        <v>8.1100000000000012</v>
      </c>
      <c r="AJ203" s="701">
        <v>27.6</v>
      </c>
      <c r="AK203" s="701">
        <v>6</v>
      </c>
      <c r="AL203" s="906">
        <v>1990</v>
      </c>
      <c r="AM203" s="906">
        <v>0.70000000000000007</v>
      </c>
      <c r="AN203" s="906">
        <v>0.6</v>
      </c>
      <c r="AO203" s="762">
        <f t="shared" si="59"/>
        <v>7.6537465967112155</v>
      </c>
      <c r="AP203" s="763">
        <f t="shared" si="60"/>
        <v>52.058001915860153</v>
      </c>
      <c r="AQ203" s="912">
        <f t="shared" si="61"/>
        <v>105.50761692613055</v>
      </c>
      <c r="AR203" s="669">
        <f>INDEX(Historical!$C$7:$C$1381,MATCH(B203,Historical!$B$7:$B$1403,0))*IF(AH203="n/a",1.03,IF(AH203&lt;0,1.01,IF(AH203&gt;10,1.1,(1+AH203/100))))</f>
        <v>0.88880000000000003</v>
      </c>
      <c r="AS203" s="910">
        <f t="shared" si="62"/>
        <v>0.96088167999999996</v>
      </c>
      <c r="AT203" s="910">
        <f t="shared" si="51"/>
        <v>1.0185345807999999</v>
      </c>
      <c r="AU203" s="910">
        <f t="shared" si="51"/>
        <v>1.079646655648</v>
      </c>
      <c r="AV203" s="910">
        <f t="shared" si="51"/>
        <v>1.14442545498688</v>
      </c>
      <c r="AW203" s="669">
        <f t="shared" si="63"/>
        <v>5.0922883714348801</v>
      </c>
      <c r="AX203" s="770">
        <f t="shared" si="64"/>
        <v>24.400040112289791</v>
      </c>
      <c r="AY203" s="750">
        <v>0.75</v>
      </c>
      <c r="AZ203" s="889">
        <v>11.19</v>
      </c>
      <c r="BA203" s="889">
        <v>-18.29</v>
      </c>
      <c r="BB203" s="889">
        <v>-3.5700000000000003</v>
      </c>
      <c r="BC203" s="889">
        <v>-8.66</v>
      </c>
      <c r="BE203" s="641">
        <v>2014</v>
      </c>
      <c r="BF203" s="922">
        <f t="shared" si="65"/>
        <v>0</v>
      </c>
      <c r="BG203" s="906">
        <v>3</v>
      </c>
    </row>
    <row r="204" spans="1:59" ht="11.25" customHeight="1" x14ac:dyDescent="0.2">
      <c r="A204" s="887" t="s">
        <v>1103</v>
      </c>
      <c r="B204" s="899" t="s">
        <v>1104</v>
      </c>
      <c r="C204" s="957" t="s">
        <v>4335</v>
      </c>
      <c r="D204" s="957" t="s">
        <v>4336</v>
      </c>
      <c r="E204" s="754">
        <v>10</v>
      </c>
      <c r="F204" s="1235">
        <v>394</v>
      </c>
      <c r="G204" s="1191" t="s">
        <v>106</v>
      </c>
      <c r="H204" s="1191" t="s">
        <v>106</v>
      </c>
      <c r="I204" s="898">
        <v>30.27</v>
      </c>
      <c r="J204" s="669">
        <f t="shared" si="52"/>
        <v>4.3607532210109028</v>
      </c>
      <c r="K204" s="901">
        <v>0.33</v>
      </c>
      <c r="L204" s="911">
        <v>4</v>
      </c>
      <c r="M204" s="660">
        <f t="shared" si="53"/>
        <v>1.32</v>
      </c>
      <c r="N204" s="894" t="s">
        <v>219</v>
      </c>
      <c r="O204" s="756">
        <v>0.32</v>
      </c>
      <c r="P204" s="885">
        <v>43829</v>
      </c>
      <c r="Q204" s="885">
        <v>43844</v>
      </c>
      <c r="R204" s="660">
        <f t="shared" si="54"/>
        <v>3.1250000000000027</v>
      </c>
      <c r="S204" s="721">
        <f>IF(INDEX(Historical!$D$7:$D$1379,MATCH(B204,Historical!$B$7:$B$1403,0))=0,"n/a",(INDEX(Historical!$C$7:$C$1381,MATCH(B204,Historical!$B$7:$B$1403,0))/INDEX(Historical!$D$7:$D$1379,MATCH(B204,Historical!$B$7:$B$1403,0))-1)*100)</f>
        <v>6.6666666666666652</v>
      </c>
      <c r="T204" s="721">
        <f>IF(INDEX(Historical!$F$7:$F$1372,MATCH(B204,Historical!$B$7:$B$1403,0))=0,"n/a",((INDEX(Historical!$C$7:$C$1381,MATCH(B204,Historical!$B$7:$B$1403,0))/INDEX(Historical!$F$7:$F$1372,MATCH(B204,Historical!$B$7:$B$1403,0)))^(1/3)-1)*100)</f>
        <v>15.073916532957622</v>
      </c>
      <c r="U204" s="721">
        <f>IF(INDEX(Historical!$H$7:$H$1372,MATCH(B204,Historical!$B$7:$B$1403,0))=0,"n/a",((INDEX(Historical!$C$7:$C$1381,MATCH(B204,Historical!$B$7:$B$1403,0))/INDEX(Historical!$H$7:$H$1372,MATCH(B204,Historical!$B$7:$B$1403,0)))^(1/5)-1)*100)</f>
        <v>19.740571108299566</v>
      </c>
      <c r="V204" s="721">
        <f>IF(INDEX(Historical!$O$7:$O$1372,MATCH(B204,Historical!$B$7:$B$1403,0))=0,"n/a",((INDEX(Historical!$C$7:$C$1381,MATCH(B204,Historical!$B$7:$B$1403,0))/INDEX(Historical!$O$7:$O$1372,MATCH(B204,Historical!$B$7:$B$1403,0)))^(1/10)-1)*100)</f>
        <v>29.03900242964319</v>
      </c>
      <c r="W204" s="722">
        <f t="shared" si="55"/>
        <v>0.67979508442577463</v>
      </c>
      <c r="X204" s="723">
        <f t="shared" si="56"/>
        <v>0.20933797569776846</v>
      </c>
      <c r="Y204" s="679"/>
      <c r="Z204" s="669">
        <f t="shared" si="57"/>
        <v>150</v>
      </c>
      <c r="AA204" s="910">
        <f t="shared" si="58"/>
        <v>34.397727272727273</v>
      </c>
      <c r="AB204" s="911">
        <v>12</v>
      </c>
      <c r="AC204" s="889">
        <v>0.88</v>
      </c>
      <c r="AD204" s="889">
        <v>5.72</v>
      </c>
      <c r="AE204" s="889">
        <v>9.07</v>
      </c>
      <c r="AF204" s="889">
        <v>3.22</v>
      </c>
      <c r="AG204" s="889">
        <v>10.100000000000001</v>
      </c>
      <c r="AH204" s="889">
        <v>19.400000000000002</v>
      </c>
      <c r="AI204" s="889">
        <v>6.09</v>
      </c>
      <c r="AJ204" s="889">
        <v>94.3</v>
      </c>
      <c r="AK204" s="889">
        <v>6</v>
      </c>
      <c r="AL204" s="902">
        <v>5840</v>
      </c>
      <c r="AM204" s="896">
        <v>0.4</v>
      </c>
      <c r="AN204" s="889">
        <v>1.01</v>
      </c>
      <c r="AO204" s="762">
        <f t="shared" si="59"/>
        <v>-10.296402943416805</v>
      </c>
      <c r="AP204" s="763">
        <f t="shared" si="60"/>
        <v>24.101324329310469</v>
      </c>
      <c r="AQ204" s="912">
        <f t="shared" si="61"/>
        <v>121.87151619117245</v>
      </c>
      <c r="AR204" s="669">
        <f>INDEX(Historical!$C$7:$C$1381,MATCH(B204,Historical!$B$7:$B$1403,0))*IF(AH204="n/a",1.03,IF(AH204&lt;0,1.01,IF(AH204&gt;10,1.1,(1+AH204/100))))</f>
        <v>1.4080000000000001</v>
      </c>
      <c r="AS204" s="910">
        <f t="shared" si="62"/>
        <v>1.4937472000000001</v>
      </c>
      <c r="AT204" s="910">
        <f t="shared" si="51"/>
        <v>1.5833720320000002</v>
      </c>
      <c r="AU204" s="910">
        <f t="shared" si="51"/>
        <v>1.6783743539200002</v>
      </c>
      <c r="AV204" s="910">
        <f t="shared" si="51"/>
        <v>1.7790768151552003</v>
      </c>
      <c r="AW204" s="669">
        <f t="shared" si="63"/>
        <v>7.9425704010752014</v>
      </c>
      <c r="AX204" s="770">
        <f t="shared" si="64"/>
        <v>26.239082923935253</v>
      </c>
      <c r="AY204" s="959">
        <v>0.21</v>
      </c>
      <c r="AZ204" s="896">
        <v>2.21</v>
      </c>
      <c r="BA204" s="896">
        <v>-16.66</v>
      </c>
      <c r="BB204" s="896">
        <v>-3.8899999999999997</v>
      </c>
      <c r="BC204" s="896">
        <v>-8.6999999999999993</v>
      </c>
      <c r="BE204" s="641">
        <v>2011</v>
      </c>
      <c r="BF204" s="922">
        <f t="shared" si="65"/>
        <v>0</v>
      </c>
      <c r="BG204" s="906">
        <v>4.5999999999999996</v>
      </c>
    </row>
    <row r="205" spans="1:59" ht="11.25" customHeight="1" x14ac:dyDescent="0.2">
      <c r="A205" s="887" t="s">
        <v>1105</v>
      </c>
      <c r="B205" s="899" t="s">
        <v>1106</v>
      </c>
      <c r="C205" s="957" t="s">
        <v>246</v>
      </c>
      <c r="D205" s="957" t="s">
        <v>4374</v>
      </c>
      <c r="E205" s="754">
        <v>9</v>
      </c>
      <c r="F205" s="1235">
        <v>526</v>
      </c>
      <c r="G205" s="1235" t="s">
        <v>106</v>
      </c>
      <c r="H205" s="1235" t="s">
        <v>106</v>
      </c>
      <c r="I205" s="898">
        <v>9.1199999999999992</v>
      </c>
      <c r="J205" s="669">
        <f t="shared" si="52"/>
        <v>4.6052631578947372</v>
      </c>
      <c r="K205" s="901">
        <v>0.105</v>
      </c>
      <c r="L205" s="911">
        <v>4</v>
      </c>
      <c r="M205" s="660">
        <f t="shared" si="53"/>
        <v>0.42</v>
      </c>
      <c r="N205" s="894" t="s">
        <v>219</v>
      </c>
      <c r="O205" s="756">
        <v>0.1</v>
      </c>
      <c r="P205" s="885">
        <v>43836</v>
      </c>
      <c r="Q205" s="885">
        <v>43846</v>
      </c>
      <c r="R205" s="660">
        <f t="shared" si="54"/>
        <v>4.9999999999999902</v>
      </c>
      <c r="S205" s="721">
        <f>IF(INDEX(Historical!$D$7:$D$1379,MATCH(B205,Historical!$B$7:$B$1403,0))=0,"n/a",(INDEX(Historical!$C$7:$C$1381,MATCH(B205,Historical!$B$7:$B$1403,0))/INDEX(Historical!$D$7:$D$1379,MATCH(B205,Historical!$B$7:$B$1403,0))-1)*100)</f>
        <v>11.111111111111116</v>
      </c>
      <c r="T205" s="721">
        <f>IF(INDEX(Historical!$F$7:$F$1372,MATCH(B205,Historical!$B$7:$B$1403,0))=0,"n/a",((INDEX(Historical!$C$7:$C$1381,MATCH(B205,Historical!$B$7:$B$1403,0))/INDEX(Historical!$F$7:$F$1372,MATCH(B205,Historical!$B$7:$B$1403,0)))^(1/3)-1)*100)</f>
        <v>12.624788044360603</v>
      </c>
      <c r="U205" s="721">
        <f>IF(INDEX(Historical!$H$7:$H$1372,MATCH(B205,Historical!$B$7:$B$1403,0))=0,"n/a",((INDEX(Historical!$C$7:$C$1381,MATCH(B205,Historical!$B$7:$B$1403,0))/INDEX(Historical!$H$7:$H$1372,MATCH(B205,Historical!$B$7:$B$1403,0)))^(1/5)-1)*100)</f>
        <v>14.869835499703509</v>
      </c>
      <c r="V205" s="721" t="str">
        <f>IF(INDEX(Historical!$O$7:$O$1372,MATCH(B205,Historical!$B$7:$B$1403,0))=0,"n/a",((INDEX(Historical!$C$7:$C$1381,MATCH(B205,Historical!$B$7:$B$1403,0))/INDEX(Historical!$O$7:$O$1372,MATCH(B205,Historical!$B$7:$B$1403,0)))^(1/10)-1)*100)</f>
        <v>n/a</v>
      </c>
      <c r="W205" s="722" t="str">
        <f t="shared" si="55"/>
        <v>n/a</v>
      </c>
      <c r="X205" s="723" t="str">
        <f t="shared" si="56"/>
        <v>n/a</v>
      </c>
      <c r="Y205" s="679"/>
      <c r="Z205" s="669">
        <f t="shared" si="57"/>
        <v>107.69230769230769</v>
      </c>
      <c r="AA205" s="910">
        <f t="shared" si="58"/>
        <v>23.384615384615383</v>
      </c>
      <c r="AB205" s="911">
        <v>4</v>
      </c>
      <c r="AC205" s="889">
        <v>0.39</v>
      </c>
      <c r="AD205" s="889">
        <v>2.59</v>
      </c>
      <c r="AE205" s="889">
        <v>0.38</v>
      </c>
      <c r="AF205" s="889">
        <v>0.7</v>
      </c>
      <c r="AG205" s="889">
        <v>3.4000000000000004</v>
      </c>
      <c r="AH205" s="889">
        <v>-72.599999999999994</v>
      </c>
      <c r="AI205" s="889">
        <v>42.78</v>
      </c>
      <c r="AJ205" s="889">
        <v>-21.9</v>
      </c>
      <c r="AK205" s="889">
        <v>9</v>
      </c>
      <c r="AL205" s="902">
        <v>113.54</v>
      </c>
      <c r="AM205" s="896">
        <v>0.70000000000000007</v>
      </c>
      <c r="AN205" s="889">
        <v>0.01</v>
      </c>
      <c r="AO205" s="762">
        <f t="shared" si="59"/>
        <v>-3.909516727017138</v>
      </c>
      <c r="AP205" s="763">
        <f t="shared" si="60"/>
        <v>19.475098657598245</v>
      </c>
      <c r="AQ205" s="912">
        <f t="shared" si="61"/>
        <v>-14.705136876751634</v>
      </c>
      <c r="AR205" s="669">
        <f>INDEX(Historical!$C$7:$C$1381,MATCH(B205,Historical!$B$7:$B$1403,0))*IF(AH205="n/a",1.03,IF(AH205&lt;0,1.01,IF(AH205&gt;10,1.1,(1+AH205/100))))</f>
        <v>0.40400000000000003</v>
      </c>
      <c r="AS205" s="910">
        <f t="shared" si="62"/>
        <v>0.44440000000000007</v>
      </c>
      <c r="AT205" s="910">
        <f t="shared" si="51"/>
        <v>0.4843960000000001</v>
      </c>
      <c r="AU205" s="910">
        <f t="shared" si="51"/>
        <v>0.52799164000000021</v>
      </c>
      <c r="AV205" s="910">
        <f t="shared" si="51"/>
        <v>0.57551088760000024</v>
      </c>
      <c r="AW205" s="669">
        <f t="shared" si="63"/>
        <v>2.4362985276000004</v>
      </c>
      <c r="AX205" s="770">
        <f t="shared" si="64"/>
        <v>26.713799644736845</v>
      </c>
      <c r="AY205" s="959">
        <v>0.4</v>
      </c>
      <c r="AZ205" s="896">
        <v>-2.15</v>
      </c>
      <c r="BA205" s="896">
        <v>-56.74</v>
      </c>
      <c r="BB205" s="896">
        <v>-29.48</v>
      </c>
      <c r="BC205" s="896">
        <v>-41.71</v>
      </c>
      <c r="BE205" s="641">
        <v>2012</v>
      </c>
      <c r="BF205" s="922">
        <f t="shared" si="65"/>
        <v>0</v>
      </c>
      <c r="BG205" s="906">
        <v>2.4</v>
      </c>
    </row>
    <row r="206" spans="1:59" s="796" customFormat="1" ht="11.25" customHeight="1" x14ac:dyDescent="0.2">
      <c r="A206" s="953" t="s">
        <v>4469</v>
      </c>
      <c r="B206" s="804" t="s">
        <v>4464</v>
      </c>
      <c r="C206" s="957" t="s">
        <v>108</v>
      </c>
      <c r="D206" s="957" t="s">
        <v>4355</v>
      </c>
      <c r="E206" s="778">
        <v>7</v>
      </c>
      <c r="F206" s="1235">
        <v>661</v>
      </c>
      <c r="G206" s="1234" t="s">
        <v>106</v>
      </c>
      <c r="H206" s="1234" t="s">
        <v>106</v>
      </c>
      <c r="I206" s="779">
        <v>18.54</v>
      </c>
      <c r="J206" s="780">
        <f t="shared" si="52"/>
        <v>3.8834951456310685</v>
      </c>
      <c r="K206" s="781">
        <v>0.18</v>
      </c>
      <c r="L206" s="782">
        <v>4</v>
      </c>
      <c r="M206" s="783">
        <f t="shared" si="53"/>
        <v>0.72</v>
      </c>
      <c r="N206" s="784" t="s">
        <v>458</v>
      </c>
      <c r="O206" s="785">
        <v>0.14000000000000001</v>
      </c>
      <c r="P206" s="800">
        <v>43557</v>
      </c>
      <c r="Q206" s="800">
        <v>43572</v>
      </c>
      <c r="R206" s="783">
        <f t="shared" si="54"/>
        <v>28.571428571428552</v>
      </c>
      <c r="S206" s="721">
        <f>IF(INDEX(Historical!$D$7:$D$1379,MATCH(B206,Historical!$B$7:$B$1403,0))=0,"n/a",(INDEX(Historical!$C$7:$C$1381,MATCH(B206,Historical!$B$7:$B$1403,0))/INDEX(Historical!$D$7:$D$1379,MATCH(B206,Historical!$B$7:$B$1403,0))-1)*100)</f>
        <v>21.42857142857142</v>
      </c>
      <c r="T206" s="721">
        <f>IF(INDEX(Historical!$F$7:$F$1372,MATCH(B206,Historical!$B$7:$B$1403,0))=0,"n/a",((INDEX(Historical!$C$7:$C$1381,MATCH(B206,Historical!$B$7:$B$1403,0))/INDEX(Historical!$F$7:$F$1372,MATCH(B206,Historical!$B$7:$B$1403,0)))^(1/3)-1)*100)</f>
        <v>12.311068346755549</v>
      </c>
      <c r="U206" s="721">
        <f>IF(INDEX(Historical!$H$7:$H$1372,MATCH(B206,Historical!$B$7:$B$1403,0))=0,"n/a",((INDEX(Historical!$C$7:$C$1381,MATCH(B206,Historical!$B$7:$B$1403,0))/INDEX(Historical!$H$7:$H$1372,MATCH(B206,Historical!$B$7:$B$1403,0)))^(1/5)-1)*100)</f>
        <v>11.196158593857874</v>
      </c>
      <c r="V206" s="721">
        <f>IF(INDEX(Historical!$O$7:$O$1372,MATCH(B206,Historical!$B$7:$B$1403,0))=0,"n/a",((INDEX(Historical!$C$7:$C$1381,MATCH(B206,Historical!$B$7:$B$1403,0))/INDEX(Historical!$O$7:$O$1372,MATCH(B206,Historical!$B$7:$B$1403,0)))^(1/10)-1)*100)</f>
        <v>7.1773462536293131</v>
      </c>
      <c r="W206" s="722">
        <f t="shared" si="55"/>
        <v>1.5599301187672809</v>
      </c>
      <c r="X206" s="723">
        <f t="shared" si="56"/>
        <v>1.722485937516596</v>
      </c>
      <c r="Y206" s="797"/>
      <c r="Z206" s="780">
        <f t="shared" si="57"/>
        <v>52.554744525547434</v>
      </c>
      <c r="AA206" s="788">
        <f t="shared" si="58"/>
        <v>13.532846715328466</v>
      </c>
      <c r="AB206" s="782">
        <v>12</v>
      </c>
      <c r="AC206" s="789">
        <v>1.37</v>
      </c>
      <c r="AD206" s="789">
        <v>1.36</v>
      </c>
      <c r="AE206" s="789">
        <v>5.9</v>
      </c>
      <c r="AF206" s="789">
        <v>1.32</v>
      </c>
      <c r="AG206" s="789">
        <v>9.8000000000000007</v>
      </c>
      <c r="AH206" s="789">
        <v>16.400000000000002</v>
      </c>
      <c r="AI206" s="789">
        <v>1.9300000000000002</v>
      </c>
      <c r="AJ206" s="789">
        <v>6.5</v>
      </c>
      <c r="AK206" s="789">
        <v>10</v>
      </c>
      <c r="AL206" s="790">
        <v>2630</v>
      </c>
      <c r="AM206" s="791">
        <v>0.5</v>
      </c>
      <c r="AN206" s="789">
        <v>0.01</v>
      </c>
      <c r="AO206" s="792">
        <f t="shared" si="59"/>
        <v>1.5468070241604757</v>
      </c>
      <c r="AP206" s="793">
        <f t="shared" si="60"/>
        <v>15.079653739488942</v>
      </c>
      <c r="AQ206" s="794">
        <f t="shared" si="61"/>
        <v>-10.897418258544844</v>
      </c>
      <c r="AR206" s="669">
        <f>INDEX(Historical!$C$7:$C$1381,MATCH(B206,Historical!$B$7:$B$1403,0))*IF(AH206="n/a",1.03,IF(AH206&lt;0,1.01,IF(AH206&gt;10,1.1,(1+AH206/100))))</f>
        <v>0.74800000000000011</v>
      </c>
      <c r="AS206" s="788">
        <f t="shared" si="62"/>
        <v>0.76243640000000024</v>
      </c>
      <c r="AT206" s="788">
        <f t="shared" si="51"/>
        <v>0.83868004000000029</v>
      </c>
      <c r="AU206" s="788">
        <f t="shared" si="51"/>
        <v>0.92254804400000034</v>
      </c>
      <c r="AV206" s="788">
        <f t="shared" si="51"/>
        <v>1.0148028484000005</v>
      </c>
      <c r="AW206" s="780">
        <f t="shared" si="63"/>
        <v>4.2864673324000009</v>
      </c>
      <c r="AX206" s="795">
        <f t="shared" si="64"/>
        <v>23.120104274002163</v>
      </c>
      <c r="AY206" s="960">
        <v>1</v>
      </c>
      <c r="AZ206" s="791">
        <v>-4.43</v>
      </c>
      <c r="BA206" s="791">
        <v>-19.32</v>
      </c>
      <c r="BB206" s="791">
        <v>-13.020000000000001</v>
      </c>
      <c r="BC206" s="791">
        <v>-12.08</v>
      </c>
      <c r="BD206" s="933"/>
      <c r="BE206" s="641">
        <v>2015</v>
      </c>
      <c r="BF206" s="922">
        <f t="shared" si="65"/>
        <v>0</v>
      </c>
      <c r="BG206" s="847">
        <v>1.7000000000000002</v>
      </c>
    </row>
    <row r="207" spans="1:59" ht="11.25" customHeight="1" x14ac:dyDescent="0.2">
      <c r="A207" s="887" t="s">
        <v>1028</v>
      </c>
      <c r="B207" s="899" t="s">
        <v>1029</v>
      </c>
      <c r="C207" s="957" t="s">
        <v>128</v>
      </c>
      <c r="D207" s="957" t="s">
        <v>4343</v>
      </c>
      <c r="E207" s="754">
        <v>8</v>
      </c>
      <c r="F207" s="1235">
        <v>602</v>
      </c>
      <c r="G207" s="1235" t="s">
        <v>106</v>
      </c>
      <c r="H207" s="1235" t="s">
        <v>106</v>
      </c>
      <c r="I207" s="898">
        <v>72.45</v>
      </c>
      <c r="J207" s="669">
        <f t="shared" si="52"/>
        <v>1.5182884748102139</v>
      </c>
      <c r="K207" s="901">
        <v>1.1000000000000001</v>
      </c>
      <c r="L207" s="911">
        <v>1</v>
      </c>
      <c r="M207" s="660">
        <f t="shared" si="53"/>
        <v>1.1000000000000001</v>
      </c>
      <c r="N207" s="894" t="s">
        <v>171</v>
      </c>
      <c r="O207" s="756">
        <v>1</v>
      </c>
      <c r="P207" s="885">
        <v>43783</v>
      </c>
      <c r="Q207" s="885">
        <v>43805</v>
      </c>
      <c r="R207" s="660">
        <f t="shared" si="54"/>
        <v>10.000000000000009</v>
      </c>
      <c r="S207" s="721">
        <f>IF(INDEX(Historical!$D$7:$D$1379,MATCH(B207,Historical!$B$7:$B$1403,0))=0,"n/a",(INDEX(Historical!$C$7:$C$1381,MATCH(B207,Historical!$B$7:$B$1403,0))/INDEX(Historical!$D$7:$D$1379,MATCH(B207,Historical!$B$7:$B$1403,0))-1)*100)</f>
        <v>10.000000000000009</v>
      </c>
      <c r="T207" s="721">
        <f>IF(INDEX(Historical!$F$7:$F$1372,MATCH(B207,Historical!$B$7:$B$1403,0))=0,"n/a",((INDEX(Historical!$C$7:$C$1381,MATCH(B207,Historical!$B$7:$B$1403,0))/INDEX(Historical!$F$7:$F$1372,MATCH(B207,Historical!$B$7:$B$1403,0)))^(1/3)-1)*100)</f>
        <v>6.917810999860885</v>
      </c>
      <c r="U207" s="721">
        <f>IF(INDEX(Historical!$H$7:$H$1372,MATCH(B207,Historical!$B$7:$B$1403,0))=0,"n/a",((INDEX(Historical!$C$7:$C$1381,MATCH(B207,Historical!$B$7:$B$1403,0))/INDEX(Historical!$H$7:$H$1372,MATCH(B207,Historical!$B$7:$B$1403,0)))^(1/5)-1)*100)</f>
        <v>7.9608473046602901</v>
      </c>
      <c r="V207" s="721">
        <f>IF(INDEX(Historical!$O$7:$O$1372,MATCH(B207,Historical!$B$7:$B$1403,0))=0,"n/a",((INDEX(Historical!$C$7:$C$1381,MATCH(B207,Historical!$B$7:$B$1403,0))/INDEX(Historical!$O$7:$O$1372,MATCH(B207,Historical!$B$7:$B$1403,0)))^(1/10)-1)*100)</f>
        <v>8.2037389818342845</v>
      </c>
      <c r="W207" s="722">
        <f t="shared" si="55"/>
        <v>0.97039256396237927</v>
      </c>
      <c r="X207" s="723">
        <f t="shared" si="56"/>
        <v>3.5178291226956655E-2</v>
      </c>
      <c r="Y207" s="900"/>
      <c r="Z207" s="669">
        <f t="shared" si="57"/>
        <v>52.884615384615387</v>
      </c>
      <c r="AA207" s="910">
        <f t="shared" si="58"/>
        <v>34.831730769230766</v>
      </c>
      <c r="AB207" s="911">
        <v>10</v>
      </c>
      <c r="AC207" s="889">
        <v>2.08</v>
      </c>
      <c r="AD207" s="889">
        <v>2.4300000000000002</v>
      </c>
      <c r="AE207" s="889">
        <v>1.06</v>
      </c>
      <c r="AF207" s="889">
        <v>4.47</v>
      </c>
      <c r="AG207" s="889">
        <v>12.9</v>
      </c>
      <c r="AH207" s="889">
        <v>7.7</v>
      </c>
      <c r="AI207" s="889">
        <v>12.620000000000001</v>
      </c>
      <c r="AJ207" s="889">
        <v>226.29999999999998</v>
      </c>
      <c r="AK207" s="889">
        <v>14.299999999999999</v>
      </c>
      <c r="AL207" s="902">
        <v>1270</v>
      </c>
      <c r="AM207" s="896">
        <v>4</v>
      </c>
      <c r="AN207" s="889">
        <v>0.02</v>
      </c>
      <c r="AO207" s="762">
        <f t="shared" si="59"/>
        <v>-25.352594989760263</v>
      </c>
      <c r="AP207" s="763">
        <f t="shared" si="60"/>
        <v>9.4791357794705036</v>
      </c>
      <c r="AQ207" s="912">
        <f t="shared" si="61"/>
        <v>163.0571011425817</v>
      </c>
      <c r="AR207" s="669">
        <f>INDEX(Historical!$C$7:$C$1381,MATCH(B207,Historical!$B$7:$B$1403,0))*IF(AH207="n/a",1.03,IF(AH207&lt;0,1.01,IF(AH207&gt;10,1.1,(1+AH207/100))))</f>
        <v>1.1847000000000001</v>
      </c>
      <c r="AS207" s="910">
        <f t="shared" si="62"/>
        <v>1.3031700000000002</v>
      </c>
      <c r="AT207" s="910">
        <f t="shared" ref="AT207:AV226" si="66">IF($AK207="n/a",1.03*AS207,IF($AK207&lt;0,1.01*AS207,IF($AK207&gt;10,1.1*AS207,(1+$AK207/100)*AS207)))</f>
        <v>1.4334870000000004</v>
      </c>
      <c r="AU207" s="910">
        <f t="shared" si="66"/>
        <v>1.5768357000000006</v>
      </c>
      <c r="AV207" s="910">
        <f t="shared" si="66"/>
        <v>1.7345192700000007</v>
      </c>
      <c r="AW207" s="669">
        <f t="shared" si="63"/>
        <v>7.2327119700000013</v>
      </c>
      <c r="AX207" s="770">
        <f t="shared" si="64"/>
        <v>9.983039296066254</v>
      </c>
      <c r="AY207" s="959">
        <v>1</v>
      </c>
      <c r="AZ207" s="896">
        <v>-1.8599999999999999</v>
      </c>
      <c r="BA207" s="896">
        <v>-27.97</v>
      </c>
      <c r="BB207" s="896">
        <v>-11.219999999999999</v>
      </c>
      <c r="BC207" s="896">
        <v>-18.529999999999998</v>
      </c>
      <c r="BE207" s="641">
        <v>2013</v>
      </c>
      <c r="BF207" s="922">
        <f t="shared" si="65"/>
        <v>0</v>
      </c>
      <c r="BG207" s="906">
        <v>9.1999999999999993</v>
      </c>
    </row>
    <row r="208" spans="1:59" ht="11.25" customHeight="1" x14ac:dyDescent="0.2">
      <c r="A208" s="895" t="s">
        <v>1079</v>
      </c>
      <c r="B208" s="899" t="s">
        <v>1080</v>
      </c>
      <c r="C208" s="957" t="s">
        <v>108</v>
      </c>
      <c r="D208" s="957" t="s">
        <v>4355</v>
      </c>
      <c r="E208" s="754">
        <v>9</v>
      </c>
      <c r="F208" s="1235">
        <v>447</v>
      </c>
      <c r="G208" s="1102" t="s">
        <v>37</v>
      </c>
      <c r="H208" s="1102" t="s">
        <v>37</v>
      </c>
      <c r="I208" s="898">
        <v>20.6</v>
      </c>
      <c r="J208" s="669">
        <f t="shared" si="52"/>
        <v>3.1067961165048543</v>
      </c>
      <c r="K208" s="901">
        <v>0.16</v>
      </c>
      <c r="L208" s="911">
        <v>4</v>
      </c>
      <c r="M208" s="660">
        <f t="shared" si="53"/>
        <v>0.64</v>
      </c>
      <c r="N208" s="894" t="s">
        <v>812</v>
      </c>
      <c r="O208" s="756">
        <v>0.155</v>
      </c>
      <c r="P208" s="890">
        <v>43483</v>
      </c>
      <c r="Q208" s="890">
        <v>43508</v>
      </c>
      <c r="R208" s="660">
        <f t="shared" si="54"/>
        <v>3.2258064516129057</v>
      </c>
      <c r="S208" s="721">
        <f>IF(INDEX(Historical!$D$7:$D$1379,MATCH(B208,Historical!$B$7:$B$1403,0))=0,"n/a",(INDEX(Historical!$C$7:$C$1381,MATCH(B208,Historical!$B$7:$B$1403,0))/INDEX(Historical!$D$7:$D$1379,MATCH(B208,Historical!$B$7:$B$1403,0))-1)*100)</f>
        <v>8.3870967741935587</v>
      </c>
      <c r="T208" s="721">
        <f>IF(INDEX(Historical!$F$7:$F$1372,MATCH(B208,Historical!$B$7:$B$1403,0))=0,"n/a",((INDEX(Historical!$C$7:$C$1381,MATCH(B208,Historical!$B$7:$B$1403,0))/INDEX(Historical!$F$7:$F$1372,MATCH(B208,Historical!$B$7:$B$1403,0)))^(1/3)-1)*100)</f>
        <v>12.524780865796114</v>
      </c>
      <c r="U208" s="721">
        <f>IF(INDEX(Historical!$H$7:$H$1372,MATCH(B208,Historical!$B$7:$B$1403,0))=0,"n/a",((INDEX(Historical!$C$7:$C$1381,MATCH(B208,Historical!$B$7:$B$1403,0))/INDEX(Historical!$H$7:$H$1372,MATCH(B208,Historical!$B$7:$B$1403,0)))^(1/5)-1)*100)</f>
        <v>10.760798461148347</v>
      </c>
      <c r="V208" s="721">
        <f>IF(INDEX(Historical!$O$7:$O$1372,MATCH(B208,Historical!$B$7:$B$1403,0))=0,"n/a",((INDEX(Historical!$C$7:$C$1381,MATCH(B208,Historical!$B$7:$B$1403,0))/INDEX(Historical!$O$7:$O$1372,MATCH(B208,Historical!$B$7:$B$1403,0)))^(1/10)-1)*100)</f>
        <v>13.227826810437104</v>
      </c>
      <c r="W208" s="722">
        <f t="shared" si="55"/>
        <v>0.81349707819411377</v>
      </c>
      <c r="X208" s="723">
        <f t="shared" si="56"/>
        <v>2.5025112700344994</v>
      </c>
      <c r="Y208" s="687"/>
      <c r="Z208" s="669">
        <f t="shared" si="57"/>
        <v>34.408602150537632</v>
      </c>
      <c r="AA208" s="910">
        <f t="shared" si="58"/>
        <v>11.075268817204302</v>
      </c>
      <c r="AB208" s="911">
        <v>12</v>
      </c>
      <c r="AC208" s="889">
        <v>1.86</v>
      </c>
      <c r="AD208" s="889" t="s">
        <v>136</v>
      </c>
      <c r="AE208" s="889">
        <v>2.34</v>
      </c>
      <c r="AF208" s="889">
        <v>1.1299999999999999</v>
      </c>
      <c r="AG208" s="889">
        <v>9.9</v>
      </c>
      <c r="AH208" s="889">
        <v>31.6</v>
      </c>
      <c r="AI208" s="889" t="s">
        <v>136</v>
      </c>
      <c r="AJ208" s="889">
        <v>4.3</v>
      </c>
      <c r="AK208" s="889" t="s">
        <v>136</v>
      </c>
      <c r="AL208" s="902">
        <v>199.82</v>
      </c>
      <c r="AM208" s="896">
        <v>3.5999999999999996</v>
      </c>
      <c r="AN208" s="889">
        <v>0.06</v>
      </c>
      <c r="AO208" s="762">
        <f t="shared" si="59"/>
        <v>2.7923257604489002</v>
      </c>
      <c r="AP208" s="763">
        <f t="shared" si="60"/>
        <v>13.867594577653202</v>
      </c>
      <c r="AQ208" s="912">
        <f t="shared" si="61"/>
        <v>-25.419532603470319</v>
      </c>
      <c r="AR208" s="669">
        <f>INDEX(Historical!$C$7:$C$1381,MATCH(B208,Historical!$B$7:$B$1403,0))*IF(AH208="n/a",1.03,IF(AH208&lt;0,1.01,IF(AH208&gt;10,1.1,(1+AH208/100))))</f>
        <v>0.70400000000000007</v>
      </c>
      <c r="AS208" s="910">
        <f t="shared" si="62"/>
        <v>0.7251200000000001</v>
      </c>
      <c r="AT208" s="910">
        <f t="shared" si="66"/>
        <v>0.74687360000000014</v>
      </c>
      <c r="AU208" s="910">
        <f t="shared" si="66"/>
        <v>0.76927980800000018</v>
      </c>
      <c r="AV208" s="910">
        <f t="shared" si="66"/>
        <v>0.7923582022400002</v>
      </c>
      <c r="AW208" s="669">
        <f t="shared" si="63"/>
        <v>3.7376316102400011</v>
      </c>
      <c r="AX208" s="770">
        <f t="shared" si="64"/>
        <v>18.143842768155345</v>
      </c>
      <c r="AY208" s="959">
        <v>0.71</v>
      </c>
      <c r="AZ208" s="896">
        <v>10.08</v>
      </c>
      <c r="BA208" s="896">
        <v>-12.709999999999999</v>
      </c>
      <c r="BB208" s="896">
        <v>-7.66</v>
      </c>
      <c r="BC208" s="896">
        <v>-4.78</v>
      </c>
      <c r="BE208" s="641">
        <v>2011</v>
      </c>
      <c r="BF208" s="922">
        <f t="shared" si="65"/>
        <v>0</v>
      </c>
      <c r="BG208" s="906">
        <v>1</v>
      </c>
    </row>
    <row r="209" spans="1:59" ht="11.25" customHeight="1" x14ac:dyDescent="0.2">
      <c r="A209" s="895" t="s">
        <v>176</v>
      </c>
      <c r="B209" s="899" t="s">
        <v>177</v>
      </c>
      <c r="C209" s="957" t="s">
        <v>178</v>
      </c>
      <c r="D209" s="957" t="s">
        <v>4353</v>
      </c>
      <c r="E209" s="754">
        <v>33</v>
      </c>
      <c r="F209" s="1235">
        <v>87</v>
      </c>
      <c r="G209" s="1158" t="s">
        <v>115</v>
      </c>
      <c r="H209" s="1158" t="s">
        <v>115</v>
      </c>
      <c r="I209" s="889">
        <v>93.34</v>
      </c>
      <c r="J209" s="669">
        <f t="shared" si="52"/>
        <v>5.5281765588172274</v>
      </c>
      <c r="K209" s="908">
        <v>1.29</v>
      </c>
      <c r="L209" s="911">
        <v>4</v>
      </c>
      <c r="M209" s="660">
        <f t="shared" si="53"/>
        <v>5.16</v>
      </c>
      <c r="N209" s="894" t="s">
        <v>111</v>
      </c>
      <c r="O209" s="757">
        <v>1.19</v>
      </c>
      <c r="P209" s="885">
        <v>43875</v>
      </c>
      <c r="Q209" s="885">
        <v>43900</v>
      </c>
      <c r="R209" s="660">
        <f t="shared" si="54"/>
        <v>8.4033613445378226</v>
      </c>
      <c r="S209" s="721">
        <f>IF(INDEX(Historical!$D$7:$D$1379,MATCH(B209,Historical!$B$7:$B$1403,0))=0,"n/a",(INDEX(Historical!$C$7:$C$1381,MATCH(B209,Historical!$B$7:$B$1403,0))/INDEX(Historical!$D$7:$D$1379,MATCH(B209,Historical!$B$7:$B$1403,0))-1)*100)</f>
        <v>6.2499999999999778</v>
      </c>
      <c r="T209" s="721">
        <f>IF(INDEX(Historical!$F$7:$F$1372,MATCH(B209,Historical!$B$7:$B$1403,0))=0,"n/a",((INDEX(Historical!$C$7:$C$1381,MATCH(B209,Historical!$B$7:$B$1403,0))/INDEX(Historical!$F$7:$F$1372,MATCH(B209,Historical!$B$7:$B$1403,0)))^(1/3)-1)*100)</f>
        <v>3.5261078950306501</v>
      </c>
      <c r="U209" s="721">
        <f>IF(INDEX(Historical!$H$7:$H$1372,MATCH(B209,Historical!$B$7:$B$1403,0))=0,"n/a",((INDEX(Historical!$C$7:$C$1381,MATCH(B209,Historical!$B$7:$B$1403,0))/INDEX(Historical!$H$7:$H$1372,MATCH(B209,Historical!$B$7:$B$1403,0)))^(1/5)-1)*100)</f>
        <v>2.4861010731696886</v>
      </c>
      <c r="V209" s="721">
        <f>IF(INDEX(Historical!$O$7:$O$1372,MATCH(B209,Historical!$B$7:$B$1403,0))=0,"n/a",((INDEX(Historical!$C$7:$C$1381,MATCH(B209,Historical!$B$7:$B$1403,0))/INDEX(Historical!$O$7:$O$1372,MATCH(B209,Historical!$B$7:$B$1403,0)))^(1/10)-1)*100)</f>
        <v>5.9918644328465609</v>
      </c>
      <c r="W209" s="722">
        <f t="shared" si="55"/>
        <v>0.41491277064635024</v>
      </c>
      <c r="X209" s="723" t="str">
        <f t="shared" si="56"/>
        <v>n/a</v>
      </c>
      <c r="Y209" s="682"/>
      <c r="Z209" s="669">
        <f t="shared" si="57"/>
        <v>300</v>
      </c>
      <c r="AA209" s="910">
        <f t="shared" si="58"/>
        <v>54.267441860465119</v>
      </c>
      <c r="AB209" s="911">
        <v>12</v>
      </c>
      <c r="AC209" s="889">
        <v>1.72</v>
      </c>
      <c r="AD209" s="889">
        <v>10.78</v>
      </c>
      <c r="AE209" s="889">
        <v>1.27</v>
      </c>
      <c r="AF209" s="889">
        <v>1.1299999999999999</v>
      </c>
      <c r="AG209" s="889">
        <v>9.5</v>
      </c>
      <c r="AH209" s="891">
        <v>104.5</v>
      </c>
      <c r="AI209" s="891">
        <v>5.38</v>
      </c>
      <c r="AJ209" s="889">
        <v>-7.0000000000000009</v>
      </c>
      <c r="AK209" s="889">
        <v>5.0500000000000007</v>
      </c>
      <c r="AL209" s="902">
        <v>177790</v>
      </c>
      <c r="AM209" s="896">
        <v>0.05</v>
      </c>
      <c r="AN209" s="889">
        <v>0.21</v>
      </c>
      <c r="AO209" s="762">
        <f t="shared" si="59"/>
        <v>-46.253164228478205</v>
      </c>
      <c r="AP209" s="763">
        <f t="shared" si="60"/>
        <v>8.014277631986916</v>
      </c>
      <c r="AQ209" s="912">
        <f t="shared" si="61"/>
        <v>65.088810176456334</v>
      </c>
      <c r="AR209" s="669">
        <f>INDEX(Historical!$C$7:$C$1381,MATCH(B209,Historical!$B$7:$B$1403,0))*IF(AH209="n/a",1.03,IF(AH209&lt;0,1.01,IF(AH209&gt;10,1.1,(1+AH209/100))))</f>
        <v>5.2359999999999998</v>
      </c>
      <c r="AS209" s="910">
        <f t="shared" si="62"/>
        <v>5.5176968000000004</v>
      </c>
      <c r="AT209" s="910">
        <f t="shared" si="66"/>
        <v>5.7963404884000003</v>
      </c>
      <c r="AU209" s="910">
        <f t="shared" si="66"/>
        <v>6.0890556830642</v>
      </c>
      <c r="AV209" s="910">
        <f t="shared" si="66"/>
        <v>6.3965529950589417</v>
      </c>
      <c r="AW209" s="669">
        <f t="shared" si="63"/>
        <v>29.035645966523141</v>
      </c>
      <c r="AX209" s="770">
        <f t="shared" si="64"/>
        <v>31.107398721366124</v>
      </c>
      <c r="AY209" s="959">
        <v>1.01</v>
      </c>
      <c r="AZ209" s="896">
        <v>-0.79</v>
      </c>
      <c r="BA209" s="896">
        <v>-26.700000000000003</v>
      </c>
      <c r="BB209" s="896">
        <v>-17.649999999999999</v>
      </c>
      <c r="BC209" s="896">
        <v>-21.05</v>
      </c>
      <c r="BE209" s="641">
        <v>1988</v>
      </c>
      <c r="BF209" s="922">
        <f t="shared" si="65"/>
        <v>3</v>
      </c>
      <c r="BG209" s="906">
        <v>5.8000000000000007</v>
      </c>
    </row>
    <row r="210" spans="1:59" ht="11.25" customHeight="1" x14ac:dyDescent="0.2">
      <c r="A210" s="904" t="s">
        <v>4164</v>
      </c>
      <c r="B210" s="899" t="s">
        <v>4165</v>
      </c>
      <c r="C210" s="957" t="s">
        <v>108</v>
      </c>
      <c r="D210" s="957" t="s">
        <v>4355</v>
      </c>
      <c r="E210" s="754">
        <v>6</v>
      </c>
      <c r="F210" s="1235">
        <v>756</v>
      </c>
      <c r="G210" s="1207" t="s">
        <v>106</v>
      </c>
      <c r="H210" s="1207" t="s">
        <v>106</v>
      </c>
      <c r="I210" s="898">
        <v>10.85</v>
      </c>
      <c r="J210" s="669">
        <f t="shared" si="52"/>
        <v>2.0276497695852536</v>
      </c>
      <c r="K210" s="901">
        <v>5.5E-2</v>
      </c>
      <c r="L210" s="911">
        <v>4</v>
      </c>
      <c r="M210" s="660">
        <f t="shared" si="53"/>
        <v>0.22</v>
      </c>
      <c r="N210" s="894" t="s">
        <v>209</v>
      </c>
      <c r="O210" s="756">
        <v>0.05</v>
      </c>
      <c r="P210" s="885">
        <v>43594</v>
      </c>
      <c r="Q210" s="885">
        <v>43616</v>
      </c>
      <c r="R210" s="660">
        <f t="shared" si="54"/>
        <v>9.9999999999999947</v>
      </c>
      <c r="S210" s="721">
        <f>IF(INDEX(Historical!$D$7:$D$1379,MATCH(B210,Historical!$B$7:$B$1403,0))=0,"n/a",(INDEX(Historical!$C$7:$C$1381,MATCH(B210,Historical!$B$7:$B$1403,0))/INDEX(Historical!$D$7:$D$1379,MATCH(B210,Historical!$B$7:$B$1403,0))-1)*100)</f>
        <v>9.9999999999999858</v>
      </c>
      <c r="T210" s="721">
        <f>IF(INDEX(Historical!$F$7:$F$1372,MATCH(B210,Historical!$B$7:$B$1403,0))=0,"n/a",((INDEX(Historical!$C$7:$C$1381,MATCH(B210,Historical!$B$7:$B$1403,0))/INDEX(Historical!$F$7:$F$1372,MATCH(B210,Historical!$B$7:$B$1403,0)))^(1/3)-1)*100)</f>
        <v>17.678277844202107</v>
      </c>
      <c r="U210" s="721">
        <f>IF(INDEX(Historical!$H$7:$H$1372,MATCH(B210,Historical!$B$7:$B$1403,0))=0,"n/a",((INDEX(Historical!$C$7:$C$1381,MATCH(B210,Historical!$B$7:$B$1403,0))/INDEX(Historical!$H$7:$H$1372,MATCH(B210,Historical!$B$7:$B$1403,0)))^(1/5)-1)*100)</f>
        <v>40.628238838763522</v>
      </c>
      <c r="V210" s="721" t="str">
        <f>IF(INDEX(Historical!$O$7:$O$1372,MATCH(B210,Historical!$B$7:$B$1403,0))=0,"n/a",((INDEX(Historical!$C$7:$C$1381,MATCH(B210,Historical!$B$7:$B$1403,0))/INDEX(Historical!$O$7:$O$1372,MATCH(B210,Historical!$B$7:$B$1403,0)))^(1/10)-1)*100)</f>
        <v>n/a</v>
      </c>
      <c r="W210" s="722" t="str">
        <f t="shared" si="55"/>
        <v>n/a</v>
      </c>
      <c r="X210" s="723">
        <f t="shared" si="56"/>
        <v>1.9255089497044324</v>
      </c>
      <c r="Y210" s="682"/>
      <c r="Z210" s="669">
        <f t="shared" si="57"/>
        <v>23.65591397849462</v>
      </c>
      <c r="AA210" s="910">
        <f t="shared" si="58"/>
        <v>11.666666666666666</v>
      </c>
      <c r="AB210" s="911">
        <v>12</v>
      </c>
      <c r="AC210" s="889">
        <v>0.93</v>
      </c>
      <c r="AD210" s="889" t="s">
        <v>136</v>
      </c>
      <c r="AE210" s="889">
        <v>2.02</v>
      </c>
      <c r="AF210" s="889">
        <v>1.1499999999999999</v>
      </c>
      <c r="AG210" s="889">
        <v>8.7999999999999989</v>
      </c>
      <c r="AH210" s="889">
        <v>21.2</v>
      </c>
      <c r="AI210" s="889" t="s">
        <v>136</v>
      </c>
      <c r="AJ210" s="889">
        <v>21.099999999999998</v>
      </c>
      <c r="AK210" s="889" t="s">
        <v>136</v>
      </c>
      <c r="AL210" s="902">
        <v>92.12</v>
      </c>
      <c r="AM210" s="896">
        <v>11</v>
      </c>
      <c r="AN210" s="889">
        <v>0</v>
      </c>
      <c r="AO210" s="762">
        <f t="shared" si="59"/>
        <v>30.989221941682111</v>
      </c>
      <c r="AP210" s="763">
        <f t="shared" si="60"/>
        <v>42.655888608348775</v>
      </c>
      <c r="AQ210" s="912">
        <f t="shared" si="61"/>
        <v>-22.779776204915315</v>
      </c>
      <c r="AR210" s="669">
        <f>INDEX(Historical!$C$7:$C$1381,MATCH(B210,Historical!$B$7:$B$1403,0))*IF(AH210="n/a",1.03,IF(AH210&lt;0,1.01,IF(AH210&gt;10,1.1,(1+AH210/100))))</f>
        <v>0.24200000000000002</v>
      </c>
      <c r="AS210" s="910">
        <f t="shared" si="62"/>
        <v>0.24926000000000004</v>
      </c>
      <c r="AT210" s="910">
        <f t="shared" si="66"/>
        <v>0.25673780000000007</v>
      </c>
      <c r="AU210" s="910">
        <f t="shared" si="66"/>
        <v>0.2644399340000001</v>
      </c>
      <c r="AV210" s="910">
        <f t="shared" si="66"/>
        <v>0.27237313202000013</v>
      </c>
      <c r="AW210" s="669">
        <f t="shared" si="63"/>
        <v>1.2848108660200004</v>
      </c>
      <c r="AX210" s="770">
        <f t="shared" si="64"/>
        <v>11.841574802027653</v>
      </c>
      <c r="AY210" s="959">
        <v>0.46</v>
      </c>
      <c r="AZ210" s="896">
        <v>13.73</v>
      </c>
      <c r="BA210" s="896">
        <v>-8.52</v>
      </c>
      <c r="BB210" s="896">
        <v>-2.6599999999999997</v>
      </c>
      <c r="BC210" s="896">
        <v>5.99</v>
      </c>
      <c r="BE210" s="641">
        <v>2014</v>
      </c>
      <c r="BF210" s="922">
        <f t="shared" si="65"/>
        <v>0</v>
      </c>
      <c r="BG210" s="906">
        <v>0.8</v>
      </c>
    </row>
    <row r="211" spans="1:59" ht="11.25" customHeight="1" x14ac:dyDescent="0.2">
      <c r="A211" s="887" t="s">
        <v>166</v>
      </c>
      <c r="B211" s="899" t="s">
        <v>167</v>
      </c>
      <c r="C211" s="957" t="s">
        <v>131</v>
      </c>
      <c r="D211" s="957" t="s">
        <v>4357</v>
      </c>
      <c r="E211" s="754">
        <v>53</v>
      </c>
      <c r="F211" s="1235">
        <v>19</v>
      </c>
      <c r="G211" s="1235" t="s">
        <v>37</v>
      </c>
      <c r="H211" s="1235" t="s">
        <v>37</v>
      </c>
      <c r="I211" s="889">
        <v>47.96</v>
      </c>
      <c r="J211" s="669">
        <f t="shared" si="52"/>
        <v>1.7723102585487907</v>
      </c>
      <c r="K211" s="901">
        <v>0.21249999999999999</v>
      </c>
      <c r="L211" s="911">
        <v>4</v>
      </c>
      <c r="M211" s="660">
        <f t="shared" si="53"/>
        <v>0.85</v>
      </c>
      <c r="N211" s="894" t="s">
        <v>434</v>
      </c>
      <c r="O211" s="756">
        <v>0.19750000000000001</v>
      </c>
      <c r="P211" s="885">
        <v>43868</v>
      </c>
      <c r="Q211" s="885">
        <v>43881</v>
      </c>
      <c r="R211" s="660">
        <f t="shared" si="54"/>
        <v>7.5949367088607511</v>
      </c>
      <c r="S211" s="721">
        <f>IF(INDEX(Historical!$D$7:$D$1379,MATCH(B211,Historical!$B$7:$B$1403,0))=0,"n/a",(INDEX(Historical!$C$7:$C$1381,MATCH(B211,Historical!$B$7:$B$1403,0))/INDEX(Historical!$D$7:$D$1379,MATCH(B211,Historical!$B$7:$B$1403,0))-1)*100)</f>
        <v>5.0531914893616969</v>
      </c>
      <c r="T211" s="721">
        <f>IF(INDEX(Historical!$F$7:$F$1372,MATCH(B211,Historical!$B$7:$B$1403,0))=0,"n/a",((INDEX(Historical!$C$7:$C$1381,MATCH(B211,Historical!$B$7:$B$1403,0))/INDEX(Historical!$F$7:$F$1372,MATCH(B211,Historical!$B$7:$B$1403,0)))^(1/3)-1)*100)</f>
        <v>4.6146886474063287</v>
      </c>
      <c r="U211" s="721">
        <f>IF(INDEX(Historical!$H$7:$H$1372,MATCH(B211,Historical!$B$7:$B$1403,0))=0,"n/a",((INDEX(Historical!$C$7:$C$1381,MATCH(B211,Historical!$B$7:$B$1403,0))/INDEX(Historical!$H$7:$H$1372,MATCH(B211,Historical!$B$7:$B$1403,0)))^(1/5)-1)*100)</f>
        <v>3.9783082120392388</v>
      </c>
      <c r="V211" s="721">
        <f>IF(INDEX(Historical!$O$7:$O$1372,MATCH(B211,Historical!$B$7:$B$1403,0))=0,"n/a",((INDEX(Historical!$C$7:$C$1381,MATCH(B211,Historical!$B$7:$B$1403,0))/INDEX(Historical!$O$7:$O$1372,MATCH(B211,Historical!$B$7:$B$1403,0)))^(1/10)-1)*100)</f>
        <v>2.9621275417430537</v>
      </c>
      <c r="W211" s="722">
        <f t="shared" si="55"/>
        <v>1.3430577029435462</v>
      </c>
      <c r="X211" s="723">
        <f t="shared" si="56"/>
        <v>0.23264960304323032</v>
      </c>
      <c r="Y211" s="682"/>
      <c r="Z211" s="669">
        <f t="shared" si="57"/>
        <v>35.714285714285715</v>
      </c>
      <c r="AA211" s="910">
        <f t="shared" si="58"/>
        <v>20.151260504201684</v>
      </c>
      <c r="AB211" s="911">
        <v>12</v>
      </c>
      <c r="AC211" s="889">
        <v>2.38</v>
      </c>
      <c r="AD211" s="889">
        <v>2.06</v>
      </c>
      <c r="AE211" s="889">
        <v>3.24</v>
      </c>
      <c r="AF211" s="889">
        <v>3.05</v>
      </c>
      <c r="AG211" s="889">
        <v>9.9</v>
      </c>
      <c r="AH211" s="889">
        <v>-40.300000000000004</v>
      </c>
      <c r="AI211" s="889">
        <v>14.02</v>
      </c>
      <c r="AJ211" s="889">
        <v>17.100000000000001</v>
      </c>
      <c r="AK211" s="889">
        <v>9.8000000000000007</v>
      </c>
      <c r="AL211" s="902">
        <v>2310</v>
      </c>
      <c r="AM211" s="896">
        <v>0.70000000000000007</v>
      </c>
      <c r="AN211" s="889">
        <v>1.28</v>
      </c>
      <c r="AO211" s="762">
        <f t="shared" si="59"/>
        <v>-14.400642033613654</v>
      </c>
      <c r="AP211" s="763">
        <f t="shared" si="60"/>
        <v>5.7506184705880292</v>
      </c>
      <c r="AQ211" s="912">
        <f t="shared" si="61"/>
        <v>65.275990778811661</v>
      </c>
      <c r="AR211" s="669">
        <f>INDEX(Historical!$C$7:$C$1381,MATCH(B211,Historical!$B$7:$B$1403,0))*IF(AH211="n/a",1.03,IF(AH211&lt;0,1.01,IF(AH211&gt;10,1.1,(1+AH211/100))))</f>
        <v>0.79790000000000005</v>
      </c>
      <c r="AS211" s="910">
        <f t="shared" si="62"/>
        <v>0.87769000000000008</v>
      </c>
      <c r="AT211" s="910">
        <f t="shared" si="66"/>
        <v>0.96370362000000021</v>
      </c>
      <c r="AU211" s="910">
        <f t="shared" si="66"/>
        <v>1.0581465747600003</v>
      </c>
      <c r="AV211" s="910">
        <f t="shared" si="66"/>
        <v>1.1618449390864805</v>
      </c>
      <c r="AW211" s="669">
        <f t="shared" si="63"/>
        <v>4.8592851338464804</v>
      </c>
      <c r="AX211" s="770">
        <f t="shared" si="64"/>
        <v>10.13195399050559</v>
      </c>
      <c r="AY211" s="959">
        <v>0.18</v>
      </c>
      <c r="AZ211" s="896">
        <v>-0.08</v>
      </c>
      <c r="BA211" s="896">
        <v>-16.559999999999999</v>
      </c>
      <c r="BB211" s="896">
        <v>-8.5400000000000009</v>
      </c>
      <c r="BC211" s="896">
        <v>-8.52</v>
      </c>
      <c r="BE211" s="641">
        <v>1968</v>
      </c>
      <c r="BF211" s="922">
        <f t="shared" si="65"/>
        <v>6</v>
      </c>
      <c r="BG211" s="906">
        <v>2.5</v>
      </c>
    </row>
    <row r="212" spans="1:59" ht="11.25" customHeight="1" x14ac:dyDescent="0.2">
      <c r="A212" s="887" t="s">
        <v>511</v>
      </c>
      <c r="B212" s="899" t="s">
        <v>512</v>
      </c>
      <c r="C212" s="957" t="s">
        <v>108</v>
      </c>
      <c r="D212" s="957" t="s">
        <v>4355</v>
      </c>
      <c r="E212" s="754">
        <v>21</v>
      </c>
      <c r="F212" s="1235">
        <v>163</v>
      </c>
      <c r="G212" s="1208" t="s">
        <v>106</v>
      </c>
      <c r="H212" s="1208" t="s">
        <v>106</v>
      </c>
      <c r="I212" s="898">
        <v>63.25</v>
      </c>
      <c r="J212" s="669">
        <f t="shared" si="52"/>
        <v>2.8458498023715419</v>
      </c>
      <c r="K212" s="908">
        <v>0.45</v>
      </c>
      <c r="L212" s="911">
        <v>4</v>
      </c>
      <c r="M212" s="660">
        <f t="shared" si="53"/>
        <v>1.8</v>
      </c>
      <c r="N212" s="894" t="s">
        <v>319</v>
      </c>
      <c r="O212" s="757">
        <v>0.44500000000000001</v>
      </c>
      <c r="P212" s="885">
        <v>43720</v>
      </c>
      <c r="Q212" s="885">
        <v>43735</v>
      </c>
      <c r="R212" s="660">
        <f t="shared" si="54"/>
        <v>1.1235955056179785</v>
      </c>
      <c r="S212" s="721">
        <f>IF(INDEX(Historical!$D$7:$D$1379,MATCH(B212,Historical!$B$7:$B$1403,0))=0,"n/a",(INDEX(Historical!$C$7:$C$1381,MATCH(B212,Historical!$B$7:$B$1403,0))/INDEX(Historical!$D$7:$D$1379,MATCH(B212,Historical!$B$7:$B$1403,0))-1)*100)</f>
        <v>2.2857142857142909</v>
      </c>
      <c r="T212" s="721">
        <f>IF(INDEX(Historical!$F$7:$F$1372,MATCH(B212,Historical!$B$7:$B$1403,0))=0,"n/a",((INDEX(Historical!$C$7:$C$1381,MATCH(B212,Historical!$B$7:$B$1403,0))/INDEX(Historical!$F$7:$F$1372,MATCH(B212,Historical!$B$7:$B$1403,0)))^(1/3)-1)*100)</f>
        <v>2.4240983937142913</v>
      </c>
      <c r="U212" s="721">
        <f>IF(INDEX(Historical!$H$7:$H$1372,MATCH(B212,Historical!$B$7:$B$1403,0))=0,"n/a",((INDEX(Historical!$C$7:$C$1381,MATCH(B212,Historical!$B$7:$B$1403,0))/INDEX(Historical!$H$7:$H$1372,MATCH(B212,Historical!$B$7:$B$1403,0)))^(1/5)-1)*100)</f>
        <v>2.7574885149268979</v>
      </c>
      <c r="V212" s="721">
        <f>IF(INDEX(Historical!$O$7:$O$1372,MATCH(B212,Historical!$B$7:$B$1403,0))=0,"n/a",((INDEX(Historical!$C$7:$C$1381,MATCH(B212,Historical!$B$7:$B$1403,0))/INDEX(Historical!$O$7:$O$1372,MATCH(B212,Historical!$B$7:$B$1403,0)))^(1/10)-1)*100)</f>
        <v>6.9933152697144729</v>
      </c>
      <c r="W212" s="722">
        <f t="shared" si="55"/>
        <v>0.39430347533001786</v>
      </c>
      <c r="X212" s="723" t="str">
        <f t="shared" si="56"/>
        <v>n/a</v>
      </c>
      <c r="Y212" s="900"/>
      <c r="Z212" s="669" t="str">
        <f t="shared" si="57"/>
        <v>n/a</v>
      </c>
      <c r="AA212" s="910" t="str">
        <f t="shared" si="58"/>
        <v>n/a</v>
      </c>
      <c r="AB212" s="911">
        <v>12</v>
      </c>
      <c r="AC212" s="889" t="s">
        <v>136</v>
      </c>
      <c r="AD212" s="889" t="s">
        <v>136</v>
      </c>
      <c r="AE212" s="889" t="s">
        <v>136</v>
      </c>
      <c r="AF212" s="889" t="s">
        <v>136</v>
      </c>
      <c r="AG212" s="889" t="s">
        <v>136</v>
      </c>
      <c r="AH212" s="889" t="s">
        <v>136</v>
      </c>
      <c r="AI212" s="889" t="s">
        <v>136</v>
      </c>
      <c r="AJ212" s="889" t="s">
        <v>136</v>
      </c>
      <c r="AK212" s="889" t="s">
        <v>136</v>
      </c>
      <c r="AL212" s="902" t="s">
        <v>136</v>
      </c>
      <c r="AM212" s="896" t="s">
        <v>136</v>
      </c>
      <c r="AN212" s="889" t="s">
        <v>136</v>
      </c>
      <c r="AO212" s="762" t="str">
        <f t="shared" si="59"/>
        <v>n/a</v>
      </c>
      <c r="AP212" s="763">
        <f t="shared" si="60"/>
        <v>5.6033383172984399</v>
      </c>
      <c r="AQ212" s="912" t="str">
        <f t="shared" si="61"/>
        <v>n/a</v>
      </c>
      <c r="AR212" s="669">
        <f>INDEX(Historical!$C$7:$C$1381,MATCH(B212,Historical!$B$7:$B$1403,0))*IF(AH212="n/a",1.03,IF(AH212&lt;0,1.01,IF(AH212&gt;10,1.1,(1+AH212/100))))</f>
        <v>1.8437000000000001</v>
      </c>
      <c r="AS212" s="910">
        <f t="shared" si="62"/>
        <v>1.8990110000000002</v>
      </c>
      <c r="AT212" s="910">
        <f t="shared" si="66"/>
        <v>1.9559813300000002</v>
      </c>
      <c r="AU212" s="910">
        <f t="shared" si="66"/>
        <v>2.0146607699000003</v>
      </c>
      <c r="AV212" s="910">
        <f t="shared" si="66"/>
        <v>2.0751005929970003</v>
      </c>
      <c r="AW212" s="669">
        <f t="shared" si="63"/>
        <v>9.7884536928970007</v>
      </c>
      <c r="AX212" s="770">
        <f t="shared" si="64"/>
        <v>15.475816115252176</v>
      </c>
      <c r="AY212" s="959" t="s">
        <v>136</v>
      </c>
      <c r="AZ212" s="896" t="s">
        <v>136</v>
      </c>
      <c r="BA212" s="896" t="s">
        <v>136</v>
      </c>
      <c r="BB212" s="896" t="s">
        <v>136</v>
      </c>
      <c r="BC212" s="896" t="s">
        <v>136</v>
      </c>
      <c r="BD212" s="932" t="s">
        <v>4281</v>
      </c>
      <c r="BE212" s="641">
        <v>1999</v>
      </c>
      <c r="BF212" s="922">
        <f t="shared" si="65"/>
        <v>2</v>
      </c>
      <c r="BG212" s="906" t="s">
        <v>136</v>
      </c>
    </row>
    <row r="213" spans="1:59" ht="11.25" customHeight="1" x14ac:dyDescent="0.2">
      <c r="A213" s="895" t="s">
        <v>540</v>
      </c>
      <c r="B213" s="899" t="s">
        <v>541</v>
      </c>
      <c r="C213" s="957" t="s">
        <v>131</v>
      </c>
      <c r="D213" s="957" t="s">
        <v>4344</v>
      </c>
      <c r="E213" s="754">
        <v>17</v>
      </c>
      <c r="F213" s="1235">
        <v>225</v>
      </c>
      <c r="G213" s="1235" t="s">
        <v>37</v>
      </c>
      <c r="H213" s="1235" t="s">
        <v>115</v>
      </c>
      <c r="I213" s="898">
        <v>78.180000000000007</v>
      </c>
      <c r="J213" s="669">
        <f t="shared" si="52"/>
        <v>4.8094141724226134</v>
      </c>
      <c r="K213" s="901">
        <v>0.94</v>
      </c>
      <c r="L213" s="911">
        <v>4</v>
      </c>
      <c r="M213" s="660">
        <f t="shared" si="53"/>
        <v>3.76</v>
      </c>
      <c r="N213" s="894" t="s">
        <v>326</v>
      </c>
      <c r="O213" s="756">
        <v>0.91749999999999998</v>
      </c>
      <c r="P213" s="885">
        <v>43888</v>
      </c>
      <c r="Q213" s="885">
        <v>43909</v>
      </c>
      <c r="R213" s="660">
        <f t="shared" si="54"/>
        <v>2.4523160762942742</v>
      </c>
      <c r="S213" s="721">
        <f>IF(INDEX(Historical!$D$7:$D$1379,MATCH(B213,Historical!$B$7:$B$1403,0))=0,"n/a",(INDEX(Historical!$C$7:$C$1381,MATCH(B213,Historical!$B$7:$B$1403,0))/INDEX(Historical!$D$7:$D$1379,MATCH(B213,Historical!$B$7:$B$1403,0))-1)*100)</f>
        <v>9.8802395209580887</v>
      </c>
      <c r="T213" s="721">
        <f>IF(INDEX(Historical!$F$7:$F$1372,MATCH(B213,Historical!$B$7:$B$1403,0))=0,"n/a",((INDEX(Historical!$C$7:$C$1381,MATCH(B213,Historical!$B$7:$B$1403,0))/INDEX(Historical!$F$7:$F$1372,MATCH(B213,Historical!$B$7:$B$1403,0)))^(1/3)-1)*100)</f>
        <v>9.43830154913603</v>
      </c>
      <c r="U213" s="721">
        <f>IF(INDEX(Historical!$H$7:$H$1372,MATCH(B213,Historical!$B$7:$B$1403,0))=0,"n/a",((INDEX(Historical!$C$7:$C$1381,MATCH(B213,Historical!$B$7:$B$1403,0))/INDEX(Historical!$H$7:$H$1372,MATCH(B213,Historical!$B$7:$B$1403,0)))^(1/5)-1)*100)</f>
        <v>8.8656737051164392</v>
      </c>
      <c r="V213" s="721">
        <f>IF(INDEX(Historical!$O$7:$O$1372,MATCH(B213,Historical!$B$7:$B$1403,0))=0,"n/a",((INDEX(Historical!$C$7:$C$1381,MATCH(B213,Historical!$B$7:$B$1403,0))/INDEX(Historical!$O$7:$O$1372,MATCH(B213,Historical!$B$7:$B$1403,0)))^(1/10)-1)*100)</f>
        <v>7.686881780010979</v>
      </c>
      <c r="W213" s="722">
        <f t="shared" si="55"/>
        <v>1.1533511193278396</v>
      </c>
      <c r="X213" s="723">
        <f t="shared" si="56"/>
        <v>2.0617845825852186</v>
      </c>
      <c r="Y213" s="689"/>
      <c r="Z213" s="669">
        <f t="shared" si="57"/>
        <v>216.09195402298852</v>
      </c>
      <c r="AA213" s="910">
        <f t="shared" si="58"/>
        <v>44.931034482758626</v>
      </c>
      <c r="AB213" s="911">
        <v>12</v>
      </c>
      <c r="AC213" s="889">
        <v>1.74</v>
      </c>
      <c r="AD213" s="889">
        <v>9.2200000000000006</v>
      </c>
      <c r="AE213" s="889">
        <v>3.88</v>
      </c>
      <c r="AF213" s="889">
        <v>2.2999999999999998</v>
      </c>
      <c r="AG213" s="889">
        <v>3.4000000000000004</v>
      </c>
      <c r="AH213" s="889">
        <v>12.7</v>
      </c>
      <c r="AI213" s="889">
        <v>5.6000000000000005</v>
      </c>
      <c r="AJ213" s="889">
        <v>4.3</v>
      </c>
      <c r="AK213" s="889">
        <v>4.88</v>
      </c>
      <c r="AL213" s="902">
        <v>64260.000000000007</v>
      </c>
      <c r="AM213" s="896">
        <v>0.2</v>
      </c>
      <c r="AN213" s="889">
        <v>1.48</v>
      </c>
      <c r="AO213" s="762">
        <f t="shared" si="59"/>
        <v>-31.255946605219574</v>
      </c>
      <c r="AP213" s="763">
        <f t="shared" si="60"/>
        <v>13.675087877539053</v>
      </c>
      <c r="AQ213" s="912">
        <f t="shared" si="61"/>
        <v>114.31169337138094</v>
      </c>
      <c r="AR213" s="669">
        <f>INDEX(Historical!$C$7:$C$1381,MATCH(B213,Historical!$B$7:$B$1403,0))*IF(AH213="n/a",1.03,IF(AH213&lt;0,1.01,IF(AH213&gt;10,1.1,(1+AH213/100))))</f>
        <v>4.0369999999999999</v>
      </c>
      <c r="AS213" s="910">
        <f t="shared" si="62"/>
        <v>4.2630720000000002</v>
      </c>
      <c r="AT213" s="910">
        <f t="shared" si="66"/>
        <v>4.4711099136000003</v>
      </c>
      <c r="AU213" s="910">
        <f t="shared" si="66"/>
        <v>4.6893000773836802</v>
      </c>
      <c r="AV213" s="910">
        <f t="shared" si="66"/>
        <v>4.9181379211600031</v>
      </c>
      <c r="AW213" s="669">
        <f t="shared" si="63"/>
        <v>22.378619912143684</v>
      </c>
      <c r="AX213" s="770">
        <f t="shared" si="64"/>
        <v>28.624481852319878</v>
      </c>
      <c r="AY213" s="959">
        <v>0.28000000000000003</v>
      </c>
      <c r="AZ213" s="896">
        <v>7.6700000000000008</v>
      </c>
      <c r="BA213" s="896">
        <v>-13.98</v>
      </c>
      <c r="BB213" s="896">
        <v>-7.0499999999999989</v>
      </c>
      <c r="BC213" s="896">
        <v>-2.2999999999999998</v>
      </c>
      <c r="BE213" s="641">
        <v>2004</v>
      </c>
      <c r="BF213" s="922">
        <f t="shared" si="65"/>
        <v>1</v>
      </c>
      <c r="BG213" s="906">
        <v>0.89999999999999991</v>
      </c>
    </row>
    <row r="214" spans="1:59" ht="11.25" customHeight="1" x14ac:dyDescent="0.2">
      <c r="A214" s="895" t="s">
        <v>1111</v>
      </c>
      <c r="B214" s="899" t="s">
        <v>1112</v>
      </c>
      <c r="C214" s="957" t="s">
        <v>112</v>
      </c>
      <c r="D214" s="957" t="s">
        <v>4349</v>
      </c>
      <c r="E214" s="754">
        <v>7</v>
      </c>
      <c r="F214" s="1235">
        <v>678</v>
      </c>
      <c r="G214" s="1235" t="s">
        <v>115</v>
      </c>
      <c r="H214" s="1235" t="s">
        <v>115</v>
      </c>
      <c r="I214" s="898">
        <v>46.13</v>
      </c>
      <c r="J214" s="669">
        <f t="shared" si="52"/>
        <v>3.4901365705614569</v>
      </c>
      <c r="K214" s="901">
        <v>0.40250000000000002</v>
      </c>
      <c r="L214" s="911">
        <v>4</v>
      </c>
      <c r="M214" s="660">
        <f t="shared" si="53"/>
        <v>1.61</v>
      </c>
      <c r="N214" s="894" t="s">
        <v>262</v>
      </c>
      <c r="O214" s="756">
        <v>0.35</v>
      </c>
      <c r="P214" s="885">
        <v>43670</v>
      </c>
      <c r="Q214" s="885">
        <v>43692</v>
      </c>
      <c r="R214" s="660">
        <f t="shared" si="54"/>
        <v>15.000000000000014</v>
      </c>
      <c r="S214" s="721">
        <f>IF(INDEX(Historical!$D$7:$D$1379,MATCH(B214,Historical!$B$7:$B$1403,0))=0,"n/a",(INDEX(Historical!$C$7:$C$1381,MATCH(B214,Historical!$B$7:$B$1403,0))/INDEX(Historical!$D$7:$D$1379,MATCH(B214,Historical!$B$7:$B$1403,0))-1)*100)</f>
        <v>14.885496183206094</v>
      </c>
      <c r="T214" s="721">
        <f>IF(INDEX(Historical!$F$7:$F$1372,MATCH(B214,Historical!$B$7:$B$1403,0))=0,"n/a",((INDEX(Historical!$C$7:$C$1381,MATCH(B214,Historical!$B$7:$B$1403,0))/INDEX(Historical!$F$7:$F$1372,MATCH(B214,Historical!$B$7:$B$1403,0)))^(1/3)-1)*100)</f>
        <v>46.874915616289783</v>
      </c>
      <c r="U214" s="721">
        <f>IF(INDEX(Historical!$H$7:$H$1372,MATCH(B214,Historical!$B$7:$B$1403,0))=0,"n/a",((INDEX(Historical!$C$7:$C$1381,MATCH(B214,Historical!$B$7:$B$1403,0))/INDEX(Historical!$H$7:$H$1372,MATCH(B214,Historical!$B$7:$B$1403,0)))^(1/5)-1)*100)</f>
        <v>38.064825725630037</v>
      </c>
      <c r="V214" s="721" t="str">
        <f>IF(INDEX(Historical!$O$7:$O$1372,MATCH(B214,Historical!$B$7:$B$1403,0))=0,"n/a",((INDEX(Historical!$C$7:$C$1381,MATCH(B214,Historical!$B$7:$B$1403,0))/INDEX(Historical!$O$7:$O$1372,MATCH(B214,Historical!$B$7:$B$1403,0)))^(1/10)-1)*100)</f>
        <v>n/a</v>
      </c>
      <c r="W214" s="722" t="str">
        <f t="shared" si="55"/>
        <v>n/a</v>
      </c>
      <c r="X214" s="723">
        <f t="shared" si="56"/>
        <v>0.67490825754663197</v>
      </c>
      <c r="Y214" s="672"/>
      <c r="Z214" s="669">
        <f t="shared" si="57"/>
        <v>21.994535519125684</v>
      </c>
      <c r="AA214" s="910">
        <f t="shared" si="58"/>
        <v>6.3019125683060109</v>
      </c>
      <c r="AB214" s="911">
        <v>12</v>
      </c>
      <c r="AC214" s="889">
        <v>7.32</v>
      </c>
      <c r="AD214" s="889">
        <v>0.64</v>
      </c>
      <c r="AE214" s="889">
        <v>0.63</v>
      </c>
      <c r="AF214" s="889">
        <v>1.93</v>
      </c>
      <c r="AG214" s="889">
        <v>33.300000000000004</v>
      </c>
      <c r="AH214" s="889">
        <v>28.7</v>
      </c>
      <c r="AI214" s="889">
        <v>7.59</v>
      </c>
      <c r="AJ214" s="889">
        <v>56.399999999999991</v>
      </c>
      <c r="AK214" s="889">
        <v>9.89</v>
      </c>
      <c r="AL214" s="902">
        <v>29790</v>
      </c>
      <c r="AM214" s="896">
        <v>0.3</v>
      </c>
      <c r="AN214" s="889">
        <v>0.73</v>
      </c>
      <c r="AO214" s="762">
        <f t="shared" si="59"/>
        <v>35.253049727885482</v>
      </c>
      <c r="AP214" s="763">
        <f t="shared" si="60"/>
        <v>41.554962296191491</v>
      </c>
      <c r="AQ214" s="912">
        <f t="shared" si="61"/>
        <v>-26.476938593449617</v>
      </c>
      <c r="AR214" s="669">
        <f>INDEX(Historical!$C$7:$C$1381,MATCH(B214,Historical!$B$7:$B$1403,0))*IF(AH214="n/a",1.03,IF(AH214&lt;0,1.01,IF(AH214&gt;10,1.1,(1+AH214/100))))</f>
        <v>1.6555</v>
      </c>
      <c r="AS214" s="910">
        <f t="shared" si="62"/>
        <v>1.78115245</v>
      </c>
      <c r="AT214" s="910">
        <f t="shared" si="66"/>
        <v>1.9573084273049999</v>
      </c>
      <c r="AU214" s="910">
        <f t="shared" si="66"/>
        <v>2.1508862307654644</v>
      </c>
      <c r="AV214" s="910">
        <f t="shared" si="66"/>
        <v>2.3636088789881686</v>
      </c>
      <c r="AW214" s="669">
        <f t="shared" si="63"/>
        <v>9.908455987058634</v>
      </c>
      <c r="AX214" s="770">
        <f t="shared" si="64"/>
        <v>21.479419005113016</v>
      </c>
      <c r="AY214" s="959">
        <v>1.19</v>
      </c>
      <c r="AZ214" s="896">
        <v>2.44</v>
      </c>
      <c r="BA214" s="896">
        <v>-27.279999999999998</v>
      </c>
      <c r="BB214" s="896">
        <v>-20.64</v>
      </c>
      <c r="BC214" s="896">
        <v>-19.439999999999998</v>
      </c>
      <c r="BE214" s="641">
        <v>2013</v>
      </c>
      <c r="BF214" s="922">
        <f t="shared" si="65"/>
        <v>0</v>
      </c>
      <c r="BG214" s="906">
        <v>7.6</v>
      </c>
    </row>
    <row r="215" spans="1:59" ht="11.25" customHeight="1" x14ac:dyDescent="0.2">
      <c r="A215" s="887" t="s">
        <v>207</v>
      </c>
      <c r="B215" s="899" t="s">
        <v>208</v>
      </c>
      <c r="C215" s="957" t="s">
        <v>112</v>
      </c>
      <c r="D215" s="957" t="s">
        <v>212</v>
      </c>
      <c r="E215" s="754">
        <v>33</v>
      </c>
      <c r="F215" s="1235">
        <v>82</v>
      </c>
      <c r="G215" s="1206" t="s">
        <v>37</v>
      </c>
      <c r="H215" s="1206" t="s">
        <v>37</v>
      </c>
      <c r="I215" s="889">
        <v>45.08</v>
      </c>
      <c r="J215" s="669">
        <f t="shared" si="52"/>
        <v>1.8633540372670807</v>
      </c>
      <c r="K215" s="908">
        <v>0.21</v>
      </c>
      <c r="L215" s="911">
        <v>4</v>
      </c>
      <c r="M215" s="660">
        <f t="shared" si="53"/>
        <v>0.84</v>
      </c>
      <c r="N215" s="894" t="s">
        <v>209</v>
      </c>
      <c r="O215" s="757">
        <v>0.19</v>
      </c>
      <c r="P215" s="885">
        <v>43628</v>
      </c>
      <c r="Q215" s="885">
        <v>43644</v>
      </c>
      <c r="R215" s="660">
        <f t="shared" si="54"/>
        <v>10.52631578947368</v>
      </c>
      <c r="S215" s="721">
        <f>IF(INDEX(Historical!$D$7:$D$1379,MATCH(B215,Historical!$B$7:$B$1403,0))=0,"n/a",(INDEX(Historical!$C$7:$C$1381,MATCH(B215,Historical!$B$7:$B$1403,0))/INDEX(Historical!$D$7:$D$1379,MATCH(B215,Historical!$B$7:$B$1403,0))-1)*100)</f>
        <v>9.3333333333333268</v>
      </c>
      <c r="T215" s="721">
        <f>IF(INDEX(Historical!$F$7:$F$1372,MATCH(B215,Historical!$B$7:$B$1403,0))=0,"n/a",((INDEX(Historical!$C$7:$C$1381,MATCH(B215,Historical!$B$7:$B$1403,0))/INDEX(Historical!$F$7:$F$1372,MATCH(B215,Historical!$B$7:$B$1403,0)))^(1/3)-1)*100)</f>
        <v>5.6678852579815864</v>
      </c>
      <c r="U215" s="721">
        <f>IF(INDEX(Historical!$H$7:$H$1372,MATCH(B215,Historical!$B$7:$B$1403,0))=0,"n/a",((INDEX(Historical!$C$7:$C$1381,MATCH(B215,Historical!$B$7:$B$1403,0))/INDEX(Historical!$H$7:$H$1372,MATCH(B215,Historical!$B$7:$B$1403,0)))^(1/5)-1)*100)</f>
        <v>5.2465880290959443</v>
      </c>
      <c r="V215" s="721">
        <f>IF(INDEX(Historical!$O$7:$O$1372,MATCH(B215,Historical!$B$7:$B$1403,0))=0,"n/a",((INDEX(Historical!$C$7:$C$1381,MATCH(B215,Historical!$B$7:$B$1403,0))/INDEX(Historical!$O$7:$O$1372,MATCH(B215,Historical!$B$7:$B$1403,0)))^(1/10)-1)*100)</f>
        <v>13.555611844396509</v>
      </c>
      <c r="W215" s="722">
        <f t="shared" si="55"/>
        <v>0.38704177202187517</v>
      </c>
      <c r="X215" s="723">
        <f t="shared" si="56"/>
        <v>1.1659084509102098</v>
      </c>
      <c r="Y215" s="900"/>
      <c r="Z215" s="669">
        <f t="shared" si="57"/>
        <v>39.069767441860463</v>
      </c>
      <c r="AA215" s="910">
        <f t="shared" si="58"/>
        <v>20.967441860465115</v>
      </c>
      <c r="AB215" s="911">
        <v>7</v>
      </c>
      <c r="AC215" s="889">
        <v>2.15</v>
      </c>
      <c r="AD215" s="889">
        <v>2.63</v>
      </c>
      <c r="AE215" s="889">
        <v>2.06</v>
      </c>
      <c r="AF215" s="889">
        <v>6.28</v>
      </c>
      <c r="AG215" s="889">
        <v>28.7</v>
      </c>
      <c r="AH215" s="889">
        <v>9.7000000000000011</v>
      </c>
      <c r="AI215" s="889">
        <v>10.83</v>
      </c>
      <c r="AJ215" s="889">
        <v>4.5</v>
      </c>
      <c r="AK215" s="889">
        <v>8</v>
      </c>
      <c r="AL215" s="902">
        <v>5790</v>
      </c>
      <c r="AM215" s="896">
        <v>0.4</v>
      </c>
      <c r="AN215" s="889">
        <v>0.78</v>
      </c>
      <c r="AO215" s="762">
        <f t="shared" si="59"/>
        <v>-13.85749979410209</v>
      </c>
      <c r="AP215" s="763">
        <f t="shared" si="60"/>
        <v>7.1099420663630255</v>
      </c>
      <c r="AQ215" s="912">
        <f t="shared" si="61"/>
        <v>141.91415822212727</v>
      </c>
      <c r="AR215" s="669">
        <f>INDEX(Historical!$C$7:$C$1381,MATCH(B215,Historical!$B$7:$B$1403,0))*IF(AH215="n/a",1.03,IF(AH215&lt;0,1.01,IF(AH215&gt;10,1.1,(1+AH215/100))))</f>
        <v>0.8995399999999999</v>
      </c>
      <c r="AS215" s="910">
        <f t="shared" si="62"/>
        <v>0.98949399999999998</v>
      </c>
      <c r="AT215" s="910">
        <f t="shared" si="66"/>
        <v>1.06865352</v>
      </c>
      <c r="AU215" s="910">
        <f t="shared" si="66"/>
        <v>1.1541458016000001</v>
      </c>
      <c r="AV215" s="910">
        <f t="shared" si="66"/>
        <v>1.2464774657280002</v>
      </c>
      <c r="AW215" s="669">
        <f t="shared" si="63"/>
        <v>5.3583107873279996</v>
      </c>
      <c r="AX215" s="770">
        <f t="shared" si="64"/>
        <v>11.886226236308783</v>
      </c>
      <c r="AY215" s="959">
        <v>1.47</v>
      </c>
      <c r="AZ215" s="896">
        <v>-0.3</v>
      </c>
      <c r="BA215" s="896">
        <v>-22.7</v>
      </c>
      <c r="BB215" s="896">
        <v>-17.169999999999998</v>
      </c>
      <c r="BC215" s="896">
        <v>-12.989999999999998</v>
      </c>
      <c r="BE215" s="641">
        <v>1987</v>
      </c>
      <c r="BF215" s="922">
        <f t="shared" si="65"/>
        <v>3</v>
      </c>
      <c r="BG215" s="906">
        <v>11.700000000000001</v>
      </c>
    </row>
    <row r="216" spans="1:59" ht="11.25" customHeight="1" x14ac:dyDescent="0.2">
      <c r="A216" s="887" t="s">
        <v>1115</v>
      </c>
      <c r="B216" s="899" t="s">
        <v>1116</v>
      </c>
      <c r="C216" s="957" t="s">
        <v>246</v>
      </c>
      <c r="D216" s="957" t="s">
        <v>4364</v>
      </c>
      <c r="E216" s="754">
        <v>9</v>
      </c>
      <c r="F216" s="1235">
        <v>512</v>
      </c>
      <c r="G216" s="1209" t="s">
        <v>106</v>
      </c>
      <c r="H216" s="1209" t="s">
        <v>106</v>
      </c>
      <c r="I216" s="898">
        <v>56.29</v>
      </c>
      <c r="J216" s="669">
        <f t="shared" si="52"/>
        <v>1.0659086871558003</v>
      </c>
      <c r="K216" s="901">
        <v>0.15</v>
      </c>
      <c r="L216" s="911">
        <v>4</v>
      </c>
      <c r="M216" s="660">
        <f t="shared" si="53"/>
        <v>0.6</v>
      </c>
      <c r="N216" s="894" t="s">
        <v>720</v>
      </c>
      <c r="O216" s="756">
        <v>0.1</v>
      </c>
      <c r="P216" s="885">
        <v>43735</v>
      </c>
      <c r="Q216" s="885">
        <v>43773</v>
      </c>
      <c r="R216" s="660">
        <f t="shared" si="54"/>
        <v>49.999999999999986</v>
      </c>
      <c r="S216" s="721">
        <f>IF(INDEX(Historical!$D$7:$D$1379,MATCH(B216,Historical!$B$7:$B$1403,0))=0,"n/a",(INDEX(Historical!$C$7:$C$1381,MATCH(B216,Historical!$B$7:$B$1403,0))/INDEX(Historical!$D$7:$D$1379,MATCH(B216,Historical!$B$7:$B$1403,0))-1)*100)</f>
        <v>12.5</v>
      </c>
      <c r="T216" s="721">
        <f>IF(INDEX(Historical!$F$7:$F$1372,MATCH(B216,Historical!$B$7:$B$1403,0))=0,"n/a",((INDEX(Historical!$C$7:$C$1381,MATCH(B216,Historical!$B$7:$B$1403,0))/INDEX(Historical!$F$7:$F$1372,MATCH(B216,Historical!$B$7:$B$1403,0)))^(1/3)-1)*100)</f>
        <v>17.134499842861995</v>
      </c>
      <c r="U216" s="721">
        <f>IF(INDEX(Historical!$H$7:$H$1372,MATCH(B216,Historical!$B$7:$B$1403,0))=0,"n/a",((INDEX(Historical!$C$7:$C$1381,MATCH(B216,Historical!$B$7:$B$1403,0))/INDEX(Historical!$H$7:$H$1372,MATCH(B216,Historical!$B$7:$B$1403,0)))^(1/5)-1)*100)</f>
        <v>13.396657763302722</v>
      </c>
      <c r="V216" s="721">
        <f>IF(INDEX(Historical!$O$7:$O$1372,MATCH(B216,Historical!$B$7:$B$1403,0))=0,"n/a",((INDEX(Historical!$C$7:$C$1381,MATCH(B216,Historical!$B$7:$B$1403,0))/INDEX(Historical!$O$7:$O$1372,MATCH(B216,Historical!$B$7:$B$1403,0)))^(1/10)-1)*100)</f>
        <v>10.894307469981591</v>
      </c>
      <c r="W216" s="722">
        <f t="shared" si="55"/>
        <v>1.2296933788784794</v>
      </c>
      <c r="X216" s="723" t="str">
        <f t="shared" si="56"/>
        <v>n/a</v>
      </c>
      <c r="Y216" s="691" t="s">
        <v>4412</v>
      </c>
      <c r="Z216" s="669">
        <f t="shared" si="57"/>
        <v>12.552301255230125</v>
      </c>
      <c r="AA216" s="910">
        <f t="shared" si="58"/>
        <v>11.776150627615062</v>
      </c>
      <c r="AB216" s="911">
        <v>1</v>
      </c>
      <c r="AC216" s="889">
        <v>4.78</v>
      </c>
      <c r="AD216" s="889" t="s">
        <v>136</v>
      </c>
      <c r="AE216" s="889">
        <v>0.23</v>
      </c>
      <c r="AF216" s="889">
        <v>0.87</v>
      </c>
      <c r="AG216" s="889">
        <v>7.7</v>
      </c>
      <c r="AH216" s="889">
        <v>25.5</v>
      </c>
      <c r="AI216" s="889">
        <v>-2.34</v>
      </c>
      <c r="AJ216" s="889">
        <v>-2.9000000000000004</v>
      </c>
      <c r="AK216" s="889" t="s">
        <v>136</v>
      </c>
      <c r="AL216" s="902">
        <v>1450</v>
      </c>
      <c r="AM216" s="896">
        <v>17.399999999999999</v>
      </c>
      <c r="AN216" s="889">
        <v>0.41</v>
      </c>
      <c r="AO216" s="762">
        <f t="shared" si="59"/>
        <v>2.6864158228434611</v>
      </c>
      <c r="AP216" s="763">
        <f t="shared" si="60"/>
        <v>14.462566450458523</v>
      </c>
      <c r="AQ216" s="912">
        <f t="shared" si="61"/>
        <v>-32.520781648388294</v>
      </c>
      <c r="AR216" s="669">
        <f>INDEX(Historical!$C$7:$C$1381,MATCH(B216,Historical!$B$7:$B$1403,0))*IF(AH216="n/a",1.03,IF(AH216&lt;0,1.01,IF(AH216&gt;10,1.1,(1+AH216/100))))</f>
        <v>0.49500000000000005</v>
      </c>
      <c r="AS216" s="910">
        <f t="shared" si="62"/>
        <v>0.49995000000000006</v>
      </c>
      <c r="AT216" s="910">
        <f t="shared" si="66"/>
        <v>0.51494850000000003</v>
      </c>
      <c r="AU216" s="910">
        <f t="shared" si="66"/>
        <v>0.53039695500000006</v>
      </c>
      <c r="AV216" s="910">
        <f t="shared" si="66"/>
        <v>0.54630886365000009</v>
      </c>
      <c r="AW216" s="669">
        <f t="shared" si="63"/>
        <v>2.5866043186500005</v>
      </c>
      <c r="AX216" s="770">
        <f t="shared" si="64"/>
        <v>4.5951400224729095</v>
      </c>
      <c r="AY216" s="959">
        <v>1.0900000000000001</v>
      </c>
      <c r="AZ216" s="896">
        <v>17.39</v>
      </c>
      <c r="BA216" s="896">
        <v>-35.08</v>
      </c>
      <c r="BB216" s="896">
        <v>-16.48</v>
      </c>
      <c r="BC216" s="896">
        <v>-14.35</v>
      </c>
      <c r="BE216" s="641">
        <v>2012</v>
      </c>
      <c r="BF216" s="922">
        <f t="shared" si="65"/>
        <v>0</v>
      </c>
      <c r="BG216" s="906">
        <v>3.5000000000000004</v>
      </c>
    </row>
    <row r="217" spans="1:59" ht="11.25" customHeight="1" x14ac:dyDescent="0.2">
      <c r="A217" s="887" t="s">
        <v>1125</v>
      </c>
      <c r="B217" s="899" t="s">
        <v>1126</v>
      </c>
      <c r="C217" s="957" t="s">
        <v>4335</v>
      </c>
      <c r="D217" s="957" t="s">
        <v>4336</v>
      </c>
      <c r="E217" s="754">
        <v>10</v>
      </c>
      <c r="F217" s="1235">
        <v>395</v>
      </c>
      <c r="G217" s="1208" t="s">
        <v>106</v>
      </c>
      <c r="H217" s="1208" t="s">
        <v>106</v>
      </c>
      <c r="I217" s="898">
        <v>38.18</v>
      </c>
      <c r="J217" s="669">
        <f t="shared" si="52"/>
        <v>2.9334730225248822</v>
      </c>
      <c r="K217" s="901">
        <v>0.28000000000000003</v>
      </c>
      <c r="L217" s="911">
        <v>4</v>
      </c>
      <c r="M217" s="660">
        <f t="shared" si="53"/>
        <v>1.1200000000000001</v>
      </c>
      <c r="N217" s="894" t="s">
        <v>491</v>
      </c>
      <c r="O217" s="756">
        <v>0.26</v>
      </c>
      <c r="P217" s="885">
        <v>43828</v>
      </c>
      <c r="Q217" s="885">
        <v>43844</v>
      </c>
      <c r="R217" s="660">
        <f t="shared" si="54"/>
        <v>7.6923076923076987</v>
      </c>
      <c r="S217" s="721">
        <f>IF(INDEX(Historical!$D$7:$D$1379,MATCH(B217,Historical!$B$7:$B$1403,0))=0,"n/a",(INDEX(Historical!$C$7:$C$1381,MATCH(B217,Historical!$B$7:$B$1403,0))/INDEX(Historical!$D$7:$D$1379,MATCH(B217,Historical!$B$7:$B$1403,0))-1)*100)</f>
        <v>6.0000000000000053</v>
      </c>
      <c r="T217" s="721">
        <f>IF(INDEX(Historical!$F$7:$F$1372,MATCH(B217,Historical!$B$7:$B$1403,0))=0,"n/a",((INDEX(Historical!$C$7:$C$1381,MATCH(B217,Historical!$B$7:$B$1403,0))/INDEX(Historical!$F$7:$F$1372,MATCH(B217,Historical!$B$7:$B$1403,0)))^(1/3)-1)*100)</f>
        <v>6.3998619239407528</v>
      </c>
      <c r="U217" s="721">
        <f>IF(INDEX(Historical!$H$7:$H$1372,MATCH(B217,Historical!$B$7:$B$1403,0))=0,"n/a",((INDEX(Historical!$C$7:$C$1381,MATCH(B217,Historical!$B$7:$B$1403,0))/INDEX(Historical!$H$7:$H$1372,MATCH(B217,Historical!$B$7:$B$1403,0)))^(1/5)-1)*100)</f>
        <v>5.7896488705653448</v>
      </c>
      <c r="V217" s="721">
        <f>IF(INDEX(Historical!$O$7:$O$1372,MATCH(B217,Historical!$B$7:$B$1403,0))=0,"n/a",((INDEX(Historical!$C$7:$C$1381,MATCH(B217,Historical!$B$7:$B$1403,0))/INDEX(Historical!$O$7:$O$1372,MATCH(B217,Historical!$B$7:$B$1403,0)))^(1/10)-1)*100)</f>
        <v>8.0769610496056909</v>
      </c>
      <c r="W217" s="722">
        <f t="shared" si="55"/>
        <v>0.71681029969161358</v>
      </c>
      <c r="X217" s="723">
        <f t="shared" si="56"/>
        <v>0.12240272453626523</v>
      </c>
      <c r="Y217" s="679"/>
      <c r="Z217" s="669">
        <f t="shared" si="57"/>
        <v>54.106280193236721</v>
      </c>
      <c r="AA217" s="910">
        <f t="shared" si="58"/>
        <v>18.444444444444446</v>
      </c>
      <c r="AB217" s="911">
        <v>12</v>
      </c>
      <c r="AC217" s="889">
        <v>2.0699999999999998</v>
      </c>
      <c r="AD217" s="889">
        <v>2.2999999999999998</v>
      </c>
      <c r="AE217" s="889">
        <v>7.2</v>
      </c>
      <c r="AF217" s="889">
        <v>2.4700000000000002</v>
      </c>
      <c r="AG217" s="889">
        <v>14.499999999999998</v>
      </c>
      <c r="AH217" s="889">
        <v>207.20000000000002</v>
      </c>
      <c r="AI217" s="889">
        <v>13.48</v>
      </c>
      <c r="AJ217" s="889">
        <v>47.3</v>
      </c>
      <c r="AK217" s="889">
        <v>8</v>
      </c>
      <c r="AL217" s="902">
        <v>6750</v>
      </c>
      <c r="AM217" s="896">
        <v>2</v>
      </c>
      <c r="AN217" s="889">
        <v>1.7</v>
      </c>
      <c r="AO217" s="762">
        <f t="shared" si="59"/>
        <v>-9.7213225513542199</v>
      </c>
      <c r="AP217" s="763">
        <f t="shared" si="60"/>
        <v>8.7231218930902266</v>
      </c>
      <c r="AQ217" s="912">
        <f t="shared" si="61"/>
        <v>42.295120206449475</v>
      </c>
      <c r="AR217" s="669">
        <f>INDEX(Historical!$C$7:$C$1381,MATCH(B217,Historical!$B$7:$B$1403,0))*IF(AH217="n/a",1.03,IF(AH217&lt;0,1.01,IF(AH217&gt;10,1.1,(1+AH217/100))))</f>
        <v>1.1660000000000001</v>
      </c>
      <c r="AS217" s="910">
        <f t="shared" si="62"/>
        <v>1.2826000000000002</v>
      </c>
      <c r="AT217" s="910">
        <f t="shared" si="66"/>
        <v>1.3852080000000002</v>
      </c>
      <c r="AU217" s="910">
        <f t="shared" si="66"/>
        <v>1.4960246400000003</v>
      </c>
      <c r="AV217" s="910">
        <f t="shared" si="66"/>
        <v>1.6157066112000005</v>
      </c>
      <c r="AW217" s="669">
        <f t="shared" si="63"/>
        <v>6.9455392512000014</v>
      </c>
      <c r="AX217" s="770">
        <f t="shared" si="64"/>
        <v>18.191564303823995</v>
      </c>
      <c r="AY217" s="959">
        <v>0.73</v>
      </c>
      <c r="AZ217" s="896">
        <v>0.13</v>
      </c>
      <c r="BA217" s="896">
        <v>-16.25</v>
      </c>
      <c r="BB217" s="896">
        <v>-10.91</v>
      </c>
      <c r="BC217" s="896">
        <v>-9.41</v>
      </c>
      <c r="BE217" s="641">
        <v>2011</v>
      </c>
      <c r="BF217" s="922">
        <f t="shared" si="65"/>
        <v>0</v>
      </c>
      <c r="BG217" s="906">
        <v>4.2</v>
      </c>
    </row>
    <row r="218" spans="1:59" s="554" customFormat="1" ht="11.25" customHeight="1" x14ac:dyDescent="0.2">
      <c r="A218" s="887" t="s">
        <v>1117</v>
      </c>
      <c r="B218" s="899" t="s">
        <v>1118</v>
      </c>
      <c r="C218" s="957" t="s">
        <v>108</v>
      </c>
      <c r="D218" s="957" t="s">
        <v>4360</v>
      </c>
      <c r="E218" s="754">
        <v>9</v>
      </c>
      <c r="F218" s="1235">
        <v>498</v>
      </c>
      <c r="G218" s="1235" t="s">
        <v>37</v>
      </c>
      <c r="H218" s="1235" t="s">
        <v>115</v>
      </c>
      <c r="I218" s="898">
        <v>65.58</v>
      </c>
      <c r="J218" s="669">
        <f t="shared" si="52"/>
        <v>2.6837450442207991</v>
      </c>
      <c r="K218" s="901">
        <v>0.44</v>
      </c>
      <c r="L218" s="911">
        <v>4</v>
      </c>
      <c r="M218" s="660">
        <f t="shared" si="53"/>
        <v>1.76</v>
      </c>
      <c r="N218" s="894" t="s">
        <v>428</v>
      </c>
      <c r="O218" s="756">
        <v>0.4</v>
      </c>
      <c r="P218" s="885">
        <v>43698</v>
      </c>
      <c r="Q218" s="885">
        <v>43713</v>
      </c>
      <c r="R218" s="660">
        <f t="shared" si="54"/>
        <v>9.9999999999999947</v>
      </c>
      <c r="S218" s="721">
        <f>IF(INDEX(Historical!$D$7:$D$1379,MATCH(B218,Historical!$B$7:$B$1403,0))=0,"n/a",(INDEX(Historical!$C$7:$C$1381,MATCH(B218,Historical!$B$7:$B$1403,0))/INDEX(Historical!$D$7:$D$1379,MATCH(B218,Historical!$B$7:$B$1403,0))-1)*100)</f>
        <v>11.999999999999989</v>
      </c>
      <c r="T218" s="721">
        <f>IF(INDEX(Historical!$F$7:$F$1372,MATCH(B218,Historical!$B$7:$B$1403,0))=0,"n/a",((INDEX(Historical!$C$7:$C$1381,MATCH(B218,Historical!$B$7:$B$1403,0))/INDEX(Historical!$F$7:$F$1372,MATCH(B218,Historical!$B$7:$B$1403,0)))^(1/3)-1)*100)</f>
        <v>13.140240479934251</v>
      </c>
      <c r="U218" s="721">
        <f>IF(INDEX(Historical!$H$7:$H$1372,MATCH(B218,Historical!$B$7:$B$1403,0))=0,"n/a",((INDEX(Historical!$C$7:$C$1381,MATCH(B218,Historical!$B$7:$B$1403,0))/INDEX(Historical!$H$7:$H$1372,MATCH(B218,Historical!$B$7:$B$1403,0)))^(1/5)-1)*100)</f>
        <v>12.79875101706811</v>
      </c>
      <c r="V218" s="721">
        <f>IF(INDEX(Historical!$O$7:$O$1372,MATCH(B218,Historical!$B$7:$B$1403,0))=0,"n/a",((INDEX(Historical!$C$7:$C$1381,MATCH(B218,Historical!$B$7:$B$1403,0))/INDEX(Historical!$O$7:$O$1372,MATCH(B218,Historical!$B$7:$B$1403,0)))^(1/10)-1)*100)</f>
        <v>30.200545431746772</v>
      </c>
      <c r="W218" s="722">
        <f t="shared" si="55"/>
        <v>0.42379204859042313</v>
      </c>
      <c r="X218" s="723">
        <f t="shared" si="56"/>
        <v>1.3472369491650642</v>
      </c>
      <c r="Y218" s="682"/>
      <c r="Z218" s="669">
        <f t="shared" si="57"/>
        <v>19.404630650496141</v>
      </c>
      <c r="AA218" s="910">
        <f t="shared" si="58"/>
        <v>7.2304299889746408</v>
      </c>
      <c r="AB218" s="911">
        <v>12</v>
      </c>
      <c r="AC218" s="889">
        <v>9.07</v>
      </c>
      <c r="AD218" s="889">
        <v>0.71</v>
      </c>
      <c r="AE218" s="889">
        <v>1.72</v>
      </c>
      <c r="AF218" s="889">
        <v>1.86</v>
      </c>
      <c r="AG218" s="889">
        <v>26.1</v>
      </c>
      <c r="AH218" s="889">
        <v>31.3</v>
      </c>
      <c r="AI218" s="889">
        <v>8.49</v>
      </c>
      <c r="AJ218" s="889">
        <v>9.5</v>
      </c>
      <c r="AK218" s="889">
        <v>10.15</v>
      </c>
      <c r="AL218" s="902">
        <v>20690</v>
      </c>
      <c r="AM218" s="896">
        <v>0.5</v>
      </c>
      <c r="AN218" s="889">
        <v>2.19</v>
      </c>
      <c r="AO218" s="762">
        <f t="shared" si="59"/>
        <v>8.2520660723142676</v>
      </c>
      <c r="AP218" s="763">
        <f t="shared" si="60"/>
        <v>15.482496061288909</v>
      </c>
      <c r="AQ218" s="912">
        <f t="shared" si="61"/>
        <v>-22.687934592637028</v>
      </c>
      <c r="AR218" s="669">
        <f>INDEX(Historical!$C$7:$C$1381,MATCH(B218,Historical!$B$7:$B$1403,0))*IF(AH218="n/a",1.03,IF(AH218&lt;0,1.01,IF(AH218&gt;10,1.1,(1+AH218/100))))</f>
        <v>1.8480000000000001</v>
      </c>
      <c r="AS218" s="910">
        <f t="shared" si="62"/>
        <v>2.0048952</v>
      </c>
      <c r="AT218" s="910">
        <f t="shared" si="66"/>
        <v>2.2053847200000001</v>
      </c>
      <c r="AU218" s="910">
        <f t="shared" si="66"/>
        <v>2.4259231920000004</v>
      </c>
      <c r="AV218" s="910">
        <f t="shared" si="66"/>
        <v>2.6685155112000007</v>
      </c>
      <c r="AW218" s="669">
        <f t="shared" si="63"/>
        <v>11.152718623200002</v>
      </c>
      <c r="AX218" s="770">
        <f t="shared" si="64"/>
        <v>17.006280303751147</v>
      </c>
      <c r="AY218" s="959">
        <v>1.5</v>
      </c>
      <c r="AZ218" s="896">
        <v>0.49</v>
      </c>
      <c r="BA218" s="896">
        <v>-29.470000000000002</v>
      </c>
      <c r="BB218" s="896">
        <v>-17.8</v>
      </c>
      <c r="BC218" s="896">
        <v>-18.86</v>
      </c>
      <c r="BD218" s="932"/>
      <c r="BE218" s="641">
        <v>2011</v>
      </c>
      <c r="BF218" s="922">
        <f t="shared" si="65"/>
        <v>0</v>
      </c>
      <c r="BG218" s="906">
        <v>2.6</v>
      </c>
    </row>
    <row r="219" spans="1:59" ht="11.25" customHeight="1" x14ac:dyDescent="0.2">
      <c r="A219" s="156" t="s">
        <v>4115</v>
      </c>
      <c r="B219" s="612" t="s">
        <v>4116</v>
      </c>
      <c r="C219" s="957" t="s">
        <v>246</v>
      </c>
      <c r="D219" s="957" t="s">
        <v>4364</v>
      </c>
      <c r="E219" s="754">
        <v>5</v>
      </c>
      <c r="F219" s="1235">
        <v>831</v>
      </c>
      <c r="G219" s="1235" t="s">
        <v>106</v>
      </c>
      <c r="H219" s="1235" t="s">
        <v>106</v>
      </c>
      <c r="I219" s="898">
        <v>150.30000000000001</v>
      </c>
      <c r="J219" s="669">
        <f t="shared" si="52"/>
        <v>0.85163007318695938</v>
      </c>
      <c r="K219" s="901">
        <v>0.32</v>
      </c>
      <c r="L219" s="911">
        <v>4</v>
      </c>
      <c r="M219" s="660">
        <f t="shared" si="53"/>
        <v>1.28</v>
      </c>
      <c r="N219" s="894" t="s">
        <v>224</v>
      </c>
      <c r="O219" s="756">
        <v>0.28999999999999998</v>
      </c>
      <c r="P219" s="636">
        <v>43563</v>
      </c>
      <c r="Q219" s="636">
        <v>43578</v>
      </c>
      <c r="R219" s="660">
        <f t="shared" si="54"/>
        <v>10.344827586206906</v>
      </c>
      <c r="S219" s="721">
        <f>IF(INDEX(Historical!$D$7:$D$1379,MATCH(B219,Historical!$B$7:$B$1403,0))=0,"n/a",(INDEX(Historical!$C$7:$C$1381,MATCH(B219,Historical!$B$7:$B$1403,0))/INDEX(Historical!$D$7:$D$1379,MATCH(B219,Historical!$B$7:$B$1403,0))-1)*100)</f>
        <v>10.619469026548689</v>
      </c>
      <c r="T219" s="721">
        <f>IF(INDEX(Historical!$F$7:$F$1372,MATCH(B219,Historical!$B$7:$B$1403,0))=0,"n/a",((INDEX(Historical!$C$7:$C$1381,MATCH(B219,Historical!$B$7:$B$1403,0))/INDEX(Historical!$F$7:$F$1372,MATCH(B219,Historical!$B$7:$B$1403,0)))^(1/3)-1)*100)</f>
        <v>8.82101179818644</v>
      </c>
      <c r="U219" s="721" t="str">
        <f>IF(INDEX(Historical!$H$7:$H$1372,MATCH(B219,Historical!$B$7:$B$1403,0))=0,"n/a",((INDEX(Historical!$C$7:$C$1381,MATCH(B219,Historical!$B$7:$B$1403,0))/INDEX(Historical!$H$7:$H$1372,MATCH(B219,Historical!$B$7:$B$1403,0)))^(1/5)-1)*100)</f>
        <v>n/a</v>
      </c>
      <c r="V219" s="721" t="str">
        <f>IF(INDEX(Historical!$O$7:$O$1372,MATCH(B219,Historical!$B$7:$B$1403,0))=0,"n/a",((INDEX(Historical!$C$7:$C$1381,MATCH(B219,Historical!$B$7:$B$1403,0))/INDEX(Historical!$O$7:$O$1372,MATCH(B219,Historical!$B$7:$B$1403,0)))^(1/10)-1)*100)</f>
        <v>n/a</v>
      </c>
      <c r="W219" s="722" t="str">
        <f t="shared" si="55"/>
        <v>n/a</v>
      </c>
      <c r="X219" s="723" t="str">
        <f t="shared" si="56"/>
        <v>n/a</v>
      </c>
      <c r="Y219" s="900"/>
      <c r="Z219" s="669">
        <f t="shared" si="57"/>
        <v>20.189274447949529</v>
      </c>
      <c r="AA219" s="910">
        <f t="shared" si="58"/>
        <v>23.706624605678236</v>
      </c>
      <c r="AB219" s="911">
        <v>1</v>
      </c>
      <c r="AC219" s="889">
        <v>6.34</v>
      </c>
      <c r="AD219" s="889">
        <v>2.19</v>
      </c>
      <c r="AE219" s="889">
        <v>1.41</v>
      </c>
      <c r="AF219" s="889">
        <v>5.79</v>
      </c>
      <c r="AG219" s="889">
        <v>25.2</v>
      </c>
      <c r="AH219" s="889">
        <v>31.900000000000002</v>
      </c>
      <c r="AI219" s="889">
        <v>11.559999999999999</v>
      </c>
      <c r="AJ219" s="889">
        <v>13.4</v>
      </c>
      <c r="AK219" s="889">
        <v>10.83</v>
      </c>
      <c r="AL219" s="902">
        <v>38480</v>
      </c>
      <c r="AM219" s="896">
        <v>0.16</v>
      </c>
      <c r="AN219" s="889">
        <v>0.42</v>
      </c>
      <c r="AO219" s="762" t="str">
        <f t="shared" si="59"/>
        <v>n/a</v>
      </c>
      <c r="AP219" s="763" t="str">
        <f t="shared" si="60"/>
        <v>n/a</v>
      </c>
      <c r="AQ219" s="912">
        <f t="shared" si="61"/>
        <v>146.9919984910685</v>
      </c>
      <c r="AR219" s="669">
        <f>INDEX(Historical!$C$7:$C$1381,MATCH(B219,Historical!$B$7:$B$1403,0))*IF(AH219="n/a",1.03,IF(AH219&lt;0,1.01,IF(AH219&gt;10,1.1,(1+AH219/100))))</f>
        <v>1.375</v>
      </c>
      <c r="AS219" s="910">
        <f t="shared" si="62"/>
        <v>1.5125000000000002</v>
      </c>
      <c r="AT219" s="910">
        <f t="shared" si="66"/>
        <v>1.6637500000000003</v>
      </c>
      <c r="AU219" s="910">
        <f t="shared" si="66"/>
        <v>1.8301250000000004</v>
      </c>
      <c r="AV219" s="910">
        <f t="shared" si="66"/>
        <v>2.0131375000000005</v>
      </c>
      <c r="AW219" s="669">
        <f t="shared" si="63"/>
        <v>8.3945125000000012</v>
      </c>
      <c r="AX219" s="770">
        <f t="shared" si="64"/>
        <v>5.5851713240186296</v>
      </c>
      <c r="AY219" s="959">
        <v>0.47</v>
      </c>
      <c r="AZ219" s="896">
        <v>38.22</v>
      </c>
      <c r="BA219" s="896">
        <v>-10.02</v>
      </c>
      <c r="BB219" s="896">
        <v>-4.22</v>
      </c>
      <c r="BC219" s="896">
        <v>0.80999999999999994</v>
      </c>
      <c r="BE219" s="641">
        <v>2015</v>
      </c>
      <c r="BF219" s="922">
        <f t="shared" si="65"/>
        <v>0</v>
      </c>
      <c r="BG219" s="906">
        <v>8.4</v>
      </c>
    </row>
    <row r="220" spans="1:59" ht="11.25" customHeight="1" x14ac:dyDescent="0.2">
      <c r="A220" s="895" t="s">
        <v>542</v>
      </c>
      <c r="B220" s="899" t="s">
        <v>543</v>
      </c>
      <c r="C220" s="957" t="s">
        <v>108</v>
      </c>
      <c r="D220" s="957" t="s">
        <v>118</v>
      </c>
      <c r="E220" s="754">
        <v>17</v>
      </c>
      <c r="F220" s="1235">
        <v>204</v>
      </c>
      <c r="G220" s="1207" t="s">
        <v>37</v>
      </c>
      <c r="H220" s="1207" t="s">
        <v>37</v>
      </c>
      <c r="I220" s="898">
        <v>14.27</v>
      </c>
      <c r="J220" s="669">
        <f t="shared" si="52"/>
        <v>4.0644709180098104</v>
      </c>
      <c r="K220" s="901">
        <v>0.14499999999999999</v>
      </c>
      <c r="L220" s="911">
        <v>4</v>
      </c>
      <c r="M220" s="660">
        <f t="shared" si="53"/>
        <v>0.57999999999999996</v>
      </c>
      <c r="N220" s="894" t="s">
        <v>107</v>
      </c>
      <c r="O220" s="756">
        <v>0.14249999999999999</v>
      </c>
      <c r="P220" s="636">
        <v>43585</v>
      </c>
      <c r="Q220" s="636">
        <v>43600</v>
      </c>
      <c r="R220" s="660">
        <f t="shared" si="54"/>
        <v>1.7543859649122824</v>
      </c>
      <c r="S220" s="721">
        <f>IF(INDEX(Historical!$D$7:$D$1379,MATCH(B220,Historical!$B$7:$B$1403,0))=0,"n/a",(INDEX(Historical!$C$7:$C$1381,MATCH(B220,Historical!$B$7:$B$1403,0))/INDEX(Historical!$D$7:$D$1379,MATCH(B220,Historical!$B$7:$B$1403,0))-1)*100)</f>
        <v>1.7621145374449254</v>
      </c>
      <c r="T220" s="721">
        <f>IF(INDEX(Historical!$F$7:$F$1372,MATCH(B220,Historical!$B$7:$B$1403,0))=0,"n/a",((INDEX(Historical!$C$7:$C$1381,MATCH(B220,Historical!$B$7:$B$1403,0))/INDEX(Historical!$F$7:$F$1372,MATCH(B220,Historical!$B$7:$B$1403,0)))^(1/3)-1)*100)</f>
        <v>1.7941034505813303</v>
      </c>
      <c r="U220" s="721">
        <f>IF(INDEX(Historical!$H$7:$H$1372,MATCH(B220,Historical!$B$7:$B$1403,0))=0,"n/a",((INDEX(Historical!$C$7:$C$1381,MATCH(B220,Historical!$B$7:$B$1403,0))/INDEX(Historical!$H$7:$H$1372,MATCH(B220,Historical!$B$7:$B$1403,0)))^(1/5)-1)*100)</f>
        <v>2.0413738367416334</v>
      </c>
      <c r="V220" s="721">
        <f>IF(INDEX(Historical!$O$7:$O$1372,MATCH(B220,Historical!$B$7:$B$1403,0))=0,"n/a",((INDEX(Historical!$C$7:$C$1381,MATCH(B220,Historical!$B$7:$B$1403,0))/INDEX(Historical!$O$7:$O$1372,MATCH(B220,Historical!$B$7:$B$1403,0)))^(1/10)-1)*100)</f>
        <v>2.6984458370878706</v>
      </c>
      <c r="W220" s="722">
        <f t="shared" si="55"/>
        <v>0.75649983730807757</v>
      </c>
      <c r="X220" s="723" t="str">
        <f t="shared" si="56"/>
        <v>n/a</v>
      </c>
      <c r="Y220" s="899"/>
      <c r="Z220" s="669">
        <f t="shared" si="57"/>
        <v>92.063492063492063</v>
      </c>
      <c r="AA220" s="910">
        <f t="shared" si="58"/>
        <v>22.650793650793648</v>
      </c>
      <c r="AB220" s="911">
        <v>12</v>
      </c>
      <c r="AC220" s="889">
        <v>0.63</v>
      </c>
      <c r="AD220" s="889">
        <v>2.27</v>
      </c>
      <c r="AE220" s="889">
        <v>0.5</v>
      </c>
      <c r="AF220" s="889">
        <v>0.92</v>
      </c>
      <c r="AG220" s="889">
        <v>4.2</v>
      </c>
      <c r="AH220" s="889">
        <v>-568.6</v>
      </c>
      <c r="AI220" s="889">
        <v>32.53</v>
      </c>
      <c r="AJ220" s="889">
        <v>-25.900000000000002</v>
      </c>
      <c r="AK220" s="889">
        <v>10</v>
      </c>
      <c r="AL220" s="902">
        <v>395.56</v>
      </c>
      <c r="AM220" s="896">
        <v>0.70000000000000007</v>
      </c>
      <c r="AN220" s="889">
        <v>0.09</v>
      </c>
      <c r="AO220" s="762">
        <f t="shared" si="59"/>
        <v>-16.544948896042204</v>
      </c>
      <c r="AP220" s="763">
        <f t="shared" si="60"/>
        <v>6.1058447547514438</v>
      </c>
      <c r="AQ220" s="912">
        <f t="shared" si="61"/>
        <v>-3.7624925077310967</v>
      </c>
      <c r="AR220" s="669">
        <f>INDEX(Historical!$C$7:$C$1381,MATCH(B220,Historical!$B$7:$B$1403,0))*IF(AH220="n/a",1.03,IF(AH220&lt;0,1.01,IF(AH220&gt;10,1.1,(1+AH220/100))))</f>
        <v>0.58327499999999999</v>
      </c>
      <c r="AS220" s="910">
        <f t="shared" si="62"/>
        <v>0.64160250000000008</v>
      </c>
      <c r="AT220" s="910">
        <f t="shared" si="66"/>
        <v>0.70576275000000011</v>
      </c>
      <c r="AU220" s="910">
        <f t="shared" si="66"/>
        <v>0.77633902500000018</v>
      </c>
      <c r="AV220" s="910">
        <f t="shared" si="66"/>
        <v>0.85397292750000031</v>
      </c>
      <c r="AW220" s="669">
        <f t="shared" si="63"/>
        <v>3.5609522025000002</v>
      </c>
      <c r="AX220" s="770">
        <f t="shared" si="64"/>
        <v>24.954114943938336</v>
      </c>
      <c r="AY220" s="959">
        <v>0.32</v>
      </c>
      <c r="AZ220" s="896">
        <v>14.899999999999999</v>
      </c>
      <c r="BA220" s="896">
        <v>-7.53</v>
      </c>
      <c r="BB220" s="896">
        <v>-1.94</v>
      </c>
      <c r="BC220" s="896">
        <v>-2.11</v>
      </c>
      <c r="BE220" s="641">
        <v>2003</v>
      </c>
      <c r="BF220" s="922">
        <f t="shared" si="65"/>
        <v>1</v>
      </c>
      <c r="BG220" s="906">
        <v>1</v>
      </c>
    </row>
    <row r="221" spans="1:59" ht="11.25" customHeight="1" x14ac:dyDescent="0.2">
      <c r="A221" s="895" t="s">
        <v>544</v>
      </c>
      <c r="B221" s="900" t="s">
        <v>545</v>
      </c>
      <c r="C221" s="957" t="s">
        <v>108</v>
      </c>
      <c r="D221" s="957" t="s">
        <v>118</v>
      </c>
      <c r="E221" s="754">
        <v>17</v>
      </c>
      <c r="F221" s="1235">
        <v>205</v>
      </c>
      <c r="G221" s="1235" t="s">
        <v>106</v>
      </c>
      <c r="H221" s="1235" t="s">
        <v>106</v>
      </c>
      <c r="I221" s="898">
        <v>11.71</v>
      </c>
      <c r="J221" s="669">
        <f t="shared" si="52"/>
        <v>4.3552519214346708</v>
      </c>
      <c r="K221" s="901">
        <v>0.1275</v>
      </c>
      <c r="L221" s="911">
        <v>4</v>
      </c>
      <c r="M221" s="660">
        <f t="shared" si="53"/>
        <v>0.51</v>
      </c>
      <c r="N221" s="894" t="s">
        <v>107</v>
      </c>
      <c r="O221" s="756">
        <v>0.125</v>
      </c>
      <c r="P221" s="636">
        <v>43585</v>
      </c>
      <c r="Q221" s="636">
        <v>43600</v>
      </c>
      <c r="R221" s="660">
        <f t="shared" si="54"/>
        <v>2.0000000000000018</v>
      </c>
      <c r="S221" s="721">
        <f>IF(INDEX(Historical!$D$7:$D$1379,MATCH(B221,Historical!$B$7:$B$1403,0))=0,"n/a",(INDEX(Historical!$C$7:$C$1381,MATCH(B221,Historical!$B$7:$B$1403,0))/INDEX(Historical!$D$7:$D$1379,MATCH(B221,Historical!$B$7:$B$1403,0))-1)*100)</f>
        <v>2.0100502512562679</v>
      </c>
      <c r="T221" s="721">
        <f>IF(INDEX(Historical!$F$7:$F$1372,MATCH(B221,Historical!$B$7:$B$1403,0))=0,"n/a",((INDEX(Historical!$C$7:$C$1381,MATCH(B221,Historical!$B$7:$B$1403,0))/INDEX(Historical!$F$7:$F$1372,MATCH(B221,Historical!$B$7:$B$1403,0)))^(1/3)-1)*100)</f>
        <v>2.0518519246802258</v>
      </c>
      <c r="U221" s="721">
        <f>IF(INDEX(Historical!$H$7:$H$1372,MATCH(B221,Historical!$B$7:$B$1403,0))=0,"n/a",((INDEX(Historical!$C$7:$C$1381,MATCH(B221,Historical!$B$7:$B$1403,0))/INDEX(Historical!$H$7:$H$1372,MATCH(B221,Historical!$B$7:$B$1403,0)))^(1/5)-1)*100)</f>
        <v>1.8523399981623223</v>
      </c>
      <c r="V221" s="721">
        <f>IF(INDEX(Historical!$O$7:$O$1372,MATCH(B221,Historical!$B$7:$B$1403,0))=0,"n/a",((INDEX(Historical!$C$7:$C$1381,MATCH(B221,Historical!$B$7:$B$1403,0))/INDEX(Historical!$O$7:$O$1372,MATCH(B221,Historical!$B$7:$B$1403,0)))^(1/10)-1)*100)</f>
        <v>2.6029006066917937</v>
      </c>
      <c r="W221" s="722">
        <f t="shared" si="55"/>
        <v>0.71164453740574796</v>
      </c>
      <c r="X221" s="723" t="str">
        <f t="shared" si="56"/>
        <v>n/a</v>
      </c>
      <c r="Y221" s="899"/>
      <c r="Z221" s="669">
        <f t="shared" si="57"/>
        <v>80.952380952380949</v>
      </c>
      <c r="AA221" s="910">
        <f t="shared" si="58"/>
        <v>18.587301587301589</v>
      </c>
      <c r="AB221" s="911">
        <v>12</v>
      </c>
      <c r="AC221" s="889">
        <v>0.63</v>
      </c>
      <c r="AD221" s="889" t="s">
        <v>136</v>
      </c>
      <c r="AE221" s="889">
        <v>0.08</v>
      </c>
      <c r="AF221" s="889">
        <v>0.76</v>
      </c>
      <c r="AG221" s="889" t="s">
        <v>136</v>
      </c>
      <c r="AH221" s="889" t="s">
        <v>136</v>
      </c>
      <c r="AI221" s="889" t="s">
        <v>136</v>
      </c>
      <c r="AJ221" s="889" t="s">
        <v>136</v>
      </c>
      <c r="AK221" s="889" t="s">
        <v>136</v>
      </c>
      <c r="AL221" s="902">
        <v>65.3</v>
      </c>
      <c r="AM221" s="896">
        <v>3.42</v>
      </c>
      <c r="AN221" s="889" t="s">
        <v>136</v>
      </c>
      <c r="AO221" s="762">
        <f t="shared" si="59"/>
        <v>-12.379709667704596</v>
      </c>
      <c r="AP221" s="763">
        <f t="shared" si="60"/>
        <v>6.2075919195969931</v>
      </c>
      <c r="AQ221" s="912">
        <f t="shared" si="61"/>
        <v>-20.763787161146507</v>
      </c>
      <c r="AR221" s="669">
        <f>INDEX(Historical!$C$7:$C$1381,MATCH(B221,Historical!$B$7:$B$1403,0))*IF(AH221="n/a",1.03,IF(AH221&lt;0,1.01,IF(AH221&gt;10,1.1,(1+AH221/100))))</f>
        <v>0.522725</v>
      </c>
      <c r="AS221" s="910">
        <f t="shared" si="62"/>
        <v>0.53840675000000005</v>
      </c>
      <c r="AT221" s="910">
        <f t="shared" si="66"/>
        <v>0.55455895250000009</v>
      </c>
      <c r="AU221" s="910">
        <f t="shared" si="66"/>
        <v>0.57119572107500016</v>
      </c>
      <c r="AV221" s="910">
        <f t="shared" si="66"/>
        <v>0.58833159270725022</v>
      </c>
      <c r="AW221" s="669">
        <f t="shared" si="63"/>
        <v>2.7752180162822504</v>
      </c>
      <c r="AX221" s="770">
        <f t="shared" si="64"/>
        <v>23.699556074143896</v>
      </c>
      <c r="AY221" s="959" t="s">
        <v>136</v>
      </c>
      <c r="AZ221" s="896">
        <v>0.95</v>
      </c>
      <c r="BA221" s="896">
        <v>-20.880000000000003</v>
      </c>
      <c r="BB221" s="896">
        <v>-6.79</v>
      </c>
      <c r="BC221" s="896">
        <v>-11.379999999999999</v>
      </c>
      <c r="BE221" s="641">
        <v>2003</v>
      </c>
      <c r="BF221" s="922">
        <f t="shared" si="65"/>
        <v>1</v>
      </c>
      <c r="BG221" s="906" t="s">
        <v>136</v>
      </c>
    </row>
    <row r="222" spans="1:59" s="796" customFormat="1" ht="11.25" customHeight="1" x14ac:dyDescent="0.2">
      <c r="A222" s="777" t="s">
        <v>1595</v>
      </c>
      <c r="B222" s="804" t="s">
        <v>1596</v>
      </c>
      <c r="C222" s="957" t="s">
        <v>153</v>
      </c>
      <c r="D222" s="957" t="s">
        <v>4337</v>
      </c>
      <c r="E222" s="778">
        <v>9</v>
      </c>
      <c r="F222" s="1235">
        <v>552</v>
      </c>
      <c r="G222" s="1234" t="s">
        <v>106</v>
      </c>
      <c r="H222" s="1234" t="s">
        <v>106</v>
      </c>
      <c r="I222" s="779">
        <v>106.06</v>
      </c>
      <c r="J222" s="780">
        <f t="shared" si="52"/>
        <v>2.112012068640392</v>
      </c>
      <c r="K222" s="781">
        <v>0.56000000000000005</v>
      </c>
      <c r="L222" s="782">
        <v>4</v>
      </c>
      <c r="M222" s="783">
        <f t="shared" si="53"/>
        <v>2.2400000000000002</v>
      </c>
      <c r="N222" s="784" t="s">
        <v>621</v>
      </c>
      <c r="O222" s="785">
        <v>0.53</v>
      </c>
      <c r="P222" s="786">
        <v>43927</v>
      </c>
      <c r="Q222" s="786">
        <v>43942</v>
      </c>
      <c r="R222" s="783">
        <f t="shared" si="54"/>
        <v>5.660377358490571</v>
      </c>
      <c r="S222" s="721">
        <f>IF(INDEX(Historical!$D$7:$D$1379,MATCH(B222,Historical!$B$7:$B$1403,0))=0,"n/a",(INDEX(Historical!$C$7:$C$1381,MATCH(B222,Historical!$B$7:$B$1403,0))/INDEX(Historical!$D$7:$D$1379,MATCH(B222,Historical!$B$7:$B$1403,0))-1)*100)</f>
        <v>8.7179487179487314</v>
      </c>
      <c r="T222" s="721">
        <f>IF(INDEX(Historical!$F$7:$F$1372,MATCH(B222,Historical!$B$7:$B$1403,0))=0,"n/a",((INDEX(Historical!$C$7:$C$1381,MATCH(B222,Historical!$B$7:$B$1403,0))/INDEX(Historical!$F$7:$F$1372,MATCH(B222,Historical!$B$7:$B$1403,0)))^(1/3)-1)*100)</f>
        <v>9.8344617513870922</v>
      </c>
      <c r="U222" s="721">
        <f>IF(INDEX(Historical!$H$7:$H$1372,MATCH(B222,Historical!$B$7:$B$1403,0))=0,"n/a",((INDEX(Historical!$C$7:$C$1381,MATCH(B222,Historical!$B$7:$B$1403,0))/INDEX(Historical!$H$7:$H$1372,MATCH(B222,Historical!$B$7:$B$1403,0)))^(1/5)-1)*100)</f>
        <v>10.44580631344374</v>
      </c>
      <c r="V222" s="721">
        <f>IF(INDEX(Historical!$O$7:$O$1372,MATCH(B222,Historical!$B$7:$B$1403,0))=0,"n/a",((INDEX(Historical!$C$7:$C$1381,MATCH(B222,Historical!$B$7:$B$1403,0))/INDEX(Historical!$O$7:$O$1372,MATCH(B222,Historical!$B$7:$B$1403,0)))^(1/10)-1)*100)</f>
        <v>18.148329891961556</v>
      </c>
      <c r="W222" s="722">
        <f t="shared" si="55"/>
        <v>0.57557948172798556</v>
      </c>
      <c r="X222" s="723">
        <f t="shared" si="56"/>
        <v>1.024098658180759</v>
      </c>
      <c r="Y222" s="787"/>
      <c r="Z222" s="780">
        <f t="shared" si="57"/>
        <v>36.482084690553748</v>
      </c>
      <c r="AA222" s="788">
        <f t="shared" si="58"/>
        <v>17.273615635179155</v>
      </c>
      <c r="AB222" s="782">
        <v>12</v>
      </c>
      <c r="AC222" s="789">
        <v>6.14</v>
      </c>
      <c r="AD222" s="789">
        <v>3.6</v>
      </c>
      <c r="AE222" s="789">
        <v>1.84</v>
      </c>
      <c r="AF222" s="789">
        <v>2.46</v>
      </c>
      <c r="AG222" s="789">
        <v>15.5</v>
      </c>
      <c r="AH222" s="789">
        <v>18.7</v>
      </c>
      <c r="AI222" s="789">
        <v>4.6399999999999997</v>
      </c>
      <c r="AJ222" s="789">
        <v>10.199999999999999</v>
      </c>
      <c r="AK222" s="789">
        <v>4.8</v>
      </c>
      <c r="AL222" s="790">
        <v>14250</v>
      </c>
      <c r="AM222" s="791">
        <v>0.1</v>
      </c>
      <c r="AN222" s="789">
        <v>0.85</v>
      </c>
      <c r="AO222" s="792">
        <f t="shared" si="59"/>
        <v>-4.7157972530950225</v>
      </c>
      <c r="AP222" s="793">
        <f t="shared" si="60"/>
        <v>12.557818382084132</v>
      </c>
      <c r="AQ222" s="794">
        <f t="shared" si="61"/>
        <v>37.425688141370458</v>
      </c>
      <c r="AR222" s="669">
        <f>INDEX(Historical!$C$7:$C$1381,MATCH(B222,Historical!$B$7:$B$1403,0))*IF(AH222="n/a",1.03,IF(AH222&lt;0,1.01,IF(AH222&gt;10,1.1,(1+AH222/100))))</f>
        <v>2.3320000000000003</v>
      </c>
      <c r="AS222" s="788">
        <f t="shared" si="62"/>
        <v>2.4402048000000005</v>
      </c>
      <c r="AT222" s="788">
        <f t="shared" si="66"/>
        <v>2.5573346304000006</v>
      </c>
      <c r="AU222" s="788">
        <f t="shared" si="66"/>
        <v>2.6800866926592009</v>
      </c>
      <c r="AV222" s="788">
        <f t="shared" si="66"/>
        <v>2.8087308539068427</v>
      </c>
      <c r="AW222" s="780">
        <f t="shared" si="63"/>
        <v>12.818356976966045</v>
      </c>
      <c r="AX222" s="795">
        <f t="shared" si="64"/>
        <v>12.085948497987973</v>
      </c>
      <c r="AY222" s="960">
        <v>0.91</v>
      </c>
      <c r="AZ222" s="791">
        <v>28.42</v>
      </c>
      <c r="BA222" s="791">
        <v>-6.94</v>
      </c>
      <c r="BB222" s="791">
        <v>-2.67</v>
      </c>
      <c r="BC222" s="791">
        <v>2.09</v>
      </c>
      <c r="BD222" s="933"/>
      <c r="BE222" s="641">
        <v>2012</v>
      </c>
      <c r="BF222" s="922">
        <f t="shared" si="65"/>
        <v>0</v>
      </c>
      <c r="BG222" s="847">
        <v>7.0000000000000009</v>
      </c>
    </row>
    <row r="223" spans="1:59" ht="11.25" customHeight="1" x14ac:dyDescent="0.2">
      <c r="A223" s="905" t="s">
        <v>4403</v>
      </c>
      <c r="B223" s="899" t="s">
        <v>3814</v>
      </c>
      <c r="C223" s="957" t="s">
        <v>246</v>
      </c>
      <c r="D223" s="957" t="s">
        <v>4367</v>
      </c>
      <c r="E223" s="754">
        <v>6</v>
      </c>
      <c r="F223" s="1235">
        <v>786</v>
      </c>
      <c r="G223" s="1235" t="s">
        <v>106</v>
      </c>
      <c r="H223" s="1235" t="s">
        <v>106</v>
      </c>
      <c r="I223" s="898">
        <v>53.27</v>
      </c>
      <c r="J223" s="669">
        <f t="shared" si="52"/>
        <v>1.3140604467805517</v>
      </c>
      <c r="K223" s="901">
        <v>0.17499999999999999</v>
      </c>
      <c r="L223" s="911">
        <v>4</v>
      </c>
      <c r="M223" s="660">
        <f t="shared" si="53"/>
        <v>0.7</v>
      </c>
      <c r="N223" s="894" t="s">
        <v>148</v>
      </c>
      <c r="O223" s="756">
        <v>0.15</v>
      </c>
      <c r="P223" s="885">
        <v>43794</v>
      </c>
      <c r="Q223" s="885">
        <v>43809</v>
      </c>
      <c r="R223" s="660">
        <f t="shared" si="54"/>
        <v>16.666666666666664</v>
      </c>
      <c r="S223" s="721">
        <f>IF(INDEX(Historical!$D$7:$D$1379,MATCH(B223,Historical!$B$7:$B$1403,0))=0,"n/a",(INDEX(Historical!$C$7:$C$1381,MATCH(B223,Historical!$B$7:$B$1403,0))/INDEX(Historical!$D$7:$D$1379,MATCH(B223,Historical!$B$7:$B$1403,0))-1)*100)</f>
        <v>19.047619047619047</v>
      </c>
      <c r="T223" s="721">
        <f>IF(INDEX(Historical!$F$7:$F$1372,MATCH(B223,Historical!$B$7:$B$1403,0))=0,"n/a",((INDEX(Historical!$C$7:$C$1381,MATCH(B223,Historical!$B$7:$B$1403,0))/INDEX(Historical!$F$7:$F$1372,MATCH(B223,Historical!$B$7:$B$1403,0)))^(1/3)-1)*100)</f>
        <v>22.499326257411155</v>
      </c>
      <c r="U223" s="721">
        <f>IF(INDEX(Historical!$H$7:$H$1372,MATCH(B223,Historical!$B$7:$B$1403,0))=0,"n/a",((INDEX(Historical!$C$7:$C$1381,MATCH(B223,Historical!$B$7:$B$1403,0))/INDEX(Historical!$H$7:$H$1372,MATCH(B223,Historical!$B$7:$B$1403,0)))^(1/5)-1)*100)</f>
        <v>25.594321575479007</v>
      </c>
      <c r="V223" s="721">
        <f>IF(INDEX(Historical!$O$7:$O$1372,MATCH(B223,Historical!$B$7:$B$1403,0))=0,"n/a",((INDEX(Historical!$C$7:$C$1381,MATCH(B223,Historical!$B$7:$B$1403,0))/INDEX(Historical!$O$7:$O$1372,MATCH(B223,Historical!$B$7:$B$1403,0)))^(1/10)-1)*100)</f>
        <v>15.339715498651451</v>
      </c>
      <c r="W223" s="722">
        <f t="shared" si="55"/>
        <v>1.6685004084807871</v>
      </c>
      <c r="X223" s="723">
        <f t="shared" si="56"/>
        <v>1.062005044625685</v>
      </c>
      <c r="Y223" s="900"/>
      <c r="Z223" s="669">
        <f t="shared" si="57"/>
        <v>14.925373134328357</v>
      </c>
      <c r="AA223" s="910">
        <f t="shared" si="58"/>
        <v>11.35820895522388</v>
      </c>
      <c r="AB223" s="911">
        <v>9</v>
      </c>
      <c r="AC223" s="889">
        <v>4.6900000000000004</v>
      </c>
      <c r="AD223" s="889">
        <v>0.78</v>
      </c>
      <c r="AE223" s="889">
        <v>1.08</v>
      </c>
      <c r="AF223" s="889">
        <v>1.92</v>
      </c>
      <c r="AG223" s="889">
        <v>18</v>
      </c>
      <c r="AH223" s="889">
        <v>4.8</v>
      </c>
      <c r="AI223" s="889">
        <v>4.38</v>
      </c>
      <c r="AJ223" s="889">
        <v>24.099999999999998</v>
      </c>
      <c r="AK223" s="889">
        <v>14.6</v>
      </c>
      <c r="AL223" s="902">
        <v>19570</v>
      </c>
      <c r="AM223" s="896">
        <v>6.7</v>
      </c>
      <c r="AN223" s="889">
        <v>0.37</v>
      </c>
      <c r="AO223" s="762">
        <f t="shared" si="59"/>
        <v>15.550173067035679</v>
      </c>
      <c r="AP223" s="763">
        <f t="shared" si="60"/>
        <v>26.908382022259559</v>
      </c>
      <c r="AQ223" s="912">
        <f t="shared" si="61"/>
        <v>-1.5503260114198669</v>
      </c>
      <c r="AR223" s="669">
        <f>INDEX(Historical!$C$7:$C$1381,MATCH(B223,Historical!$B$7:$B$1403,0))*IF(AH223="n/a",1.03,IF(AH223&lt;0,1.01,IF(AH223&gt;10,1.1,(1+AH223/100))))</f>
        <v>0.65500000000000003</v>
      </c>
      <c r="AS223" s="910">
        <f t="shared" si="62"/>
        <v>0.6836890000000001</v>
      </c>
      <c r="AT223" s="910">
        <f t="shared" si="66"/>
        <v>0.75205790000000017</v>
      </c>
      <c r="AU223" s="910">
        <f t="shared" si="66"/>
        <v>0.82726369000000022</v>
      </c>
      <c r="AV223" s="910">
        <f t="shared" si="66"/>
        <v>0.9099900590000003</v>
      </c>
      <c r="AW223" s="669">
        <f t="shared" si="63"/>
        <v>3.8280006490000007</v>
      </c>
      <c r="AX223" s="770">
        <f t="shared" si="64"/>
        <v>7.1860346330016904</v>
      </c>
      <c r="AY223" s="959">
        <v>0.91</v>
      </c>
      <c r="AZ223" s="896">
        <v>40.89</v>
      </c>
      <c r="BA223" s="896">
        <v>-14.82</v>
      </c>
      <c r="BB223" s="896">
        <v>-6.5</v>
      </c>
      <c r="BC223" s="896">
        <v>4.4799999999999995</v>
      </c>
      <c r="BE223" s="641">
        <v>2014</v>
      </c>
      <c r="BF223" s="922">
        <f t="shared" si="65"/>
        <v>0</v>
      </c>
      <c r="BG223" s="906">
        <v>11.3</v>
      </c>
    </row>
    <row r="224" spans="1:59" ht="11.25" customHeight="1" x14ac:dyDescent="0.2">
      <c r="A224" s="905" t="s">
        <v>3816</v>
      </c>
      <c r="B224" s="899" t="s">
        <v>3817</v>
      </c>
      <c r="C224" s="957" t="s">
        <v>108</v>
      </c>
      <c r="D224" s="957" t="s">
        <v>4351</v>
      </c>
      <c r="E224" s="754">
        <v>6</v>
      </c>
      <c r="F224" s="1235">
        <v>785</v>
      </c>
      <c r="G224" s="1158" t="s">
        <v>106</v>
      </c>
      <c r="H224" s="1158" t="s">
        <v>106</v>
      </c>
      <c r="I224" s="898">
        <v>126.73</v>
      </c>
      <c r="J224" s="669">
        <f t="shared" si="52"/>
        <v>7.1017123017438646</v>
      </c>
      <c r="K224" s="901">
        <v>9</v>
      </c>
      <c r="L224" s="911">
        <v>1</v>
      </c>
      <c r="M224" s="660">
        <f t="shared" si="53"/>
        <v>9</v>
      </c>
      <c r="N224" s="894" t="s">
        <v>171</v>
      </c>
      <c r="O224" s="756">
        <v>8</v>
      </c>
      <c r="P224" s="885">
        <v>43797</v>
      </c>
      <c r="Q224" s="885">
        <v>43808</v>
      </c>
      <c r="R224" s="660">
        <f t="shared" si="54"/>
        <v>12.5</v>
      </c>
      <c r="S224" s="721">
        <f>IF(INDEX(Historical!$D$7:$D$1379,MATCH(B224,Historical!$B$7:$B$1403,0))=0,"n/a",(INDEX(Historical!$C$7:$C$1381,MATCH(B224,Historical!$B$7:$B$1403,0))/INDEX(Historical!$D$7:$D$1379,MATCH(B224,Historical!$B$7:$B$1403,0))-1)*100)</f>
        <v>12.5</v>
      </c>
      <c r="T224" s="721">
        <f>IF(INDEX(Historical!$F$7:$F$1372,MATCH(B224,Historical!$B$7:$B$1403,0))=0,"n/a",((INDEX(Historical!$C$7:$C$1381,MATCH(B224,Historical!$B$7:$B$1403,0))/INDEX(Historical!$F$7:$F$1372,MATCH(B224,Historical!$B$7:$B$1403,0)))^(1/3)-1)*100)</f>
        <v>14.471424255333186</v>
      </c>
      <c r="U224" s="721">
        <f>IF(INDEX(Historical!$H$7:$H$1372,MATCH(B224,Historical!$B$7:$B$1403,0))=0,"n/a",((INDEX(Historical!$C$7:$C$1381,MATCH(B224,Historical!$B$7:$B$1403,0))/INDEX(Historical!$H$7:$H$1372,MATCH(B224,Historical!$B$7:$B$1403,0)))^(1/5)-1)*100)</f>
        <v>17.607902252467355</v>
      </c>
      <c r="V224" s="721">
        <f>IF(INDEX(Historical!$O$7:$O$1372,MATCH(B224,Historical!$B$7:$B$1403,0))=0,"n/a",((INDEX(Historical!$C$7:$C$1381,MATCH(B224,Historical!$B$7:$B$1403,0))/INDEX(Historical!$O$7:$O$1372,MATCH(B224,Historical!$B$7:$B$1403,0)))^(1/10)-1)*100)</f>
        <v>-1.0480741793785553</v>
      </c>
      <c r="W224" s="722" t="str">
        <f t="shared" si="55"/>
        <v>n/a</v>
      </c>
      <c r="X224" s="723">
        <f t="shared" si="56"/>
        <v>1.2759349458309677</v>
      </c>
      <c r="Y224" s="900"/>
      <c r="Z224" s="669">
        <f t="shared" si="57"/>
        <v>68.754774637127582</v>
      </c>
      <c r="AA224" s="910">
        <f t="shared" si="58"/>
        <v>9.6814362108479752</v>
      </c>
      <c r="AB224" s="911">
        <v>12</v>
      </c>
      <c r="AC224" s="889">
        <v>13.09</v>
      </c>
      <c r="AD224" s="889" t="s">
        <v>136</v>
      </c>
      <c r="AE224" s="889">
        <v>3.23</v>
      </c>
      <c r="AF224" s="889">
        <v>1.94</v>
      </c>
      <c r="AG224" s="889">
        <v>21.9</v>
      </c>
      <c r="AH224" s="889">
        <v>-14.799999999999999</v>
      </c>
      <c r="AI224" s="889" t="s">
        <v>136</v>
      </c>
      <c r="AJ224" s="889">
        <v>13.8</v>
      </c>
      <c r="AK224" s="889" t="s">
        <v>136</v>
      </c>
      <c r="AL224" s="902">
        <v>437.22</v>
      </c>
      <c r="AM224" s="896">
        <v>2</v>
      </c>
      <c r="AN224" s="889">
        <v>0</v>
      </c>
      <c r="AO224" s="762">
        <f t="shared" si="59"/>
        <v>15.028178343363246</v>
      </c>
      <c r="AP224" s="763">
        <f t="shared" si="60"/>
        <v>24.709614554211221</v>
      </c>
      <c r="AQ224" s="912">
        <f t="shared" si="61"/>
        <v>-8.6350754172038293</v>
      </c>
      <c r="AR224" s="669">
        <f>INDEX(Historical!$C$7:$C$1381,MATCH(B224,Historical!$B$7:$B$1403,0))*IF(AH224="n/a",1.03,IF(AH224&lt;0,1.01,IF(AH224&gt;10,1.1,(1+AH224/100))))</f>
        <v>9.09</v>
      </c>
      <c r="AS224" s="910">
        <f t="shared" si="62"/>
        <v>9.3627000000000002</v>
      </c>
      <c r="AT224" s="910">
        <f t="shared" si="66"/>
        <v>9.6435810000000011</v>
      </c>
      <c r="AU224" s="910">
        <f t="shared" si="66"/>
        <v>9.932888430000002</v>
      </c>
      <c r="AV224" s="910">
        <f t="shared" si="66"/>
        <v>10.230875082900003</v>
      </c>
      <c r="AW224" s="669">
        <f t="shared" si="63"/>
        <v>48.260044512900009</v>
      </c>
      <c r="AX224" s="770">
        <f t="shared" si="64"/>
        <v>38.080994644440942</v>
      </c>
      <c r="AY224" s="959">
        <v>0.5</v>
      </c>
      <c r="AZ224" s="896">
        <v>8.43</v>
      </c>
      <c r="BA224" s="896">
        <v>-13.28</v>
      </c>
      <c r="BB224" s="896">
        <v>-10.11</v>
      </c>
      <c r="BC224" s="896">
        <v>-4.8099999999999996</v>
      </c>
      <c r="BE224" s="641">
        <v>2014</v>
      </c>
      <c r="BF224" s="922">
        <f t="shared" si="65"/>
        <v>0</v>
      </c>
      <c r="BG224" s="906">
        <v>15.2</v>
      </c>
    </row>
    <row r="225" spans="1:59" ht="11.25" customHeight="1" x14ac:dyDescent="0.2">
      <c r="A225" s="895" t="s">
        <v>2160</v>
      </c>
      <c r="B225" s="899" t="s">
        <v>2161</v>
      </c>
      <c r="C225" s="957" t="s">
        <v>153</v>
      </c>
      <c r="D225" s="957" t="s">
        <v>4340</v>
      </c>
      <c r="E225" s="754">
        <v>7</v>
      </c>
      <c r="F225" s="1235">
        <v>732</v>
      </c>
      <c r="G225" s="1235" t="s">
        <v>106</v>
      </c>
      <c r="H225" s="1235" t="s">
        <v>106</v>
      </c>
      <c r="I225" s="898">
        <v>144.58000000000001</v>
      </c>
      <c r="J225" s="669">
        <f t="shared" si="52"/>
        <v>0.49799419006778245</v>
      </c>
      <c r="K225" s="901">
        <v>0.18</v>
      </c>
      <c r="L225" s="911">
        <v>4</v>
      </c>
      <c r="M225" s="660">
        <f t="shared" si="53"/>
        <v>0.72</v>
      </c>
      <c r="N225" s="894" t="s">
        <v>4069</v>
      </c>
      <c r="O225" s="756">
        <v>0.17</v>
      </c>
      <c r="P225" s="885">
        <v>43916</v>
      </c>
      <c r="Q225" s="885">
        <v>43945</v>
      </c>
      <c r="R225" s="660">
        <f t="shared" si="54"/>
        <v>5.8823529411764595</v>
      </c>
      <c r="S225" s="721">
        <f>IF(INDEX(Historical!$D$7:$D$1379,MATCH(B225,Historical!$B$7:$B$1403,0))=0,"n/a",(INDEX(Historical!$C$7:$C$1381,MATCH(B225,Historical!$B$7:$B$1403,0))/INDEX(Historical!$D$7:$D$1379,MATCH(B225,Historical!$B$7:$B$1403,0))-1)*100)</f>
        <v>8.064516129032274</v>
      </c>
      <c r="T225" s="721">
        <f>IF(INDEX(Historical!$F$7:$F$1372,MATCH(B225,Historical!$B$7:$B$1403,0))=0,"n/a",((INDEX(Historical!$C$7:$C$1381,MATCH(B225,Historical!$B$7:$B$1403,0))/INDEX(Historical!$F$7:$F$1372,MATCH(B225,Historical!$B$7:$B$1403,0)))^(1/3)-1)*100)</f>
        <v>11.074581546227691</v>
      </c>
      <c r="U225" s="721">
        <f>IF(INDEX(Historical!$H$7:$H$1372,MATCH(B225,Historical!$B$7:$B$1403,0))=0,"n/a",((INDEX(Historical!$C$7:$C$1381,MATCH(B225,Historical!$B$7:$B$1403,0))/INDEX(Historical!$H$7:$H$1372,MATCH(B225,Historical!$B$7:$B$1403,0)))^(1/5)-1)*100)</f>
        <v>29.101787054492334</v>
      </c>
      <c r="V225" s="721">
        <f>IF(INDEX(Historical!$O$7:$O$1372,MATCH(B225,Historical!$B$7:$B$1403,0))=0,"n/a",((INDEX(Historical!$C$7:$C$1381,MATCH(B225,Historical!$B$7:$B$1403,0))/INDEX(Historical!$O$7:$O$1372,MATCH(B225,Historical!$B$7:$B$1403,0)))^(1/10)-1)*100)</f>
        <v>34.539532489705934</v>
      </c>
      <c r="W225" s="722">
        <f t="shared" si="55"/>
        <v>0.84256459068071488</v>
      </c>
      <c r="X225" s="723" t="str">
        <f t="shared" si="56"/>
        <v>n/a</v>
      </c>
      <c r="Y225" s="690"/>
      <c r="Z225" s="669">
        <f t="shared" si="57"/>
        <v>22.085889570552148</v>
      </c>
      <c r="AA225" s="910">
        <f t="shared" si="58"/>
        <v>44.349693251533751</v>
      </c>
      <c r="AB225" s="911">
        <v>12</v>
      </c>
      <c r="AC225" s="889">
        <v>3.26</v>
      </c>
      <c r="AD225" s="889">
        <v>3.87</v>
      </c>
      <c r="AE225" s="889">
        <v>5.56</v>
      </c>
      <c r="AF225" s="889">
        <v>3.35</v>
      </c>
      <c r="AG225" s="889" t="s">
        <v>136</v>
      </c>
      <c r="AH225" s="889">
        <v>-3</v>
      </c>
      <c r="AI225" s="889">
        <v>12.93</v>
      </c>
      <c r="AJ225" s="889">
        <v>-1.4000000000000001</v>
      </c>
      <c r="AK225" s="889">
        <v>11.48</v>
      </c>
      <c r="AL225" s="902">
        <v>99530</v>
      </c>
      <c r="AM225" s="896">
        <v>1.6</v>
      </c>
      <c r="AN225" s="889">
        <v>0.56999999999999995</v>
      </c>
      <c r="AO225" s="762">
        <f t="shared" si="59"/>
        <v>-14.749912006973634</v>
      </c>
      <c r="AP225" s="763">
        <f t="shared" si="60"/>
        <v>29.599781244560116</v>
      </c>
      <c r="AQ225" s="912">
        <f t="shared" si="61"/>
        <v>156.96646767202748</v>
      </c>
      <c r="AR225" s="669">
        <f>INDEX(Historical!$C$7:$C$1381,MATCH(B225,Historical!$B$7:$B$1403,0))*IF(AH225="n/a",1.03,IF(AH225&lt;0,1.01,IF(AH225&gt;10,1.1,(1+AH225/100))))</f>
        <v>0.67670000000000008</v>
      </c>
      <c r="AS225" s="910">
        <f t="shared" si="62"/>
        <v>0.7443700000000002</v>
      </c>
      <c r="AT225" s="910">
        <f t="shared" si="66"/>
        <v>0.81880700000000028</v>
      </c>
      <c r="AU225" s="910">
        <f t="shared" si="66"/>
        <v>0.90068770000000042</v>
      </c>
      <c r="AV225" s="910">
        <f t="shared" si="66"/>
        <v>0.99075647000000056</v>
      </c>
      <c r="AW225" s="669">
        <f t="shared" si="63"/>
        <v>4.1313211700000023</v>
      </c>
      <c r="AX225" s="770">
        <f t="shared" si="64"/>
        <v>2.8574638055056041</v>
      </c>
      <c r="AY225" s="959">
        <v>0.89</v>
      </c>
      <c r="AZ225" s="896">
        <v>17.07</v>
      </c>
      <c r="BA225" s="896">
        <v>-14.549999999999999</v>
      </c>
      <c r="BB225" s="896">
        <v>-8.9</v>
      </c>
      <c r="BC225" s="896">
        <v>0.01</v>
      </c>
      <c r="BE225" s="641">
        <v>2014</v>
      </c>
      <c r="BF225" s="922">
        <f t="shared" si="65"/>
        <v>0</v>
      </c>
      <c r="BG225" s="906" t="s">
        <v>136</v>
      </c>
    </row>
    <row r="226" spans="1:59" ht="11.25" customHeight="1" x14ac:dyDescent="0.2">
      <c r="A226" s="887" t="s">
        <v>1773</v>
      </c>
      <c r="B226" s="899" t="s">
        <v>1774</v>
      </c>
      <c r="C226" s="957" t="s">
        <v>4359</v>
      </c>
      <c r="D226" s="957" t="s">
        <v>1775</v>
      </c>
      <c r="E226" s="754">
        <v>9</v>
      </c>
      <c r="F226" s="1235">
        <v>445</v>
      </c>
      <c r="G226" s="1158" t="s">
        <v>106</v>
      </c>
      <c r="H226" s="1158" t="s">
        <v>106</v>
      </c>
      <c r="I226" s="898">
        <v>117.65</v>
      </c>
      <c r="J226" s="669">
        <f t="shared" si="52"/>
        <v>1.4959626009349767</v>
      </c>
      <c r="K226" s="901">
        <v>0.88</v>
      </c>
      <c r="L226" s="911">
        <v>2</v>
      </c>
      <c r="M226" s="660">
        <f t="shared" si="53"/>
        <v>1.76</v>
      </c>
      <c r="N226" s="894" t="s">
        <v>230</v>
      </c>
      <c r="O226" s="756">
        <v>0.84</v>
      </c>
      <c r="P226" s="890">
        <v>43441</v>
      </c>
      <c r="Q226" s="890">
        <v>43475</v>
      </c>
      <c r="R226" s="660">
        <f t="shared" si="54"/>
        <v>4.7619047619047663</v>
      </c>
      <c r="S226" s="721">
        <f>IF(INDEX(Historical!$D$7:$D$1379,MATCH(B226,Historical!$B$7:$B$1403,0))=0,"n/a",(INDEX(Historical!$C$7:$C$1381,MATCH(B226,Historical!$B$7:$B$1403,0))/INDEX(Historical!$D$7:$D$1379,MATCH(B226,Historical!$B$7:$B$1403,0))-1)*100)</f>
        <v>4.7619047619047672</v>
      </c>
      <c r="T226" s="721">
        <f>IF(INDEX(Historical!$F$7:$F$1372,MATCH(B226,Historical!$B$7:$B$1403,0))=0,"n/a",((INDEX(Historical!$C$7:$C$1381,MATCH(B226,Historical!$B$7:$B$1403,0))/INDEX(Historical!$F$7:$F$1372,MATCH(B226,Historical!$B$7:$B$1403,0)))^(1/3)-1)*100)</f>
        <v>5.7082297146564098</v>
      </c>
      <c r="U226" s="721">
        <f>IF(INDEX(Historical!$H$7:$H$1372,MATCH(B226,Historical!$B$7:$B$1403,0))=0,"n/a",((INDEX(Historical!$C$7:$C$1381,MATCH(B226,Historical!$B$7:$B$1403,0))/INDEX(Historical!$H$7:$H$1372,MATCH(B226,Historical!$B$7:$B$1403,0)))^(1/5)-1)*100)</f>
        <v>15.399212013526142</v>
      </c>
      <c r="V226" s="721">
        <f>IF(INDEX(Historical!$O$7:$O$1372,MATCH(B226,Historical!$B$7:$B$1403,0))=0,"n/a",((INDEX(Historical!$C$7:$C$1381,MATCH(B226,Historical!$B$7:$B$1403,0))/INDEX(Historical!$O$7:$O$1372,MATCH(B226,Historical!$B$7:$B$1403,0)))^(1/10)-1)*100)</f>
        <v>17.528843416255601</v>
      </c>
      <c r="W226" s="722">
        <f t="shared" si="55"/>
        <v>0.8785070211332644</v>
      </c>
      <c r="X226" s="723">
        <f t="shared" si="56"/>
        <v>1.9492673434843217</v>
      </c>
      <c r="Y226" s="900"/>
      <c r="Z226" s="669">
        <f t="shared" si="57"/>
        <v>29.679595278246207</v>
      </c>
      <c r="AA226" s="910">
        <f t="shared" si="58"/>
        <v>19.839797639123105</v>
      </c>
      <c r="AB226" s="911">
        <v>9</v>
      </c>
      <c r="AC226" s="889">
        <v>5.93</v>
      </c>
      <c r="AD226" s="889">
        <v>6.48</v>
      </c>
      <c r="AE226" s="889">
        <v>2.86</v>
      </c>
      <c r="AF226" s="889">
        <v>2.37</v>
      </c>
      <c r="AG226" s="889">
        <v>11.600000000000001</v>
      </c>
      <c r="AH226" s="889">
        <v>-13.600000000000001</v>
      </c>
      <c r="AI226" s="889">
        <v>14.430000000000001</v>
      </c>
      <c r="AJ226" s="889">
        <v>7.9</v>
      </c>
      <c r="AK226" s="889">
        <v>3.06</v>
      </c>
      <c r="AL226" s="902">
        <v>214550</v>
      </c>
      <c r="AM226" s="896">
        <v>0.1</v>
      </c>
      <c r="AN226" s="889">
        <v>0.54</v>
      </c>
      <c r="AO226" s="762">
        <f t="shared" si="59"/>
        <v>-2.9446230246619862</v>
      </c>
      <c r="AP226" s="763">
        <f t="shared" si="60"/>
        <v>16.895174614461119</v>
      </c>
      <c r="AQ226" s="912">
        <f t="shared" si="61"/>
        <v>44.56112956073752</v>
      </c>
      <c r="AR226" s="669">
        <f>INDEX(Historical!$C$7:$C$1381,MATCH(B226,Historical!$B$7:$B$1403,0))*IF(AH226="n/a",1.03,IF(AH226&lt;0,1.01,IF(AH226&gt;10,1.1,(1+AH226/100))))</f>
        <v>1.7776000000000001</v>
      </c>
      <c r="AS226" s="910">
        <f t="shared" si="62"/>
        <v>1.9553600000000002</v>
      </c>
      <c r="AT226" s="910">
        <f t="shared" si="66"/>
        <v>2.0151940160000001</v>
      </c>
      <c r="AU226" s="910">
        <f t="shared" si="66"/>
        <v>2.0768589528896002</v>
      </c>
      <c r="AV226" s="910">
        <f t="shared" si="66"/>
        <v>2.1404108368480217</v>
      </c>
      <c r="AW226" s="669">
        <f t="shared" si="63"/>
        <v>9.9654238057376219</v>
      </c>
      <c r="AX226" s="770">
        <f t="shared" si="64"/>
        <v>8.4703984749151058</v>
      </c>
      <c r="AY226" s="959">
        <v>0.93</v>
      </c>
      <c r="AZ226" s="896">
        <v>9.629999999999999</v>
      </c>
      <c r="BA226" s="896">
        <v>-23.31</v>
      </c>
      <c r="BB226" s="896">
        <v>-16.97</v>
      </c>
      <c r="BC226" s="896">
        <v>-15.260000000000002</v>
      </c>
      <c r="BE226" s="641">
        <v>2011</v>
      </c>
      <c r="BF226" s="922">
        <f t="shared" si="65"/>
        <v>0</v>
      </c>
      <c r="BG226" s="906">
        <v>5.0999999999999996</v>
      </c>
    </row>
    <row r="227" spans="1:59" ht="11.25" customHeight="1" x14ac:dyDescent="0.2">
      <c r="A227" s="895" t="s">
        <v>1109</v>
      </c>
      <c r="B227" s="899" t="s">
        <v>1110</v>
      </c>
      <c r="C227" s="957" t="s">
        <v>178</v>
      </c>
      <c r="D227" s="957" t="s">
        <v>4353</v>
      </c>
      <c r="E227" s="754">
        <v>8</v>
      </c>
      <c r="F227" s="1235">
        <v>615</v>
      </c>
      <c r="G227" s="1108" t="s">
        <v>106</v>
      </c>
      <c r="H227" s="1108" t="s">
        <v>106</v>
      </c>
      <c r="I227" s="898">
        <v>21.49</v>
      </c>
      <c r="J227" s="669">
        <f t="shared" si="52"/>
        <v>16.472778036295953</v>
      </c>
      <c r="K227" s="901">
        <v>0.88500000000000001</v>
      </c>
      <c r="L227" s="911">
        <v>4</v>
      </c>
      <c r="M227" s="660">
        <f t="shared" si="53"/>
        <v>3.54</v>
      </c>
      <c r="N227" s="894" t="s">
        <v>107</v>
      </c>
      <c r="O227" s="756">
        <v>0.88</v>
      </c>
      <c r="P227" s="1196">
        <v>43864</v>
      </c>
      <c r="Q227" s="1196">
        <v>43872</v>
      </c>
      <c r="R227" s="660">
        <f t="shared" si="54"/>
        <v>0.56818181818181868</v>
      </c>
      <c r="S227" s="721">
        <f>IF(INDEX(Historical!$D$7:$D$1379,MATCH(B227,Historical!$B$7:$B$1403,0))=0,"n/a",(INDEX(Historical!$C$7:$C$1381,MATCH(B227,Historical!$B$7:$B$1403,0))/INDEX(Historical!$D$7:$D$1379,MATCH(B227,Historical!$B$7:$B$1403,0))-1)*100)</f>
        <v>10.708401976935743</v>
      </c>
      <c r="T227" s="721">
        <f>IF(INDEX(Historical!$F$7:$F$1372,MATCH(B227,Historical!$B$7:$B$1403,0))=0,"n/a",((INDEX(Historical!$C$7:$C$1381,MATCH(B227,Historical!$B$7:$B$1403,0))/INDEX(Historical!$F$7:$F$1372,MATCH(B227,Historical!$B$7:$B$1403,0)))^(1/3)-1)*100)</f>
        <v>10.578567985792864</v>
      </c>
      <c r="U227" s="721">
        <f>IF(INDEX(Historical!$H$7:$H$1372,MATCH(B227,Historical!$B$7:$B$1403,0))=0,"n/a",((INDEX(Historical!$C$7:$C$1381,MATCH(B227,Historical!$B$7:$B$1403,0))/INDEX(Historical!$H$7:$H$1372,MATCH(B227,Historical!$B$7:$B$1403,0)))^(1/5)-1)*100)</f>
        <v>13.232843705273689</v>
      </c>
      <c r="V227" s="721" t="str">
        <f>IF(INDEX(Historical!$O$7:$O$1372,MATCH(B227,Historical!$B$7:$B$1403,0))=0,"n/a",((INDEX(Historical!$C$7:$C$1381,MATCH(B227,Historical!$B$7:$B$1403,0))/INDEX(Historical!$O$7:$O$1372,MATCH(B227,Historical!$B$7:$B$1403,0)))^(1/10)-1)*100)</f>
        <v>n/a</v>
      </c>
      <c r="W227" s="722" t="str">
        <f t="shared" si="55"/>
        <v>n/a</v>
      </c>
      <c r="X227" s="723">
        <f t="shared" si="56"/>
        <v>0.91260991070853037</v>
      </c>
      <c r="Y227" s="900"/>
      <c r="Z227" s="669">
        <f t="shared" si="57"/>
        <v>132.58426966292137</v>
      </c>
      <c r="AA227" s="910">
        <f t="shared" si="58"/>
        <v>8.048689138576778</v>
      </c>
      <c r="AB227" s="911">
        <v>12</v>
      </c>
      <c r="AC227" s="889">
        <v>2.67</v>
      </c>
      <c r="AD227" s="889">
        <v>4.3</v>
      </c>
      <c r="AE227" s="889">
        <v>0.89</v>
      </c>
      <c r="AF227" s="889" t="s">
        <v>136</v>
      </c>
      <c r="AG227" s="889">
        <v>-48.199999999999996</v>
      </c>
      <c r="AH227" s="889">
        <v>26.700000000000003</v>
      </c>
      <c r="AI227" s="889">
        <v>22.95</v>
      </c>
      <c r="AJ227" s="889">
        <v>14.499999999999998</v>
      </c>
      <c r="AK227" s="889">
        <v>1.87</v>
      </c>
      <c r="AL227" s="902">
        <v>540.9</v>
      </c>
      <c r="AM227" s="896">
        <v>64.33</v>
      </c>
      <c r="AN227" s="889" t="s">
        <v>136</v>
      </c>
      <c r="AO227" s="762">
        <f t="shared" si="59"/>
        <v>21.656932602992867</v>
      </c>
      <c r="AP227" s="763">
        <f t="shared" si="60"/>
        <v>29.705621741569644</v>
      </c>
      <c r="AQ227" s="912" t="str">
        <f t="shared" si="61"/>
        <v>n/a</v>
      </c>
      <c r="AR227" s="669">
        <f>INDEX(Historical!$C$7:$C$1381,MATCH(B227,Historical!$B$7:$B$1403,0))*IF(AH227="n/a",1.03,IF(AH227&lt;0,1.01,IF(AH227&gt;10,1.1,(1+AH227/100))))</f>
        <v>3.6960000000000002</v>
      </c>
      <c r="AS227" s="910">
        <f t="shared" si="62"/>
        <v>4.0656000000000008</v>
      </c>
      <c r="AT227" s="910">
        <f t="shared" ref="AT227:AV246" si="67">IF($AK227="n/a",1.03*AS227,IF($AK227&lt;0,1.01*AS227,IF($AK227&gt;10,1.1*AS227,(1+$AK227/100)*AS227)))</f>
        <v>4.1416267200000005</v>
      </c>
      <c r="AU227" s="910">
        <f t="shared" si="67"/>
        <v>4.2190751396640005</v>
      </c>
      <c r="AV227" s="910">
        <f t="shared" si="67"/>
        <v>4.2979718447757174</v>
      </c>
      <c r="AW227" s="669">
        <f t="shared" si="63"/>
        <v>20.420273704439719</v>
      </c>
      <c r="AX227" s="770">
        <f t="shared" si="64"/>
        <v>95.022213608374685</v>
      </c>
      <c r="AY227" s="959">
        <v>0.85</v>
      </c>
      <c r="AZ227" s="896">
        <v>12.509999999999998</v>
      </c>
      <c r="BA227" s="896">
        <v>-37.03</v>
      </c>
      <c r="BB227" s="896">
        <v>-31.259999999999998</v>
      </c>
      <c r="BC227" s="896">
        <v>-31.55</v>
      </c>
      <c r="BE227" s="641">
        <v>2013</v>
      </c>
      <c r="BF227" s="922">
        <f t="shared" si="65"/>
        <v>0</v>
      </c>
      <c r="BG227" s="906">
        <v>9.3000000000000007</v>
      </c>
    </row>
    <row r="228" spans="1:59" ht="11.25" customHeight="1" x14ac:dyDescent="0.2">
      <c r="A228" s="905" t="s">
        <v>4075</v>
      </c>
      <c r="B228" s="899" t="s">
        <v>4076</v>
      </c>
      <c r="C228" s="957" t="s">
        <v>246</v>
      </c>
      <c r="D228" s="957" t="s">
        <v>4333</v>
      </c>
      <c r="E228" s="754">
        <v>5</v>
      </c>
      <c r="F228" s="1235">
        <v>828</v>
      </c>
      <c r="G228" s="1158" t="s">
        <v>106</v>
      </c>
      <c r="H228" s="1158" t="s">
        <v>106</v>
      </c>
      <c r="I228" s="898">
        <v>36.409999999999997</v>
      </c>
      <c r="J228" s="669">
        <f t="shared" si="52"/>
        <v>3.021148036253777</v>
      </c>
      <c r="K228" s="901">
        <v>0.27500000000000002</v>
      </c>
      <c r="L228" s="911">
        <v>4</v>
      </c>
      <c r="M228" s="660">
        <f t="shared" si="53"/>
        <v>1.1000000000000001</v>
      </c>
      <c r="N228" s="894" t="s">
        <v>319</v>
      </c>
      <c r="O228" s="756">
        <v>0.22500000000000001</v>
      </c>
      <c r="P228" s="636">
        <v>43538</v>
      </c>
      <c r="Q228" s="636">
        <v>43553</v>
      </c>
      <c r="R228" s="660">
        <f t="shared" si="54"/>
        <v>22.222222222222229</v>
      </c>
      <c r="S228" s="721">
        <f>IF(INDEX(Historical!$D$7:$D$1379,MATCH(B228,Historical!$B$7:$B$1403,0))=0,"n/a",(INDEX(Historical!$C$7:$C$1381,MATCH(B228,Historical!$B$7:$B$1403,0))/INDEX(Historical!$D$7:$D$1379,MATCH(B228,Historical!$B$7:$B$1403,0))-1)*100)</f>
        <v>22.222222222222232</v>
      </c>
      <c r="T228" s="721">
        <f>IF(INDEX(Historical!$F$7:$F$1372,MATCH(B228,Historical!$B$7:$B$1403,0))=0,"n/a",((INDEX(Historical!$C$7:$C$1381,MATCH(B228,Historical!$B$7:$B$1403,0))/INDEX(Historical!$F$7:$F$1372,MATCH(B228,Historical!$B$7:$B$1403,0)))^(1/3)-1)*100)</f>
        <v>22.052244447028492</v>
      </c>
      <c r="U228" s="721">
        <f>IF(INDEX(Historical!$H$7:$H$1372,MATCH(B228,Historical!$B$7:$B$1403,0))=0,"n/a",((INDEX(Historical!$C$7:$C$1381,MATCH(B228,Historical!$B$7:$B$1403,0))/INDEX(Historical!$H$7:$H$1372,MATCH(B228,Historical!$B$7:$B$1403,0)))^(1/5)-1)*100)</f>
        <v>17.080491296489232</v>
      </c>
      <c r="V228" s="721" t="str">
        <f>IF(INDEX(Historical!$O$7:$O$1372,MATCH(B228,Historical!$B$7:$B$1403,0))=0,"n/a",((INDEX(Historical!$C$7:$C$1381,MATCH(B228,Historical!$B$7:$B$1403,0))/INDEX(Historical!$O$7:$O$1372,MATCH(B228,Historical!$B$7:$B$1403,0)))^(1/10)-1)*100)</f>
        <v>n/a</v>
      </c>
      <c r="W228" s="722" t="str">
        <f t="shared" si="55"/>
        <v>n/a</v>
      </c>
      <c r="X228" s="723">
        <f t="shared" si="56"/>
        <v>4.494866130655061</v>
      </c>
      <c r="Y228" s="900"/>
      <c r="Z228" s="669">
        <f t="shared" si="57"/>
        <v>30.470914127423825</v>
      </c>
      <c r="AA228" s="910">
        <f t="shared" si="58"/>
        <v>10.085872576177286</v>
      </c>
      <c r="AB228" s="911">
        <v>1</v>
      </c>
      <c r="AC228" s="889">
        <v>3.61</v>
      </c>
      <c r="AD228" s="889">
        <v>1.22</v>
      </c>
      <c r="AE228" s="889">
        <v>0.38</v>
      </c>
      <c r="AF228" s="889">
        <v>1.81</v>
      </c>
      <c r="AG228" s="889">
        <v>18.3</v>
      </c>
      <c r="AH228" s="889">
        <v>7.5</v>
      </c>
      <c r="AI228" s="889">
        <v>6.5299999999999994</v>
      </c>
      <c r="AJ228" s="889">
        <v>3.8</v>
      </c>
      <c r="AK228" s="889">
        <v>8.25</v>
      </c>
      <c r="AL228" s="902">
        <v>3280</v>
      </c>
      <c r="AM228" s="896">
        <v>0.1</v>
      </c>
      <c r="AN228" s="889">
        <v>0</v>
      </c>
      <c r="AO228" s="762">
        <f t="shared" si="59"/>
        <v>10.015766756565723</v>
      </c>
      <c r="AP228" s="763">
        <f t="shared" si="60"/>
        <v>20.101639332743009</v>
      </c>
      <c r="AQ228" s="912">
        <f t="shared" si="61"/>
        <v>-9.9248971064679008</v>
      </c>
      <c r="AR228" s="669">
        <f>INDEX(Historical!$C$7:$C$1381,MATCH(B228,Historical!$B$7:$B$1403,0))*IF(AH228="n/a",1.03,IF(AH228&lt;0,1.01,IF(AH228&gt;10,1.1,(1+AH228/100))))</f>
        <v>1.1825000000000001</v>
      </c>
      <c r="AS228" s="910">
        <f t="shared" si="62"/>
        <v>1.25971725</v>
      </c>
      <c r="AT228" s="910">
        <f t="shared" si="67"/>
        <v>1.3636439231249999</v>
      </c>
      <c r="AU228" s="910">
        <f t="shared" si="67"/>
        <v>1.4761445467828125</v>
      </c>
      <c r="AV228" s="910">
        <f t="shared" si="67"/>
        <v>1.5979264718923945</v>
      </c>
      <c r="AW228" s="669">
        <f t="shared" si="63"/>
        <v>6.879932191800207</v>
      </c>
      <c r="AX228" s="770">
        <f t="shared" si="64"/>
        <v>18.895721482560308</v>
      </c>
      <c r="AY228" s="959">
        <v>0.66</v>
      </c>
      <c r="AZ228" s="896">
        <v>16.439999999999998</v>
      </c>
      <c r="BA228" s="896">
        <v>-26.889999999999997</v>
      </c>
      <c r="BB228" s="896">
        <v>-20.86</v>
      </c>
      <c r="BC228" s="896">
        <v>-8.5299999999999994</v>
      </c>
      <c r="BE228" s="641">
        <v>2015</v>
      </c>
      <c r="BF228" s="922">
        <f t="shared" si="65"/>
        <v>0</v>
      </c>
      <c r="BG228" s="906">
        <v>5.2</v>
      </c>
    </row>
    <row r="229" spans="1:59" ht="11.25" customHeight="1" x14ac:dyDescent="0.2">
      <c r="A229" s="904" t="s">
        <v>4319</v>
      </c>
      <c r="B229" s="612" t="s">
        <v>3818</v>
      </c>
      <c r="C229" s="957" t="s">
        <v>4207</v>
      </c>
      <c r="D229" s="957" t="s">
        <v>4354</v>
      </c>
      <c r="E229" s="754">
        <v>6</v>
      </c>
      <c r="F229" s="1235">
        <v>784</v>
      </c>
      <c r="G229" s="1235" t="s">
        <v>106</v>
      </c>
      <c r="H229" s="1235" t="s">
        <v>106</v>
      </c>
      <c r="I229" s="898">
        <v>65.7</v>
      </c>
      <c r="J229" s="669">
        <f t="shared" si="52"/>
        <v>1.3394216133942161</v>
      </c>
      <c r="K229" s="901">
        <v>0.22</v>
      </c>
      <c r="L229" s="911">
        <v>4</v>
      </c>
      <c r="M229" s="660">
        <f t="shared" si="53"/>
        <v>0.88</v>
      </c>
      <c r="N229" s="894" t="s">
        <v>107</v>
      </c>
      <c r="O229" s="756">
        <v>0.19</v>
      </c>
      <c r="P229" s="885">
        <v>43793</v>
      </c>
      <c r="Q229" s="885">
        <v>43802</v>
      </c>
      <c r="R229" s="660">
        <f t="shared" si="54"/>
        <v>15.789473684210526</v>
      </c>
      <c r="S229" s="721">
        <f>IF(INDEX(Historical!$D$7:$D$1379,MATCH(B229,Historical!$B$7:$B$1403,0))=0,"n/a",(INDEX(Historical!$C$7:$C$1381,MATCH(B229,Historical!$B$7:$B$1403,0))/INDEX(Historical!$D$7:$D$1379,MATCH(B229,Historical!$B$7:$B$1403,0))-1)*100)</f>
        <v>17.910447761194035</v>
      </c>
      <c r="T229" s="721">
        <f>IF(INDEX(Historical!$F$7:$F$1372,MATCH(B229,Historical!$B$7:$B$1403,0))=0,"n/a",((INDEX(Historical!$C$7:$C$1381,MATCH(B229,Historical!$B$7:$B$1403,0))/INDEX(Historical!$F$7:$F$1372,MATCH(B229,Historical!$B$7:$B$1403,0)))^(1/3)-1)*100)</f>
        <v>16.471328451175495</v>
      </c>
      <c r="U229" s="721">
        <f>IF(INDEX(Historical!$H$7:$H$1372,MATCH(B229,Historical!$B$7:$B$1403,0))=0,"n/a",((INDEX(Historical!$C$7:$C$1381,MATCH(B229,Historical!$B$7:$B$1403,0))/INDEX(Historical!$H$7:$H$1372,MATCH(B229,Historical!$B$7:$B$1403,0)))^(1/5)-1)*100)</f>
        <v>51.190818528332002</v>
      </c>
      <c r="V229" s="721" t="str">
        <f>IF(INDEX(Historical!$O$7:$O$1372,MATCH(B229,Historical!$B$7:$B$1403,0))=0,"n/a",((INDEX(Historical!$C$7:$C$1381,MATCH(B229,Historical!$B$7:$B$1403,0))/INDEX(Historical!$O$7:$O$1372,MATCH(B229,Historical!$B$7:$B$1403,0)))^(1/10)-1)*100)</f>
        <v>n/a</v>
      </c>
      <c r="W229" s="722" t="str">
        <f t="shared" si="55"/>
        <v>n/a</v>
      </c>
      <c r="X229" s="723">
        <f t="shared" si="56"/>
        <v>4.4904226779238599</v>
      </c>
      <c r="Y229" s="679"/>
      <c r="Z229" s="669">
        <f t="shared" si="57"/>
        <v>29.629629629629626</v>
      </c>
      <c r="AA229" s="910">
        <f t="shared" si="58"/>
        <v>22.121212121212121</v>
      </c>
      <c r="AB229" s="911">
        <v>12</v>
      </c>
      <c r="AC229" s="889">
        <v>2.97</v>
      </c>
      <c r="AD229" s="889">
        <v>1.38</v>
      </c>
      <c r="AE229" s="889">
        <v>5.42</v>
      </c>
      <c r="AF229" s="889">
        <v>2.83</v>
      </c>
      <c r="AG229" s="889">
        <v>8.7999999999999989</v>
      </c>
      <c r="AH229" s="889">
        <v>124</v>
      </c>
      <c r="AI229" s="889">
        <v>14.77</v>
      </c>
      <c r="AJ229" s="889">
        <v>11.4</v>
      </c>
      <c r="AK229" s="889">
        <v>16</v>
      </c>
      <c r="AL229" s="902">
        <v>6670</v>
      </c>
      <c r="AM229" s="896">
        <v>1</v>
      </c>
      <c r="AN229" s="889">
        <v>0</v>
      </c>
      <c r="AO229" s="762">
        <f t="shared" si="59"/>
        <v>30.409028020514096</v>
      </c>
      <c r="AP229" s="763">
        <f t="shared" si="60"/>
        <v>52.530240141726217</v>
      </c>
      <c r="AQ229" s="912">
        <f t="shared" si="61"/>
        <v>66.803983836025409</v>
      </c>
      <c r="AR229" s="669">
        <f>INDEX(Historical!$C$7:$C$1381,MATCH(B229,Historical!$B$7:$B$1403,0))*IF(AH229="n/a",1.03,IF(AH229&lt;0,1.01,IF(AH229&gt;10,1.1,(1+AH229/100))))</f>
        <v>0.86900000000000011</v>
      </c>
      <c r="AS229" s="910">
        <f t="shared" si="62"/>
        <v>0.95590000000000019</v>
      </c>
      <c r="AT229" s="910">
        <f t="shared" si="67"/>
        <v>1.0514900000000003</v>
      </c>
      <c r="AU229" s="910">
        <f t="shared" si="67"/>
        <v>1.1566390000000004</v>
      </c>
      <c r="AV229" s="910">
        <f t="shared" si="67"/>
        <v>1.2723029000000006</v>
      </c>
      <c r="AW229" s="669">
        <f t="shared" si="63"/>
        <v>5.3053319000000014</v>
      </c>
      <c r="AX229" s="770">
        <f t="shared" si="64"/>
        <v>8.0750866057838682</v>
      </c>
      <c r="AY229" s="959">
        <v>0.79</v>
      </c>
      <c r="AZ229" s="896">
        <v>17.130000000000003</v>
      </c>
      <c r="BA229" s="896">
        <v>-10.25</v>
      </c>
      <c r="BB229" s="896">
        <v>-5.6800000000000006</v>
      </c>
      <c r="BC229" s="896">
        <v>0.51</v>
      </c>
      <c r="BE229" s="641">
        <v>2014</v>
      </c>
      <c r="BF229" s="922">
        <f t="shared" si="65"/>
        <v>0</v>
      </c>
      <c r="BG229" s="906">
        <v>7.1999999999999993</v>
      </c>
    </row>
    <row r="230" spans="1:59" ht="11.25" customHeight="1" x14ac:dyDescent="0.2">
      <c r="A230" s="895" t="s">
        <v>538</v>
      </c>
      <c r="B230" s="899" t="s">
        <v>539</v>
      </c>
      <c r="C230" s="957" t="s">
        <v>4335</v>
      </c>
      <c r="D230" s="957" t="s">
        <v>4336</v>
      </c>
      <c r="E230" s="754">
        <v>15</v>
      </c>
      <c r="F230" s="1235">
        <v>254</v>
      </c>
      <c r="G230" s="1235" t="s">
        <v>106</v>
      </c>
      <c r="H230" s="1235" t="s">
        <v>106</v>
      </c>
      <c r="I230" s="898">
        <v>120.11</v>
      </c>
      <c r="J230" s="669">
        <f t="shared" si="52"/>
        <v>3.5967030222296232</v>
      </c>
      <c r="K230" s="901">
        <v>1.08</v>
      </c>
      <c r="L230" s="911">
        <v>4</v>
      </c>
      <c r="M230" s="660">
        <f t="shared" si="53"/>
        <v>4.32</v>
      </c>
      <c r="N230" s="894" t="s">
        <v>319</v>
      </c>
      <c r="O230" s="756">
        <v>1.01</v>
      </c>
      <c r="P230" s="636">
        <v>43538</v>
      </c>
      <c r="Q230" s="636">
        <v>43553</v>
      </c>
      <c r="R230" s="660">
        <f t="shared" si="54"/>
        <v>6.9306930693069368</v>
      </c>
      <c r="S230" s="721">
        <f>IF(INDEX(Historical!$D$7:$D$1379,MATCH(B230,Historical!$B$7:$B$1403,0))=0,"n/a",(INDEX(Historical!$C$7:$C$1381,MATCH(B230,Historical!$B$7:$B$1403,0))/INDEX(Historical!$D$7:$D$1379,MATCH(B230,Historical!$B$7:$B$1403,0))-1)*100)</f>
        <v>7.3232323232323315</v>
      </c>
      <c r="T230" s="721">
        <f>IF(INDEX(Historical!$F$7:$F$1372,MATCH(B230,Historical!$B$7:$B$1403,0))=0,"n/a",((INDEX(Historical!$C$7:$C$1381,MATCH(B230,Historical!$B$7:$B$1403,0))/INDEX(Historical!$F$7:$F$1372,MATCH(B230,Historical!$B$7:$B$1403,0)))^(1/3)-1)*100)</f>
        <v>6.4834439393990806</v>
      </c>
      <c r="U230" s="721">
        <f>IF(INDEX(Historical!$H$7:$H$1372,MATCH(B230,Historical!$B$7:$B$1403,0))=0,"n/a",((INDEX(Historical!$C$7:$C$1381,MATCH(B230,Historical!$B$7:$B$1403,0))/INDEX(Historical!$H$7:$H$1372,MATCH(B230,Historical!$B$7:$B$1403,0)))^(1/5)-1)*100)</f>
        <v>5.0630899087708903</v>
      </c>
      <c r="V230" s="721">
        <f>IF(INDEX(Historical!$O$7:$O$1372,MATCH(B230,Historical!$B$7:$B$1403,0))=0,"n/a",((INDEX(Historical!$C$7:$C$1381,MATCH(B230,Historical!$B$7:$B$1403,0))/INDEX(Historical!$O$7:$O$1372,MATCH(B230,Historical!$B$7:$B$1403,0)))^(1/10)-1)*100)</f>
        <v>12.151610942073333</v>
      </c>
      <c r="W230" s="722">
        <f t="shared" si="55"/>
        <v>0.4166599747890723</v>
      </c>
      <c r="X230" s="723" t="str">
        <f t="shared" si="56"/>
        <v>n/a</v>
      </c>
      <c r="Y230" s="899"/>
      <c r="Z230" s="669">
        <f t="shared" si="57"/>
        <v>183.82978723404256</v>
      </c>
      <c r="AA230" s="910">
        <f t="shared" si="58"/>
        <v>51.110638297872342</v>
      </c>
      <c r="AB230" s="911">
        <v>12</v>
      </c>
      <c r="AC230" s="889">
        <v>2.35</v>
      </c>
      <c r="AD230" s="889">
        <v>3.07</v>
      </c>
      <c r="AE230" s="889">
        <v>7.8</v>
      </c>
      <c r="AF230" s="889">
        <v>3</v>
      </c>
      <c r="AG230" s="889">
        <v>2.7</v>
      </c>
      <c r="AH230" s="889">
        <v>22.2</v>
      </c>
      <c r="AI230" s="889">
        <v>28.560000000000002</v>
      </c>
      <c r="AJ230" s="889">
        <v>-10.6</v>
      </c>
      <c r="AK230" s="889">
        <v>16.66</v>
      </c>
      <c r="AL230" s="902">
        <v>25030</v>
      </c>
      <c r="AM230" s="896">
        <v>0.04</v>
      </c>
      <c r="AN230" s="889">
        <v>1.33</v>
      </c>
      <c r="AO230" s="762">
        <f t="shared" si="59"/>
        <v>-42.450845366871832</v>
      </c>
      <c r="AP230" s="763">
        <f t="shared" si="60"/>
        <v>8.6597929310005135</v>
      </c>
      <c r="AQ230" s="912">
        <f t="shared" si="61"/>
        <v>161.05079530715173</v>
      </c>
      <c r="AR230" s="669">
        <f>INDEX(Historical!$C$7:$C$1381,MATCH(B230,Historical!$B$7:$B$1403,0))*IF(AH230="n/a",1.03,IF(AH230&lt;0,1.01,IF(AH230&gt;10,1.1,(1+AH230/100))))</f>
        <v>4.6750000000000007</v>
      </c>
      <c r="AS230" s="910">
        <f t="shared" si="62"/>
        <v>5.142500000000001</v>
      </c>
      <c r="AT230" s="910">
        <f t="shared" si="67"/>
        <v>5.6567500000000015</v>
      </c>
      <c r="AU230" s="910">
        <f t="shared" si="67"/>
        <v>6.2224250000000021</v>
      </c>
      <c r="AV230" s="910">
        <f t="shared" si="67"/>
        <v>6.8446675000000026</v>
      </c>
      <c r="AW230" s="669">
        <f t="shared" si="63"/>
        <v>28.54134250000001</v>
      </c>
      <c r="AX230" s="770">
        <f t="shared" si="64"/>
        <v>23.762669636166855</v>
      </c>
      <c r="AY230" s="959">
        <v>0.54</v>
      </c>
      <c r="AZ230" s="896">
        <v>8.36</v>
      </c>
      <c r="BA230" s="896">
        <v>-13.25</v>
      </c>
      <c r="BB230" s="896">
        <v>-3.0700000000000003</v>
      </c>
      <c r="BC230" s="896">
        <v>-1.8900000000000001</v>
      </c>
      <c r="BE230" s="641">
        <v>2005</v>
      </c>
      <c r="BF230" s="922">
        <f t="shared" si="65"/>
        <v>1</v>
      </c>
      <c r="BG230" s="906">
        <v>1</v>
      </c>
    </row>
    <row r="231" spans="1:59" s="796" customFormat="1" ht="11.25" customHeight="1" x14ac:dyDescent="0.2">
      <c r="A231" s="777" t="s">
        <v>1129</v>
      </c>
      <c r="B231" s="804" t="s">
        <v>1130</v>
      </c>
      <c r="C231" s="957" t="s">
        <v>246</v>
      </c>
      <c r="D231" s="957" t="s">
        <v>4369</v>
      </c>
      <c r="E231" s="778">
        <v>9</v>
      </c>
      <c r="F231" s="1235">
        <v>539</v>
      </c>
      <c r="G231" s="1234" t="s">
        <v>106</v>
      </c>
      <c r="H231" s="1234" t="s">
        <v>106</v>
      </c>
      <c r="I231" s="779">
        <v>66.52</v>
      </c>
      <c r="J231" s="780">
        <f t="shared" si="52"/>
        <v>2.4203247143716178</v>
      </c>
      <c r="K231" s="781">
        <v>0.40250000000000002</v>
      </c>
      <c r="L231" s="782">
        <v>4</v>
      </c>
      <c r="M231" s="783">
        <f t="shared" si="53"/>
        <v>1.61</v>
      </c>
      <c r="N231" s="784" t="s">
        <v>709</v>
      </c>
      <c r="O231" s="785">
        <v>0.375</v>
      </c>
      <c r="P231" s="786">
        <v>43896</v>
      </c>
      <c r="Q231" s="786">
        <v>43908</v>
      </c>
      <c r="R231" s="783">
        <f t="shared" si="54"/>
        <v>7.3333333333333401</v>
      </c>
      <c r="S231" s="721">
        <f>IF(INDEX(Historical!$D$7:$D$1379,MATCH(B231,Historical!$B$7:$B$1403,0))=0,"n/a",(INDEX(Historical!$C$7:$C$1381,MATCH(B231,Historical!$B$7:$B$1403,0))/INDEX(Historical!$D$7:$D$1379,MATCH(B231,Historical!$B$7:$B$1403,0))-1)*100)</f>
        <v>7.9136690647482189</v>
      </c>
      <c r="T231" s="721">
        <f>IF(INDEX(Historical!$F$7:$F$1372,MATCH(B231,Historical!$B$7:$B$1403,0))=0,"n/a",((INDEX(Historical!$C$7:$C$1381,MATCH(B231,Historical!$B$7:$B$1403,0))/INDEX(Historical!$F$7:$F$1372,MATCH(B231,Historical!$B$7:$B$1403,0)))^(1/3)-1)*100)</f>
        <v>7.7217345015941907</v>
      </c>
      <c r="U231" s="721">
        <f>IF(INDEX(Historical!$H$7:$H$1372,MATCH(B231,Historical!$B$7:$B$1403,0))=0,"n/a",((INDEX(Historical!$C$7:$C$1381,MATCH(B231,Historical!$B$7:$B$1403,0))/INDEX(Historical!$H$7:$H$1372,MATCH(B231,Historical!$B$7:$B$1403,0)))^(1/5)-1)*100)</f>
        <v>10.270840881089605</v>
      </c>
      <c r="V231" s="721" t="str">
        <f>IF(INDEX(Historical!$O$7:$O$1372,MATCH(B231,Historical!$B$7:$B$1403,0))=0,"n/a",((INDEX(Historical!$C$7:$C$1381,MATCH(B231,Historical!$B$7:$B$1403,0))/INDEX(Historical!$O$7:$O$1372,MATCH(B231,Historical!$B$7:$B$1403,0)))^(1/10)-1)*100)</f>
        <v>n/a</v>
      </c>
      <c r="W231" s="722" t="str">
        <f t="shared" si="55"/>
        <v>n/a</v>
      </c>
      <c r="X231" s="723">
        <f t="shared" si="56"/>
        <v>0.69397573520875711</v>
      </c>
      <c r="Y231" s="801"/>
      <c r="Z231" s="780">
        <f t="shared" si="57"/>
        <v>55.70934256055363</v>
      </c>
      <c r="AA231" s="788">
        <f t="shared" si="58"/>
        <v>23.017301038062282</v>
      </c>
      <c r="AB231" s="782">
        <v>12</v>
      </c>
      <c r="AC231" s="789">
        <v>2.89</v>
      </c>
      <c r="AD231" s="789">
        <v>3.21</v>
      </c>
      <c r="AE231" s="789">
        <v>4.04</v>
      </c>
      <c r="AF231" s="798" t="s">
        <v>136</v>
      </c>
      <c r="AG231" s="1086">
        <v>-34.5</v>
      </c>
      <c r="AH231" s="789">
        <v>-7.9</v>
      </c>
      <c r="AI231" s="789">
        <v>8.4500000000000011</v>
      </c>
      <c r="AJ231" s="789">
        <v>14.799999999999999</v>
      </c>
      <c r="AK231" s="789">
        <v>7.1800000000000006</v>
      </c>
      <c r="AL231" s="790">
        <v>5530</v>
      </c>
      <c r="AM231" s="791">
        <v>0.1</v>
      </c>
      <c r="AN231" s="789" t="s">
        <v>136</v>
      </c>
      <c r="AO231" s="792">
        <f t="shared" si="59"/>
        <v>-10.326135442601061</v>
      </c>
      <c r="AP231" s="793">
        <f t="shared" si="60"/>
        <v>12.691165595461221</v>
      </c>
      <c r="AQ231" s="794" t="str">
        <f t="shared" si="61"/>
        <v>n/a</v>
      </c>
      <c r="AR231" s="669">
        <f>INDEX(Historical!$C$7:$C$1381,MATCH(B231,Historical!$B$7:$B$1403,0))*IF(AH231="n/a",1.03,IF(AH231&lt;0,1.01,IF(AH231&gt;10,1.1,(1+AH231/100))))</f>
        <v>1.5150000000000001</v>
      </c>
      <c r="AS231" s="788">
        <f t="shared" si="62"/>
        <v>1.6430175000000002</v>
      </c>
      <c r="AT231" s="788">
        <f t="shared" si="67"/>
        <v>1.7609861565000005</v>
      </c>
      <c r="AU231" s="788">
        <f t="shared" si="67"/>
        <v>1.8874249625367006</v>
      </c>
      <c r="AV231" s="788">
        <f t="shared" si="67"/>
        <v>2.0229420748468359</v>
      </c>
      <c r="AW231" s="780">
        <f t="shared" si="63"/>
        <v>8.8293706938835363</v>
      </c>
      <c r="AX231" s="795">
        <f t="shared" si="64"/>
        <v>13.27325720668</v>
      </c>
      <c r="AY231" s="960">
        <v>0.45</v>
      </c>
      <c r="AZ231" s="791">
        <v>-4.3</v>
      </c>
      <c r="BA231" s="791">
        <v>-21.5</v>
      </c>
      <c r="BB231" s="791">
        <v>-12.67</v>
      </c>
      <c r="BC231" s="791">
        <v>-14.56</v>
      </c>
      <c r="BD231" s="933"/>
      <c r="BE231" s="641">
        <v>2012</v>
      </c>
      <c r="BF231" s="922">
        <f t="shared" si="65"/>
        <v>0</v>
      </c>
      <c r="BG231" s="847">
        <v>6.3</v>
      </c>
    </row>
    <row r="232" spans="1:59" ht="11.25" customHeight="1" x14ac:dyDescent="0.2">
      <c r="A232" s="887" t="s">
        <v>210</v>
      </c>
      <c r="B232" s="899" t="s">
        <v>211</v>
      </c>
      <c r="C232" s="957" t="s">
        <v>112</v>
      </c>
      <c r="D232" s="957" t="s">
        <v>212</v>
      </c>
      <c r="E232" s="754">
        <v>64</v>
      </c>
      <c r="F232" s="1235">
        <v>2</v>
      </c>
      <c r="G232" s="1235" t="s">
        <v>115</v>
      </c>
      <c r="H232" s="1235" t="s">
        <v>37</v>
      </c>
      <c r="I232" s="889">
        <v>102.74</v>
      </c>
      <c r="J232" s="669">
        <f t="shared" si="52"/>
        <v>1.9077282460580107</v>
      </c>
      <c r="K232" s="901">
        <v>0.49</v>
      </c>
      <c r="L232" s="911">
        <v>4</v>
      </c>
      <c r="M232" s="660">
        <f t="shared" si="53"/>
        <v>1.96</v>
      </c>
      <c r="N232" s="894" t="s">
        <v>148</v>
      </c>
      <c r="O232" s="756">
        <v>0.48</v>
      </c>
      <c r="P232" s="885">
        <v>43706</v>
      </c>
      <c r="Q232" s="885">
        <v>43724</v>
      </c>
      <c r="R232" s="660">
        <f t="shared" si="54"/>
        <v>2.0833333333333353</v>
      </c>
      <c r="S232" s="721">
        <f>IF(INDEX(Historical!$D$7:$D$1379,MATCH(B232,Historical!$B$7:$B$1403,0))=0,"n/a",(INDEX(Historical!$C$7:$C$1381,MATCH(B232,Historical!$B$7:$B$1403,0))/INDEX(Historical!$D$7:$D$1379,MATCH(B232,Historical!$B$7:$B$1403,0))-1)*100)</f>
        <v>2.1052631578947434</v>
      </c>
      <c r="T232" s="721">
        <f>IF(INDEX(Historical!$F$7:$F$1372,MATCH(B232,Historical!$B$7:$B$1403,0))=0,"n/a",((INDEX(Historical!$C$7:$C$1381,MATCH(B232,Historical!$B$7:$B$1403,0))/INDEX(Historical!$F$7:$F$1372,MATCH(B232,Historical!$B$7:$B$1403,0)))^(1/3)-1)*100)</f>
        <v>4.0936956641970834</v>
      </c>
      <c r="U232" s="721">
        <f>IF(INDEX(Historical!$H$7:$H$1372,MATCH(B232,Historical!$B$7:$B$1403,0))=0,"n/a",((INDEX(Historical!$C$7:$C$1381,MATCH(B232,Historical!$B$7:$B$1403,0))/INDEX(Historical!$H$7:$H$1372,MATCH(B232,Historical!$B$7:$B$1403,0)))^(1/5)-1)*100)</f>
        <v>4.5909255890655087</v>
      </c>
      <c r="V232" s="721">
        <f>IF(INDEX(Historical!$O$7:$O$1372,MATCH(B232,Historical!$B$7:$B$1403,0))=0,"n/a",((INDEX(Historical!$C$7:$C$1381,MATCH(B232,Historical!$B$7:$B$1403,0))/INDEX(Historical!$O$7:$O$1372,MATCH(B232,Historical!$B$7:$B$1403,0)))^(1/10)-1)*100)</f>
        <v>8.5765174403783728</v>
      </c>
      <c r="W232" s="722">
        <f t="shared" si="55"/>
        <v>0.5352901828720551</v>
      </c>
      <c r="X232" s="723" t="str">
        <f t="shared" si="56"/>
        <v>n/a</v>
      </c>
      <c r="Y232" s="900"/>
      <c r="Z232" s="669">
        <f t="shared" si="57"/>
        <v>42.516268980477214</v>
      </c>
      <c r="AA232" s="910">
        <f t="shared" si="58"/>
        <v>22.286334056399131</v>
      </c>
      <c r="AB232" s="911">
        <v>12</v>
      </c>
      <c r="AC232" s="889">
        <v>4.6100000000000003</v>
      </c>
      <c r="AD232" s="889">
        <v>2.5299999999999998</v>
      </c>
      <c r="AE232" s="889">
        <v>2.08</v>
      </c>
      <c r="AF232" s="889">
        <v>4.91</v>
      </c>
      <c r="AG232" s="889">
        <v>22.900000000000002</v>
      </c>
      <c r="AH232" s="889">
        <v>19.5</v>
      </c>
      <c r="AI232" s="889">
        <v>6.8000000000000007</v>
      </c>
      <c r="AJ232" s="889">
        <v>0</v>
      </c>
      <c r="AK232" s="889">
        <v>8.7999999999999989</v>
      </c>
      <c r="AL232" s="902">
        <v>14870</v>
      </c>
      <c r="AM232" s="896">
        <v>0.4</v>
      </c>
      <c r="AN232" s="889">
        <v>1.02</v>
      </c>
      <c r="AO232" s="762">
        <f t="shared" si="59"/>
        <v>-15.787680221275611</v>
      </c>
      <c r="AP232" s="763">
        <f t="shared" si="60"/>
        <v>6.4986538351235197</v>
      </c>
      <c r="AQ232" s="912">
        <f t="shared" si="61"/>
        <v>120.53057255115927</v>
      </c>
      <c r="AR232" s="669">
        <f>INDEX(Historical!$C$7:$C$1381,MATCH(B232,Historical!$B$7:$B$1403,0))*IF(AH232="n/a",1.03,IF(AH232&lt;0,1.01,IF(AH232&gt;10,1.1,(1+AH232/100))))</f>
        <v>2.1339999999999999</v>
      </c>
      <c r="AS232" s="910">
        <f t="shared" si="62"/>
        <v>2.279112</v>
      </c>
      <c r="AT232" s="910">
        <f t="shared" si="67"/>
        <v>2.4796738560000002</v>
      </c>
      <c r="AU232" s="910">
        <f t="shared" si="67"/>
        <v>2.6978851553280006</v>
      </c>
      <c r="AV232" s="910">
        <f t="shared" si="67"/>
        <v>2.9352990489968649</v>
      </c>
      <c r="AW232" s="669">
        <f t="shared" si="63"/>
        <v>12.525970060324866</v>
      </c>
      <c r="AX232" s="770">
        <f t="shared" si="64"/>
        <v>12.191911680285056</v>
      </c>
      <c r="AY232" s="959">
        <v>1.54</v>
      </c>
      <c r="AZ232" s="896">
        <v>18</v>
      </c>
      <c r="BA232" s="896">
        <v>-14.57</v>
      </c>
      <c r="BB232" s="896">
        <v>-11.66</v>
      </c>
      <c r="BC232" s="896">
        <v>-0.67</v>
      </c>
      <c r="BE232" s="641">
        <v>1956</v>
      </c>
      <c r="BF232" s="922">
        <f t="shared" si="65"/>
        <v>8</v>
      </c>
      <c r="BG232" s="906">
        <v>7.8</v>
      </c>
    </row>
    <row r="233" spans="1:59" ht="11.25" customHeight="1" x14ac:dyDescent="0.2">
      <c r="A233" s="904" t="s">
        <v>900</v>
      </c>
      <c r="B233" s="899" t="s">
        <v>901</v>
      </c>
      <c r="C233" s="957" t="s">
        <v>4207</v>
      </c>
      <c r="D233" s="957" t="s">
        <v>4341</v>
      </c>
      <c r="E233" s="754">
        <v>9</v>
      </c>
      <c r="F233" s="1235">
        <v>553</v>
      </c>
      <c r="G233" s="1235" t="s">
        <v>106</v>
      </c>
      <c r="H233" s="1235" t="s">
        <v>106</v>
      </c>
      <c r="I233" s="898">
        <v>63.75</v>
      </c>
      <c r="J233" s="669">
        <f t="shared" si="52"/>
        <v>2.054901960784314</v>
      </c>
      <c r="K233" s="901">
        <v>0.32750000000000001</v>
      </c>
      <c r="L233" s="911">
        <v>4</v>
      </c>
      <c r="M233" s="660">
        <f t="shared" si="53"/>
        <v>1.31</v>
      </c>
      <c r="N233" s="894" t="s">
        <v>458</v>
      </c>
      <c r="O233" s="756">
        <v>0.28499999999999998</v>
      </c>
      <c r="P233" s="885">
        <v>43920</v>
      </c>
      <c r="Q233" s="885">
        <v>43945</v>
      </c>
      <c r="R233" s="660">
        <f t="shared" si="54"/>
        <v>14.912280701754401</v>
      </c>
      <c r="S233" s="721">
        <f>IF(INDEX(Historical!$D$7:$D$1379,MATCH(B233,Historical!$B$7:$B$1403,0))=0,"n/a",(INDEX(Historical!$C$7:$C$1381,MATCH(B233,Historical!$B$7:$B$1403,0))/INDEX(Historical!$D$7:$D$1379,MATCH(B233,Historical!$B$7:$B$1403,0))-1)*100)</f>
        <v>13.917525773195871</v>
      </c>
      <c r="T233" s="721">
        <f>IF(INDEX(Historical!$F$7:$F$1372,MATCH(B233,Historical!$B$7:$B$1403,0))=0,"n/a",((INDEX(Historical!$C$7:$C$1381,MATCH(B233,Historical!$B$7:$B$1403,0))/INDEX(Historical!$F$7:$F$1372,MATCH(B233,Historical!$B$7:$B$1403,0)))^(1/3)-1)*100)</f>
        <v>13.537268617702747</v>
      </c>
      <c r="U233" s="721">
        <f>IF(INDEX(Historical!$H$7:$H$1372,MATCH(B233,Historical!$B$7:$B$1403,0))=0,"n/a",((INDEX(Historical!$C$7:$C$1381,MATCH(B233,Historical!$B$7:$B$1403,0))/INDEX(Historical!$H$7:$H$1372,MATCH(B233,Historical!$B$7:$B$1403,0)))^(1/5)-1)*100)</f>
        <v>13.179836563100178</v>
      </c>
      <c r="V233" s="721" t="str">
        <f>IF(INDEX(Historical!$O$7:$O$1372,MATCH(B233,Historical!$B$7:$B$1403,0))=0,"n/a",((INDEX(Historical!$C$7:$C$1381,MATCH(B233,Historical!$B$7:$B$1403,0))/INDEX(Historical!$O$7:$O$1372,MATCH(B233,Historical!$B$7:$B$1403,0)))^(1/10)-1)*100)</f>
        <v>n/a</v>
      </c>
      <c r="W233" s="722" t="str">
        <f t="shared" si="55"/>
        <v>n/a</v>
      </c>
      <c r="X233" s="723">
        <f t="shared" si="56"/>
        <v>2.2723856143276167</v>
      </c>
      <c r="Y233" s="681" t="s">
        <v>902</v>
      </c>
      <c r="Z233" s="669">
        <f t="shared" si="57"/>
        <v>36.388888888888886</v>
      </c>
      <c r="AA233" s="910">
        <f t="shared" si="58"/>
        <v>17.708333333333332</v>
      </c>
      <c r="AB233" s="911">
        <v>9</v>
      </c>
      <c r="AC233" s="889">
        <v>3.6</v>
      </c>
      <c r="AD233" s="889">
        <v>3.16</v>
      </c>
      <c r="AE233" s="889">
        <v>2.11</v>
      </c>
      <c r="AF233" s="889">
        <v>2.42</v>
      </c>
      <c r="AG233" s="889" t="s">
        <v>136</v>
      </c>
      <c r="AH233" s="889">
        <v>38.299999999999997</v>
      </c>
      <c r="AI233" s="889">
        <v>6.9099999999999993</v>
      </c>
      <c r="AJ233" s="889">
        <v>5.8000000000000007</v>
      </c>
      <c r="AK233" s="889">
        <v>5.6000000000000005</v>
      </c>
      <c r="AL233" s="902">
        <v>8670</v>
      </c>
      <c r="AM233" s="896">
        <v>4.8</v>
      </c>
      <c r="AN233" s="889">
        <v>0</v>
      </c>
      <c r="AO233" s="762">
        <f t="shared" si="59"/>
        <v>-2.4735948094488407</v>
      </c>
      <c r="AP233" s="763">
        <f t="shared" si="60"/>
        <v>15.234738523884491</v>
      </c>
      <c r="AQ233" s="912">
        <f t="shared" si="61"/>
        <v>38.008319663331513</v>
      </c>
      <c r="AR233" s="669">
        <f>INDEX(Historical!$C$7:$C$1381,MATCH(B233,Historical!$B$7:$B$1403,0))*IF(AH233="n/a",1.03,IF(AH233&lt;0,1.01,IF(AH233&gt;10,1.1,(1+AH233/100))))</f>
        <v>1.2155</v>
      </c>
      <c r="AS233" s="910">
        <f t="shared" si="62"/>
        <v>1.2994910499999999</v>
      </c>
      <c r="AT233" s="910">
        <f t="shared" si="67"/>
        <v>1.3722625488</v>
      </c>
      <c r="AU233" s="910">
        <f t="shared" si="67"/>
        <v>1.4491092515328001</v>
      </c>
      <c r="AV233" s="910">
        <f t="shared" si="67"/>
        <v>1.5302593696186371</v>
      </c>
      <c r="AW233" s="669">
        <f t="shared" si="63"/>
        <v>6.8666222199514371</v>
      </c>
      <c r="AX233" s="770">
        <f t="shared" si="64"/>
        <v>10.771172109727745</v>
      </c>
      <c r="AY233" s="959">
        <v>0.39</v>
      </c>
      <c r="AZ233" s="896">
        <v>20.51</v>
      </c>
      <c r="BA233" s="896">
        <v>-17.52</v>
      </c>
      <c r="BB233" s="896">
        <v>-12.479999999999999</v>
      </c>
      <c r="BC233" s="896">
        <v>-4.3099999999999996</v>
      </c>
      <c r="BE233" s="641">
        <v>2012</v>
      </c>
      <c r="BF233" s="922">
        <f t="shared" si="65"/>
        <v>0</v>
      </c>
      <c r="BG233" s="906" t="s">
        <v>136</v>
      </c>
    </row>
    <row r="234" spans="1:59" ht="11.25" customHeight="1" x14ac:dyDescent="0.2">
      <c r="A234" s="895" t="s">
        <v>1119</v>
      </c>
      <c r="B234" s="899" t="s">
        <v>1120</v>
      </c>
      <c r="C234" s="957" t="s">
        <v>246</v>
      </c>
      <c r="D234" s="957" t="s">
        <v>4369</v>
      </c>
      <c r="E234" s="754">
        <v>8</v>
      </c>
      <c r="F234" s="1235">
        <v>643</v>
      </c>
      <c r="G234" s="1235" t="s">
        <v>115</v>
      </c>
      <c r="H234" s="1235" t="s">
        <v>115</v>
      </c>
      <c r="I234" s="898">
        <v>339.46</v>
      </c>
      <c r="J234" s="669">
        <f t="shared" si="52"/>
        <v>0.91910681670889072</v>
      </c>
      <c r="K234" s="901">
        <v>0.78</v>
      </c>
      <c r="L234" s="911">
        <v>4</v>
      </c>
      <c r="M234" s="660">
        <f t="shared" si="53"/>
        <v>3.12</v>
      </c>
      <c r="N234" s="894" t="s">
        <v>319</v>
      </c>
      <c r="O234" s="756">
        <v>0.65</v>
      </c>
      <c r="P234" s="885">
        <v>43902</v>
      </c>
      <c r="Q234" s="885">
        <v>43920</v>
      </c>
      <c r="R234" s="660">
        <f t="shared" si="54"/>
        <v>20</v>
      </c>
      <c r="S234" s="721">
        <f>IF(INDEX(Historical!$D$7:$D$1379,MATCH(B234,Historical!$B$7:$B$1403,0))=0,"n/a",(INDEX(Historical!$C$7:$C$1381,MATCH(B234,Historical!$B$7:$B$1403,0))/INDEX(Historical!$D$7:$D$1379,MATCH(B234,Historical!$B$7:$B$1403,0))-1)*100)</f>
        <v>18.181818181818166</v>
      </c>
      <c r="T234" s="721">
        <f>IF(INDEX(Historical!$F$7:$F$1372,MATCH(B234,Historical!$B$7:$B$1403,0))=0,"n/a",((INDEX(Historical!$C$7:$C$1381,MATCH(B234,Historical!$B$7:$B$1403,0))/INDEX(Historical!$F$7:$F$1372,MATCH(B234,Historical!$B$7:$B$1403,0)))^(1/3)-1)*100)</f>
        <v>19.59414546750984</v>
      </c>
      <c r="U234" s="721">
        <f>IF(INDEX(Historical!$H$7:$H$1372,MATCH(B234,Historical!$B$7:$B$1403,0))=0,"n/a",((INDEX(Historical!$C$7:$C$1381,MATCH(B234,Historical!$B$7:$B$1403,0))/INDEX(Historical!$H$7:$H$1372,MATCH(B234,Historical!$B$7:$B$1403,0)))^(1/5)-1)*100)</f>
        <v>21.058327510759469</v>
      </c>
      <c r="V234" s="721" t="str">
        <f>IF(INDEX(Historical!$O$7:$O$1372,MATCH(B234,Historical!$B$7:$B$1403,0))=0,"n/a",((INDEX(Historical!$C$7:$C$1381,MATCH(B234,Historical!$B$7:$B$1403,0))/INDEX(Historical!$O$7:$O$1372,MATCH(B234,Historical!$B$7:$B$1403,0)))^(1/10)-1)*100)</f>
        <v>n/a</v>
      </c>
      <c r="W234" s="722" t="str">
        <f t="shared" si="55"/>
        <v>n/a</v>
      </c>
      <c r="X234" s="723">
        <f t="shared" si="56"/>
        <v>0.77136730808642739</v>
      </c>
      <c r="Y234" s="679"/>
      <c r="Z234" s="669">
        <f t="shared" si="57"/>
        <v>32.601880877742943</v>
      </c>
      <c r="AA234" s="910">
        <f t="shared" si="58"/>
        <v>35.47126436781609</v>
      </c>
      <c r="AB234" s="911">
        <v>12</v>
      </c>
      <c r="AC234" s="889">
        <v>9.57</v>
      </c>
      <c r="AD234" s="889">
        <v>2.61</v>
      </c>
      <c r="AE234" s="889">
        <v>3.85</v>
      </c>
      <c r="AF234" s="889" t="s">
        <v>136</v>
      </c>
      <c r="AG234" s="889">
        <v>-13.100000000000001</v>
      </c>
      <c r="AH234" s="889">
        <v>14.399999999999999</v>
      </c>
      <c r="AI234" s="889">
        <v>13.370000000000001</v>
      </c>
      <c r="AJ234" s="889">
        <v>27.3</v>
      </c>
      <c r="AK234" s="889">
        <v>13.600000000000001</v>
      </c>
      <c r="AL234" s="902">
        <v>13930</v>
      </c>
      <c r="AM234" s="896">
        <v>0.2</v>
      </c>
      <c r="AN234" s="889" t="s">
        <v>136</v>
      </c>
      <c r="AO234" s="762">
        <f t="shared" si="59"/>
        <v>-13.493830040347731</v>
      </c>
      <c r="AP234" s="763">
        <f t="shared" si="60"/>
        <v>21.977434327468359</v>
      </c>
      <c r="AQ234" s="912" t="str">
        <f t="shared" si="61"/>
        <v>n/a</v>
      </c>
      <c r="AR234" s="669">
        <f>INDEX(Historical!$C$7:$C$1381,MATCH(B234,Historical!$B$7:$B$1403,0))*IF(AH234="n/a",1.03,IF(AH234&lt;0,1.01,IF(AH234&gt;10,1.1,(1+AH234/100))))</f>
        <v>2.8600000000000003</v>
      </c>
      <c r="AS234" s="910">
        <f t="shared" si="62"/>
        <v>3.1460000000000008</v>
      </c>
      <c r="AT234" s="910">
        <f t="shared" si="67"/>
        <v>3.4606000000000012</v>
      </c>
      <c r="AU234" s="910">
        <f t="shared" si="67"/>
        <v>3.8066600000000017</v>
      </c>
      <c r="AV234" s="910">
        <f t="shared" si="67"/>
        <v>4.1873260000000023</v>
      </c>
      <c r="AW234" s="669">
        <f t="shared" si="63"/>
        <v>17.460586000000006</v>
      </c>
      <c r="AX234" s="770">
        <f t="shared" si="64"/>
        <v>5.1436357744653289</v>
      </c>
      <c r="AY234" s="959">
        <v>0.69</v>
      </c>
      <c r="AZ234" s="896">
        <v>53.669999999999995</v>
      </c>
      <c r="BA234" s="896">
        <v>-11.1</v>
      </c>
      <c r="BB234" s="896">
        <v>14.63</v>
      </c>
      <c r="BC234" s="896">
        <v>24.9</v>
      </c>
      <c r="BE234" s="641">
        <v>2013</v>
      </c>
      <c r="BF234" s="922">
        <f t="shared" si="65"/>
        <v>0</v>
      </c>
      <c r="BG234" s="906">
        <v>32.9</v>
      </c>
    </row>
    <row r="235" spans="1:59" ht="11.25" customHeight="1" x14ac:dyDescent="0.2">
      <c r="A235" s="905" t="s">
        <v>4556</v>
      </c>
      <c r="B235" s="899" t="s">
        <v>4535</v>
      </c>
      <c r="C235" s="957" t="s">
        <v>4335</v>
      </c>
      <c r="D235" s="957" t="s">
        <v>4336</v>
      </c>
      <c r="E235" s="754">
        <v>5</v>
      </c>
      <c r="F235" s="1235">
        <v>849</v>
      </c>
      <c r="G235" s="1235" t="s">
        <v>106</v>
      </c>
      <c r="H235" s="1235" t="s">
        <v>106</v>
      </c>
      <c r="I235" s="898">
        <v>32.47</v>
      </c>
      <c r="J235" s="669">
        <f t="shared" si="52"/>
        <v>2.8949799815214043</v>
      </c>
      <c r="K235" s="901">
        <v>0.23499999999999999</v>
      </c>
      <c r="L235" s="911">
        <v>4</v>
      </c>
      <c r="M235" s="660">
        <f t="shared" si="53"/>
        <v>0.94</v>
      </c>
      <c r="N235" s="894" t="s">
        <v>518</v>
      </c>
      <c r="O235" s="756">
        <v>0.215</v>
      </c>
      <c r="P235" s="885">
        <v>43782</v>
      </c>
      <c r="Q235" s="885">
        <v>43798</v>
      </c>
      <c r="R235" s="660">
        <f t="shared" si="54"/>
        <v>9.302325581395344</v>
      </c>
      <c r="S235" s="721">
        <f>IF(INDEX(Historical!$D$7:$D$1379,MATCH(B235,Historical!$B$7:$B$1403,0))=0,"n/a",(INDEX(Historical!$C$7:$C$1381,MATCH(B235,Historical!$B$7:$B$1403,0))/INDEX(Historical!$D$7:$D$1379,MATCH(B235,Historical!$B$7:$B$1403,0))-1)*100)</f>
        <v>7.9754601226993849</v>
      </c>
      <c r="T235" s="721">
        <f>IF(INDEX(Historical!$F$7:$F$1372,MATCH(B235,Historical!$B$7:$B$1403,0))=0,"n/a",((INDEX(Historical!$C$7:$C$1381,MATCH(B235,Historical!$B$7:$B$1403,0))/INDEX(Historical!$F$7:$F$1372,MATCH(B235,Historical!$B$7:$B$1403,0)))^(1/3)-1)*100)</f>
        <v>6.4273554295375179</v>
      </c>
      <c r="U235" s="721">
        <f>IF(INDEX(Historical!$H$7:$H$1372,MATCH(B235,Historical!$B$7:$B$1403,0))=0,"n/a",((INDEX(Historical!$C$7:$C$1381,MATCH(B235,Historical!$B$7:$B$1403,0))/INDEX(Historical!$H$7:$H$1372,MATCH(B235,Historical!$B$7:$B$1403,0)))^(1/5)-1)*100)</f>
        <v>5.291848906511043</v>
      </c>
      <c r="V235" s="721">
        <f>IF(INDEX(Historical!$O$7:$O$1372,MATCH(B235,Historical!$B$7:$B$1403,0))=0,"n/a",((INDEX(Historical!$C$7:$C$1381,MATCH(B235,Historical!$B$7:$B$1403,0))/INDEX(Historical!$O$7:$O$1372,MATCH(B235,Historical!$B$7:$B$1403,0)))^(1/10)-1)*100)</f>
        <v>1.4768337390565822</v>
      </c>
      <c r="W235" s="722">
        <f t="shared" si="55"/>
        <v>3.5832394443341569</v>
      </c>
      <c r="X235" s="723">
        <f t="shared" si="56"/>
        <v>5.7708275970676584E-2</v>
      </c>
      <c r="Y235" s="900"/>
      <c r="Z235" s="669">
        <f t="shared" si="57"/>
        <v>79.66101694915254</v>
      </c>
      <c r="AA235" s="910">
        <f t="shared" si="58"/>
        <v>27.516949152542374</v>
      </c>
      <c r="AB235" s="911">
        <v>12</v>
      </c>
      <c r="AC235" s="889">
        <v>1.18</v>
      </c>
      <c r="AD235" s="889">
        <v>4.6100000000000003</v>
      </c>
      <c r="AE235" s="889">
        <v>12.21</v>
      </c>
      <c r="AF235" s="889">
        <v>2.37</v>
      </c>
      <c r="AG235" s="889">
        <v>4.9000000000000004</v>
      </c>
      <c r="AH235" s="889">
        <v>33.6</v>
      </c>
      <c r="AI235" s="889">
        <v>4.93</v>
      </c>
      <c r="AJ235" s="889">
        <v>91.7</v>
      </c>
      <c r="AK235" s="889">
        <v>6</v>
      </c>
      <c r="AL235" s="902">
        <v>11890</v>
      </c>
      <c r="AM235" s="896">
        <v>0.2</v>
      </c>
      <c r="AN235" s="889">
        <v>0.56000000000000005</v>
      </c>
      <c r="AO235" s="762">
        <f t="shared" si="59"/>
        <v>-19.330120264509926</v>
      </c>
      <c r="AP235" s="763">
        <f t="shared" si="60"/>
        <v>8.1868288880324478</v>
      </c>
      <c r="AQ235" s="912">
        <f t="shared" si="61"/>
        <v>70.248406083614483</v>
      </c>
      <c r="AR235" s="669">
        <f>INDEX(Historical!$C$7:$C$1381,MATCH(B235,Historical!$B$7:$B$1403,0))*IF(AH235="n/a",1.03,IF(AH235&lt;0,1.01,IF(AH235&gt;10,1.1,(1+AH235/100))))</f>
        <v>0.96800000000000008</v>
      </c>
      <c r="AS235" s="910">
        <f t="shared" si="62"/>
        <v>1.0157224</v>
      </c>
      <c r="AT235" s="910">
        <f t="shared" si="67"/>
        <v>1.076665744</v>
      </c>
      <c r="AU235" s="910">
        <f t="shared" si="67"/>
        <v>1.1412656886400001</v>
      </c>
      <c r="AV235" s="910">
        <f t="shared" si="67"/>
        <v>1.2097416299584001</v>
      </c>
      <c r="AW235" s="669">
        <f t="shared" si="63"/>
        <v>5.4113954625984002</v>
      </c>
      <c r="AX235" s="770">
        <f t="shared" si="64"/>
        <v>16.665831421615028</v>
      </c>
      <c r="AY235" s="959">
        <v>0.78</v>
      </c>
      <c r="AZ235" s="896">
        <v>11.5</v>
      </c>
      <c r="BA235" s="896">
        <v>-16.489999999999998</v>
      </c>
      <c r="BB235" s="896">
        <v>-9.41</v>
      </c>
      <c r="BC235" s="896">
        <v>-4.08</v>
      </c>
      <c r="BE235" s="641">
        <v>2015</v>
      </c>
      <c r="BF235" s="922">
        <f t="shared" si="65"/>
        <v>0</v>
      </c>
      <c r="BG235" s="906">
        <v>2.9000000000000004</v>
      </c>
    </row>
    <row r="236" spans="1:59" ht="12" customHeight="1" x14ac:dyDescent="0.2">
      <c r="A236" s="887" t="s">
        <v>1127</v>
      </c>
      <c r="B236" s="899" t="s">
        <v>1128</v>
      </c>
      <c r="C236" s="957" t="s">
        <v>131</v>
      </c>
      <c r="D236" s="957" t="s">
        <v>4344</v>
      </c>
      <c r="E236" s="754">
        <v>11</v>
      </c>
      <c r="F236" s="1235">
        <v>317</v>
      </c>
      <c r="G236" s="1158" t="s">
        <v>115</v>
      </c>
      <c r="H236" s="1158" t="s">
        <v>115</v>
      </c>
      <c r="I236" s="898">
        <v>111.67</v>
      </c>
      <c r="J236" s="669">
        <f t="shared" si="52"/>
        <v>3.6267574102265603</v>
      </c>
      <c r="K236" s="901">
        <v>1.0125</v>
      </c>
      <c r="L236" s="911">
        <v>4</v>
      </c>
      <c r="M236" s="660">
        <f t="shared" si="53"/>
        <v>4.05</v>
      </c>
      <c r="N236" s="894" t="s">
        <v>491</v>
      </c>
      <c r="O236" s="756">
        <v>0.94499999999999995</v>
      </c>
      <c r="P236" s="885">
        <v>43812</v>
      </c>
      <c r="Q236" s="885">
        <v>43845</v>
      </c>
      <c r="R236" s="660">
        <f t="shared" si="54"/>
        <v>7.1428571428571441</v>
      </c>
      <c r="S236" s="721">
        <f>IF(INDEX(Historical!$D$7:$D$1379,MATCH(B236,Historical!$B$7:$B$1403,0))=0,"n/a",(INDEX(Historical!$C$7:$C$1381,MATCH(B236,Historical!$B$7:$B$1403,0))/INDEX(Historical!$D$7:$D$1379,MATCH(B236,Historical!$B$7:$B$1403,0))-1)*100)</f>
        <v>7.1428571428571397</v>
      </c>
      <c r="T236" s="721">
        <f>IF(INDEX(Historical!$F$7:$F$1372,MATCH(B236,Historical!$B$7:$B$1403,0))=0,"n/a",((INDEX(Historical!$C$7:$C$1381,MATCH(B236,Historical!$B$7:$B$1403,0))/INDEX(Historical!$F$7:$F$1372,MATCH(B236,Historical!$B$7:$B$1403,0)))^(1/3)-1)*100)</f>
        <v>7.0648783255412129</v>
      </c>
      <c r="U236" s="721">
        <f>IF(INDEX(Historical!$H$7:$H$1372,MATCH(B236,Historical!$B$7:$B$1403,0))=0,"n/a",((INDEX(Historical!$C$7:$C$1381,MATCH(B236,Historical!$B$7:$B$1403,0))/INDEX(Historical!$H$7:$H$1372,MATCH(B236,Historical!$B$7:$B$1403,0)))^(1/5)-1)*100)</f>
        <v>7.3211838983298305</v>
      </c>
      <c r="V236" s="721">
        <f>IF(INDEX(Historical!$O$7:$O$1372,MATCH(B236,Historical!$B$7:$B$1403,0))=0,"n/a",((INDEX(Historical!$C$7:$C$1381,MATCH(B236,Historical!$B$7:$B$1403,0))/INDEX(Historical!$O$7:$O$1372,MATCH(B236,Historical!$B$7:$B$1403,0)))^(1/10)-1)*100)</f>
        <v>5.9535698725370789</v>
      </c>
      <c r="W236" s="722">
        <f t="shared" si="55"/>
        <v>1.2297132737286496</v>
      </c>
      <c r="X236" s="723">
        <f t="shared" si="56"/>
        <v>1.7026009065883327</v>
      </c>
      <c r="Y236" s="679"/>
      <c r="Z236" s="669">
        <f t="shared" si="57"/>
        <v>64.285714285714278</v>
      </c>
      <c r="AA236" s="910">
        <f t="shared" si="58"/>
        <v>17.725396825396825</v>
      </c>
      <c r="AB236" s="911">
        <v>12</v>
      </c>
      <c r="AC236" s="889">
        <v>6.3</v>
      </c>
      <c r="AD236" s="889">
        <v>2.95</v>
      </c>
      <c r="AE236" s="889">
        <v>1.68</v>
      </c>
      <c r="AF236" s="889">
        <v>1.83</v>
      </c>
      <c r="AG236" s="889">
        <v>10.8</v>
      </c>
      <c r="AH236" s="889">
        <v>0.2</v>
      </c>
      <c r="AI236" s="889">
        <v>7.16</v>
      </c>
      <c r="AJ236" s="889">
        <v>4.3</v>
      </c>
      <c r="AK236" s="889">
        <v>6</v>
      </c>
      <c r="AL236" s="902">
        <v>21310</v>
      </c>
      <c r="AM236" s="896">
        <v>0.3</v>
      </c>
      <c r="AN236" s="889">
        <v>1.5</v>
      </c>
      <c r="AO236" s="762">
        <f t="shared" si="59"/>
        <v>-6.7774555168404333</v>
      </c>
      <c r="AP236" s="763">
        <f t="shared" si="60"/>
        <v>10.947941308556391</v>
      </c>
      <c r="AQ236" s="912">
        <f t="shared" si="61"/>
        <v>20.069380295960904</v>
      </c>
      <c r="AR236" s="669">
        <f>INDEX(Historical!$C$7:$C$1381,MATCH(B236,Historical!$B$7:$B$1403,0))*IF(AH236="n/a",1.03,IF(AH236&lt;0,1.01,IF(AH236&gt;10,1.1,(1+AH236/100))))</f>
        <v>3.7875599999999996</v>
      </c>
      <c r="AS236" s="910">
        <f t="shared" si="62"/>
        <v>4.0587492960000002</v>
      </c>
      <c r="AT236" s="910">
        <f t="shared" si="67"/>
        <v>4.3022742537600003</v>
      </c>
      <c r="AU236" s="910">
        <f t="shared" si="67"/>
        <v>4.5604107089856001</v>
      </c>
      <c r="AV236" s="910">
        <f t="shared" si="67"/>
        <v>4.8340353515247365</v>
      </c>
      <c r="AW236" s="669">
        <f t="shared" si="63"/>
        <v>21.543029610270334</v>
      </c>
      <c r="AX236" s="770">
        <f t="shared" si="64"/>
        <v>19.291689451303245</v>
      </c>
      <c r="AY236" s="959">
        <v>0.3</v>
      </c>
      <c r="AZ236" s="896">
        <v>-5.3100000000000005</v>
      </c>
      <c r="BA236" s="896">
        <v>-17.690000000000001</v>
      </c>
      <c r="BB236" s="896">
        <v>-14.799999999999999</v>
      </c>
      <c r="BC236" s="896">
        <v>-13.38</v>
      </c>
      <c r="BE236" s="641">
        <v>2010</v>
      </c>
      <c r="BF236" s="922">
        <f t="shared" si="65"/>
        <v>0</v>
      </c>
      <c r="BG236" s="906">
        <v>3</v>
      </c>
    </row>
    <row r="237" spans="1:59" ht="11.25" customHeight="1" x14ac:dyDescent="0.2">
      <c r="A237" s="895" t="s">
        <v>546</v>
      </c>
      <c r="B237" s="899" t="s">
        <v>547</v>
      </c>
      <c r="C237" s="957" t="s">
        <v>131</v>
      </c>
      <c r="D237" s="957" t="s">
        <v>4345</v>
      </c>
      <c r="E237" s="754">
        <v>15</v>
      </c>
      <c r="F237" s="1235">
        <v>262</v>
      </c>
      <c r="G237" s="1209" t="s">
        <v>37</v>
      </c>
      <c r="H237" s="1209" t="s">
        <v>37</v>
      </c>
      <c r="I237" s="898">
        <v>91.7</v>
      </c>
      <c r="J237" s="669">
        <f t="shared" si="52"/>
        <v>4.122137404580152</v>
      </c>
      <c r="K237" s="901">
        <v>0.94499999999999995</v>
      </c>
      <c r="L237" s="911">
        <v>4</v>
      </c>
      <c r="M237" s="660">
        <f t="shared" si="53"/>
        <v>3.78</v>
      </c>
      <c r="N237" s="894" t="s">
        <v>379</v>
      </c>
      <c r="O237" s="756">
        <v>0.92749999999999999</v>
      </c>
      <c r="P237" s="885">
        <v>43692</v>
      </c>
      <c r="Q237" s="885">
        <v>43724</v>
      </c>
      <c r="R237" s="660">
        <f t="shared" si="54"/>
        <v>1.8867924528301845</v>
      </c>
      <c r="S237" s="721">
        <f>IF(INDEX(Historical!$D$7:$D$1379,MATCH(B237,Historical!$B$7:$B$1403,0))=0,"n/a",(INDEX(Historical!$C$7:$C$1381,MATCH(B237,Historical!$B$7:$B$1403,0))/INDEX(Historical!$D$7:$D$1379,MATCH(B237,Historical!$B$7:$B$1403,0))-1)*100)</f>
        <v>2.9977997799780054</v>
      </c>
      <c r="T237" s="721">
        <f>IF(INDEX(Historical!$F$7:$F$1372,MATCH(B237,Historical!$B$7:$B$1403,0))=0,"n/a",((INDEX(Historical!$C$7:$C$1381,MATCH(B237,Historical!$B$7:$B$1403,0))/INDEX(Historical!$F$7:$F$1372,MATCH(B237,Historical!$B$7:$B$1403,0)))^(1/3)-1)*100)</f>
        <v>3.6821946919695536</v>
      </c>
      <c r="U237" s="721">
        <f>IF(INDEX(Historical!$H$7:$H$1372,MATCH(B237,Historical!$B$7:$B$1403,0))=0,"n/a",((INDEX(Historical!$C$7:$C$1381,MATCH(B237,Historical!$B$7:$B$1403,0))/INDEX(Historical!$H$7:$H$1372,MATCH(B237,Historical!$B$7:$B$1403,0)))^(1/5)-1)*100)</f>
        <v>3.5209511525301718</v>
      </c>
      <c r="V237" s="721">
        <f>IF(INDEX(Historical!$O$7:$O$1372,MATCH(B237,Historical!$B$7:$B$1403,0))=0,"n/a",((INDEX(Historical!$C$7:$C$1381,MATCH(B237,Historical!$B$7:$B$1403,0))/INDEX(Historical!$O$7:$O$1372,MATCH(B237,Historical!$B$7:$B$1403,0)))^(1/10)-1)*100)</f>
        <v>2.8774690494602906</v>
      </c>
      <c r="W237" s="722">
        <f t="shared" si="55"/>
        <v>1.2236278104157454</v>
      </c>
      <c r="X237" s="723">
        <f t="shared" si="56"/>
        <v>0.48232207568906466</v>
      </c>
      <c r="Y237" s="686"/>
      <c r="Z237" s="669">
        <f t="shared" si="57"/>
        <v>74.117647058823536</v>
      </c>
      <c r="AA237" s="910">
        <f t="shared" si="58"/>
        <v>17.980392156862745</v>
      </c>
      <c r="AB237" s="911">
        <v>12</v>
      </c>
      <c r="AC237" s="889">
        <v>5.0999999999999996</v>
      </c>
      <c r="AD237" s="889">
        <v>4.37</v>
      </c>
      <c r="AE237" s="889">
        <v>2.74</v>
      </c>
      <c r="AF237" s="889">
        <v>1.5</v>
      </c>
      <c r="AG237" s="889">
        <v>8.3000000000000007</v>
      </c>
      <c r="AH237" s="889">
        <v>35.199999999999996</v>
      </c>
      <c r="AI237" s="889">
        <v>4.09</v>
      </c>
      <c r="AJ237" s="889">
        <v>7.3</v>
      </c>
      <c r="AK237" s="889">
        <v>4.12</v>
      </c>
      <c r="AL237" s="902">
        <v>68810</v>
      </c>
      <c r="AM237" s="896">
        <v>0.1</v>
      </c>
      <c r="AN237" s="889">
        <v>1.37</v>
      </c>
      <c r="AO237" s="762">
        <f t="shared" si="59"/>
        <v>-10.337303599752421</v>
      </c>
      <c r="AP237" s="763">
        <f t="shared" si="60"/>
        <v>7.6430885571103238</v>
      </c>
      <c r="AQ237" s="912">
        <f t="shared" si="61"/>
        <v>9.4848304769896696</v>
      </c>
      <c r="AR237" s="669">
        <f>INDEX(Historical!$C$7:$C$1381,MATCH(B237,Historical!$B$7:$B$1403,0))*IF(AH237="n/a",1.03,IF(AH237&lt;0,1.01,IF(AH237&gt;10,1.1,(1+AH237/100))))</f>
        <v>4.1195000000000004</v>
      </c>
      <c r="AS237" s="910">
        <f t="shared" si="62"/>
        <v>4.2879875500000004</v>
      </c>
      <c r="AT237" s="910">
        <f t="shared" si="67"/>
        <v>4.4646526370600004</v>
      </c>
      <c r="AU237" s="910">
        <f t="shared" si="67"/>
        <v>4.6485963257068716</v>
      </c>
      <c r="AV237" s="910">
        <f t="shared" si="67"/>
        <v>4.8401184943259947</v>
      </c>
      <c r="AW237" s="669">
        <f t="shared" si="63"/>
        <v>22.360855007092869</v>
      </c>
      <c r="AX237" s="770">
        <f t="shared" si="64"/>
        <v>24.384792810352092</v>
      </c>
      <c r="AY237" s="959">
        <v>0.17</v>
      </c>
      <c r="AZ237" s="896">
        <v>8.7999999999999989</v>
      </c>
      <c r="BA237" s="896">
        <v>-11.65</v>
      </c>
      <c r="BB237" s="896">
        <v>-3.2199999999999998</v>
      </c>
      <c r="BC237" s="896">
        <v>0.13</v>
      </c>
      <c r="BE237" s="641">
        <v>2005</v>
      </c>
      <c r="BF237" s="922">
        <f t="shared" si="65"/>
        <v>1</v>
      </c>
      <c r="BG237" s="906">
        <v>2.4</v>
      </c>
    </row>
    <row r="238" spans="1:59" ht="11.25" customHeight="1" x14ac:dyDescent="0.2">
      <c r="A238" s="887" t="s">
        <v>550</v>
      </c>
      <c r="B238" s="899" t="s">
        <v>551</v>
      </c>
      <c r="C238" s="957" t="s">
        <v>108</v>
      </c>
      <c r="D238" s="957" t="s">
        <v>4355</v>
      </c>
      <c r="E238" s="754">
        <v>20</v>
      </c>
      <c r="F238" s="1235">
        <v>167</v>
      </c>
      <c r="G238" s="1158" t="s">
        <v>106</v>
      </c>
      <c r="H238" s="1158" t="s">
        <v>106</v>
      </c>
      <c r="I238" s="889">
        <v>19.39</v>
      </c>
      <c r="J238" s="669">
        <f t="shared" si="52"/>
        <v>1.9597730789066528</v>
      </c>
      <c r="K238" s="908">
        <v>9.5000000000000001E-2</v>
      </c>
      <c r="L238" s="911">
        <v>4</v>
      </c>
      <c r="M238" s="660">
        <f t="shared" si="53"/>
        <v>0.38</v>
      </c>
      <c r="N238" s="894" t="s">
        <v>119</v>
      </c>
      <c r="O238" s="757">
        <v>9.2499999999999999E-2</v>
      </c>
      <c r="P238" s="885">
        <v>43692</v>
      </c>
      <c r="Q238" s="885">
        <v>43714</v>
      </c>
      <c r="R238" s="660">
        <f t="shared" si="54"/>
        <v>2.7027027027027053</v>
      </c>
      <c r="S238" s="721">
        <f>IF(INDEX(Historical!$D$7:$D$1379,MATCH(B238,Historical!$B$7:$B$1403,0))=0,"n/a",(INDEX(Historical!$C$7:$C$1381,MATCH(B238,Historical!$B$7:$B$1403,0))/INDEX(Historical!$D$7:$D$1379,MATCH(B238,Historical!$B$7:$B$1403,0))-1)*100)</f>
        <v>2.7397260273972712</v>
      </c>
      <c r="T238" s="721">
        <f>IF(INDEX(Historical!$F$7:$F$1372,MATCH(B238,Historical!$B$7:$B$1403,0))=0,"n/a",((INDEX(Historical!$C$7:$C$1381,MATCH(B238,Historical!$B$7:$B$1403,0))/INDEX(Historical!$F$7:$F$1372,MATCH(B238,Historical!$B$7:$B$1403,0)))^(1/3)-1)*100)</f>
        <v>5.983983294832651</v>
      </c>
      <c r="U238" s="721">
        <f>IF(INDEX(Historical!$H$7:$H$1372,MATCH(B238,Historical!$B$7:$B$1403,0))=0,"n/a",((INDEX(Historical!$C$7:$C$1381,MATCH(B238,Historical!$B$7:$B$1403,0))/INDEX(Historical!$H$7:$H$1372,MATCH(B238,Historical!$B$7:$B$1403,0)))^(1/5)-1)*100)</f>
        <v>4.9160304180333236</v>
      </c>
      <c r="V238" s="721">
        <f>IF(INDEX(Historical!$O$7:$O$1372,MATCH(B238,Historical!$B$7:$B$1403,0))=0,"n/a",((INDEX(Historical!$C$7:$C$1381,MATCH(B238,Historical!$B$7:$B$1403,0))/INDEX(Historical!$O$7:$O$1372,MATCH(B238,Historical!$B$7:$B$1403,0)))^(1/10)-1)*100)</f>
        <v>3.3013976968387926</v>
      </c>
      <c r="W238" s="722">
        <f t="shared" si="55"/>
        <v>1.48907549755081</v>
      </c>
      <c r="X238" s="723">
        <f t="shared" si="56"/>
        <v>0.37815618600256334</v>
      </c>
      <c r="Y238" s="682"/>
      <c r="Z238" s="669">
        <f t="shared" si="57"/>
        <v>22.352941176470591</v>
      </c>
      <c r="AA238" s="910">
        <f t="shared" si="58"/>
        <v>11.405882352941177</v>
      </c>
      <c r="AB238" s="911">
        <v>6</v>
      </c>
      <c r="AC238" s="889">
        <v>1.7</v>
      </c>
      <c r="AD238" s="889">
        <v>1.1399999999999999</v>
      </c>
      <c r="AE238" s="889">
        <v>2.69</v>
      </c>
      <c r="AF238" s="891">
        <v>1.03</v>
      </c>
      <c r="AG238" s="889">
        <v>6.8000000000000007</v>
      </c>
      <c r="AH238" s="889">
        <v>-22.2</v>
      </c>
      <c r="AI238" s="889">
        <v>8.2199999999999989</v>
      </c>
      <c r="AJ238" s="889">
        <v>13</v>
      </c>
      <c r="AK238" s="889">
        <v>10</v>
      </c>
      <c r="AL238" s="902">
        <v>124.87</v>
      </c>
      <c r="AM238" s="896">
        <v>5.5</v>
      </c>
      <c r="AN238" s="889">
        <v>0.21</v>
      </c>
      <c r="AO238" s="762">
        <f t="shared" si="59"/>
        <v>-4.5300788560012002</v>
      </c>
      <c r="AP238" s="763">
        <f t="shared" si="60"/>
        <v>6.8758034969399766</v>
      </c>
      <c r="AQ238" s="912">
        <f t="shared" si="61"/>
        <v>-27.741024937215009</v>
      </c>
      <c r="AR238" s="669">
        <f>INDEX(Historical!$C$7:$C$1381,MATCH(B238,Historical!$B$7:$B$1403,0))*IF(AH238="n/a",1.03,IF(AH238&lt;0,1.01,IF(AH238&gt;10,1.1,(1+AH238/100))))</f>
        <v>0.37875000000000003</v>
      </c>
      <c r="AS238" s="910">
        <f t="shared" si="62"/>
        <v>0.40988325000000003</v>
      </c>
      <c r="AT238" s="910">
        <f t="shared" si="67"/>
        <v>0.45087157500000008</v>
      </c>
      <c r="AU238" s="910">
        <f t="shared" si="67"/>
        <v>0.49595873250000011</v>
      </c>
      <c r="AV238" s="910">
        <f t="shared" si="67"/>
        <v>0.54555460575000014</v>
      </c>
      <c r="AW238" s="669">
        <f t="shared" si="63"/>
        <v>2.2810181632500002</v>
      </c>
      <c r="AX238" s="770">
        <f t="shared" si="64"/>
        <v>11.763889444301187</v>
      </c>
      <c r="AY238" s="959">
        <v>0.54</v>
      </c>
      <c r="AZ238" s="896">
        <v>24.85</v>
      </c>
      <c r="BA238" s="896">
        <v>-15.620000000000001</v>
      </c>
      <c r="BB238" s="896">
        <v>-9.41</v>
      </c>
      <c r="BC238" s="896">
        <v>4.34</v>
      </c>
      <c r="BE238" s="641">
        <v>2000</v>
      </c>
      <c r="BF238" s="922">
        <f t="shared" si="65"/>
        <v>2</v>
      </c>
      <c r="BG238" s="906">
        <v>0.8</v>
      </c>
    </row>
    <row r="239" spans="1:59" ht="11.25" customHeight="1" x14ac:dyDescent="0.2">
      <c r="A239" s="905" t="s">
        <v>4583</v>
      </c>
      <c r="B239" s="899" t="s">
        <v>3865</v>
      </c>
      <c r="C239" s="957" t="s">
        <v>108</v>
      </c>
      <c r="D239" s="957" t="s">
        <v>4347</v>
      </c>
      <c r="E239" s="754">
        <v>6</v>
      </c>
      <c r="F239" s="1235">
        <v>791</v>
      </c>
      <c r="G239" s="1235" t="s">
        <v>106</v>
      </c>
      <c r="H239" s="1235" t="s">
        <v>106</v>
      </c>
      <c r="I239" s="898">
        <v>16.510000000000002</v>
      </c>
      <c r="J239" s="669">
        <f t="shared" si="52"/>
        <v>1.9382192610539066</v>
      </c>
      <c r="K239" s="901">
        <v>0.08</v>
      </c>
      <c r="L239" s="911">
        <v>4</v>
      </c>
      <c r="M239" s="660">
        <f t="shared" si="53"/>
        <v>0.32</v>
      </c>
      <c r="N239" s="894" t="s">
        <v>4184</v>
      </c>
      <c r="O239" s="756">
        <v>7.0000000000000007E-2</v>
      </c>
      <c r="P239" s="885">
        <v>43817</v>
      </c>
      <c r="Q239" s="885">
        <v>43832</v>
      </c>
      <c r="R239" s="660">
        <f t="shared" si="54"/>
        <v>14.285714285714276</v>
      </c>
      <c r="S239" s="721">
        <f>IF(INDEX(Historical!$D$7:$D$1379,MATCH(B239,Historical!$B$7:$B$1403,0))=0,"n/a",(INDEX(Historical!$C$7:$C$1381,MATCH(B239,Historical!$B$7:$B$1403,0))/INDEX(Historical!$D$7:$D$1379,MATCH(B239,Historical!$B$7:$B$1403,0))-1)*100)</f>
        <v>31.818181818181813</v>
      </c>
      <c r="T239" s="721">
        <f>IF(INDEX(Historical!$F$7:$F$1372,MATCH(B239,Historical!$B$7:$B$1403,0))=0,"n/a",((INDEX(Historical!$C$7:$C$1381,MATCH(B239,Historical!$B$7:$B$1403,0))/INDEX(Historical!$F$7:$F$1372,MATCH(B239,Historical!$B$7:$B$1403,0)))^(1/3)-1)*100)</f>
        <v>34.195798019989645</v>
      </c>
      <c r="U239" s="721" t="str">
        <f>IF(INDEX(Historical!$H$7:$H$1372,MATCH(B239,Historical!$B$7:$B$1403,0))=0,"n/a",((INDEX(Historical!$C$7:$C$1381,MATCH(B239,Historical!$B$7:$B$1403,0))/INDEX(Historical!$H$7:$H$1372,MATCH(B239,Historical!$B$7:$B$1403,0)))^(1/5)-1)*100)</f>
        <v>n/a</v>
      </c>
      <c r="V239" s="721" t="str">
        <f>IF(INDEX(Historical!$O$7:$O$1372,MATCH(B239,Historical!$B$7:$B$1403,0))=0,"n/a",((INDEX(Historical!$C$7:$C$1381,MATCH(B239,Historical!$B$7:$B$1403,0))/INDEX(Historical!$O$7:$O$1372,MATCH(B239,Historical!$B$7:$B$1403,0)))^(1/10)-1)*100)</f>
        <v>n/a</v>
      </c>
      <c r="W239" s="722" t="str">
        <f t="shared" si="55"/>
        <v>n/a</v>
      </c>
      <c r="X239" s="723" t="str">
        <f t="shared" si="56"/>
        <v>n/a</v>
      </c>
      <c r="Y239" s="900"/>
      <c r="Z239" s="669">
        <f t="shared" si="57"/>
        <v>24.615384615384613</v>
      </c>
      <c r="AA239" s="910">
        <f t="shared" si="58"/>
        <v>12.700000000000001</v>
      </c>
      <c r="AB239" s="911">
        <v>12</v>
      </c>
      <c r="AC239" s="889">
        <v>1.3</v>
      </c>
      <c r="AD239" s="889">
        <v>1.06</v>
      </c>
      <c r="AE239" s="889">
        <v>3.36</v>
      </c>
      <c r="AF239" s="889">
        <v>1.18</v>
      </c>
      <c r="AG239" s="889">
        <v>8.6999999999999993</v>
      </c>
      <c r="AH239" s="889">
        <v>11.5</v>
      </c>
      <c r="AI239" s="889">
        <v>10.15</v>
      </c>
      <c r="AJ239" s="889">
        <v>29.9</v>
      </c>
      <c r="AK239" s="889">
        <v>12</v>
      </c>
      <c r="AL239" s="902">
        <v>893.03</v>
      </c>
      <c r="AM239" s="896">
        <v>0.8</v>
      </c>
      <c r="AN239" s="889">
        <v>0</v>
      </c>
      <c r="AO239" s="762" t="str">
        <f t="shared" si="59"/>
        <v>n/a</v>
      </c>
      <c r="AP239" s="763" t="str">
        <f t="shared" si="60"/>
        <v>n/a</v>
      </c>
      <c r="AQ239" s="912">
        <f t="shared" si="61"/>
        <v>-18.388453975896002</v>
      </c>
      <c r="AR239" s="669">
        <f>INDEX(Historical!$C$7:$C$1381,MATCH(B239,Historical!$B$7:$B$1403,0))*IF(AH239="n/a",1.03,IF(AH239&lt;0,1.01,IF(AH239&gt;10,1.1,(1+AH239/100))))</f>
        <v>0.31900000000000001</v>
      </c>
      <c r="AS239" s="910">
        <f t="shared" si="62"/>
        <v>0.35090000000000005</v>
      </c>
      <c r="AT239" s="910">
        <f t="shared" si="67"/>
        <v>0.38599000000000006</v>
      </c>
      <c r="AU239" s="910">
        <f t="shared" si="67"/>
        <v>0.42458900000000011</v>
      </c>
      <c r="AV239" s="910">
        <f t="shared" si="67"/>
        <v>0.46704790000000013</v>
      </c>
      <c r="AW239" s="669">
        <f t="shared" si="63"/>
        <v>1.9475269000000004</v>
      </c>
      <c r="AX239" s="770">
        <f t="shared" si="64"/>
        <v>11.796044215626894</v>
      </c>
      <c r="AY239" s="959">
        <v>0.56999999999999995</v>
      </c>
      <c r="AZ239" s="896">
        <v>12.93</v>
      </c>
      <c r="BA239" s="896">
        <v>-20.849999999999998</v>
      </c>
      <c r="BB239" s="896">
        <v>-13.25</v>
      </c>
      <c r="BC239" s="896">
        <v>-11.23</v>
      </c>
      <c r="BE239" s="641">
        <v>2014</v>
      </c>
      <c r="BF239" s="922">
        <f t="shared" si="65"/>
        <v>0</v>
      </c>
      <c r="BG239" s="906">
        <v>1</v>
      </c>
    </row>
    <row r="240" spans="1:59" ht="11.25" customHeight="1" x14ac:dyDescent="0.2">
      <c r="A240" s="895" t="s">
        <v>561</v>
      </c>
      <c r="B240" s="899" t="s">
        <v>562</v>
      </c>
      <c r="C240" s="957" t="s">
        <v>108</v>
      </c>
      <c r="D240" s="957" t="s">
        <v>4355</v>
      </c>
      <c r="E240" s="754">
        <v>26</v>
      </c>
      <c r="F240" s="1235">
        <v>129</v>
      </c>
      <c r="G240" s="1207" t="s">
        <v>37</v>
      </c>
      <c r="H240" s="1207" t="s">
        <v>106</v>
      </c>
      <c r="I240" s="898">
        <v>27.47</v>
      </c>
      <c r="J240" s="669">
        <f t="shared" si="52"/>
        <v>2.5482344375682562</v>
      </c>
      <c r="K240" s="901">
        <v>0.17499999999999999</v>
      </c>
      <c r="L240" s="911">
        <v>4</v>
      </c>
      <c r="M240" s="660">
        <f t="shared" si="53"/>
        <v>0.7</v>
      </c>
      <c r="N240" s="894" t="s">
        <v>119</v>
      </c>
      <c r="O240" s="756">
        <v>0.16</v>
      </c>
      <c r="P240" s="885">
        <v>43868</v>
      </c>
      <c r="Q240" s="885">
        <v>43891</v>
      </c>
      <c r="R240" s="660">
        <f t="shared" si="54"/>
        <v>9.3749999999999911</v>
      </c>
      <c r="S240" s="721">
        <f>IF(INDEX(Historical!$D$7:$D$1379,MATCH(B240,Historical!$B$7:$B$1403,0))=0,"n/a",(INDEX(Historical!$C$7:$C$1381,MATCH(B240,Historical!$B$7:$B$1403,0))/INDEX(Historical!$D$7:$D$1379,MATCH(B240,Historical!$B$7:$B$1403,0))-1)*100)</f>
        <v>10.344827586206918</v>
      </c>
      <c r="T240" s="721">
        <f>IF(INDEX(Historical!$F$7:$F$1372,MATCH(B240,Historical!$B$7:$B$1403,0))=0,"n/a",((INDEX(Historical!$C$7:$C$1381,MATCH(B240,Historical!$B$7:$B$1403,0))/INDEX(Historical!$F$7:$F$1372,MATCH(B240,Historical!$B$7:$B$1403,0)))^(1/3)-1)*100)</f>
        <v>7.1664579674248774</v>
      </c>
      <c r="U240" s="721">
        <f>IF(INDEX(Historical!$H$7:$H$1372,MATCH(B240,Historical!$B$7:$B$1403,0))=0,"n/a",((INDEX(Historical!$C$7:$C$1381,MATCH(B240,Historical!$B$7:$B$1403,0))/INDEX(Historical!$H$7:$H$1372,MATCH(B240,Historical!$B$7:$B$1403,0)))^(1/5)-1)*100)</f>
        <v>5.9223841048812176</v>
      </c>
      <c r="V240" s="721">
        <f>IF(INDEX(Historical!$O$7:$O$1372,MATCH(B240,Historical!$B$7:$B$1403,0))=0,"n/a",((INDEX(Historical!$C$7:$C$1381,MATCH(B240,Historical!$B$7:$B$1403,0))/INDEX(Historical!$O$7:$O$1372,MATCH(B240,Historical!$B$7:$B$1403,0)))^(1/10)-1)*100)</f>
        <v>5.3512366162214775</v>
      </c>
      <c r="W240" s="722">
        <f t="shared" si="55"/>
        <v>1.1067318695884969</v>
      </c>
      <c r="X240" s="723">
        <f t="shared" si="56"/>
        <v>0.47003048451438234</v>
      </c>
      <c r="Y240" s="899"/>
      <c r="Z240" s="669">
        <f t="shared" si="57"/>
        <v>24.221453287197228</v>
      </c>
      <c r="AA240" s="910">
        <f t="shared" si="58"/>
        <v>9.5051903114186835</v>
      </c>
      <c r="AB240" s="911">
        <v>12</v>
      </c>
      <c r="AC240" s="889">
        <v>2.89</v>
      </c>
      <c r="AD240" s="889" t="s">
        <v>136</v>
      </c>
      <c r="AE240" s="889">
        <v>2.37</v>
      </c>
      <c r="AF240" s="889">
        <v>1.1200000000000001</v>
      </c>
      <c r="AG240" s="889">
        <v>11.3</v>
      </c>
      <c r="AH240" s="889">
        <v>18.399999999999999</v>
      </c>
      <c r="AI240" s="889" t="s">
        <v>136</v>
      </c>
      <c r="AJ240" s="889">
        <v>12.6</v>
      </c>
      <c r="AK240" s="889" t="s">
        <v>136</v>
      </c>
      <c r="AL240" s="902">
        <v>324.42</v>
      </c>
      <c r="AM240" s="896">
        <v>11.1</v>
      </c>
      <c r="AN240" s="889">
        <v>0.05</v>
      </c>
      <c r="AO240" s="762">
        <f t="shared" si="59"/>
        <v>-1.0345717689692098</v>
      </c>
      <c r="AP240" s="763">
        <f t="shared" si="60"/>
        <v>8.4706185424494738</v>
      </c>
      <c r="AQ240" s="912">
        <f t="shared" si="61"/>
        <v>-31.214300101163062</v>
      </c>
      <c r="AR240" s="669">
        <f>INDEX(Historical!$C$7:$C$1381,MATCH(B240,Historical!$B$7:$B$1403,0))*IF(AH240="n/a",1.03,IF(AH240&lt;0,1.01,IF(AH240&gt;10,1.1,(1+AH240/100))))</f>
        <v>0.70400000000000007</v>
      </c>
      <c r="AS240" s="910">
        <f t="shared" si="62"/>
        <v>0.7251200000000001</v>
      </c>
      <c r="AT240" s="910">
        <f t="shared" si="67"/>
        <v>0.74687360000000014</v>
      </c>
      <c r="AU240" s="910">
        <f t="shared" si="67"/>
        <v>0.76927980800000018</v>
      </c>
      <c r="AV240" s="910">
        <f t="shared" si="67"/>
        <v>0.7923582022400002</v>
      </c>
      <c r="AW240" s="669">
        <f t="shared" si="63"/>
        <v>3.7376316102400011</v>
      </c>
      <c r="AX240" s="770">
        <f t="shared" si="64"/>
        <v>13.606230834510381</v>
      </c>
      <c r="AY240" s="959">
        <v>0.73</v>
      </c>
      <c r="AZ240" s="896">
        <v>2.31</v>
      </c>
      <c r="BA240" s="896">
        <v>-20.95</v>
      </c>
      <c r="BB240" s="896">
        <v>-14.21</v>
      </c>
      <c r="BC240" s="896">
        <v>-9.31</v>
      </c>
      <c r="BE240" s="641">
        <v>1995</v>
      </c>
      <c r="BF240" s="922">
        <f t="shared" si="65"/>
        <v>2</v>
      </c>
      <c r="BG240" s="906">
        <v>1</v>
      </c>
    </row>
    <row r="241" spans="1:59" s="796" customFormat="1" ht="11.25" customHeight="1" x14ac:dyDescent="0.2">
      <c r="A241" s="777" t="s">
        <v>217</v>
      </c>
      <c r="B241" s="804" t="s">
        <v>218</v>
      </c>
      <c r="C241" s="957" t="s">
        <v>123</v>
      </c>
      <c r="D241" s="957" t="s">
        <v>4188</v>
      </c>
      <c r="E241" s="778">
        <v>28</v>
      </c>
      <c r="F241" s="1235">
        <v>102</v>
      </c>
      <c r="G241" s="1234" t="s">
        <v>37</v>
      </c>
      <c r="H241" s="1234" t="s">
        <v>37</v>
      </c>
      <c r="I241" s="789">
        <v>180.45</v>
      </c>
      <c r="J241" s="780">
        <f t="shared" si="52"/>
        <v>1.0418398448323636</v>
      </c>
      <c r="K241" s="802">
        <v>0.47</v>
      </c>
      <c r="L241" s="782">
        <v>4</v>
      </c>
      <c r="M241" s="783">
        <f t="shared" si="53"/>
        <v>1.88</v>
      </c>
      <c r="N241" s="784" t="s">
        <v>219</v>
      </c>
      <c r="O241" s="803">
        <v>0.46</v>
      </c>
      <c r="P241" s="786">
        <v>43814</v>
      </c>
      <c r="Q241" s="786">
        <v>43844</v>
      </c>
      <c r="R241" s="783">
        <f t="shared" si="54"/>
        <v>2.1739130434782505</v>
      </c>
      <c r="S241" s="721">
        <f>IF(INDEX(Historical!$D$7:$D$1379,MATCH(B241,Historical!$B$7:$B$1403,0))=0,"n/a",(INDEX(Historical!$C$7:$C$1381,MATCH(B241,Historical!$B$7:$B$1403,0))/INDEX(Historical!$D$7:$D$1379,MATCH(B241,Historical!$B$7:$B$1403,0))-1)*100)</f>
        <v>12.195121951219523</v>
      </c>
      <c r="T241" s="721">
        <f>IF(INDEX(Historical!$F$7:$F$1372,MATCH(B241,Historical!$B$7:$B$1403,0))=0,"n/a",((INDEX(Historical!$C$7:$C$1381,MATCH(B241,Historical!$B$7:$B$1403,0))/INDEX(Historical!$F$7:$F$1372,MATCH(B241,Historical!$B$7:$B$1403,0)))^(1/3)-1)*100)</f>
        <v>9.5376104072121279</v>
      </c>
      <c r="U241" s="721">
        <f>IF(INDEX(Historical!$H$7:$H$1372,MATCH(B241,Historical!$B$7:$B$1403,0))=0,"n/a",((INDEX(Historical!$C$7:$C$1381,MATCH(B241,Historical!$B$7:$B$1403,0))/INDEX(Historical!$H$7:$H$1372,MATCH(B241,Historical!$B$7:$B$1403,0)))^(1/5)-1)*100)</f>
        <v>10.837067695276769</v>
      </c>
      <c r="V241" s="721">
        <f>IF(INDEX(Historical!$O$7:$O$1372,MATCH(B241,Historical!$B$7:$B$1403,0))=0,"n/a",((INDEX(Historical!$C$7:$C$1381,MATCH(B241,Historical!$B$7:$B$1403,0))/INDEX(Historical!$O$7:$O$1372,MATCH(B241,Historical!$B$7:$B$1403,0)))^(1/10)-1)*100)</f>
        <v>12.632306980651853</v>
      </c>
      <c r="W241" s="722">
        <f t="shared" si="55"/>
        <v>0.85788508083877757</v>
      </c>
      <c r="X241" s="723">
        <f t="shared" si="56"/>
        <v>1.0321016852644542</v>
      </c>
      <c r="Y241" s="1155"/>
      <c r="Z241" s="780">
        <f t="shared" si="57"/>
        <v>35.338345864661655</v>
      </c>
      <c r="AA241" s="788">
        <f t="shared" si="58"/>
        <v>33.919172932330824</v>
      </c>
      <c r="AB241" s="782">
        <v>12</v>
      </c>
      <c r="AC241" s="789">
        <v>5.32</v>
      </c>
      <c r="AD241" s="789">
        <v>2.78</v>
      </c>
      <c r="AE241" s="789">
        <v>3.49</v>
      </c>
      <c r="AF241" s="789">
        <v>6.07</v>
      </c>
      <c r="AG241" s="789">
        <v>18.099999999999998</v>
      </c>
      <c r="AH241" s="789">
        <v>14.099999999999998</v>
      </c>
      <c r="AI241" s="789">
        <v>9.879999999999999</v>
      </c>
      <c r="AJ241" s="789">
        <v>10.5</v>
      </c>
      <c r="AK241" s="789">
        <v>12.23</v>
      </c>
      <c r="AL241" s="790">
        <v>51990</v>
      </c>
      <c r="AM241" s="791">
        <v>0.4</v>
      </c>
      <c r="AN241" s="789">
        <v>0.79</v>
      </c>
      <c r="AO241" s="792">
        <f t="shared" si="59"/>
        <v>-22.040265392221691</v>
      </c>
      <c r="AP241" s="793">
        <f t="shared" si="60"/>
        <v>11.878907540109132</v>
      </c>
      <c r="AQ241" s="794">
        <f t="shared" si="61"/>
        <v>202.50023302047819</v>
      </c>
      <c r="AR241" s="669">
        <f>INDEX(Historical!$C$7:$C$1381,MATCH(B241,Historical!$B$7:$B$1403,0))*IF(AH241="n/a",1.03,IF(AH241&lt;0,1.01,IF(AH241&gt;10,1.1,(1+AH241/100))))</f>
        <v>2.0240000000000005</v>
      </c>
      <c r="AS241" s="788">
        <f t="shared" si="62"/>
        <v>2.2239712000000007</v>
      </c>
      <c r="AT241" s="788">
        <f t="shared" si="67"/>
        <v>2.4463683200000008</v>
      </c>
      <c r="AU241" s="788">
        <f t="shared" si="67"/>
        <v>2.6910051520000011</v>
      </c>
      <c r="AV241" s="788">
        <f t="shared" si="67"/>
        <v>2.9601056672000015</v>
      </c>
      <c r="AW241" s="780">
        <f t="shared" si="63"/>
        <v>12.345450339200003</v>
      </c>
      <c r="AX241" s="795">
        <f t="shared" si="64"/>
        <v>6.8414798222222242</v>
      </c>
      <c r="AY241" s="960">
        <v>0.77</v>
      </c>
      <c r="AZ241" s="791">
        <v>7.3999999999999995</v>
      </c>
      <c r="BA241" s="791">
        <v>-14.57</v>
      </c>
      <c r="BB241" s="791">
        <v>-8.07</v>
      </c>
      <c r="BC241" s="791">
        <v>-7.31</v>
      </c>
      <c r="BD241" s="933"/>
      <c r="BE241" s="641">
        <v>1993</v>
      </c>
      <c r="BF241" s="922">
        <f t="shared" si="65"/>
        <v>2</v>
      </c>
      <c r="BG241" s="847">
        <v>7.1999999999999993</v>
      </c>
    </row>
    <row r="242" spans="1:59" ht="11.25" customHeight="1" x14ac:dyDescent="0.2">
      <c r="A242" s="887" t="s">
        <v>205</v>
      </c>
      <c r="B242" s="899" t="s">
        <v>206</v>
      </c>
      <c r="C242" s="957" t="s">
        <v>131</v>
      </c>
      <c r="D242" s="957" t="s">
        <v>4344</v>
      </c>
      <c r="E242" s="754">
        <v>46</v>
      </c>
      <c r="F242" s="1235">
        <v>50</v>
      </c>
      <c r="G242" s="1163" t="s">
        <v>37</v>
      </c>
      <c r="H242" s="1163" t="s">
        <v>115</v>
      </c>
      <c r="I242" s="889">
        <v>78.819999999999993</v>
      </c>
      <c r="J242" s="669">
        <f t="shared" si="52"/>
        <v>3.882263384927684</v>
      </c>
      <c r="K242" s="901">
        <v>0.76500000000000001</v>
      </c>
      <c r="L242" s="911">
        <v>4</v>
      </c>
      <c r="M242" s="660">
        <f t="shared" si="53"/>
        <v>3.06</v>
      </c>
      <c r="N242" s="894" t="s">
        <v>148</v>
      </c>
      <c r="O242" s="756">
        <v>0.74</v>
      </c>
      <c r="P242" s="885">
        <v>43879</v>
      </c>
      <c r="Q242" s="885">
        <v>43905</v>
      </c>
      <c r="R242" s="660">
        <f t="shared" si="54"/>
        <v>3.3783783783783812</v>
      </c>
      <c r="S242" s="721">
        <f>IF(INDEX(Historical!$D$7:$D$1379,MATCH(B242,Historical!$B$7:$B$1403,0))=0,"n/a",(INDEX(Historical!$C$7:$C$1381,MATCH(B242,Historical!$B$7:$B$1403,0))/INDEX(Historical!$D$7:$D$1379,MATCH(B242,Historical!$B$7:$B$1403,0))-1)*100)</f>
        <v>3.4965034965035002</v>
      </c>
      <c r="T242" s="721">
        <f>IF(INDEX(Historical!$F$7:$F$1372,MATCH(B242,Historical!$B$7:$B$1403,0))=0,"n/a",((INDEX(Historical!$C$7:$C$1381,MATCH(B242,Historical!$B$7:$B$1403,0))/INDEX(Historical!$F$7:$F$1372,MATCH(B242,Historical!$B$7:$B$1403,0)))^(1/3)-1)*100)</f>
        <v>3.3678870711322473</v>
      </c>
      <c r="U242" s="721">
        <f>IF(INDEX(Historical!$H$7:$H$1372,MATCH(B242,Historical!$B$7:$B$1403,0))=0,"n/a",((INDEX(Historical!$C$7:$C$1381,MATCH(B242,Historical!$B$7:$B$1403,0))/INDEX(Historical!$H$7:$H$1372,MATCH(B242,Historical!$B$7:$B$1403,0)))^(1/5)-1)*100)</f>
        <v>3.2709647184887336</v>
      </c>
      <c r="V242" s="721">
        <f>IF(INDEX(Historical!$O$7:$O$1372,MATCH(B242,Historical!$B$7:$B$1403,0))=0,"n/a",((INDEX(Historical!$C$7:$C$1381,MATCH(B242,Historical!$B$7:$B$1403,0))/INDEX(Historical!$O$7:$O$1372,MATCH(B242,Historical!$B$7:$B$1403,0)))^(1/10)-1)*100)</f>
        <v>2.2911287200176877</v>
      </c>
      <c r="W242" s="722">
        <f t="shared" si="55"/>
        <v>1.4276651896116432</v>
      </c>
      <c r="X242" s="723">
        <f t="shared" si="56"/>
        <v>1.7215603781519651</v>
      </c>
      <c r="Y242" s="899"/>
      <c r="Z242" s="669">
        <f t="shared" si="57"/>
        <v>72.169811320754718</v>
      </c>
      <c r="AA242" s="910">
        <f t="shared" si="58"/>
        <v>18.589622641509433</v>
      </c>
      <c r="AB242" s="911">
        <v>12</v>
      </c>
      <c r="AC242" s="889">
        <v>4.24</v>
      </c>
      <c r="AD242" s="889">
        <v>7.71</v>
      </c>
      <c r="AE242" s="889">
        <v>2.19</v>
      </c>
      <c r="AF242" s="889">
        <v>1.45</v>
      </c>
      <c r="AG242" s="889">
        <v>7.6</v>
      </c>
      <c r="AH242" s="889">
        <v>-10.4</v>
      </c>
      <c r="AI242" s="889">
        <v>4.25</v>
      </c>
      <c r="AJ242" s="889">
        <v>1.9</v>
      </c>
      <c r="AK242" s="889">
        <v>2.41</v>
      </c>
      <c r="AL242" s="902">
        <v>27480</v>
      </c>
      <c r="AM242" s="896">
        <v>0.2</v>
      </c>
      <c r="AN242" s="889">
        <v>1.2</v>
      </c>
      <c r="AO242" s="762">
        <f t="shared" si="59"/>
        <v>-11.436394538093015</v>
      </c>
      <c r="AP242" s="763">
        <f t="shared" si="60"/>
        <v>7.1532281034164171</v>
      </c>
      <c r="AQ242" s="912">
        <f t="shared" si="61"/>
        <v>9.4530905714379934</v>
      </c>
      <c r="AR242" s="669">
        <f>INDEX(Historical!$C$7:$C$1381,MATCH(B242,Historical!$B$7:$B$1403,0))*IF(AH242="n/a",1.03,IF(AH242&lt;0,1.01,IF(AH242&gt;10,1.1,(1+AH242/100))))</f>
        <v>2.9895999999999998</v>
      </c>
      <c r="AS242" s="910">
        <f t="shared" si="62"/>
        <v>3.1166579999999997</v>
      </c>
      <c r="AT242" s="910">
        <f t="shared" si="67"/>
        <v>3.1917694577999995</v>
      </c>
      <c r="AU242" s="910">
        <f t="shared" si="67"/>
        <v>3.2686911017329794</v>
      </c>
      <c r="AV242" s="910">
        <f t="shared" si="67"/>
        <v>3.3474665572847444</v>
      </c>
      <c r="AW242" s="669">
        <f t="shared" si="63"/>
        <v>15.914185116817723</v>
      </c>
      <c r="AX242" s="770">
        <f t="shared" si="64"/>
        <v>20.190541888883182</v>
      </c>
      <c r="AY242" s="959">
        <v>0.13</v>
      </c>
      <c r="AZ242" s="896">
        <v>-3.35</v>
      </c>
      <c r="BA242" s="896">
        <v>-17.119999999999997</v>
      </c>
      <c r="BB242" s="896">
        <v>-13.15</v>
      </c>
      <c r="BC242" s="896">
        <v>-11.72</v>
      </c>
      <c r="BE242" s="641">
        <v>1975</v>
      </c>
      <c r="BF242" s="922">
        <f t="shared" si="65"/>
        <v>4</v>
      </c>
      <c r="BG242" s="906">
        <v>2.4</v>
      </c>
    </row>
    <row r="243" spans="1:59" ht="11.25" customHeight="1" x14ac:dyDescent="0.2">
      <c r="A243" s="887" t="s">
        <v>1139</v>
      </c>
      <c r="B243" s="899" t="s">
        <v>1140</v>
      </c>
      <c r="C243" s="957" t="s">
        <v>131</v>
      </c>
      <c r="D243" s="957" t="s">
        <v>4345</v>
      </c>
      <c r="E243" s="754">
        <v>9</v>
      </c>
      <c r="F243" s="1235">
        <v>482</v>
      </c>
      <c r="G243" s="1235" t="s">
        <v>106</v>
      </c>
      <c r="H243" s="1235" t="s">
        <v>106</v>
      </c>
      <c r="I243" s="898">
        <v>67.87</v>
      </c>
      <c r="J243" s="669">
        <f t="shared" si="52"/>
        <v>2.2690437601296596</v>
      </c>
      <c r="K243" s="901">
        <v>0.38500000000000001</v>
      </c>
      <c r="L243" s="911">
        <v>4</v>
      </c>
      <c r="M243" s="660">
        <f t="shared" si="53"/>
        <v>1.54</v>
      </c>
      <c r="N243" s="894" t="s">
        <v>319</v>
      </c>
      <c r="O243" s="756">
        <v>0.36</v>
      </c>
      <c r="P243" s="885">
        <v>43629</v>
      </c>
      <c r="Q243" s="885">
        <v>43644</v>
      </c>
      <c r="R243" s="660">
        <f t="shared" si="54"/>
        <v>6.94444444444445</v>
      </c>
      <c r="S243" s="721">
        <f>IF(INDEX(Historical!$D$7:$D$1379,MATCH(B243,Historical!$B$7:$B$1403,0))=0,"n/a",(INDEX(Historical!$C$7:$C$1381,MATCH(B243,Historical!$B$7:$B$1403,0))/INDEX(Historical!$D$7:$D$1379,MATCH(B243,Historical!$B$7:$B$1403,0))-1)*100)</f>
        <v>7.0671378091872628</v>
      </c>
      <c r="T243" s="721">
        <f>IF(INDEX(Historical!$F$7:$F$1372,MATCH(B243,Historical!$B$7:$B$1403,0))=0,"n/a",((INDEX(Historical!$C$7:$C$1381,MATCH(B243,Historical!$B$7:$B$1403,0))/INDEX(Historical!$F$7:$F$1372,MATCH(B243,Historical!$B$7:$B$1403,0)))^(1/3)-1)*100)</f>
        <v>7.3393220671338355</v>
      </c>
      <c r="U243" s="721">
        <f>IF(INDEX(Historical!$H$7:$H$1372,MATCH(B243,Historical!$B$7:$B$1403,0))=0,"n/a",((INDEX(Historical!$C$7:$C$1381,MATCH(B243,Historical!$B$7:$B$1403,0))/INDEX(Historical!$H$7:$H$1372,MATCH(B243,Historical!$B$7:$B$1403,0)))^(1/5)-1)*100)</f>
        <v>6.5148281365083216</v>
      </c>
      <c r="V243" s="721" t="str">
        <f>IF(INDEX(Historical!$O$7:$O$1372,MATCH(B243,Historical!$B$7:$B$1403,0))=0,"n/a",((INDEX(Historical!$C$7:$C$1381,MATCH(B243,Historical!$B$7:$B$1403,0))/INDEX(Historical!$O$7:$O$1372,MATCH(B243,Historical!$B$7:$B$1403,0)))^(1/10)-1)*100)</f>
        <v>n/a</v>
      </c>
      <c r="W243" s="722" t="str">
        <f t="shared" si="55"/>
        <v>n/a</v>
      </c>
      <c r="X243" s="723" t="str">
        <f t="shared" si="56"/>
        <v>n/a</v>
      </c>
      <c r="Y243" s="899"/>
      <c r="Z243" s="669">
        <f t="shared" si="57"/>
        <v>66.379310344827587</v>
      </c>
      <c r="AA243" s="910">
        <f t="shared" si="58"/>
        <v>29.254310344827591</v>
      </c>
      <c r="AB243" s="911">
        <v>12</v>
      </c>
      <c r="AC243" s="889">
        <v>2.3199999999999998</v>
      </c>
      <c r="AD243" s="889">
        <v>6.5</v>
      </c>
      <c r="AE243" s="889">
        <v>3.21</v>
      </c>
      <c r="AF243" s="889">
        <v>2.2400000000000002</v>
      </c>
      <c r="AG243" s="889">
        <v>9.8000000000000007</v>
      </c>
      <c r="AH243" s="889">
        <v>-14.399999999999999</v>
      </c>
      <c r="AI243" s="889">
        <v>2.54</v>
      </c>
      <c r="AJ243" s="889">
        <v>-1.2</v>
      </c>
      <c r="AK243" s="889">
        <v>4.5</v>
      </c>
      <c r="AL243" s="902">
        <v>2770</v>
      </c>
      <c r="AM243" s="896">
        <v>0.4</v>
      </c>
      <c r="AN243" s="889">
        <v>1.21</v>
      </c>
      <c r="AO243" s="762">
        <f t="shared" si="59"/>
        <v>-20.470438448189611</v>
      </c>
      <c r="AP243" s="763">
        <f t="shared" si="60"/>
        <v>8.7838718966379812</v>
      </c>
      <c r="AQ243" s="912">
        <f t="shared" si="61"/>
        <v>70.658404972446249</v>
      </c>
      <c r="AR243" s="669">
        <f>INDEX(Historical!$C$7:$C$1381,MATCH(B243,Historical!$B$7:$B$1403,0))*IF(AH243="n/a",1.03,IF(AH243&lt;0,1.01,IF(AH243&gt;10,1.1,(1+AH243/100))))</f>
        <v>1.5301499999999999</v>
      </c>
      <c r="AS243" s="910">
        <f t="shared" si="62"/>
        <v>1.56901581</v>
      </c>
      <c r="AT243" s="910">
        <f t="shared" si="67"/>
        <v>1.6396215214499998</v>
      </c>
      <c r="AU243" s="910">
        <f t="shared" si="67"/>
        <v>1.7134044899152496</v>
      </c>
      <c r="AV243" s="910">
        <f t="shared" si="67"/>
        <v>1.7905076919614358</v>
      </c>
      <c r="AW243" s="669">
        <f t="shared" si="63"/>
        <v>8.2426995133266843</v>
      </c>
      <c r="AX243" s="770">
        <f t="shared" si="64"/>
        <v>12.14483499827123</v>
      </c>
      <c r="AY243" s="959">
        <v>0.6</v>
      </c>
      <c r="AZ243" s="896">
        <v>27.6</v>
      </c>
      <c r="BA243" s="896">
        <v>-8.83</v>
      </c>
      <c r="BB243" s="896">
        <v>-0.26</v>
      </c>
      <c r="BC243" s="896">
        <v>2.08</v>
      </c>
      <c r="BE243" s="641">
        <v>2011</v>
      </c>
      <c r="BF243" s="922">
        <f t="shared" si="65"/>
        <v>0</v>
      </c>
      <c r="BG243" s="906">
        <v>3.1</v>
      </c>
    </row>
    <row r="244" spans="1:59" ht="11.25" customHeight="1" x14ac:dyDescent="0.2">
      <c r="A244" s="905" t="s">
        <v>4468</v>
      </c>
      <c r="B244" s="899" t="s">
        <v>4465</v>
      </c>
      <c r="C244" s="957" t="s">
        <v>108</v>
      </c>
      <c r="D244" s="957" t="s">
        <v>4355</v>
      </c>
      <c r="E244" s="754">
        <v>6</v>
      </c>
      <c r="F244" s="1235">
        <v>812</v>
      </c>
      <c r="G244" s="1158" t="s">
        <v>106</v>
      </c>
      <c r="H244" s="1158" t="s">
        <v>106</v>
      </c>
      <c r="I244" s="898">
        <v>38.270000000000003</v>
      </c>
      <c r="J244" s="669">
        <f t="shared" si="52"/>
        <v>1.8813692187091713</v>
      </c>
      <c r="K244" s="901">
        <v>0.18</v>
      </c>
      <c r="L244" s="911">
        <v>4</v>
      </c>
      <c r="M244" s="660">
        <f t="shared" si="53"/>
        <v>0.72</v>
      </c>
      <c r="N244" s="894" t="s">
        <v>319</v>
      </c>
      <c r="O244" s="756">
        <v>0.17</v>
      </c>
      <c r="P244" s="885">
        <v>43903</v>
      </c>
      <c r="Q244" s="885">
        <v>43920</v>
      </c>
      <c r="R244" s="660">
        <f t="shared" si="54"/>
        <v>5.8823529411764595</v>
      </c>
      <c r="S244" s="721">
        <f>IF(INDEX(Historical!$D$7:$D$1379,MATCH(B244,Historical!$B$7:$B$1403,0))=0,"n/a",(INDEX(Historical!$C$7:$C$1381,MATCH(B244,Historical!$B$7:$B$1403,0))/INDEX(Historical!$D$7:$D$1379,MATCH(B244,Historical!$B$7:$B$1403,0))-1)*100)</f>
        <v>31.914893617021288</v>
      </c>
      <c r="T244" s="721">
        <f>IF(INDEX(Historical!$F$7:$F$1372,MATCH(B244,Historical!$B$7:$B$1403,0))=0,"n/a",((INDEX(Historical!$C$7:$C$1381,MATCH(B244,Historical!$B$7:$B$1403,0))/INDEX(Historical!$F$7:$F$1372,MATCH(B244,Historical!$B$7:$B$1403,0)))^(1/3)-1)*100)</f>
        <v>14.780807987640143</v>
      </c>
      <c r="U244" s="721">
        <f>IF(INDEX(Historical!$H$7:$H$1372,MATCH(B244,Historical!$B$7:$B$1403,0))=0,"n/a",((INDEX(Historical!$C$7:$C$1381,MATCH(B244,Historical!$B$7:$B$1403,0))/INDEX(Historical!$H$7:$H$1372,MATCH(B244,Historical!$B$7:$B$1403,0)))^(1/5)-1)*100)</f>
        <v>24.175088717979378</v>
      </c>
      <c r="V244" s="721">
        <f>IF(INDEX(Historical!$O$7:$O$1372,MATCH(B244,Historical!$B$7:$B$1403,0))=0,"n/a",((INDEX(Historical!$C$7:$C$1381,MATCH(B244,Historical!$B$7:$B$1403,0))/INDEX(Historical!$O$7:$O$1372,MATCH(B244,Historical!$B$7:$B$1403,0)))^(1/10)-1)*100)</f>
        <v>11.433876679391975</v>
      </c>
      <c r="W244" s="722">
        <f t="shared" si="55"/>
        <v>2.1143387667939191</v>
      </c>
      <c r="X244" s="723">
        <f t="shared" si="56"/>
        <v>1.3974039721375364</v>
      </c>
      <c r="Y244" s="900"/>
      <c r="Z244" s="669">
        <f t="shared" si="57"/>
        <v>20.396600566572236</v>
      </c>
      <c r="AA244" s="910">
        <f t="shared" si="58"/>
        <v>10.841359773371106</v>
      </c>
      <c r="AB244" s="911">
        <v>12</v>
      </c>
      <c r="AC244" s="889">
        <v>3.53</v>
      </c>
      <c r="AD244" s="889">
        <v>1.21</v>
      </c>
      <c r="AE244" s="889">
        <v>3.36</v>
      </c>
      <c r="AF244" s="889">
        <v>1.21</v>
      </c>
      <c r="AG244" s="889">
        <v>10.5</v>
      </c>
      <c r="AH244" s="889">
        <v>47.699999999999996</v>
      </c>
      <c r="AI244" s="889">
        <v>6.15</v>
      </c>
      <c r="AJ244" s="889">
        <v>17.299999999999997</v>
      </c>
      <c r="AK244" s="889">
        <v>9</v>
      </c>
      <c r="AL244" s="902">
        <v>1030</v>
      </c>
      <c r="AM244" s="896">
        <v>1.0999999999999999</v>
      </c>
      <c r="AN244" s="889">
        <v>0.17</v>
      </c>
      <c r="AO244" s="762">
        <f t="shared" si="59"/>
        <v>15.215098163317442</v>
      </c>
      <c r="AP244" s="763">
        <f t="shared" si="60"/>
        <v>26.056457936688549</v>
      </c>
      <c r="AQ244" s="912">
        <f t="shared" si="61"/>
        <v>-23.643976223136754</v>
      </c>
      <c r="AR244" s="669">
        <f>INDEX(Historical!$C$7:$C$1381,MATCH(B244,Historical!$B$7:$B$1403,0))*IF(AH244="n/a",1.03,IF(AH244&lt;0,1.01,IF(AH244&gt;10,1.1,(1+AH244/100))))</f>
        <v>0.68200000000000005</v>
      </c>
      <c r="AS244" s="910">
        <f t="shared" si="62"/>
        <v>0.72394300000000011</v>
      </c>
      <c r="AT244" s="910">
        <f t="shared" si="67"/>
        <v>0.7890978700000002</v>
      </c>
      <c r="AU244" s="910">
        <f t="shared" si="67"/>
        <v>0.86011667830000027</v>
      </c>
      <c r="AV244" s="910">
        <f t="shared" si="67"/>
        <v>0.93752717934700036</v>
      </c>
      <c r="AW244" s="669">
        <f t="shared" si="63"/>
        <v>3.992684727647001</v>
      </c>
      <c r="AX244" s="770">
        <f t="shared" si="64"/>
        <v>10.432936314729554</v>
      </c>
      <c r="AY244" s="959">
        <v>1.18</v>
      </c>
      <c r="AZ244" s="896">
        <v>0.47000000000000003</v>
      </c>
      <c r="BA244" s="896">
        <v>-21.59</v>
      </c>
      <c r="BB244" s="896">
        <v>-17.190000000000001</v>
      </c>
      <c r="BC244" s="896">
        <v>-10.52</v>
      </c>
      <c r="BE244" s="641">
        <v>2015</v>
      </c>
      <c r="BF244" s="922">
        <f t="shared" si="65"/>
        <v>0</v>
      </c>
      <c r="BG244" s="906">
        <v>1.2</v>
      </c>
    </row>
    <row r="245" spans="1:59" ht="11.25" customHeight="1" x14ac:dyDescent="0.2">
      <c r="A245" s="895" t="s">
        <v>213</v>
      </c>
      <c r="B245" s="899" t="s">
        <v>214</v>
      </c>
      <c r="C245" s="957" t="s">
        <v>108</v>
      </c>
      <c r="D245" s="957" t="s">
        <v>4355</v>
      </c>
      <c r="E245" s="754">
        <v>33</v>
      </c>
      <c r="F245" s="1235">
        <v>84</v>
      </c>
      <c r="G245" s="1158" t="s">
        <v>106</v>
      </c>
      <c r="H245" s="1158" t="s">
        <v>106</v>
      </c>
      <c r="I245" s="898">
        <v>32.25</v>
      </c>
      <c r="J245" s="669">
        <f t="shared" si="52"/>
        <v>3.2248062015503876</v>
      </c>
      <c r="K245" s="901">
        <v>0.26</v>
      </c>
      <c r="L245" s="911">
        <v>4</v>
      </c>
      <c r="M245" s="660">
        <f t="shared" si="53"/>
        <v>1.04</v>
      </c>
      <c r="N245" s="894" t="s">
        <v>969</v>
      </c>
      <c r="O245" s="756">
        <v>0.25</v>
      </c>
      <c r="P245" s="885">
        <v>43769</v>
      </c>
      <c r="Q245" s="885">
        <v>43784</v>
      </c>
      <c r="R245" s="660">
        <f t="shared" si="54"/>
        <v>4.0000000000000036</v>
      </c>
      <c r="S245" s="721">
        <f>IF(INDEX(Historical!$D$7:$D$1379,MATCH(B245,Historical!$B$7:$B$1403,0))=0,"n/a",(INDEX(Historical!$C$7:$C$1381,MATCH(B245,Historical!$B$7:$B$1403,0))/INDEX(Historical!$D$7:$D$1379,MATCH(B245,Historical!$B$7:$B$1403,0))-1)*100)</f>
        <v>6.3829787234042534</v>
      </c>
      <c r="T245" s="721">
        <f>IF(INDEX(Historical!$F$7:$F$1372,MATCH(B245,Historical!$B$7:$B$1403,0))=0,"n/a",((INDEX(Historical!$C$7:$C$1381,MATCH(B245,Historical!$B$7:$B$1403,0))/INDEX(Historical!$F$7:$F$1372,MATCH(B245,Historical!$B$7:$B$1403,0)))^(1/3)-1)*100)</f>
        <v>6.8387297498542221</v>
      </c>
      <c r="U245" s="721">
        <f>IF(INDEX(Historical!$H$7:$H$1372,MATCH(B245,Historical!$B$7:$B$1403,0))=0,"n/a",((INDEX(Historical!$C$7:$C$1381,MATCH(B245,Historical!$B$7:$B$1403,0))/INDEX(Historical!$H$7:$H$1372,MATCH(B245,Historical!$B$7:$B$1403,0)))^(1/5)-1)*100)</f>
        <v>5.3663303643578519</v>
      </c>
      <c r="V245" s="721">
        <f>IF(INDEX(Historical!$O$7:$O$1372,MATCH(B245,Historical!$B$7:$B$1403,0))=0,"n/a",((INDEX(Historical!$C$7:$C$1381,MATCH(B245,Historical!$B$7:$B$1403,0))/INDEX(Historical!$O$7:$O$1372,MATCH(B245,Historical!$B$7:$B$1403,0)))^(1/10)-1)*100)</f>
        <v>3.9319579005208327</v>
      </c>
      <c r="W245" s="722">
        <f t="shared" si="55"/>
        <v>1.3647985304336601</v>
      </c>
      <c r="X245" s="723" t="str">
        <f t="shared" si="56"/>
        <v>n/a</v>
      </c>
      <c r="Y245" s="682"/>
      <c r="Z245" s="669" t="str">
        <f t="shared" si="57"/>
        <v>n/a</v>
      </c>
      <c r="AA245" s="910" t="str">
        <f t="shared" si="58"/>
        <v>n/a</v>
      </c>
      <c r="AB245" s="911">
        <v>12</v>
      </c>
      <c r="AC245" s="889" t="s">
        <v>136</v>
      </c>
      <c r="AD245" s="889" t="s">
        <v>136</v>
      </c>
      <c r="AE245" s="889" t="s">
        <v>136</v>
      </c>
      <c r="AF245" s="889" t="s">
        <v>136</v>
      </c>
      <c r="AG245" s="889" t="s">
        <v>136</v>
      </c>
      <c r="AH245" s="889" t="s">
        <v>136</v>
      </c>
      <c r="AI245" s="889" t="s">
        <v>136</v>
      </c>
      <c r="AJ245" s="889" t="s">
        <v>136</v>
      </c>
      <c r="AK245" s="889" t="s">
        <v>136</v>
      </c>
      <c r="AL245" s="902" t="s">
        <v>136</v>
      </c>
      <c r="AM245" s="896" t="s">
        <v>136</v>
      </c>
      <c r="AN245" s="889" t="s">
        <v>136</v>
      </c>
      <c r="AO245" s="762" t="str">
        <f t="shared" si="59"/>
        <v>n/a</v>
      </c>
      <c r="AP245" s="763">
        <f t="shared" si="60"/>
        <v>8.5911365659082399</v>
      </c>
      <c r="AQ245" s="912" t="str">
        <f t="shared" si="61"/>
        <v>n/a</v>
      </c>
      <c r="AR245" s="669">
        <f>INDEX(Historical!$C$7:$C$1381,MATCH(B245,Historical!$B$7:$B$1403,0))*IF(AH245="n/a",1.03,IF(AH245&lt;0,1.01,IF(AH245&gt;10,1.1,(1+AH245/100))))</f>
        <v>1.03</v>
      </c>
      <c r="AS245" s="910">
        <f t="shared" si="62"/>
        <v>1.0609</v>
      </c>
      <c r="AT245" s="910">
        <f t="shared" si="67"/>
        <v>1.092727</v>
      </c>
      <c r="AU245" s="910">
        <f t="shared" si="67"/>
        <v>1.1255088100000001</v>
      </c>
      <c r="AV245" s="910">
        <f t="shared" si="67"/>
        <v>1.1592740743000001</v>
      </c>
      <c r="AW245" s="669">
        <f t="shared" si="63"/>
        <v>5.4684098842999997</v>
      </c>
      <c r="AX245" s="770">
        <f t="shared" si="64"/>
        <v>16.956309718759687</v>
      </c>
      <c r="AY245" s="959" t="s">
        <v>136</v>
      </c>
      <c r="AZ245" s="896" t="s">
        <v>136</v>
      </c>
      <c r="BA245" s="896" t="s">
        <v>136</v>
      </c>
      <c r="BB245" s="896" t="s">
        <v>136</v>
      </c>
      <c r="BC245" s="896" t="s">
        <v>136</v>
      </c>
      <c r="BD245" s="932" t="s">
        <v>4281</v>
      </c>
      <c r="BE245" s="641">
        <v>1987</v>
      </c>
      <c r="BF245" s="922">
        <f t="shared" si="65"/>
        <v>3</v>
      </c>
      <c r="BG245" s="906" t="s">
        <v>136</v>
      </c>
    </row>
    <row r="246" spans="1:59" ht="11.25" customHeight="1" x14ac:dyDescent="0.2">
      <c r="A246" s="895" t="s">
        <v>1131</v>
      </c>
      <c r="B246" s="899" t="s">
        <v>1132</v>
      </c>
      <c r="C246" s="957" t="s">
        <v>4335</v>
      </c>
      <c r="D246" s="957" t="s">
        <v>4336</v>
      </c>
      <c r="E246" s="754">
        <v>8</v>
      </c>
      <c r="F246" s="1235">
        <v>591</v>
      </c>
      <c r="G246" s="1208" t="s">
        <v>106</v>
      </c>
      <c r="H246" s="1208" t="s">
        <v>106</v>
      </c>
      <c r="I246" s="898">
        <v>125.73</v>
      </c>
      <c r="J246" s="669">
        <f t="shared" si="52"/>
        <v>2.3860653781913621</v>
      </c>
      <c r="K246" s="901">
        <v>0.75</v>
      </c>
      <c r="L246" s="911">
        <v>4</v>
      </c>
      <c r="M246" s="660">
        <f t="shared" si="53"/>
        <v>3</v>
      </c>
      <c r="N246" s="894" t="s">
        <v>151</v>
      </c>
      <c r="O246" s="756">
        <v>0.72</v>
      </c>
      <c r="P246" s="885">
        <v>43735</v>
      </c>
      <c r="Q246" s="885">
        <v>43753</v>
      </c>
      <c r="R246" s="660">
        <f t="shared" si="54"/>
        <v>4.1666666666666705</v>
      </c>
      <c r="S246" s="721">
        <f>IF(INDEX(Historical!$D$7:$D$1379,MATCH(B246,Historical!$B$7:$B$1403,0))=0,"n/a",(INDEX(Historical!$C$7:$C$1381,MATCH(B246,Historical!$B$7:$B$1403,0))/INDEX(Historical!$D$7:$D$1379,MATCH(B246,Historical!$B$7:$B$1403,0))-1)*100)</f>
        <v>10.22727272727273</v>
      </c>
      <c r="T246" s="721">
        <f>IF(INDEX(Historical!$F$7:$F$1372,MATCH(B246,Historical!$B$7:$B$1403,0))=0,"n/a",((INDEX(Historical!$C$7:$C$1381,MATCH(B246,Historical!$B$7:$B$1403,0))/INDEX(Historical!$F$7:$F$1372,MATCH(B246,Historical!$B$7:$B$1403,0)))^(1/3)-1)*100)</f>
        <v>6.0476512592605669</v>
      </c>
      <c r="U246" s="721">
        <f>IF(INDEX(Historical!$H$7:$H$1372,MATCH(B246,Historical!$B$7:$B$1403,0))=0,"n/a",((INDEX(Historical!$C$7:$C$1381,MATCH(B246,Historical!$B$7:$B$1403,0))/INDEX(Historical!$H$7:$H$1372,MATCH(B246,Historical!$B$7:$B$1403,0)))^(1/5)-1)*100)</f>
        <v>5.5620955359358959</v>
      </c>
      <c r="V246" s="721">
        <f>IF(INDEX(Historical!$O$7:$O$1372,MATCH(B246,Historical!$B$7:$B$1403,0))=0,"n/a",((INDEX(Historical!$C$7:$C$1381,MATCH(B246,Historical!$B$7:$B$1403,0))/INDEX(Historical!$O$7:$O$1372,MATCH(B246,Historical!$B$7:$B$1403,0)))^(1/10)-1)*100)</f>
        <v>3.4148640593987922</v>
      </c>
      <c r="W246" s="722">
        <f t="shared" si="55"/>
        <v>1.6287897378014915</v>
      </c>
      <c r="X246" s="723">
        <f t="shared" si="56"/>
        <v>0.34123285496539235</v>
      </c>
      <c r="Y246" s="683"/>
      <c r="Z246" s="669">
        <f t="shared" si="57"/>
        <v>93.16770186335404</v>
      </c>
      <c r="AA246" s="910">
        <f t="shared" si="58"/>
        <v>39.046583850931675</v>
      </c>
      <c r="AB246" s="911">
        <v>12</v>
      </c>
      <c r="AC246" s="889">
        <v>3.22</v>
      </c>
      <c r="AD246" s="889">
        <v>5.07</v>
      </c>
      <c r="AE246" s="889">
        <v>14.78</v>
      </c>
      <c r="AF246" s="889">
        <v>4.04</v>
      </c>
      <c r="AG246" s="889">
        <v>11.5</v>
      </c>
      <c r="AH246" s="889">
        <v>30.099999999999998</v>
      </c>
      <c r="AI246" s="889">
        <v>6.5299999999999994</v>
      </c>
      <c r="AJ246" s="889">
        <v>16.3</v>
      </c>
      <c r="AK246" s="889">
        <v>7.7</v>
      </c>
      <c r="AL246" s="902">
        <v>4900</v>
      </c>
      <c r="AM246" s="896">
        <v>1.4000000000000001</v>
      </c>
      <c r="AN246" s="889">
        <v>1.01</v>
      </c>
      <c r="AO246" s="762">
        <f t="shared" si="59"/>
        <v>-31.098422936804418</v>
      </c>
      <c r="AP246" s="763">
        <f t="shared" si="60"/>
        <v>7.948160914127258</v>
      </c>
      <c r="AQ246" s="912">
        <f t="shared" si="61"/>
        <v>164.78351640350692</v>
      </c>
      <c r="AR246" s="669">
        <f>INDEX(Historical!$C$7:$C$1381,MATCH(B246,Historical!$B$7:$B$1403,0))*IF(AH246="n/a",1.03,IF(AH246&lt;0,1.01,IF(AH246&gt;10,1.1,(1+AH246/100))))</f>
        <v>3.2010000000000005</v>
      </c>
      <c r="AS246" s="910">
        <f t="shared" si="62"/>
        <v>3.4100253000000005</v>
      </c>
      <c r="AT246" s="910">
        <f t="shared" si="67"/>
        <v>3.6725972481000002</v>
      </c>
      <c r="AU246" s="910">
        <f t="shared" si="67"/>
        <v>3.9553872362037001</v>
      </c>
      <c r="AV246" s="910">
        <f t="shared" si="67"/>
        <v>4.2599520533913848</v>
      </c>
      <c r="AW246" s="669">
        <f t="shared" si="63"/>
        <v>18.498961837695088</v>
      </c>
      <c r="AX246" s="770">
        <f t="shared" si="64"/>
        <v>14.713244124469169</v>
      </c>
      <c r="AY246" s="959">
        <v>0.82</v>
      </c>
      <c r="AZ246" s="896">
        <v>20.57</v>
      </c>
      <c r="BA246" s="896">
        <v>-11.89</v>
      </c>
      <c r="BB246" s="896">
        <v>-7.1400000000000006</v>
      </c>
      <c r="BC246" s="896">
        <v>-0.64</v>
      </c>
      <c r="BE246" s="641">
        <v>2012</v>
      </c>
      <c r="BF246" s="922">
        <f t="shared" si="65"/>
        <v>0</v>
      </c>
      <c r="BG246" s="906">
        <v>5.2</v>
      </c>
    </row>
    <row r="247" spans="1:59" ht="11.25" customHeight="1" x14ac:dyDescent="0.2">
      <c r="A247" s="895" t="s">
        <v>4007</v>
      </c>
      <c r="B247" s="899" t="s">
        <v>4006</v>
      </c>
      <c r="C247" s="957" t="s">
        <v>153</v>
      </c>
      <c r="D247" s="957" t="s">
        <v>4337</v>
      </c>
      <c r="E247" s="754">
        <v>7</v>
      </c>
      <c r="F247" s="1235">
        <v>686</v>
      </c>
      <c r="G247" s="1235" t="s">
        <v>106</v>
      </c>
      <c r="H247" s="1235" t="s">
        <v>106</v>
      </c>
      <c r="I247" s="898">
        <v>74.84</v>
      </c>
      <c r="J247" s="669">
        <f t="shared" si="52"/>
        <v>1.4965259219668627</v>
      </c>
      <c r="K247" s="901">
        <v>0.28000000000000003</v>
      </c>
      <c r="L247" s="911">
        <v>4</v>
      </c>
      <c r="M247" s="660">
        <f t="shared" si="53"/>
        <v>1.1200000000000001</v>
      </c>
      <c r="N247" s="894" t="s">
        <v>219</v>
      </c>
      <c r="O247" s="756">
        <v>0.27</v>
      </c>
      <c r="P247" s="885">
        <v>43738</v>
      </c>
      <c r="Q247" s="885">
        <v>43753</v>
      </c>
      <c r="R247" s="660">
        <f t="shared" si="54"/>
        <v>3.7037037037037068</v>
      </c>
      <c r="S247" s="721">
        <f>IF(INDEX(Historical!$D$7:$D$1379,MATCH(B247,Historical!$B$7:$B$1403,0))=0,"n/a",(INDEX(Historical!$C$7:$C$1381,MATCH(B247,Historical!$B$7:$B$1403,0))/INDEX(Historical!$D$7:$D$1379,MATCH(B247,Historical!$B$7:$B$1403,0))-1)*100)</f>
        <v>4.8076923076923128</v>
      </c>
      <c r="T247" s="721">
        <f>IF(INDEX(Historical!$F$7:$F$1372,MATCH(B247,Historical!$B$7:$B$1403,0))=0,"n/a",((INDEX(Historical!$C$7:$C$1381,MATCH(B247,Historical!$B$7:$B$1403,0))/INDEX(Historical!$F$7:$F$1372,MATCH(B247,Historical!$B$7:$B$1403,0)))^(1/3)-1)*100)</f>
        <v>5.4341213488661833</v>
      </c>
      <c r="U247" s="721">
        <f>IF(INDEX(Historical!$H$7:$H$1372,MATCH(B247,Historical!$B$7:$B$1403,0))=0,"n/a",((INDEX(Historical!$C$7:$C$1381,MATCH(B247,Historical!$B$7:$B$1403,0))/INDEX(Historical!$H$7:$H$1372,MATCH(B247,Historical!$B$7:$B$1403,0)))^(1/5)-1)*100)</f>
        <v>7.7638371459368694</v>
      </c>
      <c r="V247" s="721" t="str">
        <f>IF(INDEX(Historical!$O$7:$O$1372,MATCH(B247,Historical!$B$7:$B$1403,0))=0,"n/a",((INDEX(Historical!$C$7:$C$1381,MATCH(B247,Historical!$B$7:$B$1403,0))/INDEX(Historical!$O$7:$O$1372,MATCH(B247,Historical!$B$7:$B$1403,0)))^(1/10)-1)*100)</f>
        <v>n/a</v>
      </c>
      <c r="W247" s="722" t="str">
        <f t="shared" si="55"/>
        <v>n/a</v>
      </c>
      <c r="X247" s="723">
        <f t="shared" si="56"/>
        <v>1.4377476196179386</v>
      </c>
      <c r="Y247" s="963" t="s">
        <v>4008</v>
      </c>
      <c r="Z247" s="669">
        <f t="shared" si="57"/>
        <v>35</v>
      </c>
      <c r="AA247" s="910">
        <f t="shared" si="58"/>
        <v>23.387499999999999</v>
      </c>
      <c r="AB247" s="911">
        <v>12</v>
      </c>
      <c r="AC247" s="889">
        <v>3.2</v>
      </c>
      <c r="AD247" s="889">
        <v>5.09</v>
      </c>
      <c r="AE247" s="889">
        <v>1.65</v>
      </c>
      <c r="AF247" s="889">
        <v>5.49</v>
      </c>
      <c r="AG247" s="889">
        <v>23.799999999999997</v>
      </c>
      <c r="AH247" s="889">
        <v>6.7</v>
      </c>
      <c r="AI247" s="889">
        <v>12.25</v>
      </c>
      <c r="AJ247" s="889">
        <v>5.4</v>
      </c>
      <c r="AK247" s="889">
        <v>4.5999999999999996</v>
      </c>
      <c r="AL247" s="902">
        <v>7460</v>
      </c>
      <c r="AM247" s="896">
        <v>1.5</v>
      </c>
      <c r="AN247" s="889">
        <v>2.5499999999999998</v>
      </c>
      <c r="AO247" s="762">
        <f t="shared" si="59"/>
        <v>-14.127136932096267</v>
      </c>
      <c r="AP247" s="763">
        <f t="shared" si="60"/>
        <v>9.2603630679037323</v>
      </c>
      <c r="AQ247" s="912">
        <f t="shared" si="61"/>
        <v>138.8838629962267</v>
      </c>
      <c r="AR247" s="669">
        <f>INDEX(Historical!$C$7:$C$1381,MATCH(B247,Historical!$B$7:$B$1403,0))*IF(AH247="n/a",1.03,IF(AH247&lt;0,1.01,IF(AH247&gt;10,1.1,(1+AH247/100))))</f>
        <v>1.16303</v>
      </c>
      <c r="AS247" s="910">
        <f t="shared" si="62"/>
        <v>1.2793330000000001</v>
      </c>
      <c r="AT247" s="910">
        <f t="shared" ref="AT247:AV266" si="68">IF($AK247="n/a",1.03*AS247,IF($AK247&lt;0,1.01*AS247,IF($AK247&gt;10,1.1*AS247,(1+$AK247/100)*AS247)))</f>
        <v>1.3381823180000001</v>
      </c>
      <c r="AU247" s="910">
        <f t="shared" si="68"/>
        <v>1.3997387046280001</v>
      </c>
      <c r="AV247" s="910">
        <f t="shared" si="68"/>
        <v>1.4641266850408881</v>
      </c>
      <c r="AW247" s="669">
        <f t="shared" si="63"/>
        <v>6.6444107076688894</v>
      </c>
      <c r="AX247" s="770">
        <f t="shared" si="64"/>
        <v>8.878154339482748</v>
      </c>
      <c r="AY247" s="959">
        <v>0.97</v>
      </c>
      <c r="AZ247" s="896">
        <v>31.900000000000002</v>
      </c>
      <c r="BA247" s="896">
        <v>-10.16</v>
      </c>
      <c r="BB247" s="896">
        <v>-1.26</v>
      </c>
      <c r="BC247" s="896">
        <v>11.5</v>
      </c>
      <c r="BE247" s="641">
        <v>2013</v>
      </c>
      <c r="BF247" s="922">
        <f t="shared" si="65"/>
        <v>0</v>
      </c>
      <c r="BG247" s="906">
        <v>5.4</v>
      </c>
    </row>
    <row r="248" spans="1:59" ht="11.25" customHeight="1" x14ac:dyDescent="0.2">
      <c r="A248" s="895" t="s">
        <v>552</v>
      </c>
      <c r="B248" s="899" t="s">
        <v>553</v>
      </c>
      <c r="C248" s="957" t="s">
        <v>131</v>
      </c>
      <c r="D248" s="957" t="s">
        <v>4345</v>
      </c>
      <c r="E248" s="754">
        <v>17</v>
      </c>
      <c r="F248" s="1235">
        <v>220</v>
      </c>
      <c r="G248" s="1207" t="s">
        <v>37</v>
      </c>
      <c r="H248" s="1207" t="s">
        <v>37</v>
      </c>
      <c r="I248" s="898">
        <v>67.19</v>
      </c>
      <c r="J248" s="669">
        <f t="shared" si="52"/>
        <v>3.7952076201815745</v>
      </c>
      <c r="K248" s="901">
        <v>0.63749999999999996</v>
      </c>
      <c r="L248" s="911">
        <v>4</v>
      </c>
      <c r="M248" s="660">
        <f t="shared" si="53"/>
        <v>2.5499999999999998</v>
      </c>
      <c r="N248" s="894" t="s">
        <v>160</v>
      </c>
      <c r="O248" s="756">
        <v>0.61250000000000004</v>
      </c>
      <c r="P248" s="885">
        <v>43828</v>
      </c>
      <c r="Q248" s="885">
        <v>43860</v>
      </c>
      <c r="R248" s="660">
        <f t="shared" si="54"/>
        <v>4.0816326530612095</v>
      </c>
      <c r="S248" s="721">
        <f>IF(INDEX(Historical!$D$7:$D$1379,MATCH(B248,Historical!$B$7:$B$1403,0))=0,"n/a",(INDEX(Historical!$C$7:$C$1381,MATCH(B248,Historical!$B$7:$B$1403,0))/INDEX(Historical!$D$7:$D$1379,MATCH(B248,Historical!$B$7:$B$1403,0))-1)*100)</f>
        <v>1.2396694214876103</v>
      </c>
      <c r="T248" s="721">
        <f>IF(INDEX(Historical!$F$7:$F$1372,MATCH(B248,Historical!$B$7:$B$1403,0))=0,"n/a",((INDEX(Historical!$C$7:$C$1381,MATCH(B248,Historical!$B$7:$B$1403,0))/INDEX(Historical!$F$7:$F$1372,MATCH(B248,Historical!$B$7:$B$1403,0)))^(1/3)-1)*100)</f>
        <v>8.4646664921913519</v>
      </c>
      <c r="U248" s="721">
        <f>IF(INDEX(Historical!$H$7:$H$1372,MATCH(B248,Historical!$B$7:$B$1403,0))=0,"n/a",((INDEX(Historical!$C$7:$C$1381,MATCH(B248,Historical!$B$7:$B$1403,0))/INDEX(Historical!$H$7:$H$1372,MATCH(B248,Historical!$B$7:$B$1403,0)))^(1/5)-1)*100)</f>
        <v>11.525851559353995</v>
      </c>
      <c r="V248" s="721">
        <f>IF(INDEX(Historical!$O$7:$O$1372,MATCH(B248,Historical!$B$7:$B$1403,0))=0,"n/a",((INDEX(Historical!$C$7:$C$1381,MATCH(B248,Historical!$B$7:$B$1403,0))/INDEX(Historical!$O$7:$O$1372,MATCH(B248,Historical!$B$7:$B$1403,0)))^(1/10)-1)*100)</f>
        <v>7.0469850269916368</v>
      </c>
      <c r="W248" s="722">
        <f t="shared" si="55"/>
        <v>1.6355720233840756</v>
      </c>
      <c r="X248" s="723" t="str">
        <f t="shared" si="56"/>
        <v>n/a</v>
      </c>
      <c r="Y248" s="677"/>
      <c r="Z248" s="669" t="str">
        <f t="shared" si="57"/>
        <v>n/a</v>
      </c>
      <c r="AA248" s="910" t="str">
        <f t="shared" si="58"/>
        <v>n/a</v>
      </c>
      <c r="AB248" s="911">
        <v>12</v>
      </c>
      <c r="AC248" s="889">
        <v>-1.0900000000000001</v>
      </c>
      <c r="AD248" s="889" t="s">
        <v>136</v>
      </c>
      <c r="AE248" s="889">
        <v>1.94</v>
      </c>
      <c r="AF248" s="889">
        <v>1.77</v>
      </c>
      <c r="AG248" s="889">
        <v>-2.6</v>
      </c>
      <c r="AH248" s="891">
        <v>-144.6</v>
      </c>
      <c r="AI248" s="891">
        <v>-2.91</v>
      </c>
      <c r="AJ248" s="889">
        <v>-20.3</v>
      </c>
      <c r="AK248" s="889">
        <v>3.9</v>
      </c>
      <c r="AL248" s="902">
        <v>24020</v>
      </c>
      <c r="AM248" s="896">
        <v>0.06</v>
      </c>
      <c r="AN248" s="889">
        <v>1.41</v>
      </c>
      <c r="AO248" s="762" t="str">
        <f t="shared" si="59"/>
        <v>n/a</v>
      </c>
      <c r="AP248" s="763">
        <f t="shared" si="60"/>
        <v>15.32105917953557</v>
      </c>
      <c r="AQ248" s="912" t="str">
        <f t="shared" si="61"/>
        <v>n/a</v>
      </c>
      <c r="AR248" s="669">
        <f>INDEX(Historical!$C$7:$C$1381,MATCH(B248,Historical!$B$7:$B$1403,0))*IF(AH248="n/a",1.03,IF(AH248&lt;0,1.01,IF(AH248&gt;10,1.1,(1+AH248/100))))</f>
        <v>2.4745000000000004</v>
      </c>
      <c r="AS248" s="910">
        <f t="shared" si="62"/>
        <v>2.4992450000000006</v>
      </c>
      <c r="AT248" s="910">
        <f t="shared" si="68"/>
        <v>2.5967155550000003</v>
      </c>
      <c r="AU248" s="910">
        <f t="shared" si="68"/>
        <v>2.6979874616449999</v>
      </c>
      <c r="AV248" s="910">
        <f t="shared" si="68"/>
        <v>2.8032089726491547</v>
      </c>
      <c r="AW248" s="669">
        <f t="shared" si="63"/>
        <v>13.071656989294155</v>
      </c>
      <c r="AX248" s="770">
        <f t="shared" si="64"/>
        <v>19.454765574183892</v>
      </c>
      <c r="AY248" s="959">
        <v>0.21</v>
      </c>
      <c r="AZ248" s="896">
        <v>16.59</v>
      </c>
      <c r="BA248" s="896">
        <v>-14.87</v>
      </c>
      <c r="BB248" s="896">
        <v>-11.559999999999999</v>
      </c>
      <c r="BC248" s="896">
        <v>-5</v>
      </c>
      <c r="BE248" s="641">
        <v>2004</v>
      </c>
      <c r="BF248" s="922">
        <f t="shared" si="65"/>
        <v>1</v>
      </c>
      <c r="BG248" s="906">
        <v>-0.5</v>
      </c>
    </row>
    <row r="249" spans="1:59" ht="11.25" customHeight="1" x14ac:dyDescent="0.2">
      <c r="A249" s="887" t="s">
        <v>1155</v>
      </c>
      <c r="B249" s="899" t="s">
        <v>1156</v>
      </c>
      <c r="C249" s="957" t="s">
        <v>128</v>
      </c>
      <c r="D249" s="957" t="s">
        <v>192</v>
      </c>
      <c r="E249" s="754">
        <v>10</v>
      </c>
      <c r="F249" s="1235">
        <v>382</v>
      </c>
      <c r="G249" s="1158" t="s">
        <v>115</v>
      </c>
      <c r="H249" s="1158" t="s">
        <v>115</v>
      </c>
      <c r="I249" s="898">
        <v>183.6</v>
      </c>
      <c r="J249" s="669">
        <f t="shared" si="52"/>
        <v>1.0457516339869279</v>
      </c>
      <c r="K249" s="901">
        <v>0.48</v>
      </c>
      <c r="L249" s="911">
        <v>4</v>
      </c>
      <c r="M249" s="660">
        <f t="shared" si="53"/>
        <v>1.92</v>
      </c>
      <c r="N249" s="894" t="s">
        <v>145</v>
      </c>
      <c r="O249" s="756">
        <v>0.43</v>
      </c>
      <c r="P249" s="885">
        <v>43796</v>
      </c>
      <c r="Q249" s="885">
        <v>43815</v>
      </c>
      <c r="R249" s="660">
        <f t="shared" si="54"/>
        <v>11.627906976744184</v>
      </c>
      <c r="S249" s="721">
        <f>IF(INDEX(Historical!$D$7:$D$1379,MATCH(B249,Historical!$B$7:$B$1403,0))=0,"n/a",(INDEX(Historical!$C$7:$C$1381,MATCH(B249,Historical!$B$7:$B$1403,0))/INDEX(Historical!$D$7:$D$1379,MATCH(B249,Historical!$B$7:$B$1403,0))-1)*100)</f>
        <v>12.738853503184711</v>
      </c>
      <c r="T249" s="721">
        <f>IF(INDEX(Historical!$F$7:$F$1372,MATCH(B249,Historical!$B$7:$B$1403,0))=0,"n/a",((INDEX(Historical!$C$7:$C$1381,MATCH(B249,Historical!$B$7:$B$1403,0))/INDEX(Historical!$F$7:$F$1372,MATCH(B249,Historical!$B$7:$B$1403,0)))^(1/3)-1)*100)</f>
        <v>12.594504421485176</v>
      </c>
      <c r="U249" s="721">
        <f>IF(INDEX(Historical!$H$7:$H$1372,MATCH(B249,Historical!$B$7:$B$1403,0))=0,"n/a",((INDEX(Historical!$C$7:$C$1381,MATCH(B249,Historical!$B$7:$B$1403,0))/INDEX(Historical!$H$7:$H$1372,MATCH(B249,Historical!$B$7:$B$1403,0)))^(1/5)-1)*100)</f>
        <v>16.075027721987677</v>
      </c>
      <c r="V249" s="721">
        <f>IF(INDEX(Historical!$O$7:$O$1372,MATCH(B249,Historical!$B$7:$B$1403,0))=0,"n/a",((INDEX(Historical!$C$7:$C$1381,MATCH(B249,Historical!$B$7:$B$1403,0))/INDEX(Historical!$O$7:$O$1372,MATCH(B249,Historical!$B$7:$B$1403,0)))^(1/10)-1)*100)</f>
        <v>20.465879936154519</v>
      </c>
      <c r="W249" s="722">
        <f t="shared" si="55"/>
        <v>0.78545499984048717</v>
      </c>
      <c r="X249" s="723">
        <f t="shared" si="56"/>
        <v>1.6921081812618608</v>
      </c>
      <c r="Y249" s="900"/>
      <c r="Z249" s="669">
        <f t="shared" si="57"/>
        <v>37.869822485207102</v>
      </c>
      <c r="AA249" s="910">
        <f t="shared" si="58"/>
        <v>36.213017751479285</v>
      </c>
      <c r="AB249" s="911">
        <v>6</v>
      </c>
      <c r="AC249" s="889">
        <v>5.07</v>
      </c>
      <c r="AD249" s="889">
        <v>3.5</v>
      </c>
      <c r="AE249" s="889">
        <v>4.2</v>
      </c>
      <c r="AF249" s="889">
        <v>14.46</v>
      </c>
      <c r="AG249" s="889">
        <v>41.199999999999996</v>
      </c>
      <c r="AH249" s="889">
        <v>18.3</v>
      </c>
      <c r="AI249" s="889">
        <v>15.18</v>
      </c>
      <c r="AJ249" s="889">
        <v>9.5</v>
      </c>
      <c r="AK249" s="889">
        <v>10.37</v>
      </c>
      <c r="AL249" s="902">
        <v>66660</v>
      </c>
      <c r="AM249" s="897">
        <v>0.3</v>
      </c>
      <c r="AN249" s="889">
        <v>1.1299999999999999</v>
      </c>
      <c r="AO249" s="762">
        <f t="shared" si="59"/>
        <v>-19.09223839550468</v>
      </c>
      <c r="AP249" s="763">
        <f t="shared" si="60"/>
        <v>17.120779355974605</v>
      </c>
      <c r="AQ249" s="912">
        <f t="shared" si="61"/>
        <v>382.4199354119192</v>
      </c>
      <c r="AR249" s="669">
        <f>INDEX(Historical!$C$7:$C$1381,MATCH(B249,Historical!$B$7:$B$1403,0))*IF(AH249="n/a",1.03,IF(AH249&lt;0,1.01,IF(AH249&gt;10,1.1,(1+AH249/100))))</f>
        <v>1.9470000000000003</v>
      </c>
      <c r="AS249" s="910">
        <f t="shared" si="62"/>
        <v>2.1417000000000006</v>
      </c>
      <c r="AT249" s="910">
        <f t="shared" si="68"/>
        <v>2.3558700000000008</v>
      </c>
      <c r="AU249" s="910">
        <f t="shared" si="68"/>
        <v>2.591457000000001</v>
      </c>
      <c r="AV249" s="910">
        <f t="shared" si="68"/>
        <v>2.8506027000000014</v>
      </c>
      <c r="AW249" s="669">
        <f t="shared" si="63"/>
        <v>11.886629700000006</v>
      </c>
      <c r="AX249" s="770">
        <f t="shared" si="64"/>
        <v>6.4741991830065393</v>
      </c>
      <c r="AY249" s="959">
        <v>0.69</v>
      </c>
      <c r="AZ249" s="896">
        <v>20.010000000000002</v>
      </c>
      <c r="BA249" s="896">
        <v>-16.7</v>
      </c>
      <c r="BB249" s="896">
        <v>-11.06</v>
      </c>
      <c r="BC249" s="896">
        <v>-4.51</v>
      </c>
      <c r="BE249" s="641">
        <v>2011</v>
      </c>
      <c r="BF249" s="922">
        <f t="shared" si="65"/>
        <v>0</v>
      </c>
      <c r="BG249" s="906">
        <v>12.5</v>
      </c>
    </row>
    <row r="250" spans="1:59" ht="11.25" customHeight="1" x14ac:dyDescent="0.2">
      <c r="A250" s="895" t="s">
        <v>566</v>
      </c>
      <c r="B250" s="899" t="s">
        <v>567</v>
      </c>
      <c r="C250" s="957" t="s">
        <v>4335</v>
      </c>
      <c r="D250" s="957" t="s">
        <v>4336</v>
      </c>
      <c r="E250" s="754">
        <v>16</v>
      </c>
      <c r="F250" s="1235">
        <v>252</v>
      </c>
      <c r="G250" s="1235" t="s">
        <v>37</v>
      </c>
      <c r="H250" s="1235" t="s">
        <v>37</v>
      </c>
      <c r="I250" s="898">
        <v>68.33</v>
      </c>
      <c r="J250" s="669">
        <f t="shared" si="52"/>
        <v>2.0049758524806092</v>
      </c>
      <c r="K250" s="901">
        <v>0.34250000000000003</v>
      </c>
      <c r="L250" s="911">
        <v>4</v>
      </c>
      <c r="M250" s="660">
        <f t="shared" si="53"/>
        <v>1.37</v>
      </c>
      <c r="N250" s="894" t="s">
        <v>240</v>
      </c>
      <c r="O250" s="760">
        <v>0.30625000000000002</v>
      </c>
      <c r="P250" s="885">
        <v>43916</v>
      </c>
      <c r="Q250" s="885">
        <v>43931</v>
      </c>
      <c r="R250" s="660">
        <f t="shared" si="54"/>
        <v>11.836734693877551</v>
      </c>
      <c r="S250" s="721">
        <f>IF(INDEX(Historical!$D$7:$D$1379,MATCH(B250,Historical!$B$7:$B$1403,0))=0,"n/a",(INDEX(Historical!$C$7:$C$1381,MATCH(B250,Historical!$B$7:$B$1403,0))/INDEX(Historical!$D$7:$D$1379,MATCH(B250,Historical!$B$7:$B$1403,0))-1)*100)</f>
        <v>11.669784845650156</v>
      </c>
      <c r="T250" s="721">
        <f>IF(INDEX(Historical!$F$7:$F$1372,MATCH(B250,Historical!$B$7:$B$1403,0))=0,"n/a",((INDEX(Historical!$C$7:$C$1381,MATCH(B250,Historical!$B$7:$B$1403,0))/INDEX(Historical!$F$7:$F$1372,MATCH(B250,Historical!$B$7:$B$1403,0)))^(1/3)-1)*100)</f>
        <v>13.106217430886979</v>
      </c>
      <c r="U250" s="721">
        <f>IF(INDEX(Historical!$H$7:$H$1372,MATCH(B250,Historical!$B$7:$B$1403,0))=0,"n/a",((INDEX(Historical!$C$7:$C$1381,MATCH(B250,Historical!$B$7:$B$1403,0))/INDEX(Historical!$H$7:$H$1372,MATCH(B250,Historical!$B$7:$B$1403,0)))^(1/5)-1)*100)</f>
        <v>14.277691395982206</v>
      </c>
      <c r="V250" s="721">
        <f>IF(INDEX(Historical!$O$7:$O$1372,MATCH(B250,Historical!$B$7:$B$1403,0))=0,"n/a",((INDEX(Historical!$C$7:$C$1381,MATCH(B250,Historical!$B$7:$B$1403,0))/INDEX(Historical!$O$7:$O$1372,MATCH(B250,Historical!$B$7:$B$1403,0)))^(1/10)-1)*100)</f>
        <v>16.922296698288953</v>
      </c>
      <c r="W250" s="722">
        <f t="shared" si="55"/>
        <v>0.8437206633675115</v>
      </c>
      <c r="X250" s="723">
        <f t="shared" si="56"/>
        <v>0.58039395918626846</v>
      </c>
      <c r="Y250" s="692" t="s">
        <v>4406</v>
      </c>
      <c r="Z250" s="669">
        <f t="shared" si="57"/>
        <v>93.835616438356169</v>
      </c>
      <c r="AA250" s="910">
        <f t="shared" si="58"/>
        <v>46.801369863013697</v>
      </c>
      <c r="AB250" s="911">
        <v>12</v>
      </c>
      <c r="AC250" s="889">
        <v>1.46</v>
      </c>
      <c r="AD250" s="889">
        <v>4.05</v>
      </c>
      <c r="AE250" s="889">
        <v>12.15</v>
      </c>
      <c r="AF250" s="889">
        <v>9.9499999999999993</v>
      </c>
      <c r="AG250" s="889">
        <v>22.2</v>
      </c>
      <c r="AH250" s="889">
        <v>3.1</v>
      </c>
      <c r="AI250" s="889">
        <v>10.11</v>
      </c>
      <c r="AJ250" s="889">
        <v>24.6</v>
      </c>
      <c r="AK250" s="889">
        <v>11.600000000000001</v>
      </c>
      <c r="AL250" s="902">
        <v>12480</v>
      </c>
      <c r="AM250" s="896">
        <v>1.0999999999999999</v>
      </c>
      <c r="AN250" s="889">
        <v>1.91</v>
      </c>
      <c r="AO250" s="762">
        <f t="shared" si="59"/>
        <v>-30.518702614550882</v>
      </c>
      <c r="AP250" s="763">
        <f t="shared" si="60"/>
        <v>16.282667248462815</v>
      </c>
      <c r="AQ250" s="912">
        <f t="shared" si="61"/>
        <v>354.93522378318937</v>
      </c>
      <c r="AR250" s="669">
        <f>INDEX(Historical!$C$7:$C$1381,MATCH(B250,Historical!$B$7:$B$1403,0))*IF(AH250="n/a",1.03,IF(AH250&lt;0,1.01,IF(AH250&gt;10,1.1,(1+AH250/100))))</f>
        <v>1.23075625</v>
      </c>
      <c r="AS250" s="910">
        <f t="shared" si="62"/>
        <v>1.353831875</v>
      </c>
      <c r="AT250" s="910">
        <f t="shared" si="68"/>
        <v>1.4892150625000002</v>
      </c>
      <c r="AU250" s="910">
        <f t="shared" si="68"/>
        <v>1.6381365687500005</v>
      </c>
      <c r="AV250" s="910">
        <f t="shared" si="68"/>
        <v>1.8019502256250006</v>
      </c>
      <c r="AW250" s="669">
        <f t="shared" si="63"/>
        <v>7.5138899818750016</v>
      </c>
      <c r="AX250" s="770">
        <f t="shared" si="64"/>
        <v>10.996472972157182</v>
      </c>
      <c r="AY250" s="959">
        <v>0.26</v>
      </c>
      <c r="AZ250" s="896">
        <v>27.46</v>
      </c>
      <c r="BA250" s="896">
        <v>-11.89</v>
      </c>
      <c r="BB250" s="896">
        <v>-4.78</v>
      </c>
      <c r="BC250" s="896">
        <v>1.69</v>
      </c>
      <c r="BE250" s="641">
        <v>2005</v>
      </c>
      <c r="BF250" s="922">
        <f t="shared" si="65"/>
        <v>1</v>
      </c>
      <c r="BG250" s="906">
        <v>6.6000000000000005</v>
      </c>
    </row>
    <row r="251" spans="1:59" s="796" customFormat="1" ht="11.25" customHeight="1" x14ac:dyDescent="0.2">
      <c r="A251" s="664" t="s">
        <v>1143</v>
      </c>
      <c r="B251" s="804" t="s">
        <v>1144</v>
      </c>
      <c r="C251" s="957" t="s">
        <v>108</v>
      </c>
      <c r="D251" s="957" t="s">
        <v>4355</v>
      </c>
      <c r="E251" s="778">
        <v>10</v>
      </c>
      <c r="F251" s="1235">
        <v>417</v>
      </c>
      <c r="G251" s="1234" t="s">
        <v>37</v>
      </c>
      <c r="H251" s="1234" t="s">
        <v>37</v>
      </c>
      <c r="I251" s="779">
        <v>29.62</v>
      </c>
      <c r="J251" s="780">
        <f t="shared" si="52"/>
        <v>4.0513166779203242</v>
      </c>
      <c r="K251" s="781">
        <v>0.3</v>
      </c>
      <c r="L251" s="782">
        <v>4</v>
      </c>
      <c r="M251" s="783">
        <f t="shared" si="53"/>
        <v>1.2</v>
      </c>
      <c r="N251" s="784" t="s">
        <v>596</v>
      </c>
      <c r="O251" s="785">
        <v>0.28999999999999998</v>
      </c>
      <c r="P251" s="786">
        <v>43889</v>
      </c>
      <c r="Q251" s="786">
        <v>43910</v>
      </c>
      <c r="R251" s="783">
        <f t="shared" si="54"/>
        <v>3.4482758620689689</v>
      </c>
      <c r="S251" s="721">
        <f>IF(INDEX(Historical!$D$7:$D$1379,MATCH(B251,Historical!$B$7:$B$1403,0))=0,"n/a",(INDEX(Historical!$C$7:$C$1381,MATCH(B251,Historical!$B$7:$B$1403,0))/INDEX(Historical!$D$7:$D$1379,MATCH(B251,Historical!$B$7:$B$1403,0))-1)*100)</f>
        <v>3.5714285714285587</v>
      </c>
      <c r="T251" s="721">
        <f>IF(INDEX(Historical!$F$7:$F$1372,MATCH(B251,Historical!$B$7:$B$1403,0))=0,"n/a",((INDEX(Historical!$C$7:$C$1381,MATCH(B251,Historical!$B$7:$B$1403,0))/INDEX(Historical!$F$7:$F$1372,MATCH(B251,Historical!$B$7:$B$1403,0)))^(1/3)-1)*100)</f>
        <v>3.7070347012313709</v>
      </c>
      <c r="U251" s="721">
        <f>IF(INDEX(Historical!$H$7:$H$1372,MATCH(B251,Historical!$B$7:$B$1403,0))=0,"n/a",((INDEX(Historical!$C$7:$C$1381,MATCH(B251,Historical!$B$7:$B$1403,0))/INDEX(Historical!$H$7:$H$1372,MATCH(B251,Historical!$B$7:$B$1403,0)))^(1/5)-1)*100)</f>
        <v>5.6805496536407318</v>
      </c>
      <c r="V251" s="721">
        <f>IF(INDEX(Historical!$O$7:$O$1372,MATCH(B251,Historical!$B$7:$B$1403,0))=0,"n/a",((INDEX(Historical!$C$7:$C$1381,MATCH(B251,Historical!$B$7:$B$1403,0))/INDEX(Historical!$O$7:$O$1372,MATCH(B251,Historical!$B$7:$B$1403,0)))^(1/10)-1)*100)</f>
        <v>4.5978185005758787</v>
      </c>
      <c r="W251" s="722">
        <f t="shared" si="55"/>
        <v>1.2354880152248813</v>
      </c>
      <c r="X251" s="723" t="str">
        <f t="shared" si="56"/>
        <v>n/a</v>
      </c>
      <c r="Y251" s="797"/>
      <c r="Z251" s="780">
        <f t="shared" si="57"/>
        <v>41.95804195804196</v>
      </c>
      <c r="AA251" s="788">
        <f t="shared" si="58"/>
        <v>10.356643356643357</v>
      </c>
      <c r="AB251" s="782">
        <v>12</v>
      </c>
      <c r="AC251" s="789">
        <v>2.86</v>
      </c>
      <c r="AD251" s="789" t="s">
        <v>136</v>
      </c>
      <c r="AE251" s="789">
        <v>2.19</v>
      </c>
      <c r="AF251" s="789">
        <v>0.98</v>
      </c>
      <c r="AG251" s="789">
        <v>6.9</v>
      </c>
      <c r="AH251" s="789">
        <v>-52.5</v>
      </c>
      <c r="AI251" s="789" t="s">
        <v>136</v>
      </c>
      <c r="AJ251" s="789">
        <v>-10.6</v>
      </c>
      <c r="AK251" s="789" t="s">
        <v>136</v>
      </c>
      <c r="AL251" s="790">
        <v>79.09</v>
      </c>
      <c r="AM251" s="791">
        <v>18.2</v>
      </c>
      <c r="AN251" s="789">
        <v>0.41</v>
      </c>
      <c r="AO251" s="792">
        <f t="shared" si="59"/>
        <v>-0.6247770250823006</v>
      </c>
      <c r="AP251" s="793">
        <f t="shared" si="60"/>
        <v>9.7318663315610561</v>
      </c>
      <c r="AQ251" s="794">
        <f t="shared" si="61"/>
        <v>-32.836814020673856</v>
      </c>
      <c r="AR251" s="669">
        <f>INDEX(Historical!$C$7:$C$1381,MATCH(B251,Historical!$B$7:$B$1403,0))*IF(AH251="n/a",1.03,IF(AH251&lt;0,1.01,IF(AH251&gt;10,1.1,(1+AH251/100))))</f>
        <v>1.1716</v>
      </c>
      <c r="AS251" s="788">
        <f t="shared" si="62"/>
        <v>1.2067479999999999</v>
      </c>
      <c r="AT251" s="788">
        <f t="shared" si="68"/>
        <v>1.24295044</v>
      </c>
      <c r="AU251" s="788">
        <f t="shared" si="68"/>
        <v>1.2802389532</v>
      </c>
      <c r="AV251" s="788">
        <f t="shared" si="68"/>
        <v>1.3186461217960002</v>
      </c>
      <c r="AW251" s="780">
        <f t="shared" si="63"/>
        <v>6.2201835149960001</v>
      </c>
      <c r="AX251" s="795">
        <f t="shared" si="64"/>
        <v>20.999944345023632</v>
      </c>
      <c r="AY251" s="960">
        <v>0.48</v>
      </c>
      <c r="AZ251" s="791">
        <v>-0.67999999999999994</v>
      </c>
      <c r="BA251" s="791">
        <v>-21.54</v>
      </c>
      <c r="BB251" s="791">
        <v>-8.5299999999999994</v>
      </c>
      <c r="BC251" s="791">
        <v>-7.2499999999999991</v>
      </c>
      <c r="BD251" s="933"/>
      <c r="BE251" s="641">
        <v>2011</v>
      </c>
      <c r="BF251" s="922">
        <f t="shared" si="65"/>
        <v>0</v>
      </c>
      <c r="BG251" s="847">
        <v>0.6</v>
      </c>
    </row>
    <row r="252" spans="1:59" ht="11.25" customHeight="1" x14ac:dyDescent="0.2">
      <c r="A252" s="887" t="s">
        <v>1133</v>
      </c>
      <c r="B252" s="899" t="s">
        <v>1134</v>
      </c>
      <c r="C252" s="957" t="s">
        <v>123</v>
      </c>
      <c r="D252" s="957" t="s">
        <v>4188</v>
      </c>
      <c r="E252" s="754">
        <v>10</v>
      </c>
      <c r="F252" s="1235">
        <v>390</v>
      </c>
      <c r="G252" s="1163" t="s">
        <v>115</v>
      </c>
      <c r="H252" s="1163" t="s">
        <v>115</v>
      </c>
      <c r="I252" s="898">
        <v>61.51</v>
      </c>
      <c r="J252" s="669">
        <f t="shared" si="52"/>
        <v>4.291985043082426</v>
      </c>
      <c r="K252" s="901">
        <v>0.66</v>
      </c>
      <c r="L252" s="911">
        <v>4</v>
      </c>
      <c r="M252" s="660">
        <f t="shared" si="53"/>
        <v>2.64</v>
      </c>
      <c r="N252" s="894" t="s">
        <v>504</v>
      </c>
      <c r="O252" s="756">
        <v>0.62</v>
      </c>
      <c r="P252" s="885">
        <v>43811</v>
      </c>
      <c r="Q252" s="885">
        <v>43832</v>
      </c>
      <c r="R252" s="660">
        <f t="shared" si="54"/>
        <v>6.4516129032258114</v>
      </c>
      <c r="S252" s="721">
        <f>IF(INDEX(Historical!$D$7:$D$1379,MATCH(B252,Historical!$B$7:$B$1403,0))=0,"n/a",(INDEX(Historical!$C$7:$C$1381,MATCH(B252,Historical!$B$7:$B$1403,0))/INDEX(Historical!$D$7:$D$1379,MATCH(B252,Historical!$B$7:$B$1403,0))-1)*100)</f>
        <v>12.5</v>
      </c>
      <c r="T252" s="721">
        <f>IF(INDEX(Historical!$F$7:$F$1372,MATCH(B252,Historical!$B$7:$B$1403,0))=0,"n/a",((INDEX(Historical!$C$7:$C$1381,MATCH(B252,Historical!$B$7:$B$1403,0))/INDEX(Historical!$F$7:$F$1372,MATCH(B252,Historical!$B$7:$B$1403,0)))^(1/3)-1)*100)</f>
        <v>11.052303824457699</v>
      </c>
      <c r="U252" s="721">
        <f>IF(INDEX(Historical!$H$7:$H$1372,MATCH(B252,Historical!$B$7:$B$1403,0))=0,"n/a",((INDEX(Historical!$C$7:$C$1381,MATCH(B252,Historical!$B$7:$B$1403,0))/INDEX(Historical!$H$7:$H$1372,MATCH(B252,Historical!$B$7:$B$1403,0)))^(1/5)-1)*100)</f>
        <v>12.474611314209483</v>
      </c>
      <c r="V252" s="721">
        <f>IF(INDEX(Historical!$O$7:$O$1372,MATCH(B252,Historical!$B$7:$B$1403,0))=0,"n/a",((INDEX(Historical!$C$7:$C$1381,MATCH(B252,Historical!$B$7:$B$1403,0))/INDEX(Historical!$O$7:$O$1372,MATCH(B252,Historical!$B$7:$B$1403,0)))^(1/10)-1)*100)</f>
        <v>11.094302565444591</v>
      </c>
      <c r="W252" s="722">
        <f t="shared" si="55"/>
        <v>1.124416000070535</v>
      </c>
      <c r="X252" s="723" t="str">
        <f t="shared" si="56"/>
        <v>n/a</v>
      </c>
      <c r="Y252" s="679"/>
      <c r="Z252" s="669">
        <f t="shared" si="57"/>
        <v>48.263254113345525</v>
      </c>
      <c r="AA252" s="910">
        <f t="shared" si="58"/>
        <v>11.244972577696526</v>
      </c>
      <c r="AB252" s="911">
        <v>12</v>
      </c>
      <c r="AC252" s="889">
        <v>5.47</v>
      </c>
      <c r="AD252" s="889">
        <v>1.5</v>
      </c>
      <c r="AE252" s="889">
        <v>0.91</v>
      </c>
      <c r="AF252" s="889">
        <v>1.4</v>
      </c>
      <c r="AG252" s="889">
        <v>15.5</v>
      </c>
      <c r="AH252" s="891">
        <v>3.6999999999999997</v>
      </c>
      <c r="AI252" s="891">
        <v>9.74</v>
      </c>
      <c r="AJ252" s="889">
        <v>-0.1</v>
      </c>
      <c r="AK252" s="889">
        <v>7.4899999999999993</v>
      </c>
      <c r="AL252" s="902">
        <v>8420</v>
      </c>
      <c r="AM252" s="896">
        <v>0.4</v>
      </c>
      <c r="AN252" s="889">
        <v>1.03</v>
      </c>
      <c r="AO252" s="762">
        <f t="shared" si="59"/>
        <v>5.5216237795953838</v>
      </c>
      <c r="AP252" s="763">
        <f t="shared" si="60"/>
        <v>16.76659635729191</v>
      </c>
      <c r="AQ252" s="912">
        <f t="shared" si="61"/>
        <v>-16.352693850176614</v>
      </c>
      <c r="AR252" s="669">
        <f>INDEX(Historical!$C$7:$C$1381,MATCH(B252,Historical!$B$7:$B$1403,0))*IF(AH252="n/a",1.03,IF(AH252&lt;0,1.01,IF(AH252&gt;10,1.1,(1+AH252/100))))</f>
        <v>2.6132399999999998</v>
      </c>
      <c r="AS252" s="910">
        <f t="shared" si="62"/>
        <v>2.8677695759999997</v>
      </c>
      <c r="AT252" s="910">
        <f t="shared" si="68"/>
        <v>3.0825655172423998</v>
      </c>
      <c r="AU252" s="910">
        <f t="shared" si="68"/>
        <v>3.3134496744838553</v>
      </c>
      <c r="AV252" s="910">
        <f t="shared" si="68"/>
        <v>3.5616270551026958</v>
      </c>
      <c r="AW252" s="669">
        <f t="shared" si="63"/>
        <v>15.43865182282895</v>
      </c>
      <c r="AX252" s="770">
        <f t="shared" si="64"/>
        <v>25.099417692779959</v>
      </c>
      <c r="AY252" s="959">
        <v>1.39</v>
      </c>
      <c r="AZ252" s="896">
        <v>0.47000000000000003</v>
      </c>
      <c r="BA252" s="896">
        <v>-28.63</v>
      </c>
      <c r="BB252" s="896">
        <v>-17.560000000000002</v>
      </c>
      <c r="BC252" s="896">
        <v>-16.619999999999997</v>
      </c>
      <c r="BE252" s="641">
        <v>2011</v>
      </c>
      <c r="BF252" s="922">
        <f t="shared" si="65"/>
        <v>0</v>
      </c>
      <c r="BG252" s="906">
        <v>5.6000000000000005</v>
      </c>
    </row>
    <row r="253" spans="1:59" ht="11.25" customHeight="1" x14ac:dyDescent="0.2">
      <c r="A253" s="887" t="s">
        <v>220</v>
      </c>
      <c r="B253" s="899" t="s">
        <v>221</v>
      </c>
      <c r="C253" s="957" t="s">
        <v>112</v>
      </c>
      <c r="D253" s="957" t="s">
        <v>4379</v>
      </c>
      <c r="E253" s="754">
        <v>63</v>
      </c>
      <c r="F253" s="1235">
        <v>7</v>
      </c>
      <c r="G253" s="1235" t="s">
        <v>37</v>
      </c>
      <c r="H253" s="1235" t="s">
        <v>37</v>
      </c>
      <c r="I253" s="889">
        <v>64.11</v>
      </c>
      <c r="J253" s="669">
        <f t="shared" si="52"/>
        <v>3.1196381219778506</v>
      </c>
      <c r="K253" s="901">
        <v>0.5</v>
      </c>
      <c r="L253" s="911">
        <v>4</v>
      </c>
      <c r="M253" s="660">
        <f t="shared" si="53"/>
        <v>2</v>
      </c>
      <c r="N253" s="894" t="s">
        <v>142</v>
      </c>
      <c r="O253" s="756">
        <v>0.49</v>
      </c>
      <c r="P253" s="885">
        <v>43782</v>
      </c>
      <c r="Q253" s="885">
        <v>43808</v>
      </c>
      <c r="R253" s="660">
        <f t="shared" si="54"/>
        <v>2.0408163265306141</v>
      </c>
      <c r="S253" s="721">
        <f>IF(INDEX(Historical!$D$7:$D$1379,MATCH(B253,Historical!$B$7:$B$1403,0))=0,"n/a",(INDEX(Historical!$C$7:$C$1381,MATCH(B253,Historical!$B$7:$B$1403,0))/INDEX(Historical!$D$7:$D$1379,MATCH(B253,Historical!$B$7:$B$1403,0))-1)*100)</f>
        <v>1.2853470437018011</v>
      </c>
      <c r="T253" s="721">
        <f>IF(INDEX(Historical!$F$7:$F$1372,MATCH(B253,Historical!$B$7:$B$1403,0))=0,"n/a",((INDEX(Historical!$C$7:$C$1381,MATCH(B253,Historical!$B$7:$B$1403,0))/INDEX(Historical!$F$7:$F$1372,MATCH(B253,Historical!$B$7:$B$1403,0)))^(1/3)-1)*100)</f>
        <v>1.1246617711334395</v>
      </c>
      <c r="U253" s="721">
        <f>IF(INDEX(Historical!$H$7:$H$1372,MATCH(B253,Historical!$B$7:$B$1403,0))=0,"n/a",((INDEX(Historical!$C$7:$C$1381,MATCH(B253,Historical!$B$7:$B$1403,0))/INDEX(Historical!$H$7:$H$1372,MATCH(B253,Historical!$B$7:$B$1403,0)))^(1/5)-1)*100)</f>
        <v>2.2799981901628685</v>
      </c>
      <c r="V253" s="721">
        <f>IF(INDEX(Historical!$O$7:$O$1372,MATCH(B253,Historical!$B$7:$B$1403,0))=0,"n/a",((INDEX(Historical!$C$7:$C$1381,MATCH(B253,Historical!$B$7:$B$1403,0))/INDEX(Historical!$O$7:$O$1372,MATCH(B253,Historical!$B$7:$B$1403,0)))^(1/10)-1)*100)</f>
        <v>4.0459152311358881</v>
      </c>
      <c r="W253" s="722">
        <f t="shared" si="55"/>
        <v>0.56353088483338309</v>
      </c>
      <c r="X253" s="723">
        <f t="shared" si="56"/>
        <v>0.65142805433224804</v>
      </c>
      <c r="Y253" s="686"/>
      <c r="Z253" s="669">
        <f t="shared" si="57"/>
        <v>56.980056980056979</v>
      </c>
      <c r="AA253" s="910">
        <f t="shared" si="58"/>
        <v>18.264957264957268</v>
      </c>
      <c r="AB253" s="911">
        <v>9</v>
      </c>
      <c r="AC253" s="889">
        <v>3.51</v>
      </c>
      <c r="AD253" s="889">
        <v>2.82</v>
      </c>
      <c r="AE253" s="889">
        <v>2.13</v>
      </c>
      <c r="AF253" s="889">
        <v>4.6500000000000004</v>
      </c>
      <c r="AG253" s="889">
        <v>25.5</v>
      </c>
      <c r="AH253" s="889">
        <v>17.2</v>
      </c>
      <c r="AI253" s="889">
        <v>10.99</v>
      </c>
      <c r="AJ253" s="889">
        <v>3.5000000000000004</v>
      </c>
      <c r="AK253" s="889">
        <v>6.4799999999999995</v>
      </c>
      <c r="AL253" s="902">
        <v>39190</v>
      </c>
      <c r="AM253" s="896">
        <v>0.5</v>
      </c>
      <c r="AN253" s="889">
        <v>0.71</v>
      </c>
      <c r="AO253" s="762">
        <f t="shared" si="59"/>
        <v>-12.865320952816548</v>
      </c>
      <c r="AP253" s="763">
        <f t="shared" si="60"/>
        <v>5.3996363121407196</v>
      </c>
      <c r="AQ253" s="912">
        <f t="shared" si="61"/>
        <v>94.28736023627053</v>
      </c>
      <c r="AR253" s="669">
        <f>INDEX(Historical!$C$7:$C$1381,MATCH(B253,Historical!$B$7:$B$1403,0))*IF(AH253="n/a",1.03,IF(AH253&lt;0,1.01,IF(AH253&gt;10,1.1,(1+AH253/100))))</f>
        <v>2.1670000000000003</v>
      </c>
      <c r="AS253" s="910">
        <f t="shared" si="62"/>
        <v>2.3837000000000006</v>
      </c>
      <c r="AT253" s="910">
        <f t="shared" si="68"/>
        <v>2.5381637600000007</v>
      </c>
      <c r="AU253" s="910">
        <f t="shared" si="68"/>
        <v>2.7026367716480006</v>
      </c>
      <c r="AV253" s="910">
        <f t="shared" si="68"/>
        <v>2.877767634450791</v>
      </c>
      <c r="AW253" s="669">
        <f t="shared" si="63"/>
        <v>12.669268166098792</v>
      </c>
      <c r="AX253" s="770">
        <f t="shared" si="64"/>
        <v>19.761765974261102</v>
      </c>
      <c r="AY253" s="959">
        <v>1.38</v>
      </c>
      <c r="AZ253" s="896">
        <v>14.52</v>
      </c>
      <c r="BA253" s="896">
        <v>-18.21</v>
      </c>
      <c r="BB253" s="896">
        <v>-14.219999999999999</v>
      </c>
      <c r="BC253" s="896">
        <v>-5.9700000000000006</v>
      </c>
      <c r="BE253" s="641">
        <v>1958</v>
      </c>
      <c r="BF253" s="922">
        <f t="shared" si="65"/>
        <v>8</v>
      </c>
      <c r="BG253" s="906">
        <v>10.299999999999999</v>
      </c>
    </row>
    <row r="254" spans="1:59" ht="11.25" customHeight="1" x14ac:dyDescent="0.2">
      <c r="A254" s="895" t="s">
        <v>554</v>
      </c>
      <c r="B254" s="899" t="s">
        <v>555</v>
      </c>
      <c r="C254" s="957" t="s">
        <v>178</v>
      </c>
      <c r="D254" s="957" t="s">
        <v>4353</v>
      </c>
      <c r="E254" s="754">
        <v>24</v>
      </c>
      <c r="F254" s="1235">
        <v>146</v>
      </c>
      <c r="G254" s="1235" t="s">
        <v>37</v>
      </c>
      <c r="H254" s="1235" t="s">
        <v>37</v>
      </c>
      <c r="I254" s="889">
        <v>37.43</v>
      </c>
      <c r="J254" s="669">
        <f t="shared" si="52"/>
        <v>6.5188351589633982</v>
      </c>
      <c r="K254" s="908">
        <v>0.61</v>
      </c>
      <c r="L254" s="911">
        <v>4</v>
      </c>
      <c r="M254" s="660">
        <f t="shared" si="53"/>
        <v>2.44</v>
      </c>
      <c r="N254" s="894" t="s">
        <v>119</v>
      </c>
      <c r="O254" s="757">
        <v>0.5575</v>
      </c>
      <c r="P254" s="885">
        <v>43873</v>
      </c>
      <c r="Q254" s="885">
        <v>43890</v>
      </c>
      <c r="R254" s="660">
        <f t="shared" si="54"/>
        <v>9.4170403587443925</v>
      </c>
      <c r="S254" s="721">
        <f>IF(INDEX(Historical!$D$7:$D$1379,MATCH(B254,Historical!$B$7:$B$1403,0))=0,"n/a",(INDEX(Historical!$C$7:$C$1381,MATCH(B254,Historical!$B$7:$B$1403,0))/INDEX(Historical!$D$7:$D$1379,MATCH(B254,Historical!$B$7:$B$1403,0))-1)*100)</f>
        <v>6.827386692381876</v>
      </c>
      <c r="T254" s="721">
        <f>IF(INDEX(Historical!$F$7:$F$1372,MATCH(B254,Historical!$B$7:$B$1403,0))=0,"n/a",((INDEX(Historical!$C$7:$C$1381,MATCH(B254,Historical!$B$7:$B$1403,0))/INDEX(Historical!$F$7:$F$1372,MATCH(B254,Historical!$B$7:$B$1403,0)))^(1/3)-1)*100)</f>
        <v>11.672634470284638</v>
      </c>
      <c r="U254" s="721">
        <f>IF(INDEX(Historical!$H$7:$H$1372,MATCH(B254,Historical!$B$7:$B$1403,0))=0,"n/a",((INDEX(Historical!$C$7:$C$1381,MATCH(B254,Historical!$B$7:$B$1403,0))/INDEX(Historical!$H$7:$H$1372,MATCH(B254,Historical!$B$7:$B$1403,0)))^(1/5)-1)*100)</f>
        <v>11.808396886552131</v>
      </c>
      <c r="V254" s="721">
        <f>IF(INDEX(Historical!$O$7:$O$1372,MATCH(B254,Historical!$B$7:$B$1403,0))=0,"n/a",((INDEX(Historical!$C$7:$C$1381,MATCH(B254,Historical!$B$7:$B$1403,0))/INDEX(Historical!$O$7:$O$1372,MATCH(B254,Historical!$B$7:$B$1403,0)))^(1/10)-1)*100)</f>
        <v>13.029299688690244</v>
      </c>
      <c r="W254" s="722">
        <f t="shared" si="55"/>
        <v>0.90629559290911954</v>
      </c>
      <c r="X254" s="723">
        <f t="shared" si="56"/>
        <v>0.79786465449676569</v>
      </c>
      <c r="Y254" s="900" t="s">
        <v>488</v>
      </c>
      <c r="Z254" s="669">
        <f t="shared" si="57"/>
        <v>122.61306532663316</v>
      </c>
      <c r="AA254" s="910">
        <f t="shared" si="58"/>
        <v>18.809045226130653</v>
      </c>
      <c r="AB254" s="911">
        <v>12</v>
      </c>
      <c r="AC254" s="889">
        <v>1.99</v>
      </c>
      <c r="AD254" s="889">
        <v>3.45</v>
      </c>
      <c r="AE254" s="889">
        <v>2.0099999999999998</v>
      </c>
      <c r="AF254" s="889">
        <v>1.72</v>
      </c>
      <c r="AG254" s="889">
        <v>8.6999999999999993</v>
      </c>
      <c r="AH254" s="891">
        <v>81.100000000000009</v>
      </c>
      <c r="AI254" s="891">
        <v>9.64</v>
      </c>
      <c r="AJ254" s="889">
        <v>14.799999999999999</v>
      </c>
      <c r="AK254" s="889">
        <v>5.45</v>
      </c>
      <c r="AL254" s="902">
        <v>75880</v>
      </c>
      <c r="AM254" s="896">
        <v>9.1999999999999993</v>
      </c>
      <c r="AN254" s="889">
        <v>1.1100000000000001</v>
      </c>
      <c r="AO254" s="762">
        <f t="shared" si="59"/>
        <v>-0.48181318061512357</v>
      </c>
      <c r="AP254" s="763">
        <f t="shared" si="60"/>
        <v>18.32723204551553</v>
      </c>
      <c r="AQ254" s="912">
        <f t="shared" si="61"/>
        <v>19.910258645454839</v>
      </c>
      <c r="AR254" s="669">
        <f>INDEX(Historical!$C$7:$C$1381,MATCH(B254,Historical!$B$7:$B$1403,0))*IF(AH254="n/a",1.03,IF(AH254&lt;0,1.01,IF(AH254&gt;10,1.1,(1+AH254/100))))</f>
        <v>2.43716</v>
      </c>
      <c r="AS254" s="910">
        <f t="shared" si="62"/>
        <v>2.6721022240000001</v>
      </c>
      <c r="AT254" s="910">
        <f t="shared" si="68"/>
        <v>2.8177317952080001</v>
      </c>
      <c r="AU254" s="910">
        <f t="shared" si="68"/>
        <v>2.9712981780468359</v>
      </c>
      <c r="AV254" s="910">
        <f t="shared" si="68"/>
        <v>3.1332339287503883</v>
      </c>
      <c r="AW254" s="669">
        <f t="shared" si="63"/>
        <v>14.031526126005225</v>
      </c>
      <c r="AX254" s="770">
        <f t="shared" si="64"/>
        <v>37.48737944430998</v>
      </c>
      <c r="AY254" s="959">
        <v>0.67</v>
      </c>
      <c r="AZ254" s="896">
        <v>16.13</v>
      </c>
      <c r="BA254" s="896">
        <v>-13.26</v>
      </c>
      <c r="BB254" s="896">
        <v>-7.6899999999999995</v>
      </c>
      <c r="BC254" s="896">
        <v>1.4000000000000001</v>
      </c>
      <c r="BE254" s="641">
        <v>1997</v>
      </c>
      <c r="BF254" s="922">
        <f t="shared" si="65"/>
        <v>2</v>
      </c>
      <c r="BG254" s="906">
        <v>3.2</v>
      </c>
    </row>
    <row r="255" spans="1:59" ht="11.25" customHeight="1" x14ac:dyDescent="0.2">
      <c r="A255" s="905" t="s">
        <v>4575</v>
      </c>
      <c r="B255" s="899" t="s">
        <v>4540</v>
      </c>
      <c r="C255" s="957" t="s">
        <v>128</v>
      </c>
      <c r="D255" s="957" t="s">
        <v>4370</v>
      </c>
      <c r="E255" s="754">
        <v>5</v>
      </c>
      <c r="F255" s="1235">
        <v>824</v>
      </c>
      <c r="G255" s="1235" t="s">
        <v>106</v>
      </c>
      <c r="H255" s="1235" t="s">
        <v>106</v>
      </c>
      <c r="I255" s="898">
        <v>42.99</v>
      </c>
      <c r="J255" s="669">
        <f t="shared" si="52"/>
        <v>2.7913468248429862</v>
      </c>
      <c r="K255" s="901">
        <v>0.3</v>
      </c>
      <c r="L255" s="911">
        <v>4</v>
      </c>
      <c r="M255" s="660">
        <f t="shared" si="53"/>
        <v>1.2</v>
      </c>
      <c r="N255" s="894" t="s">
        <v>295</v>
      </c>
      <c r="O255" s="756">
        <v>0.28999999999999998</v>
      </c>
      <c r="P255" s="890">
        <v>43433</v>
      </c>
      <c r="Q255" s="890">
        <v>43447</v>
      </c>
      <c r="R255" s="660">
        <f t="shared" si="54"/>
        <v>3.4482758620689689</v>
      </c>
      <c r="S255" s="721">
        <f>IF(INDEX(Historical!$D$7:$D$1379,MATCH(B255,Historical!$B$7:$B$1403,0))=0,"n/a",(INDEX(Historical!$C$7:$C$1381,MATCH(B255,Historical!$B$7:$B$1403,0))/INDEX(Historical!$D$7:$D$1379,MATCH(B255,Historical!$B$7:$B$1403,0))-1)*100)</f>
        <v>2.5641025641025772</v>
      </c>
      <c r="T255" s="721">
        <f>IF(INDEX(Historical!$F$7:$F$1372,MATCH(B255,Historical!$B$7:$B$1403,0))=0,"n/a",((INDEX(Historical!$C$7:$C$1381,MATCH(B255,Historical!$B$7:$B$1403,0))/INDEX(Historical!$F$7:$F$1372,MATCH(B255,Historical!$B$7:$B$1403,0)))^(1/3)-1)*100)</f>
        <v>5.3947861260882135</v>
      </c>
      <c r="U255" s="721" t="str">
        <f>IF(INDEX(Historical!$H$7:$H$1372,MATCH(B255,Historical!$B$7:$B$1403,0))=0,"n/a",((INDEX(Historical!$C$7:$C$1381,MATCH(B255,Historical!$B$7:$B$1403,0))/INDEX(Historical!$H$7:$H$1372,MATCH(B255,Historical!$B$7:$B$1403,0)))^(1/5)-1)*100)</f>
        <v>n/a</v>
      </c>
      <c r="V255" s="721" t="str">
        <f>IF(INDEX(Historical!$O$7:$O$1372,MATCH(B255,Historical!$B$7:$B$1403,0))=0,"n/a",((INDEX(Historical!$C$7:$C$1381,MATCH(B255,Historical!$B$7:$B$1403,0))/INDEX(Historical!$O$7:$O$1372,MATCH(B255,Historical!$B$7:$B$1403,0)))^(1/10)-1)*100)</f>
        <v>n/a</v>
      </c>
      <c r="W255" s="722" t="str">
        <f t="shared" si="55"/>
        <v>n/a</v>
      </c>
      <c r="X255" s="723" t="str">
        <f t="shared" si="56"/>
        <v>n/a</v>
      </c>
      <c r="Y255" s="691" t="s">
        <v>4597</v>
      </c>
      <c r="Z255" s="669">
        <f t="shared" si="57"/>
        <v>480</v>
      </c>
      <c r="AA255" s="910">
        <f t="shared" si="58"/>
        <v>171.96</v>
      </c>
      <c r="AB255" s="911">
        <v>9</v>
      </c>
      <c r="AC255" s="889">
        <v>0.25</v>
      </c>
      <c r="AD255" s="889">
        <v>15.49</v>
      </c>
      <c r="AE255" s="889">
        <v>1.1200000000000001</v>
      </c>
      <c r="AF255" s="889">
        <v>5.0599999999999996</v>
      </c>
      <c r="AG255" s="889">
        <v>1.7999999999999998</v>
      </c>
      <c r="AH255" s="889">
        <v>-64</v>
      </c>
      <c r="AI255" s="889">
        <v>16.760000000000002</v>
      </c>
      <c r="AJ255" s="889">
        <v>-21</v>
      </c>
      <c r="AK255" s="889">
        <v>11.1</v>
      </c>
      <c r="AL255" s="902">
        <v>2980</v>
      </c>
      <c r="AM255" s="896">
        <v>1.0999999999999999</v>
      </c>
      <c r="AN255" s="889">
        <v>5.93</v>
      </c>
      <c r="AO255" s="762" t="str">
        <f t="shared" si="59"/>
        <v>n/a</v>
      </c>
      <c r="AP255" s="763" t="str">
        <f t="shared" si="60"/>
        <v>n/a</v>
      </c>
      <c r="AQ255" s="912">
        <f t="shared" si="61"/>
        <v>521.86729559716628</v>
      </c>
      <c r="AR255" s="669">
        <f>INDEX(Historical!$C$7:$C$1381,MATCH(B255,Historical!$B$7:$B$1403,0))*IF(AH255="n/a",1.03,IF(AH255&lt;0,1.01,IF(AH255&gt;10,1.1,(1+AH255/100))))</f>
        <v>1.212</v>
      </c>
      <c r="AS255" s="910">
        <f t="shared" si="62"/>
        <v>1.3332000000000002</v>
      </c>
      <c r="AT255" s="910">
        <f t="shared" si="68"/>
        <v>1.4665200000000003</v>
      </c>
      <c r="AU255" s="910">
        <f t="shared" si="68"/>
        <v>1.6131720000000005</v>
      </c>
      <c r="AV255" s="910">
        <f t="shared" si="68"/>
        <v>1.7744892000000008</v>
      </c>
      <c r="AW255" s="669">
        <f t="shared" si="63"/>
        <v>7.3993812000000014</v>
      </c>
      <c r="AX255" s="770">
        <f t="shared" si="64"/>
        <v>17.21186601535241</v>
      </c>
      <c r="AY255" s="959">
        <v>0.73</v>
      </c>
      <c r="AZ255" s="896">
        <v>32.11</v>
      </c>
      <c r="BA255" s="896">
        <v>-20.150000000000002</v>
      </c>
      <c r="BB255" s="896">
        <v>-13.36</v>
      </c>
      <c r="BC255" s="896">
        <v>-2.56</v>
      </c>
      <c r="BE255" s="641">
        <v>2015</v>
      </c>
      <c r="BF255" s="922">
        <f t="shared" si="65"/>
        <v>0</v>
      </c>
      <c r="BG255" s="906">
        <v>0.2</v>
      </c>
    </row>
    <row r="256" spans="1:59" ht="11.25" customHeight="1" x14ac:dyDescent="0.2">
      <c r="A256" s="895" t="s">
        <v>559</v>
      </c>
      <c r="B256" s="899" t="s">
        <v>560</v>
      </c>
      <c r="C256" s="957" t="s">
        <v>153</v>
      </c>
      <c r="D256" s="957" t="s">
        <v>4337</v>
      </c>
      <c r="E256" s="754">
        <v>13</v>
      </c>
      <c r="F256" s="1235">
        <v>293</v>
      </c>
      <c r="G256" s="1235" t="s">
        <v>106</v>
      </c>
      <c r="H256" s="1235" t="s">
        <v>106</v>
      </c>
      <c r="I256" s="898">
        <v>44.5</v>
      </c>
      <c r="J256" s="669">
        <f t="shared" si="52"/>
        <v>0.44943820224719105</v>
      </c>
      <c r="K256" s="901">
        <v>0.05</v>
      </c>
      <c r="L256" s="911">
        <v>4</v>
      </c>
      <c r="M256" s="660">
        <f t="shared" si="53"/>
        <v>0.2</v>
      </c>
      <c r="N256" s="894" t="s">
        <v>160</v>
      </c>
      <c r="O256" s="756">
        <v>4.7500000000000001E-2</v>
      </c>
      <c r="P256" s="885">
        <v>43828</v>
      </c>
      <c r="Q256" s="885">
        <v>43860</v>
      </c>
      <c r="R256" s="660">
        <f t="shared" si="54"/>
        <v>5.2631578947368469</v>
      </c>
      <c r="S256" s="721">
        <f>IF(INDEX(Historical!$D$7:$D$1379,MATCH(B256,Historical!$B$7:$B$1403,0))=0,"n/a",(INDEX(Historical!$C$7:$C$1381,MATCH(B256,Historical!$B$7:$B$1403,0))/INDEX(Historical!$D$7:$D$1379,MATCH(B256,Historical!$B$7:$B$1403,0))-1)*100)</f>
        <v>4.1095890410958846</v>
      </c>
      <c r="T256" s="721">
        <f>IF(INDEX(Historical!$F$7:$F$1372,MATCH(B256,Historical!$B$7:$B$1403,0))=0,"n/a",((INDEX(Historical!$C$7:$C$1381,MATCH(B256,Historical!$B$7:$B$1403,0))/INDEX(Historical!$F$7:$F$1372,MATCH(B256,Historical!$B$7:$B$1403,0)))^(1/3)-1)*100)</f>
        <v>5.8955896063723312</v>
      </c>
      <c r="U256" s="721">
        <f>IF(INDEX(Historical!$H$7:$H$1372,MATCH(B256,Historical!$B$7:$B$1403,0))=0,"n/a",((INDEX(Historical!$C$7:$C$1381,MATCH(B256,Historical!$B$7:$B$1403,0))/INDEX(Historical!$H$7:$H$1372,MATCH(B256,Historical!$B$7:$B$1403,0)))^(1/5)-1)*100)</f>
        <v>11.921441754115868</v>
      </c>
      <c r="V256" s="721">
        <f>IF(INDEX(Historical!$O$7:$O$1372,MATCH(B256,Historical!$B$7:$B$1403,0))=0,"n/a",((INDEX(Historical!$C$7:$C$1381,MATCH(B256,Historical!$B$7:$B$1403,0))/INDEX(Historical!$O$7:$O$1372,MATCH(B256,Historical!$B$7:$B$1403,0)))^(1/10)-1)*100)</f>
        <v>14.066458518384106</v>
      </c>
      <c r="W256" s="722">
        <f t="shared" si="55"/>
        <v>0.84750840010903838</v>
      </c>
      <c r="X256" s="723">
        <f t="shared" si="56"/>
        <v>0.74509010963224176</v>
      </c>
      <c r="Y256" s="677"/>
      <c r="Z256" s="669">
        <f t="shared" si="57"/>
        <v>12.195121951219514</v>
      </c>
      <c r="AA256" s="910">
        <f t="shared" si="58"/>
        <v>27.134146341463417</v>
      </c>
      <c r="AB256" s="911">
        <v>12</v>
      </c>
      <c r="AC256" s="889">
        <v>1.64</v>
      </c>
      <c r="AD256" s="889">
        <v>1.81</v>
      </c>
      <c r="AE256" s="889">
        <v>1.18</v>
      </c>
      <c r="AF256" s="889">
        <v>3.63</v>
      </c>
      <c r="AG256" s="889">
        <v>16.8</v>
      </c>
      <c r="AH256" s="889">
        <v>49.8</v>
      </c>
      <c r="AI256" s="889">
        <v>8.73</v>
      </c>
      <c r="AJ256" s="889">
        <v>16</v>
      </c>
      <c r="AK256" s="889">
        <v>15</v>
      </c>
      <c r="AL256" s="902">
        <v>2410</v>
      </c>
      <c r="AM256" s="896">
        <v>1.6</v>
      </c>
      <c r="AN256" s="889">
        <v>0.5</v>
      </c>
      <c r="AO256" s="762">
        <f t="shared" si="59"/>
        <v>-14.763266385100358</v>
      </c>
      <c r="AP256" s="763">
        <f t="shared" si="60"/>
        <v>12.370879956363058</v>
      </c>
      <c r="AQ256" s="912">
        <f t="shared" si="61"/>
        <v>109.22815958715412</v>
      </c>
      <c r="AR256" s="669">
        <f>INDEX(Historical!$C$7:$C$1381,MATCH(B256,Historical!$B$7:$B$1403,0))*IF(AH256="n/a",1.03,IF(AH256&lt;0,1.01,IF(AH256&gt;10,1.1,(1+AH256/100))))</f>
        <v>0.20900000000000002</v>
      </c>
      <c r="AS256" s="910">
        <f t="shared" si="62"/>
        <v>0.22724569999999999</v>
      </c>
      <c r="AT256" s="910">
        <f t="shared" si="68"/>
        <v>0.24997027000000002</v>
      </c>
      <c r="AU256" s="910">
        <f t="shared" si="68"/>
        <v>0.27496729700000005</v>
      </c>
      <c r="AV256" s="910">
        <f t="shared" si="68"/>
        <v>0.30246402670000011</v>
      </c>
      <c r="AW256" s="669">
        <f t="shared" si="63"/>
        <v>1.2636472937000001</v>
      </c>
      <c r="AX256" s="770">
        <f t="shared" si="64"/>
        <v>2.839656839775281</v>
      </c>
      <c r="AY256" s="959">
        <v>0.91</v>
      </c>
      <c r="AZ256" s="896">
        <v>15.14</v>
      </c>
      <c r="BA256" s="896">
        <v>-24.47</v>
      </c>
      <c r="BB256" s="896">
        <v>-6.09</v>
      </c>
      <c r="BC256" s="896">
        <v>-5.8999999999999995</v>
      </c>
      <c r="BE256" s="641">
        <v>2008</v>
      </c>
      <c r="BF256" s="922">
        <f t="shared" si="65"/>
        <v>1</v>
      </c>
      <c r="BG256" s="906">
        <v>4.8</v>
      </c>
    </row>
    <row r="257" spans="1:59" ht="11.25" customHeight="1" x14ac:dyDescent="0.2">
      <c r="A257" s="887" t="s">
        <v>563</v>
      </c>
      <c r="B257" s="899" t="s">
        <v>564</v>
      </c>
      <c r="C257" s="957" t="s">
        <v>178</v>
      </c>
      <c r="D257" s="957" t="s">
        <v>4353</v>
      </c>
      <c r="E257" s="754">
        <v>23</v>
      </c>
      <c r="F257" s="1235">
        <v>152</v>
      </c>
      <c r="G257" s="1235" t="s">
        <v>37</v>
      </c>
      <c r="H257" s="1235" t="s">
        <v>106</v>
      </c>
      <c r="I257" s="898">
        <v>23.34</v>
      </c>
      <c r="J257" s="669">
        <f t="shared" si="52"/>
        <v>7.6263924592973433</v>
      </c>
      <c r="K257" s="908">
        <v>0.44500000000000001</v>
      </c>
      <c r="L257" s="911">
        <v>4</v>
      </c>
      <c r="M257" s="660">
        <f t="shared" si="53"/>
        <v>1.78</v>
      </c>
      <c r="N257" s="894" t="s">
        <v>122</v>
      </c>
      <c r="O257" s="757">
        <v>0.4425</v>
      </c>
      <c r="P257" s="1196">
        <v>43860</v>
      </c>
      <c r="Q257" s="1196">
        <v>43872</v>
      </c>
      <c r="R257" s="660">
        <f t="shared" si="54"/>
        <v>0.56497175141242995</v>
      </c>
      <c r="S257" s="721">
        <f>IF(INDEX(Historical!$D$7:$D$1379,MATCH(B257,Historical!$B$7:$B$1403,0))=0,"n/a",(INDEX(Historical!$C$7:$C$1381,MATCH(B257,Historical!$B$7:$B$1403,0))/INDEX(Historical!$D$7:$D$1379,MATCH(B257,Historical!$B$7:$B$1403,0))-1)*100)</f>
        <v>2.2727272727272707</v>
      </c>
      <c r="T257" s="721">
        <f>IF(INDEX(Historical!$F$7:$F$1372,MATCH(B257,Historical!$B$7:$B$1403,0))=0,"n/a",((INDEX(Historical!$C$7:$C$1381,MATCH(B257,Historical!$B$7:$B$1403,0))/INDEX(Historical!$F$7:$F$1372,MATCH(B257,Historical!$B$7:$B$1403,0)))^(1/3)-1)*100)</f>
        <v>3.3459191427555268</v>
      </c>
      <c r="U257" s="721">
        <f>IF(INDEX(Historical!$H$7:$H$1372,MATCH(B257,Historical!$B$7:$B$1403,0))=0,"n/a",((INDEX(Historical!$C$7:$C$1381,MATCH(B257,Historical!$B$7:$B$1403,0))/INDEX(Historical!$H$7:$H$1372,MATCH(B257,Historical!$B$7:$B$1403,0)))^(1/5)-1)*100)</f>
        <v>4.1809268102644292</v>
      </c>
      <c r="V257" s="721">
        <f>IF(INDEX(Historical!$O$7:$O$1372,MATCH(B257,Historical!$B$7:$B$1403,0))=0,"n/a",((INDEX(Historical!$C$7:$C$1381,MATCH(B257,Historical!$B$7:$B$1403,0))/INDEX(Historical!$O$7:$O$1372,MATCH(B257,Historical!$B$7:$B$1403,0)))^(1/10)-1)*100)</f>
        <v>4.95059898534016</v>
      </c>
      <c r="W257" s="722">
        <f t="shared" si="55"/>
        <v>0.84452948474418876</v>
      </c>
      <c r="X257" s="723">
        <f t="shared" si="56"/>
        <v>0.68539783774826712</v>
      </c>
      <c r="Y257" s="900"/>
      <c r="Z257" s="669">
        <f t="shared" si="57"/>
        <v>82.407407407407405</v>
      </c>
      <c r="AA257" s="910">
        <f t="shared" si="58"/>
        <v>10.805555555555555</v>
      </c>
      <c r="AB257" s="911">
        <v>12</v>
      </c>
      <c r="AC257" s="889">
        <v>2.16</v>
      </c>
      <c r="AD257" s="889">
        <v>1.36</v>
      </c>
      <c r="AE257" s="889">
        <v>1.52</v>
      </c>
      <c r="AF257" s="889">
        <v>2.09</v>
      </c>
      <c r="AG257" s="889">
        <v>20.8</v>
      </c>
      <c r="AH257" s="889">
        <v>46.9</v>
      </c>
      <c r="AI257" s="889">
        <v>4.49</v>
      </c>
      <c r="AJ257" s="889">
        <v>6.1</v>
      </c>
      <c r="AK257" s="889">
        <v>7.9600000000000009</v>
      </c>
      <c r="AL257" s="902">
        <v>51630</v>
      </c>
      <c r="AM257" s="896">
        <v>0.2</v>
      </c>
      <c r="AN257" s="889">
        <v>1.1399999999999999</v>
      </c>
      <c r="AO257" s="762">
        <f t="shared" si="59"/>
        <v>1.0017637140062181</v>
      </c>
      <c r="AP257" s="763">
        <f t="shared" si="60"/>
        <v>11.807319269561773</v>
      </c>
      <c r="AQ257" s="912">
        <f t="shared" si="61"/>
        <v>0.18563017632398093</v>
      </c>
      <c r="AR257" s="669">
        <f>INDEX(Historical!$C$7:$C$1381,MATCH(B257,Historical!$B$7:$B$1403,0))*IF(AH257="n/a",1.03,IF(AH257&lt;0,1.01,IF(AH257&gt;10,1.1,(1+AH257/100))))</f>
        <v>1.9305000000000001</v>
      </c>
      <c r="AS257" s="910">
        <f t="shared" si="62"/>
        <v>2.01717945</v>
      </c>
      <c r="AT257" s="910">
        <f t="shared" si="68"/>
        <v>2.1777469342200004</v>
      </c>
      <c r="AU257" s="910">
        <f t="shared" si="68"/>
        <v>2.3510955901839128</v>
      </c>
      <c r="AV257" s="910">
        <f t="shared" si="68"/>
        <v>2.5382427991625525</v>
      </c>
      <c r="AW257" s="669">
        <f t="shared" si="63"/>
        <v>11.014764773566466</v>
      </c>
      <c r="AX257" s="770">
        <f t="shared" si="64"/>
        <v>47.192651129247928</v>
      </c>
      <c r="AY257" s="959">
        <v>0.9</v>
      </c>
      <c r="AZ257" s="896">
        <v>3.92</v>
      </c>
      <c r="BA257" s="896">
        <v>-24.38</v>
      </c>
      <c r="BB257" s="896">
        <v>-14.06</v>
      </c>
      <c r="BC257" s="896">
        <v>-16.489999999999998</v>
      </c>
      <c r="BE257" s="641">
        <v>1998</v>
      </c>
      <c r="BF257" s="922">
        <f t="shared" si="65"/>
        <v>2</v>
      </c>
      <c r="BG257" s="906">
        <v>8.6</v>
      </c>
    </row>
    <row r="258" spans="1:59" ht="11.25" customHeight="1" x14ac:dyDescent="0.2">
      <c r="A258" s="887" t="s">
        <v>1147</v>
      </c>
      <c r="B258" s="899" t="s">
        <v>1148</v>
      </c>
      <c r="C258" s="957" t="s">
        <v>4335</v>
      </c>
      <c r="D258" s="957" t="s">
        <v>4336</v>
      </c>
      <c r="E258" s="754">
        <v>10</v>
      </c>
      <c r="F258" s="1235">
        <v>412</v>
      </c>
      <c r="G258" s="1207" t="s">
        <v>37</v>
      </c>
      <c r="H258" s="1207" t="s">
        <v>37</v>
      </c>
      <c r="I258" s="898">
        <v>59.24</v>
      </c>
      <c r="J258" s="669">
        <f t="shared" si="52"/>
        <v>7.7481431465226196</v>
      </c>
      <c r="K258" s="901">
        <v>0.38250000000000001</v>
      </c>
      <c r="L258" s="911">
        <v>12</v>
      </c>
      <c r="M258" s="660">
        <f t="shared" si="53"/>
        <v>4.59</v>
      </c>
      <c r="N258" s="894" t="s">
        <v>1054</v>
      </c>
      <c r="O258" s="756">
        <v>0.375</v>
      </c>
      <c r="P258" s="885">
        <v>43920</v>
      </c>
      <c r="Q258" s="885">
        <v>43906</v>
      </c>
      <c r="R258" s="660">
        <f t="shared" si="54"/>
        <v>2.0000000000000018</v>
      </c>
      <c r="S258" s="721">
        <f>IF(INDEX(Historical!$D$7:$D$1379,MATCH(B258,Historical!$B$7:$B$1403,0))=0,"n/a",(INDEX(Historical!$C$7:$C$1381,MATCH(B258,Historical!$B$7:$B$1403,0))/INDEX(Historical!$D$7:$D$1379,MATCH(B258,Historical!$B$7:$B$1403,0))-1)*100)</f>
        <v>4.3023255813953609</v>
      </c>
      <c r="T258" s="721">
        <f>IF(INDEX(Historical!$F$7:$F$1372,MATCH(B258,Historical!$B$7:$B$1403,0))=0,"n/a",((INDEX(Historical!$C$7:$C$1381,MATCH(B258,Historical!$B$7:$B$1403,0))/INDEX(Historical!$F$7:$F$1372,MATCH(B258,Historical!$B$7:$B$1403,0)))^(1/3)-1)*100)</f>
        <v>5.4722759894039852</v>
      </c>
      <c r="U258" s="721">
        <f>IF(INDEX(Historical!$H$7:$H$1372,MATCH(B258,Historical!$B$7:$B$1403,0))=0,"n/a",((INDEX(Historical!$C$7:$C$1381,MATCH(B258,Historical!$B$7:$B$1403,0))/INDEX(Historical!$H$7:$H$1372,MATCH(B258,Historical!$B$7:$B$1403,0)))^(1/5)-1)*100)</f>
        <v>5.7061234732822985</v>
      </c>
      <c r="V258" s="721">
        <f>IF(INDEX(Historical!$O$7:$O$1372,MATCH(B258,Historical!$B$7:$B$1403,0))=0,"n/a",((INDEX(Historical!$C$7:$C$1381,MATCH(B258,Historical!$B$7:$B$1403,0))/INDEX(Historical!$O$7:$O$1372,MATCH(B258,Historical!$B$7:$B$1403,0)))^(1/10)-1)*100)</f>
        <v>4.8614417102798679</v>
      </c>
      <c r="W258" s="722">
        <f t="shared" si="55"/>
        <v>1.1737512888854125</v>
      </c>
      <c r="X258" s="723">
        <f t="shared" si="56"/>
        <v>8.151604961831854</v>
      </c>
      <c r="Y258" s="900"/>
      <c r="Z258" s="669">
        <f t="shared" si="57"/>
        <v>177.22007722007723</v>
      </c>
      <c r="AA258" s="910">
        <f t="shared" si="58"/>
        <v>22.872586872586876</v>
      </c>
      <c r="AB258" s="911">
        <v>12</v>
      </c>
      <c r="AC258" s="889">
        <v>2.59</v>
      </c>
      <c r="AD258" s="889">
        <v>3.26</v>
      </c>
      <c r="AE258" s="889">
        <v>6.82</v>
      </c>
      <c r="AF258" s="889">
        <v>1.51</v>
      </c>
      <c r="AG258" s="889">
        <v>6.6000000000000005</v>
      </c>
      <c r="AH258" s="889">
        <v>-0.6</v>
      </c>
      <c r="AI258" s="889">
        <v>20.86</v>
      </c>
      <c r="AJ258" s="889">
        <v>0.70000000000000007</v>
      </c>
      <c r="AK258" s="889">
        <v>7.0000000000000009</v>
      </c>
      <c r="AL258" s="902">
        <v>4710</v>
      </c>
      <c r="AM258" s="896">
        <v>0.70000000000000007</v>
      </c>
      <c r="AN258" s="889">
        <v>1.02</v>
      </c>
      <c r="AO258" s="762">
        <f t="shared" si="59"/>
        <v>-9.4183202527819567</v>
      </c>
      <c r="AP258" s="763">
        <f t="shared" si="60"/>
        <v>13.454266619804919</v>
      </c>
      <c r="AQ258" s="912">
        <f t="shared" si="61"/>
        <v>23.895307377023745</v>
      </c>
      <c r="AR258" s="669">
        <f>INDEX(Historical!$C$7:$C$1381,MATCH(B258,Historical!$B$7:$B$1403,0))*IF(AH258="n/a",1.03,IF(AH258&lt;0,1.01,IF(AH258&gt;10,1.1,(1+AH258/100))))</f>
        <v>4.5298500000000006</v>
      </c>
      <c r="AS258" s="910">
        <f t="shared" si="62"/>
        <v>4.9828350000000015</v>
      </c>
      <c r="AT258" s="910">
        <f t="shared" si="68"/>
        <v>5.3316334500000018</v>
      </c>
      <c r="AU258" s="910">
        <f t="shared" si="68"/>
        <v>5.7048477915000024</v>
      </c>
      <c r="AV258" s="910">
        <f t="shared" si="68"/>
        <v>6.1041871369050034</v>
      </c>
      <c r="AW258" s="669">
        <f t="shared" si="63"/>
        <v>26.653353378405008</v>
      </c>
      <c r="AX258" s="770">
        <f t="shared" si="64"/>
        <v>44.992156276848426</v>
      </c>
      <c r="AY258" s="959">
        <v>0.55000000000000004</v>
      </c>
      <c r="AZ258" s="896">
        <v>1.5599999999999998</v>
      </c>
      <c r="BA258" s="896">
        <v>-26.640000000000004</v>
      </c>
      <c r="BB258" s="896">
        <v>-15.61</v>
      </c>
      <c r="BC258" s="896">
        <v>-20.52</v>
      </c>
      <c r="BE258" s="641">
        <v>2011</v>
      </c>
      <c r="BF258" s="922">
        <f t="shared" si="65"/>
        <v>0</v>
      </c>
      <c r="BG258" s="906">
        <v>3</v>
      </c>
    </row>
    <row r="259" spans="1:59" ht="11.25" customHeight="1" x14ac:dyDescent="0.2">
      <c r="A259" s="13" t="s">
        <v>4073</v>
      </c>
      <c r="B259" s="612" t="s">
        <v>4074</v>
      </c>
      <c r="C259" s="957" t="s">
        <v>4335</v>
      </c>
      <c r="D259" s="957" t="s">
        <v>4336</v>
      </c>
      <c r="E259" s="754">
        <v>6</v>
      </c>
      <c r="F259" s="1235">
        <v>809</v>
      </c>
      <c r="G259" s="1158" t="s">
        <v>106</v>
      </c>
      <c r="H259" s="1158" t="s">
        <v>106</v>
      </c>
      <c r="I259" s="898">
        <v>572.79999999999995</v>
      </c>
      <c r="J259" s="669">
        <f t="shared" si="52"/>
        <v>1.8575418994413408</v>
      </c>
      <c r="K259" s="901">
        <v>2.66</v>
      </c>
      <c r="L259" s="911">
        <v>4</v>
      </c>
      <c r="M259" s="660">
        <f t="shared" si="53"/>
        <v>10.64</v>
      </c>
      <c r="N259" s="894" t="s">
        <v>326</v>
      </c>
      <c r="O259" s="756">
        <v>2.46</v>
      </c>
      <c r="P259" s="885">
        <v>43886</v>
      </c>
      <c r="Q259" s="885">
        <v>43908</v>
      </c>
      <c r="R259" s="660">
        <f t="shared" si="54"/>
        <v>8.1300813008130142</v>
      </c>
      <c r="S259" s="721">
        <f>IF(INDEX(Historical!$D$7:$D$1379,MATCH(B259,Historical!$B$7:$B$1403,0))=0,"n/a",(INDEX(Historical!$C$7:$C$1381,MATCH(B259,Historical!$B$7:$B$1403,0))/INDEX(Historical!$D$7:$D$1379,MATCH(B259,Historical!$B$7:$B$1403,0))-1)*100)</f>
        <v>7.8947368421052655</v>
      </c>
      <c r="T259" s="721">
        <f>IF(INDEX(Historical!$F$7:$F$1372,MATCH(B259,Historical!$B$7:$B$1403,0))=0,"n/a",((INDEX(Historical!$C$7:$C$1381,MATCH(B259,Historical!$B$7:$B$1403,0))/INDEX(Historical!$F$7:$F$1372,MATCH(B259,Historical!$B$7:$B$1403,0)))^(1/3)-1)*100)</f>
        <v>12.020890175248811</v>
      </c>
      <c r="U259" s="721" t="str">
        <f>IF(INDEX(Historical!$H$7:$H$1372,MATCH(B259,Historical!$B$7:$B$1403,0))=0,"n/a",((INDEX(Historical!$C$7:$C$1381,MATCH(B259,Historical!$B$7:$B$1403,0))/INDEX(Historical!$H$7:$H$1372,MATCH(B259,Historical!$B$7:$B$1403,0)))^(1/5)-1)*100)</f>
        <v>n/a</v>
      </c>
      <c r="V259" s="721" t="str">
        <f>IF(INDEX(Historical!$O$7:$O$1372,MATCH(B259,Historical!$B$7:$B$1403,0))=0,"n/a",((INDEX(Historical!$C$7:$C$1381,MATCH(B259,Historical!$B$7:$B$1403,0))/INDEX(Historical!$O$7:$O$1372,MATCH(B259,Historical!$B$7:$B$1403,0)))^(1/10)-1)*100)</f>
        <v>n/a</v>
      </c>
      <c r="W259" s="722" t="str">
        <f t="shared" si="55"/>
        <v>n/a</v>
      </c>
      <c r="X259" s="723" t="str">
        <f t="shared" si="56"/>
        <v>n/a</v>
      </c>
      <c r="Y259" s="900"/>
      <c r="Z259" s="669">
        <f t="shared" si="57"/>
        <v>177.33333333333334</v>
      </c>
      <c r="AA259" s="910">
        <f t="shared" si="58"/>
        <v>95.466666666666654</v>
      </c>
      <c r="AB259" s="911">
        <v>12</v>
      </c>
      <c r="AC259" s="889">
        <v>6</v>
      </c>
      <c r="AD259" s="889">
        <v>4.28</v>
      </c>
      <c r="AE259" s="889">
        <v>8.75</v>
      </c>
      <c r="AF259" s="889">
        <v>5.56</v>
      </c>
      <c r="AG259" s="889">
        <v>6</v>
      </c>
      <c r="AH259" s="889">
        <v>679.69999999999993</v>
      </c>
      <c r="AI259" s="889">
        <v>19.68</v>
      </c>
      <c r="AJ259" s="889">
        <v>20.200000000000003</v>
      </c>
      <c r="AK259" s="889">
        <v>22.3</v>
      </c>
      <c r="AL259" s="902">
        <v>48690</v>
      </c>
      <c r="AM259" s="896">
        <v>0.1</v>
      </c>
      <c r="AN259" s="889">
        <v>1.23</v>
      </c>
      <c r="AO259" s="762" t="str">
        <f t="shared" si="59"/>
        <v>n/a</v>
      </c>
      <c r="AP259" s="763" t="str">
        <f t="shared" si="60"/>
        <v>n/a</v>
      </c>
      <c r="AQ259" s="912">
        <f t="shared" si="61"/>
        <v>385.70437587151787</v>
      </c>
      <c r="AR259" s="669">
        <f>INDEX(Historical!$C$7:$C$1381,MATCH(B259,Historical!$B$7:$B$1403,0))*IF(AH259="n/a",1.03,IF(AH259&lt;0,1.01,IF(AH259&gt;10,1.1,(1+AH259/100))))</f>
        <v>10.824</v>
      </c>
      <c r="AS259" s="910">
        <f t="shared" si="62"/>
        <v>11.906400000000001</v>
      </c>
      <c r="AT259" s="910">
        <f t="shared" si="68"/>
        <v>13.097040000000003</v>
      </c>
      <c r="AU259" s="910">
        <f t="shared" si="68"/>
        <v>14.406744000000005</v>
      </c>
      <c r="AV259" s="910">
        <f t="shared" si="68"/>
        <v>15.847418400000008</v>
      </c>
      <c r="AW259" s="669">
        <f t="shared" si="63"/>
        <v>66.081602400000023</v>
      </c>
      <c r="AX259" s="770">
        <f t="shared" si="64"/>
        <v>11.536592597765367</v>
      </c>
      <c r="AY259" s="959">
        <v>0.68</v>
      </c>
      <c r="AZ259" s="896">
        <v>37.169999999999995</v>
      </c>
      <c r="BA259" s="896">
        <v>-12.82</v>
      </c>
      <c r="BB259" s="896">
        <v>-4.4400000000000004</v>
      </c>
      <c r="BC259" s="896">
        <v>3.7699999999999996</v>
      </c>
      <c r="BE259" s="641">
        <v>2015</v>
      </c>
      <c r="BF259" s="922">
        <f t="shared" si="65"/>
        <v>0</v>
      </c>
      <c r="BG259" s="906">
        <v>2.1999999999999997</v>
      </c>
    </row>
    <row r="260" spans="1:59" s="796" customFormat="1" ht="11.25" customHeight="1" x14ac:dyDescent="0.2">
      <c r="A260" s="777" t="s">
        <v>1149</v>
      </c>
      <c r="B260" s="804" t="s">
        <v>1150</v>
      </c>
      <c r="C260" s="957" t="s">
        <v>178</v>
      </c>
      <c r="D260" s="957" t="s">
        <v>4353</v>
      </c>
      <c r="E260" s="778">
        <v>8</v>
      </c>
      <c r="F260" s="1235">
        <v>579</v>
      </c>
      <c r="G260" s="1234" t="s">
        <v>106</v>
      </c>
      <c r="H260" s="1234" t="s">
        <v>106</v>
      </c>
      <c r="I260" s="779">
        <v>17.36</v>
      </c>
      <c r="J260" s="780">
        <f t="shared" si="52"/>
        <v>26.728110599078342</v>
      </c>
      <c r="K260" s="781">
        <v>1.1599999999999999</v>
      </c>
      <c r="L260" s="782">
        <v>4</v>
      </c>
      <c r="M260" s="783">
        <f t="shared" si="53"/>
        <v>4.6399999999999997</v>
      </c>
      <c r="N260" s="784" t="s">
        <v>107</v>
      </c>
      <c r="O260" s="785">
        <v>1.145</v>
      </c>
      <c r="P260" s="786">
        <v>43678</v>
      </c>
      <c r="Q260" s="786">
        <v>43690</v>
      </c>
      <c r="R260" s="783">
        <f t="shared" si="54"/>
        <v>1.3100436681222623</v>
      </c>
      <c r="S260" s="721">
        <f>IF(INDEX(Historical!$D$7:$D$1379,MATCH(B260,Historical!$B$7:$B$1403,0))=0,"n/a",(INDEX(Historical!$C$7:$C$1381,MATCH(B260,Historical!$B$7:$B$1403,0))/INDEX(Historical!$D$7:$D$1379,MATCH(B260,Historical!$B$7:$B$1403,0))-1)*100)</f>
        <v>6.9848661233993026</v>
      </c>
      <c r="T260" s="721">
        <f>IF(INDEX(Historical!$F$7:$F$1372,MATCH(B260,Historical!$B$7:$B$1403,0))=0,"n/a",((INDEX(Historical!$C$7:$C$1381,MATCH(B260,Historical!$B$7:$B$1403,0))/INDEX(Historical!$F$7:$F$1372,MATCH(B260,Historical!$B$7:$B$1403,0)))^(1/3)-1)*100)</f>
        <v>14.637988948987758</v>
      </c>
      <c r="U260" s="721">
        <f>IF(INDEX(Historical!$H$7:$H$1372,MATCH(B260,Historical!$B$7:$B$1403,0))=0,"n/a",((INDEX(Historical!$C$7:$C$1381,MATCH(B260,Historical!$B$7:$B$1403,0))/INDEX(Historical!$H$7:$H$1372,MATCH(B260,Historical!$B$7:$B$1403,0)))^(1/5)-1)*100)</f>
        <v>17.865534300121077</v>
      </c>
      <c r="V260" s="721" t="str">
        <f>IF(INDEX(Historical!$O$7:$O$1372,MATCH(B260,Historical!$B$7:$B$1403,0))=0,"n/a",((INDEX(Historical!$C$7:$C$1381,MATCH(B260,Historical!$B$7:$B$1403,0))/INDEX(Historical!$O$7:$O$1372,MATCH(B260,Historical!$B$7:$B$1403,0)))^(1/10)-1)*100)</f>
        <v>n/a</v>
      </c>
      <c r="W260" s="722" t="str">
        <f t="shared" si="55"/>
        <v>n/a</v>
      </c>
      <c r="X260" s="723" t="str">
        <f t="shared" si="56"/>
        <v>n/a</v>
      </c>
      <c r="Y260" s="797"/>
      <c r="Z260" s="780">
        <f t="shared" si="57"/>
        <v>429.62962962962956</v>
      </c>
      <c r="AA260" s="788">
        <f t="shared" si="58"/>
        <v>16.074074074074073</v>
      </c>
      <c r="AB260" s="782">
        <v>12</v>
      </c>
      <c r="AC260" s="789">
        <v>1.08</v>
      </c>
      <c r="AD260" s="789" t="s">
        <v>136</v>
      </c>
      <c r="AE260" s="789">
        <v>2.25</v>
      </c>
      <c r="AF260" s="789">
        <v>0.78</v>
      </c>
      <c r="AG260" s="789">
        <v>5</v>
      </c>
      <c r="AH260" s="789">
        <v>-53.1</v>
      </c>
      <c r="AI260" s="789">
        <v>-1.0900000000000001</v>
      </c>
      <c r="AJ260" s="789">
        <v>-15.4</v>
      </c>
      <c r="AK260" s="789">
        <v>-3.6999999999999997</v>
      </c>
      <c r="AL260" s="790">
        <v>3570</v>
      </c>
      <c r="AM260" s="791">
        <v>58.56</v>
      </c>
      <c r="AN260" s="789">
        <v>1.21</v>
      </c>
      <c r="AO260" s="792">
        <f t="shared" si="59"/>
        <v>28.519570825125346</v>
      </c>
      <c r="AP260" s="793">
        <f t="shared" si="60"/>
        <v>44.593644899199418</v>
      </c>
      <c r="AQ260" s="794">
        <f t="shared" si="61"/>
        <v>-25.351854148864859</v>
      </c>
      <c r="AR260" s="669">
        <f>INDEX(Historical!$C$7:$C$1381,MATCH(B260,Historical!$B$7:$B$1403,0))*IF(AH260="n/a",1.03,IF(AH260&lt;0,1.01,IF(AH260&gt;10,1.1,(1+AH260/100))))</f>
        <v>4.6409500000000001</v>
      </c>
      <c r="AS260" s="788">
        <f t="shared" si="62"/>
        <v>4.6873595000000003</v>
      </c>
      <c r="AT260" s="788">
        <f t="shared" si="68"/>
        <v>4.7342330950000004</v>
      </c>
      <c r="AU260" s="788">
        <f t="shared" si="68"/>
        <v>4.7815754259500007</v>
      </c>
      <c r="AV260" s="788">
        <f t="shared" si="68"/>
        <v>4.8293911802095009</v>
      </c>
      <c r="AW260" s="780">
        <f t="shared" si="63"/>
        <v>23.673509201159501</v>
      </c>
      <c r="AX260" s="795">
        <f t="shared" si="64"/>
        <v>136.36814055967454</v>
      </c>
      <c r="AY260" s="960">
        <v>1.03</v>
      </c>
      <c r="AZ260" s="791">
        <v>13.76</v>
      </c>
      <c r="BA260" s="791">
        <v>-63.580000000000005</v>
      </c>
      <c r="BB260" s="791">
        <v>-32.519999999999996</v>
      </c>
      <c r="BC260" s="791">
        <v>-46.400000000000006</v>
      </c>
      <c r="BD260" s="933"/>
      <c r="BE260" s="641">
        <v>2012</v>
      </c>
      <c r="BF260" s="922">
        <f t="shared" si="65"/>
        <v>0</v>
      </c>
      <c r="BG260" s="847">
        <v>2.1999999999999997</v>
      </c>
    </row>
    <row r="261" spans="1:59" ht="11.25" customHeight="1" x14ac:dyDescent="0.2">
      <c r="A261" s="895" t="s">
        <v>222</v>
      </c>
      <c r="B261" s="899" t="s">
        <v>223</v>
      </c>
      <c r="C261" s="957" t="s">
        <v>108</v>
      </c>
      <c r="D261" s="957" t="s">
        <v>118</v>
      </c>
      <c r="E261" s="754">
        <v>30</v>
      </c>
      <c r="F261" s="1235">
        <v>93</v>
      </c>
      <c r="G261" s="1235" t="s">
        <v>106</v>
      </c>
      <c r="H261" s="1235" t="s">
        <v>106</v>
      </c>
      <c r="I261" s="889">
        <v>142.91999999999999</v>
      </c>
      <c r="J261" s="669">
        <f t="shared" si="52"/>
        <v>2.7008116428771345</v>
      </c>
      <c r="K261" s="908">
        <v>0.96499999999999997</v>
      </c>
      <c r="L261" s="911">
        <v>4</v>
      </c>
      <c r="M261" s="660">
        <f t="shared" si="53"/>
        <v>3.86</v>
      </c>
      <c r="N261" s="894" t="s">
        <v>224</v>
      </c>
      <c r="O261" s="757">
        <v>0.9</v>
      </c>
      <c r="P261" s="885">
        <v>43835</v>
      </c>
      <c r="Q261" s="885">
        <v>43851</v>
      </c>
      <c r="R261" s="660">
        <f t="shared" si="54"/>
        <v>7.2222222222222161</v>
      </c>
      <c r="S261" s="721">
        <f>IF(INDEX(Historical!$D$7:$D$1379,MATCH(B261,Historical!$B$7:$B$1403,0))=0,"n/a",(INDEX(Historical!$C$7:$C$1381,MATCH(B261,Historical!$B$7:$B$1403,0))/INDEX(Historical!$D$7:$D$1379,MATCH(B261,Historical!$B$7:$B$1403,0))-1)*100)</f>
        <v>7.1428571428571397</v>
      </c>
      <c r="T261" s="721">
        <f>IF(INDEX(Historical!$F$7:$F$1372,MATCH(B261,Historical!$B$7:$B$1403,0))=0,"n/a",((INDEX(Historical!$C$7:$C$1381,MATCH(B261,Historical!$B$7:$B$1403,0))/INDEX(Historical!$F$7:$F$1372,MATCH(B261,Historical!$B$7:$B$1403,0)))^(1/3)-1)*100)</f>
        <v>7.2275911569341433</v>
      </c>
      <c r="U261" s="721">
        <f>IF(INDEX(Historical!$H$7:$H$1372,MATCH(B261,Historical!$B$7:$B$1403,0))=0,"n/a",((INDEX(Historical!$C$7:$C$1381,MATCH(B261,Historical!$B$7:$B$1403,0))/INDEX(Historical!$H$7:$H$1372,MATCH(B261,Historical!$B$7:$B$1403,0)))^(1/5)-1)*100)</f>
        <v>7.2244326173546369</v>
      </c>
      <c r="V261" s="721">
        <f>IF(INDEX(Historical!$O$7:$O$1372,MATCH(B261,Historical!$B$7:$B$1403,0))=0,"n/a",((INDEX(Historical!$C$7:$C$1381,MATCH(B261,Historical!$B$7:$B$1403,0))/INDEX(Historical!$O$7:$O$1372,MATCH(B261,Historical!$B$7:$B$1403,0)))^(1/10)-1)*100)</f>
        <v>7.1773462536293131</v>
      </c>
      <c r="W261" s="722">
        <f t="shared" si="55"/>
        <v>1.0065604141226312</v>
      </c>
      <c r="X261" s="723">
        <f t="shared" si="56"/>
        <v>0.58735224531338504</v>
      </c>
      <c r="Y261" s="679"/>
      <c r="Z261" s="669">
        <f t="shared" si="57"/>
        <v>70.566727605118828</v>
      </c>
      <c r="AA261" s="910">
        <f t="shared" si="58"/>
        <v>26.127970749542961</v>
      </c>
      <c r="AB261" s="911">
        <v>12</v>
      </c>
      <c r="AC261" s="889">
        <v>5.47</v>
      </c>
      <c r="AD261" s="889">
        <v>2.61</v>
      </c>
      <c r="AE261" s="889">
        <v>2.71</v>
      </c>
      <c r="AF261" s="889">
        <v>6.68</v>
      </c>
      <c r="AG261" s="889">
        <v>30.7</v>
      </c>
      <c r="AH261" s="889">
        <v>39.200000000000003</v>
      </c>
      <c r="AI261" s="889">
        <v>2.96</v>
      </c>
      <c r="AJ261" s="889">
        <v>12.3</v>
      </c>
      <c r="AK261" s="889">
        <v>10</v>
      </c>
      <c r="AL261" s="902">
        <v>6670</v>
      </c>
      <c r="AM261" s="896">
        <v>0.8</v>
      </c>
      <c r="AN261" s="889">
        <v>0.09</v>
      </c>
      <c r="AO261" s="762">
        <f t="shared" si="59"/>
        <v>-16.202726489311189</v>
      </c>
      <c r="AP261" s="763">
        <f t="shared" si="60"/>
        <v>9.9252442602317714</v>
      </c>
      <c r="AQ261" s="912">
        <f t="shared" si="61"/>
        <v>178.51578419818864</v>
      </c>
      <c r="AR261" s="669">
        <f>INDEX(Historical!$C$7:$C$1381,MATCH(B261,Historical!$B$7:$B$1403,0))*IF(AH261="n/a",1.03,IF(AH261&lt;0,1.01,IF(AH261&gt;10,1.1,(1+AH261/100))))</f>
        <v>3.9600000000000004</v>
      </c>
      <c r="AS261" s="910">
        <f t="shared" si="62"/>
        <v>4.0772160000000008</v>
      </c>
      <c r="AT261" s="910">
        <f t="shared" si="68"/>
        <v>4.4849376000000012</v>
      </c>
      <c r="AU261" s="910">
        <f t="shared" si="68"/>
        <v>4.9334313600000019</v>
      </c>
      <c r="AV261" s="910">
        <f t="shared" si="68"/>
        <v>5.4267744960000028</v>
      </c>
      <c r="AW261" s="669">
        <f t="shared" si="63"/>
        <v>22.882359456000007</v>
      </c>
      <c r="AX261" s="770">
        <f t="shared" si="64"/>
        <v>16.010606952141064</v>
      </c>
      <c r="AY261" s="959">
        <v>0.31</v>
      </c>
      <c r="AZ261" s="896">
        <v>-7.5600000000000005</v>
      </c>
      <c r="BA261" s="896">
        <v>-47.11</v>
      </c>
      <c r="BB261" s="896">
        <v>-13.54</v>
      </c>
      <c r="BC261" s="896">
        <v>-28.12</v>
      </c>
      <c r="BE261" s="641">
        <v>1991</v>
      </c>
      <c r="BF261" s="922">
        <f t="shared" si="65"/>
        <v>2</v>
      </c>
      <c r="BG261" s="906">
        <v>17.2</v>
      </c>
    </row>
    <row r="262" spans="1:59" ht="11.25" customHeight="1" x14ac:dyDescent="0.2">
      <c r="A262" s="887" t="s">
        <v>573</v>
      </c>
      <c r="B262" s="899" t="s">
        <v>574</v>
      </c>
      <c r="C262" s="957" t="s">
        <v>131</v>
      </c>
      <c r="D262" s="957" t="s">
        <v>4345</v>
      </c>
      <c r="E262" s="754">
        <v>22</v>
      </c>
      <c r="F262" s="1235">
        <v>160</v>
      </c>
      <c r="G262" s="1235" t="s">
        <v>37</v>
      </c>
      <c r="H262" s="1235" t="s">
        <v>115</v>
      </c>
      <c r="I262" s="898">
        <v>86.46</v>
      </c>
      <c r="J262" s="669">
        <f t="shared" si="52"/>
        <v>2.6254915567892669</v>
      </c>
      <c r="K262" s="908">
        <v>0.5675</v>
      </c>
      <c r="L262" s="911">
        <v>4</v>
      </c>
      <c r="M262" s="660">
        <f t="shared" si="53"/>
        <v>2.27</v>
      </c>
      <c r="N262" s="894" t="s">
        <v>356</v>
      </c>
      <c r="O262" s="757">
        <v>0.53500000000000003</v>
      </c>
      <c r="P262" s="885">
        <v>43893</v>
      </c>
      <c r="Q262" s="885">
        <v>43921</v>
      </c>
      <c r="R262" s="660">
        <f t="shared" si="54"/>
        <v>6.0747663551401816</v>
      </c>
      <c r="S262" s="721">
        <f>IF(INDEX(Historical!$D$7:$D$1379,MATCH(B262,Historical!$B$7:$B$1403,0))=0,"n/a",(INDEX(Historical!$C$7:$C$1381,MATCH(B262,Historical!$B$7:$B$1403,0))/INDEX(Historical!$D$7:$D$1379,MATCH(B262,Historical!$B$7:$B$1403,0))-1)*100)</f>
        <v>5.9405940594059459</v>
      </c>
      <c r="T262" s="721">
        <f>IF(INDEX(Historical!$F$7:$F$1372,MATCH(B262,Historical!$B$7:$B$1403,0))=0,"n/a",((INDEX(Historical!$C$7:$C$1381,MATCH(B262,Historical!$B$7:$B$1403,0))/INDEX(Historical!$F$7:$F$1372,MATCH(B262,Historical!$B$7:$B$1403,0)))^(1/3)-1)*100)</f>
        <v>6.3321487987848757</v>
      </c>
      <c r="U262" s="721">
        <f>IF(INDEX(Historical!$H$7:$H$1372,MATCH(B262,Historical!$B$7:$B$1403,0))=0,"n/a",((INDEX(Historical!$C$7:$C$1381,MATCH(B262,Historical!$B$7:$B$1403,0))/INDEX(Historical!$H$7:$H$1372,MATCH(B262,Historical!$B$7:$B$1403,0)))^(1/5)-1)*100)</f>
        <v>6.3904936927190237</v>
      </c>
      <c r="V262" s="721">
        <f>IF(INDEX(Historical!$O$7:$O$1372,MATCH(B262,Historical!$B$7:$B$1403,0))=0,"n/a",((INDEX(Historical!$C$7:$C$1381,MATCH(B262,Historical!$B$7:$B$1403,0))/INDEX(Historical!$O$7:$O$1372,MATCH(B262,Historical!$B$7:$B$1403,0)))^(1/10)-1)*100)</f>
        <v>8.4598543293490369</v>
      </c>
      <c r="W262" s="722">
        <f t="shared" si="55"/>
        <v>0.75539051193222551</v>
      </c>
      <c r="X262" s="723">
        <f t="shared" si="56"/>
        <v>1.1411595879855398</v>
      </c>
      <c r="Y262" s="676"/>
      <c r="Z262" s="669">
        <f t="shared" si="57"/>
        <v>80.782918149466184</v>
      </c>
      <c r="AA262" s="910">
        <f t="shared" si="58"/>
        <v>30.768683274021349</v>
      </c>
      <c r="AB262" s="911">
        <v>12</v>
      </c>
      <c r="AC262" s="889">
        <v>2.81</v>
      </c>
      <c r="AD262" s="889">
        <v>5.32</v>
      </c>
      <c r="AE262" s="889">
        <v>3.34</v>
      </c>
      <c r="AF262" s="889">
        <v>2.31</v>
      </c>
      <c r="AG262" s="889">
        <v>7.3</v>
      </c>
      <c r="AH262" s="891">
        <v>5.0999999999999996</v>
      </c>
      <c r="AI262" s="891">
        <v>6.36</v>
      </c>
      <c r="AJ262" s="889">
        <v>5.6000000000000005</v>
      </c>
      <c r="AK262" s="889">
        <v>5.79</v>
      </c>
      <c r="AL262" s="902">
        <v>28440</v>
      </c>
      <c r="AM262" s="896">
        <v>0.3</v>
      </c>
      <c r="AN262" s="889">
        <v>1.29</v>
      </c>
      <c r="AO262" s="762">
        <f t="shared" si="59"/>
        <v>-21.752698024513059</v>
      </c>
      <c r="AP262" s="763">
        <f t="shared" si="60"/>
        <v>9.0159852495082902</v>
      </c>
      <c r="AQ262" s="912">
        <f t="shared" si="61"/>
        <v>77.733456317773559</v>
      </c>
      <c r="AR262" s="669">
        <f>INDEX(Historical!$C$7:$C$1381,MATCH(B262,Historical!$B$7:$B$1403,0))*IF(AH262="n/a",1.03,IF(AH262&lt;0,1.01,IF(AH262&gt;10,1.1,(1+AH262/100))))</f>
        <v>2.2491400000000001</v>
      </c>
      <c r="AS262" s="910">
        <f t="shared" si="62"/>
        <v>2.3921853040000003</v>
      </c>
      <c r="AT262" s="910">
        <f t="shared" si="68"/>
        <v>2.5306928331016003</v>
      </c>
      <c r="AU262" s="910">
        <f t="shared" si="68"/>
        <v>2.6772199481381831</v>
      </c>
      <c r="AV262" s="910">
        <f t="shared" si="68"/>
        <v>2.8322309831353842</v>
      </c>
      <c r="AW262" s="669">
        <f t="shared" si="63"/>
        <v>12.681469068375167</v>
      </c>
      <c r="AX262" s="770">
        <f t="shared" si="64"/>
        <v>14.66744051396619</v>
      </c>
      <c r="AY262" s="959">
        <v>0.27</v>
      </c>
      <c r="AZ262" s="896">
        <v>26.44</v>
      </c>
      <c r="BA262" s="896">
        <v>-13.04</v>
      </c>
      <c r="BB262" s="896">
        <v>-2.44</v>
      </c>
      <c r="BC262" s="896">
        <v>5.4399999999999995</v>
      </c>
      <c r="BE262" s="641">
        <v>1999</v>
      </c>
      <c r="BF262" s="922">
        <f t="shared" si="65"/>
        <v>2</v>
      </c>
      <c r="BG262" s="906">
        <v>2.1999999999999997</v>
      </c>
    </row>
    <row r="263" spans="1:59" ht="11.25" customHeight="1" x14ac:dyDescent="0.2">
      <c r="A263" s="887" t="s">
        <v>568</v>
      </c>
      <c r="B263" s="899" t="s">
        <v>569</v>
      </c>
      <c r="C263" s="957" t="s">
        <v>4335</v>
      </c>
      <c r="D263" s="957" t="s">
        <v>4336</v>
      </c>
      <c r="E263" s="754">
        <v>26</v>
      </c>
      <c r="F263" s="1235">
        <v>131</v>
      </c>
      <c r="G263" s="1191" t="s">
        <v>37</v>
      </c>
      <c r="H263" s="1191" t="s">
        <v>115</v>
      </c>
      <c r="I263" s="889">
        <v>283.36</v>
      </c>
      <c r="J263" s="669">
        <f t="shared" ref="J263:J326" si="69">(M263/I263)*100</f>
        <v>2.9326651609260304</v>
      </c>
      <c r="K263" s="908">
        <v>2.0775000000000001</v>
      </c>
      <c r="L263" s="911">
        <v>4</v>
      </c>
      <c r="M263" s="660">
        <f t="shared" ref="M263:M326" si="70">K263*L263</f>
        <v>8.31</v>
      </c>
      <c r="N263" s="894" t="s">
        <v>219</v>
      </c>
      <c r="O263" s="757">
        <v>1.95</v>
      </c>
      <c r="P263" s="885">
        <v>43920</v>
      </c>
      <c r="Q263" s="885">
        <v>43936</v>
      </c>
      <c r="R263" s="660">
        <f t="shared" ref="R263:R326" si="71">(K263-O263)/O263*100</f>
        <v>6.5384615384615472</v>
      </c>
      <c r="S263" s="721">
        <f>IF(INDEX(Historical!$D$7:$D$1379,MATCH(B263,Historical!$B$7:$B$1403,0))=0,"n/a",(INDEX(Historical!$C$7:$C$1381,MATCH(B263,Historical!$B$7:$B$1403,0))/INDEX(Historical!$D$7:$D$1379,MATCH(B263,Historical!$B$7:$B$1403,0))-1)*100)</f>
        <v>5.184174624829474</v>
      </c>
      <c r="T263" s="721">
        <f>IF(INDEX(Historical!$F$7:$F$1372,MATCH(B263,Historical!$B$7:$B$1403,0))=0,"n/a",((INDEX(Historical!$C$7:$C$1381,MATCH(B263,Historical!$B$7:$B$1403,0))/INDEX(Historical!$F$7:$F$1372,MATCH(B263,Historical!$B$7:$B$1403,0)))^(1/3)-1)*100)</f>
        <v>7.3058163272460952</v>
      </c>
      <c r="U263" s="721">
        <f>IF(INDEX(Historical!$H$7:$H$1372,MATCH(B263,Historical!$B$7:$B$1403,0))=0,"n/a",((INDEX(Historical!$C$7:$C$1381,MATCH(B263,Historical!$B$7:$B$1403,0))/INDEX(Historical!$H$7:$H$1372,MATCH(B263,Historical!$B$7:$B$1403,0)))^(1/5)-1)*100)</f>
        <v>8.9607621082625766</v>
      </c>
      <c r="V263" s="721">
        <f>IF(INDEX(Historical!$O$7:$O$1372,MATCH(B263,Historical!$B$7:$B$1403,0))=0,"n/a",((INDEX(Historical!$C$7:$C$1381,MATCH(B263,Historical!$B$7:$B$1403,0))/INDEX(Historical!$O$7:$O$1372,MATCH(B263,Historical!$B$7:$B$1403,0)))^(1/10)-1)*100)</f>
        <v>6.4930475603180993</v>
      </c>
      <c r="W263" s="722">
        <f t="shared" ref="W263:W326" si="72">IF(OR(U263&lt;=0,U263="n/a",V263&lt;=0,V263="n/a"),"n/a",U263/V263)</f>
        <v>1.3800549010338039</v>
      </c>
      <c r="X263" s="723">
        <f t="shared" ref="X263:X326" si="73">IF(OR(AJ263&lt;=0,AJ263="n/a",U263&lt;=0,U263="n/a"),"n/a",U263/AJ263)</f>
        <v>0.33942280713115819</v>
      </c>
      <c r="Y263" s="899"/>
      <c r="Z263" s="669">
        <f t="shared" ref="Z263:Z326" si="74">IF(OR(AC263&lt;0.01,AC263="n/a"),"n/a",M263/AC263*100)</f>
        <v>124.77477477477478</v>
      </c>
      <c r="AA263" s="910">
        <f t="shared" ref="AA263:AA326" si="75">IF(OR(AC263&lt;0.01,AC263="n/a"),"n/a",I263/AC263)</f>
        <v>42.546546546546544</v>
      </c>
      <c r="AB263" s="911">
        <v>12</v>
      </c>
      <c r="AC263" s="889">
        <v>6.66</v>
      </c>
      <c r="AD263" s="889">
        <v>5.38</v>
      </c>
      <c r="AE263" s="889">
        <v>12.71</v>
      </c>
      <c r="AF263" s="889">
        <v>3.01</v>
      </c>
      <c r="AG263" s="889">
        <v>7.1</v>
      </c>
      <c r="AH263" s="889">
        <v>12.8</v>
      </c>
      <c r="AI263" s="889">
        <v>10.59</v>
      </c>
      <c r="AJ263" s="889">
        <v>26.400000000000002</v>
      </c>
      <c r="AK263" s="889">
        <v>7.9</v>
      </c>
      <c r="AL263" s="902">
        <v>18560</v>
      </c>
      <c r="AM263" s="896">
        <v>0.1</v>
      </c>
      <c r="AN263" s="889">
        <v>0.93</v>
      </c>
      <c r="AO263" s="762">
        <f t="shared" ref="AO263:AO326" si="76">IF(U263="n/a","n/a",IF(AA263&lt;0,"n/a",IF(AA263="n/a","n/a",J263+U263-AA263)))</f>
        <v>-30.653119277357938</v>
      </c>
      <c r="AP263" s="763">
        <f t="shared" ref="AP263:AP326" si="77">IF(U263="n/a","n/a",J263+U263)</f>
        <v>11.893427269188606</v>
      </c>
      <c r="AQ263" s="912">
        <f t="shared" ref="AQ263:AQ326" si="78">IF(OR(AC263&lt;0.01,AF263="n/a"),"n/a",(I263/SQRT(22.5*AC263*(I263/AF263))-1)*100)</f>
        <v>138.57456798904161</v>
      </c>
      <c r="AR263" s="669">
        <f>INDEX(Historical!$C$7:$C$1381,MATCH(B263,Historical!$B$7:$B$1403,0))*IF(AH263="n/a",1.03,IF(AH263&lt;0,1.01,IF(AH263&gt;10,1.1,(1+AH263/100))))</f>
        <v>8.4809999999999999</v>
      </c>
      <c r="AS263" s="910">
        <f t="shared" ref="AS263:AS326" si="79">IF($AI263="n/a",1.03*AR263,IF($AI263&lt;0,1.01*AR263,IF($AI263&gt;10,1.1*AR263,(1+$AI263/100)*AR263)))</f>
        <v>9.3291000000000004</v>
      </c>
      <c r="AT263" s="910">
        <f t="shared" si="68"/>
        <v>10.0660989</v>
      </c>
      <c r="AU263" s="910">
        <f t="shared" si="68"/>
        <v>10.8613207131</v>
      </c>
      <c r="AV263" s="910">
        <f t="shared" si="68"/>
        <v>11.719365049434899</v>
      </c>
      <c r="AW263" s="669">
        <f t="shared" ref="AW263:AW326" si="80">SUM(AR263:AV263)</f>
        <v>50.456884662534897</v>
      </c>
      <c r="AX263" s="770">
        <f t="shared" ref="AX263:AX326" si="81">AW263/I263*100</f>
        <v>17.806636315123832</v>
      </c>
      <c r="AY263" s="959">
        <v>0.38</v>
      </c>
      <c r="AZ263" s="896">
        <v>4.34</v>
      </c>
      <c r="BA263" s="896">
        <v>-15.2</v>
      </c>
      <c r="BB263" s="896">
        <v>-8.07</v>
      </c>
      <c r="BC263" s="896">
        <v>-8.61</v>
      </c>
      <c r="BE263" s="641">
        <v>1995</v>
      </c>
      <c r="BF263" s="922">
        <f t="shared" ref="BF263:BF326" si="82">IF(BE263&gt;2008,0,IF(BE263&gt;2001,1,IF(BE263&gt;1990,2,IF(BE263&gt;1980,3,IF(BE263&gt;1973,4,IF(BE263&gt;1970,5,IF(BE263&gt;1960,6,IF(BE263&gt;1958,7,IF(BE263&gt;1953,8,9)))))))))</f>
        <v>2</v>
      </c>
      <c r="BG263" s="906">
        <v>3.4000000000000004</v>
      </c>
    </row>
    <row r="264" spans="1:59" ht="11.25" customHeight="1" x14ac:dyDescent="0.2">
      <c r="A264" s="887" t="s">
        <v>1135</v>
      </c>
      <c r="B264" s="899" t="s">
        <v>1136</v>
      </c>
      <c r="C264" s="957" t="s">
        <v>112</v>
      </c>
      <c r="D264" s="957" t="s">
        <v>4379</v>
      </c>
      <c r="E264" s="754">
        <v>11</v>
      </c>
      <c r="F264" s="1235">
        <v>335</v>
      </c>
      <c r="G264" s="1158" t="s">
        <v>115</v>
      </c>
      <c r="H264" s="1158" t="s">
        <v>115</v>
      </c>
      <c r="I264" s="898">
        <v>90.72</v>
      </c>
      <c r="J264" s="669">
        <f t="shared" si="69"/>
        <v>3.2186948853615518</v>
      </c>
      <c r="K264" s="901">
        <v>0.73</v>
      </c>
      <c r="L264" s="911">
        <v>4</v>
      </c>
      <c r="M264" s="660">
        <f t="shared" si="70"/>
        <v>2.92</v>
      </c>
      <c r="N264" s="894" t="s">
        <v>596</v>
      </c>
      <c r="O264" s="756">
        <v>0.71</v>
      </c>
      <c r="P264" s="885">
        <v>43902</v>
      </c>
      <c r="Q264" s="885">
        <v>43917</v>
      </c>
      <c r="R264" s="660">
        <f t="shared" si="71"/>
        <v>2.8169014084507067</v>
      </c>
      <c r="S264" s="721">
        <f>IF(INDEX(Historical!$D$7:$D$1379,MATCH(B264,Historical!$B$7:$B$1403,0))=0,"n/a",(INDEX(Historical!$C$7:$C$1381,MATCH(B264,Historical!$B$7:$B$1403,0))/INDEX(Historical!$D$7:$D$1379,MATCH(B264,Historical!$B$7:$B$1403,0))-1)*100)</f>
        <v>7.575757575757569</v>
      </c>
      <c r="T264" s="721">
        <f>IF(INDEX(Historical!$F$7:$F$1372,MATCH(B264,Historical!$B$7:$B$1403,0))=0,"n/a",((INDEX(Historical!$C$7:$C$1381,MATCH(B264,Historical!$B$7:$B$1403,0))/INDEX(Historical!$F$7:$F$1372,MATCH(B264,Historical!$B$7:$B$1403,0)))^(1/3)-1)*100)</f>
        <v>7.5955965238099665</v>
      </c>
      <c r="U264" s="721">
        <f>IF(INDEX(Historical!$H$7:$H$1372,MATCH(B264,Historical!$B$7:$B$1403,0))=0,"n/a",((INDEX(Historical!$C$7:$C$1381,MATCH(B264,Historical!$B$7:$B$1403,0))/INDEX(Historical!$H$7:$H$1372,MATCH(B264,Historical!$B$7:$B$1403,0)))^(1/5)-1)*100)</f>
        <v>7.6991941498149918</v>
      </c>
      <c r="V264" s="721">
        <f>IF(INDEX(Historical!$O$7:$O$1372,MATCH(B264,Historical!$B$7:$B$1403,0))=0,"n/a",((INDEX(Historical!$C$7:$C$1381,MATCH(B264,Historical!$B$7:$B$1403,0))/INDEX(Historical!$O$7:$O$1372,MATCH(B264,Historical!$B$7:$B$1403,0)))^(1/10)-1)*100)</f>
        <v>11.002263301204774</v>
      </c>
      <c r="W264" s="722">
        <f t="shared" si="72"/>
        <v>0.69978275733247641</v>
      </c>
      <c r="X264" s="723">
        <f t="shared" si="73"/>
        <v>1.6381264148542536</v>
      </c>
      <c r="Y264" s="681" t="s">
        <v>285</v>
      </c>
      <c r="Z264" s="669">
        <f t="shared" si="74"/>
        <v>55.619047619047613</v>
      </c>
      <c r="AA264" s="910">
        <f t="shared" si="75"/>
        <v>17.28</v>
      </c>
      <c r="AB264" s="911">
        <v>12</v>
      </c>
      <c r="AC264" s="889">
        <v>5.25</v>
      </c>
      <c r="AD264" s="889">
        <v>2.56</v>
      </c>
      <c r="AE264" s="889">
        <v>1.76</v>
      </c>
      <c r="AF264" s="889">
        <v>2.38</v>
      </c>
      <c r="AG264" s="889">
        <v>13.700000000000001</v>
      </c>
      <c r="AH264" s="889">
        <v>-24.9</v>
      </c>
      <c r="AI264" s="889">
        <v>9.41</v>
      </c>
      <c r="AJ264" s="889">
        <v>4.7</v>
      </c>
      <c r="AK264" s="889">
        <v>6.74</v>
      </c>
      <c r="AL264" s="902">
        <v>37560</v>
      </c>
      <c r="AM264" s="896">
        <v>0.2</v>
      </c>
      <c r="AN264" s="889">
        <v>0.51</v>
      </c>
      <c r="AO264" s="762">
        <f t="shared" si="76"/>
        <v>-6.3621109648234579</v>
      </c>
      <c r="AP264" s="763">
        <f t="shared" si="77"/>
        <v>10.917889035176543</v>
      </c>
      <c r="AQ264" s="912">
        <f t="shared" si="78"/>
        <v>35.197633115376689</v>
      </c>
      <c r="AR264" s="669">
        <f>INDEX(Historical!$C$7:$C$1381,MATCH(B264,Historical!$B$7:$B$1403,0))*IF(AH264="n/a",1.03,IF(AH264&lt;0,1.01,IF(AH264&gt;10,1.1,(1+AH264/100))))</f>
        <v>2.8683999999999998</v>
      </c>
      <c r="AS264" s="910">
        <f t="shared" si="79"/>
        <v>3.1383164400000001</v>
      </c>
      <c r="AT264" s="910">
        <f t="shared" si="68"/>
        <v>3.3498389680559999</v>
      </c>
      <c r="AU264" s="910">
        <f t="shared" si="68"/>
        <v>3.5756181145029742</v>
      </c>
      <c r="AV264" s="910">
        <f t="shared" si="68"/>
        <v>3.8166147754204744</v>
      </c>
      <c r="AW264" s="669">
        <f t="shared" si="80"/>
        <v>16.748788297979448</v>
      </c>
      <c r="AX264" s="770">
        <f t="shared" si="81"/>
        <v>18.462068229695159</v>
      </c>
      <c r="AY264" s="959">
        <v>1.41</v>
      </c>
      <c r="AZ264" s="896">
        <v>22.12</v>
      </c>
      <c r="BA264" s="896">
        <v>-14.24</v>
      </c>
      <c r="BB264" s="896">
        <v>-6.9500000000000011</v>
      </c>
      <c r="BC264" s="896">
        <v>4.8</v>
      </c>
      <c r="BE264" s="641">
        <v>2010</v>
      </c>
      <c r="BF264" s="922">
        <f t="shared" si="82"/>
        <v>0</v>
      </c>
      <c r="BG264" s="906">
        <v>7.0000000000000009</v>
      </c>
    </row>
    <row r="265" spans="1:59" ht="11.25" customHeight="1" x14ac:dyDescent="0.2">
      <c r="A265" s="905" t="s">
        <v>4503</v>
      </c>
      <c r="B265" s="899" t="s">
        <v>4501</v>
      </c>
      <c r="C265" s="957" t="s">
        <v>131</v>
      </c>
      <c r="D265" s="957" t="s">
        <v>4345</v>
      </c>
      <c r="E265" s="754">
        <v>5</v>
      </c>
      <c r="F265" s="1235">
        <v>851</v>
      </c>
      <c r="G265" s="1235" t="s">
        <v>106</v>
      </c>
      <c r="H265" s="1235" t="s">
        <v>106</v>
      </c>
      <c r="I265" s="898">
        <v>116.91</v>
      </c>
      <c r="J265" s="669">
        <f t="shared" si="69"/>
        <v>3.1819348216576859</v>
      </c>
      <c r="K265" s="901">
        <v>0.93</v>
      </c>
      <c r="L265" s="911">
        <v>4</v>
      </c>
      <c r="M265" s="660">
        <f t="shared" si="70"/>
        <v>3.72</v>
      </c>
      <c r="N265" s="894" t="s">
        <v>4321</v>
      </c>
      <c r="O265" s="756">
        <v>0.91</v>
      </c>
      <c r="P265" s="885">
        <v>43775</v>
      </c>
      <c r="Q265" s="885">
        <v>43801</v>
      </c>
      <c r="R265" s="660">
        <f t="shared" si="71"/>
        <v>2.1978021978021998</v>
      </c>
      <c r="S265" s="721">
        <f>IF(INDEX(Historical!$D$7:$D$1379,MATCH(B265,Historical!$B$7:$B$1403,0))=0,"n/a",(INDEX(Historical!$C$7:$C$1381,MATCH(B265,Historical!$B$7:$B$1403,0))/INDEX(Historical!$D$7:$D$1379,MATCH(B265,Historical!$B$7:$B$1403,0))-1)*100)</f>
        <v>2.2346368715083775</v>
      </c>
      <c r="T265" s="721">
        <f>IF(INDEX(Historical!$F$7:$F$1372,MATCH(B265,Historical!$B$7:$B$1403,0))=0,"n/a",((INDEX(Historical!$C$7:$C$1381,MATCH(B265,Historical!$B$7:$B$1403,0))/INDEX(Historical!$F$7:$F$1372,MATCH(B265,Historical!$B$7:$B$1403,0)))^(1/3)-1)*100)</f>
        <v>2.2865019087619176</v>
      </c>
      <c r="U265" s="721">
        <f>IF(INDEX(Historical!$H$7:$H$1372,MATCH(B265,Historical!$B$7:$B$1403,0))=0,"n/a",((INDEX(Historical!$C$7:$C$1381,MATCH(B265,Historical!$B$7:$B$1403,0))/INDEX(Historical!$H$7:$H$1372,MATCH(B265,Historical!$B$7:$B$1403,0)))^(1/5)-1)*100)</f>
        <v>1.9691033316582951</v>
      </c>
      <c r="V265" s="721">
        <f>IF(INDEX(Historical!$O$7:$O$1372,MATCH(B265,Historical!$B$7:$B$1403,0))=0,"n/a",((INDEX(Historical!$C$7:$C$1381,MATCH(B265,Historical!$B$7:$B$1403,0))/INDEX(Historical!$O$7:$O$1372,MATCH(B265,Historical!$B$7:$B$1403,0)))^(1/10)-1)*100)</f>
        <v>2.0084111217701706</v>
      </c>
      <c r="W265" s="722">
        <f t="shared" si="72"/>
        <v>0.98042841443875772</v>
      </c>
      <c r="X265" s="723">
        <f t="shared" si="73"/>
        <v>0.65636777721943174</v>
      </c>
      <c r="Y265" s="900"/>
      <c r="Z265" s="669">
        <f t="shared" si="74"/>
        <v>59.235668789808912</v>
      </c>
      <c r="AA265" s="910">
        <f t="shared" si="75"/>
        <v>18.616242038216559</v>
      </c>
      <c r="AB265" s="911">
        <v>12</v>
      </c>
      <c r="AC265" s="889">
        <v>6.28</v>
      </c>
      <c r="AD265" s="889" t="s">
        <v>136</v>
      </c>
      <c r="AE265" s="889">
        <v>2.16</v>
      </c>
      <c r="AF265" s="889">
        <v>2.3199999999999998</v>
      </c>
      <c r="AG265" s="889">
        <v>10.199999999999999</v>
      </c>
      <c r="AH265" s="889">
        <v>-14.000000000000002</v>
      </c>
      <c r="AI265" s="889">
        <v>6.83</v>
      </c>
      <c r="AJ265" s="889">
        <v>3</v>
      </c>
      <c r="AK265" s="889">
        <v>-1.5</v>
      </c>
      <c r="AL265" s="902">
        <v>23550</v>
      </c>
      <c r="AM265" s="896">
        <v>0.3</v>
      </c>
      <c r="AN265" s="889">
        <v>1.94</v>
      </c>
      <c r="AO265" s="762">
        <f t="shared" si="76"/>
        <v>-13.465203884900578</v>
      </c>
      <c r="AP265" s="763">
        <f t="shared" si="77"/>
        <v>5.151038153315981</v>
      </c>
      <c r="AQ265" s="912">
        <f t="shared" si="78"/>
        <v>38.547515361116623</v>
      </c>
      <c r="AR265" s="669">
        <f>INDEX(Historical!$C$7:$C$1381,MATCH(B265,Historical!$B$7:$B$1403,0))*IF(AH265="n/a",1.03,IF(AH265&lt;0,1.01,IF(AH265&gt;10,1.1,(1+AH265/100))))</f>
        <v>3.6966000000000001</v>
      </c>
      <c r="AS265" s="910">
        <f t="shared" si="79"/>
        <v>3.9490777800000001</v>
      </c>
      <c r="AT265" s="910">
        <f t="shared" si="68"/>
        <v>3.9885685578000003</v>
      </c>
      <c r="AU265" s="910">
        <f t="shared" si="68"/>
        <v>4.0284542433780004</v>
      </c>
      <c r="AV265" s="910">
        <f t="shared" si="68"/>
        <v>4.0687387858117807</v>
      </c>
      <c r="AW265" s="669">
        <f t="shared" si="80"/>
        <v>19.731439366989783</v>
      </c>
      <c r="AX265" s="770">
        <f t="shared" si="81"/>
        <v>16.877460753562385</v>
      </c>
      <c r="AY265" s="959">
        <v>0.33</v>
      </c>
      <c r="AZ265" s="896">
        <v>27.63</v>
      </c>
      <c r="BA265" s="896">
        <v>-13.750000000000002</v>
      </c>
      <c r="BB265" s="896">
        <v>-7.0499999999999989</v>
      </c>
      <c r="BC265" s="896">
        <v>2.5100000000000002</v>
      </c>
      <c r="BE265" s="641">
        <v>2015</v>
      </c>
      <c r="BF265" s="922">
        <f t="shared" si="82"/>
        <v>0</v>
      </c>
      <c r="BG265" s="906">
        <v>1.9</v>
      </c>
    </row>
    <row r="266" spans="1:59" ht="11.25" customHeight="1" x14ac:dyDescent="0.2">
      <c r="A266" s="887" t="s">
        <v>215</v>
      </c>
      <c r="B266" s="899" t="s">
        <v>216</v>
      </c>
      <c r="C266" s="957" t="s">
        <v>108</v>
      </c>
      <c r="D266" s="957" t="s">
        <v>4351</v>
      </c>
      <c r="E266" s="754">
        <v>39</v>
      </c>
      <c r="F266" s="1235">
        <v>67</v>
      </c>
      <c r="G266" s="1206" t="s">
        <v>106</v>
      </c>
      <c r="H266" s="1206" t="s">
        <v>106</v>
      </c>
      <c r="I266" s="889">
        <v>41.26</v>
      </c>
      <c r="J266" s="669">
        <f t="shared" si="69"/>
        <v>3.6354823073194376</v>
      </c>
      <c r="K266" s="901">
        <v>0.375</v>
      </c>
      <c r="L266" s="911">
        <v>4</v>
      </c>
      <c r="M266" s="660">
        <f t="shared" si="70"/>
        <v>1.5</v>
      </c>
      <c r="N266" s="894" t="s">
        <v>107</v>
      </c>
      <c r="O266" s="756">
        <v>0.35</v>
      </c>
      <c r="P266" s="885">
        <v>43768</v>
      </c>
      <c r="Q266" s="885">
        <v>43784</v>
      </c>
      <c r="R266" s="660">
        <f t="shared" si="71"/>
        <v>7.1428571428571495</v>
      </c>
      <c r="S266" s="721">
        <f>IF(INDEX(Historical!$D$7:$D$1379,MATCH(B266,Historical!$B$7:$B$1403,0))=0,"n/a",(INDEX(Historical!$C$7:$C$1381,MATCH(B266,Historical!$B$7:$B$1403,0))/INDEX(Historical!$D$7:$D$1379,MATCH(B266,Historical!$B$7:$B$1403,0))-1)*100)</f>
        <v>11.328125</v>
      </c>
      <c r="T266" s="721">
        <f>IF(INDEX(Historical!$F$7:$F$1372,MATCH(B266,Historical!$B$7:$B$1403,0))=0,"n/a",((INDEX(Historical!$C$7:$C$1381,MATCH(B266,Historical!$B$7:$B$1403,0))/INDEX(Historical!$F$7:$F$1372,MATCH(B266,Historical!$B$7:$B$1403,0)))^(1/3)-1)*100)</f>
        <v>9.8505241180611556</v>
      </c>
      <c r="U266" s="721">
        <f>IF(INDEX(Historical!$H$7:$H$1372,MATCH(B266,Historical!$B$7:$B$1403,0))=0,"n/a",((INDEX(Historical!$C$7:$C$1381,MATCH(B266,Historical!$B$7:$B$1403,0))/INDEX(Historical!$H$7:$H$1372,MATCH(B266,Historical!$B$7:$B$1403,0)))^(1/5)-1)*100)</f>
        <v>9.3842250709028399</v>
      </c>
      <c r="V266" s="721">
        <f>IF(INDEX(Historical!$O$7:$O$1372,MATCH(B266,Historical!$B$7:$B$1403,0))=0,"n/a",((INDEX(Historical!$C$7:$C$1381,MATCH(B266,Historical!$B$7:$B$1403,0))/INDEX(Historical!$O$7:$O$1372,MATCH(B266,Historical!$B$7:$B$1403,0)))^(1/10)-1)*100)</f>
        <v>8.5909130346304643</v>
      </c>
      <c r="W266" s="722">
        <f t="shared" si="72"/>
        <v>1.0923431575985567</v>
      </c>
      <c r="X266" s="723">
        <f t="shared" si="73"/>
        <v>1.2512300094537119</v>
      </c>
      <c r="Y266" s="682"/>
      <c r="Z266" s="669">
        <f t="shared" si="74"/>
        <v>42.857142857142854</v>
      </c>
      <c r="AA266" s="910">
        <f t="shared" si="75"/>
        <v>11.788571428571428</v>
      </c>
      <c r="AB266" s="911">
        <v>10</v>
      </c>
      <c r="AC266" s="889">
        <v>3.5</v>
      </c>
      <c r="AD266" s="889">
        <v>3.74</v>
      </c>
      <c r="AE266" s="889">
        <v>2.86</v>
      </c>
      <c r="AF266" s="889">
        <v>3.79</v>
      </c>
      <c r="AG266" s="889">
        <v>35.799999999999997</v>
      </c>
      <c r="AH266" s="889">
        <v>5.8000000000000007</v>
      </c>
      <c r="AI266" s="889">
        <v>7.12</v>
      </c>
      <c r="AJ266" s="889">
        <v>7.5</v>
      </c>
      <c r="AK266" s="889">
        <v>3.16</v>
      </c>
      <c r="AL266" s="902">
        <v>4810</v>
      </c>
      <c r="AM266" s="896">
        <v>3.5999999999999996</v>
      </c>
      <c r="AN266" s="889">
        <v>0</v>
      </c>
      <c r="AO266" s="762">
        <f t="shared" si="76"/>
        <v>1.2311359496508487</v>
      </c>
      <c r="AP266" s="763">
        <f t="shared" si="77"/>
        <v>13.019707378222277</v>
      </c>
      <c r="AQ266" s="912">
        <f t="shared" si="78"/>
        <v>40.915555034898986</v>
      </c>
      <c r="AR266" s="669">
        <f>INDEX(Historical!$C$7:$C$1381,MATCH(B266,Historical!$B$7:$B$1403,0))*IF(AH266="n/a",1.03,IF(AH266&lt;0,1.01,IF(AH266&gt;10,1.1,(1+AH266/100))))</f>
        <v>1.5076500000000002</v>
      </c>
      <c r="AS266" s="910">
        <f t="shared" si="79"/>
        <v>1.6149946800000001</v>
      </c>
      <c r="AT266" s="910">
        <f t="shared" si="68"/>
        <v>1.6660285118880003</v>
      </c>
      <c r="AU266" s="910">
        <f t="shared" si="68"/>
        <v>1.7186750128636612</v>
      </c>
      <c r="AV266" s="910">
        <f t="shared" si="68"/>
        <v>1.7729851432701531</v>
      </c>
      <c r="AW266" s="669">
        <f t="shared" si="80"/>
        <v>8.2803333480218146</v>
      </c>
      <c r="AX266" s="770">
        <f t="shared" si="81"/>
        <v>20.068670256960289</v>
      </c>
      <c r="AY266" s="959">
        <v>1.58</v>
      </c>
      <c r="AZ266" s="896">
        <v>12</v>
      </c>
      <c r="BA266" s="896">
        <v>-20.330000000000002</v>
      </c>
      <c r="BB266" s="896">
        <v>-13.36</v>
      </c>
      <c r="BC266" s="896">
        <v>-7.5200000000000005</v>
      </c>
      <c r="BE266" s="641">
        <v>1982</v>
      </c>
      <c r="BF266" s="922">
        <f t="shared" si="82"/>
        <v>3</v>
      </c>
      <c r="BG266" s="906">
        <v>10.4</v>
      </c>
    </row>
    <row r="267" spans="1:59" ht="11.25" customHeight="1" x14ac:dyDescent="0.2">
      <c r="A267" s="13" t="s">
        <v>4046</v>
      </c>
      <c r="B267" s="612" t="s">
        <v>4047</v>
      </c>
      <c r="C267" s="957" t="s">
        <v>178</v>
      </c>
      <c r="D267" s="957" t="s">
        <v>4353</v>
      </c>
      <c r="E267" s="754">
        <v>6</v>
      </c>
      <c r="F267" s="1235">
        <v>803</v>
      </c>
      <c r="G267" s="1158" t="s">
        <v>106</v>
      </c>
      <c r="H267" s="1158" t="s">
        <v>106</v>
      </c>
      <c r="I267" s="898">
        <v>37.869999999999997</v>
      </c>
      <c r="J267" s="669">
        <f t="shared" si="69"/>
        <v>7.1296540797465013</v>
      </c>
      <c r="K267" s="901">
        <v>0.67500000000000004</v>
      </c>
      <c r="L267" s="911">
        <v>4</v>
      </c>
      <c r="M267" s="660">
        <f t="shared" si="70"/>
        <v>2.7</v>
      </c>
      <c r="N267" s="894" t="s">
        <v>515</v>
      </c>
      <c r="O267" s="756">
        <v>0.67</v>
      </c>
      <c r="P267" s="885">
        <v>43874</v>
      </c>
      <c r="Q267" s="885">
        <v>43889</v>
      </c>
      <c r="R267" s="660">
        <f t="shared" si="71"/>
        <v>0.74626865671641851</v>
      </c>
      <c r="S267" s="721">
        <f>IF(INDEX(Historical!$D$7:$D$1379,MATCH(B267,Historical!$B$7:$B$1403,0))=0,"n/a",(INDEX(Historical!$C$7:$C$1381,MATCH(B267,Historical!$B$7:$B$1403,0))/INDEX(Historical!$D$7:$D$1379,MATCH(B267,Historical!$B$7:$B$1403,0))-1)*100)</f>
        <v>4.1832669322709348</v>
      </c>
      <c r="T267" s="721">
        <f>IF(INDEX(Historical!$F$7:$F$1372,MATCH(B267,Historical!$B$7:$B$1403,0))=0,"n/a",((INDEX(Historical!$C$7:$C$1381,MATCH(B267,Historical!$B$7:$B$1403,0))/INDEX(Historical!$F$7:$F$1372,MATCH(B267,Historical!$B$7:$B$1403,0)))^(1/3)-1)*100)</f>
        <v>8.8969096471943629</v>
      </c>
      <c r="U267" s="721" t="str">
        <f>IF(INDEX(Historical!$H$7:$H$1372,MATCH(B267,Historical!$B$7:$B$1403,0))=0,"n/a",((INDEX(Historical!$C$7:$C$1381,MATCH(B267,Historical!$B$7:$B$1403,0))/INDEX(Historical!$H$7:$H$1372,MATCH(B267,Historical!$B$7:$B$1403,0)))^(1/5)-1)*100)</f>
        <v>n/a</v>
      </c>
      <c r="V267" s="721" t="str">
        <f>IF(INDEX(Historical!$O$7:$O$1372,MATCH(B267,Historical!$B$7:$B$1403,0))=0,"n/a",((INDEX(Historical!$C$7:$C$1381,MATCH(B267,Historical!$B$7:$B$1403,0))/INDEX(Historical!$O$7:$O$1372,MATCH(B267,Historical!$B$7:$B$1403,0)))^(1/10)-1)*100)</f>
        <v>n/a</v>
      </c>
      <c r="W267" s="722" t="str">
        <f t="shared" si="72"/>
        <v>n/a</v>
      </c>
      <c r="X267" s="723" t="str">
        <f t="shared" si="73"/>
        <v>n/a</v>
      </c>
      <c r="Y267" s="900"/>
      <c r="Z267" s="669" t="str">
        <f t="shared" si="74"/>
        <v>n/a</v>
      </c>
      <c r="AA267" s="910" t="str">
        <f t="shared" si="75"/>
        <v>n/a</v>
      </c>
      <c r="AB267" s="911">
        <v>12</v>
      </c>
      <c r="AC267" s="889">
        <v>0</v>
      </c>
      <c r="AD267" s="889" t="s">
        <v>136</v>
      </c>
      <c r="AE267" s="889">
        <v>1.94</v>
      </c>
      <c r="AF267" s="889">
        <v>3.12</v>
      </c>
      <c r="AG267" s="889">
        <v>1.5</v>
      </c>
      <c r="AH267" s="889">
        <v>-66.400000000000006</v>
      </c>
      <c r="AI267" s="889">
        <v>168.08</v>
      </c>
      <c r="AJ267" s="889">
        <v>25.5</v>
      </c>
      <c r="AK267" s="889" t="s">
        <v>136</v>
      </c>
      <c r="AL267" s="902">
        <v>1270</v>
      </c>
      <c r="AM267" s="896">
        <v>1.3</v>
      </c>
      <c r="AN267" s="889">
        <v>1.35</v>
      </c>
      <c r="AO267" s="762" t="str">
        <f t="shared" si="76"/>
        <v>n/a</v>
      </c>
      <c r="AP267" s="763" t="str">
        <f t="shared" si="77"/>
        <v>n/a</v>
      </c>
      <c r="AQ267" s="912" t="str">
        <f t="shared" si="78"/>
        <v>n/a</v>
      </c>
      <c r="AR267" s="669">
        <f>INDEX(Historical!$C$7:$C$1381,MATCH(B267,Historical!$B$7:$B$1403,0))*IF(AH267="n/a",1.03,IF(AH267&lt;0,1.01,IF(AH267&gt;10,1.1,(1+AH267/100))))</f>
        <v>2.6411500000000001</v>
      </c>
      <c r="AS267" s="910">
        <f t="shared" si="79"/>
        <v>2.9052650000000004</v>
      </c>
      <c r="AT267" s="910">
        <f t="shared" ref="AT267:AV286" si="83">IF($AK267="n/a",1.03*AS267,IF($AK267&lt;0,1.01*AS267,IF($AK267&gt;10,1.1*AS267,(1+$AK267/100)*AS267)))</f>
        <v>2.9924229500000004</v>
      </c>
      <c r="AU267" s="910">
        <f t="shared" si="83"/>
        <v>3.0821956385000004</v>
      </c>
      <c r="AV267" s="910">
        <f t="shared" si="83"/>
        <v>3.1746615076550007</v>
      </c>
      <c r="AW267" s="669">
        <f t="shared" si="80"/>
        <v>14.795695096155002</v>
      </c>
      <c r="AX267" s="770">
        <f t="shared" si="81"/>
        <v>39.06969922406919</v>
      </c>
      <c r="AY267" s="959">
        <v>0.88</v>
      </c>
      <c r="AZ267" s="896">
        <v>31.91</v>
      </c>
      <c r="BA267" s="896">
        <v>-3.65</v>
      </c>
      <c r="BB267" s="896">
        <v>0.44999999999999996</v>
      </c>
      <c r="BC267" s="896">
        <v>14.04</v>
      </c>
      <c r="BE267" s="641">
        <v>2015</v>
      </c>
      <c r="BF267" s="922">
        <f t="shared" si="82"/>
        <v>0</v>
      </c>
      <c r="BG267" s="906">
        <v>0.6</v>
      </c>
    </row>
    <row r="268" spans="1:59" ht="11.25" customHeight="1" x14ac:dyDescent="0.2">
      <c r="A268" s="904" t="s">
        <v>1159</v>
      </c>
      <c r="B268" s="899" t="s">
        <v>1160</v>
      </c>
      <c r="C268" s="957" t="s">
        <v>108</v>
      </c>
      <c r="D268" s="957" t="s">
        <v>4355</v>
      </c>
      <c r="E268" s="754">
        <v>9</v>
      </c>
      <c r="F268" s="1235">
        <v>548</v>
      </c>
      <c r="G268" s="1235" t="s">
        <v>106</v>
      </c>
      <c r="H268" s="1235" t="s">
        <v>106</v>
      </c>
      <c r="I268" s="898">
        <v>39.270000000000003</v>
      </c>
      <c r="J268" s="669">
        <f t="shared" si="69"/>
        <v>2.9539088362617769</v>
      </c>
      <c r="K268" s="901">
        <v>0.57999999999999996</v>
      </c>
      <c r="L268" s="911">
        <v>2</v>
      </c>
      <c r="M268" s="660">
        <f t="shared" si="70"/>
        <v>1.1599999999999999</v>
      </c>
      <c r="N268" s="894" t="s">
        <v>611</v>
      </c>
      <c r="O268" s="756">
        <v>0.52</v>
      </c>
      <c r="P268" s="885">
        <v>43901</v>
      </c>
      <c r="Q268" s="885">
        <v>43923</v>
      </c>
      <c r="R268" s="660">
        <f t="shared" si="71"/>
        <v>11.538461538461526</v>
      </c>
      <c r="S268" s="721">
        <f>IF(INDEX(Historical!$D$7:$D$1379,MATCH(B268,Historical!$B$7:$B$1403,0))=0,"n/a",(INDEX(Historical!$C$7:$C$1381,MATCH(B268,Historical!$B$7:$B$1403,0))/INDEX(Historical!$D$7:$D$1379,MATCH(B268,Historical!$B$7:$B$1403,0))-1)*100)</f>
        <v>13.043478260869556</v>
      </c>
      <c r="T268" s="721">
        <f>IF(INDEX(Historical!$F$7:$F$1372,MATCH(B268,Historical!$B$7:$B$1403,0))=0,"n/a",((INDEX(Historical!$C$7:$C$1381,MATCH(B268,Historical!$B$7:$B$1403,0))/INDEX(Historical!$F$7:$F$1372,MATCH(B268,Historical!$B$7:$B$1403,0)))^(1/3)-1)*100)</f>
        <v>11.021370033491195</v>
      </c>
      <c r="U268" s="721">
        <f>IF(INDEX(Historical!$H$7:$H$1372,MATCH(B268,Historical!$B$7:$B$1403,0))=0,"n/a",((INDEX(Historical!$C$7:$C$1381,MATCH(B268,Historical!$B$7:$B$1403,0))/INDEX(Historical!$H$7:$H$1372,MATCH(B268,Historical!$B$7:$B$1403,0)))^(1/5)-1)*100)</f>
        <v>9.8560543306117854</v>
      </c>
      <c r="V268" s="721">
        <f>IF(INDEX(Historical!$O$7:$O$1372,MATCH(B268,Historical!$B$7:$B$1403,0))=0,"n/a",((INDEX(Historical!$C$7:$C$1381,MATCH(B268,Historical!$B$7:$B$1403,0))/INDEX(Historical!$O$7:$O$1372,MATCH(B268,Historical!$B$7:$B$1403,0)))^(1/10)-1)*100)</f>
        <v>5.4800556934348377</v>
      </c>
      <c r="W268" s="722">
        <f t="shared" si="72"/>
        <v>1.7985317817881739</v>
      </c>
      <c r="X268" s="723">
        <f t="shared" si="73"/>
        <v>0.80130523013103938</v>
      </c>
      <c r="Y268" s="900"/>
      <c r="Z268" s="669">
        <f t="shared" si="74"/>
        <v>32.222222222222221</v>
      </c>
      <c r="AA268" s="910">
        <f t="shared" si="75"/>
        <v>10.908333333333333</v>
      </c>
      <c r="AB268" s="911">
        <v>12</v>
      </c>
      <c r="AC268" s="889">
        <v>3.6</v>
      </c>
      <c r="AD268" s="889" t="s">
        <v>136</v>
      </c>
      <c r="AE268" s="889">
        <v>3.03</v>
      </c>
      <c r="AF268" s="889">
        <v>1.33</v>
      </c>
      <c r="AG268" s="889">
        <v>12.6</v>
      </c>
      <c r="AH268" s="889">
        <v>28.1</v>
      </c>
      <c r="AI268" s="889">
        <v>15.18</v>
      </c>
      <c r="AJ268" s="889">
        <v>12.3</v>
      </c>
      <c r="AK268" s="889" t="s">
        <v>136</v>
      </c>
      <c r="AL268" s="902">
        <v>196.35</v>
      </c>
      <c r="AM268" s="896">
        <v>3</v>
      </c>
      <c r="AN268" s="889">
        <v>0.08</v>
      </c>
      <c r="AO268" s="762">
        <f t="shared" si="76"/>
        <v>1.9016298335402286</v>
      </c>
      <c r="AP268" s="763">
        <f t="shared" si="77"/>
        <v>12.809963166873562</v>
      </c>
      <c r="AQ268" s="912">
        <f t="shared" si="78"/>
        <v>-19.700329782513805</v>
      </c>
      <c r="AR268" s="669">
        <f>INDEX(Historical!$C$7:$C$1381,MATCH(B268,Historical!$B$7:$B$1403,0))*IF(AH268="n/a",1.03,IF(AH268&lt;0,1.01,IF(AH268&gt;10,1.1,(1+AH268/100))))</f>
        <v>1.1440000000000001</v>
      </c>
      <c r="AS268" s="910">
        <f t="shared" si="79"/>
        <v>1.2584000000000002</v>
      </c>
      <c r="AT268" s="910">
        <f t="shared" si="83"/>
        <v>1.2961520000000002</v>
      </c>
      <c r="AU268" s="910">
        <f t="shared" si="83"/>
        <v>1.3350365600000003</v>
      </c>
      <c r="AV268" s="910">
        <f t="shared" si="83"/>
        <v>1.3750876568000003</v>
      </c>
      <c r="AW268" s="669">
        <f t="shared" si="80"/>
        <v>6.4086762168</v>
      </c>
      <c r="AX268" s="770">
        <f t="shared" si="81"/>
        <v>16.319521815126048</v>
      </c>
      <c r="AY268" s="959">
        <v>0.81</v>
      </c>
      <c r="AZ268" s="896">
        <v>20.28</v>
      </c>
      <c r="BA268" s="896">
        <v>-5.94</v>
      </c>
      <c r="BB268" s="896">
        <v>-0.49</v>
      </c>
      <c r="BC268" s="896">
        <v>5.12</v>
      </c>
      <c r="BE268" s="641">
        <v>2012</v>
      </c>
      <c r="BF268" s="922">
        <f t="shared" si="82"/>
        <v>0</v>
      </c>
      <c r="BG268" s="906">
        <v>1.2</v>
      </c>
    </row>
    <row r="269" spans="1:59" ht="11.25" customHeight="1" x14ac:dyDescent="0.2">
      <c r="A269" s="895" t="s">
        <v>571</v>
      </c>
      <c r="B269" s="899" t="s">
        <v>572</v>
      </c>
      <c r="C269" s="957" t="s">
        <v>108</v>
      </c>
      <c r="D269" s="957" t="s">
        <v>4351</v>
      </c>
      <c r="E269" s="754">
        <v>13</v>
      </c>
      <c r="F269" s="1235">
        <v>285</v>
      </c>
      <c r="G269" s="1206" t="s">
        <v>106</v>
      </c>
      <c r="H269" s="1206" t="s">
        <v>106</v>
      </c>
      <c r="I269" s="898">
        <v>66.62</v>
      </c>
      <c r="J269" s="669">
        <f t="shared" si="69"/>
        <v>3.4824377063944754</v>
      </c>
      <c r="K269" s="901">
        <v>0.57999999999999996</v>
      </c>
      <c r="L269" s="911">
        <v>4</v>
      </c>
      <c r="M269" s="660">
        <f t="shared" si="70"/>
        <v>2.3199999999999998</v>
      </c>
      <c r="N269" s="894" t="s">
        <v>249</v>
      </c>
      <c r="O269" s="756">
        <v>0.5</v>
      </c>
      <c r="P269" s="885">
        <v>43615</v>
      </c>
      <c r="Q269" s="885">
        <v>43630</v>
      </c>
      <c r="R269" s="660">
        <f t="shared" si="71"/>
        <v>15.999999999999993</v>
      </c>
      <c r="S269" s="721">
        <f>IF(INDEX(Historical!$D$7:$D$1379,MATCH(B269,Historical!$B$7:$B$1403,0))=0,"n/a",(INDEX(Historical!$C$7:$C$1381,MATCH(B269,Historical!$B$7:$B$1403,0))/INDEX(Historical!$D$7:$D$1379,MATCH(B269,Historical!$B$7:$B$1403,0))-1)*100)</f>
        <v>17.894736842105274</v>
      </c>
      <c r="T269" s="721">
        <f>IF(INDEX(Historical!$F$7:$F$1372,MATCH(B269,Historical!$B$7:$B$1403,0))=0,"n/a",((INDEX(Historical!$C$7:$C$1381,MATCH(B269,Historical!$B$7:$B$1403,0))/INDEX(Historical!$F$7:$F$1372,MATCH(B269,Historical!$B$7:$B$1403,0)))^(1/3)-1)*100)</f>
        <v>20.822578295256712</v>
      </c>
      <c r="U269" s="721">
        <f>IF(INDEX(Historical!$H$7:$H$1372,MATCH(B269,Historical!$B$7:$B$1403,0))=0,"n/a",((INDEX(Historical!$C$7:$C$1381,MATCH(B269,Historical!$B$7:$B$1403,0))/INDEX(Historical!$H$7:$H$1372,MATCH(B269,Historical!$B$7:$B$1403,0)))^(1/5)-1)*100)</f>
        <v>16.810574186288953</v>
      </c>
      <c r="V269" s="721">
        <f>IF(INDEX(Historical!$O$7:$O$1372,MATCH(B269,Historical!$B$7:$B$1403,0))=0,"n/a",((INDEX(Historical!$C$7:$C$1381,MATCH(B269,Historical!$B$7:$B$1403,0))/INDEX(Historical!$O$7:$O$1372,MATCH(B269,Historical!$B$7:$B$1403,0)))^(1/10)-1)*100)</f>
        <v>15.949207391655239</v>
      </c>
      <c r="W269" s="722">
        <f t="shared" si="72"/>
        <v>1.0540068715317095</v>
      </c>
      <c r="X269" s="723">
        <f t="shared" si="73"/>
        <v>0.40216684656193669</v>
      </c>
      <c r="Y269" s="899"/>
      <c r="Z269" s="669">
        <f t="shared" si="74"/>
        <v>33.623188405797102</v>
      </c>
      <c r="AA269" s="910">
        <f t="shared" si="75"/>
        <v>9.655072463768116</v>
      </c>
      <c r="AB269" s="911">
        <v>12</v>
      </c>
      <c r="AC269" s="889">
        <v>6.9</v>
      </c>
      <c r="AD269" s="889" t="s">
        <v>136</v>
      </c>
      <c r="AE269" s="889">
        <v>1.54</v>
      </c>
      <c r="AF269" s="889">
        <v>3.46</v>
      </c>
      <c r="AG269" s="889">
        <v>47.8</v>
      </c>
      <c r="AH269" s="889">
        <v>39.1</v>
      </c>
      <c r="AI269" s="889">
        <v>3.3000000000000003</v>
      </c>
      <c r="AJ269" s="889">
        <v>41.8</v>
      </c>
      <c r="AK269" s="889">
        <v>-4</v>
      </c>
      <c r="AL269" s="902">
        <v>3130</v>
      </c>
      <c r="AM269" s="896">
        <v>3.3000000000000003</v>
      </c>
      <c r="AN269" s="889">
        <v>0.52</v>
      </c>
      <c r="AO269" s="762">
        <f t="shared" si="76"/>
        <v>10.637939428915312</v>
      </c>
      <c r="AP269" s="763">
        <f t="shared" si="77"/>
        <v>20.293011892683428</v>
      </c>
      <c r="AQ269" s="912">
        <f t="shared" si="78"/>
        <v>21.849726621017695</v>
      </c>
      <c r="AR269" s="669">
        <f>INDEX(Historical!$C$7:$C$1381,MATCH(B269,Historical!$B$7:$B$1403,0))*IF(AH269="n/a",1.03,IF(AH269&lt;0,1.01,IF(AH269&gt;10,1.1,(1+AH269/100))))</f>
        <v>2.4640000000000004</v>
      </c>
      <c r="AS269" s="910">
        <f t="shared" si="79"/>
        <v>2.545312</v>
      </c>
      <c r="AT269" s="910">
        <f t="shared" si="83"/>
        <v>2.5707651199999999</v>
      </c>
      <c r="AU269" s="910">
        <f t="shared" si="83"/>
        <v>2.5964727711999998</v>
      </c>
      <c r="AV269" s="910">
        <f t="shared" si="83"/>
        <v>2.6224374989119998</v>
      </c>
      <c r="AW269" s="669">
        <f t="shared" si="80"/>
        <v>12.798987390112</v>
      </c>
      <c r="AX269" s="770">
        <f t="shared" si="81"/>
        <v>19.21192943577304</v>
      </c>
      <c r="AY269" s="959">
        <v>1.97</v>
      </c>
      <c r="AZ269" s="896">
        <v>0.08</v>
      </c>
      <c r="BA269" s="896">
        <v>-32.64</v>
      </c>
      <c r="BB269" s="896">
        <v>-13.19</v>
      </c>
      <c r="BC269" s="896">
        <v>-16.68</v>
      </c>
      <c r="BE269" s="641">
        <v>2007</v>
      </c>
      <c r="BF269" s="922">
        <f t="shared" si="82"/>
        <v>1</v>
      </c>
      <c r="BG269" s="906">
        <v>17.8</v>
      </c>
    </row>
    <row r="270" spans="1:59" ht="11.25" customHeight="1" x14ac:dyDescent="0.2">
      <c r="A270" s="904" t="s">
        <v>4279</v>
      </c>
      <c r="B270" s="899" t="s">
        <v>4278</v>
      </c>
      <c r="C270" s="957" t="s">
        <v>131</v>
      </c>
      <c r="D270" s="957" t="s">
        <v>4345</v>
      </c>
      <c r="E270" s="924">
        <v>15</v>
      </c>
      <c r="F270" s="1235">
        <v>269</v>
      </c>
      <c r="G270" s="1235" t="s">
        <v>106</v>
      </c>
      <c r="H270" s="1235" t="s">
        <v>106</v>
      </c>
      <c r="I270" s="898">
        <v>65.349999999999994</v>
      </c>
      <c r="J270" s="669">
        <f t="shared" si="69"/>
        <v>3.0910482019892891</v>
      </c>
      <c r="K270" s="901">
        <v>0.505</v>
      </c>
      <c r="L270" s="911">
        <v>4</v>
      </c>
      <c r="M270" s="660">
        <f t="shared" si="70"/>
        <v>2.02</v>
      </c>
      <c r="N270" s="651" t="s">
        <v>111</v>
      </c>
      <c r="O270" s="756">
        <v>0.47499999999999998</v>
      </c>
      <c r="P270" s="885">
        <v>43794</v>
      </c>
      <c r="Q270" s="885">
        <v>43818</v>
      </c>
      <c r="R270" s="660">
        <f t="shared" si="71"/>
        <v>6.3157894736842159</v>
      </c>
      <c r="S270" s="721">
        <f>IF(INDEX(Historical!$D$7:$D$1379,MATCH(B270,Historical!$B$7:$B$1403,0))=0,"n/a",(INDEX(Historical!$C$7:$C$1381,MATCH(B270,Historical!$B$7:$B$1403,0))/INDEX(Historical!$D$7:$D$1379,MATCH(B270,Historical!$B$7:$B$1403,0))-1)*100)</f>
        <v>11.239193083573484</v>
      </c>
      <c r="T270" s="721">
        <f>IF(INDEX(Historical!$F$7:$F$1372,MATCH(B270,Historical!$B$7:$B$1403,0))=0,"n/a",((INDEX(Historical!$C$7:$C$1381,MATCH(B270,Historical!$B$7:$B$1403,0))/INDEX(Historical!$F$7:$F$1372,MATCH(B270,Historical!$B$7:$B$1403,0)))^(1/3)-1)*100)</f>
        <v>8.7648795717572661</v>
      </c>
      <c r="U270" s="721">
        <f>IF(INDEX(Historical!$H$7:$H$1372,MATCH(B270,Historical!$B$7:$B$1403,0))=0,"n/a",((INDEX(Historical!$C$7:$C$1381,MATCH(B270,Historical!$B$7:$B$1403,0))/INDEX(Historical!$H$7:$H$1372,MATCH(B270,Historical!$B$7:$B$1403,0)))^(1/5)-1)*100)</f>
        <v>6.7845696486658724</v>
      </c>
      <c r="V270" s="721">
        <f>IF(INDEX(Historical!$O$7:$O$1372,MATCH(B270,Historical!$B$7:$B$1403,0))=0,"n/a",((INDEX(Historical!$C$7:$C$1381,MATCH(B270,Historical!$B$7:$B$1403,0))/INDEX(Historical!$O$7:$O$1372,MATCH(B270,Historical!$B$7:$B$1403,0)))^(1/10)-1)*100)</f>
        <v>4.9544929322863362</v>
      </c>
      <c r="W270" s="722">
        <f t="shared" si="72"/>
        <v>1.3693771979073175</v>
      </c>
      <c r="X270" s="723">
        <f t="shared" si="73"/>
        <v>3.570826130876775</v>
      </c>
      <c r="Y270" s="900" t="s">
        <v>4280</v>
      </c>
      <c r="Z270" s="669">
        <f t="shared" si="74"/>
        <v>77.692307692307693</v>
      </c>
      <c r="AA270" s="910">
        <f t="shared" si="75"/>
        <v>25.134615384615383</v>
      </c>
      <c r="AB270" s="911">
        <v>12</v>
      </c>
      <c r="AC270" s="889">
        <v>2.6</v>
      </c>
      <c r="AD270" s="889">
        <v>3.87</v>
      </c>
      <c r="AE270" s="889">
        <v>2.88</v>
      </c>
      <c r="AF270" s="889">
        <v>1.78</v>
      </c>
      <c r="AG270" s="889">
        <v>6.8000000000000007</v>
      </c>
      <c r="AH270" s="889">
        <v>10.299999999999999</v>
      </c>
      <c r="AI270" s="889">
        <v>8.68</v>
      </c>
      <c r="AJ270" s="889">
        <v>1.9</v>
      </c>
      <c r="AK270" s="889">
        <v>6.5</v>
      </c>
      <c r="AL270" s="902">
        <v>15030</v>
      </c>
      <c r="AM270" s="896">
        <v>0.2</v>
      </c>
      <c r="AN270" s="889">
        <v>1.1399999999999999</v>
      </c>
      <c r="AO270" s="762">
        <f t="shared" si="76"/>
        <v>-15.258997533960223</v>
      </c>
      <c r="AP270" s="763">
        <f t="shared" si="77"/>
        <v>9.8756178506551606</v>
      </c>
      <c r="AQ270" s="912">
        <f t="shared" si="78"/>
        <v>41.011607693386367</v>
      </c>
      <c r="AR270" s="669">
        <f>INDEX(Historical!$C$7:$C$1381,MATCH(B270,Historical!$B$7:$B$1403,0))*IF(AH270="n/a",1.03,IF(AH270&lt;0,1.01,IF(AH270&gt;10,1.1,(1+AH270/100))))</f>
        <v>2.1230000000000002</v>
      </c>
      <c r="AS270" s="910">
        <f t="shared" si="79"/>
        <v>2.3072764000000001</v>
      </c>
      <c r="AT270" s="910">
        <f t="shared" si="83"/>
        <v>2.4572493660000001</v>
      </c>
      <c r="AU270" s="910">
        <f t="shared" si="83"/>
        <v>2.6169705747899998</v>
      </c>
      <c r="AV270" s="910">
        <f t="shared" si="83"/>
        <v>2.7870736621513497</v>
      </c>
      <c r="AW270" s="669">
        <f t="shared" si="80"/>
        <v>12.29157000294135</v>
      </c>
      <c r="AX270" s="770">
        <f t="shared" si="81"/>
        <v>18.808829384761058</v>
      </c>
      <c r="AY270" s="959">
        <v>0.22</v>
      </c>
      <c r="AZ270" s="896">
        <v>19.689999999999998</v>
      </c>
      <c r="BA270" s="896">
        <v>-14.649999999999999</v>
      </c>
      <c r="BB270" s="896">
        <v>-4.09</v>
      </c>
      <c r="BC270" s="896">
        <v>2.12</v>
      </c>
      <c r="BE270" s="641">
        <v>2005</v>
      </c>
      <c r="BF270" s="922">
        <f t="shared" si="82"/>
        <v>1</v>
      </c>
      <c r="BG270" s="906">
        <v>2.4</v>
      </c>
    </row>
    <row r="271" spans="1:59" ht="11.25" customHeight="1" x14ac:dyDescent="0.2">
      <c r="A271" s="905" t="s">
        <v>4605</v>
      </c>
      <c r="B271" s="899" t="s">
        <v>4600</v>
      </c>
      <c r="C271" s="957" t="s">
        <v>131</v>
      </c>
      <c r="D271" s="957" t="s">
        <v>4345</v>
      </c>
      <c r="E271" s="754">
        <v>5</v>
      </c>
      <c r="F271" s="1235">
        <v>864</v>
      </c>
      <c r="G271" s="1206" t="s">
        <v>106</v>
      </c>
      <c r="H271" s="1206" t="s">
        <v>106</v>
      </c>
      <c r="I271" s="898">
        <v>43.11</v>
      </c>
      <c r="J271" s="669">
        <f t="shared" si="69"/>
        <v>3.5490605427974948</v>
      </c>
      <c r="K271" s="901">
        <v>0.38250000000000001</v>
      </c>
      <c r="L271" s="911">
        <v>4</v>
      </c>
      <c r="M271" s="660">
        <f t="shared" si="70"/>
        <v>1.53</v>
      </c>
      <c r="N271" s="894" t="s">
        <v>295</v>
      </c>
      <c r="O271" s="756">
        <v>0.36249999999999999</v>
      </c>
      <c r="P271" s="885">
        <v>43880</v>
      </c>
      <c r="Q271" s="885">
        <v>43900</v>
      </c>
      <c r="R271" s="660">
        <f t="shared" si="71"/>
        <v>5.5172413793103496</v>
      </c>
      <c r="S271" s="721">
        <f>IF(INDEX(Historical!$D$7:$D$1379,MATCH(B271,Historical!$B$7:$B$1403,0))=0,"n/a",(INDEX(Historical!$C$7:$C$1381,MATCH(B271,Historical!$B$7:$B$1403,0))/INDEX(Historical!$D$7:$D$1379,MATCH(B271,Historical!$B$7:$B$1403,0))-1)*100)</f>
        <v>5.0724637681159424</v>
      </c>
      <c r="T271" s="721">
        <f>IF(INDEX(Historical!$F$7:$F$1372,MATCH(B271,Historical!$B$7:$B$1403,0))=0,"n/a",((INDEX(Historical!$C$7:$C$1381,MATCH(B271,Historical!$B$7:$B$1403,0))/INDEX(Historical!$F$7:$F$1372,MATCH(B271,Historical!$B$7:$B$1403,0)))^(1/3)-1)*100)</f>
        <v>4.6823932105689803</v>
      </c>
      <c r="U271" s="721">
        <f>IF(INDEX(Historical!$H$7:$H$1372,MATCH(B271,Historical!$B$7:$B$1403,0))=0,"n/a",((INDEX(Historical!$C$7:$C$1381,MATCH(B271,Historical!$B$7:$B$1403,0))/INDEX(Historical!$H$7:$H$1372,MATCH(B271,Historical!$B$7:$B$1403,0)))^(1/5)-1)*100)</f>
        <v>3.1785127261889867</v>
      </c>
      <c r="V271" s="721">
        <f>IF(INDEX(Historical!$O$7:$O$1372,MATCH(B271,Historical!$B$7:$B$1403,0))=0,"n/a",((INDEX(Historical!$C$7:$C$1381,MATCH(B271,Historical!$B$7:$B$1403,0))/INDEX(Historical!$O$7:$O$1372,MATCH(B271,Historical!$B$7:$B$1403,0)))^(1/10)-1)*100)</f>
        <v>-3.6359885063880881</v>
      </c>
      <c r="W271" s="722" t="str">
        <f t="shared" si="72"/>
        <v>n/a</v>
      </c>
      <c r="X271" s="723">
        <f t="shared" si="73"/>
        <v>0.32106189153424108</v>
      </c>
      <c r="Y271" s="900"/>
      <c r="Z271" s="669">
        <f t="shared" si="74"/>
        <v>50.830564784053159</v>
      </c>
      <c r="AA271" s="910">
        <f t="shared" si="75"/>
        <v>14.322259136212626</v>
      </c>
      <c r="AB271" s="911">
        <v>12</v>
      </c>
      <c r="AC271" s="889">
        <v>3.01</v>
      </c>
      <c r="AD271" s="889" t="s">
        <v>136</v>
      </c>
      <c r="AE271" s="889">
        <v>1.22</v>
      </c>
      <c r="AF271" s="889">
        <v>1.31</v>
      </c>
      <c r="AG271" s="889">
        <v>9.1999999999999993</v>
      </c>
      <c r="AH271" s="889">
        <v>45.7</v>
      </c>
      <c r="AI271" s="889">
        <v>-4.5</v>
      </c>
      <c r="AJ271" s="889">
        <v>9.9</v>
      </c>
      <c r="AK271" s="889">
        <v>-2.2999999999999998</v>
      </c>
      <c r="AL271" s="902">
        <v>42110</v>
      </c>
      <c r="AM271" s="896">
        <v>0.2</v>
      </c>
      <c r="AN271" s="889">
        <v>1.17</v>
      </c>
      <c r="AO271" s="762">
        <f t="shared" si="76"/>
        <v>-7.5946858672261444</v>
      </c>
      <c r="AP271" s="763">
        <f t="shared" si="77"/>
        <v>6.7275732689864816</v>
      </c>
      <c r="AQ271" s="912">
        <f t="shared" si="78"/>
        <v>-8.6833118125266182</v>
      </c>
      <c r="AR271" s="669">
        <f>INDEX(Historical!$C$7:$C$1381,MATCH(B271,Historical!$B$7:$B$1403,0))*IF(AH271="n/a",1.03,IF(AH271&lt;0,1.01,IF(AH271&gt;10,1.1,(1+AH271/100))))</f>
        <v>1.595</v>
      </c>
      <c r="AS271" s="910">
        <f t="shared" si="79"/>
        <v>1.6109499999999999</v>
      </c>
      <c r="AT271" s="910">
        <f t="shared" si="83"/>
        <v>1.6270594999999999</v>
      </c>
      <c r="AU271" s="910">
        <f t="shared" si="83"/>
        <v>1.6433300949999998</v>
      </c>
      <c r="AV271" s="910">
        <f t="shared" si="83"/>
        <v>1.6597633959499998</v>
      </c>
      <c r="AW271" s="669">
        <f t="shared" si="80"/>
        <v>8.1361029909499987</v>
      </c>
      <c r="AX271" s="770">
        <f t="shared" si="81"/>
        <v>18.872890259684524</v>
      </c>
      <c r="AY271" s="959">
        <v>0.3</v>
      </c>
      <c r="AZ271" s="896">
        <v>-0.70000000000000007</v>
      </c>
      <c r="BA271" s="896">
        <v>-15.770000000000001</v>
      </c>
      <c r="BB271" s="896">
        <v>-8.51</v>
      </c>
      <c r="BC271" s="896">
        <v>-8.3000000000000007</v>
      </c>
      <c r="BE271" s="641">
        <v>2016</v>
      </c>
      <c r="BF271" s="922">
        <f t="shared" si="82"/>
        <v>0</v>
      </c>
      <c r="BG271" s="906">
        <v>2.4</v>
      </c>
    </row>
    <row r="272" spans="1:59" ht="11.25" customHeight="1" x14ac:dyDescent="0.2">
      <c r="A272" s="887" t="s">
        <v>575</v>
      </c>
      <c r="B272" s="899" t="s">
        <v>576</v>
      </c>
      <c r="C272" s="957" t="s">
        <v>112</v>
      </c>
      <c r="D272" s="957" t="s">
        <v>4371</v>
      </c>
      <c r="E272" s="754">
        <v>25</v>
      </c>
      <c r="F272" s="1235">
        <v>135</v>
      </c>
      <c r="G272" s="1115" t="s">
        <v>106</v>
      </c>
      <c r="H272" s="1115" t="s">
        <v>106</v>
      </c>
      <c r="I272" s="889">
        <v>70.42</v>
      </c>
      <c r="J272" s="669">
        <f t="shared" si="69"/>
        <v>1.4200511218403862</v>
      </c>
      <c r="K272" s="908">
        <v>0.5</v>
      </c>
      <c r="L272" s="911">
        <v>2</v>
      </c>
      <c r="M272" s="660">
        <f t="shared" si="70"/>
        <v>1</v>
      </c>
      <c r="N272" s="894" t="s">
        <v>577</v>
      </c>
      <c r="O272" s="757">
        <v>0.45</v>
      </c>
      <c r="P272" s="885">
        <v>43616</v>
      </c>
      <c r="Q272" s="885">
        <v>43633</v>
      </c>
      <c r="R272" s="660">
        <f t="shared" si="71"/>
        <v>11.111111111111107</v>
      </c>
      <c r="S272" s="721">
        <f>IF(INDEX(Historical!$D$7:$D$1379,MATCH(B272,Historical!$B$7:$B$1403,0))=0,"n/a",(INDEX(Historical!$C$7:$C$1381,MATCH(B272,Historical!$B$7:$B$1403,0))/INDEX(Historical!$D$7:$D$1379,MATCH(B272,Historical!$B$7:$B$1403,0))-1)*100)</f>
        <v>11.111111111111116</v>
      </c>
      <c r="T272" s="721">
        <f>IF(INDEX(Historical!$F$7:$F$1372,MATCH(B272,Historical!$B$7:$B$1403,0))=0,"n/a",((INDEX(Historical!$C$7:$C$1381,MATCH(B272,Historical!$B$7:$B$1403,0))/INDEX(Historical!$F$7:$F$1372,MATCH(B272,Historical!$B$7:$B$1403,0)))^(1/3)-1)*100)</f>
        <v>7.7217345015941907</v>
      </c>
      <c r="U272" s="721">
        <f>IF(INDEX(Historical!$H$7:$H$1372,MATCH(B272,Historical!$B$7:$B$1403,0))=0,"n/a",((INDEX(Historical!$C$7:$C$1381,MATCH(B272,Historical!$B$7:$B$1403,0))/INDEX(Historical!$H$7:$H$1372,MATCH(B272,Historical!$B$7:$B$1403,0)))^(1/5)-1)*100)</f>
        <v>9.3362073943278112</v>
      </c>
      <c r="V272" s="721">
        <f>IF(INDEX(Historical!$O$7:$O$1372,MATCH(B272,Historical!$B$7:$B$1403,0))=0,"n/a",((INDEX(Historical!$C$7:$C$1381,MATCH(B272,Historical!$B$7:$B$1403,0))/INDEX(Historical!$O$7:$O$1372,MATCH(B272,Historical!$B$7:$B$1403,0)))^(1/10)-1)*100)</f>
        <v>10.159419920323188</v>
      </c>
      <c r="W272" s="722">
        <f t="shared" si="72"/>
        <v>0.91897051874501223</v>
      </c>
      <c r="X272" s="723">
        <f t="shared" si="73"/>
        <v>0.57277345977471228</v>
      </c>
      <c r="Y272" s="900"/>
      <c r="Z272" s="669">
        <f t="shared" si="74"/>
        <v>29.498525073746311</v>
      </c>
      <c r="AA272" s="910">
        <f t="shared" si="75"/>
        <v>20.772861356932154</v>
      </c>
      <c r="AB272" s="911">
        <v>12</v>
      </c>
      <c r="AC272" s="889">
        <v>3.39</v>
      </c>
      <c r="AD272" s="889">
        <v>3.72</v>
      </c>
      <c r="AE272" s="889">
        <v>1.47</v>
      </c>
      <c r="AF272" s="889">
        <v>5.44</v>
      </c>
      <c r="AG272" s="889">
        <v>30.3</v>
      </c>
      <c r="AH272" s="889">
        <v>44.6</v>
      </c>
      <c r="AI272" s="889">
        <v>9.77</v>
      </c>
      <c r="AJ272" s="889">
        <v>16.3</v>
      </c>
      <c r="AK272" s="889">
        <v>5.58</v>
      </c>
      <c r="AL272" s="902">
        <v>12000</v>
      </c>
      <c r="AM272" s="896">
        <v>0.1</v>
      </c>
      <c r="AN272" s="889">
        <v>0</v>
      </c>
      <c r="AO272" s="762">
        <f t="shared" si="76"/>
        <v>-10.016602840763957</v>
      </c>
      <c r="AP272" s="763">
        <f t="shared" si="77"/>
        <v>10.756258516168197</v>
      </c>
      <c r="AQ272" s="912">
        <f t="shared" si="78"/>
        <v>124.10747995024462</v>
      </c>
      <c r="AR272" s="669">
        <f>INDEX(Historical!$C$7:$C$1381,MATCH(B272,Historical!$B$7:$B$1403,0))*IF(AH272="n/a",1.03,IF(AH272&lt;0,1.01,IF(AH272&gt;10,1.1,(1+AH272/100))))</f>
        <v>1.1000000000000001</v>
      </c>
      <c r="AS272" s="910">
        <f t="shared" si="79"/>
        <v>1.20747</v>
      </c>
      <c r="AT272" s="910">
        <f t="shared" si="83"/>
        <v>1.2748468260000001</v>
      </c>
      <c r="AU272" s="910">
        <f t="shared" si="83"/>
        <v>1.3459832788908002</v>
      </c>
      <c r="AV272" s="910">
        <f t="shared" si="83"/>
        <v>1.4210891458529069</v>
      </c>
      <c r="AW272" s="669">
        <f t="shared" si="80"/>
        <v>6.3493892507437071</v>
      </c>
      <c r="AX272" s="770">
        <f t="shared" si="81"/>
        <v>9.0164573285198912</v>
      </c>
      <c r="AY272" s="959">
        <v>0.88</v>
      </c>
      <c r="AZ272" s="896">
        <v>3.5999999999999996</v>
      </c>
      <c r="BA272" s="896">
        <v>-13.74</v>
      </c>
      <c r="BB272" s="896">
        <v>-6.5500000000000007</v>
      </c>
      <c r="BC272" s="896">
        <v>-4.95</v>
      </c>
      <c r="BE272" s="641">
        <v>1995</v>
      </c>
      <c r="BF272" s="922">
        <f t="shared" si="82"/>
        <v>2</v>
      </c>
      <c r="BG272" s="906">
        <v>17.7</v>
      </c>
    </row>
    <row r="273" spans="1:59" ht="11.25" customHeight="1" x14ac:dyDescent="0.2">
      <c r="A273" s="895" t="s">
        <v>1165</v>
      </c>
      <c r="B273" s="899" t="s">
        <v>1166</v>
      </c>
      <c r="C273" s="957" t="s">
        <v>246</v>
      </c>
      <c r="D273" s="957" t="s">
        <v>4380</v>
      </c>
      <c r="E273" s="754">
        <v>8</v>
      </c>
      <c r="F273" s="1235">
        <v>584</v>
      </c>
      <c r="G273" s="1235" t="s">
        <v>106</v>
      </c>
      <c r="H273" s="1235" t="s">
        <v>106</v>
      </c>
      <c r="I273" s="898">
        <v>98.62</v>
      </c>
      <c r="J273" s="669">
        <f t="shared" si="69"/>
        <v>1.3790306225917663</v>
      </c>
      <c r="K273" s="901">
        <v>0.34</v>
      </c>
      <c r="L273" s="911">
        <v>4</v>
      </c>
      <c r="M273" s="660">
        <f t="shared" si="70"/>
        <v>1.36</v>
      </c>
      <c r="N273" s="894" t="s">
        <v>135</v>
      </c>
      <c r="O273" s="756">
        <v>0.32</v>
      </c>
      <c r="P273" s="885">
        <v>43698</v>
      </c>
      <c r="Q273" s="885">
        <v>43720</v>
      </c>
      <c r="R273" s="660">
        <f t="shared" si="71"/>
        <v>6.2500000000000053</v>
      </c>
      <c r="S273" s="721">
        <f>IF(INDEX(Historical!$D$7:$D$1379,MATCH(B273,Historical!$B$7:$B$1403,0))=0,"n/a",(INDEX(Historical!$C$7:$C$1381,MATCH(B273,Historical!$B$7:$B$1403,0))/INDEX(Historical!$D$7:$D$1379,MATCH(B273,Historical!$B$7:$B$1403,0))-1)*100)</f>
        <v>6.4516129032258229</v>
      </c>
      <c r="T273" s="721">
        <f>IF(INDEX(Historical!$F$7:$F$1372,MATCH(B273,Historical!$B$7:$B$1403,0))=0,"n/a",((INDEX(Historical!$C$7:$C$1381,MATCH(B273,Historical!$B$7:$B$1403,0))/INDEX(Historical!$F$7:$F$1372,MATCH(B273,Historical!$B$7:$B$1403,0)))^(1/3)-1)*100)</f>
        <v>9.6961310486523686</v>
      </c>
      <c r="U273" s="721">
        <f>IF(INDEX(Historical!$H$7:$H$1372,MATCH(B273,Historical!$B$7:$B$1403,0))=0,"n/a",((INDEX(Historical!$C$7:$C$1381,MATCH(B273,Historical!$B$7:$B$1403,0))/INDEX(Historical!$H$7:$H$1372,MATCH(B273,Historical!$B$7:$B$1403,0)))^(1/5)-1)*100)</f>
        <v>14.869835499703509</v>
      </c>
      <c r="V273" s="721" t="str">
        <f>IF(INDEX(Historical!$O$7:$O$1372,MATCH(B273,Historical!$B$7:$B$1403,0))=0,"n/a",((INDEX(Historical!$C$7:$C$1381,MATCH(B273,Historical!$B$7:$B$1403,0))/INDEX(Historical!$O$7:$O$1372,MATCH(B273,Historical!$B$7:$B$1403,0)))^(1/10)-1)*100)</f>
        <v>n/a</v>
      </c>
      <c r="W273" s="722" t="str">
        <f t="shared" si="72"/>
        <v>n/a</v>
      </c>
      <c r="X273" s="723">
        <f t="shared" si="73"/>
        <v>3.1637947871709593</v>
      </c>
      <c r="Y273" s="900"/>
      <c r="Z273" s="669">
        <f t="shared" si="74"/>
        <v>36.363636363636367</v>
      </c>
      <c r="AA273" s="910">
        <f t="shared" si="75"/>
        <v>26.36898395721925</v>
      </c>
      <c r="AB273" s="911">
        <v>12</v>
      </c>
      <c r="AC273" s="889">
        <v>3.74</v>
      </c>
      <c r="AD273" s="889">
        <v>1.77</v>
      </c>
      <c r="AE273" s="889">
        <v>1.1599999999999999</v>
      </c>
      <c r="AF273" s="889">
        <v>3.6</v>
      </c>
      <c r="AG273" s="889">
        <v>13.600000000000001</v>
      </c>
      <c r="AH273" s="889">
        <v>42</v>
      </c>
      <c r="AI273" s="889">
        <v>19.36</v>
      </c>
      <c r="AJ273" s="889">
        <v>4.7</v>
      </c>
      <c r="AK273" s="889">
        <v>14.91</v>
      </c>
      <c r="AL273" s="902">
        <v>13980</v>
      </c>
      <c r="AM273" s="896">
        <v>0.4</v>
      </c>
      <c r="AN273" s="889">
        <v>1.24</v>
      </c>
      <c r="AO273" s="762">
        <f t="shared" si="76"/>
        <v>-10.120117834923974</v>
      </c>
      <c r="AP273" s="763">
        <f t="shared" si="77"/>
        <v>16.248866122295276</v>
      </c>
      <c r="AQ273" s="912">
        <f t="shared" si="78"/>
        <v>105.40295599516281</v>
      </c>
      <c r="AR273" s="669">
        <f>INDEX(Historical!$C$7:$C$1381,MATCH(B273,Historical!$B$7:$B$1403,0))*IF(AH273="n/a",1.03,IF(AH273&lt;0,1.01,IF(AH273&gt;10,1.1,(1+AH273/100))))</f>
        <v>1.4520000000000002</v>
      </c>
      <c r="AS273" s="910">
        <f t="shared" si="79"/>
        <v>1.5972000000000004</v>
      </c>
      <c r="AT273" s="910">
        <f t="shared" si="83"/>
        <v>1.7569200000000005</v>
      </c>
      <c r="AU273" s="910">
        <f t="shared" si="83"/>
        <v>1.9326120000000007</v>
      </c>
      <c r="AV273" s="910">
        <f t="shared" si="83"/>
        <v>2.1258732000000009</v>
      </c>
      <c r="AW273" s="669">
        <f t="shared" si="80"/>
        <v>8.8646052000000033</v>
      </c>
      <c r="AX273" s="770">
        <f t="shared" si="81"/>
        <v>8.988648549989863</v>
      </c>
      <c r="AY273" s="959">
        <v>1.05</v>
      </c>
      <c r="AZ273" s="896">
        <v>5.4399999999999995</v>
      </c>
      <c r="BA273" s="896">
        <v>-31.509999999999998</v>
      </c>
      <c r="BB273" s="896">
        <v>-10.99</v>
      </c>
      <c r="BC273" s="896">
        <v>-18.95</v>
      </c>
      <c r="BE273" s="641">
        <v>2012</v>
      </c>
      <c r="BF273" s="922">
        <f t="shared" si="82"/>
        <v>0</v>
      </c>
      <c r="BG273" s="906">
        <v>2.6</v>
      </c>
    </row>
    <row r="274" spans="1:59" ht="11.25" customHeight="1" x14ac:dyDescent="0.2">
      <c r="A274" s="895" t="s">
        <v>1167</v>
      </c>
      <c r="B274" s="899" t="s">
        <v>1168</v>
      </c>
      <c r="C274" s="957" t="s">
        <v>112</v>
      </c>
      <c r="D274" s="957" t="s">
        <v>4378</v>
      </c>
      <c r="E274" s="754">
        <v>8</v>
      </c>
      <c r="F274" s="1235">
        <v>642</v>
      </c>
      <c r="G274" s="1235" t="s">
        <v>106</v>
      </c>
      <c r="H274" s="1235" t="s">
        <v>106</v>
      </c>
      <c r="I274" s="898">
        <v>73.650000000000006</v>
      </c>
      <c r="J274" s="669">
        <f t="shared" si="69"/>
        <v>1.0319076714188731</v>
      </c>
      <c r="K274" s="909">
        <v>0.19</v>
      </c>
      <c r="L274" s="911">
        <v>4</v>
      </c>
      <c r="M274" s="660">
        <f t="shared" si="70"/>
        <v>0.76</v>
      </c>
      <c r="N274" s="894" t="s">
        <v>596</v>
      </c>
      <c r="O274" s="760">
        <v>0.16</v>
      </c>
      <c r="P274" s="885">
        <v>43902</v>
      </c>
      <c r="Q274" s="885">
        <v>43917</v>
      </c>
      <c r="R274" s="660">
        <f t="shared" si="71"/>
        <v>18.75</v>
      </c>
      <c r="S274" s="721">
        <f>IF(INDEX(Historical!$D$7:$D$1379,MATCH(B274,Historical!$B$7:$B$1403,0))=0,"n/a",(INDEX(Historical!$C$7:$C$1381,MATCH(B274,Historical!$B$7:$B$1403,0))/INDEX(Historical!$D$7:$D$1379,MATCH(B274,Historical!$B$7:$B$1403,0))-1)*100)</f>
        <v>23.076923076923084</v>
      </c>
      <c r="T274" s="721">
        <f>IF(INDEX(Historical!$F$7:$F$1372,MATCH(B274,Historical!$B$7:$B$1403,0))=0,"n/a",((INDEX(Historical!$C$7:$C$1381,MATCH(B274,Historical!$B$7:$B$1403,0))/INDEX(Historical!$F$7:$F$1372,MATCH(B274,Historical!$B$7:$B$1403,0)))^(1/3)-1)*100)</f>
        <v>21.141372855475971</v>
      </c>
      <c r="U274" s="721">
        <f>IF(INDEX(Historical!$H$7:$H$1372,MATCH(B274,Historical!$B$7:$B$1403,0))=0,"n/a",((INDEX(Historical!$C$7:$C$1381,MATCH(B274,Historical!$B$7:$B$1403,0))/INDEX(Historical!$H$7:$H$1372,MATCH(B274,Historical!$B$7:$B$1403,0)))^(1/5)-1)*100)</f>
        <v>20.683526730903257</v>
      </c>
      <c r="V274" s="721" t="str">
        <f>IF(INDEX(Historical!$O$7:$O$1372,MATCH(B274,Historical!$B$7:$B$1403,0))=0,"n/a",((INDEX(Historical!$C$7:$C$1381,MATCH(B274,Historical!$B$7:$B$1403,0))/INDEX(Historical!$O$7:$O$1372,MATCH(B274,Historical!$B$7:$B$1403,0)))^(1/10)-1)*100)</f>
        <v>n/a</v>
      </c>
      <c r="W274" s="722" t="str">
        <f t="shared" si="72"/>
        <v>n/a</v>
      </c>
      <c r="X274" s="723">
        <f t="shared" si="73"/>
        <v>1.4669167894257631</v>
      </c>
      <c r="Y274" s="692" t="s">
        <v>4194</v>
      </c>
      <c r="Z274" s="669">
        <f t="shared" si="74"/>
        <v>49.673202614379086</v>
      </c>
      <c r="AA274" s="910">
        <f t="shared" si="75"/>
        <v>48.137254901960787</v>
      </c>
      <c r="AB274" s="911">
        <v>12</v>
      </c>
      <c r="AC274" s="889">
        <v>1.53</v>
      </c>
      <c r="AD274" s="889">
        <v>3.21</v>
      </c>
      <c r="AE274" s="889">
        <v>9.17</v>
      </c>
      <c r="AF274" s="889">
        <v>10.88</v>
      </c>
      <c r="AG274" s="889">
        <v>23</v>
      </c>
      <c r="AH274" s="889">
        <v>24.5</v>
      </c>
      <c r="AI274" s="889">
        <v>9.68</v>
      </c>
      <c r="AJ274" s="889">
        <v>14.099999999999998</v>
      </c>
      <c r="AK274" s="889">
        <v>15</v>
      </c>
      <c r="AL274" s="902">
        <v>3830</v>
      </c>
      <c r="AM274" s="896">
        <v>0.8</v>
      </c>
      <c r="AN274" s="889">
        <v>0</v>
      </c>
      <c r="AO274" s="762">
        <f t="shared" si="76"/>
        <v>-26.421820499638656</v>
      </c>
      <c r="AP274" s="763">
        <f t="shared" si="77"/>
        <v>21.715434402322131</v>
      </c>
      <c r="AQ274" s="912">
        <f t="shared" si="78"/>
        <v>382.46281760397915</v>
      </c>
      <c r="AR274" s="669">
        <f>INDEX(Historical!$C$7:$C$1381,MATCH(B274,Historical!$B$7:$B$1403,0))*IF(AH274="n/a",1.03,IF(AH274&lt;0,1.01,IF(AH274&gt;10,1.1,(1+AH274/100))))</f>
        <v>0.70400000000000007</v>
      </c>
      <c r="AS274" s="910">
        <f t="shared" si="79"/>
        <v>0.77214720000000003</v>
      </c>
      <c r="AT274" s="910">
        <f t="shared" si="83"/>
        <v>0.8493619200000001</v>
      </c>
      <c r="AU274" s="910">
        <f t="shared" si="83"/>
        <v>0.93429811200000024</v>
      </c>
      <c r="AV274" s="910">
        <f t="shared" si="83"/>
        <v>1.0277279232000003</v>
      </c>
      <c r="AW274" s="669">
        <f t="shared" si="80"/>
        <v>4.2875351552000014</v>
      </c>
      <c r="AX274" s="770">
        <f t="shared" si="81"/>
        <v>5.8215005501697235</v>
      </c>
      <c r="AY274" s="959">
        <v>0.4</v>
      </c>
      <c r="AZ274" s="896">
        <v>35.44</v>
      </c>
      <c r="BA274" s="896">
        <v>-11.07</v>
      </c>
      <c r="BB274" s="896">
        <v>0.45999999999999996</v>
      </c>
      <c r="BC274" s="896">
        <v>10.37</v>
      </c>
      <c r="BE274" s="641">
        <v>2013</v>
      </c>
      <c r="BF274" s="922">
        <f t="shared" si="82"/>
        <v>0</v>
      </c>
      <c r="BG274" s="906">
        <v>15.299999999999999</v>
      </c>
    </row>
    <row r="275" spans="1:59" ht="11.25" customHeight="1" x14ac:dyDescent="0.2">
      <c r="A275" s="887" t="s">
        <v>1169</v>
      </c>
      <c r="B275" s="899" t="s">
        <v>1170</v>
      </c>
      <c r="C275" s="957" t="s">
        <v>4335</v>
      </c>
      <c r="D275" s="957" t="s">
        <v>4336</v>
      </c>
      <c r="E275" s="754">
        <v>10</v>
      </c>
      <c r="F275" s="1235">
        <v>356</v>
      </c>
      <c r="G275" s="1158" t="s">
        <v>106</v>
      </c>
      <c r="H275" s="1158" t="s">
        <v>106</v>
      </c>
      <c r="I275" s="898">
        <v>100.36</v>
      </c>
      <c r="J275" s="669">
        <f t="shared" si="69"/>
        <v>3.5870864886408929</v>
      </c>
      <c r="K275" s="901">
        <v>0.9</v>
      </c>
      <c r="L275" s="911">
        <v>4</v>
      </c>
      <c r="M275" s="660">
        <f t="shared" si="70"/>
        <v>3.6</v>
      </c>
      <c r="N275" s="894" t="s">
        <v>319</v>
      </c>
      <c r="O275" s="756">
        <v>0.86</v>
      </c>
      <c r="P275" s="885">
        <v>43629</v>
      </c>
      <c r="Q275" s="885">
        <v>43644</v>
      </c>
      <c r="R275" s="660">
        <f t="shared" si="71"/>
        <v>4.6511627906976782</v>
      </c>
      <c r="S275" s="721">
        <f>IF(INDEX(Historical!$D$7:$D$1379,MATCH(B275,Historical!$B$7:$B$1403,0))=0,"n/a",(INDEX(Historical!$C$7:$C$1381,MATCH(B275,Historical!$B$7:$B$1403,0))/INDEX(Historical!$D$7:$D$1379,MATCH(B275,Historical!$B$7:$B$1403,0))-1)*100)</f>
        <v>5.9523809523809534</v>
      </c>
      <c r="T275" s="721">
        <f>IF(INDEX(Historical!$F$7:$F$1372,MATCH(B275,Historical!$B$7:$B$1403,0))=0,"n/a",((INDEX(Historical!$C$7:$C$1381,MATCH(B275,Historical!$B$7:$B$1403,0))/INDEX(Historical!$F$7:$F$1372,MATCH(B275,Historical!$B$7:$B$1403,0)))^(1/3)-1)*100)</f>
        <v>6.7072987030458497</v>
      </c>
      <c r="U275" s="721">
        <f>IF(INDEX(Historical!$H$7:$H$1372,MATCH(B275,Historical!$B$7:$B$1403,0))=0,"n/a",((INDEX(Historical!$C$7:$C$1381,MATCH(B275,Historical!$B$7:$B$1403,0))/INDEX(Historical!$H$7:$H$1372,MATCH(B275,Historical!$B$7:$B$1403,0)))^(1/5)-1)*100)</f>
        <v>14.486501579041743</v>
      </c>
      <c r="V275" s="721">
        <f>IF(INDEX(Historical!$O$7:$O$1372,MATCH(B275,Historical!$B$7:$B$1403,0))=0,"n/a",((INDEX(Historical!$C$7:$C$1381,MATCH(B275,Historical!$B$7:$B$1403,0))/INDEX(Historical!$O$7:$O$1372,MATCH(B275,Historical!$B$7:$B$1403,0)))^(1/10)-1)*100)</f>
        <v>25.07388505219734</v>
      </c>
      <c r="W275" s="722">
        <f t="shared" si="72"/>
        <v>0.57775257200408292</v>
      </c>
      <c r="X275" s="723">
        <f t="shared" si="73"/>
        <v>0.95305931441064107</v>
      </c>
      <c r="Y275" s="682"/>
      <c r="Z275" s="669">
        <f t="shared" si="74"/>
        <v>109.75609756097562</v>
      </c>
      <c r="AA275" s="910">
        <f t="shared" si="75"/>
        <v>30.597560975609756</v>
      </c>
      <c r="AB275" s="911">
        <v>12</v>
      </c>
      <c r="AC275" s="889">
        <v>3.28</v>
      </c>
      <c r="AD275" s="889">
        <v>5.0999999999999996</v>
      </c>
      <c r="AE275" s="889">
        <v>10.220000000000001</v>
      </c>
      <c r="AF275" s="889">
        <v>5.12</v>
      </c>
      <c r="AG275" s="889">
        <v>17.599999999999998</v>
      </c>
      <c r="AH275" s="889">
        <v>-15.9</v>
      </c>
      <c r="AI275" s="889">
        <v>4.8099999999999996</v>
      </c>
      <c r="AJ275" s="889">
        <v>15.2</v>
      </c>
      <c r="AK275" s="889">
        <v>6</v>
      </c>
      <c r="AL275" s="902">
        <v>12770</v>
      </c>
      <c r="AM275" s="896">
        <v>1.0999999999999999</v>
      </c>
      <c r="AN275" s="889">
        <v>1.91</v>
      </c>
      <c r="AO275" s="762">
        <f t="shared" si="76"/>
        <v>-12.523972907927121</v>
      </c>
      <c r="AP275" s="763">
        <f t="shared" si="77"/>
        <v>18.073588067682635</v>
      </c>
      <c r="AQ275" s="912">
        <f t="shared" si="78"/>
        <v>163.86824338009802</v>
      </c>
      <c r="AR275" s="669">
        <f>INDEX(Historical!$C$7:$C$1381,MATCH(B275,Historical!$B$7:$B$1403,0))*IF(AH275="n/a",1.03,IF(AH275&lt;0,1.01,IF(AH275&gt;10,1.1,(1+AH275/100))))</f>
        <v>3.5956000000000001</v>
      </c>
      <c r="AS275" s="910">
        <f t="shared" si="79"/>
        <v>3.76854836</v>
      </c>
      <c r="AT275" s="910">
        <f t="shared" si="83"/>
        <v>3.9946612616000001</v>
      </c>
      <c r="AU275" s="910">
        <f t="shared" si="83"/>
        <v>4.2343409372960004</v>
      </c>
      <c r="AV275" s="910">
        <f t="shared" si="83"/>
        <v>4.4884013935337608</v>
      </c>
      <c r="AW275" s="669">
        <f t="shared" si="80"/>
        <v>20.081551952429759</v>
      </c>
      <c r="AX275" s="770">
        <f t="shared" si="81"/>
        <v>20.009517688750257</v>
      </c>
      <c r="AY275" s="959">
        <v>0.17</v>
      </c>
      <c r="AZ275" s="896">
        <v>7.12</v>
      </c>
      <c r="BA275" s="896">
        <v>-19.36</v>
      </c>
      <c r="BB275" s="896">
        <v>-7.24</v>
      </c>
      <c r="BC275" s="896">
        <v>-9.51</v>
      </c>
      <c r="BE275" s="641">
        <v>2010</v>
      </c>
      <c r="BF275" s="922">
        <f t="shared" si="82"/>
        <v>0</v>
      </c>
      <c r="BG275" s="906">
        <v>5.3</v>
      </c>
    </row>
    <row r="276" spans="1:59" ht="11.25" customHeight="1" x14ac:dyDescent="0.2">
      <c r="A276" s="895" t="s">
        <v>1163</v>
      </c>
      <c r="B276" s="899" t="s">
        <v>1164</v>
      </c>
      <c r="C276" s="957" t="s">
        <v>108</v>
      </c>
      <c r="D276" s="957" t="s">
        <v>4355</v>
      </c>
      <c r="E276" s="754">
        <v>8</v>
      </c>
      <c r="F276" s="1235">
        <v>638</v>
      </c>
      <c r="G276" s="1235" t="s">
        <v>106</v>
      </c>
      <c r="H276" s="1235" t="s">
        <v>106</v>
      </c>
      <c r="I276" s="898">
        <v>159</v>
      </c>
      <c r="J276" s="669">
        <f t="shared" si="69"/>
        <v>3.0188679245283021</v>
      </c>
      <c r="K276" s="901">
        <v>1.2</v>
      </c>
      <c r="L276" s="911">
        <v>4</v>
      </c>
      <c r="M276" s="660">
        <f t="shared" si="70"/>
        <v>4.8</v>
      </c>
      <c r="N276" s="894" t="s">
        <v>135</v>
      </c>
      <c r="O276" s="756">
        <v>1.1499999999999999</v>
      </c>
      <c r="P276" s="885">
        <v>43895</v>
      </c>
      <c r="Q276" s="885">
        <v>43910</v>
      </c>
      <c r="R276" s="660">
        <f t="shared" si="71"/>
        <v>4.3478260869565259</v>
      </c>
      <c r="S276" s="721">
        <f>IF(INDEX(Historical!$D$7:$D$1379,MATCH(B276,Historical!$B$7:$B$1403,0))=0,"n/a",(INDEX(Historical!$C$7:$C$1381,MATCH(B276,Historical!$B$7:$B$1403,0))/INDEX(Historical!$D$7:$D$1379,MATCH(B276,Historical!$B$7:$B$1403,0))-1)*100)</f>
        <v>14.285714285714302</v>
      </c>
      <c r="T276" s="721">
        <f>IF(INDEX(Historical!$F$7:$F$1372,MATCH(B276,Historical!$B$7:$B$1403,0))=0,"n/a",((INDEX(Historical!$C$7:$C$1381,MATCH(B276,Historical!$B$7:$B$1403,0))/INDEX(Historical!$F$7:$F$1372,MATCH(B276,Historical!$B$7:$B$1403,0)))^(1/3)-1)*100)</f>
        <v>15.576429093134902</v>
      </c>
      <c r="U276" s="721">
        <f>IF(INDEX(Historical!$H$7:$H$1372,MATCH(B276,Historical!$B$7:$B$1403,0))=0,"n/a",((INDEX(Historical!$C$7:$C$1381,MATCH(B276,Historical!$B$7:$B$1403,0))/INDEX(Historical!$H$7:$H$1372,MATCH(B276,Historical!$B$7:$B$1403,0)))^(1/5)-1)*100)</f>
        <v>23.203826267929074</v>
      </c>
      <c r="V276" s="721" t="str">
        <f>IF(INDEX(Historical!$O$7:$O$1372,MATCH(B276,Historical!$B$7:$B$1403,0))=0,"n/a",((INDEX(Historical!$C$7:$C$1381,MATCH(B276,Historical!$B$7:$B$1403,0))/INDEX(Historical!$O$7:$O$1372,MATCH(B276,Historical!$B$7:$B$1403,0)))^(1/10)-1)*100)</f>
        <v>n/a</v>
      </c>
      <c r="W276" s="722" t="str">
        <f t="shared" si="72"/>
        <v>n/a</v>
      </c>
      <c r="X276" s="723" t="str">
        <f t="shared" si="73"/>
        <v>n/a</v>
      </c>
      <c r="Y276" s="900"/>
      <c r="Z276" s="669" t="str">
        <f t="shared" si="74"/>
        <v>n/a</v>
      </c>
      <c r="AA276" s="910" t="str">
        <f t="shared" si="75"/>
        <v>n/a</v>
      </c>
      <c r="AB276" s="911">
        <v>12</v>
      </c>
      <c r="AC276" s="889" t="s">
        <v>136</v>
      </c>
      <c r="AD276" s="889" t="s">
        <v>136</v>
      </c>
      <c r="AE276" s="889" t="s">
        <v>136</v>
      </c>
      <c r="AF276" s="889" t="s">
        <v>136</v>
      </c>
      <c r="AG276" s="889" t="s">
        <v>136</v>
      </c>
      <c r="AH276" s="889" t="s">
        <v>136</v>
      </c>
      <c r="AI276" s="889" t="s">
        <v>136</v>
      </c>
      <c r="AJ276" s="889" t="s">
        <v>136</v>
      </c>
      <c r="AK276" s="889" t="s">
        <v>136</v>
      </c>
      <c r="AL276" s="902" t="s">
        <v>136</v>
      </c>
      <c r="AM276" s="896" t="s">
        <v>136</v>
      </c>
      <c r="AN276" s="889" t="s">
        <v>136</v>
      </c>
      <c r="AO276" s="762" t="str">
        <f t="shared" si="76"/>
        <v>n/a</v>
      </c>
      <c r="AP276" s="763">
        <f t="shared" si="77"/>
        <v>26.222694192457375</v>
      </c>
      <c r="AQ276" s="912" t="str">
        <f t="shared" si="78"/>
        <v>n/a</v>
      </c>
      <c r="AR276" s="669">
        <f>INDEX(Historical!$C$7:$C$1381,MATCH(B276,Historical!$B$7:$B$1403,0))*IF(AH276="n/a",1.03,IF(AH276&lt;0,1.01,IF(AH276&gt;10,1.1,(1+AH276/100))))</f>
        <v>4.5320000000000009</v>
      </c>
      <c r="AS276" s="910">
        <f t="shared" si="79"/>
        <v>4.6679600000000008</v>
      </c>
      <c r="AT276" s="910">
        <f t="shared" si="83"/>
        <v>4.8079988000000009</v>
      </c>
      <c r="AU276" s="910">
        <f t="shared" si="83"/>
        <v>4.9522387640000014</v>
      </c>
      <c r="AV276" s="910">
        <f t="shared" si="83"/>
        <v>5.1008059269200015</v>
      </c>
      <c r="AW276" s="669">
        <f t="shared" si="80"/>
        <v>24.061003490920001</v>
      </c>
      <c r="AX276" s="770">
        <f t="shared" si="81"/>
        <v>15.132706598062896</v>
      </c>
      <c r="AY276" s="959" t="s">
        <v>136</v>
      </c>
      <c r="AZ276" s="896" t="s">
        <v>136</v>
      </c>
      <c r="BA276" s="896" t="s">
        <v>136</v>
      </c>
      <c r="BB276" s="896" t="s">
        <v>136</v>
      </c>
      <c r="BC276" s="896" t="s">
        <v>136</v>
      </c>
      <c r="BD276" s="932" t="s">
        <v>4281</v>
      </c>
      <c r="BE276" s="641">
        <v>2013</v>
      </c>
      <c r="BF276" s="922">
        <f t="shared" si="82"/>
        <v>0</v>
      </c>
      <c r="BG276" s="906" t="s">
        <v>136</v>
      </c>
    </row>
    <row r="277" spans="1:59" ht="11.25" customHeight="1" x14ac:dyDescent="0.2">
      <c r="A277" s="887" t="s">
        <v>1184</v>
      </c>
      <c r="B277" s="899" t="s">
        <v>1185</v>
      </c>
      <c r="C277" s="957" t="s">
        <v>108</v>
      </c>
      <c r="D277" s="957" t="s">
        <v>118</v>
      </c>
      <c r="E277" s="754">
        <v>11</v>
      </c>
      <c r="F277" s="1235">
        <v>328</v>
      </c>
      <c r="G277" s="1096" t="s">
        <v>37</v>
      </c>
      <c r="H277" s="1096" t="s">
        <v>37</v>
      </c>
      <c r="I277" s="898">
        <v>57.1</v>
      </c>
      <c r="J277" s="669">
        <f t="shared" si="69"/>
        <v>3.0823117338003501</v>
      </c>
      <c r="K277" s="901">
        <v>0.44</v>
      </c>
      <c r="L277" s="911">
        <v>4</v>
      </c>
      <c r="M277" s="660">
        <f t="shared" si="70"/>
        <v>1.76</v>
      </c>
      <c r="N277" s="894" t="s">
        <v>148</v>
      </c>
      <c r="O277" s="756">
        <v>0.42</v>
      </c>
      <c r="P277" s="885">
        <v>43896</v>
      </c>
      <c r="Q277" s="885">
        <v>43905</v>
      </c>
      <c r="R277" s="660">
        <f t="shared" si="71"/>
        <v>4.7619047619047663</v>
      </c>
      <c r="S277" s="721">
        <f>IF(INDEX(Historical!$D$7:$D$1379,MATCH(B277,Historical!$B$7:$B$1403,0))=0,"n/a",(INDEX(Historical!$C$7:$C$1381,MATCH(B277,Historical!$B$7:$B$1403,0))/INDEX(Historical!$D$7:$D$1379,MATCH(B277,Historical!$B$7:$B$1403,0))-1)*100)</f>
        <v>4.9999999999999822</v>
      </c>
      <c r="T277" s="721">
        <f>IF(INDEX(Historical!$F$7:$F$1372,MATCH(B277,Historical!$B$7:$B$1403,0))=0,"n/a",((INDEX(Historical!$C$7:$C$1381,MATCH(B277,Historical!$B$7:$B$1403,0))/INDEX(Historical!$F$7:$F$1372,MATCH(B277,Historical!$B$7:$B$1403,0)))^(1/3)-1)*100)</f>
        <v>11.868894208139679</v>
      </c>
      <c r="U277" s="721">
        <f>IF(INDEX(Historical!$H$7:$H$1372,MATCH(B277,Historical!$B$7:$B$1403,0))=0,"n/a",((INDEX(Historical!$C$7:$C$1381,MATCH(B277,Historical!$B$7:$B$1403,0))/INDEX(Historical!$H$7:$H$1372,MATCH(B277,Historical!$B$7:$B$1403,0)))^(1/5)-1)*100)</f>
        <v>14.869835499703509</v>
      </c>
      <c r="V277" s="721" t="str">
        <f>IF(INDEX(Historical!$O$7:$O$1372,MATCH(B277,Historical!$B$7:$B$1403,0))=0,"n/a",((INDEX(Historical!$C$7:$C$1381,MATCH(B277,Historical!$B$7:$B$1403,0))/INDEX(Historical!$O$7:$O$1372,MATCH(B277,Historical!$B$7:$B$1403,0)))^(1/10)-1)*100)</f>
        <v>n/a</v>
      </c>
      <c r="W277" s="722" t="str">
        <f t="shared" si="72"/>
        <v>n/a</v>
      </c>
      <c r="X277" s="723">
        <f t="shared" si="73"/>
        <v>0.62478300418922317</v>
      </c>
      <c r="Y277" s="691" t="s">
        <v>4523</v>
      </c>
      <c r="Z277" s="669">
        <f t="shared" si="74"/>
        <v>28.29581993569132</v>
      </c>
      <c r="AA277" s="910">
        <f t="shared" si="75"/>
        <v>9.180064308681672</v>
      </c>
      <c r="AB277" s="911">
        <v>12</v>
      </c>
      <c r="AC277" s="889">
        <v>6.22</v>
      </c>
      <c r="AD277" s="889">
        <v>3.4</v>
      </c>
      <c r="AE277" s="889">
        <v>1.04</v>
      </c>
      <c r="AF277" s="889">
        <v>1.46</v>
      </c>
      <c r="AG277" s="889">
        <v>17</v>
      </c>
      <c r="AH277" s="889">
        <v>48.6</v>
      </c>
      <c r="AI277" s="889">
        <v>-3.2199999999999998</v>
      </c>
      <c r="AJ277" s="889">
        <v>23.799999999999997</v>
      </c>
      <c r="AK277" s="889">
        <v>2.7</v>
      </c>
      <c r="AL277" s="902">
        <v>6430</v>
      </c>
      <c r="AM277" s="896">
        <v>0.3</v>
      </c>
      <c r="AN277" s="889">
        <v>0.23</v>
      </c>
      <c r="AO277" s="762">
        <f t="shared" si="76"/>
        <v>8.7720829248221861</v>
      </c>
      <c r="AP277" s="763">
        <f t="shared" si="77"/>
        <v>17.952147233503858</v>
      </c>
      <c r="AQ277" s="912">
        <f t="shared" si="78"/>
        <v>-22.819421295321995</v>
      </c>
      <c r="AR277" s="669">
        <f>INDEX(Historical!$C$7:$C$1381,MATCH(B277,Historical!$B$7:$B$1403,0))*IF(AH277="n/a",1.03,IF(AH277&lt;0,1.01,IF(AH277&gt;10,1.1,(1+AH277/100))))</f>
        <v>1.8480000000000001</v>
      </c>
      <c r="AS277" s="910">
        <f t="shared" si="79"/>
        <v>1.8664800000000001</v>
      </c>
      <c r="AT277" s="910">
        <f t="shared" si="83"/>
        <v>1.9168749599999999</v>
      </c>
      <c r="AU277" s="910">
        <f t="shared" si="83"/>
        <v>1.9686305839199998</v>
      </c>
      <c r="AV277" s="910">
        <f t="shared" si="83"/>
        <v>2.0217836096858397</v>
      </c>
      <c r="AW277" s="669">
        <f t="shared" si="80"/>
        <v>9.6217691536058396</v>
      </c>
      <c r="AX277" s="770">
        <f t="shared" si="81"/>
        <v>16.850734069362243</v>
      </c>
      <c r="AY277" s="959">
        <v>0.88</v>
      </c>
      <c r="AZ277" s="896">
        <v>18.22</v>
      </c>
      <c r="BA277" s="896">
        <v>-14.01</v>
      </c>
      <c r="BB277" s="896">
        <v>-6.21</v>
      </c>
      <c r="BC277" s="896">
        <v>-2.75</v>
      </c>
      <c r="BE277" s="641">
        <v>2010</v>
      </c>
      <c r="BF277" s="922">
        <f t="shared" si="82"/>
        <v>0</v>
      </c>
      <c r="BG277" s="906">
        <v>6.2</v>
      </c>
    </row>
    <row r="278" spans="1:59" ht="11.25" customHeight="1" x14ac:dyDescent="0.2">
      <c r="A278" s="887" t="s">
        <v>582</v>
      </c>
      <c r="B278" s="899" t="s">
        <v>583</v>
      </c>
      <c r="C278" s="957" t="s">
        <v>112</v>
      </c>
      <c r="D278" s="957" t="s">
        <v>4348</v>
      </c>
      <c r="E278" s="754">
        <v>21</v>
      </c>
      <c r="F278" s="1235">
        <v>165</v>
      </c>
      <c r="G278" s="1157" t="s">
        <v>106</v>
      </c>
      <c r="H278" s="1157" t="s">
        <v>106</v>
      </c>
      <c r="I278" s="898">
        <v>34.22</v>
      </c>
      <c r="J278" s="669">
        <f t="shared" si="69"/>
        <v>2.9222676797194622</v>
      </c>
      <c r="K278" s="901">
        <v>0.25</v>
      </c>
      <c r="L278" s="911">
        <v>4</v>
      </c>
      <c r="M278" s="660">
        <f t="shared" si="70"/>
        <v>1</v>
      </c>
      <c r="N278" s="894" t="s">
        <v>468</v>
      </c>
      <c r="O278" s="756">
        <v>0.22</v>
      </c>
      <c r="P278" s="1196">
        <v>43860</v>
      </c>
      <c r="Q278" s="1196">
        <v>43888</v>
      </c>
      <c r="R278" s="660">
        <f t="shared" si="71"/>
        <v>13.636363636363635</v>
      </c>
      <c r="S278" s="721">
        <f>IF(INDEX(Historical!$D$7:$D$1379,MATCH(B278,Historical!$B$7:$B$1403,0))=0,"n/a",(INDEX(Historical!$C$7:$C$1381,MATCH(B278,Historical!$B$7:$B$1403,0))/INDEX(Historical!$D$7:$D$1379,MATCH(B278,Historical!$B$7:$B$1403,0))-1)*100)</f>
        <v>12.987012987012992</v>
      </c>
      <c r="T278" s="721">
        <f>IF(INDEX(Historical!$F$7:$F$1372,MATCH(B278,Historical!$B$7:$B$1403,0))=0,"n/a",((INDEX(Historical!$C$7:$C$1381,MATCH(B278,Historical!$B$7:$B$1403,0))/INDEX(Historical!$F$7:$F$1372,MATCH(B278,Historical!$B$7:$B$1403,0)))^(1/3)-1)*100)</f>
        <v>13.18511959629507</v>
      </c>
      <c r="U278" s="721">
        <f>IF(INDEX(Historical!$H$7:$H$1372,MATCH(B278,Historical!$B$7:$B$1403,0))=0,"n/a",((INDEX(Historical!$C$7:$C$1381,MATCH(B278,Historical!$B$7:$B$1403,0))/INDEX(Historical!$H$7:$H$1372,MATCH(B278,Historical!$B$7:$B$1403,0)))^(1/5)-1)*100)</f>
        <v>11.714578086971738</v>
      </c>
      <c r="V278" s="721">
        <f>IF(INDEX(Historical!$O$7:$O$1372,MATCH(B278,Historical!$B$7:$B$1403,0))=0,"n/a",((INDEX(Historical!$C$7:$C$1381,MATCH(B278,Historical!$B$7:$B$1403,0))/INDEX(Historical!$O$7:$O$1372,MATCH(B278,Historical!$B$7:$B$1403,0)))^(1/10)-1)*100)</f>
        <v>17.064354502381818</v>
      </c>
      <c r="W278" s="722">
        <f t="shared" si="72"/>
        <v>0.68649406488458931</v>
      </c>
      <c r="X278" s="723">
        <f t="shared" si="73"/>
        <v>1.1051488761294093</v>
      </c>
      <c r="Y278" s="682"/>
      <c r="Z278" s="669">
        <f t="shared" si="74"/>
        <v>72.463768115942045</v>
      </c>
      <c r="AA278" s="910">
        <f t="shared" si="75"/>
        <v>24.797101449275363</v>
      </c>
      <c r="AB278" s="911">
        <v>12</v>
      </c>
      <c r="AC278" s="889">
        <v>1.38</v>
      </c>
      <c r="AD278" s="889">
        <v>1.3</v>
      </c>
      <c r="AE278" s="889">
        <v>3.7</v>
      </c>
      <c r="AF278" s="889">
        <v>7.34</v>
      </c>
      <c r="AG278" s="889">
        <v>31.2</v>
      </c>
      <c r="AH278" s="889">
        <v>6.6000000000000005</v>
      </c>
      <c r="AI278" s="889">
        <v>7.4899999999999993</v>
      </c>
      <c r="AJ278" s="889">
        <v>10.6</v>
      </c>
      <c r="AK278" s="889">
        <v>19</v>
      </c>
      <c r="AL278" s="902">
        <v>19730</v>
      </c>
      <c r="AM278" s="896">
        <v>0.1</v>
      </c>
      <c r="AN278" s="889">
        <v>0.13</v>
      </c>
      <c r="AO278" s="762">
        <f t="shared" si="76"/>
        <v>-10.160255682584163</v>
      </c>
      <c r="AP278" s="763">
        <f t="shared" si="77"/>
        <v>14.6368457666912</v>
      </c>
      <c r="AQ278" s="912">
        <f t="shared" si="78"/>
        <v>184.41809962540177</v>
      </c>
      <c r="AR278" s="669">
        <f>INDEX(Historical!$C$7:$C$1381,MATCH(B278,Historical!$B$7:$B$1403,0))*IF(AH278="n/a",1.03,IF(AH278&lt;0,1.01,IF(AH278&gt;10,1.1,(1+AH278/100))))</f>
        <v>0.92742000000000002</v>
      </c>
      <c r="AS278" s="910">
        <f t="shared" si="79"/>
        <v>0.99688375799999995</v>
      </c>
      <c r="AT278" s="910">
        <f t="shared" si="83"/>
        <v>1.0965721338000001</v>
      </c>
      <c r="AU278" s="910">
        <f t="shared" si="83"/>
        <v>1.2062293471800001</v>
      </c>
      <c r="AV278" s="910">
        <f t="shared" si="83"/>
        <v>1.3268522818980002</v>
      </c>
      <c r="AW278" s="669">
        <f t="shared" si="80"/>
        <v>5.5539575208780008</v>
      </c>
      <c r="AX278" s="770">
        <f t="shared" si="81"/>
        <v>16.230150557796613</v>
      </c>
      <c r="AY278" s="959">
        <v>1.35</v>
      </c>
      <c r="AZ278" s="896">
        <v>20.580000000000002</v>
      </c>
      <c r="BA278" s="896">
        <v>-12.94</v>
      </c>
      <c r="BB278" s="896">
        <v>-7.0900000000000007</v>
      </c>
      <c r="BC278" s="896">
        <v>1.1400000000000001</v>
      </c>
      <c r="BE278" s="641">
        <v>2000</v>
      </c>
      <c r="BF278" s="922">
        <f t="shared" si="82"/>
        <v>2</v>
      </c>
      <c r="BG278" s="906">
        <v>21.099999999999998</v>
      </c>
    </row>
    <row r="279" spans="1:59" s="796" customFormat="1" ht="11.25" customHeight="1" x14ac:dyDescent="0.2">
      <c r="A279" s="777" t="s">
        <v>1222</v>
      </c>
      <c r="B279" s="804" t="s">
        <v>1223</v>
      </c>
      <c r="C279" s="957" t="s">
        <v>112</v>
      </c>
      <c r="D279" s="957" t="s">
        <v>1224</v>
      </c>
      <c r="E279" s="778">
        <v>8</v>
      </c>
      <c r="F279" s="1235">
        <v>636</v>
      </c>
      <c r="G279" s="1234" t="s">
        <v>106</v>
      </c>
      <c r="H279" s="1234" t="s">
        <v>106</v>
      </c>
      <c r="I279" s="779">
        <v>61.75</v>
      </c>
      <c r="J279" s="780">
        <f t="shared" si="69"/>
        <v>1.5546558704453439</v>
      </c>
      <c r="K279" s="781">
        <v>0.24</v>
      </c>
      <c r="L279" s="782">
        <v>4</v>
      </c>
      <c r="M279" s="783">
        <f t="shared" si="70"/>
        <v>0.96</v>
      </c>
      <c r="N279" s="784" t="s">
        <v>135</v>
      </c>
      <c r="O279" s="785">
        <v>0.22</v>
      </c>
      <c r="P279" s="786">
        <v>43887</v>
      </c>
      <c r="Q279" s="786">
        <v>43907</v>
      </c>
      <c r="R279" s="783">
        <f t="shared" si="71"/>
        <v>9.0909090909090864</v>
      </c>
      <c r="S279" s="721">
        <f>IF(INDEX(Historical!$D$7:$D$1379,MATCH(B279,Historical!$B$7:$B$1403,0))=0,"n/a",(INDEX(Historical!$C$7:$C$1381,MATCH(B279,Historical!$B$7:$B$1403,0))/INDEX(Historical!$D$7:$D$1379,MATCH(B279,Historical!$B$7:$B$1403,0))-1)*100)</f>
        <v>9.9999999999999858</v>
      </c>
      <c r="T279" s="721">
        <f>IF(INDEX(Historical!$F$7:$F$1372,MATCH(B279,Historical!$B$7:$B$1403,0))=0,"n/a",((INDEX(Historical!$C$7:$C$1381,MATCH(B279,Historical!$B$7:$B$1403,0))/INDEX(Historical!$F$7:$F$1372,MATCH(B279,Historical!$B$7:$B$1403,0)))^(1/3)-1)*100)</f>
        <v>11.199004528465784</v>
      </c>
      <c r="U279" s="721">
        <f>IF(INDEX(Historical!$H$7:$H$1372,MATCH(B279,Historical!$B$7:$B$1403,0))=0,"n/a",((INDEX(Historical!$C$7:$C$1381,MATCH(B279,Historical!$B$7:$B$1403,0))/INDEX(Historical!$H$7:$H$1372,MATCH(B279,Historical!$B$7:$B$1403,0)))^(1/5)-1)*100)</f>
        <v>12.888132073019754</v>
      </c>
      <c r="V279" s="721" t="str">
        <f>IF(INDEX(Historical!$O$7:$O$1372,MATCH(B279,Historical!$B$7:$B$1403,0))=0,"n/a",((INDEX(Historical!$C$7:$C$1381,MATCH(B279,Historical!$B$7:$B$1403,0))/INDEX(Historical!$O$7:$O$1372,MATCH(B279,Historical!$B$7:$B$1403,0)))^(1/10)-1)*100)</f>
        <v>n/a</v>
      </c>
      <c r="W279" s="722" t="str">
        <f t="shared" si="72"/>
        <v>n/a</v>
      </c>
      <c r="X279" s="723">
        <f t="shared" si="73"/>
        <v>0.74069724557584804</v>
      </c>
      <c r="Y279" s="787"/>
      <c r="Z279" s="780">
        <f t="shared" si="74"/>
        <v>31.372549019607842</v>
      </c>
      <c r="AA279" s="788">
        <f t="shared" si="75"/>
        <v>20.179738562091504</v>
      </c>
      <c r="AB279" s="782">
        <v>12</v>
      </c>
      <c r="AC279" s="789">
        <v>3.06</v>
      </c>
      <c r="AD279" s="789">
        <v>2.38</v>
      </c>
      <c r="AE279" s="789">
        <v>1.53</v>
      </c>
      <c r="AF279" s="789">
        <v>3.69</v>
      </c>
      <c r="AG279" s="789">
        <v>17.899999999999999</v>
      </c>
      <c r="AH279" s="789">
        <v>-6.4</v>
      </c>
      <c r="AI279" s="789">
        <v>10.32</v>
      </c>
      <c r="AJ279" s="789">
        <v>17.399999999999999</v>
      </c>
      <c r="AK279" s="789">
        <v>8.5</v>
      </c>
      <c r="AL279" s="790">
        <v>8830</v>
      </c>
      <c r="AM279" s="791">
        <v>0.6</v>
      </c>
      <c r="AN279" s="789">
        <v>1.01</v>
      </c>
      <c r="AO279" s="792">
        <f t="shared" si="76"/>
        <v>-5.7369506186264054</v>
      </c>
      <c r="AP279" s="793">
        <f t="shared" si="77"/>
        <v>14.442787943465099</v>
      </c>
      <c r="AQ279" s="794">
        <f t="shared" si="78"/>
        <v>81.919683492001695</v>
      </c>
      <c r="AR279" s="669">
        <f>INDEX(Historical!$C$7:$C$1381,MATCH(B279,Historical!$B$7:$B$1403,0))*IF(AH279="n/a",1.03,IF(AH279&lt;0,1.01,IF(AH279&gt;10,1.1,(1+AH279/100))))</f>
        <v>0.88880000000000003</v>
      </c>
      <c r="AS279" s="788">
        <f t="shared" si="79"/>
        <v>0.9776800000000001</v>
      </c>
      <c r="AT279" s="788">
        <f t="shared" si="83"/>
        <v>1.0607828000000001</v>
      </c>
      <c r="AU279" s="788">
        <f t="shared" si="83"/>
        <v>1.1509493380000002</v>
      </c>
      <c r="AV279" s="788">
        <f t="shared" si="83"/>
        <v>1.2487800317300002</v>
      </c>
      <c r="AW279" s="780">
        <f t="shared" si="80"/>
        <v>5.3269921697300004</v>
      </c>
      <c r="AX279" s="795">
        <f t="shared" si="81"/>
        <v>8.6267079671740898</v>
      </c>
      <c r="AY279" s="960">
        <v>1.57</v>
      </c>
      <c r="AZ279" s="791">
        <v>37.869999999999997</v>
      </c>
      <c r="BA279" s="791">
        <v>-15.73</v>
      </c>
      <c r="BB279" s="791">
        <v>-9.67</v>
      </c>
      <c r="BC279" s="791">
        <v>4.7600000000000007</v>
      </c>
      <c r="BD279" s="933"/>
      <c r="BE279" s="641">
        <v>2013</v>
      </c>
      <c r="BF279" s="922">
        <f t="shared" si="82"/>
        <v>0</v>
      </c>
      <c r="BG279" s="847">
        <v>6.5</v>
      </c>
    </row>
    <row r="280" spans="1:59" ht="11.25" customHeight="1" x14ac:dyDescent="0.2">
      <c r="A280" s="895" t="s">
        <v>1188</v>
      </c>
      <c r="B280" s="899" t="s">
        <v>1189</v>
      </c>
      <c r="C280" s="957" t="s">
        <v>108</v>
      </c>
      <c r="D280" s="957" t="s">
        <v>4355</v>
      </c>
      <c r="E280" s="754">
        <v>8</v>
      </c>
      <c r="F280" s="1235">
        <v>620</v>
      </c>
      <c r="G280" s="1235" t="s">
        <v>106</v>
      </c>
      <c r="H280" s="1235" t="s">
        <v>106</v>
      </c>
      <c r="I280" s="898">
        <v>24</v>
      </c>
      <c r="J280" s="669">
        <f t="shared" si="69"/>
        <v>2.75</v>
      </c>
      <c r="K280" s="901">
        <v>0.16500000000000001</v>
      </c>
      <c r="L280" s="911">
        <v>4</v>
      </c>
      <c r="M280" s="660">
        <f t="shared" si="70"/>
        <v>0.66</v>
      </c>
      <c r="N280" s="894" t="s">
        <v>107</v>
      </c>
      <c r="O280" s="756">
        <v>0.15</v>
      </c>
      <c r="P280" s="1196">
        <v>43861</v>
      </c>
      <c r="Q280" s="1196">
        <v>43874</v>
      </c>
      <c r="R280" s="660">
        <f t="shared" si="71"/>
        <v>10.000000000000009</v>
      </c>
      <c r="S280" s="721">
        <f>IF(INDEX(Historical!$D$7:$D$1379,MATCH(B280,Historical!$B$7:$B$1403,0))=0,"n/a",(INDEX(Historical!$C$7:$C$1381,MATCH(B280,Historical!$B$7:$B$1403,0))/INDEX(Historical!$D$7:$D$1379,MATCH(B280,Historical!$B$7:$B$1403,0))-1)*100)</f>
        <v>7.1428571428571397</v>
      </c>
      <c r="T280" s="721">
        <f>IF(INDEX(Historical!$F$7:$F$1372,MATCH(B280,Historical!$B$7:$B$1403,0))=0,"n/a",((INDEX(Historical!$C$7:$C$1381,MATCH(B280,Historical!$B$7:$B$1403,0))/INDEX(Historical!$F$7:$F$1372,MATCH(B280,Historical!$B$7:$B$1403,0)))^(1/3)-1)*100)</f>
        <v>7.7217345015941907</v>
      </c>
      <c r="U280" s="721">
        <f>IF(INDEX(Historical!$H$7:$H$1372,MATCH(B280,Historical!$B$7:$B$1403,0))=0,"n/a",((INDEX(Historical!$C$7:$C$1381,MATCH(B280,Historical!$B$7:$B$1403,0))/INDEX(Historical!$H$7:$H$1372,MATCH(B280,Historical!$B$7:$B$1403,0)))^(1/5)-1)*100)</f>
        <v>7.3940923785779322</v>
      </c>
      <c r="V280" s="721">
        <f>IF(INDEX(Historical!$O$7:$O$1372,MATCH(B280,Historical!$B$7:$B$1403,0))=0,"n/a",((INDEX(Historical!$C$7:$C$1381,MATCH(B280,Historical!$B$7:$B$1403,0))/INDEX(Historical!$O$7:$O$1372,MATCH(B280,Historical!$B$7:$B$1403,0)))^(1/10)-1)*100)</f>
        <v>15.66509568920158</v>
      </c>
      <c r="W280" s="722">
        <f t="shared" si="72"/>
        <v>0.47201067425811521</v>
      </c>
      <c r="X280" s="723">
        <f t="shared" si="73"/>
        <v>5.6877633681368707</v>
      </c>
      <c r="Y280" s="682"/>
      <c r="Z280" s="669">
        <f t="shared" si="74"/>
        <v>25.581395348837212</v>
      </c>
      <c r="AA280" s="910">
        <f t="shared" si="75"/>
        <v>9.3023255813953494</v>
      </c>
      <c r="AB280" s="911">
        <v>12</v>
      </c>
      <c r="AC280" s="889">
        <v>2.58</v>
      </c>
      <c r="AD280" s="889">
        <v>1.1599999999999999</v>
      </c>
      <c r="AE280" s="889">
        <v>2.04</v>
      </c>
      <c r="AF280" s="889">
        <v>1.07</v>
      </c>
      <c r="AG280" s="889">
        <v>11.799999999999999</v>
      </c>
      <c r="AH280" s="889">
        <v>29.4</v>
      </c>
      <c r="AI280" s="889">
        <v>9.09</v>
      </c>
      <c r="AJ280" s="889">
        <v>1.3</v>
      </c>
      <c r="AK280" s="889">
        <v>8</v>
      </c>
      <c r="AL280" s="902">
        <v>206.16</v>
      </c>
      <c r="AM280" s="896">
        <v>2.4</v>
      </c>
      <c r="AN280" s="889">
        <v>0.18</v>
      </c>
      <c r="AO280" s="762">
        <f t="shared" si="76"/>
        <v>0.84176679718258285</v>
      </c>
      <c r="AP280" s="763">
        <f t="shared" si="77"/>
        <v>10.144092378577932</v>
      </c>
      <c r="AQ280" s="912">
        <f t="shared" si="78"/>
        <v>-33.48855279112383</v>
      </c>
      <c r="AR280" s="669">
        <f>INDEX(Historical!$C$7:$C$1381,MATCH(B280,Historical!$B$7:$B$1403,0))*IF(AH280="n/a",1.03,IF(AH280&lt;0,1.01,IF(AH280&gt;10,1.1,(1+AH280/100))))</f>
        <v>0.66</v>
      </c>
      <c r="AS280" s="910">
        <f t="shared" si="79"/>
        <v>0.71999400000000002</v>
      </c>
      <c r="AT280" s="910">
        <f t="shared" si="83"/>
        <v>0.77759352000000004</v>
      </c>
      <c r="AU280" s="910">
        <f t="shared" si="83"/>
        <v>0.83980100160000004</v>
      </c>
      <c r="AV280" s="910">
        <f t="shared" si="83"/>
        <v>0.90698508172800008</v>
      </c>
      <c r="AW280" s="669">
        <f t="shared" si="80"/>
        <v>3.9043736033280001</v>
      </c>
      <c r="AX280" s="770">
        <f t="shared" si="81"/>
        <v>16.268223347199999</v>
      </c>
      <c r="AY280" s="959">
        <v>0.82</v>
      </c>
      <c r="AZ280" s="896">
        <v>20.54</v>
      </c>
      <c r="BA280" s="896">
        <v>-12.25</v>
      </c>
      <c r="BB280" s="896">
        <v>-6.93</v>
      </c>
      <c r="BC280" s="896">
        <v>-1.31</v>
      </c>
      <c r="BE280" s="641">
        <v>2013</v>
      </c>
      <c r="BF280" s="922">
        <f t="shared" si="82"/>
        <v>0</v>
      </c>
      <c r="BG280" s="906">
        <v>1.0999999999999999</v>
      </c>
    </row>
    <row r="281" spans="1:59" ht="11.25" customHeight="1" x14ac:dyDescent="0.2">
      <c r="A281" s="904" t="s">
        <v>1173</v>
      </c>
      <c r="B281" s="899" t="s">
        <v>1174</v>
      </c>
      <c r="C281" s="957" t="s">
        <v>108</v>
      </c>
      <c r="D281" s="957" t="s">
        <v>4355</v>
      </c>
      <c r="E281" s="754">
        <v>8</v>
      </c>
      <c r="F281" s="1235">
        <v>592</v>
      </c>
      <c r="G281" s="1235" t="s">
        <v>106</v>
      </c>
      <c r="H281" s="1235" t="s">
        <v>106</v>
      </c>
      <c r="I281" s="898">
        <v>17</v>
      </c>
      <c r="J281" s="669">
        <f t="shared" si="69"/>
        <v>2.8235294117647056</v>
      </c>
      <c r="K281" s="901">
        <v>0.12</v>
      </c>
      <c r="L281" s="911">
        <v>4</v>
      </c>
      <c r="M281" s="660">
        <f t="shared" si="70"/>
        <v>0.48</v>
      </c>
      <c r="N281" s="894" t="s">
        <v>219</v>
      </c>
      <c r="O281" s="756">
        <v>0.11</v>
      </c>
      <c r="P281" s="885">
        <v>43738</v>
      </c>
      <c r="Q281" s="885">
        <v>43753</v>
      </c>
      <c r="R281" s="660">
        <f t="shared" si="71"/>
        <v>9.0909090909090864</v>
      </c>
      <c r="S281" s="721">
        <f>IF(INDEX(Historical!$D$7:$D$1379,MATCH(B281,Historical!$B$7:$B$1403,0))=0,"n/a",(INDEX(Historical!$C$7:$C$1381,MATCH(B281,Historical!$B$7:$B$1403,0))/INDEX(Historical!$D$7:$D$1379,MATCH(B281,Historical!$B$7:$B$1403,0))-1)*100)</f>
        <v>9.7560975609756184</v>
      </c>
      <c r="T281" s="721">
        <f>IF(INDEX(Historical!$F$7:$F$1372,MATCH(B281,Historical!$B$7:$B$1403,0))=0,"n/a",((INDEX(Historical!$C$7:$C$1381,MATCH(B281,Historical!$B$7:$B$1403,0))/INDEX(Historical!$F$7:$F$1372,MATCH(B281,Historical!$B$7:$B$1403,0)))^(1/3)-1)*100)</f>
        <v>12.035118663929122</v>
      </c>
      <c r="U281" s="721">
        <f>IF(INDEX(Historical!$H$7:$H$1372,MATCH(B281,Historical!$B$7:$B$1403,0))=0,"n/a",((INDEX(Historical!$C$7:$C$1381,MATCH(B281,Historical!$B$7:$B$1403,0))/INDEX(Historical!$H$7:$H$1372,MATCH(B281,Historical!$B$7:$B$1403,0)))^(1/5)-1)*100)</f>
        <v>30.258554234867606</v>
      </c>
      <c r="V281" s="721" t="str">
        <f>IF(INDEX(Historical!$O$7:$O$1372,MATCH(B281,Historical!$B$7:$B$1403,0))=0,"n/a",((INDEX(Historical!$C$7:$C$1381,MATCH(B281,Historical!$B$7:$B$1403,0))/INDEX(Historical!$O$7:$O$1372,MATCH(B281,Historical!$B$7:$B$1403,0)))^(1/10)-1)*100)</f>
        <v>n/a</v>
      </c>
      <c r="W281" s="722" t="str">
        <f t="shared" si="72"/>
        <v>n/a</v>
      </c>
      <c r="X281" s="723" t="str">
        <f t="shared" si="73"/>
        <v>n/a</v>
      </c>
      <c r="Y281" s="900"/>
      <c r="Z281" s="669" t="str">
        <f t="shared" si="74"/>
        <v>n/a</v>
      </c>
      <c r="AA281" s="910" t="str">
        <f t="shared" si="75"/>
        <v>n/a</v>
      </c>
      <c r="AB281" s="911">
        <v>12</v>
      </c>
      <c r="AC281" s="889" t="s">
        <v>136</v>
      </c>
      <c r="AD281" s="889" t="s">
        <v>136</v>
      </c>
      <c r="AE281" s="889" t="s">
        <v>136</v>
      </c>
      <c r="AF281" s="889" t="s">
        <v>136</v>
      </c>
      <c r="AG281" s="889" t="s">
        <v>136</v>
      </c>
      <c r="AH281" s="889" t="s">
        <v>136</v>
      </c>
      <c r="AI281" s="889" t="s">
        <v>136</v>
      </c>
      <c r="AJ281" s="889" t="s">
        <v>136</v>
      </c>
      <c r="AK281" s="889" t="s">
        <v>136</v>
      </c>
      <c r="AL281" s="902" t="s">
        <v>136</v>
      </c>
      <c r="AM281" s="896" t="s">
        <v>136</v>
      </c>
      <c r="AN281" s="889" t="s">
        <v>136</v>
      </c>
      <c r="AO281" s="762" t="str">
        <f t="shared" si="76"/>
        <v>n/a</v>
      </c>
      <c r="AP281" s="763">
        <f t="shared" si="77"/>
        <v>33.082083646632313</v>
      </c>
      <c r="AQ281" s="912" t="str">
        <f t="shared" si="78"/>
        <v>n/a</v>
      </c>
      <c r="AR281" s="669">
        <f>INDEX(Historical!$C$7:$C$1381,MATCH(B281,Historical!$B$7:$B$1403,0))*IF(AH281="n/a",1.03,IF(AH281&lt;0,1.01,IF(AH281&gt;10,1.1,(1+AH281/100))))</f>
        <v>0.46350000000000002</v>
      </c>
      <c r="AS281" s="910">
        <f t="shared" si="79"/>
        <v>0.47740500000000002</v>
      </c>
      <c r="AT281" s="910">
        <f t="shared" si="83"/>
        <v>0.49172715000000006</v>
      </c>
      <c r="AU281" s="910">
        <f t="shared" si="83"/>
        <v>0.50647896450000007</v>
      </c>
      <c r="AV281" s="910">
        <f t="shared" si="83"/>
        <v>0.52167333343500011</v>
      </c>
      <c r="AW281" s="669">
        <f t="shared" si="80"/>
        <v>2.4607844479350005</v>
      </c>
      <c r="AX281" s="770">
        <f t="shared" si="81"/>
        <v>14.475202634911769</v>
      </c>
      <c r="AY281" s="959" t="s">
        <v>136</v>
      </c>
      <c r="AZ281" s="896" t="s">
        <v>136</v>
      </c>
      <c r="BA281" s="896" t="s">
        <v>136</v>
      </c>
      <c r="BB281" s="896" t="s">
        <v>136</v>
      </c>
      <c r="BC281" s="896" t="s">
        <v>136</v>
      </c>
      <c r="BD281" s="932" t="s">
        <v>4281</v>
      </c>
      <c r="BE281" s="641">
        <v>2013</v>
      </c>
      <c r="BF281" s="922">
        <f t="shared" si="82"/>
        <v>0</v>
      </c>
      <c r="BG281" s="906" t="s">
        <v>136</v>
      </c>
    </row>
    <row r="282" spans="1:59" ht="11.25" customHeight="1" x14ac:dyDescent="0.2">
      <c r="A282" s="895" t="s">
        <v>1190</v>
      </c>
      <c r="B282" s="899" t="s">
        <v>1191</v>
      </c>
      <c r="C282" s="957" t="s">
        <v>108</v>
      </c>
      <c r="D282" s="957" t="s">
        <v>4355</v>
      </c>
      <c r="E282" s="754">
        <v>8</v>
      </c>
      <c r="F282" s="1235">
        <v>566</v>
      </c>
      <c r="G282" s="1235" t="s">
        <v>37</v>
      </c>
      <c r="H282" s="1235" t="s">
        <v>37</v>
      </c>
      <c r="I282" s="898">
        <v>26.16</v>
      </c>
      <c r="J282" s="669">
        <f t="shared" si="69"/>
        <v>3.8226299694189598</v>
      </c>
      <c r="K282" s="901">
        <v>0.25</v>
      </c>
      <c r="L282" s="911">
        <v>4</v>
      </c>
      <c r="M282" s="660">
        <f t="shared" si="70"/>
        <v>1</v>
      </c>
      <c r="N282" s="894" t="s">
        <v>237</v>
      </c>
      <c r="O282" s="756">
        <v>0.21</v>
      </c>
      <c r="P282" s="885">
        <v>43587</v>
      </c>
      <c r="Q282" s="885">
        <v>43602</v>
      </c>
      <c r="R282" s="660">
        <f t="shared" si="71"/>
        <v>19.047619047619051</v>
      </c>
      <c r="S282" s="721">
        <f>IF(INDEX(Historical!$D$7:$D$1379,MATCH(B282,Historical!$B$7:$B$1403,0))=0,"n/a",(INDEX(Historical!$C$7:$C$1381,MATCH(B282,Historical!$B$7:$B$1403,0))/INDEX(Historical!$D$7:$D$1379,MATCH(B282,Historical!$B$7:$B$1403,0))-1)*100)</f>
        <v>23.076923076923062</v>
      </c>
      <c r="T282" s="721">
        <f>IF(INDEX(Historical!$F$7:$F$1372,MATCH(B282,Historical!$B$7:$B$1403,0))=0,"n/a",((INDEX(Historical!$C$7:$C$1381,MATCH(B282,Historical!$B$7:$B$1403,0))/INDEX(Historical!$F$7:$F$1372,MATCH(B282,Historical!$B$7:$B$1403,0)))^(1/3)-1)*100)</f>
        <v>16.960709528514649</v>
      </c>
      <c r="U282" s="721">
        <f>IF(INDEX(Historical!$H$7:$H$1372,MATCH(B282,Historical!$B$7:$B$1403,0))=0,"n/a",((INDEX(Historical!$C$7:$C$1381,MATCH(B282,Historical!$B$7:$B$1403,0))/INDEX(Historical!$H$7:$H$1372,MATCH(B282,Historical!$B$7:$B$1403,0)))^(1/5)-1)*100)</f>
        <v>13.935810405670246</v>
      </c>
      <c r="V282" s="721">
        <f>IF(INDEX(Historical!$O$7:$O$1372,MATCH(B282,Historical!$B$7:$B$1403,0))=0,"n/a",((INDEX(Historical!$C$7:$C$1381,MATCH(B282,Historical!$B$7:$B$1403,0))/INDEX(Historical!$O$7:$O$1372,MATCH(B282,Historical!$B$7:$B$1403,0)))^(1/10)-1)*100)</f>
        <v>12.334976252295826</v>
      </c>
      <c r="W282" s="722">
        <f t="shared" si="72"/>
        <v>1.1297800758292069</v>
      </c>
      <c r="X282" s="723">
        <f t="shared" si="73"/>
        <v>0.98835534791987578</v>
      </c>
      <c r="Y282" s="679"/>
      <c r="Z282" s="669">
        <f t="shared" si="74"/>
        <v>40.650406504065039</v>
      </c>
      <c r="AA282" s="910">
        <f t="shared" si="75"/>
        <v>10.634146341463415</v>
      </c>
      <c r="AB282" s="911">
        <v>12</v>
      </c>
      <c r="AC282" s="889">
        <v>2.46</v>
      </c>
      <c r="AD282" s="889">
        <v>2.13</v>
      </c>
      <c r="AE282" s="889">
        <v>4.43</v>
      </c>
      <c r="AF282" s="889">
        <v>1.21</v>
      </c>
      <c r="AG282" s="889">
        <v>11.5</v>
      </c>
      <c r="AH282" s="889">
        <v>26.700000000000003</v>
      </c>
      <c r="AI282" s="889">
        <v>0.45999999999999996</v>
      </c>
      <c r="AJ282" s="889">
        <v>14.099999999999998</v>
      </c>
      <c r="AK282" s="889">
        <v>5</v>
      </c>
      <c r="AL282" s="902">
        <v>421.18</v>
      </c>
      <c r="AM282" s="896">
        <v>1.2</v>
      </c>
      <c r="AN282" s="889">
        <v>0</v>
      </c>
      <c r="AO282" s="762">
        <f t="shared" si="76"/>
        <v>7.1242940336257892</v>
      </c>
      <c r="AP282" s="763">
        <f t="shared" si="77"/>
        <v>17.758440375089204</v>
      </c>
      <c r="AQ282" s="912">
        <f t="shared" si="78"/>
        <v>-24.37720192907512</v>
      </c>
      <c r="AR282" s="669">
        <f>INDEX(Historical!$C$7:$C$1381,MATCH(B282,Historical!$B$7:$B$1403,0))*IF(AH282="n/a",1.03,IF(AH282&lt;0,1.01,IF(AH282&gt;10,1.1,(1+AH282/100))))</f>
        <v>1.056</v>
      </c>
      <c r="AS282" s="910">
        <f t="shared" si="79"/>
        <v>1.0608576000000001</v>
      </c>
      <c r="AT282" s="910">
        <f t="shared" si="83"/>
        <v>1.1139004800000001</v>
      </c>
      <c r="AU282" s="910">
        <f t="shared" si="83"/>
        <v>1.1695955040000001</v>
      </c>
      <c r="AV282" s="910">
        <f t="shared" si="83"/>
        <v>1.2280752792000003</v>
      </c>
      <c r="AW282" s="669">
        <f t="shared" si="80"/>
        <v>5.6284288632000008</v>
      </c>
      <c r="AX282" s="770">
        <f t="shared" si="81"/>
        <v>21.515400853211013</v>
      </c>
      <c r="AY282" s="959">
        <v>0.59</v>
      </c>
      <c r="AZ282" s="896">
        <v>-5.59</v>
      </c>
      <c r="BA282" s="896">
        <v>-27.51</v>
      </c>
      <c r="BB282" s="896">
        <v>-13.73</v>
      </c>
      <c r="BC282" s="896">
        <v>-18.010000000000002</v>
      </c>
      <c r="BE282" s="641">
        <v>2012</v>
      </c>
      <c r="BF282" s="922">
        <f t="shared" si="82"/>
        <v>0</v>
      </c>
      <c r="BG282" s="906">
        <v>1.7000000000000002</v>
      </c>
    </row>
    <row r="283" spans="1:59" ht="11.25" customHeight="1" x14ac:dyDescent="0.2">
      <c r="A283" s="895" t="s">
        <v>1192</v>
      </c>
      <c r="B283" s="899" t="s">
        <v>1193</v>
      </c>
      <c r="C283" s="957" t="s">
        <v>108</v>
      </c>
      <c r="D283" s="957" t="s">
        <v>4355</v>
      </c>
      <c r="E283" s="754">
        <v>8</v>
      </c>
      <c r="F283" s="1235">
        <v>621</v>
      </c>
      <c r="G283" s="1209" t="s">
        <v>37</v>
      </c>
      <c r="H283" s="1209" t="s">
        <v>37</v>
      </c>
      <c r="I283" s="898">
        <v>19.41</v>
      </c>
      <c r="J283" s="669">
        <f t="shared" si="69"/>
        <v>2.472952086553323</v>
      </c>
      <c r="K283" s="901">
        <v>0.12</v>
      </c>
      <c r="L283" s="911">
        <v>4</v>
      </c>
      <c r="M283" s="660">
        <f t="shared" si="70"/>
        <v>0.48</v>
      </c>
      <c r="N283" s="894" t="s">
        <v>107</v>
      </c>
      <c r="O283" s="756">
        <v>0.11</v>
      </c>
      <c r="P283" s="1196">
        <v>43860</v>
      </c>
      <c r="Q283" s="1196">
        <v>43874</v>
      </c>
      <c r="R283" s="660">
        <f t="shared" si="71"/>
        <v>9.0909090909090864</v>
      </c>
      <c r="S283" s="721">
        <f>IF(INDEX(Historical!$D$7:$D$1379,MATCH(B283,Historical!$B$7:$B$1403,0))=0,"n/a",(INDEX(Historical!$C$7:$C$1381,MATCH(B283,Historical!$B$7:$B$1403,0))/INDEX(Historical!$D$7:$D$1379,MATCH(B283,Historical!$B$7:$B$1403,0))-1)*100)</f>
        <v>9.9999999999999858</v>
      </c>
      <c r="T283" s="721">
        <f>IF(INDEX(Historical!$F$7:$F$1372,MATCH(B283,Historical!$B$7:$B$1403,0))=0,"n/a",((INDEX(Historical!$C$7:$C$1381,MATCH(B283,Historical!$B$7:$B$1403,0))/INDEX(Historical!$F$7:$F$1372,MATCH(B283,Historical!$B$7:$B$1403,0)))^(1/3)-1)*100)</f>
        <v>11.199004528465784</v>
      </c>
      <c r="U283" s="721">
        <f>IF(INDEX(Historical!$H$7:$H$1372,MATCH(B283,Historical!$B$7:$B$1403,0))=0,"n/a",((INDEX(Historical!$C$7:$C$1381,MATCH(B283,Historical!$B$7:$B$1403,0))/INDEX(Historical!$H$7:$H$1372,MATCH(B283,Historical!$B$7:$B$1403,0)))^(1/5)-1)*100)</f>
        <v>12.888132073019754</v>
      </c>
      <c r="V283" s="721">
        <f>IF(INDEX(Historical!$O$7:$O$1372,MATCH(B283,Historical!$B$7:$B$1403,0))=0,"n/a",((INDEX(Historical!$C$7:$C$1381,MATCH(B283,Historical!$B$7:$B$1403,0))/INDEX(Historical!$O$7:$O$1372,MATCH(B283,Historical!$B$7:$B$1403,0)))^(1/10)-1)*100)</f>
        <v>6.2488268514150569</v>
      </c>
      <c r="W283" s="722">
        <f t="shared" si="72"/>
        <v>2.0624882685141479</v>
      </c>
      <c r="X283" s="723">
        <f t="shared" si="73"/>
        <v>0.96180090097162341</v>
      </c>
      <c r="Y283" s="683"/>
      <c r="Z283" s="669">
        <f t="shared" si="74"/>
        <v>33.103448275862071</v>
      </c>
      <c r="AA283" s="910">
        <f t="shared" si="75"/>
        <v>13.386206896551725</v>
      </c>
      <c r="AB283" s="911">
        <v>12</v>
      </c>
      <c r="AC283" s="889">
        <v>1.45</v>
      </c>
      <c r="AD283" s="889" t="s">
        <v>136</v>
      </c>
      <c r="AE283" s="889">
        <v>3.45</v>
      </c>
      <c r="AF283" s="889">
        <v>1.21</v>
      </c>
      <c r="AG283" s="889">
        <v>9.4</v>
      </c>
      <c r="AH283" s="889">
        <v>44.1</v>
      </c>
      <c r="AI283" s="889">
        <v>3.01</v>
      </c>
      <c r="AJ283" s="889">
        <v>13.4</v>
      </c>
      <c r="AK283" s="889" t="s">
        <v>136</v>
      </c>
      <c r="AL283" s="902">
        <v>146.93</v>
      </c>
      <c r="AM283" s="896">
        <v>1.6</v>
      </c>
      <c r="AN283" s="889">
        <v>0.13</v>
      </c>
      <c r="AO283" s="762">
        <f t="shared" si="76"/>
        <v>1.9748772630213534</v>
      </c>
      <c r="AP283" s="763">
        <f t="shared" si="77"/>
        <v>15.361084159573078</v>
      </c>
      <c r="AQ283" s="912">
        <f t="shared" si="78"/>
        <v>-15.154230525611068</v>
      </c>
      <c r="AR283" s="669">
        <f>INDEX(Historical!$C$7:$C$1381,MATCH(B283,Historical!$B$7:$B$1403,0))*IF(AH283="n/a",1.03,IF(AH283&lt;0,1.01,IF(AH283&gt;10,1.1,(1+AH283/100))))</f>
        <v>0.48400000000000004</v>
      </c>
      <c r="AS283" s="910">
        <f t="shared" si="79"/>
        <v>0.49856840000000002</v>
      </c>
      <c r="AT283" s="910">
        <f t="shared" si="83"/>
        <v>0.51352545199999999</v>
      </c>
      <c r="AU283" s="910">
        <f t="shared" si="83"/>
        <v>0.52893121556</v>
      </c>
      <c r="AV283" s="910">
        <f t="shared" si="83"/>
        <v>0.54479915202679996</v>
      </c>
      <c r="AW283" s="669">
        <f t="shared" si="80"/>
        <v>2.5698242195868</v>
      </c>
      <c r="AX283" s="770">
        <f t="shared" si="81"/>
        <v>13.239692012296752</v>
      </c>
      <c r="AY283" s="959">
        <v>0.92</v>
      </c>
      <c r="AZ283" s="896">
        <v>13.639999999999999</v>
      </c>
      <c r="BA283" s="896">
        <v>-11.77</v>
      </c>
      <c r="BB283" s="896">
        <v>-7.3599999999999994</v>
      </c>
      <c r="BC283" s="896">
        <v>-0.53</v>
      </c>
      <c r="BE283" s="641">
        <v>2013</v>
      </c>
      <c r="BF283" s="922">
        <f t="shared" si="82"/>
        <v>0</v>
      </c>
      <c r="BG283" s="906">
        <v>1</v>
      </c>
    </row>
    <row r="284" spans="1:59" ht="11.25" customHeight="1" x14ac:dyDescent="0.2">
      <c r="A284" s="905" t="s">
        <v>4624</v>
      </c>
      <c r="B284" s="899" t="s">
        <v>4619</v>
      </c>
      <c r="C284" s="957" t="s">
        <v>108</v>
      </c>
      <c r="D284" s="957" t="s">
        <v>4355</v>
      </c>
      <c r="E284" s="754">
        <v>5</v>
      </c>
      <c r="F284" s="1235">
        <v>861</v>
      </c>
      <c r="G284" s="1235" t="s">
        <v>106</v>
      </c>
      <c r="H284" s="1235" t="s">
        <v>106</v>
      </c>
      <c r="I284" s="898">
        <v>18.32</v>
      </c>
      <c r="J284" s="669">
        <f t="shared" si="69"/>
        <v>1.9650655021834058</v>
      </c>
      <c r="K284" s="901">
        <v>0.09</v>
      </c>
      <c r="L284" s="911">
        <v>4</v>
      </c>
      <c r="M284" s="660">
        <f t="shared" si="70"/>
        <v>0.36</v>
      </c>
      <c r="N284" s="894" t="s">
        <v>991</v>
      </c>
      <c r="O284" s="756">
        <v>7.4999999999999997E-2</v>
      </c>
      <c r="P284" s="885">
        <v>43874</v>
      </c>
      <c r="Q284" s="885">
        <v>43888</v>
      </c>
      <c r="R284" s="660">
        <f t="shared" si="71"/>
        <v>20</v>
      </c>
      <c r="S284" s="721">
        <f>IF(INDEX(Historical!$D$7:$D$1379,MATCH(B284,Historical!$B$7:$B$1403,0))=0,"n/a",(INDEX(Historical!$C$7:$C$1381,MATCH(B284,Historical!$B$7:$B$1403,0))/INDEX(Historical!$D$7:$D$1379,MATCH(B284,Historical!$B$7:$B$1403,0))-1)*100)</f>
        <v>17.647058823529417</v>
      </c>
      <c r="T284" s="721">
        <f>IF(INDEX(Historical!$F$7:$F$1372,MATCH(B284,Historical!$B$7:$B$1403,0))=0,"n/a",((INDEX(Historical!$C$7:$C$1381,MATCH(B284,Historical!$B$7:$B$1403,0))/INDEX(Historical!$F$7:$F$1372,MATCH(B284,Historical!$B$7:$B$1403,0)))^(1/3)-1)*100)</f>
        <v>81.712059283213961</v>
      </c>
      <c r="U284" s="721" t="str">
        <f>IF(INDEX(Historical!$H$7:$H$1372,MATCH(B284,Historical!$B$7:$B$1403,0))=0,"n/a",((INDEX(Historical!$C$7:$C$1381,MATCH(B284,Historical!$B$7:$B$1403,0))/INDEX(Historical!$H$7:$H$1372,MATCH(B284,Historical!$B$7:$B$1403,0)))^(1/5)-1)*100)</f>
        <v>n/a</v>
      </c>
      <c r="V284" s="721" t="str">
        <f>IF(INDEX(Historical!$O$7:$O$1372,MATCH(B284,Historical!$B$7:$B$1403,0))=0,"n/a",((INDEX(Historical!$C$7:$C$1381,MATCH(B284,Historical!$B$7:$B$1403,0))/INDEX(Historical!$O$7:$O$1372,MATCH(B284,Historical!$B$7:$B$1403,0)))^(1/10)-1)*100)</f>
        <v>n/a</v>
      </c>
      <c r="W284" s="722" t="str">
        <f t="shared" si="72"/>
        <v>n/a</v>
      </c>
      <c r="X284" s="723" t="str">
        <f t="shared" si="73"/>
        <v>n/a</v>
      </c>
      <c r="Y284" s="900"/>
      <c r="Z284" s="669">
        <f t="shared" si="74"/>
        <v>23.52941176470588</v>
      </c>
      <c r="AA284" s="910">
        <f t="shared" si="75"/>
        <v>11.973856209150327</v>
      </c>
      <c r="AB284" s="911">
        <v>12</v>
      </c>
      <c r="AC284" s="889">
        <v>1.53</v>
      </c>
      <c r="AD284" s="889">
        <v>1.5</v>
      </c>
      <c r="AE284" s="889">
        <v>3.08</v>
      </c>
      <c r="AF284" s="889">
        <v>1.1499999999999999</v>
      </c>
      <c r="AG284" s="889">
        <v>10.6</v>
      </c>
      <c r="AH284" s="889">
        <v>34.599999999999994</v>
      </c>
      <c r="AI284" s="889">
        <v>4.42</v>
      </c>
      <c r="AJ284" s="889">
        <v>10.199999999999999</v>
      </c>
      <c r="AK284" s="889">
        <v>8</v>
      </c>
      <c r="AL284" s="902">
        <v>184.85</v>
      </c>
      <c r="AM284" s="896">
        <v>5.7</v>
      </c>
      <c r="AN284" s="889">
        <v>0.13</v>
      </c>
      <c r="AO284" s="762" t="str">
        <f t="shared" si="76"/>
        <v>n/a</v>
      </c>
      <c r="AP284" s="763" t="str">
        <f t="shared" si="77"/>
        <v>n/a</v>
      </c>
      <c r="AQ284" s="912">
        <f t="shared" si="78"/>
        <v>-21.76975679864276</v>
      </c>
      <c r="AR284" s="669">
        <f>INDEX(Historical!$C$7:$C$1381,MATCH(B284,Historical!$B$7:$B$1403,0))*IF(AH284="n/a",1.03,IF(AH284&lt;0,1.01,IF(AH284&gt;10,1.1,(1+AH284/100))))</f>
        <v>0.33</v>
      </c>
      <c r="AS284" s="910">
        <f t="shared" si="79"/>
        <v>0.344586</v>
      </c>
      <c r="AT284" s="910">
        <f t="shared" si="83"/>
        <v>0.37215288000000002</v>
      </c>
      <c r="AU284" s="910">
        <f t="shared" si="83"/>
        <v>0.40192511040000006</v>
      </c>
      <c r="AV284" s="910">
        <f t="shared" si="83"/>
        <v>0.4340791192320001</v>
      </c>
      <c r="AW284" s="669">
        <f t="shared" si="80"/>
        <v>1.8827431096320002</v>
      </c>
      <c r="AX284" s="770">
        <f t="shared" si="81"/>
        <v>10.276982039475984</v>
      </c>
      <c r="AY284" s="959">
        <v>0.32</v>
      </c>
      <c r="AZ284" s="896">
        <v>11.23</v>
      </c>
      <c r="BA284" s="896">
        <v>-20.02</v>
      </c>
      <c r="BB284" s="896">
        <v>-13.98</v>
      </c>
      <c r="BC284" s="896">
        <v>-5.2299999999999995</v>
      </c>
      <c r="BE284" s="641">
        <v>2016</v>
      </c>
      <c r="BF284" s="922">
        <f t="shared" si="82"/>
        <v>0</v>
      </c>
      <c r="BG284" s="906">
        <v>1.0999999999999999</v>
      </c>
    </row>
    <row r="285" spans="1:59" ht="11.25" customHeight="1" x14ac:dyDescent="0.2">
      <c r="A285" s="905" t="s">
        <v>4588</v>
      </c>
      <c r="B285" s="899" t="s">
        <v>4549</v>
      </c>
      <c r="C285" s="957" t="s">
        <v>108</v>
      </c>
      <c r="D285" s="957" t="s">
        <v>4355</v>
      </c>
      <c r="E285" s="754">
        <v>5</v>
      </c>
      <c r="F285" s="1235">
        <v>852</v>
      </c>
      <c r="G285" s="1235" t="s">
        <v>106</v>
      </c>
      <c r="H285" s="1235" t="s">
        <v>106</v>
      </c>
      <c r="I285" s="898">
        <v>49.3</v>
      </c>
      <c r="J285" s="669">
        <f t="shared" si="69"/>
        <v>2.2718052738336718</v>
      </c>
      <c r="K285" s="901">
        <v>0.28000000000000003</v>
      </c>
      <c r="L285" s="911">
        <v>4</v>
      </c>
      <c r="M285" s="660">
        <f t="shared" si="70"/>
        <v>1.1200000000000001</v>
      </c>
      <c r="N285" s="894" t="s">
        <v>295</v>
      </c>
      <c r="O285" s="756">
        <v>0.26</v>
      </c>
      <c r="P285" s="885">
        <v>43788</v>
      </c>
      <c r="Q285" s="885">
        <v>43809</v>
      </c>
      <c r="R285" s="660">
        <f t="shared" si="71"/>
        <v>7.6923076923076987</v>
      </c>
      <c r="S285" s="721">
        <f>IF(INDEX(Historical!$D$7:$D$1379,MATCH(B285,Historical!$B$7:$B$1403,0))=0,"n/a",(INDEX(Historical!$C$7:$C$1381,MATCH(B285,Historical!$B$7:$B$1403,0))/INDEX(Historical!$D$7:$D$1379,MATCH(B285,Historical!$B$7:$B$1403,0))-1)*100)</f>
        <v>8.163265306122458</v>
      </c>
      <c r="T285" s="721">
        <f>IF(INDEX(Historical!$F$7:$F$1372,MATCH(B285,Historical!$B$7:$B$1403,0))=0,"n/a",((INDEX(Historical!$C$7:$C$1381,MATCH(B285,Historical!$B$7:$B$1403,0))/INDEX(Historical!$F$7:$F$1372,MATCH(B285,Historical!$B$7:$B$1403,0)))^(1/3)-1)*100)</f>
        <v>11.72853158368412</v>
      </c>
      <c r="U285" s="721">
        <f>IF(INDEX(Historical!$H$7:$H$1372,MATCH(B285,Historical!$B$7:$B$1403,0))=0,"n/a",((INDEX(Historical!$C$7:$C$1381,MATCH(B285,Historical!$B$7:$B$1403,0))/INDEX(Historical!$H$7:$H$1372,MATCH(B285,Historical!$B$7:$B$1403,0)))^(1/5)-1)*100)</f>
        <v>9.7183896694939431</v>
      </c>
      <c r="V285" s="721">
        <f>IF(INDEX(Historical!$O$7:$O$1372,MATCH(B285,Historical!$B$7:$B$1403,0))=0,"n/a",((INDEX(Historical!$C$7:$C$1381,MATCH(B285,Historical!$B$7:$B$1403,0))/INDEX(Historical!$O$7:$O$1372,MATCH(B285,Historical!$B$7:$B$1403,0)))^(1/10)-1)*100)</f>
        <v>4.7465463246850526</v>
      </c>
      <c r="W285" s="722">
        <f t="shared" si="72"/>
        <v>2.0474654632468559</v>
      </c>
      <c r="X285" s="723" t="str">
        <f t="shared" si="73"/>
        <v>n/a</v>
      </c>
      <c r="Y285" s="900"/>
      <c r="Z285" s="669">
        <f t="shared" si="74"/>
        <v>36.963696369636963</v>
      </c>
      <c r="AA285" s="910">
        <f t="shared" si="75"/>
        <v>16.270627062706271</v>
      </c>
      <c r="AB285" s="911">
        <v>12</v>
      </c>
      <c r="AC285" s="889">
        <v>3.03</v>
      </c>
      <c r="AD285" s="889" t="s">
        <v>136</v>
      </c>
      <c r="AE285" s="889">
        <v>4.79</v>
      </c>
      <c r="AF285" s="889">
        <v>1.85</v>
      </c>
      <c r="AG285" s="889">
        <v>11.55</v>
      </c>
      <c r="AH285" s="889" t="s">
        <v>136</v>
      </c>
      <c r="AI285" s="889" t="s">
        <v>136</v>
      </c>
      <c r="AJ285" s="889" t="s">
        <v>136</v>
      </c>
      <c r="AK285" s="889" t="s">
        <v>136</v>
      </c>
      <c r="AL285" s="902">
        <v>195.35</v>
      </c>
      <c r="AM285" s="896">
        <v>26.790000000000003</v>
      </c>
      <c r="AN285" s="889" t="s">
        <v>136</v>
      </c>
      <c r="AO285" s="762">
        <f t="shared" si="76"/>
        <v>-4.2804321193786556</v>
      </c>
      <c r="AP285" s="763">
        <f t="shared" si="77"/>
        <v>11.990194943327616</v>
      </c>
      <c r="AQ285" s="912">
        <f t="shared" si="78"/>
        <v>15.663611998101533</v>
      </c>
      <c r="AR285" s="669">
        <f>INDEX(Historical!$C$7:$C$1381,MATCH(B285,Historical!$B$7:$B$1403,0))*IF(AH285="n/a",1.03,IF(AH285&lt;0,1.01,IF(AH285&gt;10,1.1,(1+AH285/100))))</f>
        <v>1.0918000000000001</v>
      </c>
      <c r="AS285" s="910">
        <f t="shared" si="79"/>
        <v>1.1245540000000001</v>
      </c>
      <c r="AT285" s="910">
        <f t="shared" si="83"/>
        <v>1.15829062</v>
      </c>
      <c r="AU285" s="910">
        <f t="shared" si="83"/>
        <v>1.1930393386</v>
      </c>
      <c r="AV285" s="910">
        <f t="shared" si="83"/>
        <v>1.228830518758</v>
      </c>
      <c r="AW285" s="669">
        <f t="shared" si="80"/>
        <v>5.7965144773580004</v>
      </c>
      <c r="AX285" s="770">
        <f t="shared" si="81"/>
        <v>11.757635856709941</v>
      </c>
      <c r="AY285" s="959">
        <v>0.42</v>
      </c>
      <c r="AZ285" s="896">
        <v>0</v>
      </c>
      <c r="BA285" s="896">
        <v>-29.571428571428569</v>
      </c>
      <c r="BB285" s="896">
        <v>-17.942743009320907</v>
      </c>
      <c r="BC285" s="896">
        <v>-20.968259057390192</v>
      </c>
      <c r="BE285" s="641">
        <v>2015</v>
      </c>
      <c r="BF285" s="922">
        <f t="shared" si="82"/>
        <v>0</v>
      </c>
      <c r="BG285" s="906">
        <v>1.1599999999999999</v>
      </c>
    </row>
    <row r="286" spans="1:59" ht="11.25" customHeight="1" x14ac:dyDescent="0.2">
      <c r="A286" s="895" t="s">
        <v>1194</v>
      </c>
      <c r="B286" s="899" t="s">
        <v>1195</v>
      </c>
      <c r="C286" s="957" t="s">
        <v>108</v>
      </c>
      <c r="D286" s="957" t="s">
        <v>4347</v>
      </c>
      <c r="E286" s="754">
        <v>9</v>
      </c>
      <c r="F286" s="1235">
        <v>513</v>
      </c>
      <c r="G286" s="1158" t="s">
        <v>37</v>
      </c>
      <c r="H286" s="1158" t="s">
        <v>37</v>
      </c>
      <c r="I286" s="898">
        <v>23.92</v>
      </c>
      <c r="J286" s="669">
        <f t="shared" si="69"/>
        <v>3.6789297658862874</v>
      </c>
      <c r="K286" s="901">
        <v>0.22</v>
      </c>
      <c r="L286" s="911">
        <v>4</v>
      </c>
      <c r="M286" s="660">
        <f t="shared" si="70"/>
        <v>0.88</v>
      </c>
      <c r="N286" s="894" t="s">
        <v>434</v>
      </c>
      <c r="O286" s="760">
        <v>0.19</v>
      </c>
      <c r="P286" s="885">
        <v>43783</v>
      </c>
      <c r="Q286" s="885">
        <v>43791</v>
      </c>
      <c r="R286" s="660">
        <f t="shared" si="71"/>
        <v>15.789473684210526</v>
      </c>
      <c r="S286" s="721">
        <f>IF(INDEX(Historical!$D$7:$D$1379,MATCH(B286,Historical!$B$7:$B$1403,0))=0,"n/a",(INDEX(Historical!$C$7:$C$1381,MATCH(B286,Historical!$B$7:$B$1403,0))/INDEX(Historical!$D$7:$D$1379,MATCH(B286,Historical!$B$7:$B$1403,0))-1)*100)</f>
        <v>23.4375</v>
      </c>
      <c r="T286" s="721">
        <f>IF(INDEX(Historical!$F$7:$F$1372,MATCH(B286,Historical!$B$7:$B$1403,0))=0,"n/a",((INDEX(Historical!$C$7:$C$1381,MATCH(B286,Historical!$B$7:$B$1403,0))/INDEX(Historical!$F$7:$F$1372,MATCH(B286,Historical!$B$7:$B$1403,0)))^(1/3)-1)*100)</f>
        <v>21.541559627143858</v>
      </c>
      <c r="U286" s="721">
        <f>IF(INDEX(Historical!$H$7:$H$1372,MATCH(B286,Historical!$B$7:$B$1403,0))=0,"n/a",((INDEX(Historical!$C$7:$C$1381,MATCH(B286,Historical!$B$7:$B$1403,0))/INDEX(Historical!$H$7:$H$1372,MATCH(B286,Historical!$B$7:$B$1403,0)))^(1/5)-1)*100)</f>
        <v>20.380297955963055</v>
      </c>
      <c r="V286" s="721">
        <f>IF(INDEX(Historical!$O$7:$O$1372,MATCH(B286,Historical!$B$7:$B$1403,0))=0,"n/a",((INDEX(Historical!$C$7:$C$1381,MATCH(B286,Historical!$B$7:$B$1403,0))/INDEX(Historical!$O$7:$O$1372,MATCH(B286,Historical!$B$7:$B$1403,0)))^(1/10)-1)*100)</f>
        <v>13.010920770739576</v>
      </c>
      <c r="W286" s="722">
        <f t="shared" si="72"/>
        <v>1.5663993590520175</v>
      </c>
      <c r="X286" s="723">
        <f t="shared" si="73"/>
        <v>1.3064293561514779</v>
      </c>
      <c r="Y286" s="692" t="s">
        <v>3983</v>
      </c>
      <c r="Z286" s="669">
        <f t="shared" si="74"/>
        <v>37.768240343347635</v>
      </c>
      <c r="AA286" s="910">
        <f t="shared" si="75"/>
        <v>10.266094420600858</v>
      </c>
      <c r="AB286" s="911">
        <v>12</v>
      </c>
      <c r="AC286" s="889">
        <v>2.33</v>
      </c>
      <c r="AD286" s="889">
        <v>1.1399999999999999</v>
      </c>
      <c r="AE286" s="889">
        <v>6.67</v>
      </c>
      <c r="AF286" s="889">
        <v>1.1299999999999999</v>
      </c>
      <c r="AG286" s="889">
        <v>11.600000000000001</v>
      </c>
      <c r="AH286" s="889">
        <v>39.700000000000003</v>
      </c>
      <c r="AI286" s="889">
        <v>6.35</v>
      </c>
      <c r="AJ286" s="889">
        <v>15.6</v>
      </c>
      <c r="AK286" s="889">
        <v>9</v>
      </c>
      <c r="AL286" s="902">
        <v>898.25</v>
      </c>
      <c r="AM286" s="896">
        <v>0.8</v>
      </c>
      <c r="AN286" s="889">
        <v>0.09</v>
      </c>
      <c r="AO286" s="762">
        <f t="shared" si="76"/>
        <v>13.793133301248485</v>
      </c>
      <c r="AP286" s="763">
        <f t="shared" si="77"/>
        <v>24.059227721849343</v>
      </c>
      <c r="AQ286" s="912">
        <f t="shared" si="78"/>
        <v>-28.195677334457635</v>
      </c>
      <c r="AR286" s="669">
        <f>INDEX(Historical!$C$7:$C$1381,MATCH(B286,Historical!$B$7:$B$1403,0))*IF(AH286="n/a",1.03,IF(AH286&lt;0,1.01,IF(AH286&gt;10,1.1,(1+AH286/100))))</f>
        <v>0.86900000000000011</v>
      </c>
      <c r="AS286" s="910">
        <f t="shared" si="79"/>
        <v>0.92418149999999999</v>
      </c>
      <c r="AT286" s="910">
        <f t="shared" si="83"/>
        <v>1.0073578350000001</v>
      </c>
      <c r="AU286" s="910">
        <f t="shared" si="83"/>
        <v>1.0980200401500002</v>
      </c>
      <c r="AV286" s="910">
        <f t="shared" si="83"/>
        <v>1.1968418437635002</v>
      </c>
      <c r="AW286" s="669">
        <f t="shared" si="80"/>
        <v>5.0954012189135005</v>
      </c>
      <c r="AX286" s="770">
        <f t="shared" si="81"/>
        <v>21.301844560675168</v>
      </c>
      <c r="AY286" s="959">
        <v>0.9</v>
      </c>
      <c r="AZ286" s="896">
        <v>-1.83</v>
      </c>
      <c r="BA286" s="896">
        <v>-26.169999999999998</v>
      </c>
      <c r="BB286" s="896">
        <v>-20.200000000000003</v>
      </c>
      <c r="BC286" s="896">
        <v>-17.22</v>
      </c>
      <c r="BE286" s="641">
        <v>2011</v>
      </c>
      <c r="BF286" s="922">
        <f t="shared" si="82"/>
        <v>0</v>
      </c>
      <c r="BG286" s="906">
        <v>1.4000000000000001</v>
      </c>
    </row>
    <row r="287" spans="1:59" ht="11.25" customHeight="1" x14ac:dyDescent="0.2">
      <c r="A287" s="887" t="s">
        <v>578</v>
      </c>
      <c r="B287" s="899" t="s">
        <v>579</v>
      </c>
      <c r="C287" s="957" t="s">
        <v>108</v>
      </c>
      <c r="D287" s="957" t="s">
        <v>4351</v>
      </c>
      <c r="E287" s="754">
        <v>21</v>
      </c>
      <c r="F287" s="1235">
        <v>162</v>
      </c>
      <c r="G287" s="1235" t="s">
        <v>106</v>
      </c>
      <c r="H287" s="1235" t="s">
        <v>106</v>
      </c>
      <c r="I287" s="898">
        <v>265.99</v>
      </c>
      <c r="J287" s="669">
        <f t="shared" si="69"/>
        <v>1.0827474717094627</v>
      </c>
      <c r="K287" s="908">
        <v>0.72</v>
      </c>
      <c r="L287" s="911">
        <v>4</v>
      </c>
      <c r="M287" s="660">
        <f t="shared" si="70"/>
        <v>2.88</v>
      </c>
      <c r="N287" s="894" t="s">
        <v>326</v>
      </c>
      <c r="O287" s="757">
        <v>0.64</v>
      </c>
      <c r="P287" s="885">
        <v>43615</v>
      </c>
      <c r="Q287" s="885">
        <v>43634</v>
      </c>
      <c r="R287" s="660">
        <f t="shared" si="71"/>
        <v>12.499999999999993</v>
      </c>
      <c r="S287" s="721">
        <f>IF(INDEX(Historical!$D$7:$D$1379,MATCH(B287,Historical!$B$7:$B$1403,0))=0,"n/a",(INDEX(Historical!$C$7:$C$1381,MATCH(B287,Historical!$B$7:$B$1403,0))/INDEX(Historical!$D$7:$D$1379,MATCH(B287,Historical!$B$7:$B$1403,0))-1)*100)</f>
        <v>12.903225806451601</v>
      </c>
      <c r="T287" s="721">
        <f>IF(INDEX(Historical!$F$7:$F$1372,MATCH(B287,Historical!$B$7:$B$1403,0))=0,"n/a",((INDEX(Historical!$C$7:$C$1381,MATCH(B287,Historical!$B$7:$B$1403,0))/INDEX(Historical!$F$7:$F$1372,MATCH(B287,Historical!$B$7:$B$1403,0)))^(1/3)-1)*100)</f>
        <v>13.010492383910499</v>
      </c>
      <c r="U287" s="721">
        <f>IF(INDEX(Historical!$H$7:$H$1372,MATCH(B287,Historical!$B$7:$B$1403,0))=0,"n/a",((INDEX(Historical!$C$7:$C$1381,MATCH(B287,Historical!$B$7:$B$1403,0))/INDEX(Historical!$H$7:$H$1372,MATCH(B287,Historical!$B$7:$B$1403,0)))^(1/5)-1)*100)</f>
        <v>12.995952835136615</v>
      </c>
      <c r="V287" s="721">
        <f>IF(INDEX(Historical!$O$7:$O$1372,MATCH(B287,Historical!$B$7:$B$1403,0))=0,"n/a",((INDEX(Historical!$C$7:$C$1381,MATCH(B287,Historical!$B$7:$B$1403,0))/INDEX(Historical!$O$7:$O$1372,MATCH(B287,Historical!$B$7:$B$1403,0)))^(1/10)-1)*100)</f>
        <v>13.633489370223618</v>
      </c>
      <c r="W287" s="722">
        <f t="shared" si="72"/>
        <v>0.95323746417557476</v>
      </c>
      <c r="X287" s="723">
        <f t="shared" si="73"/>
        <v>1.015308815245048</v>
      </c>
      <c r="Y287" s="899"/>
      <c r="Z287" s="669">
        <f t="shared" si="74"/>
        <v>30.934479054779807</v>
      </c>
      <c r="AA287" s="910">
        <f t="shared" si="75"/>
        <v>28.570354457572503</v>
      </c>
      <c r="AB287" s="911">
        <v>8</v>
      </c>
      <c r="AC287" s="889">
        <v>9.31</v>
      </c>
      <c r="AD287" s="889">
        <v>3.84</v>
      </c>
      <c r="AE287" s="889">
        <v>7.02</v>
      </c>
      <c r="AF287" s="889">
        <v>14.6</v>
      </c>
      <c r="AG287" s="889">
        <v>55.400000000000006</v>
      </c>
      <c r="AH287" s="889">
        <v>21</v>
      </c>
      <c r="AI287" s="889">
        <v>5.1499999999999995</v>
      </c>
      <c r="AJ287" s="889">
        <v>12.8</v>
      </c>
      <c r="AK287" s="889">
        <v>7.4300000000000006</v>
      </c>
      <c r="AL287" s="902">
        <v>10180</v>
      </c>
      <c r="AM287" s="896">
        <v>1.3</v>
      </c>
      <c r="AN287" s="889">
        <v>0.83</v>
      </c>
      <c r="AO287" s="762">
        <f t="shared" si="76"/>
        <v>-14.491654150726426</v>
      </c>
      <c r="AP287" s="763">
        <f t="shared" si="77"/>
        <v>14.078700306846077</v>
      </c>
      <c r="AQ287" s="912">
        <f t="shared" si="78"/>
        <v>330.56922276372626</v>
      </c>
      <c r="AR287" s="669">
        <f>INDEX(Historical!$C$7:$C$1381,MATCH(B287,Historical!$B$7:$B$1403,0))*IF(AH287="n/a",1.03,IF(AH287&lt;0,1.01,IF(AH287&gt;10,1.1,(1+AH287/100))))</f>
        <v>3.08</v>
      </c>
      <c r="AS287" s="910">
        <f t="shared" si="79"/>
        <v>3.2386200000000005</v>
      </c>
      <c r="AT287" s="910">
        <f t="shared" ref="AT287:AV306" si="84">IF($AK287="n/a",1.03*AS287,IF($AK287&lt;0,1.01*AS287,IF($AK287&gt;10,1.1*AS287,(1+$AK287/100)*AS287)))</f>
        <v>3.4792494660000006</v>
      </c>
      <c r="AU287" s="910">
        <f t="shared" si="84"/>
        <v>3.7377577013238006</v>
      </c>
      <c r="AV287" s="910">
        <f t="shared" si="84"/>
        <v>4.0154730985321594</v>
      </c>
      <c r="AW287" s="669">
        <f t="shared" si="80"/>
        <v>17.551100265855961</v>
      </c>
      <c r="AX287" s="770">
        <f t="shared" si="81"/>
        <v>6.5984060550607015</v>
      </c>
      <c r="AY287" s="959">
        <v>0.95</v>
      </c>
      <c r="AZ287" s="896">
        <v>16.439999999999998</v>
      </c>
      <c r="BA287" s="896">
        <v>-14.27</v>
      </c>
      <c r="BB287" s="896">
        <v>-5.0500000000000007</v>
      </c>
      <c r="BC287" s="896">
        <v>-2.77</v>
      </c>
      <c r="BE287" s="641">
        <v>1999</v>
      </c>
      <c r="BF287" s="922">
        <f t="shared" si="82"/>
        <v>2</v>
      </c>
      <c r="BG287" s="906">
        <v>23</v>
      </c>
    </row>
    <row r="288" spans="1:59" ht="11.25" customHeight="1" x14ac:dyDescent="0.2">
      <c r="A288" s="887" t="s">
        <v>584</v>
      </c>
      <c r="B288" s="899" t="s">
        <v>585</v>
      </c>
      <c r="C288" s="957" t="s">
        <v>112</v>
      </c>
      <c r="D288" s="957" t="s">
        <v>4371</v>
      </c>
      <c r="E288" s="754">
        <v>18</v>
      </c>
      <c r="F288" s="1235">
        <v>181</v>
      </c>
      <c r="G288" s="1235" t="s">
        <v>115</v>
      </c>
      <c r="H288" s="1235" t="s">
        <v>115</v>
      </c>
      <c r="I288" s="898">
        <v>141.16999999999999</v>
      </c>
      <c r="J288" s="669">
        <f t="shared" si="69"/>
        <v>1.8417510802578454</v>
      </c>
      <c r="K288" s="901">
        <v>0.65</v>
      </c>
      <c r="L288" s="911">
        <v>4</v>
      </c>
      <c r="M288" s="660">
        <f t="shared" si="70"/>
        <v>2.6</v>
      </c>
      <c r="N288" s="894" t="s">
        <v>586</v>
      </c>
      <c r="O288" s="756">
        <v>0.5</v>
      </c>
      <c r="P288" s="890">
        <v>43273</v>
      </c>
      <c r="Q288" s="890">
        <v>43290</v>
      </c>
      <c r="R288" s="660">
        <f t="shared" si="71"/>
        <v>30.000000000000004</v>
      </c>
      <c r="S288" s="721">
        <f>IF(INDEX(Historical!$D$7:$D$1379,MATCH(B288,Historical!$B$7:$B$1403,0))=0,"n/a",(INDEX(Historical!$C$7:$C$1381,MATCH(B288,Historical!$B$7:$B$1403,0))/INDEX(Historical!$D$7:$D$1379,MATCH(B288,Historical!$B$7:$B$1403,0))-1)*100)</f>
        <v>13.043478260869579</v>
      </c>
      <c r="T288" s="721">
        <f>IF(INDEX(Historical!$F$7:$F$1372,MATCH(B288,Historical!$B$7:$B$1403,0))=0,"n/a",((INDEX(Historical!$C$7:$C$1381,MATCH(B288,Historical!$B$7:$B$1403,0))/INDEX(Historical!$F$7:$F$1372,MATCH(B288,Historical!$B$7:$B$1403,0)))^(1/3)-1)*100)</f>
        <v>25.99210498948732</v>
      </c>
      <c r="U288" s="721">
        <f>IF(INDEX(Historical!$H$7:$H$1372,MATCH(B288,Historical!$B$7:$B$1403,0))=0,"n/a",((INDEX(Historical!$C$7:$C$1381,MATCH(B288,Historical!$B$7:$B$1403,0))/INDEX(Historical!$H$7:$H$1372,MATCH(B288,Historical!$B$7:$B$1403,0)))^(1/5)-1)*100)</f>
        <v>30.009492078866451</v>
      </c>
      <c r="V288" s="721">
        <f>IF(INDEX(Historical!$O$7:$O$1372,MATCH(B288,Historical!$B$7:$B$1403,0))=0,"n/a",((INDEX(Historical!$C$7:$C$1381,MATCH(B288,Historical!$B$7:$B$1403,0))/INDEX(Historical!$O$7:$O$1372,MATCH(B288,Historical!$B$7:$B$1403,0)))^(1/10)-1)*100)</f>
        <v>19.440624967479579</v>
      </c>
      <c r="W288" s="722">
        <f t="shared" si="72"/>
        <v>1.5436485261696344</v>
      </c>
      <c r="X288" s="723" t="str">
        <f t="shared" si="73"/>
        <v>n/a</v>
      </c>
      <c r="Y288" s="691" t="s">
        <v>4518</v>
      </c>
      <c r="Z288" s="669">
        <f t="shared" si="74"/>
        <v>400</v>
      </c>
      <c r="AA288" s="910">
        <f t="shared" si="75"/>
        <v>217.18461538461537</v>
      </c>
      <c r="AB288" s="911">
        <v>5</v>
      </c>
      <c r="AC288" s="889">
        <v>0.65</v>
      </c>
      <c r="AD288" s="889" t="s">
        <v>136</v>
      </c>
      <c r="AE288" s="889">
        <v>0.54</v>
      </c>
      <c r="AF288" s="889">
        <v>1.97</v>
      </c>
      <c r="AG288" s="889">
        <v>0.4</v>
      </c>
      <c r="AH288" s="889">
        <v>-83.8</v>
      </c>
      <c r="AI288" s="889">
        <v>16.100000000000001</v>
      </c>
      <c r="AJ288" s="889">
        <v>-25.2</v>
      </c>
      <c r="AK288" s="889">
        <v>-2.0099999999999998</v>
      </c>
      <c r="AL288" s="902">
        <v>37240</v>
      </c>
      <c r="AM288" s="896">
        <v>0.1</v>
      </c>
      <c r="AN288" s="889">
        <v>1.01</v>
      </c>
      <c r="AO288" s="762">
        <f t="shared" si="76"/>
        <v>-185.33337222549108</v>
      </c>
      <c r="AP288" s="763">
        <f t="shared" si="77"/>
        <v>31.851243159124298</v>
      </c>
      <c r="AQ288" s="912">
        <f t="shared" si="78"/>
        <v>336.07017391836894</v>
      </c>
      <c r="AR288" s="669">
        <f>INDEX(Historical!$C$7:$C$1381,MATCH(B288,Historical!$B$7:$B$1403,0))*IF(AH288="n/a",1.03,IF(AH288&lt;0,1.01,IF(AH288&gt;10,1.1,(1+AH288/100))))</f>
        <v>2.6260000000000003</v>
      </c>
      <c r="AS288" s="910">
        <f t="shared" si="79"/>
        <v>2.8886000000000007</v>
      </c>
      <c r="AT288" s="910">
        <f t="shared" si="84"/>
        <v>2.9174860000000007</v>
      </c>
      <c r="AU288" s="910">
        <f t="shared" si="84"/>
        <v>2.9466608600000006</v>
      </c>
      <c r="AV288" s="910">
        <f t="shared" si="84"/>
        <v>2.9761274686000005</v>
      </c>
      <c r="AW288" s="669">
        <f t="shared" si="80"/>
        <v>14.354874328600005</v>
      </c>
      <c r="AX288" s="770">
        <f t="shared" si="81"/>
        <v>10.168502039101798</v>
      </c>
      <c r="AY288" s="959">
        <v>1.78</v>
      </c>
      <c r="AZ288" s="896">
        <v>3.44</v>
      </c>
      <c r="BA288" s="896">
        <v>-29.17</v>
      </c>
      <c r="BB288" s="896">
        <v>-8.2900000000000009</v>
      </c>
      <c r="BC288" s="896">
        <v>-10.58</v>
      </c>
      <c r="BE288" s="641">
        <v>2002</v>
      </c>
      <c r="BF288" s="922">
        <f t="shared" si="82"/>
        <v>1</v>
      </c>
      <c r="BG288" s="906">
        <v>0.1</v>
      </c>
    </row>
    <row r="289" spans="1:59" s="796" customFormat="1" ht="11.25" customHeight="1" x14ac:dyDescent="0.2">
      <c r="A289" s="777" t="s">
        <v>235</v>
      </c>
      <c r="B289" s="804" t="s">
        <v>236</v>
      </c>
      <c r="C289" s="957" t="s">
        <v>112</v>
      </c>
      <c r="D289" s="957" t="s">
        <v>212</v>
      </c>
      <c r="E289" s="778">
        <v>28</v>
      </c>
      <c r="F289" s="1235">
        <v>103</v>
      </c>
      <c r="G289" s="1234" t="s">
        <v>106</v>
      </c>
      <c r="H289" s="1234" t="s">
        <v>106</v>
      </c>
      <c r="I289" s="789">
        <v>51.69</v>
      </c>
      <c r="J289" s="780">
        <f t="shared" si="69"/>
        <v>1.1994583091507063</v>
      </c>
      <c r="K289" s="802">
        <v>0.155</v>
      </c>
      <c r="L289" s="782">
        <v>4</v>
      </c>
      <c r="M289" s="783">
        <f t="shared" si="70"/>
        <v>0.62</v>
      </c>
      <c r="N289" s="784" t="s">
        <v>168</v>
      </c>
      <c r="O289" s="803">
        <v>0.14499999999999999</v>
      </c>
      <c r="P289" s="786">
        <v>43866</v>
      </c>
      <c r="Q289" s="786">
        <v>43881</v>
      </c>
      <c r="R289" s="783">
        <f t="shared" si="71"/>
        <v>6.8965517241379377</v>
      </c>
      <c r="S289" s="721">
        <f>IF(INDEX(Historical!$D$7:$D$1379,MATCH(B289,Historical!$B$7:$B$1403,0))=0,"n/a",(INDEX(Historical!$C$7:$C$1381,MATCH(B289,Historical!$B$7:$B$1403,0))/INDEX(Historical!$D$7:$D$1379,MATCH(B289,Historical!$B$7:$B$1403,0))-1)*100)</f>
        <v>24.064171122994637</v>
      </c>
      <c r="T289" s="721">
        <f>IF(INDEX(Historical!$F$7:$F$1372,MATCH(B289,Historical!$B$7:$B$1403,0))=0,"n/a",((INDEX(Historical!$C$7:$C$1381,MATCH(B289,Historical!$B$7:$B$1403,0))/INDEX(Historical!$F$7:$F$1372,MATCH(B289,Historical!$B$7:$B$1403,0)))^(1/3)-1)*100)</f>
        <v>13.421909239605935</v>
      </c>
      <c r="U289" s="721">
        <f>IF(INDEX(Historical!$H$7:$H$1372,MATCH(B289,Historical!$B$7:$B$1403,0))=0,"n/a",((INDEX(Historical!$C$7:$C$1381,MATCH(B289,Historical!$B$7:$B$1403,0))/INDEX(Historical!$H$7:$H$1372,MATCH(B289,Historical!$B$7:$B$1403,0)))^(1/5)-1)*100)</f>
        <v>10.788488409570141</v>
      </c>
      <c r="V289" s="721">
        <f>IF(INDEX(Historical!$O$7:$O$1372,MATCH(B289,Historical!$B$7:$B$1403,0))=0,"n/a",((INDEX(Historical!$C$7:$C$1381,MATCH(B289,Historical!$B$7:$B$1403,0))/INDEX(Historical!$O$7:$O$1372,MATCH(B289,Historical!$B$7:$B$1403,0)))^(1/10)-1)*100)</f>
        <v>8.7799358808551951</v>
      </c>
      <c r="W289" s="722">
        <f t="shared" si="72"/>
        <v>1.228766195558971</v>
      </c>
      <c r="X289" s="723">
        <f t="shared" si="73"/>
        <v>1.8285573575542613</v>
      </c>
      <c r="Y289" s="787"/>
      <c r="Z289" s="780">
        <f t="shared" si="74"/>
        <v>30.541871921182267</v>
      </c>
      <c r="AA289" s="788">
        <f t="shared" si="75"/>
        <v>25.463054187192121</v>
      </c>
      <c r="AB289" s="782">
        <v>12</v>
      </c>
      <c r="AC289" s="789">
        <v>2.0299999999999998</v>
      </c>
      <c r="AD289" s="789">
        <v>1.9</v>
      </c>
      <c r="AE289" s="789">
        <v>1.83</v>
      </c>
      <c r="AF289" s="789">
        <v>3.09</v>
      </c>
      <c r="AG289" s="789">
        <v>12.7</v>
      </c>
      <c r="AH289" s="789">
        <v>19.900000000000002</v>
      </c>
      <c r="AI289" s="789">
        <v>13.84</v>
      </c>
      <c r="AJ289" s="789">
        <v>5.8999999999999995</v>
      </c>
      <c r="AK289" s="789">
        <v>13.4</v>
      </c>
      <c r="AL289" s="790">
        <v>2410</v>
      </c>
      <c r="AM289" s="791">
        <v>1.0999999999999999</v>
      </c>
      <c r="AN289" s="789">
        <v>0.22</v>
      </c>
      <c r="AO289" s="792">
        <f t="shared" si="76"/>
        <v>-13.475107468471274</v>
      </c>
      <c r="AP289" s="793">
        <f t="shared" si="77"/>
        <v>11.987946718720847</v>
      </c>
      <c r="AQ289" s="794">
        <f t="shared" si="78"/>
        <v>87.000698083573596</v>
      </c>
      <c r="AR289" s="669">
        <f>INDEX(Historical!$C$7:$C$1381,MATCH(B289,Historical!$B$7:$B$1403,0))*IF(AH289="n/a",1.03,IF(AH289&lt;0,1.01,IF(AH289&gt;10,1.1,(1+AH289/100))))</f>
        <v>0.63800000000000001</v>
      </c>
      <c r="AS289" s="788">
        <f t="shared" si="79"/>
        <v>0.70180000000000009</v>
      </c>
      <c r="AT289" s="788">
        <f t="shared" si="84"/>
        <v>0.77198000000000011</v>
      </c>
      <c r="AU289" s="788">
        <f t="shared" si="84"/>
        <v>0.84917800000000021</v>
      </c>
      <c r="AV289" s="788">
        <f t="shared" si="84"/>
        <v>0.93409580000000025</v>
      </c>
      <c r="AW289" s="780">
        <f t="shared" si="80"/>
        <v>3.8950538000000008</v>
      </c>
      <c r="AX289" s="795">
        <f t="shared" si="81"/>
        <v>7.535410717740378</v>
      </c>
      <c r="AY289" s="960">
        <v>1.25</v>
      </c>
      <c r="AZ289" s="791">
        <v>20.57</v>
      </c>
      <c r="BA289" s="791">
        <v>-15.939999999999998</v>
      </c>
      <c r="BB289" s="791">
        <v>-11.61</v>
      </c>
      <c r="BC289" s="791">
        <v>1.8900000000000001</v>
      </c>
      <c r="BD289" s="933"/>
      <c r="BE289" s="641">
        <v>1993</v>
      </c>
      <c r="BF289" s="922">
        <f t="shared" si="82"/>
        <v>2</v>
      </c>
      <c r="BG289" s="847">
        <v>7.8</v>
      </c>
    </row>
    <row r="290" spans="1:59" ht="11.25" customHeight="1" x14ac:dyDescent="0.2">
      <c r="A290" s="895" t="s">
        <v>1175</v>
      </c>
      <c r="B290" s="899" t="s">
        <v>1176</v>
      </c>
      <c r="C290" s="957" t="s">
        <v>108</v>
      </c>
      <c r="D290" s="957" t="s">
        <v>118</v>
      </c>
      <c r="E290" s="754">
        <v>9</v>
      </c>
      <c r="F290" s="1235">
        <v>452</v>
      </c>
      <c r="G290" s="1235" t="s">
        <v>37</v>
      </c>
      <c r="H290" s="1235" t="s">
        <v>115</v>
      </c>
      <c r="I290" s="898">
        <v>47.76</v>
      </c>
      <c r="J290" s="669">
        <f t="shared" si="69"/>
        <v>4.0201005025125625</v>
      </c>
      <c r="K290" s="901">
        <v>0.48</v>
      </c>
      <c r="L290" s="911">
        <v>4</v>
      </c>
      <c r="M290" s="660">
        <f t="shared" si="70"/>
        <v>1.92</v>
      </c>
      <c r="N290" s="894" t="s">
        <v>151</v>
      </c>
      <c r="O290" s="756">
        <v>0.46</v>
      </c>
      <c r="P290" s="636">
        <v>43538</v>
      </c>
      <c r="Q290" s="636">
        <v>43553</v>
      </c>
      <c r="R290" s="660">
        <f t="shared" si="71"/>
        <v>4.3478260869565135</v>
      </c>
      <c r="S290" s="721">
        <f>IF(INDEX(Historical!$D$7:$D$1379,MATCH(B290,Historical!$B$7:$B$1403,0))=0,"n/a",(INDEX(Historical!$C$7:$C$1381,MATCH(B290,Historical!$B$7:$B$1403,0))/INDEX(Historical!$D$7:$D$1379,MATCH(B290,Historical!$B$7:$B$1403,0))-1)*100)</f>
        <v>4.3478260869565188</v>
      </c>
      <c r="T290" s="721">
        <f>IF(INDEX(Historical!$F$7:$F$1372,MATCH(B290,Historical!$B$7:$B$1403,0))=0,"n/a",((INDEX(Historical!$C$7:$C$1381,MATCH(B290,Historical!$B$7:$B$1403,0))/INDEX(Historical!$F$7:$F$1372,MATCH(B290,Historical!$B$7:$B$1403,0)))^(1/3)-1)*100)</f>
        <v>4.5515917149420382</v>
      </c>
      <c r="U290" s="721">
        <f>IF(INDEX(Historical!$H$7:$H$1372,MATCH(B290,Historical!$B$7:$B$1403,0))=0,"n/a",((INDEX(Historical!$C$7:$C$1381,MATCH(B290,Historical!$B$7:$B$1403,0))/INDEX(Historical!$H$7:$H$1372,MATCH(B290,Historical!$B$7:$B$1403,0)))^(1/5)-1)*100)</f>
        <v>6.5208537533447908</v>
      </c>
      <c r="V290" s="721">
        <f>IF(INDEX(Historical!$O$7:$O$1372,MATCH(B290,Historical!$B$7:$B$1403,0))=0,"n/a",((INDEX(Historical!$C$7:$C$1381,MATCH(B290,Historical!$B$7:$B$1403,0))/INDEX(Historical!$O$7:$O$1372,MATCH(B290,Historical!$B$7:$B$1403,0)))^(1/10)-1)*100)</f>
        <v>20.10071996318743</v>
      </c>
      <c r="W290" s="722">
        <f t="shared" si="72"/>
        <v>0.32440896471803587</v>
      </c>
      <c r="X290" s="723" t="str">
        <f t="shared" si="73"/>
        <v>n/a</v>
      </c>
      <c r="Y290" s="683"/>
      <c r="Z290" s="669">
        <f t="shared" si="74"/>
        <v>46.043165467625897</v>
      </c>
      <c r="AA290" s="910">
        <f t="shared" si="75"/>
        <v>11.453237410071942</v>
      </c>
      <c r="AB290" s="911">
        <v>12</v>
      </c>
      <c r="AC290" s="889">
        <v>4.17</v>
      </c>
      <c r="AD290" s="889">
        <v>0.81</v>
      </c>
      <c r="AE290" s="889">
        <v>1.6</v>
      </c>
      <c r="AF290" s="889">
        <v>0.78</v>
      </c>
      <c r="AG290" s="889">
        <v>7.8</v>
      </c>
      <c r="AH290" s="889">
        <v>-8.1</v>
      </c>
      <c r="AI290" s="889">
        <v>0</v>
      </c>
      <c r="AJ290" s="889">
        <v>-2.1999999999999997</v>
      </c>
      <c r="AK290" s="889">
        <v>14.2</v>
      </c>
      <c r="AL290" s="902">
        <v>1200</v>
      </c>
      <c r="AM290" s="896">
        <v>0.1</v>
      </c>
      <c r="AN290" s="889">
        <v>7.0000000000000007E-2</v>
      </c>
      <c r="AO290" s="762">
        <f t="shared" si="76"/>
        <v>-0.91228315421458817</v>
      </c>
      <c r="AP290" s="763">
        <f t="shared" si="77"/>
        <v>10.540954255857354</v>
      </c>
      <c r="AQ290" s="912">
        <f t="shared" si="78"/>
        <v>-36.98844839641221</v>
      </c>
      <c r="AR290" s="669">
        <f>INDEX(Historical!$C$7:$C$1381,MATCH(B290,Historical!$B$7:$B$1403,0))*IF(AH290="n/a",1.03,IF(AH290&lt;0,1.01,IF(AH290&gt;10,1.1,(1+AH290/100))))</f>
        <v>1.9392</v>
      </c>
      <c r="AS290" s="910">
        <f t="shared" si="79"/>
        <v>1.9392</v>
      </c>
      <c r="AT290" s="910">
        <f t="shared" si="84"/>
        <v>2.1331200000000003</v>
      </c>
      <c r="AU290" s="910">
        <f t="shared" si="84"/>
        <v>2.3464320000000005</v>
      </c>
      <c r="AV290" s="910">
        <f t="shared" si="84"/>
        <v>2.5810752000000008</v>
      </c>
      <c r="AW290" s="669">
        <f t="shared" si="80"/>
        <v>10.939027200000002</v>
      </c>
      <c r="AX290" s="770">
        <f t="shared" si="81"/>
        <v>22.904160804020105</v>
      </c>
      <c r="AY290" s="959">
        <v>0.63</v>
      </c>
      <c r="AZ290" s="896">
        <v>-2.5299999999999998</v>
      </c>
      <c r="BA290" s="896">
        <v>-30.659999999999997</v>
      </c>
      <c r="BB290" s="896">
        <v>-17.02</v>
      </c>
      <c r="BC290" s="896">
        <v>-19.34</v>
      </c>
      <c r="BE290" s="641">
        <v>2011</v>
      </c>
      <c r="BF290" s="922">
        <f t="shared" si="82"/>
        <v>0</v>
      </c>
      <c r="BG290" s="906">
        <v>1</v>
      </c>
    </row>
    <row r="291" spans="1:59" ht="11.25" customHeight="1" x14ac:dyDescent="0.2">
      <c r="A291" s="895" t="s">
        <v>3831</v>
      </c>
      <c r="B291" s="899" t="s">
        <v>3832</v>
      </c>
      <c r="C291" s="957" t="s">
        <v>108</v>
      </c>
      <c r="D291" s="957" t="s">
        <v>4355</v>
      </c>
      <c r="E291" s="754">
        <v>6</v>
      </c>
      <c r="F291" s="1235">
        <v>746</v>
      </c>
      <c r="G291" s="1163" t="s">
        <v>106</v>
      </c>
      <c r="H291" s="1163" t="s">
        <v>106</v>
      </c>
      <c r="I291" s="898">
        <v>18.16</v>
      </c>
      <c r="J291" s="669">
        <f t="shared" si="69"/>
        <v>4.6255506607929515</v>
      </c>
      <c r="K291" s="901">
        <v>0.21</v>
      </c>
      <c r="L291" s="911">
        <v>4</v>
      </c>
      <c r="M291" s="660">
        <f t="shared" si="70"/>
        <v>0.84</v>
      </c>
      <c r="N291" s="894" t="s">
        <v>319</v>
      </c>
      <c r="O291" s="756">
        <v>0.2</v>
      </c>
      <c r="P291" s="636">
        <v>43538</v>
      </c>
      <c r="Q291" s="636">
        <v>43553</v>
      </c>
      <c r="R291" s="660">
        <f t="shared" si="71"/>
        <v>4.9999999999999902</v>
      </c>
      <c r="S291" s="721">
        <f>IF(INDEX(Historical!$D$7:$D$1379,MATCH(B291,Historical!$B$7:$B$1403,0))=0,"n/a",(INDEX(Historical!$C$7:$C$1381,MATCH(B291,Historical!$B$7:$B$1403,0))/INDEX(Historical!$D$7:$D$1379,MATCH(B291,Historical!$B$7:$B$1403,0))-1)*100)</f>
        <v>4.9999999999999822</v>
      </c>
      <c r="T291" s="721">
        <f>IF(INDEX(Historical!$F$7:$F$1372,MATCH(B291,Historical!$B$7:$B$1403,0))=0,"n/a",((INDEX(Historical!$C$7:$C$1381,MATCH(B291,Historical!$B$7:$B$1403,0))/INDEX(Historical!$F$7:$F$1372,MATCH(B291,Historical!$B$7:$B$1403,0)))^(1/3)-1)*100)</f>
        <v>7.2976287935406337</v>
      </c>
      <c r="U291" s="721">
        <f>IF(INDEX(Historical!$H$7:$H$1372,MATCH(B291,Historical!$B$7:$B$1403,0))=0,"n/a",((INDEX(Historical!$C$7:$C$1381,MATCH(B291,Historical!$B$7:$B$1403,0))/INDEX(Historical!$H$7:$H$1372,MATCH(B291,Historical!$B$7:$B$1403,0)))^(1/5)-1)*100)</f>
        <v>6.9610375725068785</v>
      </c>
      <c r="V291" s="721">
        <f>IF(INDEX(Historical!$O$7:$O$1372,MATCH(B291,Historical!$B$7:$B$1403,0))=0,"n/a",((INDEX(Historical!$C$7:$C$1381,MATCH(B291,Historical!$B$7:$B$1403,0))/INDEX(Historical!$O$7:$O$1372,MATCH(B291,Historical!$B$7:$B$1403,0)))^(1/10)-1)*100)</f>
        <v>4.9125865114427736</v>
      </c>
      <c r="W291" s="722">
        <f t="shared" si="72"/>
        <v>1.416980150129203</v>
      </c>
      <c r="X291" s="723">
        <f t="shared" si="73"/>
        <v>0.78213905309066045</v>
      </c>
      <c r="Y291" s="682"/>
      <c r="Z291" s="669">
        <f t="shared" si="74"/>
        <v>58.333333333333336</v>
      </c>
      <c r="AA291" s="910">
        <f t="shared" si="75"/>
        <v>12.611111111111112</v>
      </c>
      <c r="AB291" s="911">
        <v>12</v>
      </c>
      <c r="AC291" s="889">
        <v>1.44</v>
      </c>
      <c r="AD291" s="889">
        <v>1.45</v>
      </c>
      <c r="AE291" s="889">
        <v>1.84</v>
      </c>
      <c r="AF291" s="889">
        <v>0.92</v>
      </c>
      <c r="AG291" s="889">
        <v>8.4</v>
      </c>
      <c r="AH291" s="889">
        <v>24.3</v>
      </c>
      <c r="AI291" s="889">
        <v>13.86</v>
      </c>
      <c r="AJ291" s="889">
        <v>8.9</v>
      </c>
      <c r="AK291" s="889">
        <v>8.6999999999999993</v>
      </c>
      <c r="AL291" s="902">
        <v>513.79</v>
      </c>
      <c r="AM291" s="896">
        <v>3.5000000000000004</v>
      </c>
      <c r="AN291" s="889">
        <v>0.21</v>
      </c>
      <c r="AO291" s="762">
        <f t="shared" si="76"/>
        <v>-1.0245228778112825</v>
      </c>
      <c r="AP291" s="763">
        <f t="shared" si="77"/>
        <v>11.58658823329983</v>
      </c>
      <c r="AQ291" s="912">
        <f t="shared" si="78"/>
        <v>-28.190925295777948</v>
      </c>
      <c r="AR291" s="669">
        <f>INDEX(Historical!$C$7:$C$1381,MATCH(B291,Historical!$B$7:$B$1403,0))*IF(AH291="n/a",1.03,IF(AH291&lt;0,1.01,IF(AH291&gt;10,1.1,(1+AH291/100))))</f>
        <v>0.92400000000000004</v>
      </c>
      <c r="AS291" s="910">
        <f t="shared" si="79"/>
        <v>1.0164000000000002</v>
      </c>
      <c r="AT291" s="910">
        <f t="shared" si="84"/>
        <v>1.1048268000000001</v>
      </c>
      <c r="AU291" s="910">
        <f t="shared" si="84"/>
        <v>1.2009467316</v>
      </c>
      <c r="AV291" s="910">
        <f t="shared" si="84"/>
        <v>1.3054290972492</v>
      </c>
      <c r="AW291" s="669">
        <f t="shared" si="80"/>
        <v>5.5516026288492002</v>
      </c>
      <c r="AX291" s="770">
        <f t="shared" si="81"/>
        <v>30.570499057539646</v>
      </c>
      <c r="AY291" s="959">
        <v>0.78</v>
      </c>
      <c r="AZ291" s="896">
        <v>-1.39</v>
      </c>
      <c r="BA291" s="896">
        <v>-22.45</v>
      </c>
      <c r="BB291" s="896">
        <v>-12.55</v>
      </c>
      <c r="BC291" s="896">
        <v>-13.120000000000001</v>
      </c>
      <c r="BE291" s="641">
        <v>2014</v>
      </c>
      <c r="BF291" s="922">
        <f t="shared" si="82"/>
        <v>0</v>
      </c>
      <c r="BG291" s="906">
        <v>0.70000000000000007</v>
      </c>
    </row>
    <row r="292" spans="1:59" ht="11.25" customHeight="1" x14ac:dyDescent="0.2">
      <c r="A292" s="887" t="s">
        <v>1198</v>
      </c>
      <c r="B292" s="899" t="s">
        <v>1199</v>
      </c>
      <c r="C292" s="957" t="s">
        <v>108</v>
      </c>
      <c r="D292" s="957" t="s">
        <v>4355</v>
      </c>
      <c r="E292" s="754">
        <v>9</v>
      </c>
      <c r="F292" s="1235">
        <v>484</v>
      </c>
      <c r="G292" s="1235" t="s">
        <v>106</v>
      </c>
      <c r="H292" s="1235" t="s">
        <v>106</v>
      </c>
      <c r="I292" s="898">
        <v>28.74</v>
      </c>
      <c r="J292" s="669">
        <f t="shared" si="69"/>
        <v>1.6701461377870566</v>
      </c>
      <c r="K292" s="901">
        <v>0.12</v>
      </c>
      <c r="L292" s="911">
        <v>4</v>
      </c>
      <c r="M292" s="660">
        <f t="shared" si="70"/>
        <v>0.48</v>
      </c>
      <c r="N292" s="894" t="s">
        <v>163</v>
      </c>
      <c r="O292" s="760">
        <v>0.105</v>
      </c>
      <c r="P292" s="885">
        <v>43630</v>
      </c>
      <c r="Q292" s="885">
        <v>43647</v>
      </c>
      <c r="R292" s="660">
        <f t="shared" si="71"/>
        <v>14.285714285714285</v>
      </c>
      <c r="S292" s="721">
        <f>IF(INDEX(Historical!$D$7:$D$1379,MATCH(B292,Historical!$B$7:$B$1403,0))=0,"n/a",(INDEX(Historical!$C$7:$C$1381,MATCH(B292,Historical!$B$7:$B$1403,0))/INDEX(Historical!$D$7:$D$1379,MATCH(B292,Historical!$B$7:$B$1403,0))-1)*100)</f>
        <v>13.414634146341475</v>
      </c>
      <c r="T292" s="721">
        <f>IF(INDEX(Historical!$F$7:$F$1372,MATCH(B292,Historical!$B$7:$B$1403,0))=0,"n/a",((INDEX(Historical!$C$7:$C$1381,MATCH(B292,Historical!$B$7:$B$1403,0))/INDEX(Historical!$F$7:$F$1372,MATCH(B292,Historical!$B$7:$B$1403,0)))^(1/3)-1)*100)</f>
        <v>11.000434455013796</v>
      </c>
      <c r="U292" s="721">
        <f>IF(INDEX(Historical!$H$7:$H$1372,MATCH(B292,Historical!$B$7:$B$1403,0))=0,"n/a",((INDEX(Historical!$C$7:$C$1381,MATCH(B292,Historical!$B$7:$B$1403,0))/INDEX(Historical!$H$7:$H$1372,MATCH(B292,Historical!$B$7:$B$1403,0)))^(1/5)-1)*100)</f>
        <v>11.485359272536089</v>
      </c>
      <c r="V292" s="721">
        <f>IF(INDEX(Historical!$O$7:$O$1372,MATCH(B292,Historical!$B$7:$B$1403,0))=0,"n/a",((INDEX(Historical!$C$7:$C$1381,MATCH(B292,Historical!$B$7:$B$1403,0))/INDEX(Historical!$O$7:$O$1372,MATCH(B292,Historical!$B$7:$B$1403,0)))^(1/10)-1)*100)</f>
        <v>7.4501061396915258</v>
      </c>
      <c r="W292" s="722">
        <f t="shared" si="72"/>
        <v>1.5416369991490677</v>
      </c>
      <c r="X292" s="723">
        <f t="shared" si="73"/>
        <v>0.98165463867829805</v>
      </c>
      <c r="Y292" s="964" t="s">
        <v>3983</v>
      </c>
      <c r="Z292" s="669">
        <f t="shared" si="74"/>
        <v>39.669421487603309</v>
      </c>
      <c r="AA292" s="910">
        <f t="shared" si="75"/>
        <v>23.75206611570248</v>
      </c>
      <c r="AB292" s="911">
        <v>12</v>
      </c>
      <c r="AC292" s="889">
        <v>1.21</v>
      </c>
      <c r="AD292" s="889">
        <v>2.38</v>
      </c>
      <c r="AE292" s="889">
        <v>13.07</v>
      </c>
      <c r="AF292" s="889">
        <v>3.18</v>
      </c>
      <c r="AG292" s="889">
        <v>14.000000000000002</v>
      </c>
      <c r="AH292" s="889">
        <v>9.6</v>
      </c>
      <c r="AI292" s="889">
        <v>5.19</v>
      </c>
      <c r="AJ292" s="889">
        <v>11.700000000000001</v>
      </c>
      <c r="AK292" s="889">
        <v>10</v>
      </c>
      <c r="AL292" s="902">
        <v>4170</v>
      </c>
      <c r="AM292" s="896">
        <v>1.7000000000000002</v>
      </c>
      <c r="AN292" s="889">
        <v>0</v>
      </c>
      <c r="AO292" s="762">
        <f t="shared" si="76"/>
        <v>-10.596560705379334</v>
      </c>
      <c r="AP292" s="763">
        <f t="shared" si="77"/>
        <v>13.155505410323146</v>
      </c>
      <c r="AQ292" s="912">
        <f t="shared" si="78"/>
        <v>83.220050149702502</v>
      </c>
      <c r="AR292" s="669">
        <f>INDEX(Historical!$C$7:$C$1381,MATCH(B292,Historical!$B$7:$B$1403,0))*IF(AH292="n/a",1.03,IF(AH292&lt;0,1.01,IF(AH292&gt;10,1.1,(1+AH292/100))))</f>
        <v>0.50964000000000009</v>
      </c>
      <c r="AS292" s="910">
        <f t="shared" si="79"/>
        <v>0.53609031600000012</v>
      </c>
      <c r="AT292" s="910">
        <f t="shared" si="84"/>
        <v>0.5896993476000002</v>
      </c>
      <c r="AU292" s="910">
        <f t="shared" si="84"/>
        <v>0.64866928236000032</v>
      </c>
      <c r="AV292" s="910">
        <f t="shared" si="84"/>
        <v>0.71353621059600036</v>
      </c>
      <c r="AW292" s="669">
        <f t="shared" si="80"/>
        <v>2.9976351565560009</v>
      </c>
      <c r="AX292" s="770">
        <f t="shared" si="81"/>
        <v>10.430184956701465</v>
      </c>
      <c r="AY292" s="959">
        <v>1.07</v>
      </c>
      <c r="AZ292" s="896">
        <v>5.93</v>
      </c>
      <c r="BA292" s="896">
        <v>-21.15</v>
      </c>
      <c r="BB292" s="896">
        <v>-16.760000000000002</v>
      </c>
      <c r="BC292" s="896">
        <v>-12.07</v>
      </c>
      <c r="BE292" s="641">
        <v>2011</v>
      </c>
      <c r="BF292" s="922">
        <f t="shared" si="82"/>
        <v>0</v>
      </c>
      <c r="BG292" s="906">
        <v>2</v>
      </c>
    </row>
    <row r="293" spans="1:59" ht="11.25" customHeight="1" x14ac:dyDescent="0.2">
      <c r="A293" s="905" t="s">
        <v>587</v>
      </c>
      <c r="B293" s="899" t="s">
        <v>588</v>
      </c>
      <c r="C293" s="957" t="s">
        <v>108</v>
      </c>
      <c r="D293" s="957" t="s">
        <v>4355</v>
      </c>
      <c r="E293" s="754">
        <v>13</v>
      </c>
      <c r="F293" s="1235">
        <v>290</v>
      </c>
      <c r="G293" s="1209" t="s">
        <v>106</v>
      </c>
      <c r="H293" s="1209" t="s">
        <v>106</v>
      </c>
      <c r="I293" s="898">
        <v>47.5</v>
      </c>
      <c r="J293" s="669">
        <f t="shared" si="69"/>
        <v>2.6947368421052631</v>
      </c>
      <c r="K293" s="901">
        <v>0.32</v>
      </c>
      <c r="L293" s="911">
        <v>4</v>
      </c>
      <c r="M293" s="660">
        <f t="shared" si="70"/>
        <v>1.28</v>
      </c>
      <c r="N293" s="894" t="s">
        <v>240</v>
      </c>
      <c r="O293" s="756">
        <v>0.31</v>
      </c>
      <c r="P293" s="885">
        <v>43828</v>
      </c>
      <c r="Q293" s="885">
        <v>43844</v>
      </c>
      <c r="R293" s="660">
        <f t="shared" si="71"/>
        <v>3.2258064516129057</v>
      </c>
      <c r="S293" s="721">
        <f>IF(INDEX(Historical!$D$7:$D$1379,MATCH(B293,Historical!$B$7:$B$1403,0))=0,"n/a",(INDEX(Historical!$C$7:$C$1381,MATCH(B293,Historical!$B$7:$B$1403,0))/INDEX(Historical!$D$7:$D$1379,MATCH(B293,Historical!$B$7:$B$1403,0))-1)*100)</f>
        <v>28.961748633879768</v>
      </c>
      <c r="T293" s="721">
        <f>IF(INDEX(Historical!$F$7:$F$1372,MATCH(B293,Historical!$B$7:$B$1403,0))=0,"n/a",((INDEX(Historical!$C$7:$C$1381,MATCH(B293,Historical!$B$7:$B$1403,0))/INDEX(Historical!$F$7:$F$1372,MATCH(B293,Historical!$B$7:$B$1403,0)))^(1/3)-1)*100)</f>
        <v>23.267092561282212</v>
      </c>
      <c r="U293" s="721">
        <f>IF(INDEX(Historical!$H$7:$H$1372,MATCH(B293,Historical!$B$7:$B$1403,0))=0,"n/a",((INDEX(Historical!$C$7:$C$1381,MATCH(B293,Historical!$B$7:$B$1403,0))/INDEX(Historical!$H$7:$H$1372,MATCH(B293,Historical!$B$7:$B$1403,0)))^(1/5)-1)*100)</f>
        <v>19.216724531209906</v>
      </c>
      <c r="V293" s="721">
        <f>IF(INDEX(Historical!$O$7:$O$1372,MATCH(B293,Historical!$B$7:$B$1403,0))=0,"n/a",((INDEX(Historical!$C$7:$C$1381,MATCH(B293,Historical!$B$7:$B$1403,0))/INDEX(Historical!$O$7:$O$1372,MATCH(B293,Historical!$B$7:$B$1403,0)))^(1/10)-1)*100)</f>
        <v>15.166035229224128</v>
      </c>
      <c r="W293" s="722">
        <f t="shared" si="72"/>
        <v>1.2670895353177287</v>
      </c>
      <c r="X293" s="723" t="str">
        <f t="shared" si="73"/>
        <v>n/a</v>
      </c>
      <c r="Y293" s="692"/>
      <c r="Z293" s="669" t="str">
        <f t="shared" si="74"/>
        <v>n/a</v>
      </c>
      <c r="AA293" s="910" t="str">
        <f t="shared" si="75"/>
        <v>n/a</v>
      </c>
      <c r="AB293" s="911">
        <v>12</v>
      </c>
      <c r="AC293" s="889" t="s">
        <v>136</v>
      </c>
      <c r="AD293" s="889" t="s">
        <v>136</v>
      </c>
      <c r="AE293" s="889" t="s">
        <v>136</v>
      </c>
      <c r="AF293" s="889" t="s">
        <v>136</v>
      </c>
      <c r="AG293" s="889" t="s">
        <v>136</v>
      </c>
      <c r="AH293" s="889" t="s">
        <v>136</v>
      </c>
      <c r="AI293" s="889" t="s">
        <v>136</v>
      </c>
      <c r="AJ293" s="889" t="s">
        <v>136</v>
      </c>
      <c r="AK293" s="889" t="s">
        <v>136</v>
      </c>
      <c r="AL293" s="902" t="s">
        <v>136</v>
      </c>
      <c r="AM293" s="896" t="s">
        <v>136</v>
      </c>
      <c r="AN293" s="889" t="s">
        <v>136</v>
      </c>
      <c r="AO293" s="762" t="str">
        <f t="shared" si="76"/>
        <v>n/a</v>
      </c>
      <c r="AP293" s="763">
        <f t="shared" si="77"/>
        <v>21.91146137331517</v>
      </c>
      <c r="AQ293" s="912" t="str">
        <f t="shared" si="78"/>
        <v>n/a</v>
      </c>
      <c r="AR293" s="669">
        <f>INDEX(Historical!$C$7:$C$1381,MATCH(B293,Historical!$B$7:$B$1403,0))*IF(AH293="n/a",1.03,IF(AH293&lt;0,1.01,IF(AH293&gt;10,1.1,(1+AH293/100))))</f>
        <v>1.2154</v>
      </c>
      <c r="AS293" s="910">
        <f t="shared" si="79"/>
        <v>1.251862</v>
      </c>
      <c r="AT293" s="910">
        <f t="shared" si="84"/>
        <v>1.2894178600000001</v>
      </c>
      <c r="AU293" s="910">
        <f t="shared" si="84"/>
        <v>1.3281003958000002</v>
      </c>
      <c r="AV293" s="910">
        <f t="shared" si="84"/>
        <v>1.3679434076740002</v>
      </c>
      <c r="AW293" s="669">
        <f t="shared" si="80"/>
        <v>6.4527236634739999</v>
      </c>
      <c r="AX293" s="770">
        <f t="shared" si="81"/>
        <v>13.584681396787367</v>
      </c>
      <c r="AY293" s="959" t="s">
        <v>136</v>
      </c>
      <c r="AZ293" s="896" t="s">
        <v>136</v>
      </c>
      <c r="BA293" s="896" t="s">
        <v>136</v>
      </c>
      <c r="BB293" s="896" t="s">
        <v>136</v>
      </c>
      <c r="BC293" s="896" t="s">
        <v>136</v>
      </c>
      <c r="BD293" s="932" t="s">
        <v>4281</v>
      </c>
      <c r="BE293" s="641">
        <v>2008</v>
      </c>
      <c r="BF293" s="922">
        <f t="shared" si="82"/>
        <v>1</v>
      </c>
      <c r="BG293" s="906" t="s">
        <v>136</v>
      </c>
    </row>
    <row r="294" spans="1:59" ht="11.25" customHeight="1" x14ac:dyDescent="0.2">
      <c r="A294" s="895" t="s">
        <v>1200</v>
      </c>
      <c r="B294" s="899" t="s">
        <v>1201</v>
      </c>
      <c r="C294" s="957" t="s">
        <v>108</v>
      </c>
      <c r="D294" s="957" t="s">
        <v>4355</v>
      </c>
      <c r="E294" s="754">
        <v>9</v>
      </c>
      <c r="F294" s="1235">
        <v>546</v>
      </c>
      <c r="G294" s="1235" t="s">
        <v>106</v>
      </c>
      <c r="H294" s="1235" t="s">
        <v>106</v>
      </c>
      <c r="I294" s="898">
        <v>13.33</v>
      </c>
      <c r="J294" s="669">
        <f t="shared" si="69"/>
        <v>4.5011252813203297</v>
      </c>
      <c r="K294" s="901">
        <v>0.15</v>
      </c>
      <c r="L294" s="911">
        <v>4</v>
      </c>
      <c r="M294" s="660">
        <f t="shared" si="70"/>
        <v>0.6</v>
      </c>
      <c r="N294" s="894" t="s">
        <v>163</v>
      </c>
      <c r="O294" s="756">
        <v>0.14000000000000001</v>
      </c>
      <c r="P294" s="885">
        <v>43902</v>
      </c>
      <c r="Q294" s="885">
        <v>43921</v>
      </c>
      <c r="R294" s="660">
        <f t="shared" si="71"/>
        <v>7.1428571428571281</v>
      </c>
      <c r="S294" s="721">
        <f>IF(INDEX(Historical!$D$7:$D$1379,MATCH(B294,Historical!$B$7:$B$1403,0))=0,"n/a",(INDEX(Historical!$C$7:$C$1381,MATCH(B294,Historical!$B$7:$B$1403,0))/INDEX(Historical!$D$7:$D$1379,MATCH(B294,Historical!$B$7:$B$1403,0))-1)*100)</f>
        <v>24.444444444444446</v>
      </c>
      <c r="T294" s="721">
        <f>IF(INDEX(Historical!$F$7:$F$1372,MATCH(B294,Historical!$B$7:$B$1403,0))=0,"n/a",((INDEX(Historical!$C$7:$C$1381,MATCH(B294,Historical!$B$7:$B$1403,0))/INDEX(Historical!$F$7:$F$1372,MATCH(B294,Historical!$B$7:$B$1403,0)))^(1/3)-1)*100)</f>
        <v>27.528745518159269</v>
      </c>
      <c r="U294" s="721">
        <f>IF(INDEX(Historical!$H$7:$H$1372,MATCH(B294,Historical!$B$7:$B$1403,0))=0,"n/a",((INDEX(Historical!$C$7:$C$1381,MATCH(B294,Historical!$B$7:$B$1403,0))/INDEX(Historical!$H$7:$H$1372,MATCH(B294,Historical!$B$7:$B$1403,0)))^(1/5)-1)*100)</f>
        <v>22.865967908314722</v>
      </c>
      <c r="V294" s="721" t="str">
        <f>IF(INDEX(Historical!$O$7:$O$1372,MATCH(B294,Historical!$B$7:$B$1403,0))=0,"n/a",((INDEX(Historical!$C$7:$C$1381,MATCH(B294,Historical!$B$7:$B$1403,0))/INDEX(Historical!$O$7:$O$1372,MATCH(B294,Historical!$B$7:$B$1403,0)))^(1/10)-1)*100)</f>
        <v>n/a</v>
      </c>
      <c r="W294" s="722" t="str">
        <f t="shared" si="72"/>
        <v>n/a</v>
      </c>
      <c r="X294" s="723">
        <f t="shared" si="73"/>
        <v>0.30007831900675486</v>
      </c>
      <c r="Y294" s="682"/>
      <c r="Z294" s="669">
        <f t="shared" si="74"/>
        <v>43.478260869565219</v>
      </c>
      <c r="AA294" s="910">
        <f t="shared" si="75"/>
        <v>9.6594202898550741</v>
      </c>
      <c r="AB294" s="911">
        <v>12</v>
      </c>
      <c r="AC294" s="889">
        <v>1.38</v>
      </c>
      <c r="AD294" s="889">
        <v>1.02</v>
      </c>
      <c r="AE294" s="889">
        <v>2.56</v>
      </c>
      <c r="AF294" s="889">
        <v>0.9</v>
      </c>
      <c r="AG294" s="889">
        <v>12.8</v>
      </c>
      <c r="AH294" s="889">
        <v>66.7</v>
      </c>
      <c r="AI294" s="889">
        <v>9.5500000000000007</v>
      </c>
      <c r="AJ294" s="889">
        <v>76.2</v>
      </c>
      <c r="AK294" s="889">
        <v>9.5</v>
      </c>
      <c r="AL294" s="902">
        <v>4160</v>
      </c>
      <c r="AM294" s="896">
        <v>1</v>
      </c>
      <c r="AN294" s="889">
        <v>0.26</v>
      </c>
      <c r="AO294" s="762">
        <f t="shared" si="76"/>
        <v>17.707672899779979</v>
      </c>
      <c r="AP294" s="763">
        <f t="shared" si="77"/>
        <v>27.367093189635053</v>
      </c>
      <c r="AQ294" s="912">
        <f t="shared" si="78"/>
        <v>-37.84078414312139</v>
      </c>
      <c r="AR294" s="669">
        <f>INDEX(Historical!$C$7:$C$1381,MATCH(B294,Historical!$B$7:$B$1403,0))*IF(AH294="n/a",1.03,IF(AH294&lt;0,1.01,IF(AH294&gt;10,1.1,(1+AH294/100))))</f>
        <v>0.6160000000000001</v>
      </c>
      <c r="AS294" s="910">
        <f t="shared" si="79"/>
        <v>0.67482800000000009</v>
      </c>
      <c r="AT294" s="910">
        <f t="shared" si="84"/>
        <v>0.73893666000000013</v>
      </c>
      <c r="AU294" s="910">
        <f t="shared" si="84"/>
        <v>0.80913564270000016</v>
      </c>
      <c r="AV294" s="910">
        <f t="shared" si="84"/>
        <v>0.88600352875650012</v>
      </c>
      <c r="AW294" s="669">
        <f t="shared" si="80"/>
        <v>3.7249038314565008</v>
      </c>
      <c r="AX294" s="770">
        <f t="shared" si="81"/>
        <v>27.943764677093029</v>
      </c>
      <c r="AY294" s="959">
        <v>1.26</v>
      </c>
      <c r="AZ294" s="896">
        <v>0.22999999999999998</v>
      </c>
      <c r="BA294" s="896">
        <v>-23.48</v>
      </c>
      <c r="BB294" s="896">
        <v>-18.29</v>
      </c>
      <c r="BC294" s="896">
        <v>-15.409999999999998</v>
      </c>
      <c r="BE294" s="641">
        <v>2012</v>
      </c>
      <c r="BF294" s="922">
        <f t="shared" si="82"/>
        <v>0</v>
      </c>
      <c r="BG294" s="906">
        <v>1.4000000000000001</v>
      </c>
    </row>
    <row r="295" spans="1:59" ht="11.25" customHeight="1" x14ac:dyDescent="0.2">
      <c r="A295" s="887" t="s">
        <v>1204</v>
      </c>
      <c r="B295" s="899" t="s">
        <v>1205</v>
      </c>
      <c r="C295" s="957" t="s">
        <v>108</v>
      </c>
      <c r="D295" s="957" t="s">
        <v>4355</v>
      </c>
      <c r="E295" s="754">
        <v>11</v>
      </c>
      <c r="F295" s="1235">
        <v>323</v>
      </c>
      <c r="G295" s="1235" t="s">
        <v>106</v>
      </c>
      <c r="H295" s="1235" t="s">
        <v>106</v>
      </c>
      <c r="I295" s="898">
        <v>34.06</v>
      </c>
      <c r="J295" s="669">
        <f t="shared" si="69"/>
        <v>3.9929536112742219</v>
      </c>
      <c r="K295" s="901">
        <v>0.34</v>
      </c>
      <c r="L295" s="911">
        <v>4</v>
      </c>
      <c r="M295" s="660">
        <f t="shared" si="70"/>
        <v>1.36</v>
      </c>
      <c r="N295" s="894" t="s">
        <v>442</v>
      </c>
      <c r="O295" s="756">
        <v>0.31</v>
      </c>
      <c r="P295" s="885">
        <v>43868</v>
      </c>
      <c r="Q295" s="885">
        <v>43881</v>
      </c>
      <c r="R295" s="660">
        <f t="shared" si="71"/>
        <v>9.6774193548387171</v>
      </c>
      <c r="S295" s="721">
        <f>IF(INDEX(Historical!$D$7:$D$1379,MATCH(B295,Historical!$B$7:$B$1403,0))=0,"n/a",(INDEX(Historical!$C$7:$C$1381,MATCH(B295,Historical!$B$7:$B$1403,0))/INDEX(Historical!$D$7:$D$1379,MATCH(B295,Historical!$B$7:$B$1403,0))-1)*100)</f>
        <v>10.714285714285698</v>
      </c>
      <c r="T295" s="721">
        <f>IF(INDEX(Historical!$F$7:$F$1372,MATCH(B295,Historical!$B$7:$B$1403,0))=0,"n/a",((INDEX(Historical!$C$7:$C$1381,MATCH(B295,Historical!$B$7:$B$1403,0))/INDEX(Historical!$F$7:$F$1372,MATCH(B295,Historical!$B$7:$B$1403,0)))^(1/3)-1)*100)</f>
        <v>12.110512440831279</v>
      </c>
      <c r="U295" s="721">
        <f>IF(INDEX(Historical!$H$7:$H$1372,MATCH(B295,Historical!$B$7:$B$1403,0))=0,"n/a",((INDEX(Historical!$C$7:$C$1381,MATCH(B295,Historical!$B$7:$B$1403,0))/INDEX(Historical!$H$7:$H$1372,MATCH(B295,Historical!$B$7:$B$1403,0)))^(1/5)-1)*100)</f>
        <v>14.142752785081459</v>
      </c>
      <c r="V295" s="721" t="str">
        <f>IF(INDEX(Historical!$O$7:$O$1372,MATCH(B295,Historical!$B$7:$B$1403,0))=0,"n/a",((INDEX(Historical!$C$7:$C$1381,MATCH(B295,Historical!$B$7:$B$1403,0))/INDEX(Historical!$O$7:$O$1372,MATCH(B295,Historical!$B$7:$B$1403,0)))^(1/10)-1)*100)</f>
        <v>n/a</v>
      </c>
      <c r="W295" s="722" t="str">
        <f t="shared" si="72"/>
        <v>n/a</v>
      </c>
      <c r="X295" s="723">
        <f t="shared" si="73"/>
        <v>1.9919370119833042</v>
      </c>
      <c r="Y295" s="682"/>
      <c r="Z295" s="669">
        <f t="shared" si="74"/>
        <v>48.056537102473499</v>
      </c>
      <c r="AA295" s="910">
        <f t="shared" si="75"/>
        <v>12.035335689045937</v>
      </c>
      <c r="AB295" s="911">
        <v>12</v>
      </c>
      <c r="AC295" s="889">
        <v>2.83</v>
      </c>
      <c r="AD295" s="889">
        <v>1.5</v>
      </c>
      <c r="AE295" s="889">
        <v>4.1100000000000003</v>
      </c>
      <c r="AF295" s="889">
        <v>1.1100000000000001</v>
      </c>
      <c r="AG295" s="889">
        <v>8.7999999999999989</v>
      </c>
      <c r="AH295" s="889">
        <v>36.9</v>
      </c>
      <c r="AI295" s="889">
        <v>4.0199999999999996</v>
      </c>
      <c r="AJ295" s="889">
        <v>7.1</v>
      </c>
      <c r="AK295" s="889">
        <v>8</v>
      </c>
      <c r="AL295" s="902">
        <v>2230</v>
      </c>
      <c r="AM295" s="896">
        <v>0.3</v>
      </c>
      <c r="AN295" s="889">
        <v>0.05</v>
      </c>
      <c r="AO295" s="762">
        <f t="shared" si="76"/>
        <v>6.1003707073097431</v>
      </c>
      <c r="AP295" s="763">
        <f t="shared" si="77"/>
        <v>18.13570639635568</v>
      </c>
      <c r="AQ295" s="912">
        <f t="shared" si="78"/>
        <v>-22.945264433244184</v>
      </c>
      <c r="AR295" s="669">
        <f>INDEX(Historical!$C$7:$C$1381,MATCH(B295,Historical!$B$7:$B$1403,0))*IF(AH295="n/a",1.03,IF(AH295&lt;0,1.01,IF(AH295&gt;10,1.1,(1+AH295/100))))</f>
        <v>1.3640000000000001</v>
      </c>
      <c r="AS295" s="910">
        <f t="shared" si="79"/>
        <v>1.4188328000000001</v>
      </c>
      <c r="AT295" s="910">
        <f t="shared" si="84"/>
        <v>1.5323394240000001</v>
      </c>
      <c r="AU295" s="910">
        <f t="shared" si="84"/>
        <v>1.6549265779200002</v>
      </c>
      <c r="AV295" s="910">
        <f t="shared" si="84"/>
        <v>1.7873207041536003</v>
      </c>
      <c r="AW295" s="669">
        <f t="shared" si="80"/>
        <v>7.7574195060736013</v>
      </c>
      <c r="AX295" s="770">
        <f t="shared" si="81"/>
        <v>22.775747228636526</v>
      </c>
      <c r="AY295" s="959">
        <v>1.08</v>
      </c>
      <c r="AZ295" s="896">
        <v>-3.54</v>
      </c>
      <c r="BA295" s="896">
        <v>-20.97</v>
      </c>
      <c r="BB295" s="896">
        <v>-13.900000000000002</v>
      </c>
      <c r="BC295" s="896">
        <v>-13.569999999999999</v>
      </c>
      <c r="BE295" s="641">
        <v>2010</v>
      </c>
      <c r="BF295" s="922">
        <f t="shared" si="82"/>
        <v>0</v>
      </c>
      <c r="BG295" s="906">
        <v>1.2</v>
      </c>
    </row>
    <row r="296" spans="1:59" ht="11.25" customHeight="1" x14ac:dyDescent="0.2">
      <c r="A296" s="724" t="s">
        <v>2266</v>
      </c>
      <c r="B296" s="808" t="s">
        <v>2267</v>
      </c>
      <c r="C296" s="957" t="s">
        <v>108</v>
      </c>
      <c r="D296" s="957" t="s">
        <v>4355</v>
      </c>
      <c r="E296" s="754">
        <v>9</v>
      </c>
      <c r="F296" s="1235">
        <v>459</v>
      </c>
      <c r="G296" s="1235" t="s">
        <v>106</v>
      </c>
      <c r="H296" s="1235" t="s">
        <v>106</v>
      </c>
      <c r="I296" s="907">
        <v>26.91</v>
      </c>
      <c r="J296" s="669">
        <f t="shared" si="69"/>
        <v>3.7160906726124119</v>
      </c>
      <c r="K296" s="887">
        <v>0.25</v>
      </c>
      <c r="L296" s="1235">
        <v>4</v>
      </c>
      <c r="M296" s="660">
        <f t="shared" si="70"/>
        <v>1</v>
      </c>
      <c r="N296" s="1235" t="s">
        <v>4184</v>
      </c>
      <c r="O296" s="621">
        <v>0.24</v>
      </c>
      <c r="P296" s="1194">
        <v>43538</v>
      </c>
      <c r="Q296" s="1194">
        <v>43557</v>
      </c>
      <c r="R296" s="660">
        <f t="shared" si="71"/>
        <v>4.1666666666666705</v>
      </c>
      <c r="S296" s="721">
        <f>IF(INDEX(Historical!$D$7:$D$1379,MATCH(B296,Historical!$B$7:$B$1403,0))=0,"n/a",(INDEX(Historical!$C$7:$C$1381,MATCH(B296,Historical!$B$7:$B$1403,0))/INDEX(Historical!$D$7:$D$1379,MATCH(B296,Historical!$B$7:$B$1403,0))-1)*100)</f>
        <v>5.319148936170226</v>
      </c>
      <c r="T296" s="721">
        <f>IF(INDEX(Historical!$F$7:$F$1372,MATCH(B296,Historical!$B$7:$B$1403,0))=0,"n/a",((INDEX(Historical!$C$7:$C$1381,MATCH(B296,Historical!$B$7:$B$1403,0))/INDEX(Historical!$F$7:$F$1372,MATCH(B296,Historical!$B$7:$B$1403,0)))^(1/3)-1)*100)</f>
        <v>6.917810999860885</v>
      </c>
      <c r="U296" s="721">
        <f>IF(INDEX(Historical!$H$7:$H$1372,MATCH(B296,Historical!$B$7:$B$1403,0))=0,"n/a",((INDEX(Historical!$C$7:$C$1381,MATCH(B296,Historical!$B$7:$B$1403,0))/INDEX(Historical!$H$7:$H$1372,MATCH(B296,Historical!$B$7:$B$1403,0)))^(1/5)-1)*100)</f>
        <v>5.1547496797280434</v>
      </c>
      <c r="V296" s="721">
        <f>IF(INDEX(Historical!$O$7:$O$1372,MATCH(B296,Historical!$B$7:$B$1403,0))=0,"n/a",((INDEX(Historical!$C$7:$C$1381,MATCH(B296,Historical!$B$7:$B$1403,0))/INDEX(Historical!$O$7:$O$1372,MATCH(B296,Historical!$B$7:$B$1403,0)))^(1/10)-1)*100)</f>
        <v>9.4857304883770652</v>
      </c>
      <c r="W296" s="722">
        <f t="shared" si="72"/>
        <v>0.5434214777706573</v>
      </c>
      <c r="X296" s="723">
        <f t="shared" si="73"/>
        <v>0.80542963745750673</v>
      </c>
      <c r="Y296" s="670"/>
      <c r="Z296" s="669">
        <f t="shared" si="74"/>
        <v>33.783783783783782</v>
      </c>
      <c r="AA296" s="910">
        <f t="shared" si="75"/>
        <v>9.0912162162162158</v>
      </c>
      <c r="AB296" s="911">
        <v>12</v>
      </c>
      <c r="AC296" s="906">
        <v>2.96</v>
      </c>
      <c r="AD296" s="906">
        <v>1.1399999999999999</v>
      </c>
      <c r="AE296" s="889">
        <v>2.5499999999999998</v>
      </c>
      <c r="AF296" s="889">
        <v>1.04</v>
      </c>
      <c r="AG296" s="889">
        <v>9.9</v>
      </c>
      <c r="AH296" s="889">
        <v>23.400000000000002</v>
      </c>
      <c r="AI296" s="889">
        <v>6.61</v>
      </c>
      <c r="AJ296" s="701">
        <v>6.4</v>
      </c>
      <c r="AK296" s="701">
        <v>8</v>
      </c>
      <c r="AL296" s="906">
        <v>431.1</v>
      </c>
      <c r="AM296" s="906">
        <v>0.70000000000000007</v>
      </c>
      <c r="AN296" s="906">
        <v>0.09</v>
      </c>
      <c r="AO296" s="762">
        <f t="shared" si="76"/>
        <v>-0.22037586387576091</v>
      </c>
      <c r="AP296" s="763">
        <f t="shared" si="77"/>
        <v>8.8708403523404549</v>
      </c>
      <c r="AQ296" s="912">
        <f t="shared" si="78"/>
        <v>-35.175913719033716</v>
      </c>
      <c r="AR296" s="669">
        <f>INDEX(Historical!$C$7:$C$1381,MATCH(B296,Historical!$B$7:$B$1403,0))*IF(AH296="n/a",1.03,IF(AH296&lt;0,1.01,IF(AH296&gt;10,1.1,(1+AH296/100))))</f>
        <v>1.089</v>
      </c>
      <c r="AS296" s="910">
        <f t="shared" si="79"/>
        <v>1.1609829</v>
      </c>
      <c r="AT296" s="910">
        <f t="shared" si="84"/>
        <v>1.2538615320000002</v>
      </c>
      <c r="AU296" s="910">
        <f t="shared" si="84"/>
        <v>1.3541704545600002</v>
      </c>
      <c r="AV296" s="910">
        <f t="shared" si="84"/>
        <v>1.4625040909248004</v>
      </c>
      <c r="AW296" s="669">
        <f t="shared" si="80"/>
        <v>6.3205189774848005</v>
      </c>
      <c r="AX296" s="770">
        <f t="shared" si="81"/>
        <v>23.487621618301006</v>
      </c>
      <c r="AY296" s="750">
        <v>0.8</v>
      </c>
      <c r="AZ296" s="889">
        <v>5.24</v>
      </c>
      <c r="BA296" s="889">
        <v>-19.139999999999997</v>
      </c>
      <c r="BB296" s="889">
        <v>-13.81</v>
      </c>
      <c r="BC296" s="889">
        <v>-10.43</v>
      </c>
      <c r="BE296" s="641">
        <v>2011</v>
      </c>
      <c r="BF296" s="922">
        <f t="shared" si="82"/>
        <v>0</v>
      </c>
      <c r="BG296" s="906">
        <v>0.89999999999999991</v>
      </c>
    </row>
    <row r="297" spans="1:59" ht="11.25" customHeight="1" x14ac:dyDescent="0.2">
      <c r="A297" s="724" t="s">
        <v>2263</v>
      </c>
      <c r="B297" s="808" t="s">
        <v>2264</v>
      </c>
      <c r="C297" s="957" t="s">
        <v>108</v>
      </c>
      <c r="D297" s="957" t="s">
        <v>4355</v>
      </c>
      <c r="E297" s="754">
        <v>10</v>
      </c>
      <c r="F297" s="1235">
        <v>428</v>
      </c>
      <c r="G297" s="1206" t="s">
        <v>106</v>
      </c>
      <c r="H297" s="1206" t="s">
        <v>106</v>
      </c>
      <c r="I297" s="907">
        <v>24.4</v>
      </c>
      <c r="J297" s="669">
        <f t="shared" si="69"/>
        <v>4.4262295081967213</v>
      </c>
      <c r="K297" s="887">
        <v>0.27</v>
      </c>
      <c r="L297" s="1235">
        <v>4</v>
      </c>
      <c r="M297" s="660">
        <f t="shared" si="70"/>
        <v>1.08</v>
      </c>
      <c r="N297" s="1235" t="s">
        <v>491</v>
      </c>
      <c r="O297" s="621">
        <v>0.24</v>
      </c>
      <c r="P297" s="650">
        <v>43920</v>
      </c>
      <c r="Q297" s="650">
        <v>43935</v>
      </c>
      <c r="R297" s="660">
        <f t="shared" si="71"/>
        <v>12.500000000000011</v>
      </c>
      <c r="S297" s="721">
        <f>IF(INDEX(Historical!$D$7:$D$1379,MATCH(B297,Historical!$B$7:$B$1403,0))=0,"n/a",(INDEX(Historical!$C$7:$C$1381,MATCH(B297,Historical!$B$7:$B$1403,0))/INDEX(Historical!$D$7:$D$1379,MATCH(B297,Historical!$B$7:$B$1403,0))-1)*100)</f>
        <v>35.294117647058812</v>
      </c>
      <c r="T297" s="721">
        <f>IF(INDEX(Historical!$F$7:$F$1372,MATCH(B297,Historical!$B$7:$B$1403,0))=0,"n/a",((INDEX(Historical!$C$7:$C$1381,MATCH(B297,Historical!$B$7:$B$1403,0))/INDEX(Historical!$F$7:$F$1372,MATCH(B297,Historical!$B$7:$B$1403,0)))^(1/3)-1)*100)</f>
        <v>20.18141671998881</v>
      </c>
      <c r="U297" s="721">
        <f>IF(INDEX(Historical!$H$7:$H$1372,MATCH(B297,Historical!$B$7:$B$1403,0))=0,"n/a",((INDEX(Historical!$C$7:$C$1381,MATCH(B297,Historical!$B$7:$B$1403,0))/INDEX(Historical!$H$7:$H$1372,MATCH(B297,Historical!$B$7:$B$1403,0)))^(1/5)-1)*100)</f>
        <v>12.523577206216263</v>
      </c>
      <c r="V297" s="721">
        <f>IF(INDEX(Historical!$O$7:$O$1372,MATCH(B297,Historical!$B$7:$B$1403,0))=0,"n/a",((INDEX(Historical!$C$7:$C$1381,MATCH(B297,Historical!$B$7:$B$1403,0))/INDEX(Historical!$O$7:$O$1372,MATCH(B297,Historical!$B$7:$B$1403,0)))^(1/10)-1)*100)</f>
        <v>36.827308332615296</v>
      </c>
      <c r="W297" s="722">
        <f t="shared" si="72"/>
        <v>0.34006224655645095</v>
      </c>
      <c r="X297" s="723">
        <f t="shared" si="73"/>
        <v>1.4071435063164339</v>
      </c>
      <c r="Y297" s="670"/>
      <c r="Z297" s="669">
        <f t="shared" si="74"/>
        <v>32.142857142857146</v>
      </c>
      <c r="AA297" s="910">
        <f t="shared" si="75"/>
        <v>7.2619047619047619</v>
      </c>
      <c r="AB297" s="911">
        <v>12</v>
      </c>
      <c r="AC297" s="906">
        <v>3.36</v>
      </c>
      <c r="AD297" s="906">
        <v>0.72</v>
      </c>
      <c r="AE297" s="889">
        <v>2.81</v>
      </c>
      <c r="AF297" s="889">
        <v>0.9</v>
      </c>
      <c r="AG297" s="889">
        <v>11.3</v>
      </c>
      <c r="AH297" s="889">
        <v>23.799999999999997</v>
      </c>
      <c r="AI297" s="889">
        <v>6.22</v>
      </c>
      <c r="AJ297" s="701">
        <v>8.9</v>
      </c>
      <c r="AK297" s="701">
        <v>10.15</v>
      </c>
      <c r="AL297" s="906">
        <v>17570</v>
      </c>
      <c r="AM297" s="906">
        <v>0.2</v>
      </c>
      <c r="AN297" s="906">
        <v>0.74</v>
      </c>
      <c r="AO297" s="762">
        <f t="shared" si="76"/>
        <v>9.6879019525082235</v>
      </c>
      <c r="AP297" s="763">
        <f t="shared" si="77"/>
        <v>16.949806714412986</v>
      </c>
      <c r="AQ297" s="912">
        <f t="shared" si="78"/>
        <v>-46.104156887920333</v>
      </c>
      <c r="AR297" s="669">
        <f>INDEX(Historical!$C$7:$C$1381,MATCH(B297,Historical!$B$7:$B$1403,0))*IF(AH297="n/a",1.03,IF(AH297&lt;0,1.01,IF(AH297&gt;10,1.1,(1+AH297/100))))</f>
        <v>1.0120000000000002</v>
      </c>
      <c r="AS297" s="910">
        <f t="shared" si="79"/>
        <v>1.0749464000000002</v>
      </c>
      <c r="AT297" s="910">
        <f t="shared" si="84"/>
        <v>1.1824410400000003</v>
      </c>
      <c r="AU297" s="910">
        <f t="shared" si="84"/>
        <v>1.3006851440000005</v>
      </c>
      <c r="AV297" s="910">
        <f t="shared" si="84"/>
        <v>1.4307536584000007</v>
      </c>
      <c r="AW297" s="669">
        <f t="shared" si="80"/>
        <v>6.0008262424000023</v>
      </c>
      <c r="AX297" s="770">
        <f t="shared" si="81"/>
        <v>24.593550173770502</v>
      </c>
      <c r="AY297" s="750">
        <v>1.32</v>
      </c>
      <c r="AZ297" s="889">
        <v>0.95</v>
      </c>
      <c r="BA297" s="889">
        <v>-22.88</v>
      </c>
      <c r="BB297" s="889">
        <v>-17.61</v>
      </c>
      <c r="BC297" s="889">
        <v>-13.91</v>
      </c>
      <c r="BE297" s="641">
        <v>2011</v>
      </c>
      <c r="BF297" s="922">
        <f t="shared" si="82"/>
        <v>0</v>
      </c>
      <c r="BG297" s="906">
        <v>1.2</v>
      </c>
    </row>
    <row r="298" spans="1:59" ht="11.25" customHeight="1" x14ac:dyDescent="0.2">
      <c r="A298" s="895" t="s">
        <v>1089</v>
      </c>
      <c r="B298" s="899" t="s">
        <v>1090</v>
      </c>
      <c r="C298" s="957" t="s">
        <v>112</v>
      </c>
      <c r="D298" s="957" t="s">
        <v>4381</v>
      </c>
      <c r="E298" s="754">
        <v>8</v>
      </c>
      <c r="F298" s="1235">
        <v>644</v>
      </c>
      <c r="G298" s="1235" t="s">
        <v>106</v>
      </c>
      <c r="H298" s="1235" t="s">
        <v>106</v>
      </c>
      <c r="I298" s="898">
        <v>42.22</v>
      </c>
      <c r="J298" s="669">
        <f t="shared" si="69"/>
        <v>0.99478919943154898</v>
      </c>
      <c r="K298" s="901">
        <v>0.105</v>
      </c>
      <c r="L298" s="911">
        <v>4</v>
      </c>
      <c r="M298" s="660">
        <f t="shared" si="70"/>
        <v>0.42</v>
      </c>
      <c r="N298" s="894" t="s">
        <v>991</v>
      </c>
      <c r="O298" s="756">
        <v>0.1</v>
      </c>
      <c r="P298" s="885">
        <v>43896</v>
      </c>
      <c r="Q298" s="885">
        <v>43920</v>
      </c>
      <c r="R298" s="660">
        <f t="shared" si="71"/>
        <v>4.9999999999999902</v>
      </c>
      <c r="S298" s="721">
        <f>IF(INDEX(Historical!$D$7:$D$1379,MATCH(B298,Historical!$B$7:$B$1403,0))=0,"n/a",(INDEX(Historical!$C$7:$C$1381,MATCH(B298,Historical!$B$7:$B$1403,0))/INDEX(Historical!$D$7:$D$1379,MATCH(B298,Historical!$B$7:$B$1403,0))-1)*100)</f>
        <v>19.696969696969703</v>
      </c>
      <c r="T298" s="721">
        <f>IF(INDEX(Historical!$F$7:$F$1372,MATCH(B298,Historical!$B$7:$B$1403,0))=0,"n/a",((INDEX(Historical!$C$7:$C$1381,MATCH(B298,Historical!$B$7:$B$1403,0))/INDEX(Historical!$F$7:$F$1372,MATCH(B298,Historical!$B$7:$B$1403,0)))^(1/3)-1)*100)</f>
        <v>12.829189197046521</v>
      </c>
      <c r="U298" s="721">
        <f>IF(INDEX(Historical!$H$7:$H$1372,MATCH(B298,Historical!$B$7:$B$1403,0))=0,"n/a",((INDEX(Historical!$C$7:$C$1381,MATCH(B298,Historical!$B$7:$B$1403,0))/INDEX(Historical!$H$7:$H$1372,MATCH(B298,Historical!$B$7:$B$1403,0)))^(1/5)-1)*100)</f>
        <v>11.913612703078558</v>
      </c>
      <c r="V298" s="721">
        <f>IF(INDEX(Historical!$O$7:$O$1372,MATCH(B298,Historical!$B$7:$B$1403,0))=0,"n/a",((INDEX(Historical!$C$7:$C$1381,MATCH(B298,Historical!$B$7:$B$1403,0))/INDEX(Historical!$O$7:$O$1372,MATCH(B298,Historical!$B$7:$B$1403,0)))^(1/10)-1)*100)</f>
        <v>7.5930823530877323</v>
      </c>
      <c r="W298" s="722">
        <f t="shared" si="72"/>
        <v>1.5690087567974129</v>
      </c>
      <c r="X298" s="723">
        <f t="shared" si="73"/>
        <v>0.36321989948410233</v>
      </c>
      <c r="Y298" s="900"/>
      <c r="Z298" s="669">
        <f t="shared" si="74"/>
        <v>14.840989399293287</v>
      </c>
      <c r="AA298" s="910">
        <f t="shared" si="75"/>
        <v>14.918727915194346</v>
      </c>
      <c r="AB298" s="911">
        <v>12</v>
      </c>
      <c r="AC298" s="889">
        <v>2.83</v>
      </c>
      <c r="AD298" s="889">
        <v>1.49</v>
      </c>
      <c r="AE298" s="889">
        <v>0.63</v>
      </c>
      <c r="AF298" s="889">
        <v>2.79</v>
      </c>
      <c r="AG298" s="889">
        <v>20.100000000000001</v>
      </c>
      <c r="AH298" s="889">
        <v>147.10000000000002</v>
      </c>
      <c r="AI298" s="889">
        <v>12.389999999999999</v>
      </c>
      <c r="AJ298" s="889">
        <v>32.800000000000004</v>
      </c>
      <c r="AK298" s="889">
        <v>10</v>
      </c>
      <c r="AL298" s="902">
        <v>1560</v>
      </c>
      <c r="AM298" s="896">
        <v>1.5</v>
      </c>
      <c r="AN298" s="889">
        <v>0.43</v>
      </c>
      <c r="AO298" s="762">
        <f t="shared" si="76"/>
        <v>-2.0103260126842386</v>
      </c>
      <c r="AP298" s="763">
        <f t="shared" si="77"/>
        <v>12.908401902510107</v>
      </c>
      <c r="AQ298" s="912">
        <f t="shared" si="78"/>
        <v>36.011847332653304</v>
      </c>
      <c r="AR298" s="669">
        <f>INDEX(Historical!$C$7:$C$1381,MATCH(B298,Historical!$B$7:$B$1403,0))*IF(AH298="n/a",1.03,IF(AH298&lt;0,1.01,IF(AH298&gt;10,1.1,(1+AH298/100))))</f>
        <v>0.43450000000000005</v>
      </c>
      <c r="AS298" s="910">
        <f t="shared" si="79"/>
        <v>0.4779500000000001</v>
      </c>
      <c r="AT298" s="910">
        <f t="shared" si="84"/>
        <v>0.52574500000000013</v>
      </c>
      <c r="AU298" s="910">
        <f t="shared" si="84"/>
        <v>0.57831950000000021</v>
      </c>
      <c r="AV298" s="910">
        <f t="shared" si="84"/>
        <v>0.63615145000000028</v>
      </c>
      <c r="AW298" s="669">
        <f t="shared" si="80"/>
        <v>2.6526659500000007</v>
      </c>
      <c r="AX298" s="770">
        <f t="shared" si="81"/>
        <v>6.282960563713881</v>
      </c>
      <c r="AY298" s="959">
        <v>1.35</v>
      </c>
      <c r="AZ298" s="896">
        <v>16.400000000000002</v>
      </c>
      <c r="BA298" s="896">
        <v>-27.47</v>
      </c>
      <c r="BB298" s="896">
        <v>-13.669999999999998</v>
      </c>
      <c r="BC298" s="896">
        <v>-10.35</v>
      </c>
      <c r="BE298" s="641">
        <v>2013</v>
      </c>
      <c r="BF298" s="922">
        <f t="shared" si="82"/>
        <v>0</v>
      </c>
      <c r="BG298" s="906">
        <v>8.3000000000000007</v>
      </c>
    </row>
    <row r="299" spans="1:59" s="796" customFormat="1" ht="11.25" customHeight="1" x14ac:dyDescent="0.2">
      <c r="A299" s="664" t="s">
        <v>1218</v>
      </c>
      <c r="B299" s="804" t="s">
        <v>1219</v>
      </c>
      <c r="C299" s="957" t="s">
        <v>246</v>
      </c>
      <c r="D299" s="957" t="s">
        <v>4333</v>
      </c>
      <c r="E299" s="778">
        <v>10</v>
      </c>
      <c r="F299" s="1235">
        <v>433</v>
      </c>
      <c r="G299" s="1234" t="s">
        <v>106</v>
      </c>
      <c r="H299" s="1234" t="s">
        <v>106</v>
      </c>
      <c r="I299" s="779">
        <v>36.25</v>
      </c>
      <c r="J299" s="780">
        <f t="shared" si="69"/>
        <v>4.4137931034482758</v>
      </c>
      <c r="K299" s="781">
        <v>0.4</v>
      </c>
      <c r="L299" s="782">
        <v>4</v>
      </c>
      <c r="M299" s="783">
        <f t="shared" si="70"/>
        <v>1.6</v>
      </c>
      <c r="N299" s="784" t="s">
        <v>243</v>
      </c>
      <c r="O299" s="785">
        <v>0.38</v>
      </c>
      <c r="P299" s="786">
        <v>43937</v>
      </c>
      <c r="Q299" s="786">
        <v>43952</v>
      </c>
      <c r="R299" s="783">
        <f t="shared" si="71"/>
        <v>5.2631578947368469</v>
      </c>
      <c r="S299" s="721">
        <f>IF(INDEX(Historical!$D$7:$D$1379,MATCH(B299,Historical!$B$7:$B$1403,0))=0,"n/a",(INDEX(Historical!$C$7:$C$1381,MATCH(B299,Historical!$B$7:$B$1403,0))/INDEX(Historical!$D$7:$D$1379,MATCH(B299,Historical!$B$7:$B$1403,0))-1)*100)</f>
        <v>10.408921933085512</v>
      </c>
      <c r="T299" s="721">
        <f>IF(INDEX(Historical!$F$7:$F$1372,MATCH(B299,Historical!$B$7:$B$1403,0))=0,"n/a",((INDEX(Historical!$C$7:$C$1381,MATCH(B299,Historical!$B$7:$B$1403,0))/INDEX(Historical!$F$7:$F$1372,MATCH(B299,Historical!$B$7:$B$1403,0)))^(1/3)-1)*100)</f>
        <v>11.371139485173497</v>
      </c>
      <c r="U299" s="721">
        <f>IF(INDEX(Historical!$H$7:$H$1372,MATCH(B299,Historical!$B$7:$B$1403,0))=0,"n/a",((INDEX(Historical!$C$7:$C$1381,MATCH(B299,Historical!$B$7:$B$1403,0))/INDEX(Historical!$H$7:$H$1372,MATCH(B299,Historical!$B$7:$B$1403,0)))^(1/5)-1)*100)</f>
        <v>11.543842331911257</v>
      </c>
      <c r="V299" s="721">
        <f>IF(INDEX(Historical!$O$7:$O$1372,MATCH(B299,Historical!$B$7:$B$1403,0))=0,"n/a",((INDEX(Historical!$C$7:$C$1381,MATCH(B299,Historical!$B$7:$B$1403,0))/INDEX(Historical!$O$7:$O$1372,MATCH(B299,Historical!$B$7:$B$1403,0)))^(1/10)-1)*100)</f>
        <v>9.4857304883770652</v>
      </c>
      <c r="W299" s="722">
        <f t="shared" si="72"/>
        <v>1.2169692514515367</v>
      </c>
      <c r="X299" s="723">
        <f t="shared" si="73"/>
        <v>1.2547654708599194</v>
      </c>
      <c r="Y299" s="1242"/>
      <c r="Z299" s="780">
        <f t="shared" si="74"/>
        <v>34.70715835140998</v>
      </c>
      <c r="AA299" s="788">
        <f t="shared" si="75"/>
        <v>7.863340563991323</v>
      </c>
      <c r="AB299" s="782">
        <v>1</v>
      </c>
      <c r="AC299" s="789">
        <v>4.6100000000000003</v>
      </c>
      <c r="AD299" s="789">
        <v>1.18</v>
      </c>
      <c r="AE299" s="789">
        <v>0.49</v>
      </c>
      <c r="AF299" s="789">
        <v>1.6</v>
      </c>
      <c r="AG299" s="789">
        <v>20.5</v>
      </c>
      <c r="AH299" s="789">
        <v>47.599999999999994</v>
      </c>
      <c r="AI299" s="789">
        <v>6.52</v>
      </c>
      <c r="AJ299" s="789">
        <v>9.1999999999999993</v>
      </c>
      <c r="AK299" s="789">
        <v>6.67</v>
      </c>
      <c r="AL299" s="790">
        <v>3950</v>
      </c>
      <c r="AM299" s="791">
        <v>0.3</v>
      </c>
      <c r="AN299" s="789">
        <v>0.05</v>
      </c>
      <c r="AO299" s="792">
        <f t="shared" si="76"/>
        <v>8.0942948713682092</v>
      </c>
      <c r="AP299" s="793">
        <f t="shared" si="77"/>
        <v>15.957635435359533</v>
      </c>
      <c r="AQ299" s="794">
        <f t="shared" si="78"/>
        <v>-25.222270390811275</v>
      </c>
      <c r="AR299" s="669">
        <f>INDEX(Historical!$C$7:$C$1381,MATCH(B299,Historical!$B$7:$B$1403,0))*IF(AH299="n/a",1.03,IF(AH299&lt;0,1.01,IF(AH299&gt;10,1.1,(1+AH299/100))))</f>
        <v>1.6335000000000002</v>
      </c>
      <c r="AS299" s="788">
        <f t="shared" si="79"/>
        <v>1.7400042</v>
      </c>
      <c r="AT299" s="788">
        <f t="shared" si="84"/>
        <v>1.8560624801399999</v>
      </c>
      <c r="AU299" s="788">
        <f t="shared" si="84"/>
        <v>1.9798618475653378</v>
      </c>
      <c r="AV299" s="788">
        <f t="shared" si="84"/>
        <v>2.1119186327979458</v>
      </c>
      <c r="AW299" s="780">
        <f t="shared" si="80"/>
        <v>9.3213471605032829</v>
      </c>
      <c r="AX299" s="795">
        <f t="shared" si="81"/>
        <v>25.714061132422849</v>
      </c>
      <c r="AY299" s="960">
        <v>0.9</v>
      </c>
      <c r="AZ299" s="791">
        <v>10.45</v>
      </c>
      <c r="BA299" s="791">
        <v>-46.69</v>
      </c>
      <c r="BB299" s="791">
        <v>-7.31</v>
      </c>
      <c r="BC299" s="791">
        <v>-12.43</v>
      </c>
      <c r="BD299" s="933"/>
      <c r="BE299" s="641">
        <v>2011</v>
      </c>
      <c r="BF299" s="922">
        <f t="shared" si="82"/>
        <v>0</v>
      </c>
      <c r="BG299" s="847">
        <v>8.6</v>
      </c>
    </row>
    <row r="300" spans="1:59" ht="11.25" customHeight="1" x14ac:dyDescent="0.2">
      <c r="A300" s="887" t="s">
        <v>589</v>
      </c>
      <c r="B300" s="899" t="s">
        <v>590</v>
      </c>
      <c r="C300" s="957" t="s">
        <v>108</v>
      </c>
      <c r="D300" s="957" t="s">
        <v>4355</v>
      </c>
      <c r="E300" s="754">
        <v>24</v>
      </c>
      <c r="F300" s="1235">
        <v>144</v>
      </c>
      <c r="G300" s="1214" t="s">
        <v>37</v>
      </c>
      <c r="H300" s="1214" t="s">
        <v>37</v>
      </c>
      <c r="I300" s="889">
        <v>20.71</v>
      </c>
      <c r="J300" s="669">
        <f t="shared" si="69"/>
        <v>3.476581361661033</v>
      </c>
      <c r="K300" s="908">
        <v>0.18</v>
      </c>
      <c r="L300" s="911">
        <v>4</v>
      </c>
      <c r="M300" s="660">
        <f t="shared" si="70"/>
        <v>0.72</v>
      </c>
      <c r="N300" s="894" t="s">
        <v>458</v>
      </c>
      <c r="O300" s="757">
        <v>0.17</v>
      </c>
      <c r="P300" s="885">
        <v>43746</v>
      </c>
      <c r="Q300" s="885">
        <v>43756</v>
      </c>
      <c r="R300" s="660">
        <f t="shared" si="71"/>
        <v>5.8823529411764595</v>
      </c>
      <c r="S300" s="721">
        <f>IF(INDEX(Historical!$D$7:$D$1379,MATCH(B300,Historical!$B$7:$B$1403,0))=0,"n/a",(INDEX(Historical!$C$7:$C$1381,MATCH(B300,Historical!$B$7:$B$1403,0))/INDEX(Historical!$D$7:$D$1379,MATCH(B300,Historical!$B$7:$B$1403,0))-1)*100)</f>
        <v>11.290322580645151</v>
      </c>
      <c r="T300" s="721">
        <f>IF(INDEX(Historical!$F$7:$F$1372,MATCH(B300,Historical!$B$7:$B$1403,0))=0,"n/a",((INDEX(Historical!$C$7:$C$1381,MATCH(B300,Historical!$B$7:$B$1403,0))/INDEX(Historical!$F$7:$F$1372,MATCH(B300,Historical!$B$7:$B$1403,0)))^(1/3)-1)*100)</f>
        <v>8.5138345254405436</v>
      </c>
      <c r="U300" s="721">
        <f>IF(INDEX(Historical!$H$7:$H$1372,MATCH(B300,Historical!$B$7:$B$1403,0))=0,"n/a",((INDEX(Historical!$C$7:$C$1381,MATCH(B300,Historical!$B$7:$B$1403,0))/INDEX(Historical!$H$7:$H$1372,MATCH(B300,Historical!$B$7:$B$1403,0)))^(1/5)-1)*100)</f>
        <v>7.9309421566509997</v>
      </c>
      <c r="V300" s="721">
        <f>IF(INDEX(Historical!$O$7:$O$1372,MATCH(B300,Historical!$B$7:$B$1403,0))=0,"n/a",((INDEX(Historical!$C$7:$C$1381,MATCH(B300,Historical!$B$7:$B$1403,0))/INDEX(Historical!$O$7:$O$1372,MATCH(B300,Historical!$B$7:$B$1403,0)))^(1/10)-1)*100)</f>
        <v>7.6911436101459785</v>
      </c>
      <c r="W300" s="722">
        <f t="shared" si="72"/>
        <v>1.031178529313727</v>
      </c>
      <c r="X300" s="723">
        <f t="shared" si="73"/>
        <v>0.83483601648957895</v>
      </c>
      <c r="Y300" s="679"/>
      <c r="Z300" s="669">
        <f t="shared" si="74"/>
        <v>43.113772455089823</v>
      </c>
      <c r="AA300" s="910">
        <f t="shared" si="75"/>
        <v>12.40119760479042</v>
      </c>
      <c r="AB300" s="911">
        <v>12</v>
      </c>
      <c r="AC300" s="889">
        <v>1.67</v>
      </c>
      <c r="AD300" s="889">
        <v>1.77</v>
      </c>
      <c r="AE300" s="889">
        <v>3.5</v>
      </c>
      <c r="AF300" s="889">
        <v>1.31</v>
      </c>
      <c r="AG300" s="889">
        <v>10.7</v>
      </c>
      <c r="AH300" s="889">
        <v>11</v>
      </c>
      <c r="AI300" s="889">
        <v>1.4500000000000002</v>
      </c>
      <c r="AJ300" s="889">
        <v>9.5</v>
      </c>
      <c r="AK300" s="889">
        <v>7.0000000000000009</v>
      </c>
      <c r="AL300" s="902">
        <v>503.25</v>
      </c>
      <c r="AM300" s="896">
        <v>4.5999999999999996</v>
      </c>
      <c r="AN300" s="889">
        <v>0.93</v>
      </c>
      <c r="AO300" s="762">
        <f t="shared" si="76"/>
        <v>-0.99367408647838751</v>
      </c>
      <c r="AP300" s="763">
        <f t="shared" si="77"/>
        <v>11.407523518312033</v>
      </c>
      <c r="AQ300" s="912">
        <f t="shared" si="78"/>
        <v>-15.027929131520047</v>
      </c>
      <c r="AR300" s="669">
        <f>INDEX(Historical!$C$7:$C$1381,MATCH(B300,Historical!$B$7:$B$1403,0))*IF(AH300="n/a",1.03,IF(AH300&lt;0,1.01,IF(AH300&gt;10,1.1,(1+AH300/100))))</f>
        <v>0.75900000000000001</v>
      </c>
      <c r="AS300" s="910">
        <f t="shared" si="79"/>
        <v>0.77000550000000001</v>
      </c>
      <c r="AT300" s="910">
        <f t="shared" si="84"/>
        <v>0.82390588500000006</v>
      </c>
      <c r="AU300" s="910">
        <f t="shared" si="84"/>
        <v>0.88157929695000015</v>
      </c>
      <c r="AV300" s="910">
        <f t="shared" si="84"/>
        <v>0.94328984773650026</v>
      </c>
      <c r="AW300" s="669">
        <f t="shared" si="80"/>
        <v>4.1777805296865003</v>
      </c>
      <c r="AX300" s="770">
        <f t="shared" si="81"/>
        <v>20.172769336970063</v>
      </c>
      <c r="AY300" s="959">
        <v>0.57999999999999996</v>
      </c>
      <c r="AZ300" s="896">
        <v>3.29</v>
      </c>
      <c r="BA300" s="896">
        <v>-18.88</v>
      </c>
      <c r="BB300" s="896">
        <v>-12.72</v>
      </c>
      <c r="BC300" s="896">
        <v>-9.0499999999999989</v>
      </c>
      <c r="BE300" s="641">
        <v>1997</v>
      </c>
      <c r="BF300" s="922">
        <f t="shared" si="82"/>
        <v>2</v>
      </c>
      <c r="BG300" s="906">
        <v>1</v>
      </c>
    </row>
    <row r="301" spans="1:59" ht="11.25" customHeight="1" x14ac:dyDescent="0.2">
      <c r="A301" s="887" t="s">
        <v>1216</v>
      </c>
      <c r="B301" s="899" t="s">
        <v>1217</v>
      </c>
      <c r="C301" s="957" t="s">
        <v>4207</v>
      </c>
      <c r="D301" s="957" t="s">
        <v>4354</v>
      </c>
      <c r="E301" s="754">
        <v>9</v>
      </c>
      <c r="F301" s="1235">
        <v>451</v>
      </c>
      <c r="G301" s="1191" t="s">
        <v>106</v>
      </c>
      <c r="H301" s="1191" t="s">
        <v>106</v>
      </c>
      <c r="I301" s="898">
        <v>42.47</v>
      </c>
      <c r="J301" s="669">
        <f t="shared" si="69"/>
        <v>1.6011302095596893</v>
      </c>
      <c r="K301" s="901">
        <v>0.17</v>
      </c>
      <c r="L301" s="911">
        <v>4</v>
      </c>
      <c r="M301" s="660">
        <f t="shared" si="70"/>
        <v>0.68</v>
      </c>
      <c r="N301" s="894" t="s">
        <v>227</v>
      </c>
      <c r="O301" s="756">
        <v>0.16</v>
      </c>
      <c r="P301" s="890">
        <v>43517</v>
      </c>
      <c r="Q301" s="890">
        <v>43532</v>
      </c>
      <c r="R301" s="660">
        <f t="shared" si="71"/>
        <v>6.2500000000000053</v>
      </c>
      <c r="S301" s="721">
        <f>IF(INDEX(Historical!$D$7:$D$1379,MATCH(B301,Historical!$B$7:$B$1403,0))=0,"n/a",(INDEX(Historical!$C$7:$C$1381,MATCH(B301,Historical!$B$7:$B$1403,0))/INDEX(Historical!$D$7:$D$1379,MATCH(B301,Historical!$B$7:$B$1403,0))-1)*100)</f>
        <v>6.25</v>
      </c>
      <c r="T301" s="721">
        <f>IF(INDEX(Historical!$F$7:$F$1372,MATCH(B301,Historical!$B$7:$B$1403,0))=0,"n/a",((INDEX(Historical!$C$7:$C$1381,MATCH(B301,Historical!$B$7:$B$1403,0))/INDEX(Historical!$F$7:$F$1372,MATCH(B301,Historical!$B$7:$B$1403,0)))^(1/3)-1)*100)</f>
        <v>12.311068346755549</v>
      </c>
      <c r="U301" s="721">
        <f>IF(INDEX(Historical!$H$7:$H$1372,MATCH(B301,Historical!$B$7:$B$1403,0))=0,"n/a",((INDEX(Historical!$C$7:$C$1381,MATCH(B301,Historical!$B$7:$B$1403,0))/INDEX(Historical!$H$7:$H$1372,MATCH(B301,Historical!$B$7:$B$1403,0)))^(1/5)-1)*100)</f>
        <v>11.196158593857874</v>
      </c>
      <c r="V301" s="721" t="str">
        <f>IF(INDEX(Historical!$O$7:$O$1372,MATCH(B301,Historical!$B$7:$B$1403,0))=0,"n/a",((INDEX(Historical!$C$7:$C$1381,MATCH(B301,Historical!$B$7:$B$1403,0))/INDEX(Historical!$O$7:$O$1372,MATCH(B301,Historical!$B$7:$B$1403,0)))^(1/10)-1)*100)</f>
        <v>n/a</v>
      </c>
      <c r="W301" s="722" t="str">
        <f t="shared" si="72"/>
        <v>n/a</v>
      </c>
      <c r="X301" s="723">
        <f t="shared" si="73"/>
        <v>1.0663008184626546</v>
      </c>
      <c r="Y301" s="682"/>
      <c r="Z301" s="669">
        <f t="shared" si="74"/>
        <v>34.871794871794876</v>
      </c>
      <c r="AA301" s="910">
        <f t="shared" si="75"/>
        <v>21.77948717948718</v>
      </c>
      <c r="AB301" s="911">
        <v>12</v>
      </c>
      <c r="AC301" s="889">
        <v>1.95</v>
      </c>
      <c r="AD301" s="889">
        <v>0.99</v>
      </c>
      <c r="AE301" s="889">
        <v>3.08</v>
      </c>
      <c r="AF301" s="889">
        <v>3.06</v>
      </c>
      <c r="AG301" s="889">
        <v>14.2</v>
      </c>
      <c r="AH301" s="889">
        <v>39.5</v>
      </c>
      <c r="AI301" s="889">
        <v>10.02</v>
      </c>
      <c r="AJ301" s="889">
        <v>10.5</v>
      </c>
      <c r="AK301" s="889">
        <v>21.9</v>
      </c>
      <c r="AL301" s="902">
        <v>5680</v>
      </c>
      <c r="AM301" s="896">
        <v>0.70000000000000007</v>
      </c>
      <c r="AN301" s="889">
        <v>0.4</v>
      </c>
      <c r="AO301" s="762">
        <f t="shared" si="76"/>
        <v>-8.9821983760696167</v>
      </c>
      <c r="AP301" s="763">
        <f t="shared" si="77"/>
        <v>12.797288803417564</v>
      </c>
      <c r="AQ301" s="912">
        <f t="shared" si="78"/>
        <v>72.104917315289299</v>
      </c>
      <c r="AR301" s="669">
        <f>INDEX(Historical!$C$7:$C$1381,MATCH(B301,Historical!$B$7:$B$1403,0))*IF(AH301="n/a",1.03,IF(AH301&lt;0,1.01,IF(AH301&gt;10,1.1,(1+AH301/100))))</f>
        <v>0.74800000000000011</v>
      </c>
      <c r="AS301" s="910">
        <f t="shared" si="79"/>
        <v>0.8228000000000002</v>
      </c>
      <c r="AT301" s="910">
        <f t="shared" si="84"/>
        <v>0.90508000000000033</v>
      </c>
      <c r="AU301" s="910">
        <f t="shared" si="84"/>
        <v>0.99558800000000047</v>
      </c>
      <c r="AV301" s="910">
        <f t="shared" si="84"/>
        <v>1.0951468000000006</v>
      </c>
      <c r="AW301" s="669">
        <f t="shared" si="80"/>
        <v>4.5666148000000018</v>
      </c>
      <c r="AX301" s="770">
        <f t="shared" si="81"/>
        <v>10.752566046621148</v>
      </c>
      <c r="AY301" s="959">
        <v>1.17</v>
      </c>
      <c r="AZ301" s="896">
        <v>-1.51</v>
      </c>
      <c r="BA301" s="896">
        <v>-28.549999999999997</v>
      </c>
      <c r="BB301" s="896">
        <v>-21.17</v>
      </c>
      <c r="BC301" s="896">
        <v>-18.72</v>
      </c>
      <c r="BE301" s="641">
        <v>2011</v>
      </c>
      <c r="BF301" s="922">
        <f t="shared" si="82"/>
        <v>0</v>
      </c>
      <c r="BG301" s="906">
        <v>8.6</v>
      </c>
    </row>
    <row r="302" spans="1:59" ht="11.25" customHeight="1" x14ac:dyDescent="0.2">
      <c r="A302" s="895" t="s">
        <v>594</v>
      </c>
      <c r="B302" s="899" t="s">
        <v>595</v>
      </c>
      <c r="C302" s="957" t="s">
        <v>128</v>
      </c>
      <c r="D302" s="957" t="s">
        <v>4343</v>
      </c>
      <c r="E302" s="754">
        <v>18</v>
      </c>
      <c r="F302" s="1235">
        <v>182</v>
      </c>
      <c r="G302" s="1158" t="s">
        <v>37</v>
      </c>
      <c r="H302" s="1158" t="s">
        <v>115</v>
      </c>
      <c r="I302" s="898">
        <v>21.53</v>
      </c>
      <c r="J302" s="669">
        <f t="shared" si="69"/>
        <v>3.5299581978634462</v>
      </c>
      <c r="K302" s="901">
        <v>0.19</v>
      </c>
      <c r="L302" s="911">
        <v>4</v>
      </c>
      <c r="M302" s="660">
        <f t="shared" si="70"/>
        <v>0.76</v>
      </c>
      <c r="N302" s="894" t="s">
        <v>596</v>
      </c>
      <c r="O302" s="756">
        <v>0.18</v>
      </c>
      <c r="P302" s="885">
        <v>43622</v>
      </c>
      <c r="Q302" s="885">
        <v>43637</v>
      </c>
      <c r="R302" s="660">
        <f t="shared" si="71"/>
        <v>5.5555555555555607</v>
      </c>
      <c r="S302" s="721">
        <f>IF(INDEX(Historical!$D$7:$D$1379,MATCH(B302,Historical!$B$7:$B$1403,0))=0,"n/a",(INDEX(Historical!$C$7:$C$1381,MATCH(B302,Historical!$B$7:$B$1403,0))/INDEX(Historical!$D$7:$D$1379,MATCH(B302,Historical!$B$7:$B$1403,0))-1)*100)</f>
        <v>5.6338028169014231</v>
      </c>
      <c r="T302" s="721">
        <f>IF(INDEX(Historical!$F$7:$F$1372,MATCH(B302,Historical!$B$7:$B$1403,0))=0,"n/a",((INDEX(Historical!$C$7:$C$1381,MATCH(B302,Historical!$B$7:$B$1403,0))/INDEX(Historical!$F$7:$F$1372,MATCH(B302,Historical!$B$7:$B$1403,0)))^(1/3)-1)*100)</f>
        <v>6.2658569182611146</v>
      </c>
      <c r="U302" s="721">
        <f>IF(INDEX(Historical!$H$7:$H$1372,MATCH(B302,Historical!$B$7:$B$1403,0))=0,"n/a",((INDEX(Historical!$C$7:$C$1381,MATCH(B302,Historical!$B$7:$B$1403,0))/INDEX(Historical!$H$7:$H$1372,MATCH(B302,Historical!$B$7:$B$1403,0)))^(1/5)-1)*100)</f>
        <v>9.1098364922036712</v>
      </c>
      <c r="V302" s="721">
        <f>IF(INDEX(Historical!$O$7:$O$1372,MATCH(B302,Historical!$B$7:$B$1403,0))=0,"n/a",((INDEX(Historical!$C$7:$C$1381,MATCH(B302,Historical!$B$7:$B$1403,0))/INDEX(Historical!$O$7:$O$1372,MATCH(B302,Historical!$B$7:$B$1403,0)))^(1/10)-1)*100)</f>
        <v>9.5958226385217227</v>
      </c>
      <c r="W302" s="722">
        <f t="shared" si="72"/>
        <v>0.94935440507548607</v>
      </c>
      <c r="X302" s="723" t="str">
        <f t="shared" si="73"/>
        <v>n/a</v>
      </c>
      <c r="Y302" s="900"/>
      <c r="Z302" s="669">
        <f t="shared" si="74"/>
        <v>97.435897435897431</v>
      </c>
      <c r="AA302" s="910">
        <f t="shared" si="75"/>
        <v>27.602564102564102</v>
      </c>
      <c r="AB302" s="911">
        <v>12</v>
      </c>
      <c r="AC302" s="889">
        <v>0.78</v>
      </c>
      <c r="AD302" s="889">
        <v>5.84</v>
      </c>
      <c r="AE302" s="889">
        <v>1.1100000000000001</v>
      </c>
      <c r="AF302" s="889">
        <v>3.61</v>
      </c>
      <c r="AG302" s="891">
        <v>12.9</v>
      </c>
      <c r="AH302" s="889">
        <v>8.4</v>
      </c>
      <c r="AI302" s="889">
        <v>3.26</v>
      </c>
      <c r="AJ302" s="889">
        <v>-1.2</v>
      </c>
      <c r="AK302" s="889">
        <v>4.75</v>
      </c>
      <c r="AL302" s="902">
        <v>4590</v>
      </c>
      <c r="AM302" s="896">
        <v>2.1</v>
      </c>
      <c r="AN302" s="889">
        <v>0.72</v>
      </c>
      <c r="AO302" s="762">
        <f t="shared" si="76"/>
        <v>-14.962769412496986</v>
      </c>
      <c r="AP302" s="763">
        <f t="shared" si="77"/>
        <v>12.639794690067117</v>
      </c>
      <c r="AQ302" s="912">
        <f t="shared" si="78"/>
        <v>110.44424588660205</v>
      </c>
      <c r="AR302" s="669">
        <f>INDEX(Historical!$C$7:$C$1381,MATCH(B302,Historical!$B$7:$B$1403,0))*IF(AH302="n/a",1.03,IF(AH302&lt;0,1.01,IF(AH302&gt;10,1.1,(1+AH302/100))))</f>
        <v>0.81300000000000006</v>
      </c>
      <c r="AS302" s="910">
        <f t="shared" si="79"/>
        <v>0.83950380000000002</v>
      </c>
      <c r="AT302" s="910">
        <f t="shared" si="84"/>
        <v>0.87938023050000014</v>
      </c>
      <c r="AU302" s="910">
        <f t="shared" si="84"/>
        <v>0.92115079144875023</v>
      </c>
      <c r="AV302" s="910">
        <f t="shared" si="84"/>
        <v>0.964905454042566</v>
      </c>
      <c r="AW302" s="669">
        <f t="shared" si="80"/>
        <v>4.4179402759913167</v>
      </c>
      <c r="AX302" s="770">
        <f t="shared" si="81"/>
        <v>20.519926966982428</v>
      </c>
      <c r="AY302" s="959">
        <v>0.34</v>
      </c>
      <c r="AZ302" s="896">
        <v>7.4399999999999995</v>
      </c>
      <c r="BA302" s="896">
        <v>-11.600000000000001</v>
      </c>
      <c r="BB302" s="896">
        <v>-1.55</v>
      </c>
      <c r="BC302" s="896">
        <v>-3.8699999999999997</v>
      </c>
      <c r="BE302" s="641">
        <v>2002</v>
      </c>
      <c r="BF302" s="922">
        <f t="shared" si="82"/>
        <v>1</v>
      </c>
      <c r="BG302" s="906">
        <v>5.0999999999999996</v>
      </c>
    </row>
    <row r="303" spans="1:59" ht="11.25" customHeight="1" x14ac:dyDescent="0.2">
      <c r="A303" s="895" t="s">
        <v>580</v>
      </c>
      <c r="B303" s="899" t="s">
        <v>581</v>
      </c>
      <c r="C303" s="957" t="s">
        <v>108</v>
      </c>
      <c r="D303" s="957" t="s">
        <v>4355</v>
      </c>
      <c r="E303" s="754">
        <v>16</v>
      </c>
      <c r="F303" s="1235">
        <v>246</v>
      </c>
      <c r="G303" s="1235" t="s">
        <v>106</v>
      </c>
      <c r="H303" s="1235" t="s">
        <v>106</v>
      </c>
      <c r="I303" s="898">
        <v>26.6</v>
      </c>
      <c r="J303" s="669">
        <f t="shared" si="69"/>
        <v>2.4060150375939848</v>
      </c>
      <c r="K303" s="901">
        <v>0.16</v>
      </c>
      <c r="L303" s="911">
        <v>4</v>
      </c>
      <c r="M303" s="660">
        <f t="shared" si="70"/>
        <v>0.64</v>
      </c>
      <c r="N303" s="894" t="s">
        <v>458</v>
      </c>
      <c r="O303" s="756">
        <v>0.15</v>
      </c>
      <c r="P303" s="885">
        <v>43828</v>
      </c>
      <c r="Q303" s="885">
        <v>43849</v>
      </c>
      <c r="R303" s="660">
        <f t="shared" si="71"/>
        <v>6.6666666666666732</v>
      </c>
      <c r="S303" s="721">
        <f>IF(INDEX(Historical!$D$7:$D$1379,MATCH(B303,Historical!$B$7:$B$1403,0))=0,"n/a",(INDEX(Historical!$C$7:$C$1381,MATCH(B303,Historical!$B$7:$B$1403,0))/INDEX(Historical!$D$7:$D$1379,MATCH(B303,Historical!$B$7:$B$1403,0))-1)*100)</f>
        <v>11.111111111111093</v>
      </c>
      <c r="T303" s="721">
        <f>IF(INDEX(Historical!$F$7:$F$1372,MATCH(B303,Historical!$B$7:$B$1403,0))=0,"n/a",((INDEX(Historical!$C$7:$C$1381,MATCH(B303,Historical!$B$7:$B$1403,0))/INDEX(Historical!$F$7:$F$1372,MATCH(B303,Historical!$B$7:$B$1403,0)))^(1/3)-1)*100)</f>
        <v>10.064241629820891</v>
      </c>
      <c r="U303" s="721">
        <f>IF(INDEX(Historical!$H$7:$H$1372,MATCH(B303,Historical!$B$7:$B$1403,0))=0,"n/a",((INDEX(Historical!$C$7:$C$1381,MATCH(B303,Historical!$B$7:$B$1403,0))/INDEX(Historical!$H$7:$H$1372,MATCH(B303,Historical!$B$7:$B$1403,0)))^(1/5)-1)*100)</f>
        <v>7.3940923785779322</v>
      </c>
      <c r="V303" s="721">
        <f>IF(INDEX(Historical!$O$7:$O$1372,MATCH(B303,Historical!$B$7:$B$1403,0))=0,"n/a",((INDEX(Historical!$C$7:$C$1381,MATCH(B303,Historical!$B$7:$B$1403,0))/INDEX(Historical!$O$7:$O$1372,MATCH(B303,Historical!$B$7:$B$1403,0)))^(1/10)-1)*100)</f>
        <v>5.2409779148925528</v>
      </c>
      <c r="W303" s="722">
        <f t="shared" si="72"/>
        <v>1.4108230369693364</v>
      </c>
      <c r="X303" s="723">
        <f t="shared" si="73"/>
        <v>0.26887608649374295</v>
      </c>
      <c r="Y303" s="900"/>
      <c r="Z303" s="669">
        <f t="shared" si="74"/>
        <v>39.751552795031053</v>
      </c>
      <c r="AA303" s="910">
        <f t="shared" si="75"/>
        <v>16.521739130434781</v>
      </c>
      <c r="AB303" s="911">
        <v>12</v>
      </c>
      <c r="AC303" s="889">
        <v>1.61</v>
      </c>
      <c r="AD303" s="889" t="s">
        <v>136</v>
      </c>
      <c r="AE303" s="889">
        <v>5.2</v>
      </c>
      <c r="AF303" s="889">
        <v>1.29</v>
      </c>
      <c r="AG303" s="889">
        <v>8.1</v>
      </c>
      <c r="AH303" s="889">
        <v>17.299999999999997</v>
      </c>
      <c r="AI303" s="889">
        <v>5.0999999999999996</v>
      </c>
      <c r="AJ303" s="889">
        <v>27.500000000000004</v>
      </c>
      <c r="AK303" s="889" t="s">
        <v>136</v>
      </c>
      <c r="AL303" s="902">
        <v>301.38</v>
      </c>
      <c r="AM303" s="896">
        <v>0.4</v>
      </c>
      <c r="AN303" s="889">
        <v>0</v>
      </c>
      <c r="AO303" s="762">
        <f t="shared" si="76"/>
        <v>-6.7216317142628643</v>
      </c>
      <c r="AP303" s="763">
        <f t="shared" si="77"/>
        <v>9.8001074161719171</v>
      </c>
      <c r="AQ303" s="912">
        <f t="shared" si="78"/>
        <v>-2.6734169503729976</v>
      </c>
      <c r="AR303" s="669">
        <f>INDEX(Historical!$C$7:$C$1381,MATCH(B303,Historical!$B$7:$B$1403,0))*IF(AH303="n/a",1.03,IF(AH303&lt;0,1.01,IF(AH303&gt;10,1.1,(1+AH303/100))))</f>
        <v>0.66</v>
      </c>
      <c r="AS303" s="910">
        <f t="shared" si="79"/>
        <v>0.69365999999999994</v>
      </c>
      <c r="AT303" s="910">
        <f t="shared" si="84"/>
        <v>0.71446979999999993</v>
      </c>
      <c r="AU303" s="910">
        <f t="shared" si="84"/>
        <v>0.735903894</v>
      </c>
      <c r="AV303" s="910">
        <f t="shared" si="84"/>
        <v>0.75798101082000002</v>
      </c>
      <c r="AW303" s="669">
        <f t="shared" si="80"/>
        <v>3.5620147048200002</v>
      </c>
      <c r="AX303" s="770">
        <f t="shared" si="81"/>
        <v>13.391032724887216</v>
      </c>
      <c r="AY303" s="959">
        <v>0.31</v>
      </c>
      <c r="AZ303" s="896">
        <v>9.4700000000000006</v>
      </c>
      <c r="BA303" s="896">
        <v>-16.869999999999997</v>
      </c>
      <c r="BB303" s="896">
        <v>-9.56</v>
      </c>
      <c r="BC303" s="896">
        <v>-3.44</v>
      </c>
      <c r="BE303" s="641">
        <v>2005</v>
      </c>
      <c r="BF303" s="922">
        <f t="shared" si="82"/>
        <v>1</v>
      </c>
      <c r="BG303" s="906">
        <v>1.0999999999999999</v>
      </c>
    </row>
    <row r="304" spans="1:59" ht="11.25" customHeight="1" x14ac:dyDescent="0.2">
      <c r="A304" s="895" t="s">
        <v>1208</v>
      </c>
      <c r="B304" s="899" t="s">
        <v>1209</v>
      </c>
      <c r="C304" s="957" t="s">
        <v>108</v>
      </c>
      <c r="D304" s="957" t="s">
        <v>4355</v>
      </c>
      <c r="E304" s="754">
        <v>9</v>
      </c>
      <c r="F304" s="1235">
        <v>518</v>
      </c>
      <c r="G304" s="1206" t="s">
        <v>106</v>
      </c>
      <c r="H304" s="1206" t="s">
        <v>106</v>
      </c>
      <c r="I304" s="898">
        <v>28.17</v>
      </c>
      <c r="J304" s="669">
        <f t="shared" si="69"/>
        <v>2.8399006034788785</v>
      </c>
      <c r="K304" s="901">
        <v>0.4</v>
      </c>
      <c r="L304" s="911">
        <v>2</v>
      </c>
      <c r="M304" s="660">
        <f t="shared" si="70"/>
        <v>0.8</v>
      </c>
      <c r="N304" s="894" t="s">
        <v>249</v>
      </c>
      <c r="O304" s="756">
        <v>0.36</v>
      </c>
      <c r="P304" s="885">
        <v>43796</v>
      </c>
      <c r="Q304" s="885">
        <v>43812</v>
      </c>
      <c r="R304" s="660">
        <f t="shared" si="71"/>
        <v>11.111111111111121</v>
      </c>
      <c r="S304" s="721">
        <f>IF(INDEX(Historical!$D$7:$D$1379,MATCH(B304,Historical!$B$7:$B$1403,0))=0,"n/a",(INDEX(Historical!$C$7:$C$1381,MATCH(B304,Historical!$B$7:$B$1403,0))/INDEX(Historical!$D$7:$D$1379,MATCH(B304,Historical!$B$7:$B$1403,0))-1)*100)</f>
        <v>5.555555555555558</v>
      </c>
      <c r="T304" s="721">
        <f>IF(INDEX(Historical!$F$7:$F$1372,MATCH(B304,Historical!$B$7:$B$1403,0))=0,"n/a",((INDEX(Historical!$C$7:$C$1381,MATCH(B304,Historical!$B$7:$B$1403,0))/INDEX(Historical!$F$7:$F$1372,MATCH(B304,Historical!$B$7:$B$1403,0)))^(1/3)-1)*100)</f>
        <v>7.0222229910164247</v>
      </c>
      <c r="U304" s="721">
        <f>IF(INDEX(Historical!$H$7:$H$1372,MATCH(B304,Historical!$B$7:$B$1403,0))=0,"n/a",((INDEX(Historical!$C$7:$C$1381,MATCH(B304,Historical!$B$7:$B$1403,0))/INDEX(Historical!$H$7:$H$1372,MATCH(B304,Historical!$B$7:$B$1403,0)))^(1/5)-1)*100)</f>
        <v>7.0739850656267755</v>
      </c>
      <c r="V304" s="721">
        <f>IF(INDEX(Historical!$O$7:$O$1372,MATCH(B304,Historical!$B$7:$B$1403,0))=0,"n/a",((INDEX(Historical!$C$7:$C$1381,MATCH(B304,Historical!$B$7:$B$1403,0))/INDEX(Historical!$O$7:$O$1372,MATCH(B304,Historical!$B$7:$B$1403,0)))^(1/10)-1)*100)</f>
        <v>7.1773462536293131</v>
      </c>
      <c r="W304" s="722">
        <f t="shared" si="72"/>
        <v>0.98559896870653663</v>
      </c>
      <c r="X304" s="723">
        <f t="shared" si="73"/>
        <v>0.90692116225984298</v>
      </c>
      <c r="Y304" s="900"/>
      <c r="Z304" s="669">
        <f t="shared" si="74"/>
        <v>27.874564459930312</v>
      </c>
      <c r="AA304" s="910">
        <f t="shared" si="75"/>
        <v>9.8153310104529616</v>
      </c>
      <c r="AB304" s="911">
        <v>12</v>
      </c>
      <c r="AC304" s="889">
        <v>2.87</v>
      </c>
      <c r="AD304" s="889">
        <v>1.0900000000000001</v>
      </c>
      <c r="AE304" s="889">
        <v>3.13</v>
      </c>
      <c r="AF304" s="889">
        <v>0.9</v>
      </c>
      <c r="AG304" s="889">
        <v>8.5</v>
      </c>
      <c r="AH304" s="889">
        <v>12.7</v>
      </c>
      <c r="AI304" s="889">
        <v>4.6100000000000003</v>
      </c>
      <c r="AJ304" s="889">
        <v>7.8</v>
      </c>
      <c r="AK304" s="889">
        <v>9</v>
      </c>
      <c r="AL304" s="902">
        <v>468.19</v>
      </c>
      <c r="AM304" s="896">
        <v>3.5000000000000004</v>
      </c>
      <c r="AN304" s="889">
        <v>0.06</v>
      </c>
      <c r="AO304" s="762">
        <f t="shared" si="76"/>
        <v>9.8554658652691529E-2</v>
      </c>
      <c r="AP304" s="763">
        <f t="shared" si="77"/>
        <v>9.9138856691056532</v>
      </c>
      <c r="AQ304" s="912">
        <f t="shared" si="78"/>
        <v>-37.341142651807125</v>
      </c>
      <c r="AR304" s="669">
        <f>INDEX(Historical!$C$7:$C$1381,MATCH(B304,Historical!$B$7:$B$1403,0))*IF(AH304="n/a",1.03,IF(AH304&lt;0,1.01,IF(AH304&gt;10,1.1,(1+AH304/100))))</f>
        <v>0.83600000000000008</v>
      </c>
      <c r="AS304" s="910">
        <f t="shared" si="79"/>
        <v>0.87453960000000008</v>
      </c>
      <c r="AT304" s="910">
        <f t="shared" si="84"/>
        <v>0.95324816400000012</v>
      </c>
      <c r="AU304" s="910">
        <f t="shared" si="84"/>
        <v>1.0390404987600002</v>
      </c>
      <c r="AV304" s="910">
        <f t="shared" si="84"/>
        <v>1.1325541436484003</v>
      </c>
      <c r="AW304" s="669">
        <f t="shared" si="80"/>
        <v>4.8353824064084012</v>
      </c>
      <c r="AX304" s="770">
        <f t="shared" si="81"/>
        <v>17.16500676751296</v>
      </c>
      <c r="AY304" s="959">
        <v>0.55000000000000004</v>
      </c>
      <c r="AZ304" s="896">
        <v>-3.82</v>
      </c>
      <c r="BA304" s="896">
        <v>-22.720000000000002</v>
      </c>
      <c r="BB304" s="896">
        <v>-17.100000000000001</v>
      </c>
      <c r="BC304" s="896">
        <v>-17.130000000000003</v>
      </c>
      <c r="BE304" s="641">
        <v>2012</v>
      </c>
      <c r="BF304" s="922">
        <f t="shared" si="82"/>
        <v>0</v>
      </c>
      <c r="BG304" s="906">
        <v>1.0999999999999999</v>
      </c>
    </row>
    <row r="305" spans="1:59" ht="11.25" customHeight="1" x14ac:dyDescent="0.2">
      <c r="A305" s="904" t="s">
        <v>1210</v>
      </c>
      <c r="B305" s="899" t="s">
        <v>1211</v>
      </c>
      <c r="C305" s="957" t="s">
        <v>108</v>
      </c>
      <c r="D305" s="957" t="s">
        <v>4355</v>
      </c>
      <c r="E305" s="754">
        <v>7</v>
      </c>
      <c r="F305" s="1235">
        <v>676</v>
      </c>
      <c r="G305" s="1235" t="s">
        <v>106</v>
      </c>
      <c r="H305" s="1235" t="s">
        <v>106</v>
      </c>
      <c r="I305" s="898">
        <v>18.149999999999999</v>
      </c>
      <c r="J305" s="669">
        <f t="shared" si="69"/>
        <v>3.0853994490358132</v>
      </c>
      <c r="K305" s="901">
        <v>0.14000000000000001</v>
      </c>
      <c r="L305" s="911">
        <v>4</v>
      </c>
      <c r="M305" s="660">
        <f t="shared" si="70"/>
        <v>0.56000000000000005</v>
      </c>
      <c r="N305" s="894" t="s">
        <v>127</v>
      </c>
      <c r="O305" s="756">
        <v>0.12</v>
      </c>
      <c r="P305" s="885">
        <v>43643</v>
      </c>
      <c r="Q305" s="885">
        <v>43655</v>
      </c>
      <c r="R305" s="660">
        <f t="shared" si="71"/>
        <v>16.666666666666682</v>
      </c>
      <c r="S305" s="721">
        <f>IF(INDEX(Historical!$D$7:$D$1379,MATCH(B305,Historical!$B$7:$B$1403,0))=0,"n/a",(INDEX(Historical!$C$7:$C$1381,MATCH(B305,Historical!$B$7:$B$1403,0))/INDEX(Historical!$D$7:$D$1379,MATCH(B305,Historical!$B$7:$B$1403,0))-1)*100)</f>
        <v>20.930232558139551</v>
      </c>
      <c r="T305" s="721">
        <f>IF(INDEX(Historical!$F$7:$F$1372,MATCH(B305,Historical!$B$7:$B$1403,0))=0,"n/a",((INDEX(Historical!$C$7:$C$1381,MATCH(B305,Historical!$B$7:$B$1403,0))/INDEX(Historical!$F$7:$F$1372,MATCH(B305,Historical!$B$7:$B$1403,0)))^(1/3)-1)*100)</f>
        <v>13.040381433805571</v>
      </c>
      <c r="U305" s="721">
        <f>IF(INDEX(Historical!$H$7:$H$1372,MATCH(B305,Historical!$B$7:$B$1403,0))=0,"n/a",((INDEX(Historical!$C$7:$C$1381,MATCH(B305,Historical!$B$7:$B$1403,0))/INDEX(Historical!$H$7:$H$1372,MATCH(B305,Historical!$B$7:$B$1403,0)))^(1/5)-1)*100)</f>
        <v>11.628841548417412</v>
      </c>
      <c r="V305" s="721">
        <f>IF(INDEX(Historical!$O$7:$O$1372,MATCH(B305,Historical!$B$7:$B$1403,0))=0,"n/a",((INDEX(Historical!$C$7:$C$1381,MATCH(B305,Historical!$B$7:$B$1403,0))/INDEX(Historical!$O$7:$O$1372,MATCH(B305,Historical!$B$7:$B$1403,0)))^(1/10)-1)*100)</f>
        <v>8.7381857107906349</v>
      </c>
      <c r="W305" s="722">
        <f t="shared" si="72"/>
        <v>1.3308073246895127</v>
      </c>
      <c r="X305" s="723">
        <f t="shared" si="73"/>
        <v>1.8458478648281607</v>
      </c>
      <c r="Y305" s="682"/>
      <c r="Z305" s="669">
        <f t="shared" si="74"/>
        <v>30.601092896174865</v>
      </c>
      <c r="AA305" s="910">
        <f t="shared" si="75"/>
        <v>9.9180327868852451</v>
      </c>
      <c r="AB305" s="911">
        <v>12</v>
      </c>
      <c r="AC305" s="889">
        <v>1.83</v>
      </c>
      <c r="AD305" s="889">
        <v>1.42</v>
      </c>
      <c r="AE305" s="889">
        <v>2.88</v>
      </c>
      <c r="AF305" s="889">
        <v>0.85</v>
      </c>
      <c r="AG305" s="889">
        <v>8.4</v>
      </c>
      <c r="AH305" s="889">
        <v>17.5</v>
      </c>
      <c r="AI305" s="889">
        <v>7.32</v>
      </c>
      <c r="AJ305" s="889">
        <v>6.3</v>
      </c>
      <c r="AK305" s="889">
        <v>7.0000000000000009</v>
      </c>
      <c r="AL305" s="902">
        <v>2009.9999999999998</v>
      </c>
      <c r="AM305" s="896">
        <v>0.3</v>
      </c>
      <c r="AN305" s="889">
        <v>0.1</v>
      </c>
      <c r="AO305" s="762">
        <f t="shared" si="76"/>
        <v>4.7962082105679809</v>
      </c>
      <c r="AP305" s="763">
        <f t="shared" si="77"/>
        <v>14.714240997453226</v>
      </c>
      <c r="AQ305" s="912">
        <f t="shared" si="78"/>
        <v>-38.788788721700271</v>
      </c>
      <c r="AR305" s="669">
        <f>INDEX(Historical!$C$7:$C$1381,MATCH(B305,Historical!$B$7:$B$1403,0))*IF(AH305="n/a",1.03,IF(AH305&lt;0,1.01,IF(AH305&gt;10,1.1,(1+AH305/100))))</f>
        <v>0.57200000000000006</v>
      </c>
      <c r="AS305" s="910">
        <f t="shared" si="79"/>
        <v>0.61387040000000004</v>
      </c>
      <c r="AT305" s="910">
        <f t="shared" si="84"/>
        <v>0.65684132800000006</v>
      </c>
      <c r="AU305" s="910">
        <f t="shared" si="84"/>
        <v>0.70282022096000007</v>
      </c>
      <c r="AV305" s="910">
        <f t="shared" si="84"/>
        <v>0.7520176364272001</v>
      </c>
      <c r="AW305" s="669">
        <f t="shared" si="80"/>
        <v>3.2975495853872006</v>
      </c>
      <c r="AX305" s="770">
        <f t="shared" si="81"/>
        <v>18.168317274860609</v>
      </c>
      <c r="AY305" s="959">
        <v>1.24</v>
      </c>
      <c r="AZ305" s="896">
        <v>-0.77</v>
      </c>
      <c r="BA305" s="896">
        <v>-23.22</v>
      </c>
      <c r="BB305" s="896">
        <v>-16.150000000000002</v>
      </c>
      <c r="BC305" s="896">
        <v>-12.19</v>
      </c>
      <c r="BE305" s="641">
        <v>2013</v>
      </c>
      <c r="BF305" s="922">
        <f t="shared" si="82"/>
        <v>0</v>
      </c>
      <c r="BG305" s="906">
        <v>1.0999999999999999</v>
      </c>
    </row>
    <row r="306" spans="1:59" ht="11.25" customHeight="1" x14ac:dyDescent="0.2">
      <c r="A306" s="904" t="s">
        <v>1171</v>
      </c>
      <c r="B306" s="899" t="s">
        <v>1172</v>
      </c>
      <c r="C306" s="957" t="s">
        <v>108</v>
      </c>
      <c r="D306" s="957" t="s">
        <v>4355</v>
      </c>
      <c r="E306" s="754">
        <v>8</v>
      </c>
      <c r="F306" s="1235">
        <v>598</v>
      </c>
      <c r="G306" s="1209" t="s">
        <v>106</v>
      </c>
      <c r="H306" s="1209" t="s">
        <v>106</v>
      </c>
      <c r="I306" s="898">
        <v>27.24</v>
      </c>
      <c r="J306" s="669">
        <f t="shared" si="69"/>
        <v>3.8179148311306905</v>
      </c>
      <c r="K306" s="901">
        <v>0.26</v>
      </c>
      <c r="L306" s="911">
        <v>4</v>
      </c>
      <c r="M306" s="660">
        <f t="shared" si="70"/>
        <v>1.04</v>
      </c>
      <c r="N306" s="894" t="s">
        <v>969</v>
      </c>
      <c r="O306" s="756">
        <v>0.25</v>
      </c>
      <c r="P306" s="885">
        <v>43769</v>
      </c>
      <c r="Q306" s="885">
        <v>43784</v>
      </c>
      <c r="R306" s="660">
        <f t="shared" si="71"/>
        <v>4.0000000000000036</v>
      </c>
      <c r="S306" s="721">
        <f>IF(INDEX(Historical!$D$7:$D$1379,MATCH(B306,Historical!$B$7:$B$1403,0))=0,"n/a",(INDEX(Historical!$C$7:$C$1381,MATCH(B306,Historical!$B$7:$B$1403,0))/INDEX(Historical!$D$7:$D$1379,MATCH(B306,Historical!$B$7:$B$1403,0))-1)*100)</f>
        <v>1.0000000000000009</v>
      </c>
      <c r="T306" s="721">
        <f>IF(INDEX(Historical!$F$7:$F$1372,MATCH(B306,Historical!$B$7:$B$1403,0))=0,"n/a",((INDEX(Historical!$C$7:$C$1381,MATCH(B306,Historical!$B$7:$B$1403,0))/INDEX(Historical!$F$7:$F$1372,MATCH(B306,Historical!$B$7:$B$1403,0)))^(1/3)-1)*100)</f>
        <v>8.995589274479121</v>
      </c>
      <c r="U306" s="721">
        <f>IF(INDEX(Historical!$H$7:$H$1372,MATCH(B306,Historical!$B$7:$B$1403,0))=0,"n/a",((INDEX(Historical!$C$7:$C$1381,MATCH(B306,Historical!$B$7:$B$1403,0))/INDEX(Historical!$H$7:$H$1372,MATCH(B306,Historical!$B$7:$B$1403,0)))^(1/5)-1)*100)</f>
        <v>7.6080265297001404</v>
      </c>
      <c r="V306" s="721">
        <f>IF(INDEX(Historical!$O$7:$O$1372,MATCH(B306,Historical!$B$7:$B$1403,0))=0,"n/a",((INDEX(Historical!$C$7:$C$1381,MATCH(B306,Historical!$B$7:$B$1403,0))/INDEX(Historical!$O$7:$O$1372,MATCH(B306,Historical!$B$7:$B$1403,0)))^(1/10)-1)*100)</f>
        <v>5.1717629503484464</v>
      </c>
      <c r="W306" s="722">
        <f t="shared" si="72"/>
        <v>1.4710702332533534</v>
      </c>
      <c r="X306" s="723" t="str">
        <f t="shared" si="73"/>
        <v>n/a</v>
      </c>
      <c r="Y306" s="900"/>
      <c r="Z306" s="669" t="str">
        <f t="shared" si="74"/>
        <v>n/a</v>
      </c>
      <c r="AA306" s="910" t="str">
        <f t="shared" si="75"/>
        <v>n/a</v>
      </c>
      <c r="AB306" s="911">
        <v>12</v>
      </c>
      <c r="AC306" s="889" t="s">
        <v>136</v>
      </c>
      <c r="AD306" s="889" t="s">
        <v>136</v>
      </c>
      <c r="AE306" s="889" t="s">
        <v>136</v>
      </c>
      <c r="AF306" s="889" t="s">
        <v>136</v>
      </c>
      <c r="AG306" s="889" t="s">
        <v>136</v>
      </c>
      <c r="AH306" s="889" t="s">
        <v>136</v>
      </c>
      <c r="AI306" s="889" t="s">
        <v>136</v>
      </c>
      <c r="AJ306" s="889" t="s">
        <v>136</v>
      </c>
      <c r="AK306" s="889" t="s">
        <v>136</v>
      </c>
      <c r="AL306" s="902" t="s">
        <v>136</v>
      </c>
      <c r="AM306" s="896" t="s">
        <v>136</v>
      </c>
      <c r="AN306" s="889" t="s">
        <v>136</v>
      </c>
      <c r="AO306" s="762" t="str">
        <f t="shared" si="76"/>
        <v>n/a</v>
      </c>
      <c r="AP306" s="763">
        <f t="shared" si="77"/>
        <v>11.42594136083083</v>
      </c>
      <c r="AQ306" s="912" t="str">
        <f t="shared" si="78"/>
        <v>n/a</v>
      </c>
      <c r="AR306" s="669">
        <f>INDEX(Historical!$C$7:$C$1381,MATCH(B306,Historical!$B$7:$B$1403,0))*IF(AH306="n/a",1.03,IF(AH306&lt;0,1.01,IF(AH306&gt;10,1.1,(1+AH306/100))))</f>
        <v>1.0403</v>
      </c>
      <c r="AS306" s="910">
        <f t="shared" si="79"/>
        <v>1.071509</v>
      </c>
      <c r="AT306" s="910">
        <f t="shared" si="84"/>
        <v>1.10365427</v>
      </c>
      <c r="AU306" s="910">
        <f t="shared" si="84"/>
        <v>1.1367638981000001</v>
      </c>
      <c r="AV306" s="910">
        <f t="shared" si="84"/>
        <v>1.1708668150430002</v>
      </c>
      <c r="AW306" s="669">
        <f t="shared" si="80"/>
        <v>5.5230939831430002</v>
      </c>
      <c r="AX306" s="770">
        <f t="shared" si="81"/>
        <v>20.275675415356094</v>
      </c>
      <c r="AY306" s="959" t="s">
        <v>136</v>
      </c>
      <c r="AZ306" s="896" t="s">
        <v>136</v>
      </c>
      <c r="BA306" s="896" t="s">
        <v>136</v>
      </c>
      <c r="BB306" s="896" t="s">
        <v>136</v>
      </c>
      <c r="BC306" s="896" t="s">
        <v>136</v>
      </c>
      <c r="BD306" s="932" t="s">
        <v>4281</v>
      </c>
      <c r="BE306" s="641">
        <v>2012</v>
      </c>
      <c r="BF306" s="922">
        <f t="shared" si="82"/>
        <v>0</v>
      </c>
      <c r="BG306" s="906" t="s">
        <v>136</v>
      </c>
    </row>
    <row r="307" spans="1:59" ht="11.25" customHeight="1" x14ac:dyDescent="0.2">
      <c r="A307" s="895" t="s">
        <v>228</v>
      </c>
      <c r="B307" s="899" t="s">
        <v>229</v>
      </c>
      <c r="C307" s="957" t="s">
        <v>108</v>
      </c>
      <c r="D307" s="957" t="s">
        <v>4355</v>
      </c>
      <c r="E307" s="754">
        <v>57</v>
      </c>
      <c r="F307" s="1235">
        <v>14</v>
      </c>
      <c r="G307" s="1158" t="s">
        <v>106</v>
      </c>
      <c r="H307" s="1158" t="s">
        <v>106</v>
      </c>
      <c r="I307" s="889">
        <v>774</v>
      </c>
      <c r="J307" s="669">
        <f t="shared" si="69"/>
        <v>1.8475452196382431</v>
      </c>
      <c r="K307" s="908">
        <v>7.15</v>
      </c>
      <c r="L307" s="911">
        <v>2</v>
      </c>
      <c r="M307" s="660">
        <f t="shared" si="70"/>
        <v>14.3</v>
      </c>
      <c r="N307" s="894" t="s">
        <v>230</v>
      </c>
      <c r="O307" s="757">
        <v>7.05</v>
      </c>
      <c r="P307" s="885">
        <v>43803</v>
      </c>
      <c r="Q307" s="885">
        <v>43831</v>
      </c>
      <c r="R307" s="660">
        <f t="shared" si="71"/>
        <v>1.4184397163120643</v>
      </c>
      <c r="S307" s="721">
        <f>IF(INDEX(Historical!$D$7:$D$1379,MATCH(B307,Historical!$B$7:$B$1403,0))=0,"n/a",(INDEX(Historical!$C$7:$C$1381,MATCH(B307,Historical!$B$7:$B$1403,0))/INDEX(Historical!$D$7:$D$1379,MATCH(B307,Historical!$B$7:$B$1403,0))-1)*100)</f>
        <v>2.1582733812949506</v>
      </c>
      <c r="T307" s="721">
        <f>IF(INDEX(Historical!$F$7:$F$1372,MATCH(B307,Historical!$B$7:$B$1403,0))=0,"n/a",((INDEX(Historical!$C$7:$C$1381,MATCH(B307,Historical!$B$7:$B$1403,0))/INDEX(Historical!$F$7:$F$1372,MATCH(B307,Historical!$B$7:$B$1403,0)))^(1/3)-1)*100)</f>
        <v>2.8551268747883718</v>
      </c>
      <c r="U307" s="721">
        <f>IF(INDEX(Historical!$H$7:$H$1372,MATCH(B307,Historical!$B$7:$B$1403,0))=0,"n/a",((INDEX(Historical!$C$7:$C$1381,MATCH(B307,Historical!$B$7:$B$1403,0))/INDEX(Historical!$H$7:$H$1372,MATCH(B307,Historical!$B$7:$B$1403,0)))^(1/5)-1)*100)</f>
        <v>2.419714257165384</v>
      </c>
      <c r="V307" s="721">
        <f>IF(INDEX(Historical!$O$7:$O$1372,MATCH(B307,Historical!$B$7:$B$1403,0))=0,"n/a",((INDEX(Historical!$C$7:$C$1381,MATCH(B307,Historical!$B$7:$B$1403,0))/INDEX(Historical!$O$7:$O$1372,MATCH(B307,Historical!$B$7:$B$1403,0)))^(1/10)-1)*100)</f>
        <v>2.6800767556249605</v>
      </c>
      <c r="W307" s="722">
        <f t="shared" si="72"/>
        <v>0.90285259632466641</v>
      </c>
      <c r="X307" s="723" t="str">
        <f t="shared" si="73"/>
        <v>n/a</v>
      </c>
      <c r="Y307" s="900"/>
      <c r="Z307" s="669" t="str">
        <f t="shared" si="74"/>
        <v>n/a</v>
      </c>
      <c r="AA307" s="910" t="str">
        <f t="shared" si="75"/>
        <v>n/a</v>
      </c>
      <c r="AB307" s="911">
        <v>12</v>
      </c>
      <c r="AC307" s="889" t="s">
        <v>136</v>
      </c>
      <c r="AD307" s="889" t="s">
        <v>136</v>
      </c>
      <c r="AE307" s="889" t="s">
        <v>136</v>
      </c>
      <c r="AF307" s="889" t="s">
        <v>136</v>
      </c>
      <c r="AG307" s="889" t="s">
        <v>136</v>
      </c>
      <c r="AH307" s="889" t="s">
        <v>136</v>
      </c>
      <c r="AI307" s="889" t="s">
        <v>136</v>
      </c>
      <c r="AJ307" s="889" t="s">
        <v>136</v>
      </c>
      <c r="AK307" s="889" t="s">
        <v>136</v>
      </c>
      <c r="AL307" s="902" t="s">
        <v>136</v>
      </c>
      <c r="AM307" s="896" t="s">
        <v>136</v>
      </c>
      <c r="AN307" s="889" t="s">
        <v>136</v>
      </c>
      <c r="AO307" s="762" t="str">
        <f t="shared" si="76"/>
        <v>n/a</v>
      </c>
      <c r="AP307" s="763">
        <f t="shared" si="77"/>
        <v>4.2672594768036269</v>
      </c>
      <c r="AQ307" s="912" t="str">
        <f t="shared" si="78"/>
        <v>n/a</v>
      </c>
      <c r="AR307" s="669">
        <f>INDEX(Historical!$C$7:$C$1381,MATCH(B307,Historical!$B$7:$B$1403,0))*IF(AH307="n/a",1.03,IF(AH307&lt;0,1.01,IF(AH307&gt;10,1.1,(1+AH307/100))))</f>
        <v>14.625999999999999</v>
      </c>
      <c r="AS307" s="910">
        <f t="shared" si="79"/>
        <v>15.064779999999999</v>
      </c>
      <c r="AT307" s="910">
        <f t="shared" ref="AT307:AV326" si="85">IF($AK307="n/a",1.03*AS307,IF($AK307&lt;0,1.01*AS307,IF($AK307&gt;10,1.1*AS307,(1+$AK307/100)*AS307)))</f>
        <v>15.5167234</v>
      </c>
      <c r="AU307" s="910">
        <f t="shared" si="85"/>
        <v>15.982225102000001</v>
      </c>
      <c r="AV307" s="910">
        <f t="shared" si="85"/>
        <v>16.46169185506</v>
      </c>
      <c r="AW307" s="669">
        <f t="shared" si="80"/>
        <v>77.65142035705999</v>
      </c>
      <c r="AX307" s="770">
        <f t="shared" si="81"/>
        <v>10.032483250266148</v>
      </c>
      <c r="AY307" s="959" t="s">
        <v>136</v>
      </c>
      <c r="AZ307" s="896" t="s">
        <v>136</v>
      </c>
      <c r="BA307" s="896" t="s">
        <v>136</v>
      </c>
      <c r="BB307" s="896" t="s">
        <v>136</v>
      </c>
      <c r="BC307" s="896" t="s">
        <v>136</v>
      </c>
      <c r="BD307" s="932" t="s">
        <v>4281</v>
      </c>
      <c r="BE307" s="641">
        <v>1964</v>
      </c>
      <c r="BF307" s="922">
        <f t="shared" si="82"/>
        <v>6</v>
      </c>
      <c r="BG307" s="906" t="s">
        <v>136</v>
      </c>
    </row>
    <row r="308" spans="1:59" ht="11.25" customHeight="1" x14ac:dyDescent="0.2">
      <c r="A308" s="895" t="s">
        <v>1182</v>
      </c>
      <c r="B308" s="899" t="s">
        <v>1183</v>
      </c>
      <c r="C308" s="957" t="s">
        <v>108</v>
      </c>
      <c r="D308" s="957" t="s">
        <v>118</v>
      </c>
      <c r="E308" s="754">
        <v>8</v>
      </c>
      <c r="F308" s="1235">
        <v>608</v>
      </c>
      <c r="G308" s="1235" t="s">
        <v>106</v>
      </c>
      <c r="H308" s="1235" t="s">
        <v>106</v>
      </c>
      <c r="I308" s="898">
        <v>38.76</v>
      </c>
      <c r="J308" s="669">
        <f t="shared" si="69"/>
        <v>3.4055727554179569</v>
      </c>
      <c r="K308" s="901">
        <v>0.33</v>
      </c>
      <c r="L308" s="911">
        <v>4</v>
      </c>
      <c r="M308" s="660">
        <f t="shared" si="70"/>
        <v>1.32</v>
      </c>
      <c r="N308" s="894" t="s">
        <v>319</v>
      </c>
      <c r="O308" s="761">
        <v>0.31</v>
      </c>
      <c r="P308" s="885">
        <v>43815</v>
      </c>
      <c r="Q308" s="885">
        <v>43830</v>
      </c>
      <c r="R308" s="660">
        <f t="shared" si="71"/>
        <v>6.4516129032258114</v>
      </c>
      <c r="S308" s="721">
        <f>IF(INDEX(Historical!$D$7:$D$1379,MATCH(B308,Historical!$B$7:$B$1403,0))=0,"n/a",(INDEX(Historical!$C$7:$C$1381,MATCH(B308,Historical!$B$7:$B$1403,0))/INDEX(Historical!$D$7:$D$1379,MATCH(B308,Historical!$B$7:$B$1403,0))-1)*100)</f>
        <v>5.0000000000000044</v>
      </c>
      <c r="T308" s="721">
        <f>IF(INDEX(Historical!$F$7:$F$1372,MATCH(B308,Historical!$B$7:$B$1403,0))=0,"n/a",((INDEX(Historical!$C$7:$C$1381,MATCH(B308,Historical!$B$7:$B$1403,0))/INDEX(Historical!$F$7:$F$1372,MATCH(B308,Historical!$B$7:$B$1403,0)))^(1/3)-1)*100)</f>
        <v>22.098775997265374</v>
      </c>
      <c r="U308" s="721">
        <f>IF(INDEX(Historical!$H$7:$H$1372,MATCH(B308,Historical!$B$7:$B$1403,0))=0,"n/a",((INDEX(Historical!$C$7:$C$1381,MATCH(B308,Historical!$B$7:$B$1403,0))/INDEX(Historical!$H$7:$H$1372,MATCH(B308,Historical!$B$7:$B$1403,0)))^(1/5)-1)*100)</f>
        <v>19.184739065331247</v>
      </c>
      <c r="V308" s="721">
        <f>IF(INDEX(Historical!$O$7:$O$1372,MATCH(B308,Historical!$B$7:$B$1403,0))=0,"n/a",((INDEX(Historical!$C$7:$C$1381,MATCH(B308,Historical!$B$7:$B$1403,0))/INDEX(Historical!$O$7:$O$1372,MATCH(B308,Historical!$B$7:$B$1403,0)))^(1/10)-1)*100)</f>
        <v>12.496296464563205</v>
      </c>
      <c r="W308" s="722">
        <f t="shared" si="72"/>
        <v>1.5352339887049751</v>
      </c>
      <c r="X308" s="723">
        <f t="shared" si="73"/>
        <v>1.1219145652240494</v>
      </c>
      <c r="Y308" s="678" t="s">
        <v>952</v>
      </c>
      <c r="Z308" s="669">
        <f t="shared" si="74"/>
        <v>34.464751958224547</v>
      </c>
      <c r="AA308" s="910">
        <f t="shared" si="75"/>
        <v>10.120104438642297</v>
      </c>
      <c r="AB308" s="911">
        <v>12</v>
      </c>
      <c r="AC308" s="889">
        <v>3.83</v>
      </c>
      <c r="AD308" s="889">
        <v>1.25</v>
      </c>
      <c r="AE308" s="889">
        <v>1.26</v>
      </c>
      <c r="AF308" s="889">
        <v>1.97</v>
      </c>
      <c r="AG308" s="889">
        <v>21</v>
      </c>
      <c r="AH308" s="889">
        <v>69.699999999999989</v>
      </c>
      <c r="AI308" s="889">
        <v>1.8599999999999999</v>
      </c>
      <c r="AJ308" s="889">
        <v>17.100000000000001</v>
      </c>
      <c r="AK308" s="889">
        <v>8.1</v>
      </c>
      <c r="AL308" s="902">
        <v>10710</v>
      </c>
      <c r="AM308" s="896">
        <v>2.4</v>
      </c>
      <c r="AN308" s="889">
        <v>0.16</v>
      </c>
      <c r="AO308" s="762">
        <f t="shared" si="76"/>
        <v>12.470207382106906</v>
      </c>
      <c r="AP308" s="763">
        <f t="shared" si="77"/>
        <v>22.590311820749204</v>
      </c>
      <c r="AQ308" s="912">
        <f t="shared" si="78"/>
        <v>-5.8686361298440515</v>
      </c>
      <c r="AR308" s="669">
        <f>INDEX(Historical!$C$7:$C$1381,MATCH(B308,Historical!$B$7:$B$1403,0))*IF(AH308="n/a",1.03,IF(AH308&lt;0,1.01,IF(AH308&gt;10,1.1,(1+AH308/100))))</f>
        <v>1.3860000000000001</v>
      </c>
      <c r="AS308" s="910">
        <f t="shared" si="79"/>
        <v>1.4117796</v>
      </c>
      <c r="AT308" s="910">
        <f t="shared" si="85"/>
        <v>1.5261337475999999</v>
      </c>
      <c r="AU308" s="910">
        <f t="shared" si="85"/>
        <v>1.6497505811555997</v>
      </c>
      <c r="AV308" s="910">
        <f t="shared" si="85"/>
        <v>1.7833803782292033</v>
      </c>
      <c r="AW308" s="669">
        <f t="shared" si="80"/>
        <v>7.7570443069848025</v>
      </c>
      <c r="AX308" s="770">
        <f t="shared" si="81"/>
        <v>20.01301420790713</v>
      </c>
      <c r="AY308" s="959">
        <v>0.76</v>
      </c>
      <c r="AZ308" s="896">
        <v>14.2</v>
      </c>
      <c r="BA308" s="896">
        <v>-21.349999999999998</v>
      </c>
      <c r="BB308" s="896">
        <v>-15.73</v>
      </c>
      <c r="BC308" s="896">
        <v>-12.16</v>
      </c>
      <c r="BE308" s="641">
        <v>2012</v>
      </c>
      <c r="BF308" s="922">
        <f t="shared" si="82"/>
        <v>0</v>
      </c>
      <c r="BG308" s="906">
        <v>10.4</v>
      </c>
    </row>
    <row r="309" spans="1:59" s="796" customFormat="1" ht="11.25" customHeight="1" x14ac:dyDescent="0.2">
      <c r="A309" s="664" t="s">
        <v>3821</v>
      </c>
      <c r="B309" s="804" t="s">
        <v>3822</v>
      </c>
      <c r="C309" s="957" t="s">
        <v>108</v>
      </c>
      <c r="D309" s="957" t="s">
        <v>4355</v>
      </c>
      <c r="E309" s="778">
        <v>6</v>
      </c>
      <c r="F309" s="1235">
        <v>764</v>
      </c>
      <c r="G309" s="1234" t="s">
        <v>106</v>
      </c>
      <c r="H309" s="1234" t="s">
        <v>106</v>
      </c>
      <c r="I309" s="1236">
        <v>25.5</v>
      </c>
      <c r="J309" s="780">
        <f t="shared" si="69"/>
        <v>4.7058823529411766</v>
      </c>
      <c r="K309" s="802">
        <v>0.3</v>
      </c>
      <c r="L309" s="1237">
        <v>4</v>
      </c>
      <c r="M309" s="783">
        <f t="shared" si="70"/>
        <v>1.2</v>
      </c>
      <c r="N309" s="1237" t="s">
        <v>720</v>
      </c>
      <c r="O309" s="803">
        <v>0.28999999999999998</v>
      </c>
      <c r="P309" s="1239">
        <v>43655</v>
      </c>
      <c r="Q309" s="1239">
        <v>43677</v>
      </c>
      <c r="R309" s="783">
        <f t="shared" si="71"/>
        <v>3.4482758620689689</v>
      </c>
      <c r="S309" s="721">
        <f>IF(INDEX(Historical!$D$7:$D$1379,MATCH(B309,Historical!$B$7:$B$1403,0))=0,"n/a",(INDEX(Historical!$C$7:$C$1381,MATCH(B309,Historical!$B$7:$B$1403,0))/INDEX(Historical!$D$7:$D$1379,MATCH(B309,Historical!$B$7:$B$1403,0))-1)*100)</f>
        <v>11.32075471698113</v>
      </c>
      <c r="T309" s="721">
        <f>IF(INDEX(Historical!$F$7:$F$1372,MATCH(B309,Historical!$B$7:$B$1403,0))=0,"n/a",((INDEX(Historical!$C$7:$C$1381,MATCH(B309,Historical!$B$7:$B$1403,0))/INDEX(Historical!$F$7:$F$1372,MATCH(B309,Historical!$B$7:$B$1403,0)))^(1/3)-1)*100)</f>
        <v>9.5875180073659028</v>
      </c>
      <c r="U309" s="721">
        <f>IF(INDEX(Historical!$H$7:$H$1372,MATCH(B309,Historical!$B$7:$B$1403,0))=0,"n/a",((INDEX(Historical!$C$7:$C$1381,MATCH(B309,Historical!$B$7:$B$1403,0))/INDEX(Historical!$H$7:$H$1372,MATCH(B309,Historical!$B$7:$B$1403,0)))^(1/5)-1)*100)</f>
        <v>7.6296654038015221</v>
      </c>
      <c r="V309" s="721">
        <f>IF(INDEX(Historical!$O$7:$O$1372,MATCH(B309,Historical!$B$7:$B$1403,0))=0,"n/a",((INDEX(Historical!$C$7:$C$1381,MATCH(B309,Historical!$B$7:$B$1403,0))/INDEX(Historical!$O$7:$O$1372,MATCH(B309,Historical!$B$7:$B$1403,0)))^(1/10)-1)*100)</f>
        <v>4.2641294704565791</v>
      </c>
      <c r="W309" s="722">
        <f t="shared" si="72"/>
        <v>1.7892668261277209</v>
      </c>
      <c r="X309" s="723">
        <f t="shared" si="73"/>
        <v>0.60552900030170809</v>
      </c>
      <c r="Y309" s="804"/>
      <c r="Z309" s="780">
        <f t="shared" si="74"/>
        <v>51.282051282051292</v>
      </c>
      <c r="AA309" s="788">
        <f t="shared" si="75"/>
        <v>10.897435897435898</v>
      </c>
      <c r="AB309" s="1234">
        <v>12</v>
      </c>
      <c r="AC309" s="1236">
        <v>2.34</v>
      </c>
      <c r="AD309" s="1236" t="s">
        <v>136</v>
      </c>
      <c r="AE309" s="1236">
        <v>3.55</v>
      </c>
      <c r="AF309" s="1236">
        <v>1.32</v>
      </c>
      <c r="AG309" s="1236">
        <v>12.4</v>
      </c>
      <c r="AH309" s="1236">
        <v>19</v>
      </c>
      <c r="AI309" s="1236" t="s">
        <v>136</v>
      </c>
      <c r="AJ309" s="1236">
        <v>12.6</v>
      </c>
      <c r="AK309" s="1236" t="s">
        <v>136</v>
      </c>
      <c r="AL309" s="1236">
        <v>279.23</v>
      </c>
      <c r="AM309" s="1236">
        <v>3.3000000000000003</v>
      </c>
      <c r="AN309" s="1236">
        <v>0</v>
      </c>
      <c r="AO309" s="792">
        <f t="shared" si="76"/>
        <v>1.438111859306801</v>
      </c>
      <c r="AP309" s="793">
        <f t="shared" si="77"/>
        <v>12.335547756742699</v>
      </c>
      <c r="AQ309" s="794">
        <f t="shared" si="78"/>
        <v>-20.042746463110717</v>
      </c>
      <c r="AR309" s="669">
        <f>INDEX(Historical!$C$7:$C$1381,MATCH(B309,Historical!$B$7:$B$1403,0))*IF(AH309="n/a",1.03,IF(AH309&lt;0,1.01,IF(AH309&gt;10,1.1,(1+AH309/100))))</f>
        <v>1.298</v>
      </c>
      <c r="AS309" s="788">
        <f t="shared" si="79"/>
        <v>1.33694</v>
      </c>
      <c r="AT309" s="788">
        <f t="shared" si="85"/>
        <v>1.3770481999999999</v>
      </c>
      <c r="AU309" s="788">
        <f t="shared" si="85"/>
        <v>1.4183596460000001</v>
      </c>
      <c r="AV309" s="788">
        <f t="shared" si="85"/>
        <v>1.4609104353800002</v>
      </c>
      <c r="AW309" s="780">
        <f t="shared" si="80"/>
        <v>6.8912582813800007</v>
      </c>
      <c r="AX309" s="795">
        <f t="shared" si="81"/>
        <v>27.024542279921569</v>
      </c>
      <c r="AY309" s="1123">
        <v>0.63</v>
      </c>
      <c r="AZ309" s="847">
        <v>5.42</v>
      </c>
      <c r="BA309" s="847">
        <v>-16.78</v>
      </c>
      <c r="BB309" s="847">
        <v>-12.770000000000001</v>
      </c>
      <c r="BC309" s="847">
        <v>-6.4</v>
      </c>
      <c r="BD309" s="933"/>
      <c r="BE309" s="641">
        <v>2014</v>
      </c>
      <c r="BF309" s="922">
        <f t="shared" si="82"/>
        <v>0</v>
      </c>
      <c r="BG309" s="847">
        <v>1.2</v>
      </c>
    </row>
    <row r="310" spans="1:59" ht="11.25" customHeight="1" x14ac:dyDescent="0.2">
      <c r="A310" s="895" t="s">
        <v>1225</v>
      </c>
      <c r="B310" s="899" t="s">
        <v>1226</v>
      </c>
      <c r="C310" s="957" t="s">
        <v>123</v>
      </c>
      <c r="D310" s="957" t="s">
        <v>4372</v>
      </c>
      <c r="E310" s="754">
        <v>12</v>
      </c>
      <c r="F310" s="1235">
        <v>299</v>
      </c>
      <c r="G310" s="1235" t="s">
        <v>106</v>
      </c>
      <c r="H310" s="1235" t="s">
        <v>106</v>
      </c>
      <c r="I310" s="898">
        <v>107.5</v>
      </c>
      <c r="J310" s="669">
        <f t="shared" si="69"/>
        <v>0.93023255813953487</v>
      </c>
      <c r="K310" s="901">
        <v>0.25</v>
      </c>
      <c r="L310" s="911">
        <v>4</v>
      </c>
      <c r="M310" s="660">
        <f t="shared" si="70"/>
        <v>1</v>
      </c>
      <c r="N310" s="894" t="s">
        <v>151</v>
      </c>
      <c r="O310" s="756">
        <v>0.24</v>
      </c>
      <c r="P310" s="885">
        <v>43628</v>
      </c>
      <c r="Q310" s="885">
        <v>43643</v>
      </c>
      <c r="R310" s="660">
        <f t="shared" si="71"/>
        <v>4.1666666666666705</v>
      </c>
      <c r="S310" s="721">
        <f>IF(INDEX(Historical!$D$7:$D$1379,MATCH(B310,Historical!$B$7:$B$1403,0))=0,"n/a",(INDEX(Historical!$C$7:$C$1381,MATCH(B310,Historical!$B$7:$B$1403,0))/INDEX(Historical!$D$7:$D$1379,MATCH(B310,Historical!$B$7:$B$1403,0))-1)*100)</f>
        <v>4.2105263157894868</v>
      </c>
      <c r="T310" s="721">
        <f>IF(INDEX(Historical!$F$7:$F$1372,MATCH(B310,Historical!$B$7:$B$1403,0))=0,"n/a",((INDEX(Historical!$C$7:$C$1381,MATCH(B310,Historical!$B$7:$B$1403,0))/INDEX(Historical!$F$7:$F$1372,MATCH(B310,Historical!$B$7:$B$1403,0)))^(1/3)-1)*100)</f>
        <v>4.4011575622509014</v>
      </c>
      <c r="U310" s="721">
        <f>IF(INDEX(Historical!$H$7:$H$1372,MATCH(B310,Historical!$B$7:$B$1403,0))=0,"n/a",((INDEX(Historical!$C$7:$C$1381,MATCH(B310,Historical!$B$7:$B$1403,0))/INDEX(Historical!$H$7:$H$1372,MATCH(B310,Historical!$B$7:$B$1403,0)))^(1/5)-1)*100)</f>
        <v>4.8837286784054301</v>
      </c>
      <c r="V310" s="721">
        <f>IF(INDEX(Historical!$O$7:$O$1372,MATCH(B310,Historical!$B$7:$B$1403,0))=0,"n/a",((INDEX(Historical!$C$7:$C$1381,MATCH(B310,Historical!$B$7:$B$1403,0))/INDEX(Historical!$O$7:$O$1372,MATCH(B310,Historical!$B$7:$B$1403,0)))^(1/10)-1)*100)</f>
        <v>14.672147799502056</v>
      </c>
      <c r="W310" s="722">
        <f t="shared" si="72"/>
        <v>0.33285710757161091</v>
      </c>
      <c r="X310" s="723" t="str">
        <f t="shared" si="73"/>
        <v>n/a</v>
      </c>
      <c r="Y310" s="899" t="s">
        <v>1227</v>
      </c>
      <c r="Z310" s="669">
        <f t="shared" si="74"/>
        <v>93.45794392523365</v>
      </c>
      <c r="AA310" s="910">
        <f t="shared" si="75"/>
        <v>100.46728971962617</v>
      </c>
      <c r="AB310" s="911">
        <v>12</v>
      </c>
      <c r="AC310" s="889">
        <v>1.07</v>
      </c>
      <c r="AD310" s="889">
        <v>13.14</v>
      </c>
      <c r="AE310" s="889">
        <v>27.7</v>
      </c>
      <c r="AF310" s="889">
        <v>4.13</v>
      </c>
      <c r="AG310" s="889" t="s">
        <v>136</v>
      </c>
      <c r="AH310" s="889">
        <v>14.899999999999999</v>
      </c>
      <c r="AI310" s="889">
        <v>6.5</v>
      </c>
      <c r="AJ310" s="889">
        <v>-2.8899999999999997</v>
      </c>
      <c r="AK310" s="889">
        <v>7.6700000000000008</v>
      </c>
      <c r="AL310" s="902">
        <v>20270</v>
      </c>
      <c r="AM310" s="896">
        <v>1.8399999999999999</v>
      </c>
      <c r="AN310" s="889" t="s">
        <v>136</v>
      </c>
      <c r="AO310" s="762">
        <f t="shared" si="76"/>
        <v>-94.653328483081197</v>
      </c>
      <c r="AP310" s="763">
        <f t="shared" si="77"/>
        <v>5.8139612365449649</v>
      </c>
      <c r="AQ310" s="912">
        <f t="shared" si="78"/>
        <v>329.43368730977465</v>
      </c>
      <c r="AR310" s="669">
        <f>INDEX(Historical!$C$7:$C$1381,MATCH(B310,Historical!$B$7:$B$1403,0))*IF(AH310="n/a",1.03,IF(AH310&lt;0,1.01,IF(AH310&gt;10,1.1,(1+AH310/100))))</f>
        <v>1.089</v>
      </c>
      <c r="AS310" s="910">
        <f t="shared" si="79"/>
        <v>1.1597849999999998</v>
      </c>
      <c r="AT310" s="910">
        <f t="shared" si="85"/>
        <v>1.2487405094999999</v>
      </c>
      <c r="AU310" s="910">
        <f t="shared" si="85"/>
        <v>1.3445189065786498</v>
      </c>
      <c r="AV310" s="910">
        <f t="shared" si="85"/>
        <v>1.4476435067132323</v>
      </c>
      <c r="AW310" s="669">
        <f t="shared" si="80"/>
        <v>6.2896879227918827</v>
      </c>
      <c r="AX310" s="770">
        <f t="shared" si="81"/>
        <v>5.8508724863180301</v>
      </c>
      <c r="AY310" s="959" t="s">
        <v>136</v>
      </c>
      <c r="AZ310" s="896">
        <v>55.44</v>
      </c>
      <c r="BA310" s="896">
        <v>-12.35</v>
      </c>
      <c r="BB310" s="896">
        <v>-0.6</v>
      </c>
      <c r="BC310" s="896">
        <v>13.489999999999998</v>
      </c>
      <c r="BE310" s="641">
        <v>2008</v>
      </c>
      <c r="BF310" s="922">
        <f t="shared" si="82"/>
        <v>1</v>
      </c>
      <c r="BG310" s="906" t="s">
        <v>136</v>
      </c>
    </row>
    <row r="311" spans="1:59" ht="11.25" customHeight="1" x14ac:dyDescent="0.2">
      <c r="A311" s="895" t="s">
        <v>1202</v>
      </c>
      <c r="B311" s="899" t="s">
        <v>1203</v>
      </c>
      <c r="C311" s="957" t="s">
        <v>4335</v>
      </c>
      <c r="D311" s="957" t="s">
        <v>4336</v>
      </c>
      <c r="E311" s="754">
        <v>8</v>
      </c>
      <c r="F311" s="1235">
        <v>651</v>
      </c>
      <c r="G311" s="1235" t="s">
        <v>37</v>
      </c>
      <c r="H311" s="1235" t="s">
        <v>37</v>
      </c>
      <c r="I311" s="898">
        <v>38.5</v>
      </c>
      <c r="J311" s="669">
        <f t="shared" si="69"/>
        <v>2.5974025974025974</v>
      </c>
      <c r="K311" s="901">
        <v>0.25</v>
      </c>
      <c r="L311" s="911">
        <v>4</v>
      </c>
      <c r="M311" s="660">
        <f t="shared" si="70"/>
        <v>1</v>
      </c>
      <c r="N311" s="894" t="s">
        <v>219</v>
      </c>
      <c r="O311" s="756">
        <v>0.23</v>
      </c>
      <c r="P311" s="885">
        <v>43920</v>
      </c>
      <c r="Q311" s="885">
        <v>43941</v>
      </c>
      <c r="R311" s="660">
        <f t="shared" si="71"/>
        <v>8.6956521739130395</v>
      </c>
      <c r="S311" s="721">
        <f>IF(INDEX(Historical!$D$7:$D$1379,MATCH(B311,Historical!$B$7:$B$1403,0))=0,"n/a",(INDEX(Historical!$C$7:$C$1381,MATCH(B311,Historical!$B$7:$B$1403,0))/INDEX(Historical!$D$7:$D$1379,MATCH(B311,Historical!$B$7:$B$1403,0))-1)*100)</f>
        <v>5.0347222222222099</v>
      </c>
      <c r="T311" s="721">
        <f>IF(INDEX(Historical!$F$7:$F$1372,MATCH(B311,Historical!$B$7:$B$1403,0))=0,"n/a",((INDEX(Historical!$C$7:$C$1381,MATCH(B311,Historical!$B$7:$B$1403,0))/INDEX(Historical!$F$7:$F$1372,MATCH(B311,Historical!$B$7:$B$1403,0)))^(1/3)-1)*100)</f>
        <v>9.1954691461346485</v>
      </c>
      <c r="U311" s="721">
        <f>IF(INDEX(Historical!$H$7:$H$1372,MATCH(B311,Historical!$B$7:$B$1403,0))=0,"n/a",((INDEX(Historical!$C$7:$C$1381,MATCH(B311,Historical!$B$7:$B$1403,0))/INDEX(Historical!$H$7:$H$1372,MATCH(B311,Historical!$B$7:$B$1403,0)))^(1/5)-1)*100)</f>
        <v>18.340656785304475</v>
      </c>
      <c r="V311" s="721">
        <f>IF(INDEX(Historical!$O$7:$O$1372,MATCH(B311,Historical!$B$7:$B$1403,0))=0,"n/a",((INDEX(Historical!$C$7:$C$1381,MATCH(B311,Historical!$B$7:$B$1403,0))/INDEX(Historical!$O$7:$O$1372,MATCH(B311,Historical!$B$7:$B$1403,0)))^(1/10)-1)*100)</f>
        <v>13.76028266674394</v>
      </c>
      <c r="W311" s="722">
        <f t="shared" si="72"/>
        <v>1.332869188045857</v>
      </c>
      <c r="X311" s="723">
        <f t="shared" si="73"/>
        <v>0.30516899809158865</v>
      </c>
      <c r="Y311" s="900"/>
      <c r="Z311" s="669">
        <f t="shared" si="74"/>
        <v>53.191489361702125</v>
      </c>
      <c r="AA311" s="910">
        <f t="shared" si="75"/>
        <v>20.478723404255319</v>
      </c>
      <c r="AB311" s="911">
        <v>12</v>
      </c>
      <c r="AC311" s="889">
        <v>1.88</v>
      </c>
      <c r="AD311" s="889">
        <v>2.0499999999999998</v>
      </c>
      <c r="AE311" s="889">
        <v>11.57</v>
      </c>
      <c r="AF311" s="889">
        <v>2.76</v>
      </c>
      <c r="AG311" s="889">
        <v>14.2</v>
      </c>
      <c r="AH311" s="889">
        <v>43.5</v>
      </c>
      <c r="AI311" s="889">
        <v>9.5200000000000014</v>
      </c>
      <c r="AJ311" s="889">
        <v>60.099999999999994</v>
      </c>
      <c r="AK311" s="889">
        <v>10</v>
      </c>
      <c r="AL311" s="902">
        <v>4930</v>
      </c>
      <c r="AM311" s="896">
        <v>0.5</v>
      </c>
      <c r="AN311" s="889">
        <v>0.84</v>
      </c>
      <c r="AO311" s="762">
        <f t="shared" si="76"/>
        <v>0.45933597845175456</v>
      </c>
      <c r="AP311" s="763">
        <f t="shared" si="77"/>
        <v>20.938059382707074</v>
      </c>
      <c r="AQ311" s="912">
        <f t="shared" si="78"/>
        <v>58.494691948615518</v>
      </c>
      <c r="AR311" s="669">
        <f>INDEX(Historical!$C$7:$C$1381,MATCH(B311,Historical!$B$7:$B$1403,0))*IF(AH311="n/a",1.03,IF(AH311&lt;0,1.01,IF(AH311&gt;10,1.1,(1+AH311/100))))</f>
        <v>0.99825000000000008</v>
      </c>
      <c r="AS311" s="910">
        <f t="shared" si="79"/>
        <v>1.0932834</v>
      </c>
      <c r="AT311" s="910">
        <f t="shared" si="85"/>
        <v>1.20261174</v>
      </c>
      <c r="AU311" s="910">
        <f t="shared" si="85"/>
        <v>1.3228729140000002</v>
      </c>
      <c r="AV311" s="910">
        <f t="shared" si="85"/>
        <v>1.4551602054000004</v>
      </c>
      <c r="AW311" s="669">
        <f t="shared" si="80"/>
        <v>6.0721782594000011</v>
      </c>
      <c r="AX311" s="770">
        <f t="shared" si="81"/>
        <v>15.771891582857144</v>
      </c>
      <c r="AY311" s="959">
        <v>0.77</v>
      </c>
      <c r="AZ311" s="896">
        <v>16.38</v>
      </c>
      <c r="BA311" s="896">
        <v>-16.520000000000003</v>
      </c>
      <c r="BB311" s="896">
        <v>-9.9500000000000011</v>
      </c>
      <c r="BC311" s="896">
        <v>-3.26</v>
      </c>
      <c r="BE311" s="641">
        <v>2013</v>
      </c>
      <c r="BF311" s="922">
        <f t="shared" si="82"/>
        <v>0</v>
      </c>
      <c r="BG311" s="906">
        <v>7.1</v>
      </c>
    </row>
    <row r="312" spans="1:59" ht="11.25" customHeight="1" x14ac:dyDescent="0.2">
      <c r="A312" s="905" t="s">
        <v>4153</v>
      </c>
      <c r="B312" s="612" t="s">
        <v>4154</v>
      </c>
      <c r="C312" s="957" t="s">
        <v>108</v>
      </c>
      <c r="D312" s="957" t="s">
        <v>4355</v>
      </c>
      <c r="E312" s="754">
        <v>5</v>
      </c>
      <c r="F312" s="1235">
        <v>833</v>
      </c>
      <c r="G312" s="1235" t="s">
        <v>106</v>
      </c>
      <c r="H312" s="1235" t="s">
        <v>106</v>
      </c>
      <c r="I312" s="898">
        <v>31.02</v>
      </c>
      <c r="J312" s="669">
        <f t="shared" si="69"/>
        <v>3.8684719535783363</v>
      </c>
      <c r="K312" s="901">
        <v>0.3</v>
      </c>
      <c r="L312" s="911">
        <v>4</v>
      </c>
      <c r="M312" s="660">
        <f t="shared" si="70"/>
        <v>1.2</v>
      </c>
      <c r="N312" s="894" t="s">
        <v>442</v>
      </c>
      <c r="O312" s="756">
        <v>0.27</v>
      </c>
      <c r="P312" s="885">
        <v>43587</v>
      </c>
      <c r="Q312" s="885">
        <v>43607</v>
      </c>
      <c r="R312" s="660">
        <f t="shared" si="71"/>
        <v>11.1111111111111</v>
      </c>
      <c r="S312" s="721">
        <f>IF(INDEX(Historical!$D$7:$D$1379,MATCH(B312,Historical!$B$7:$B$1403,0))=0,"n/a",(INDEX(Historical!$C$7:$C$1381,MATCH(B312,Historical!$B$7:$B$1403,0))/INDEX(Historical!$D$7:$D$1379,MATCH(B312,Historical!$B$7:$B$1403,0))-1)*100)</f>
        <v>11.428571428571409</v>
      </c>
      <c r="T312" s="721">
        <f>IF(INDEX(Historical!$F$7:$F$1372,MATCH(B312,Historical!$B$7:$B$1403,0))=0,"n/a",((INDEX(Historical!$C$7:$C$1381,MATCH(B312,Historical!$B$7:$B$1403,0))/INDEX(Historical!$F$7:$F$1372,MATCH(B312,Historical!$B$7:$B$1403,0)))^(1/3)-1)*100)</f>
        <v>12.578986986831463</v>
      </c>
      <c r="U312" s="721">
        <f>IF(INDEX(Historical!$H$7:$H$1372,MATCH(B312,Historical!$B$7:$B$1403,0))=0,"n/a",((INDEX(Historical!$C$7:$C$1381,MATCH(B312,Historical!$B$7:$B$1403,0))/INDEX(Historical!$H$7:$H$1372,MATCH(B312,Historical!$B$7:$B$1403,0)))^(1/5)-1)*100)</f>
        <v>11.464196522477677</v>
      </c>
      <c r="V312" s="721">
        <f>IF(INDEX(Historical!$O$7:$O$1372,MATCH(B312,Historical!$B$7:$B$1403,0))=0,"n/a",((INDEX(Historical!$C$7:$C$1381,MATCH(B312,Historical!$B$7:$B$1403,0))/INDEX(Historical!$O$7:$O$1372,MATCH(B312,Historical!$B$7:$B$1403,0)))^(1/10)-1)*100)</f>
        <v>0.80363905839886396</v>
      </c>
      <c r="W312" s="722">
        <f t="shared" si="72"/>
        <v>14.265355077836125</v>
      </c>
      <c r="X312" s="723" t="str">
        <f t="shared" si="73"/>
        <v>n/a</v>
      </c>
      <c r="Y312" s="900"/>
      <c r="Z312" s="669">
        <f t="shared" si="74"/>
        <v>32.697547683923709</v>
      </c>
      <c r="AA312" s="910">
        <f t="shared" si="75"/>
        <v>8.4523160762942773</v>
      </c>
      <c r="AB312" s="911">
        <v>12</v>
      </c>
      <c r="AC312" s="889">
        <v>3.67</v>
      </c>
      <c r="AD312" s="889" t="s">
        <v>136</v>
      </c>
      <c r="AE312" s="889">
        <v>2.64</v>
      </c>
      <c r="AF312" s="889">
        <v>1.19</v>
      </c>
      <c r="AG312" s="889">
        <v>13.18</v>
      </c>
      <c r="AH312" s="889" t="s">
        <v>136</v>
      </c>
      <c r="AI312" s="889" t="s">
        <v>136</v>
      </c>
      <c r="AJ312" s="889" t="s">
        <v>136</v>
      </c>
      <c r="AK312" s="889" t="s">
        <v>136</v>
      </c>
      <c r="AL312" s="902">
        <v>149.52000000000001</v>
      </c>
      <c r="AM312" s="896">
        <v>3.9899999999999998</v>
      </c>
      <c r="AN312" s="889" t="s">
        <v>136</v>
      </c>
      <c r="AO312" s="762">
        <f t="shared" si="76"/>
        <v>6.8803523997617351</v>
      </c>
      <c r="AP312" s="763">
        <f t="shared" si="77"/>
        <v>15.332668476056012</v>
      </c>
      <c r="AQ312" s="912">
        <f t="shared" si="78"/>
        <v>-33.139428224633214</v>
      </c>
      <c r="AR312" s="669">
        <f>INDEX(Historical!$C$7:$C$1381,MATCH(B312,Historical!$B$7:$B$1403,0))*IF(AH312="n/a",1.03,IF(AH312&lt;0,1.01,IF(AH312&gt;10,1.1,(1+AH312/100))))</f>
        <v>1.2051000000000001</v>
      </c>
      <c r="AS312" s="910">
        <f t="shared" si="79"/>
        <v>1.2412530000000002</v>
      </c>
      <c r="AT312" s="910">
        <f t="shared" si="85"/>
        <v>1.2784905900000001</v>
      </c>
      <c r="AU312" s="910">
        <f t="shared" si="85"/>
        <v>1.3168453077000002</v>
      </c>
      <c r="AV312" s="910">
        <f t="shared" si="85"/>
        <v>1.3563506669310001</v>
      </c>
      <c r="AW312" s="669">
        <f t="shared" si="80"/>
        <v>6.3980395646310004</v>
      </c>
      <c r="AX312" s="770">
        <f t="shared" si="81"/>
        <v>20.62553051138298</v>
      </c>
      <c r="AY312" s="959">
        <v>0.23</v>
      </c>
      <c r="AZ312" s="896">
        <v>15.616846813268737</v>
      </c>
      <c r="BA312" s="896">
        <v>-21.587462082912033</v>
      </c>
      <c r="BB312" s="896">
        <v>-17.103153393907011</v>
      </c>
      <c r="BC312" s="896">
        <v>-14.967105263157887</v>
      </c>
      <c r="BE312" s="641">
        <v>2015</v>
      </c>
      <c r="BF312" s="922">
        <f t="shared" si="82"/>
        <v>0</v>
      </c>
      <c r="BG312" s="906">
        <v>1.24</v>
      </c>
    </row>
    <row r="313" spans="1:59" ht="11.25" customHeight="1" x14ac:dyDescent="0.2">
      <c r="A313" s="895" t="s">
        <v>1212</v>
      </c>
      <c r="B313" s="899" t="s">
        <v>1213</v>
      </c>
      <c r="C313" s="957" t="s">
        <v>108</v>
      </c>
      <c r="D313" s="957" t="s">
        <v>4355</v>
      </c>
      <c r="E313" s="754">
        <v>8</v>
      </c>
      <c r="F313" s="1235">
        <v>562</v>
      </c>
      <c r="G313" s="1207" t="s">
        <v>106</v>
      </c>
      <c r="H313" s="1207" t="s">
        <v>106</v>
      </c>
      <c r="I313" s="898">
        <v>100.57</v>
      </c>
      <c r="J313" s="669">
        <f t="shared" si="69"/>
        <v>0.75569255245102918</v>
      </c>
      <c r="K313" s="901">
        <v>0.19</v>
      </c>
      <c r="L313" s="911">
        <v>4</v>
      </c>
      <c r="M313" s="660">
        <f t="shared" si="70"/>
        <v>0.76</v>
      </c>
      <c r="N313" s="894" t="s">
        <v>693</v>
      </c>
      <c r="O313" s="756">
        <v>0.18</v>
      </c>
      <c r="P313" s="636">
        <v>43579</v>
      </c>
      <c r="Q313" s="636">
        <v>43594</v>
      </c>
      <c r="R313" s="660">
        <f t="shared" si="71"/>
        <v>5.5555555555555607</v>
      </c>
      <c r="S313" s="721">
        <f>IF(INDEX(Historical!$D$7:$D$1379,MATCH(B313,Historical!$B$7:$B$1403,0))=0,"n/a",(INDEX(Historical!$C$7:$C$1381,MATCH(B313,Historical!$B$7:$B$1403,0))/INDEX(Historical!$D$7:$D$1379,MATCH(B313,Historical!$B$7:$B$1403,0))-1)*100)</f>
        <v>5.6338028169014231</v>
      </c>
      <c r="T313" s="721">
        <f>IF(INDEX(Historical!$F$7:$F$1372,MATCH(B313,Historical!$B$7:$B$1403,0))=0,"n/a",((INDEX(Historical!$C$7:$C$1381,MATCH(B313,Historical!$B$7:$B$1403,0))/INDEX(Historical!$F$7:$F$1372,MATCH(B313,Historical!$B$7:$B$1403,0)))^(1/3)-1)*100)</f>
        <v>5.983983294832651</v>
      </c>
      <c r="U313" s="721">
        <f>IF(INDEX(Historical!$H$7:$H$1372,MATCH(B313,Historical!$B$7:$B$1403,0))=0,"n/a",((INDEX(Historical!$C$7:$C$1381,MATCH(B313,Historical!$B$7:$B$1403,0))/INDEX(Historical!$H$7:$H$1372,MATCH(B313,Historical!$B$7:$B$1403,0)))^(1/5)-1)*100)</f>
        <v>6.790716584560208</v>
      </c>
      <c r="V313" s="721" t="str">
        <f>IF(INDEX(Historical!$O$7:$O$1372,MATCH(B313,Historical!$B$7:$B$1403,0))=0,"n/a",((INDEX(Historical!$C$7:$C$1381,MATCH(B313,Historical!$B$7:$B$1403,0))/INDEX(Historical!$O$7:$O$1372,MATCH(B313,Historical!$B$7:$B$1403,0)))^(1/10)-1)*100)</f>
        <v>n/a</v>
      </c>
      <c r="W313" s="722" t="str">
        <f t="shared" si="72"/>
        <v>n/a</v>
      </c>
      <c r="X313" s="723">
        <f t="shared" si="73"/>
        <v>0.73812136788697924</v>
      </c>
      <c r="Y313" s="682"/>
      <c r="Z313" s="669">
        <f t="shared" si="74"/>
        <v>14.615384615384617</v>
      </c>
      <c r="AA313" s="910">
        <f t="shared" si="75"/>
        <v>19.340384615384615</v>
      </c>
      <c r="AB313" s="911">
        <v>12</v>
      </c>
      <c r="AC313" s="889">
        <v>5.2</v>
      </c>
      <c r="AD313" s="889">
        <v>2.56</v>
      </c>
      <c r="AE313" s="889">
        <v>4.8499999999999996</v>
      </c>
      <c r="AF313" s="889">
        <v>1.99</v>
      </c>
      <c r="AG313" s="889">
        <v>10.199999999999999</v>
      </c>
      <c r="AH313" s="889">
        <v>5.6000000000000005</v>
      </c>
      <c r="AI313" s="889">
        <v>11.21</v>
      </c>
      <c r="AJ313" s="889">
        <v>9.1999999999999993</v>
      </c>
      <c r="AK313" s="889">
        <v>7.55</v>
      </c>
      <c r="AL313" s="902">
        <v>17370</v>
      </c>
      <c r="AM313" s="896">
        <v>0.2</v>
      </c>
      <c r="AN313" s="889">
        <v>0.15</v>
      </c>
      <c r="AO313" s="762">
        <f t="shared" si="76"/>
        <v>-11.793975478373378</v>
      </c>
      <c r="AP313" s="763">
        <f t="shared" si="77"/>
        <v>7.5464091370112367</v>
      </c>
      <c r="AQ313" s="912">
        <f t="shared" si="78"/>
        <v>30.787980053580345</v>
      </c>
      <c r="AR313" s="669">
        <f>INDEX(Historical!$C$7:$C$1381,MATCH(B313,Historical!$B$7:$B$1403,0))*IF(AH313="n/a",1.03,IF(AH313&lt;0,1.01,IF(AH313&gt;10,1.1,(1+AH313/100))))</f>
        <v>0.79200000000000004</v>
      </c>
      <c r="AS313" s="910">
        <f t="shared" si="79"/>
        <v>0.87120000000000009</v>
      </c>
      <c r="AT313" s="910">
        <f t="shared" si="85"/>
        <v>0.93697560000000002</v>
      </c>
      <c r="AU313" s="910">
        <f t="shared" si="85"/>
        <v>1.0077172578</v>
      </c>
      <c r="AV313" s="910">
        <f t="shared" si="85"/>
        <v>1.0837999107638998</v>
      </c>
      <c r="AW313" s="669">
        <f t="shared" si="80"/>
        <v>4.6916927685639003</v>
      </c>
      <c r="AX313" s="770">
        <f t="shared" si="81"/>
        <v>4.6651016889369599</v>
      </c>
      <c r="AY313" s="959">
        <v>0.88</v>
      </c>
      <c r="AZ313" s="896">
        <v>15.03</v>
      </c>
      <c r="BA313" s="896">
        <v>-17.79</v>
      </c>
      <c r="BB313" s="896">
        <v>-13.089999999999998</v>
      </c>
      <c r="BC313" s="896">
        <v>-2.86</v>
      </c>
      <c r="BE313" s="641">
        <v>2012</v>
      </c>
      <c r="BF313" s="922">
        <f t="shared" si="82"/>
        <v>0</v>
      </c>
      <c r="BG313" s="906">
        <v>0.8</v>
      </c>
    </row>
    <row r="314" spans="1:59" ht="11.25" customHeight="1" x14ac:dyDescent="0.2">
      <c r="A314" s="895" t="s">
        <v>1206</v>
      </c>
      <c r="B314" s="899" t="s">
        <v>1207</v>
      </c>
      <c r="C314" s="957" t="s">
        <v>108</v>
      </c>
      <c r="D314" s="957" t="s">
        <v>4355</v>
      </c>
      <c r="E314" s="754">
        <v>8</v>
      </c>
      <c r="F314" s="1235">
        <v>571</v>
      </c>
      <c r="G314" s="1208" t="s">
        <v>106</v>
      </c>
      <c r="H314" s="1208" t="s">
        <v>106</v>
      </c>
      <c r="I314" s="898">
        <v>34.979999999999997</v>
      </c>
      <c r="J314" s="669">
        <f t="shared" si="69"/>
        <v>2.9731275014293885</v>
      </c>
      <c r="K314" s="901">
        <v>0.26</v>
      </c>
      <c r="L314" s="911">
        <v>4</v>
      </c>
      <c r="M314" s="660">
        <f t="shared" si="70"/>
        <v>1.04</v>
      </c>
      <c r="N314" s="894" t="s">
        <v>593</v>
      </c>
      <c r="O314" s="756">
        <v>0.22</v>
      </c>
      <c r="P314" s="885">
        <v>43602</v>
      </c>
      <c r="Q314" s="885">
        <v>43637</v>
      </c>
      <c r="R314" s="660">
        <f t="shared" si="71"/>
        <v>18.181818181818183</v>
      </c>
      <c r="S314" s="721">
        <f>IF(INDEX(Historical!$D$7:$D$1379,MATCH(B314,Historical!$B$7:$B$1403,0))=0,"n/a",(INDEX(Historical!$C$7:$C$1381,MATCH(B314,Historical!$B$7:$B$1403,0))/INDEX(Historical!$D$7:$D$1379,MATCH(B314,Historical!$B$7:$B$1403,0))-1)*100)</f>
        <v>19.047619047619047</v>
      </c>
      <c r="T314" s="721">
        <f>IF(INDEX(Historical!$F$7:$F$1372,MATCH(B314,Historical!$B$7:$B$1403,0))=0,"n/a",((INDEX(Historical!$C$7:$C$1381,MATCH(B314,Historical!$B$7:$B$1403,0))/INDEX(Historical!$F$7:$F$1372,MATCH(B314,Historical!$B$7:$B$1403,0)))^(1/3)-1)*100)</f>
        <v>22.801049954679552</v>
      </c>
      <c r="U314" s="721">
        <f>IF(INDEX(Historical!$H$7:$H$1372,MATCH(B314,Historical!$B$7:$B$1403,0))=0,"n/a",((INDEX(Historical!$C$7:$C$1381,MATCH(B314,Historical!$B$7:$B$1403,0))/INDEX(Historical!$H$7:$H$1372,MATCH(B314,Historical!$B$7:$B$1403,0)))^(1/5)-1)*100)</f>
        <v>28.091526245681319</v>
      </c>
      <c r="V314" s="721">
        <f>IF(INDEX(Historical!$O$7:$O$1372,MATCH(B314,Historical!$B$7:$B$1403,0))=0,"n/a",((INDEX(Historical!$C$7:$C$1381,MATCH(B314,Historical!$B$7:$B$1403,0))/INDEX(Historical!$O$7:$O$1372,MATCH(B314,Historical!$B$7:$B$1403,0)))^(1/10)-1)*100)</f>
        <v>7.842566326180278</v>
      </c>
      <c r="W314" s="722">
        <f t="shared" si="72"/>
        <v>3.5819303372552156</v>
      </c>
      <c r="X314" s="723">
        <f t="shared" si="73"/>
        <v>1.5606403469822956</v>
      </c>
      <c r="Y314" s="900"/>
      <c r="Z314" s="669">
        <f t="shared" si="74"/>
        <v>32.60188087774295</v>
      </c>
      <c r="AA314" s="910">
        <f t="shared" si="75"/>
        <v>10.96551724137931</v>
      </c>
      <c r="AB314" s="911">
        <v>12</v>
      </c>
      <c r="AC314" s="889">
        <v>3.19</v>
      </c>
      <c r="AD314" s="889">
        <v>1.57</v>
      </c>
      <c r="AE314" s="889">
        <v>4.17</v>
      </c>
      <c r="AF314" s="889">
        <v>1.03</v>
      </c>
      <c r="AG314" s="889">
        <v>10.6</v>
      </c>
      <c r="AH314" s="889">
        <v>44.3</v>
      </c>
      <c r="AI314" s="889">
        <v>3.2300000000000004</v>
      </c>
      <c r="AJ314" s="889">
        <v>18</v>
      </c>
      <c r="AK314" s="889">
        <v>7.0000000000000009</v>
      </c>
      <c r="AL314" s="902">
        <v>1940</v>
      </c>
      <c r="AM314" s="896">
        <v>0.89999999999999991</v>
      </c>
      <c r="AN314" s="889">
        <v>0.08</v>
      </c>
      <c r="AO314" s="762">
        <f t="shared" si="76"/>
        <v>20.099136505731398</v>
      </c>
      <c r="AP314" s="763">
        <f t="shared" si="77"/>
        <v>31.064653747110707</v>
      </c>
      <c r="AQ314" s="912">
        <f t="shared" si="78"/>
        <v>-29.14966397438522</v>
      </c>
      <c r="AR314" s="669">
        <f>INDEX(Historical!$C$7:$C$1381,MATCH(B314,Historical!$B$7:$B$1403,0))*IF(AH314="n/a",1.03,IF(AH314&lt;0,1.01,IF(AH314&gt;10,1.1,(1+AH314/100))))</f>
        <v>1.1000000000000001</v>
      </c>
      <c r="AS314" s="910">
        <f t="shared" si="79"/>
        <v>1.1355300000000002</v>
      </c>
      <c r="AT314" s="910">
        <f t="shared" si="85"/>
        <v>1.2150171000000003</v>
      </c>
      <c r="AU314" s="910">
        <f t="shared" si="85"/>
        <v>1.3000682970000004</v>
      </c>
      <c r="AV314" s="910">
        <f t="shared" si="85"/>
        <v>1.3910730777900004</v>
      </c>
      <c r="AW314" s="669">
        <f t="shared" si="80"/>
        <v>6.1416884747900014</v>
      </c>
      <c r="AX314" s="770">
        <f t="shared" si="81"/>
        <v>17.557714336163528</v>
      </c>
      <c r="AY314" s="959">
        <v>1.1100000000000001</v>
      </c>
      <c r="AZ314" s="896">
        <v>6</v>
      </c>
      <c r="BA314" s="896">
        <v>-17.66</v>
      </c>
      <c r="BB314" s="896">
        <v>-14.71</v>
      </c>
      <c r="BC314" s="896">
        <v>-9.24</v>
      </c>
      <c r="BE314" s="641">
        <v>2012</v>
      </c>
      <c r="BF314" s="922">
        <f t="shared" si="82"/>
        <v>0</v>
      </c>
      <c r="BG314" s="906">
        <v>1.5</v>
      </c>
    </row>
    <row r="315" spans="1:59" ht="11.25" customHeight="1" x14ac:dyDescent="0.2">
      <c r="A315" s="887" t="s">
        <v>231</v>
      </c>
      <c r="B315" s="899" t="s">
        <v>232</v>
      </c>
      <c r="C315" s="957" t="s">
        <v>4335</v>
      </c>
      <c r="D315" s="957" t="s">
        <v>4336</v>
      </c>
      <c r="E315" s="754">
        <v>52</v>
      </c>
      <c r="F315" s="1235">
        <v>24</v>
      </c>
      <c r="G315" s="1158" t="s">
        <v>37</v>
      </c>
      <c r="H315" s="1158" t="s">
        <v>37</v>
      </c>
      <c r="I315" s="889">
        <v>116.34</v>
      </c>
      <c r="J315" s="669">
        <f t="shared" si="69"/>
        <v>3.6101083032490973</v>
      </c>
      <c r="K315" s="901">
        <v>1.05</v>
      </c>
      <c r="L315" s="911">
        <v>4</v>
      </c>
      <c r="M315" s="660">
        <f t="shared" si="70"/>
        <v>4.2</v>
      </c>
      <c r="N315" s="894" t="s">
        <v>219</v>
      </c>
      <c r="O315" s="756">
        <v>1.02</v>
      </c>
      <c r="P315" s="885">
        <v>43728</v>
      </c>
      <c r="Q315" s="885">
        <v>43753</v>
      </c>
      <c r="R315" s="660">
        <f t="shared" si="71"/>
        <v>2.9411764705882377</v>
      </c>
      <c r="S315" s="721">
        <f>IF(INDEX(Historical!$D$7:$D$1379,MATCH(B315,Historical!$B$7:$B$1403,0))=0,"n/a",(INDEX(Historical!$C$7:$C$1381,MATCH(B315,Historical!$B$7:$B$1403,0))/INDEX(Historical!$D$7:$D$1379,MATCH(B315,Historical!$B$7:$B$1403,0))-1)*100)</f>
        <v>2.2388059701492713</v>
      </c>
      <c r="T315" s="721">
        <f>IF(INDEX(Historical!$F$7:$F$1372,MATCH(B315,Historical!$B$7:$B$1403,0))=0,"n/a",((INDEX(Historical!$C$7:$C$1381,MATCH(B315,Historical!$B$7:$B$1403,0))/INDEX(Historical!$F$7:$F$1372,MATCH(B315,Historical!$B$7:$B$1403,0)))^(1/3)-1)*100)</f>
        <v>2.6485317509305828</v>
      </c>
      <c r="U315" s="721">
        <f>IF(INDEX(Historical!$H$7:$H$1372,MATCH(B315,Historical!$B$7:$B$1403,0))=0,"n/a",((INDEX(Historical!$C$7:$C$1381,MATCH(B315,Historical!$B$7:$B$1403,0))/INDEX(Historical!$H$7:$H$1372,MATCH(B315,Historical!$B$7:$B$1403,0)))^(1/5)-1)*100)</f>
        <v>5.0672482065731161</v>
      </c>
      <c r="V315" s="721">
        <f>IF(INDEX(Historical!$O$7:$O$1372,MATCH(B315,Historical!$B$7:$B$1403,0))=0,"n/a",((INDEX(Historical!$C$7:$C$1381,MATCH(B315,Historical!$B$7:$B$1403,0))/INDEX(Historical!$O$7:$O$1372,MATCH(B315,Historical!$B$7:$B$1403,0)))^(1/10)-1)*100)</f>
        <v>4.6453973653938663</v>
      </c>
      <c r="W315" s="722">
        <f t="shared" si="72"/>
        <v>1.0908104964974257</v>
      </c>
      <c r="X315" s="723">
        <f t="shared" si="73"/>
        <v>0.35189223656757757</v>
      </c>
      <c r="Y315" s="899"/>
      <c r="Z315" s="669">
        <f t="shared" si="74"/>
        <v>91.304347826086968</v>
      </c>
      <c r="AA315" s="910">
        <f t="shared" si="75"/>
        <v>25.291304347826088</v>
      </c>
      <c r="AB315" s="911">
        <v>12</v>
      </c>
      <c r="AC315" s="889">
        <v>4.5999999999999996</v>
      </c>
      <c r="AD315" s="889">
        <v>3.77</v>
      </c>
      <c r="AE315" s="889">
        <v>9.36</v>
      </c>
      <c r="AF315" s="889">
        <v>3.69</v>
      </c>
      <c r="AG315" s="889">
        <v>15.1</v>
      </c>
      <c r="AH315" s="889">
        <v>53</v>
      </c>
      <c r="AI315" s="889">
        <v>10.59</v>
      </c>
      <c r="AJ315" s="889">
        <v>14.399999999999999</v>
      </c>
      <c r="AK315" s="889">
        <v>6.7</v>
      </c>
      <c r="AL315" s="902">
        <v>8760</v>
      </c>
      <c r="AM315" s="896">
        <v>0.70000000000000007</v>
      </c>
      <c r="AN315" s="889">
        <v>1.44</v>
      </c>
      <c r="AO315" s="762">
        <f t="shared" si="76"/>
        <v>-16.613947838003874</v>
      </c>
      <c r="AP315" s="763">
        <f t="shared" si="77"/>
        <v>8.6773565098222143</v>
      </c>
      <c r="AQ315" s="912">
        <f t="shared" si="78"/>
        <v>103.66084339026682</v>
      </c>
      <c r="AR315" s="669">
        <f>INDEX(Historical!$C$7:$C$1381,MATCH(B315,Historical!$B$7:$B$1403,0))*IF(AH315="n/a",1.03,IF(AH315&lt;0,1.01,IF(AH315&gt;10,1.1,(1+AH315/100))))</f>
        <v>4.5210000000000008</v>
      </c>
      <c r="AS315" s="910">
        <f t="shared" si="79"/>
        <v>4.9731000000000014</v>
      </c>
      <c r="AT315" s="910">
        <f t="shared" si="85"/>
        <v>5.3062977000000009</v>
      </c>
      <c r="AU315" s="910">
        <f t="shared" si="85"/>
        <v>5.6618196459000005</v>
      </c>
      <c r="AV315" s="910">
        <f t="shared" si="85"/>
        <v>6.0411615621752999</v>
      </c>
      <c r="AW315" s="669">
        <f t="shared" si="80"/>
        <v>26.503378908075305</v>
      </c>
      <c r="AX315" s="770">
        <f t="shared" si="81"/>
        <v>22.780968633380873</v>
      </c>
      <c r="AY315" s="959">
        <v>0.5</v>
      </c>
      <c r="AZ315" s="896">
        <v>-0.15</v>
      </c>
      <c r="BA315" s="896">
        <v>-17.690000000000001</v>
      </c>
      <c r="BB315" s="896">
        <v>-8.36</v>
      </c>
      <c r="BC315" s="896">
        <v>-11.27</v>
      </c>
      <c r="BE315" s="641">
        <v>1968</v>
      </c>
      <c r="BF315" s="922">
        <f t="shared" si="82"/>
        <v>6</v>
      </c>
      <c r="BG315" s="906">
        <v>5.3</v>
      </c>
    </row>
    <row r="316" spans="1:59" ht="11.25" customHeight="1" x14ac:dyDescent="0.2">
      <c r="A316" s="895" t="s">
        <v>1228</v>
      </c>
      <c r="B316" s="899" t="s">
        <v>1229</v>
      </c>
      <c r="C316" s="957" t="s">
        <v>108</v>
      </c>
      <c r="D316" s="957" t="s">
        <v>4347</v>
      </c>
      <c r="E316" s="754">
        <v>8</v>
      </c>
      <c r="F316" s="1235">
        <v>625</v>
      </c>
      <c r="G316" s="1235" t="s">
        <v>106</v>
      </c>
      <c r="H316" s="1235" t="s">
        <v>106</v>
      </c>
      <c r="I316" s="898">
        <v>47.79</v>
      </c>
      <c r="J316" s="669">
        <f t="shared" si="69"/>
        <v>1.7576898932831135</v>
      </c>
      <c r="K316" s="901">
        <v>0.21</v>
      </c>
      <c r="L316" s="911">
        <v>4</v>
      </c>
      <c r="M316" s="660">
        <f t="shared" si="70"/>
        <v>0.84</v>
      </c>
      <c r="N316" s="894" t="s">
        <v>558</v>
      </c>
      <c r="O316" s="756">
        <v>0.2</v>
      </c>
      <c r="P316" s="1196">
        <v>43865</v>
      </c>
      <c r="Q316" s="1196">
        <v>43880</v>
      </c>
      <c r="R316" s="660">
        <f t="shared" si="71"/>
        <v>4.9999999999999902</v>
      </c>
      <c r="S316" s="721">
        <f>IF(INDEX(Historical!$D$7:$D$1379,MATCH(B316,Historical!$B$7:$B$1403,0))=0,"n/a",(INDEX(Historical!$C$7:$C$1381,MATCH(B316,Historical!$B$7:$B$1403,0))/INDEX(Historical!$D$7:$D$1379,MATCH(B316,Historical!$B$7:$B$1403,0))-1)*100)</f>
        <v>22.641509433962259</v>
      </c>
      <c r="T316" s="721">
        <f>IF(INDEX(Historical!$F$7:$F$1372,MATCH(B316,Historical!$B$7:$B$1403,0))=0,"n/a",((INDEX(Historical!$C$7:$C$1381,MATCH(B316,Historical!$B$7:$B$1403,0))/INDEX(Historical!$F$7:$F$1372,MATCH(B316,Historical!$B$7:$B$1403,0)))^(1/3)-1)*100)</f>
        <v>20.662006840961624</v>
      </c>
      <c r="U316" s="721">
        <f>IF(INDEX(Historical!$H$7:$H$1372,MATCH(B316,Historical!$B$7:$B$1403,0))=0,"n/a",((INDEX(Historical!$C$7:$C$1381,MATCH(B316,Historical!$B$7:$B$1403,0))/INDEX(Historical!$H$7:$H$1372,MATCH(B316,Historical!$B$7:$B$1403,0)))^(1/5)-1)*100)</f>
        <v>23.094062241259007</v>
      </c>
      <c r="V316" s="721" t="str">
        <f>IF(INDEX(Historical!$O$7:$O$1372,MATCH(B316,Historical!$B$7:$B$1403,0))=0,"n/a",((INDEX(Historical!$C$7:$C$1381,MATCH(B316,Historical!$B$7:$B$1403,0))/INDEX(Historical!$O$7:$O$1372,MATCH(B316,Historical!$B$7:$B$1403,0)))^(1/10)-1)*100)</f>
        <v>n/a</v>
      </c>
      <c r="W316" s="722" t="str">
        <f t="shared" si="72"/>
        <v>n/a</v>
      </c>
      <c r="X316" s="723">
        <f t="shared" si="73"/>
        <v>0.620808124765027</v>
      </c>
      <c r="Y316" s="900"/>
      <c r="Z316" s="669">
        <f t="shared" si="74"/>
        <v>13.77049180327869</v>
      </c>
      <c r="AA316" s="910">
        <f t="shared" si="75"/>
        <v>7.834426229508197</v>
      </c>
      <c r="AB316" s="911">
        <v>12</v>
      </c>
      <c r="AC316" s="889">
        <v>6.1</v>
      </c>
      <c r="AD316" s="889">
        <v>1.1200000000000001</v>
      </c>
      <c r="AE316" s="889">
        <v>2.4</v>
      </c>
      <c r="AF316" s="889">
        <v>1.08</v>
      </c>
      <c r="AG316" s="889">
        <v>14.2</v>
      </c>
      <c r="AH316" s="889">
        <v>51.300000000000004</v>
      </c>
      <c r="AI316" s="889">
        <v>8.66</v>
      </c>
      <c r="AJ316" s="889">
        <v>37.200000000000003</v>
      </c>
      <c r="AK316" s="889">
        <v>7.0000000000000009</v>
      </c>
      <c r="AL316" s="902">
        <v>207.89</v>
      </c>
      <c r="AM316" s="896">
        <v>1.5</v>
      </c>
      <c r="AN316" s="889">
        <v>0.05</v>
      </c>
      <c r="AO316" s="762">
        <f t="shared" si="76"/>
        <v>17.017325905033925</v>
      </c>
      <c r="AP316" s="763">
        <f t="shared" si="77"/>
        <v>24.851752134542121</v>
      </c>
      <c r="AQ316" s="912">
        <f t="shared" si="78"/>
        <v>-38.676883721031153</v>
      </c>
      <c r="AR316" s="669">
        <f>INDEX(Historical!$C$7:$C$1381,MATCH(B316,Historical!$B$7:$B$1403,0))*IF(AH316="n/a",1.03,IF(AH316&lt;0,1.01,IF(AH316&gt;10,1.1,(1+AH316/100))))</f>
        <v>0.71500000000000008</v>
      </c>
      <c r="AS316" s="910">
        <f t="shared" si="79"/>
        <v>0.77691900000000014</v>
      </c>
      <c r="AT316" s="910">
        <f t="shared" si="85"/>
        <v>0.83130333000000023</v>
      </c>
      <c r="AU316" s="910">
        <f t="shared" si="85"/>
        <v>0.8894945631000003</v>
      </c>
      <c r="AV316" s="910">
        <f t="shared" si="85"/>
        <v>0.95175918251700042</v>
      </c>
      <c r="AW316" s="669">
        <f t="shared" si="80"/>
        <v>4.1644760756170012</v>
      </c>
      <c r="AX316" s="770">
        <f t="shared" si="81"/>
        <v>8.7141160820611034</v>
      </c>
      <c r="AY316" s="959">
        <v>1.08</v>
      </c>
      <c r="AZ316" s="896">
        <v>3.8</v>
      </c>
      <c r="BA316" s="896">
        <v>-25.8</v>
      </c>
      <c r="BB316" s="896">
        <v>-18.29</v>
      </c>
      <c r="BC316" s="896">
        <v>-10.870000000000001</v>
      </c>
      <c r="BE316" s="641">
        <v>2013</v>
      </c>
      <c r="BF316" s="922">
        <f t="shared" si="82"/>
        <v>0</v>
      </c>
      <c r="BG316" s="906">
        <v>1.6</v>
      </c>
    </row>
    <row r="317" spans="1:59" ht="11.25" customHeight="1" x14ac:dyDescent="0.2">
      <c r="A317" s="895" t="s">
        <v>3829</v>
      </c>
      <c r="B317" s="899" t="s">
        <v>3830</v>
      </c>
      <c r="C317" s="957" t="s">
        <v>108</v>
      </c>
      <c r="D317" s="957" t="s">
        <v>4355</v>
      </c>
      <c r="E317" s="754">
        <v>6</v>
      </c>
      <c r="F317" s="1235">
        <v>747</v>
      </c>
      <c r="G317" s="1235" t="s">
        <v>106</v>
      </c>
      <c r="H317" s="1235" t="s">
        <v>106</v>
      </c>
      <c r="I317" s="898">
        <v>62.45</v>
      </c>
      <c r="J317" s="669">
        <f t="shared" si="69"/>
        <v>1.0248198558847077</v>
      </c>
      <c r="K317" s="901">
        <v>0.16</v>
      </c>
      <c r="L317" s="911">
        <v>4</v>
      </c>
      <c r="M317" s="660">
        <f t="shared" si="70"/>
        <v>0.64</v>
      </c>
      <c r="N317" s="894" t="s">
        <v>319</v>
      </c>
      <c r="O317" s="756">
        <v>0.15</v>
      </c>
      <c r="P317" s="636">
        <v>43531</v>
      </c>
      <c r="Q317" s="636">
        <v>43553</v>
      </c>
      <c r="R317" s="660">
        <f t="shared" si="71"/>
        <v>6.6666666666666732</v>
      </c>
      <c r="S317" s="721">
        <f>IF(INDEX(Historical!$D$7:$D$1379,MATCH(B317,Historical!$B$7:$B$1403,0))=0,"n/a",(INDEX(Historical!$C$7:$C$1381,MATCH(B317,Historical!$B$7:$B$1403,0))/INDEX(Historical!$D$7:$D$1379,MATCH(B317,Historical!$B$7:$B$1403,0))-1)*100)</f>
        <v>6.6666666666666652</v>
      </c>
      <c r="T317" s="721">
        <f>IF(INDEX(Historical!$F$7:$F$1372,MATCH(B317,Historical!$B$7:$B$1403,0))=0,"n/a",((INDEX(Historical!$C$7:$C$1381,MATCH(B317,Historical!$B$7:$B$1403,0))/INDEX(Historical!$F$7:$F$1372,MATCH(B317,Historical!$B$7:$B$1403,0)))^(1/3)-1)*100)</f>
        <v>7.1664579674248774</v>
      </c>
      <c r="U317" s="721">
        <f>IF(INDEX(Historical!$H$7:$H$1372,MATCH(B317,Historical!$B$7:$B$1403,0))=0,"n/a",((INDEX(Historical!$C$7:$C$1381,MATCH(B317,Historical!$B$7:$B$1403,0))/INDEX(Historical!$H$7:$H$1372,MATCH(B317,Historical!$B$7:$B$1403,0)))^(1/5)-1)*100)</f>
        <v>7.7818067712725814</v>
      </c>
      <c r="V317" s="721">
        <f>IF(INDEX(Historical!$O$7:$O$1372,MATCH(B317,Historical!$B$7:$B$1403,0))=0,"n/a",((INDEX(Historical!$C$7:$C$1381,MATCH(B317,Historical!$B$7:$B$1403,0))/INDEX(Historical!$O$7:$O$1372,MATCH(B317,Historical!$B$7:$B$1403,0)))^(1/10)-1)*100)</f>
        <v>23.11444133449163</v>
      </c>
      <c r="W317" s="722">
        <f t="shared" si="72"/>
        <v>0.33666428094286155</v>
      </c>
      <c r="X317" s="723">
        <f t="shared" si="73"/>
        <v>0.32696667106187322</v>
      </c>
      <c r="Y317" s="682"/>
      <c r="Z317" s="669">
        <f t="shared" si="74"/>
        <v>9.1038406827880518</v>
      </c>
      <c r="AA317" s="910">
        <f t="shared" si="75"/>
        <v>8.8833570412517791</v>
      </c>
      <c r="AB317" s="911">
        <v>12</v>
      </c>
      <c r="AC317" s="889">
        <v>7.03</v>
      </c>
      <c r="AD317" s="889" t="s">
        <v>136</v>
      </c>
      <c r="AE317" s="889">
        <v>2.78</v>
      </c>
      <c r="AF317" s="889">
        <v>1.18</v>
      </c>
      <c r="AG317" s="889">
        <v>14.2</v>
      </c>
      <c r="AH317" s="889">
        <v>50.4</v>
      </c>
      <c r="AI317" s="889">
        <v>11.88</v>
      </c>
      <c r="AJ317" s="889">
        <v>23.799999999999997</v>
      </c>
      <c r="AK317" s="889" t="s">
        <v>136</v>
      </c>
      <c r="AL317" s="902">
        <v>147.38</v>
      </c>
      <c r="AM317" s="896">
        <v>6.5</v>
      </c>
      <c r="AN317" s="889">
        <v>0.16</v>
      </c>
      <c r="AO317" s="762">
        <f t="shared" si="76"/>
        <v>-7.6730414094489774E-2</v>
      </c>
      <c r="AP317" s="763">
        <f t="shared" si="77"/>
        <v>8.8066266271572893</v>
      </c>
      <c r="AQ317" s="912">
        <f t="shared" si="78"/>
        <v>-31.744397678278947</v>
      </c>
      <c r="AR317" s="669">
        <f>INDEX(Historical!$C$7:$C$1381,MATCH(B317,Historical!$B$7:$B$1403,0))*IF(AH317="n/a",1.03,IF(AH317&lt;0,1.01,IF(AH317&gt;10,1.1,(1+AH317/100))))</f>
        <v>0.70400000000000007</v>
      </c>
      <c r="AS317" s="910">
        <f t="shared" si="79"/>
        <v>0.77440000000000009</v>
      </c>
      <c r="AT317" s="910">
        <f t="shared" si="85"/>
        <v>0.79763200000000012</v>
      </c>
      <c r="AU317" s="910">
        <f t="shared" si="85"/>
        <v>0.82156096000000012</v>
      </c>
      <c r="AV317" s="910">
        <f t="shared" si="85"/>
        <v>0.84620778880000014</v>
      </c>
      <c r="AW317" s="669">
        <f t="shared" si="80"/>
        <v>3.9438007488000006</v>
      </c>
      <c r="AX317" s="770">
        <f t="shared" si="81"/>
        <v>6.3151333047237799</v>
      </c>
      <c r="AY317" s="959">
        <v>0.37</v>
      </c>
      <c r="AZ317" s="896">
        <v>19.52</v>
      </c>
      <c r="BA317" s="896">
        <v>-9.19</v>
      </c>
      <c r="BB317" s="896">
        <v>-3.85</v>
      </c>
      <c r="BC317" s="896">
        <v>0.69</v>
      </c>
      <c r="BE317" s="641">
        <v>2014</v>
      </c>
      <c r="BF317" s="922">
        <f t="shared" si="82"/>
        <v>0</v>
      </c>
      <c r="BG317" s="906">
        <v>1.4000000000000001</v>
      </c>
    </row>
    <row r="318" spans="1:59" ht="11.25" customHeight="1" x14ac:dyDescent="0.2">
      <c r="A318" s="905" t="s">
        <v>4059</v>
      </c>
      <c r="B318" s="899" t="s">
        <v>4060</v>
      </c>
      <c r="C318" s="957" t="s">
        <v>4335</v>
      </c>
      <c r="D318" s="957" t="s">
        <v>4366</v>
      </c>
      <c r="E318" s="754">
        <v>6</v>
      </c>
      <c r="F318" s="1235">
        <v>818</v>
      </c>
      <c r="G318" s="1213" t="s">
        <v>106</v>
      </c>
      <c r="H318" s="1213" t="s">
        <v>106</v>
      </c>
      <c r="I318" s="898">
        <v>98.85</v>
      </c>
      <c r="J318" s="669">
        <f t="shared" si="69"/>
        <v>0.66767830045523524</v>
      </c>
      <c r="K318" s="901">
        <v>0.16500000000000001</v>
      </c>
      <c r="L318" s="911">
        <v>4</v>
      </c>
      <c r="M318" s="660">
        <f t="shared" si="70"/>
        <v>0.66</v>
      </c>
      <c r="N318" s="894" t="s">
        <v>4448</v>
      </c>
      <c r="O318" s="756">
        <v>0.15</v>
      </c>
      <c r="P318" s="885">
        <v>43920</v>
      </c>
      <c r="Q318" s="885">
        <v>43928</v>
      </c>
      <c r="R318" s="660">
        <f t="shared" si="71"/>
        <v>10.000000000000009</v>
      </c>
      <c r="S318" s="721">
        <f>IF(INDEX(Historical!$D$7:$D$1379,MATCH(B318,Historical!$B$7:$B$1403,0))=0,"n/a",(INDEX(Historical!$C$7:$C$1381,MATCH(B318,Historical!$B$7:$B$1403,0))/INDEX(Historical!$D$7:$D$1379,MATCH(B318,Historical!$B$7:$B$1403,0))-1)*100)</f>
        <v>10.90047393364928</v>
      </c>
      <c r="T318" s="721">
        <f>IF(INDEX(Historical!$F$7:$F$1372,MATCH(B318,Historical!$B$7:$B$1403,0))=0,"n/a",((INDEX(Historical!$C$7:$C$1381,MATCH(B318,Historical!$B$7:$B$1403,0))/INDEX(Historical!$F$7:$F$1372,MATCH(B318,Historical!$B$7:$B$1403,0)))^(1/3)-1)*100)</f>
        <v>10.805794015300684</v>
      </c>
      <c r="U318" s="721" t="str">
        <f>IF(INDEX(Historical!$H$7:$H$1372,MATCH(B318,Historical!$B$7:$B$1403,0))=0,"n/a",((INDEX(Historical!$C$7:$C$1381,MATCH(B318,Historical!$B$7:$B$1403,0))/INDEX(Historical!$H$7:$H$1372,MATCH(B318,Historical!$B$7:$B$1403,0)))^(1/5)-1)*100)</f>
        <v>n/a</v>
      </c>
      <c r="V318" s="721" t="str">
        <f>IF(INDEX(Historical!$O$7:$O$1372,MATCH(B318,Historical!$B$7:$B$1403,0))=0,"n/a",((INDEX(Historical!$C$7:$C$1381,MATCH(B318,Historical!$B$7:$B$1403,0))/INDEX(Historical!$O$7:$O$1372,MATCH(B318,Historical!$B$7:$B$1403,0)))^(1/10)-1)*100)</f>
        <v>n/a</v>
      </c>
      <c r="W318" s="722" t="str">
        <f t="shared" si="72"/>
        <v>n/a</v>
      </c>
      <c r="X318" s="723" t="str">
        <f t="shared" si="73"/>
        <v>n/a</v>
      </c>
      <c r="Y318" s="900"/>
      <c r="Z318" s="669" t="str">
        <f t="shared" si="74"/>
        <v>n/a</v>
      </c>
      <c r="AA318" s="910" t="str">
        <f t="shared" si="75"/>
        <v>n/a</v>
      </c>
      <c r="AB318" s="911">
        <v>12</v>
      </c>
      <c r="AC318" s="889">
        <v>-6.58</v>
      </c>
      <c r="AD318" s="889" t="s">
        <v>136</v>
      </c>
      <c r="AE318" s="889">
        <v>1.7</v>
      </c>
      <c r="AF318" s="889">
        <v>9.23</v>
      </c>
      <c r="AG318" s="889" t="s">
        <v>136</v>
      </c>
      <c r="AH318" s="889">
        <v>24.099999999999998</v>
      </c>
      <c r="AI318" s="889">
        <v>14.899999999999999</v>
      </c>
      <c r="AJ318" s="889" t="s">
        <v>136</v>
      </c>
      <c r="AK318" s="889">
        <v>15</v>
      </c>
      <c r="AL318" s="902">
        <v>4100</v>
      </c>
      <c r="AM318" s="896">
        <v>19.830000000000002</v>
      </c>
      <c r="AN318" s="889" t="s">
        <v>136</v>
      </c>
      <c r="AO318" s="762" t="str">
        <f t="shared" si="76"/>
        <v>n/a</v>
      </c>
      <c r="AP318" s="763" t="str">
        <f t="shared" si="77"/>
        <v>n/a</v>
      </c>
      <c r="AQ318" s="912" t="str">
        <f t="shared" si="78"/>
        <v>n/a</v>
      </c>
      <c r="AR318" s="669">
        <f>INDEX(Historical!$C$7:$C$1381,MATCH(B318,Historical!$B$7:$B$1403,0))*IF(AH318="n/a",1.03,IF(AH318&lt;0,1.01,IF(AH318&gt;10,1.1,(1+AH318/100))))</f>
        <v>0.64349999999999996</v>
      </c>
      <c r="AS318" s="910">
        <f t="shared" si="79"/>
        <v>0.70784999999999998</v>
      </c>
      <c r="AT318" s="910">
        <f t="shared" si="85"/>
        <v>0.77863500000000008</v>
      </c>
      <c r="AU318" s="910">
        <f t="shared" si="85"/>
        <v>0.85649850000000016</v>
      </c>
      <c r="AV318" s="910">
        <f t="shared" si="85"/>
        <v>0.9421483500000003</v>
      </c>
      <c r="AW318" s="669">
        <f t="shared" si="80"/>
        <v>3.9286318500000004</v>
      </c>
      <c r="AX318" s="770">
        <f t="shared" si="81"/>
        <v>3.9743367223065253</v>
      </c>
      <c r="AY318" s="959" t="s">
        <v>136</v>
      </c>
      <c r="AZ318" s="896">
        <v>19.07</v>
      </c>
      <c r="BA318" s="896">
        <v>-13.950000000000001</v>
      </c>
      <c r="BB318" s="896">
        <v>-1.58</v>
      </c>
      <c r="BC318" s="896">
        <v>0.8</v>
      </c>
      <c r="BE318" s="641">
        <v>2015</v>
      </c>
      <c r="BF318" s="922">
        <f t="shared" si="82"/>
        <v>0</v>
      </c>
      <c r="BG318" s="906" t="s">
        <v>136</v>
      </c>
    </row>
    <row r="319" spans="1:59" s="796" customFormat="1" ht="11.25" customHeight="1" x14ac:dyDescent="0.2">
      <c r="A319" s="664" t="s">
        <v>250</v>
      </c>
      <c r="B319" s="804" t="s">
        <v>251</v>
      </c>
      <c r="C319" s="957" t="s">
        <v>123</v>
      </c>
      <c r="D319" s="957" t="s">
        <v>4188</v>
      </c>
      <c r="E319" s="778">
        <v>50</v>
      </c>
      <c r="F319" s="1235">
        <v>27</v>
      </c>
      <c r="G319" s="1234" t="s">
        <v>115</v>
      </c>
      <c r="H319" s="1234" t="s">
        <v>115</v>
      </c>
      <c r="I319" s="789">
        <v>39.229999999999997</v>
      </c>
      <c r="J319" s="780">
        <f t="shared" si="69"/>
        <v>1.6314045373438697</v>
      </c>
      <c r="K319" s="781">
        <v>0.16</v>
      </c>
      <c r="L319" s="782">
        <v>4</v>
      </c>
      <c r="M319" s="783">
        <f t="shared" si="70"/>
        <v>0.64</v>
      </c>
      <c r="N319" s="784" t="s">
        <v>693</v>
      </c>
      <c r="O319" s="785">
        <v>0.155</v>
      </c>
      <c r="P319" s="800">
        <v>43572</v>
      </c>
      <c r="Q319" s="800">
        <v>43587</v>
      </c>
      <c r="R319" s="783">
        <f t="shared" si="71"/>
        <v>3.2258064516129057</v>
      </c>
      <c r="S319" s="721">
        <f>IF(INDEX(Historical!$D$7:$D$1379,MATCH(B319,Historical!$B$7:$B$1403,0))=0,"n/a",(INDEX(Historical!$C$7:$C$1381,MATCH(B319,Historical!$B$7:$B$1403,0))/INDEX(Historical!$D$7:$D$1379,MATCH(B319,Historical!$B$7:$B$1403,0))-1)*100)</f>
        <v>3.2520325203251987</v>
      </c>
      <c r="T319" s="721">
        <f>IF(INDEX(Historical!$F$7:$F$1372,MATCH(B319,Historical!$B$7:$B$1403,0))=0,"n/a",((INDEX(Historical!$C$7:$C$1381,MATCH(B319,Historical!$B$7:$B$1403,0))/INDEX(Historical!$F$7:$F$1372,MATCH(B319,Historical!$B$7:$B$1403,0)))^(1/3)-1)*100)</f>
        <v>4.9068093647468114</v>
      </c>
      <c r="U319" s="721">
        <f>IF(INDEX(Historical!$H$7:$H$1372,MATCH(B319,Historical!$B$7:$B$1403,0))=0,"n/a",((INDEX(Historical!$C$7:$C$1381,MATCH(B319,Historical!$B$7:$B$1403,0))/INDEX(Historical!$H$7:$H$1372,MATCH(B319,Historical!$B$7:$B$1403,0)))^(1/5)-1)*100)</f>
        <v>6.660392797243464</v>
      </c>
      <c r="V319" s="721">
        <f>IF(INDEX(Historical!$O$7:$O$1372,MATCH(B319,Historical!$B$7:$B$1403,0))=0,"n/a",((INDEX(Historical!$C$7:$C$1381,MATCH(B319,Historical!$B$7:$B$1403,0))/INDEX(Historical!$O$7:$O$1372,MATCH(B319,Historical!$B$7:$B$1403,0)))^(1/10)-1)*100)</f>
        <v>8.9283677923822182</v>
      </c>
      <c r="W319" s="722">
        <f t="shared" si="72"/>
        <v>0.7459810070689723</v>
      </c>
      <c r="X319" s="723">
        <f t="shared" si="73"/>
        <v>0.3171615617734983</v>
      </c>
      <c r="Y319" s="804"/>
      <c r="Z319" s="780">
        <f t="shared" si="74"/>
        <v>25.396825396825395</v>
      </c>
      <c r="AA319" s="788">
        <f t="shared" si="75"/>
        <v>15.567460317460316</v>
      </c>
      <c r="AB319" s="782">
        <v>11</v>
      </c>
      <c r="AC319" s="789">
        <v>2.52</v>
      </c>
      <c r="AD319" s="789">
        <v>1.43</v>
      </c>
      <c r="AE319" s="789">
        <v>0.7</v>
      </c>
      <c r="AF319" s="789">
        <v>1.64</v>
      </c>
      <c r="AG319" s="789">
        <v>11.1</v>
      </c>
      <c r="AH319" s="789">
        <v>-38.700000000000003</v>
      </c>
      <c r="AI319" s="789">
        <v>14.52</v>
      </c>
      <c r="AJ319" s="789">
        <v>21</v>
      </c>
      <c r="AK319" s="789">
        <v>10.9</v>
      </c>
      <c r="AL319" s="790">
        <v>2040</v>
      </c>
      <c r="AM319" s="791">
        <v>0.8</v>
      </c>
      <c r="AN319" s="789">
        <v>1.62</v>
      </c>
      <c r="AO319" s="792">
        <f t="shared" si="76"/>
        <v>-7.2756629828729835</v>
      </c>
      <c r="AP319" s="793">
        <f t="shared" si="77"/>
        <v>8.2917973345873328</v>
      </c>
      <c r="AQ319" s="794">
        <f t="shared" si="78"/>
        <v>6.5220580613025714</v>
      </c>
      <c r="AR319" s="669">
        <f>INDEX(Historical!$C$7:$C$1381,MATCH(B319,Historical!$B$7:$B$1403,0))*IF(AH319="n/a",1.03,IF(AH319&lt;0,1.01,IF(AH319&gt;10,1.1,(1+AH319/100))))</f>
        <v>0.64134999999999998</v>
      </c>
      <c r="AS319" s="788">
        <f t="shared" si="79"/>
        <v>0.70548500000000003</v>
      </c>
      <c r="AT319" s="788">
        <f t="shared" si="85"/>
        <v>0.77603350000000004</v>
      </c>
      <c r="AU319" s="788">
        <f t="shared" si="85"/>
        <v>0.85363685000000011</v>
      </c>
      <c r="AV319" s="788">
        <f t="shared" si="85"/>
        <v>0.93900053500000025</v>
      </c>
      <c r="AW319" s="780">
        <f t="shared" si="80"/>
        <v>3.9155058850000004</v>
      </c>
      <c r="AX319" s="795">
        <f t="shared" si="81"/>
        <v>9.9808969793525382</v>
      </c>
      <c r="AY319" s="960">
        <v>1.54</v>
      </c>
      <c r="AZ319" s="791">
        <v>0.03</v>
      </c>
      <c r="BA319" s="791">
        <v>-25.130000000000003</v>
      </c>
      <c r="BB319" s="791">
        <v>-19.53</v>
      </c>
      <c r="BC319" s="791">
        <v>-16.520000000000003</v>
      </c>
      <c r="BD319" s="933"/>
      <c r="BE319" s="641">
        <v>1970</v>
      </c>
      <c r="BF319" s="922">
        <f t="shared" si="82"/>
        <v>6</v>
      </c>
      <c r="BG319" s="847">
        <v>3.2</v>
      </c>
    </row>
    <row r="320" spans="1:59" ht="11.25" customHeight="1" x14ac:dyDescent="0.2">
      <c r="A320" s="905" t="s">
        <v>4122</v>
      </c>
      <c r="B320" s="899" t="s">
        <v>2290</v>
      </c>
      <c r="C320" s="957" t="s">
        <v>108</v>
      </c>
      <c r="D320" s="957" t="s">
        <v>4355</v>
      </c>
      <c r="E320" s="754">
        <v>5</v>
      </c>
      <c r="F320" s="1235">
        <v>830</v>
      </c>
      <c r="G320" s="1235" t="s">
        <v>106</v>
      </c>
      <c r="H320" s="1235" t="s">
        <v>106</v>
      </c>
      <c r="I320" s="898">
        <v>14.45</v>
      </c>
      <c r="J320" s="669">
        <f t="shared" si="69"/>
        <v>3.5986159169550178</v>
      </c>
      <c r="K320" s="901">
        <v>0.13</v>
      </c>
      <c r="L320" s="911">
        <v>4</v>
      </c>
      <c r="M320" s="660">
        <f t="shared" si="70"/>
        <v>0.52</v>
      </c>
      <c r="N320" s="894" t="s">
        <v>491</v>
      </c>
      <c r="O320" s="756">
        <v>0.12</v>
      </c>
      <c r="P320" s="636">
        <v>43553</v>
      </c>
      <c r="Q320" s="636">
        <v>43570</v>
      </c>
      <c r="R320" s="660">
        <f t="shared" si="71"/>
        <v>8.333333333333341</v>
      </c>
      <c r="S320" s="721">
        <f>IF(INDEX(Historical!$D$7:$D$1379,MATCH(B320,Historical!$B$7:$B$1403,0))=0,"n/a",(INDEX(Historical!$C$7:$C$1381,MATCH(B320,Historical!$B$7:$B$1403,0))/INDEX(Historical!$D$7:$D$1379,MATCH(B320,Historical!$B$7:$B$1403,0))-1)*100)</f>
        <v>8.5106382978723527</v>
      </c>
      <c r="T320" s="721">
        <f>IF(INDEX(Historical!$F$7:$F$1372,MATCH(B320,Historical!$B$7:$B$1403,0))=0,"n/a",((INDEX(Historical!$C$7:$C$1381,MATCH(B320,Historical!$B$7:$B$1403,0))/INDEX(Historical!$F$7:$F$1372,MATCH(B320,Historical!$B$7:$B$1403,0)))^(1/3)-1)*100)</f>
        <v>9.3541299792876842</v>
      </c>
      <c r="U320" s="721">
        <f>IF(INDEX(Historical!$H$7:$H$1372,MATCH(B320,Historical!$B$7:$B$1403,0))=0,"n/a",((INDEX(Historical!$C$7:$C$1381,MATCH(B320,Historical!$B$7:$B$1403,0))/INDEX(Historical!$H$7:$H$1372,MATCH(B320,Historical!$B$7:$B$1403,0)))^(1/5)-1)*100)</f>
        <v>9.7700948713745017</v>
      </c>
      <c r="V320" s="721">
        <f>IF(INDEX(Historical!$O$7:$O$1372,MATCH(B320,Historical!$B$7:$B$1403,0))=0,"n/a",((INDEX(Historical!$C$7:$C$1381,MATCH(B320,Historical!$B$7:$B$1403,0))/INDEX(Historical!$O$7:$O$1372,MATCH(B320,Historical!$B$7:$B$1403,0)))^(1/10)-1)*100)</f>
        <v>6.9694302943088537</v>
      </c>
      <c r="W320" s="722">
        <f t="shared" si="72"/>
        <v>1.4018498584242436</v>
      </c>
      <c r="X320" s="723">
        <f t="shared" si="73"/>
        <v>1.3569576210242364</v>
      </c>
      <c r="Y320" s="900"/>
      <c r="Z320" s="669">
        <f t="shared" si="74"/>
        <v>37.410071942446052</v>
      </c>
      <c r="AA320" s="910">
        <f t="shared" si="75"/>
        <v>10.39568345323741</v>
      </c>
      <c r="AB320" s="911">
        <v>12</v>
      </c>
      <c r="AC320" s="889">
        <v>1.39</v>
      </c>
      <c r="AD320" s="889">
        <v>1.3</v>
      </c>
      <c r="AE320" s="889">
        <v>2.91</v>
      </c>
      <c r="AF320" s="889">
        <v>1.03</v>
      </c>
      <c r="AG320" s="889">
        <v>10.5</v>
      </c>
      <c r="AH320" s="889">
        <v>10.8</v>
      </c>
      <c r="AI320" s="889">
        <v>3.0700000000000003</v>
      </c>
      <c r="AJ320" s="889">
        <v>7.1999999999999993</v>
      </c>
      <c r="AK320" s="889">
        <v>8</v>
      </c>
      <c r="AL320" s="902">
        <v>2400</v>
      </c>
      <c r="AM320" s="896">
        <v>0.2</v>
      </c>
      <c r="AN320" s="889">
        <v>0.17</v>
      </c>
      <c r="AO320" s="762">
        <f t="shared" si="76"/>
        <v>2.9730273350921088</v>
      </c>
      <c r="AP320" s="763">
        <f t="shared" si="77"/>
        <v>13.368710788329519</v>
      </c>
      <c r="AQ320" s="912">
        <f t="shared" si="78"/>
        <v>-31.015125790473196</v>
      </c>
      <c r="AR320" s="669">
        <f>INDEX(Historical!$C$7:$C$1381,MATCH(B320,Historical!$B$7:$B$1403,0))*IF(AH320="n/a",1.03,IF(AH320&lt;0,1.01,IF(AH320&gt;10,1.1,(1+AH320/100))))</f>
        <v>0.56100000000000005</v>
      </c>
      <c r="AS320" s="910">
        <f t="shared" si="79"/>
        <v>0.57822269999999998</v>
      </c>
      <c r="AT320" s="910">
        <f t="shared" si="85"/>
        <v>0.62448051599999999</v>
      </c>
      <c r="AU320" s="910">
        <f t="shared" si="85"/>
        <v>0.67443895728000003</v>
      </c>
      <c r="AV320" s="910">
        <f t="shared" si="85"/>
        <v>0.72839407386240007</v>
      </c>
      <c r="AW320" s="669">
        <f t="shared" si="80"/>
        <v>3.1665362471424001</v>
      </c>
      <c r="AX320" s="770">
        <f t="shared" si="81"/>
        <v>21.913745654964707</v>
      </c>
      <c r="AY320" s="959">
        <v>0.95</v>
      </c>
      <c r="AZ320" s="896">
        <v>-2.4699999999999998</v>
      </c>
      <c r="BA320" s="896">
        <v>-19.72</v>
      </c>
      <c r="BB320" s="896">
        <v>-15.310000000000002</v>
      </c>
      <c r="BC320" s="896">
        <v>-12.9</v>
      </c>
      <c r="BE320" s="641">
        <v>2015</v>
      </c>
      <c r="BF320" s="922">
        <f t="shared" si="82"/>
        <v>0</v>
      </c>
      <c r="BG320" s="906">
        <v>1.0999999999999999</v>
      </c>
    </row>
    <row r="321" spans="1:59" ht="11.25" customHeight="1" x14ac:dyDescent="0.2">
      <c r="A321" s="887" t="s">
        <v>1044</v>
      </c>
      <c r="B321" s="899" t="s">
        <v>1045</v>
      </c>
      <c r="C321" s="957" t="s">
        <v>246</v>
      </c>
      <c r="D321" s="957" t="s">
        <v>4369</v>
      </c>
      <c r="E321" s="754">
        <v>9</v>
      </c>
      <c r="F321" s="1235">
        <v>519</v>
      </c>
      <c r="G321" s="1235" t="s">
        <v>37</v>
      </c>
      <c r="H321" s="1235" t="s">
        <v>37</v>
      </c>
      <c r="I321" s="898">
        <v>45.69</v>
      </c>
      <c r="J321" s="669">
        <f t="shared" si="69"/>
        <v>8.1855985992558562</v>
      </c>
      <c r="K321" s="901">
        <v>0.93500000000000005</v>
      </c>
      <c r="L321" s="911">
        <v>4</v>
      </c>
      <c r="M321" s="660">
        <f t="shared" si="70"/>
        <v>3.74</v>
      </c>
      <c r="N321" s="894" t="s">
        <v>148</v>
      </c>
      <c r="O321" s="756">
        <v>0.92500000000000004</v>
      </c>
      <c r="P321" s="885">
        <v>43801</v>
      </c>
      <c r="Q321" s="885">
        <v>43815</v>
      </c>
      <c r="R321" s="660">
        <f t="shared" si="71"/>
        <v>1.081081081081082</v>
      </c>
      <c r="S321" s="721">
        <f>IF(INDEX(Historical!$D$7:$D$1379,MATCH(B321,Historical!$B$7:$B$1403,0))=0,"n/a",(INDEX(Historical!$C$7:$C$1381,MATCH(B321,Historical!$B$7:$B$1403,0))/INDEX(Historical!$D$7:$D$1379,MATCH(B321,Historical!$B$7:$B$1403,0))-1)*100)</f>
        <v>3.1988873435326859</v>
      </c>
      <c r="T321" s="721">
        <f>IF(INDEX(Historical!$F$7:$F$1372,MATCH(B321,Historical!$B$7:$B$1403,0))=0,"n/a",((INDEX(Historical!$C$7:$C$1381,MATCH(B321,Historical!$B$7:$B$1403,0))/INDEX(Historical!$F$7:$F$1372,MATCH(B321,Historical!$B$7:$B$1403,0)))^(1/3)-1)*100)</f>
        <v>3.6676432132666914</v>
      </c>
      <c r="U321" s="721">
        <f>IF(INDEX(Historical!$H$7:$H$1372,MATCH(B321,Historical!$B$7:$B$1403,0))=0,"n/a",((INDEX(Historical!$C$7:$C$1381,MATCH(B321,Historical!$B$7:$B$1403,0))/INDEX(Historical!$H$7:$H$1372,MATCH(B321,Historical!$B$7:$B$1403,0)))^(1/5)-1)*100)</f>
        <v>5.4158245049488629</v>
      </c>
      <c r="V321" s="721">
        <f>IF(INDEX(Historical!$O$7:$O$1372,MATCH(B321,Historical!$B$7:$B$1403,0))=0,"n/a",((INDEX(Historical!$C$7:$C$1381,MATCH(B321,Historical!$B$7:$B$1403,0))/INDEX(Historical!$O$7:$O$1372,MATCH(B321,Historical!$B$7:$B$1403,0)))^(1/10)-1)*100)</f>
        <v>11.672664841357939</v>
      </c>
      <c r="W321" s="722">
        <f t="shared" si="72"/>
        <v>0.46397498587981501</v>
      </c>
      <c r="X321" s="723">
        <f t="shared" si="73"/>
        <v>4.5131870874573856</v>
      </c>
      <c r="Y321" s="900"/>
      <c r="Z321" s="669">
        <f t="shared" si="74"/>
        <v>124.25249169435217</v>
      </c>
      <c r="AA321" s="910">
        <f t="shared" si="75"/>
        <v>15.179401993355482</v>
      </c>
      <c r="AB321" s="911">
        <v>12</v>
      </c>
      <c r="AC321" s="889">
        <v>3.01</v>
      </c>
      <c r="AD321" s="889">
        <v>2.5299999999999998</v>
      </c>
      <c r="AE321" s="889">
        <v>1.78</v>
      </c>
      <c r="AF321" s="891">
        <v>60.12</v>
      </c>
      <c r="AG321" s="891">
        <v>-506.29999999999995</v>
      </c>
      <c r="AH321" s="889">
        <v>-27.200000000000003</v>
      </c>
      <c r="AI321" s="889">
        <v>5.21</v>
      </c>
      <c r="AJ321" s="889">
        <v>1.2</v>
      </c>
      <c r="AK321" s="889">
        <v>6</v>
      </c>
      <c r="AL321" s="902">
        <v>2620</v>
      </c>
      <c r="AM321" s="896">
        <v>1</v>
      </c>
      <c r="AN321" s="891">
        <v>50.5</v>
      </c>
      <c r="AO321" s="762">
        <f t="shared" si="76"/>
        <v>-1.5779788891507618</v>
      </c>
      <c r="AP321" s="763">
        <f t="shared" si="77"/>
        <v>13.60142310420472</v>
      </c>
      <c r="AQ321" s="912">
        <f t="shared" si="78"/>
        <v>536.86232520259705</v>
      </c>
      <c r="AR321" s="669">
        <f>INDEX(Historical!$C$7:$C$1381,MATCH(B321,Historical!$B$7:$B$1403,0))*IF(AH321="n/a",1.03,IF(AH321&lt;0,1.01,IF(AH321&gt;10,1.1,(1+AH321/100))))</f>
        <v>3.7471000000000001</v>
      </c>
      <c r="AS321" s="910">
        <f t="shared" si="79"/>
        <v>3.9423239100000003</v>
      </c>
      <c r="AT321" s="910">
        <f t="shared" si="85"/>
        <v>4.1788633446000008</v>
      </c>
      <c r="AU321" s="910">
        <f t="shared" si="85"/>
        <v>4.429595145276001</v>
      </c>
      <c r="AV321" s="910">
        <f t="shared" si="85"/>
        <v>4.6953708539925616</v>
      </c>
      <c r="AW321" s="669">
        <f t="shared" si="80"/>
        <v>20.993253253868563</v>
      </c>
      <c r="AX321" s="770">
        <f t="shared" si="81"/>
        <v>45.947150916762013</v>
      </c>
      <c r="AY321" s="959">
        <v>0.56000000000000005</v>
      </c>
      <c r="AZ321" s="896">
        <v>9.1999999999999993</v>
      </c>
      <c r="BA321" s="896">
        <v>-29.56</v>
      </c>
      <c r="BB321" s="896">
        <v>-15.78</v>
      </c>
      <c r="BC321" s="896">
        <v>-14.85</v>
      </c>
      <c r="BE321" s="641">
        <v>2012</v>
      </c>
      <c r="BF321" s="922">
        <f t="shared" si="82"/>
        <v>0</v>
      </c>
      <c r="BG321" s="906">
        <v>7.3</v>
      </c>
    </row>
    <row r="322" spans="1:59" ht="11.25" customHeight="1" x14ac:dyDescent="0.2">
      <c r="A322" s="895" t="s">
        <v>3827</v>
      </c>
      <c r="B322" s="899" t="s">
        <v>3828</v>
      </c>
      <c r="C322" s="957" t="s">
        <v>108</v>
      </c>
      <c r="D322" s="957" t="s">
        <v>4355</v>
      </c>
      <c r="E322" s="754">
        <v>7</v>
      </c>
      <c r="F322" s="1235">
        <v>721</v>
      </c>
      <c r="G322" s="1235" t="s">
        <v>106</v>
      </c>
      <c r="H322" s="1235" t="s">
        <v>106</v>
      </c>
      <c r="I322" s="898">
        <v>20.100000000000001</v>
      </c>
      <c r="J322" s="669">
        <f t="shared" si="69"/>
        <v>2.189054726368159</v>
      </c>
      <c r="K322" s="901">
        <v>0.11</v>
      </c>
      <c r="L322" s="911">
        <v>4</v>
      </c>
      <c r="M322" s="660">
        <f t="shared" si="70"/>
        <v>0.44</v>
      </c>
      <c r="N322" s="894" t="s">
        <v>593</v>
      </c>
      <c r="O322" s="756">
        <v>0.09</v>
      </c>
      <c r="P322" s="885">
        <v>43888</v>
      </c>
      <c r="Q322" s="885">
        <v>43903</v>
      </c>
      <c r="R322" s="660">
        <f t="shared" si="71"/>
        <v>22.222222222222225</v>
      </c>
      <c r="S322" s="721">
        <f>IF(INDEX(Historical!$D$7:$D$1379,MATCH(B322,Historical!$B$7:$B$1403,0))=0,"n/a",(INDEX(Historical!$C$7:$C$1381,MATCH(B322,Historical!$B$7:$B$1403,0))/INDEX(Historical!$D$7:$D$1379,MATCH(B322,Historical!$B$7:$B$1403,0))-1)*100)</f>
        <v>79.999999999999986</v>
      </c>
      <c r="T322" s="721">
        <f>IF(INDEX(Historical!$F$7:$F$1372,MATCH(B322,Historical!$B$7:$B$1403,0))=0,"n/a",((INDEX(Historical!$C$7:$C$1381,MATCH(B322,Historical!$B$7:$B$1403,0))/INDEX(Historical!$F$7:$F$1372,MATCH(B322,Historical!$B$7:$B$1403,0)))^(1/3)-1)*100)</f>
        <v>44.224957030740832</v>
      </c>
      <c r="U322" s="721">
        <f>IF(INDEX(Historical!$H$7:$H$1372,MATCH(B322,Historical!$B$7:$B$1403,0))=0,"n/a",((INDEX(Historical!$C$7:$C$1381,MATCH(B322,Historical!$B$7:$B$1403,0))/INDEX(Historical!$H$7:$H$1372,MATCH(B322,Historical!$B$7:$B$1403,0)))^(1/5)-1)*100)</f>
        <v>36.851085783726333</v>
      </c>
      <c r="V322" s="721">
        <f>IF(INDEX(Historical!$O$7:$O$1372,MATCH(B322,Historical!$B$7:$B$1403,0))=0,"n/a",((INDEX(Historical!$C$7:$C$1381,MATCH(B322,Historical!$B$7:$B$1403,0))/INDEX(Historical!$O$7:$O$1372,MATCH(B322,Historical!$B$7:$B$1403,0)))^(1/10)-1)*100)</f>
        <v>-4.3221412410634148</v>
      </c>
      <c r="W322" s="722" t="str">
        <f t="shared" si="72"/>
        <v>n/a</v>
      </c>
      <c r="X322" s="723" t="str">
        <f t="shared" si="73"/>
        <v>n/a</v>
      </c>
      <c r="Y322" s="900"/>
      <c r="Z322" s="669" t="str">
        <f t="shared" si="74"/>
        <v>n/a</v>
      </c>
      <c r="AA322" s="910" t="str">
        <f t="shared" si="75"/>
        <v>n/a</v>
      </c>
      <c r="AB322" s="911">
        <v>12</v>
      </c>
      <c r="AC322" s="889" t="s">
        <v>136</v>
      </c>
      <c r="AD322" s="889" t="s">
        <v>136</v>
      </c>
      <c r="AE322" s="889" t="s">
        <v>136</v>
      </c>
      <c r="AF322" s="889" t="s">
        <v>136</v>
      </c>
      <c r="AG322" s="889" t="s">
        <v>136</v>
      </c>
      <c r="AH322" s="889" t="s">
        <v>136</v>
      </c>
      <c r="AI322" s="889" t="s">
        <v>136</v>
      </c>
      <c r="AJ322" s="889" t="s">
        <v>136</v>
      </c>
      <c r="AK322" s="889" t="s">
        <v>136</v>
      </c>
      <c r="AL322" s="902" t="s">
        <v>136</v>
      </c>
      <c r="AM322" s="896" t="s">
        <v>136</v>
      </c>
      <c r="AN322" s="889" t="s">
        <v>136</v>
      </c>
      <c r="AO322" s="762" t="str">
        <f t="shared" si="76"/>
        <v>n/a</v>
      </c>
      <c r="AP322" s="763">
        <f t="shared" si="77"/>
        <v>39.040140510094488</v>
      </c>
      <c r="AQ322" s="912" t="str">
        <f t="shared" si="78"/>
        <v>n/a</v>
      </c>
      <c r="AR322" s="669">
        <f>INDEX(Historical!$C$7:$C$1381,MATCH(B322,Historical!$B$7:$B$1403,0))*IF(AH322="n/a",1.03,IF(AH322&lt;0,1.01,IF(AH322&gt;10,1.1,(1+AH322/100))))</f>
        <v>0.37080000000000002</v>
      </c>
      <c r="AS322" s="910">
        <f t="shared" si="79"/>
        <v>0.38192400000000004</v>
      </c>
      <c r="AT322" s="910">
        <f t="shared" si="85"/>
        <v>0.39338172000000005</v>
      </c>
      <c r="AU322" s="910">
        <f t="shared" si="85"/>
        <v>0.40518317160000006</v>
      </c>
      <c r="AV322" s="910">
        <f t="shared" si="85"/>
        <v>0.41733866674800008</v>
      </c>
      <c r="AW322" s="669">
        <f t="shared" si="80"/>
        <v>1.9686275583480002</v>
      </c>
      <c r="AX322" s="770">
        <f t="shared" si="81"/>
        <v>9.794166956955225</v>
      </c>
      <c r="AY322" s="959" t="s">
        <v>136</v>
      </c>
      <c r="AZ322" s="896" t="s">
        <v>136</v>
      </c>
      <c r="BA322" s="896" t="s">
        <v>136</v>
      </c>
      <c r="BB322" s="896" t="s">
        <v>136</v>
      </c>
      <c r="BC322" s="896" t="s">
        <v>136</v>
      </c>
      <c r="BD322" s="932" t="s">
        <v>4281</v>
      </c>
      <c r="BE322" s="641">
        <v>2014</v>
      </c>
      <c r="BF322" s="922">
        <f t="shared" si="82"/>
        <v>0</v>
      </c>
      <c r="BG322" s="906" t="s">
        <v>136</v>
      </c>
    </row>
    <row r="323" spans="1:59" ht="11.25" customHeight="1" x14ac:dyDescent="0.2">
      <c r="A323" s="895" t="s">
        <v>1240</v>
      </c>
      <c r="B323" s="899" t="s">
        <v>1241</v>
      </c>
      <c r="C323" s="957" t="s">
        <v>108</v>
      </c>
      <c r="D323" s="957" t="s">
        <v>4355</v>
      </c>
      <c r="E323" s="754">
        <v>8</v>
      </c>
      <c r="F323" s="1235">
        <v>626</v>
      </c>
      <c r="G323" s="1235" t="s">
        <v>106</v>
      </c>
      <c r="H323" s="1235" t="s">
        <v>106</v>
      </c>
      <c r="I323" s="898">
        <v>29.85</v>
      </c>
      <c r="J323" s="669">
        <f t="shared" si="69"/>
        <v>2.5460636515912896</v>
      </c>
      <c r="K323" s="901">
        <v>0.19</v>
      </c>
      <c r="L323" s="911">
        <v>4</v>
      </c>
      <c r="M323" s="660">
        <f t="shared" si="70"/>
        <v>0.76</v>
      </c>
      <c r="N323" s="894" t="s">
        <v>1242</v>
      </c>
      <c r="O323" s="756">
        <v>0.17</v>
      </c>
      <c r="P323" s="885">
        <v>43868</v>
      </c>
      <c r="Q323" s="885">
        <v>43881</v>
      </c>
      <c r="R323" s="660">
        <f t="shared" si="71"/>
        <v>11.764705882352935</v>
      </c>
      <c r="S323" s="721">
        <f>IF(INDEX(Historical!$D$7:$D$1379,MATCH(B323,Historical!$B$7:$B$1403,0))=0,"n/a",(INDEX(Historical!$C$7:$C$1381,MATCH(B323,Historical!$B$7:$B$1403,0))/INDEX(Historical!$D$7:$D$1379,MATCH(B323,Historical!$B$7:$B$1403,0))-1)*100)</f>
        <v>13.333333333333353</v>
      </c>
      <c r="T323" s="721">
        <f>IF(INDEX(Historical!$F$7:$F$1372,MATCH(B323,Historical!$B$7:$B$1403,0))=0,"n/a",((INDEX(Historical!$C$7:$C$1381,MATCH(B323,Historical!$B$7:$B$1403,0))/INDEX(Historical!$F$7:$F$1372,MATCH(B323,Historical!$B$7:$B$1403,0)))^(1/3)-1)*100)</f>
        <v>12.311068346755549</v>
      </c>
      <c r="U323" s="721">
        <f>IF(INDEX(Historical!$H$7:$H$1372,MATCH(B323,Historical!$B$7:$B$1403,0))=0,"n/a",((INDEX(Historical!$C$7:$C$1381,MATCH(B323,Historical!$B$7:$B$1403,0))/INDEX(Historical!$H$7:$H$1372,MATCH(B323,Historical!$B$7:$B$1403,0)))^(1/5)-1)*100)</f>
        <v>9.7700948713745017</v>
      </c>
      <c r="V323" s="721">
        <f>IF(INDEX(Historical!$O$7:$O$1372,MATCH(B323,Historical!$B$7:$B$1403,0))=0,"n/a",((INDEX(Historical!$C$7:$C$1381,MATCH(B323,Historical!$B$7:$B$1403,0))/INDEX(Historical!$O$7:$O$1372,MATCH(B323,Historical!$B$7:$B$1403,0)))^(1/10)-1)*100)</f>
        <v>6.1796316715072797</v>
      </c>
      <c r="W323" s="722">
        <f t="shared" si="72"/>
        <v>1.5810157288859044</v>
      </c>
      <c r="X323" s="723">
        <f t="shared" si="73"/>
        <v>1.1494229260440589</v>
      </c>
      <c r="Y323" s="900"/>
      <c r="Z323" s="669">
        <f t="shared" si="74"/>
        <v>33.04347826086957</v>
      </c>
      <c r="AA323" s="910">
        <f t="shared" si="75"/>
        <v>12.978260869565219</v>
      </c>
      <c r="AB323" s="911">
        <v>12</v>
      </c>
      <c r="AC323" s="889">
        <v>2.2999999999999998</v>
      </c>
      <c r="AD323" s="889">
        <v>1.44</v>
      </c>
      <c r="AE323" s="889">
        <v>4.51</v>
      </c>
      <c r="AF323" s="889">
        <v>1.41</v>
      </c>
      <c r="AG323" s="889">
        <v>10.8</v>
      </c>
      <c r="AH323" s="889">
        <v>18.8</v>
      </c>
      <c r="AI323" s="889">
        <v>4.3600000000000003</v>
      </c>
      <c r="AJ323" s="889">
        <v>8.5</v>
      </c>
      <c r="AK323" s="889">
        <v>9</v>
      </c>
      <c r="AL323" s="902">
        <v>796.4</v>
      </c>
      <c r="AM323" s="896">
        <v>2.8000000000000003</v>
      </c>
      <c r="AN323" s="889">
        <v>0.01</v>
      </c>
      <c r="AO323" s="762">
        <f t="shared" si="76"/>
        <v>-0.66210234659942735</v>
      </c>
      <c r="AP323" s="763">
        <f t="shared" si="77"/>
        <v>12.316158522965791</v>
      </c>
      <c r="AQ323" s="912">
        <f t="shared" si="78"/>
        <v>-9.8166119606228559</v>
      </c>
      <c r="AR323" s="669">
        <f>INDEX(Historical!$C$7:$C$1381,MATCH(B323,Historical!$B$7:$B$1403,0))*IF(AH323="n/a",1.03,IF(AH323&lt;0,1.01,IF(AH323&gt;10,1.1,(1+AH323/100))))</f>
        <v>0.74800000000000011</v>
      </c>
      <c r="AS323" s="910">
        <f t="shared" si="79"/>
        <v>0.78061280000000022</v>
      </c>
      <c r="AT323" s="910">
        <f t="shared" si="85"/>
        <v>0.85086795200000032</v>
      </c>
      <c r="AU323" s="910">
        <f t="shared" si="85"/>
        <v>0.92744606768000037</v>
      </c>
      <c r="AV323" s="910">
        <f t="shared" si="85"/>
        <v>1.0109162137712004</v>
      </c>
      <c r="AW323" s="669">
        <f t="shared" si="80"/>
        <v>4.3178430334512017</v>
      </c>
      <c r="AX323" s="770">
        <f t="shared" si="81"/>
        <v>14.465135790456287</v>
      </c>
      <c r="AY323" s="959">
        <v>0.84</v>
      </c>
      <c r="AZ323" s="896">
        <v>8.19</v>
      </c>
      <c r="BA323" s="896">
        <v>-17.47</v>
      </c>
      <c r="BB323" s="896">
        <v>-14.35</v>
      </c>
      <c r="BC323" s="896">
        <v>-7.06</v>
      </c>
      <c r="BE323" s="641">
        <v>2013</v>
      </c>
      <c r="BF323" s="922">
        <f t="shared" si="82"/>
        <v>0</v>
      </c>
      <c r="BG323" s="906">
        <v>1.3</v>
      </c>
    </row>
    <row r="324" spans="1:59" ht="11.25" customHeight="1" x14ac:dyDescent="0.2">
      <c r="A324" s="904" t="s">
        <v>1249</v>
      </c>
      <c r="B324" s="899" t="s">
        <v>1250</v>
      </c>
      <c r="C324" s="957" t="s">
        <v>108</v>
      </c>
      <c r="D324" s="957" t="s">
        <v>4351</v>
      </c>
      <c r="E324" s="754">
        <v>9</v>
      </c>
      <c r="F324" s="1235">
        <v>543</v>
      </c>
      <c r="G324" s="1235" t="s">
        <v>106</v>
      </c>
      <c r="H324" s="1235" t="s">
        <v>106</v>
      </c>
      <c r="I324" s="898">
        <v>11.45</v>
      </c>
      <c r="J324" s="669">
        <f t="shared" si="69"/>
        <v>7.3362445414847155</v>
      </c>
      <c r="K324" s="901">
        <v>6.9999999999999993E-2</v>
      </c>
      <c r="L324" s="911">
        <v>12</v>
      </c>
      <c r="M324" s="660">
        <f t="shared" si="70"/>
        <v>0.83999999999999986</v>
      </c>
      <c r="N324" s="894" t="s">
        <v>1054</v>
      </c>
      <c r="O324" s="756">
        <v>6.8000000000000005E-2</v>
      </c>
      <c r="P324" s="885">
        <v>43879</v>
      </c>
      <c r="Q324" s="885">
        <v>43920</v>
      </c>
      <c r="R324" s="660">
        <f t="shared" si="71"/>
        <v>2.9411764705882173</v>
      </c>
      <c r="S324" s="721">
        <f>IF(INDEX(Historical!$D$7:$D$1379,MATCH(B324,Historical!$B$7:$B$1403,0))=0,"n/a",(INDEX(Historical!$C$7:$C$1381,MATCH(B324,Historical!$B$7:$B$1403,0))/INDEX(Historical!$D$7:$D$1379,MATCH(B324,Historical!$B$7:$B$1403,0))-1)*100)</f>
        <v>1.8726591760299449</v>
      </c>
      <c r="T324" s="721">
        <f>IF(INDEX(Historical!$F$7:$F$1372,MATCH(B324,Historical!$B$7:$B$1403,0))=0,"n/a",((INDEX(Historical!$C$7:$C$1381,MATCH(B324,Historical!$B$7:$B$1403,0))/INDEX(Historical!$F$7:$F$1372,MATCH(B324,Historical!$B$7:$B$1403,0)))^(1/3)-1)*100)</f>
        <v>2.8512636263294144</v>
      </c>
      <c r="U324" s="721">
        <f>IF(INDEX(Historical!$H$7:$H$1372,MATCH(B324,Historical!$B$7:$B$1403,0))=0,"n/a",((INDEX(Historical!$C$7:$C$1381,MATCH(B324,Historical!$B$7:$B$1403,0))/INDEX(Historical!$H$7:$H$1372,MATCH(B324,Historical!$B$7:$B$1403,0)))^(1/5)-1)*100)</f>
        <v>2.5348575657732741</v>
      </c>
      <c r="V324" s="721">
        <f>IF(INDEX(Historical!$O$7:$O$1372,MATCH(B324,Historical!$B$7:$B$1403,0))=0,"n/a",((INDEX(Historical!$C$7:$C$1381,MATCH(B324,Historical!$B$7:$B$1403,0))/INDEX(Historical!$O$7:$O$1372,MATCH(B324,Historical!$B$7:$B$1403,0)))^(1/10)-1)*100)</f>
        <v>3.1226086938676012</v>
      </c>
      <c r="W324" s="722">
        <f t="shared" si="72"/>
        <v>0.81177560632281776</v>
      </c>
      <c r="X324" s="723">
        <f t="shared" si="73"/>
        <v>0.79712502068341951</v>
      </c>
      <c r="Y324" s="691" t="s">
        <v>4516</v>
      </c>
      <c r="Z324" s="669">
        <f t="shared" si="74"/>
        <v>83.999999999999986</v>
      </c>
      <c r="AA324" s="910">
        <f t="shared" si="75"/>
        <v>11.45</v>
      </c>
      <c r="AB324" s="911">
        <v>3</v>
      </c>
      <c r="AC324" s="889">
        <v>1</v>
      </c>
      <c r="AD324" s="889">
        <v>1.64</v>
      </c>
      <c r="AE324" s="889">
        <v>5.73</v>
      </c>
      <c r="AF324" s="889">
        <v>0.92</v>
      </c>
      <c r="AG324" s="889" t="s">
        <v>136</v>
      </c>
      <c r="AH324" s="889">
        <v>278.3</v>
      </c>
      <c r="AI324" s="889">
        <v>-4.5999999999999996</v>
      </c>
      <c r="AJ324" s="889">
        <v>3.18</v>
      </c>
      <c r="AK324" s="889">
        <v>7.0000000000000009</v>
      </c>
      <c r="AL324" s="902">
        <v>378.42</v>
      </c>
      <c r="AM324" s="896">
        <v>2.1800000000000002</v>
      </c>
      <c r="AN324" s="889" t="s">
        <v>136</v>
      </c>
      <c r="AO324" s="762">
        <f t="shared" si="76"/>
        <v>-1.5788978927420096</v>
      </c>
      <c r="AP324" s="763">
        <f t="shared" si="77"/>
        <v>9.8711021072579896</v>
      </c>
      <c r="AQ324" s="912">
        <f t="shared" si="78"/>
        <v>-31.576482275625605</v>
      </c>
      <c r="AR324" s="669">
        <f>INDEX(Historical!$C$7:$C$1381,MATCH(B324,Historical!$B$7:$B$1403,0))*IF(AH324="n/a",1.03,IF(AH324&lt;0,1.01,IF(AH324&gt;10,1.1,(1+AH324/100))))</f>
        <v>0.89760000000000006</v>
      </c>
      <c r="AS324" s="910">
        <f t="shared" si="79"/>
        <v>0.90657600000000005</v>
      </c>
      <c r="AT324" s="910">
        <f t="shared" si="85"/>
        <v>0.97003632000000006</v>
      </c>
      <c r="AU324" s="910">
        <f t="shared" si="85"/>
        <v>1.0379388624000001</v>
      </c>
      <c r="AV324" s="910">
        <f t="shared" si="85"/>
        <v>1.1105945827680002</v>
      </c>
      <c r="AW324" s="669">
        <f t="shared" si="80"/>
        <v>4.922745765168</v>
      </c>
      <c r="AX324" s="770">
        <f t="shared" si="81"/>
        <v>42.993412796227076</v>
      </c>
      <c r="AY324" s="959" t="s">
        <v>136</v>
      </c>
      <c r="AZ324" s="896">
        <v>5.28</v>
      </c>
      <c r="BA324" s="896">
        <v>-25.36</v>
      </c>
      <c r="BB324" s="896">
        <v>-15.540000000000001</v>
      </c>
      <c r="BC324" s="896">
        <v>-8.32</v>
      </c>
      <c r="BE324" s="641">
        <v>2012</v>
      </c>
      <c r="BF324" s="922">
        <f t="shared" si="82"/>
        <v>0</v>
      </c>
      <c r="BG324" s="906" t="s">
        <v>136</v>
      </c>
    </row>
    <row r="325" spans="1:59" ht="11.25" customHeight="1" x14ac:dyDescent="0.2">
      <c r="A325" s="895" t="s">
        <v>1232</v>
      </c>
      <c r="B325" s="899" t="s">
        <v>1233</v>
      </c>
      <c r="C325" s="957" t="s">
        <v>112</v>
      </c>
      <c r="D325" s="957" t="s">
        <v>4348</v>
      </c>
      <c r="E325" s="754">
        <v>10</v>
      </c>
      <c r="F325" s="1235">
        <v>422</v>
      </c>
      <c r="G325" s="1235" t="s">
        <v>37</v>
      </c>
      <c r="H325" s="1235" t="s">
        <v>37</v>
      </c>
      <c r="I325" s="898">
        <v>71.53</v>
      </c>
      <c r="J325" s="669">
        <f t="shared" si="69"/>
        <v>2.6841884523975952</v>
      </c>
      <c r="K325" s="901">
        <v>0.48</v>
      </c>
      <c r="L325" s="911">
        <v>4</v>
      </c>
      <c r="M325" s="660">
        <f t="shared" si="70"/>
        <v>1.92</v>
      </c>
      <c r="N325" s="894" t="s">
        <v>356</v>
      </c>
      <c r="O325" s="756">
        <v>0.46</v>
      </c>
      <c r="P325" s="885">
        <v>43888</v>
      </c>
      <c r="Q325" s="885">
        <v>43921</v>
      </c>
      <c r="R325" s="660">
        <f t="shared" si="71"/>
        <v>4.3478260869565135</v>
      </c>
      <c r="S325" s="721">
        <f>IF(INDEX(Historical!$D$7:$D$1379,MATCH(B325,Historical!$B$7:$B$1403,0))=0,"n/a",(INDEX(Historical!$C$7:$C$1381,MATCH(B325,Historical!$B$7:$B$1403,0))/INDEX(Historical!$D$7:$D$1379,MATCH(B325,Historical!$B$7:$B$1403,0))-1)*100)</f>
        <v>4.5454545454545414</v>
      </c>
      <c r="T325" s="721">
        <f>IF(INDEX(Historical!$F$7:$F$1372,MATCH(B325,Historical!$B$7:$B$1403,0))=0,"n/a",((INDEX(Historical!$C$7:$C$1381,MATCH(B325,Historical!$B$7:$B$1403,0))/INDEX(Historical!$F$7:$F$1372,MATCH(B325,Historical!$B$7:$B$1403,0)))^(1/3)-1)*100)</f>
        <v>4.7689553171647248</v>
      </c>
      <c r="U325" s="721">
        <f>IF(INDEX(Historical!$H$7:$H$1372,MATCH(B325,Historical!$B$7:$B$1403,0))=0,"n/a",((INDEX(Historical!$C$7:$C$1381,MATCH(B325,Historical!$B$7:$B$1403,0))/INDEX(Historical!$H$7:$H$1372,MATCH(B325,Historical!$B$7:$B$1403,0)))^(1/5)-1)*100)</f>
        <v>6.8682698374176177</v>
      </c>
      <c r="V325" s="721">
        <f>IF(INDEX(Historical!$O$7:$O$1372,MATCH(B325,Historical!$B$7:$B$1403,0))=0,"n/a",((INDEX(Historical!$C$7:$C$1381,MATCH(B325,Historical!$B$7:$B$1403,0))/INDEX(Historical!$O$7:$O$1372,MATCH(B325,Historical!$B$7:$B$1403,0)))^(1/10)-1)*100)</f>
        <v>5.089658325849622</v>
      </c>
      <c r="W325" s="722">
        <f t="shared" si="72"/>
        <v>1.3494559747821757</v>
      </c>
      <c r="X325" s="723">
        <f t="shared" si="73"/>
        <v>1.2958999693240789</v>
      </c>
      <c r="Y325" s="682"/>
      <c r="Z325" s="669">
        <f t="shared" si="74"/>
        <v>33.04647160068847</v>
      </c>
      <c r="AA325" s="910">
        <f t="shared" si="75"/>
        <v>12.311531841652325</v>
      </c>
      <c r="AB325" s="911">
        <v>12</v>
      </c>
      <c r="AC325" s="889">
        <v>5.81</v>
      </c>
      <c r="AD325" s="889">
        <v>1.03</v>
      </c>
      <c r="AE325" s="889">
        <v>1.79</v>
      </c>
      <c r="AF325" s="889">
        <v>1.37</v>
      </c>
      <c r="AG325" s="889">
        <v>11.600000000000001</v>
      </c>
      <c r="AH325" s="889">
        <v>14.099999999999998</v>
      </c>
      <c r="AI325" s="889">
        <v>2.52</v>
      </c>
      <c r="AJ325" s="889">
        <v>5.3</v>
      </c>
      <c r="AK325" s="889">
        <v>12</v>
      </c>
      <c r="AL325" s="902">
        <v>2500</v>
      </c>
      <c r="AM325" s="896">
        <v>1.7000000000000002</v>
      </c>
      <c r="AN325" s="889">
        <v>2.62</v>
      </c>
      <c r="AO325" s="762">
        <f t="shared" si="76"/>
        <v>-2.7590735518371119</v>
      </c>
      <c r="AP325" s="763">
        <f t="shared" si="77"/>
        <v>9.5524582898152133</v>
      </c>
      <c r="AQ325" s="912">
        <f t="shared" si="78"/>
        <v>-13.418506922184237</v>
      </c>
      <c r="AR325" s="669">
        <f>INDEX(Historical!$C$7:$C$1381,MATCH(B325,Historical!$B$7:$B$1403,0))*IF(AH325="n/a",1.03,IF(AH325&lt;0,1.01,IF(AH325&gt;10,1.1,(1+AH325/100))))</f>
        <v>2.0240000000000005</v>
      </c>
      <c r="AS325" s="910">
        <f t="shared" si="79"/>
        <v>2.0750048000000003</v>
      </c>
      <c r="AT325" s="910">
        <f t="shared" si="85"/>
        <v>2.2825052800000005</v>
      </c>
      <c r="AU325" s="910">
        <f t="shared" si="85"/>
        <v>2.5107558080000008</v>
      </c>
      <c r="AV325" s="910">
        <f t="shared" si="85"/>
        <v>2.761831388800001</v>
      </c>
      <c r="AW325" s="669">
        <f t="shared" si="80"/>
        <v>11.654097276800004</v>
      </c>
      <c r="AX325" s="770">
        <f t="shared" si="81"/>
        <v>16.292600694533764</v>
      </c>
      <c r="AY325" s="959">
        <v>1.48</v>
      </c>
      <c r="AZ325" s="896">
        <v>2.92</v>
      </c>
      <c r="BA325" s="896">
        <v>-16.84</v>
      </c>
      <c r="BB325" s="896">
        <v>-10.37</v>
      </c>
      <c r="BC325" s="896">
        <v>-8.15</v>
      </c>
      <c r="BE325" s="641">
        <v>2011</v>
      </c>
      <c r="BF325" s="922">
        <f t="shared" si="82"/>
        <v>0</v>
      </c>
      <c r="BG325" s="906">
        <v>2.6</v>
      </c>
    </row>
    <row r="326" spans="1:59" ht="11.25" customHeight="1" x14ac:dyDescent="0.2">
      <c r="A326" s="895" t="s">
        <v>1247</v>
      </c>
      <c r="B326" s="899" t="s">
        <v>1248</v>
      </c>
      <c r="C326" s="957" t="s">
        <v>108</v>
      </c>
      <c r="D326" s="957" t="s">
        <v>4355</v>
      </c>
      <c r="E326" s="754">
        <v>8</v>
      </c>
      <c r="F326" s="1235">
        <v>594</v>
      </c>
      <c r="G326" s="1207" t="s">
        <v>115</v>
      </c>
      <c r="H326" s="1207" t="s">
        <v>115</v>
      </c>
      <c r="I326" s="898">
        <v>37.29</v>
      </c>
      <c r="J326" s="669">
        <f t="shared" si="69"/>
        <v>3.110753553231429</v>
      </c>
      <c r="K326" s="901">
        <v>0.28999999999999998</v>
      </c>
      <c r="L326" s="911">
        <v>4</v>
      </c>
      <c r="M326" s="660">
        <f t="shared" si="70"/>
        <v>1.1599999999999999</v>
      </c>
      <c r="N326" s="894" t="s">
        <v>425</v>
      </c>
      <c r="O326" s="756">
        <v>0.27</v>
      </c>
      <c r="P326" s="885">
        <v>43745</v>
      </c>
      <c r="Q326" s="885">
        <v>43755</v>
      </c>
      <c r="R326" s="660">
        <f t="shared" si="71"/>
        <v>7.4074074074073932</v>
      </c>
      <c r="S326" s="721">
        <f>IF(INDEX(Historical!$D$7:$D$1379,MATCH(B326,Historical!$B$7:$B$1403,0))=0,"n/a",(INDEX(Historical!$C$7:$C$1381,MATCH(B326,Historical!$B$7:$B$1403,0))/INDEX(Historical!$D$7:$D$1379,MATCH(B326,Historical!$B$7:$B$1403,0))-1)*100)</f>
        <v>9.9009900990099098</v>
      </c>
      <c r="T326" s="721">
        <f>IF(INDEX(Historical!$F$7:$F$1372,MATCH(B326,Historical!$B$7:$B$1403,0))=0,"n/a",((INDEX(Historical!$C$7:$C$1381,MATCH(B326,Historical!$B$7:$B$1403,0))/INDEX(Historical!$F$7:$F$1372,MATCH(B326,Historical!$B$7:$B$1403,0)))^(1/3)-1)*100)</f>
        <v>12.00359499353576</v>
      </c>
      <c r="U326" s="721">
        <f>IF(INDEX(Historical!$H$7:$H$1372,MATCH(B326,Historical!$B$7:$B$1403,0))=0,"n/a",((INDEX(Historical!$C$7:$C$1381,MATCH(B326,Historical!$B$7:$B$1403,0))/INDEX(Historical!$H$7:$H$1372,MATCH(B326,Historical!$B$7:$B$1403,0)))^(1/5)-1)*100)</f>
        <v>10.296774759988491</v>
      </c>
      <c r="V326" s="721">
        <f>IF(INDEX(Historical!$O$7:$O$1372,MATCH(B326,Historical!$B$7:$B$1403,0))=0,"n/a",((INDEX(Historical!$C$7:$C$1381,MATCH(B326,Historical!$B$7:$B$1403,0))/INDEX(Historical!$O$7:$O$1372,MATCH(B326,Historical!$B$7:$B$1403,0)))^(1/10)-1)*100)</f>
        <v>7.8777707895960392</v>
      </c>
      <c r="W326" s="722">
        <f t="shared" si="72"/>
        <v>1.3070670669407094</v>
      </c>
      <c r="X326" s="723">
        <f t="shared" si="73"/>
        <v>0.96231539812976552</v>
      </c>
      <c r="Y326" s="683"/>
      <c r="Z326" s="669">
        <f t="shared" si="74"/>
        <v>48.739495798319325</v>
      </c>
      <c r="AA326" s="910">
        <f t="shared" si="75"/>
        <v>15.668067226890757</v>
      </c>
      <c r="AB326" s="911">
        <v>12</v>
      </c>
      <c r="AC326" s="889">
        <v>2.38</v>
      </c>
      <c r="AD326" s="889">
        <v>1.56</v>
      </c>
      <c r="AE326" s="889">
        <v>6.42</v>
      </c>
      <c r="AF326" s="889">
        <v>1.72</v>
      </c>
      <c r="AG326" s="889">
        <v>12</v>
      </c>
      <c r="AH326" s="889">
        <v>24</v>
      </c>
      <c r="AI326" s="889">
        <v>4.8500000000000005</v>
      </c>
      <c r="AJ326" s="889">
        <v>10.7</v>
      </c>
      <c r="AK326" s="889">
        <v>10</v>
      </c>
      <c r="AL326" s="902">
        <v>3510</v>
      </c>
      <c r="AM326" s="896">
        <v>0.53</v>
      </c>
      <c r="AN326" s="889">
        <v>0.37</v>
      </c>
      <c r="AO326" s="762">
        <f t="shared" si="76"/>
        <v>-2.2605389136708371</v>
      </c>
      <c r="AP326" s="763">
        <f t="shared" si="77"/>
        <v>13.40752831321992</v>
      </c>
      <c r="AQ326" s="912">
        <f t="shared" si="78"/>
        <v>9.441157462714699</v>
      </c>
      <c r="AR326" s="669">
        <f>INDEX(Historical!$C$7:$C$1381,MATCH(B326,Historical!$B$7:$B$1403,0))*IF(AH326="n/a",1.03,IF(AH326&lt;0,1.01,IF(AH326&gt;10,1.1,(1+AH326/100))))</f>
        <v>1.2210000000000003</v>
      </c>
      <c r="AS326" s="910">
        <f t="shared" si="79"/>
        <v>1.2802185000000004</v>
      </c>
      <c r="AT326" s="910">
        <f t="shared" si="85"/>
        <v>1.4082403500000005</v>
      </c>
      <c r="AU326" s="910">
        <f t="shared" si="85"/>
        <v>1.5490643850000005</v>
      </c>
      <c r="AV326" s="910">
        <f t="shared" si="85"/>
        <v>1.7039708235000008</v>
      </c>
      <c r="AW326" s="669">
        <f t="shared" si="80"/>
        <v>7.1624940585000019</v>
      </c>
      <c r="AX326" s="770">
        <f t="shared" si="81"/>
        <v>19.207546415929208</v>
      </c>
      <c r="AY326" s="959">
        <v>1.07</v>
      </c>
      <c r="AZ326" s="896">
        <v>-0.33999999999999997</v>
      </c>
      <c r="BA326" s="896">
        <v>-19.470000000000002</v>
      </c>
      <c r="BB326" s="896">
        <v>-15.690000000000001</v>
      </c>
      <c r="BC326" s="896">
        <v>-10.42</v>
      </c>
      <c r="BE326" s="641">
        <v>2012</v>
      </c>
      <c r="BF326" s="922">
        <f t="shared" si="82"/>
        <v>0</v>
      </c>
      <c r="BG326" s="906">
        <v>1.6</v>
      </c>
    </row>
    <row r="327" spans="1:59" ht="11.25" customHeight="1" x14ac:dyDescent="0.2">
      <c r="A327" s="895" t="s">
        <v>3838</v>
      </c>
      <c r="B327" s="899" t="s">
        <v>3839</v>
      </c>
      <c r="C327" s="957" t="s">
        <v>112</v>
      </c>
      <c r="D327" s="957" t="s">
        <v>212</v>
      </c>
      <c r="E327" s="754">
        <v>7</v>
      </c>
      <c r="F327" s="1235">
        <v>711</v>
      </c>
      <c r="G327" s="1213" t="s">
        <v>106</v>
      </c>
      <c r="H327" s="1213" t="s">
        <v>106</v>
      </c>
      <c r="I327" s="898">
        <v>24.23</v>
      </c>
      <c r="J327" s="669">
        <f t="shared" ref="J327:J390" si="86">(M327/I327)*100</f>
        <v>4.4572843582335953</v>
      </c>
      <c r="K327" s="901">
        <v>0.27</v>
      </c>
      <c r="L327" s="911">
        <v>4</v>
      </c>
      <c r="M327" s="660">
        <f t="shared" ref="M327:M390" si="87">K327*L327</f>
        <v>1.08</v>
      </c>
      <c r="N327" s="894" t="s">
        <v>969</v>
      </c>
      <c r="O327" s="756">
        <v>0.25</v>
      </c>
      <c r="P327" s="1196">
        <v>43857</v>
      </c>
      <c r="Q327" s="1196">
        <v>43878</v>
      </c>
      <c r="R327" s="660">
        <f t="shared" ref="R327:R390" si="88">(K327-O327)/O327*100</f>
        <v>8.0000000000000071</v>
      </c>
      <c r="S327" s="721">
        <f>IF(INDEX(Historical!$D$7:$D$1379,MATCH(B327,Historical!$B$7:$B$1403,0))=0,"n/a",(INDEX(Historical!$C$7:$C$1381,MATCH(B327,Historical!$B$7:$B$1403,0))/INDEX(Historical!$D$7:$D$1379,MATCH(B327,Historical!$B$7:$B$1403,0))-1)*100)</f>
        <v>2.0408163265306145</v>
      </c>
      <c r="T327" s="721">
        <f>IF(INDEX(Historical!$F$7:$F$1372,MATCH(B327,Historical!$B$7:$B$1403,0))=0,"n/a",((INDEX(Historical!$C$7:$C$1381,MATCH(B327,Historical!$B$7:$B$1403,0))/INDEX(Historical!$F$7:$F$1372,MATCH(B327,Historical!$B$7:$B$1403,0)))^(1/3)-1)*100)</f>
        <v>6.8387297498542221</v>
      </c>
      <c r="U327" s="721">
        <f>IF(INDEX(Historical!$H$7:$H$1372,MATCH(B327,Historical!$B$7:$B$1403,0))=0,"n/a",((INDEX(Historical!$C$7:$C$1381,MATCH(B327,Historical!$B$7:$B$1403,0))/INDEX(Historical!$H$7:$H$1372,MATCH(B327,Historical!$B$7:$B$1403,0)))^(1/5)-1)*100)</f>
        <v>27.22596365393921</v>
      </c>
      <c r="V327" s="721">
        <f>IF(INDEX(Historical!$O$7:$O$1372,MATCH(B327,Historical!$B$7:$B$1403,0))=0,"n/a",((INDEX(Historical!$C$7:$C$1381,MATCH(B327,Historical!$B$7:$B$1403,0))/INDEX(Historical!$O$7:$O$1372,MATCH(B327,Historical!$B$7:$B$1403,0)))^(1/10)-1)*100)</f>
        <v>37.972966146121493</v>
      </c>
      <c r="W327" s="722">
        <f t="shared" ref="W327:W390" si="89">IF(OR(U327&lt;=0,U327="n/a",V327&lt;=0,V327="n/a"),"n/a",U327/V327)</f>
        <v>0.71698280163768646</v>
      </c>
      <c r="X327" s="723" t="str">
        <f t="shared" ref="X327:X390" si="90">IF(OR(AJ327&lt;=0,AJ327="n/a",U327&lt;=0,U327="n/a"),"n/a",U327/AJ327)</f>
        <v>n/a</v>
      </c>
      <c r="Y327" s="691" t="s">
        <v>4513</v>
      </c>
      <c r="Z327" s="669">
        <f t="shared" ref="Z327:Z390" si="91">IF(OR(AC327&lt;0.01,AC327="n/a"),"n/a",M327/AC327*100)</f>
        <v>51.428571428571438</v>
      </c>
      <c r="AA327" s="910">
        <f t="shared" ref="AA327:AA390" si="92">IF(OR(AC327&lt;0.01,AC327="n/a"),"n/a",I327/AC327)</f>
        <v>11.538095238095238</v>
      </c>
      <c r="AB327" s="911">
        <v>8</v>
      </c>
      <c r="AC327" s="889">
        <v>2.1</v>
      </c>
      <c r="AD327" s="889">
        <v>1.65</v>
      </c>
      <c r="AE327" s="889">
        <v>0.25</v>
      </c>
      <c r="AF327" s="889">
        <v>0.62</v>
      </c>
      <c r="AG327" s="889">
        <v>4.8</v>
      </c>
      <c r="AH327" s="889">
        <v>-44.6</v>
      </c>
      <c r="AI327" s="889">
        <v>0.22999999999999998</v>
      </c>
      <c r="AJ327" s="889">
        <v>-9</v>
      </c>
      <c r="AK327" s="889">
        <v>7.0000000000000009</v>
      </c>
      <c r="AL327" s="902">
        <v>788.69</v>
      </c>
      <c r="AM327" s="896">
        <v>1.2</v>
      </c>
      <c r="AN327" s="889">
        <v>0</v>
      </c>
      <c r="AO327" s="762">
        <f t="shared" ref="AO327:AO390" si="93">IF(U327="n/a","n/a",IF(AA327&lt;0,"n/a",IF(AA327="n/a","n/a",J327+U327-AA327)))</f>
        <v>20.145152774077566</v>
      </c>
      <c r="AP327" s="763">
        <f t="shared" ref="AP327:AP390" si="94">IF(U327="n/a","n/a",J327+U327)</f>
        <v>31.683248012172804</v>
      </c>
      <c r="AQ327" s="912">
        <f t="shared" ref="AQ327:AQ390" si="95">IF(OR(AC327&lt;0.01,AF327="n/a"),"n/a",(I327/SQRT(22.5*AC327*(I327/AF327))-1)*100)</f>
        <v>-43.613953469087377</v>
      </c>
      <c r="AR327" s="669">
        <f>INDEX(Historical!$C$7:$C$1381,MATCH(B327,Historical!$B$7:$B$1403,0))*IF(AH327="n/a",1.03,IF(AH327&lt;0,1.01,IF(AH327&gt;10,1.1,(1+AH327/100))))</f>
        <v>1.01</v>
      </c>
      <c r="AS327" s="910">
        <f t="shared" ref="AS327:AS390" si="96">IF($AI327="n/a",1.03*AR327,IF($AI327&lt;0,1.01*AR327,IF($AI327&gt;10,1.1*AR327,(1+$AI327/100)*AR327)))</f>
        <v>1.0123230000000001</v>
      </c>
      <c r="AT327" s="910">
        <f t="shared" ref="AT327:AV346" si="97">IF($AK327="n/a",1.03*AS327,IF($AK327&lt;0,1.01*AS327,IF($AK327&gt;10,1.1*AS327,(1+$AK327/100)*AS327)))</f>
        <v>1.0831856100000001</v>
      </c>
      <c r="AU327" s="910">
        <f t="shared" si="97"/>
        <v>1.1590086027000002</v>
      </c>
      <c r="AV327" s="910">
        <f t="shared" si="97"/>
        <v>1.2401392048890003</v>
      </c>
      <c r="AW327" s="669">
        <f t="shared" ref="AW327:AW390" si="98">SUM(AR327:AV327)</f>
        <v>5.5046564175890005</v>
      </c>
      <c r="AX327" s="770">
        <f t="shared" ref="AX327:AX390" si="99">AW327/I327*100</f>
        <v>22.718350877379283</v>
      </c>
      <c r="AY327" s="959">
        <v>2.21</v>
      </c>
      <c r="AZ327" s="896">
        <v>13.76</v>
      </c>
      <c r="BA327" s="896">
        <v>-42.16</v>
      </c>
      <c r="BB327" s="896">
        <v>-13.52</v>
      </c>
      <c r="BC327" s="896">
        <v>-14.41</v>
      </c>
      <c r="BE327" s="641">
        <v>2014</v>
      </c>
      <c r="BF327" s="922">
        <f t="shared" ref="BF327:BF390" si="100">IF(BE327&gt;2008,0,IF(BE327&gt;2001,1,IF(BE327&gt;1990,2,IF(BE327&gt;1980,3,IF(BE327&gt;1973,4,IF(BE327&gt;1970,5,IF(BE327&gt;1960,6,IF(BE327&gt;1958,7,IF(BE327&gt;1953,8,9)))))))))</f>
        <v>0</v>
      </c>
      <c r="BG327" s="906">
        <v>2.1999999999999997</v>
      </c>
    </row>
    <row r="328" spans="1:59" s="796" customFormat="1" ht="11.25" customHeight="1" x14ac:dyDescent="0.2">
      <c r="A328" s="953" t="s">
        <v>4554</v>
      </c>
      <c r="B328" s="804" t="s">
        <v>4534</v>
      </c>
      <c r="C328" s="957" t="s">
        <v>108</v>
      </c>
      <c r="D328" s="957" t="s">
        <v>4347</v>
      </c>
      <c r="E328" s="778">
        <v>6</v>
      </c>
      <c r="F328" s="1235">
        <v>768</v>
      </c>
      <c r="G328" s="1234" t="s">
        <v>106</v>
      </c>
      <c r="H328" s="1234" t="s">
        <v>106</v>
      </c>
      <c r="I328" s="779">
        <v>27.05</v>
      </c>
      <c r="J328" s="780">
        <f t="shared" si="86"/>
        <v>1.6266173752310535</v>
      </c>
      <c r="K328" s="781">
        <v>0.11</v>
      </c>
      <c r="L328" s="782">
        <v>4</v>
      </c>
      <c r="M328" s="783">
        <f t="shared" si="87"/>
        <v>0.44</v>
      </c>
      <c r="N328" s="784" t="s">
        <v>518</v>
      </c>
      <c r="O328" s="785">
        <v>0.1</v>
      </c>
      <c r="P328" s="786">
        <v>43691</v>
      </c>
      <c r="Q328" s="786">
        <v>43707</v>
      </c>
      <c r="R328" s="783">
        <f t="shared" si="88"/>
        <v>9.9999999999999947</v>
      </c>
      <c r="S328" s="721">
        <f>IF(INDEX(Historical!$D$7:$D$1379,MATCH(B328,Historical!$B$7:$B$1403,0))=0,"n/a",(INDEX(Historical!$C$7:$C$1381,MATCH(B328,Historical!$B$7:$B$1403,0))/INDEX(Historical!$D$7:$D$1379,MATCH(B328,Historical!$B$7:$B$1403,0))-1)*100)</f>
        <v>6.3291139240506222</v>
      </c>
      <c r="T328" s="721">
        <f>IF(INDEX(Historical!$F$7:$F$1372,MATCH(B328,Historical!$B$7:$B$1403,0))=0,"n/a",((INDEX(Historical!$C$7:$C$1381,MATCH(B328,Historical!$B$7:$B$1403,0))/INDEX(Historical!$F$7:$F$1372,MATCH(B328,Historical!$B$7:$B$1403,0)))^(1/3)-1)*100)</f>
        <v>3.8498820370220788</v>
      </c>
      <c r="U328" s="721">
        <f>IF(INDEX(Historical!$H$7:$H$1372,MATCH(B328,Historical!$B$7:$B$1403,0))=0,"n/a",((INDEX(Historical!$C$7:$C$1381,MATCH(B328,Historical!$B$7:$B$1403,0))/INDEX(Historical!$H$7:$H$1372,MATCH(B328,Historical!$B$7:$B$1403,0)))^(1/5)-1)*100)</f>
        <v>3.4199176136354037</v>
      </c>
      <c r="V328" s="721">
        <f>IF(INDEX(Historical!$O$7:$O$1372,MATCH(B328,Historical!$B$7:$B$1403,0))=0,"n/a",((INDEX(Historical!$C$7:$C$1381,MATCH(B328,Historical!$B$7:$B$1403,0))/INDEX(Historical!$O$7:$O$1372,MATCH(B328,Historical!$B$7:$B$1403,0)))^(1/10)-1)*100)</f>
        <v>2.1355747920446699</v>
      </c>
      <c r="W328" s="722">
        <f t="shared" si="89"/>
        <v>1.6014038123951919</v>
      </c>
      <c r="X328" s="723">
        <f t="shared" si="90"/>
        <v>0.15832951914978718</v>
      </c>
      <c r="Y328" s="797"/>
      <c r="Z328" s="780">
        <f t="shared" si="91"/>
        <v>20.276497695852534</v>
      </c>
      <c r="AA328" s="788">
        <f t="shared" si="92"/>
        <v>12.465437788018434</v>
      </c>
      <c r="AB328" s="782">
        <v>6</v>
      </c>
      <c r="AC328" s="789">
        <v>2.17</v>
      </c>
      <c r="AD328" s="789" t="s">
        <v>136</v>
      </c>
      <c r="AE328" s="789">
        <v>4.72</v>
      </c>
      <c r="AF328" s="789">
        <v>1.92</v>
      </c>
      <c r="AG328" s="789">
        <v>16.2</v>
      </c>
      <c r="AH328" s="789">
        <v>23.5</v>
      </c>
      <c r="AI328" s="789" t="s">
        <v>136</v>
      </c>
      <c r="AJ328" s="789">
        <v>21.6</v>
      </c>
      <c r="AK328" s="789" t="s">
        <v>136</v>
      </c>
      <c r="AL328" s="790">
        <v>234.52</v>
      </c>
      <c r="AM328" s="791">
        <v>0.89999999999999991</v>
      </c>
      <c r="AN328" s="789">
        <v>0</v>
      </c>
      <c r="AO328" s="792">
        <f t="shared" si="93"/>
        <v>-7.4189027991519767</v>
      </c>
      <c r="AP328" s="793">
        <f t="shared" si="94"/>
        <v>5.0465349888664575</v>
      </c>
      <c r="AQ328" s="794">
        <f t="shared" si="95"/>
        <v>3.1366742682207294</v>
      </c>
      <c r="AR328" s="669">
        <f>INDEX(Historical!$C$7:$C$1381,MATCH(B328,Historical!$B$7:$B$1403,0))*IF(AH328="n/a",1.03,IF(AH328&lt;0,1.01,IF(AH328&gt;10,1.1,(1+AH328/100))))</f>
        <v>0.46200000000000002</v>
      </c>
      <c r="AS328" s="788">
        <f t="shared" si="96"/>
        <v>0.47586000000000006</v>
      </c>
      <c r="AT328" s="788">
        <f t="shared" si="97"/>
        <v>0.49013580000000007</v>
      </c>
      <c r="AU328" s="788">
        <f t="shared" si="97"/>
        <v>0.50483987400000008</v>
      </c>
      <c r="AV328" s="788">
        <f t="shared" si="97"/>
        <v>0.51998507022000007</v>
      </c>
      <c r="AW328" s="780">
        <f t="shared" si="98"/>
        <v>2.4528207442200003</v>
      </c>
      <c r="AX328" s="795">
        <f t="shared" si="99"/>
        <v>9.0677291838077636</v>
      </c>
      <c r="AY328" s="960">
        <v>0.38</v>
      </c>
      <c r="AZ328" s="791">
        <v>3.88</v>
      </c>
      <c r="BA328" s="791">
        <v>-15.47</v>
      </c>
      <c r="BB328" s="791">
        <v>-6.7299999999999995</v>
      </c>
      <c r="BC328" s="791">
        <v>-4.38</v>
      </c>
      <c r="BD328" s="933"/>
      <c r="BE328" s="641">
        <v>2014</v>
      </c>
      <c r="BF328" s="922">
        <f t="shared" si="100"/>
        <v>0</v>
      </c>
      <c r="BG328" s="847">
        <v>1.4000000000000001</v>
      </c>
    </row>
    <row r="329" spans="1:59" ht="11.25" customHeight="1" x14ac:dyDescent="0.2">
      <c r="A329" s="895" t="s">
        <v>241</v>
      </c>
      <c r="B329" s="899" t="s">
        <v>242</v>
      </c>
      <c r="C329" s="957" t="s">
        <v>112</v>
      </c>
      <c r="D329" s="957" t="s">
        <v>4361</v>
      </c>
      <c r="E329" s="754">
        <v>28</v>
      </c>
      <c r="F329" s="1235">
        <v>96</v>
      </c>
      <c r="G329" s="1235" t="s">
        <v>106</v>
      </c>
      <c r="H329" s="1235" t="s">
        <v>106</v>
      </c>
      <c r="I329" s="889">
        <v>159.69</v>
      </c>
      <c r="J329" s="669">
        <f t="shared" si="86"/>
        <v>2.5549502160435846</v>
      </c>
      <c r="K329" s="908">
        <v>1.02</v>
      </c>
      <c r="L329" s="911">
        <v>4</v>
      </c>
      <c r="M329" s="660">
        <f t="shared" si="87"/>
        <v>4.08</v>
      </c>
      <c r="N329" s="894" t="s">
        <v>457</v>
      </c>
      <c r="O329" s="757">
        <v>0.93</v>
      </c>
      <c r="P329" s="636">
        <v>43566</v>
      </c>
      <c r="Q329" s="636">
        <v>43595</v>
      </c>
      <c r="R329" s="660">
        <f t="shared" si="88"/>
        <v>9.6774193548387046</v>
      </c>
      <c r="S329" s="721">
        <f>IF(INDEX(Historical!$D$7:$D$1379,MATCH(B329,Historical!$B$7:$B$1403,0))=0,"n/a",(INDEX(Historical!$C$7:$C$1381,MATCH(B329,Historical!$B$7:$B$1403,0))/INDEX(Historical!$D$7:$D$1379,MATCH(B329,Historical!$B$7:$B$1403,0))-1)*100)</f>
        <v>9.9173553719008378</v>
      </c>
      <c r="T329" s="721">
        <f>IF(INDEX(Historical!$F$7:$F$1372,MATCH(B329,Historical!$B$7:$B$1403,0))=0,"n/a",((INDEX(Historical!$C$7:$C$1381,MATCH(B329,Historical!$B$7:$B$1403,0))/INDEX(Historical!$F$7:$F$1372,MATCH(B329,Historical!$B$7:$B$1403,0)))^(1/3)-1)*100)</f>
        <v>10.341482704395411</v>
      </c>
      <c r="U329" s="721">
        <f>IF(INDEX(Historical!$H$7:$H$1372,MATCH(B329,Historical!$B$7:$B$1403,0))=0,"n/a",((INDEX(Historical!$C$7:$C$1381,MATCH(B329,Historical!$B$7:$B$1403,0))/INDEX(Historical!$H$7:$H$1372,MATCH(B329,Historical!$B$7:$B$1403,0)))^(1/5)-1)*100)</f>
        <v>10.517615454992036</v>
      </c>
      <c r="V329" s="721">
        <f>IF(INDEX(Historical!$O$7:$O$1372,MATCH(B329,Historical!$B$7:$B$1403,0))=0,"n/a",((INDEX(Historical!$C$7:$C$1381,MATCH(B329,Historical!$B$7:$B$1403,0))/INDEX(Historical!$O$7:$O$1372,MATCH(B329,Historical!$B$7:$B$1403,0)))^(1/10)-1)*100)</f>
        <v>10.351607191013269</v>
      </c>
      <c r="W329" s="722">
        <f t="shared" si="89"/>
        <v>1.0160369555099509</v>
      </c>
      <c r="X329" s="723">
        <f t="shared" si="90"/>
        <v>1.1817545455047231</v>
      </c>
      <c r="Y329" s="677"/>
      <c r="Z329" s="669">
        <f t="shared" si="91"/>
        <v>34.056761268781301</v>
      </c>
      <c r="AA329" s="910">
        <f t="shared" si="92"/>
        <v>13.329716193656093</v>
      </c>
      <c r="AB329" s="911">
        <v>12</v>
      </c>
      <c r="AC329" s="889">
        <v>11.98</v>
      </c>
      <c r="AD329" s="889">
        <v>1.83</v>
      </c>
      <c r="AE329" s="889">
        <v>1.17</v>
      </c>
      <c r="AF329" s="889">
        <v>3.4</v>
      </c>
      <c r="AG329" s="889">
        <v>26.700000000000003</v>
      </c>
      <c r="AH329" s="891">
        <v>6.7</v>
      </c>
      <c r="AI329" s="891">
        <v>8.33</v>
      </c>
      <c r="AJ329" s="889">
        <v>8.9</v>
      </c>
      <c r="AK329" s="889">
        <v>7.28</v>
      </c>
      <c r="AL329" s="902">
        <v>45840</v>
      </c>
      <c r="AM329" s="896">
        <v>0.5</v>
      </c>
      <c r="AN329" s="889">
        <v>0.9</v>
      </c>
      <c r="AO329" s="762">
        <f t="shared" si="93"/>
        <v>-0.25715052262047244</v>
      </c>
      <c r="AP329" s="763">
        <f t="shared" si="94"/>
        <v>13.072565671035621</v>
      </c>
      <c r="AQ329" s="912">
        <f t="shared" si="95"/>
        <v>41.924917643771884</v>
      </c>
      <c r="AR329" s="669">
        <f>INDEX(Historical!$C$7:$C$1381,MATCH(B329,Historical!$B$7:$B$1403,0))*IF(AH329="n/a",1.03,IF(AH329&lt;0,1.01,IF(AH329&gt;10,1.1,(1+AH329/100))))</f>
        <v>4.2573299999999996</v>
      </c>
      <c r="AS329" s="910">
        <f t="shared" si="96"/>
        <v>4.6119655889999995</v>
      </c>
      <c r="AT329" s="910">
        <f t="shared" si="97"/>
        <v>4.9477166838791993</v>
      </c>
      <c r="AU329" s="910">
        <f t="shared" si="97"/>
        <v>5.3079104584656047</v>
      </c>
      <c r="AV329" s="910">
        <f t="shared" si="97"/>
        <v>5.6943263398419006</v>
      </c>
      <c r="AW329" s="669">
        <f t="shared" si="98"/>
        <v>24.819249071186704</v>
      </c>
      <c r="AX329" s="770">
        <f t="shared" si="99"/>
        <v>15.542143572663726</v>
      </c>
      <c r="AY329" s="959">
        <v>1.1499999999999999</v>
      </c>
      <c r="AZ329" s="896">
        <v>-0.32</v>
      </c>
      <c r="BA329" s="896">
        <v>-17.580000000000002</v>
      </c>
      <c r="BB329" s="896">
        <v>-12</v>
      </c>
      <c r="BC329" s="896">
        <v>-11.58</v>
      </c>
      <c r="BE329" s="641">
        <v>1992</v>
      </c>
      <c r="BF329" s="922">
        <f t="shared" si="100"/>
        <v>2</v>
      </c>
      <c r="BG329" s="906">
        <v>7.1999999999999993</v>
      </c>
    </row>
    <row r="330" spans="1:59" ht="11.25" customHeight="1" x14ac:dyDescent="0.2">
      <c r="A330" s="895" t="s">
        <v>1238</v>
      </c>
      <c r="B330" s="899" t="s">
        <v>1239</v>
      </c>
      <c r="C330" s="957" t="s">
        <v>4335</v>
      </c>
      <c r="D330" s="957" t="s">
        <v>4336</v>
      </c>
      <c r="E330" s="754">
        <v>8</v>
      </c>
      <c r="F330" s="1235">
        <v>559</v>
      </c>
      <c r="G330" s="1235" t="s">
        <v>106</v>
      </c>
      <c r="H330" s="1235" t="s">
        <v>106</v>
      </c>
      <c r="I330" s="898">
        <v>14.64</v>
      </c>
      <c r="J330" s="669">
        <f t="shared" si="86"/>
        <v>13.114754098360654</v>
      </c>
      <c r="K330" s="901">
        <v>0.48</v>
      </c>
      <c r="L330" s="911">
        <v>4</v>
      </c>
      <c r="M330" s="660">
        <f t="shared" si="87"/>
        <v>1.92</v>
      </c>
      <c r="N330" s="894" t="s">
        <v>419</v>
      </c>
      <c r="O330" s="756">
        <v>0.47</v>
      </c>
      <c r="P330" s="890">
        <v>43510</v>
      </c>
      <c r="Q330" s="890">
        <v>43518</v>
      </c>
      <c r="R330" s="660">
        <f t="shared" si="88"/>
        <v>2.1276595744680873</v>
      </c>
      <c r="S330" s="721">
        <f>IF(INDEX(Historical!$D$7:$D$1379,MATCH(B330,Historical!$B$7:$B$1403,0))=0,"n/a",(INDEX(Historical!$C$7:$C$1381,MATCH(B330,Historical!$B$7:$B$1403,0))/INDEX(Historical!$D$7:$D$1379,MATCH(B330,Historical!$B$7:$B$1403,0))-1)*100)</f>
        <v>2.1276595744680771</v>
      </c>
      <c r="T330" s="721">
        <f>IF(INDEX(Historical!$F$7:$F$1372,MATCH(B330,Historical!$B$7:$B$1403,0))=0,"n/a",((INDEX(Historical!$C$7:$C$1381,MATCH(B330,Historical!$B$7:$B$1403,0))/INDEX(Historical!$F$7:$F$1372,MATCH(B330,Historical!$B$7:$B$1403,0)))^(1/3)-1)*100)</f>
        <v>3.4680775533341146</v>
      </c>
      <c r="U330" s="721">
        <f>IF(INDEX(Historical!$H$7:$H$1372,MATCH(B330,Historical!$B$7:$B$1403,0))=0,"n/a",((INDEX(Historical!$C$7:$C$1381,MATCH(B330,Historical!$B$7:$B$1403,0))/INDEX(Historical!$H$7:$H$1372,MATCH(B330,Historical!$B$7:$B$1403,0)))^(1/5)-1)*100)</f>
        <v>4.3295449993188129</v>
      </c>
      <c r="V330" s="721" t="str">
        <f>IF(INDEX(Historical!$O$7:$O$1372,MATCH(B330,Historical!$B$7:$B$1403,0))=0,"n/a",((INDEX(Historical!$C$7:$C$1381,MATCH(B330,Historical!$B$7:$B$1403,0))/INDEX(Historical!$O$7:$O$1372,MATCH(B330,Historical!$B$7:$B$1403,0)))^(1/10)-1)*100)</f>
        <v>n/a</v>
      </c>
      <c r="W330" s="722" t="str">
        <f t="shared" si="89"/>
        <v>n/a</v>
      </c>
      <c r="X330" s="723">
        <f t="shared" si="90"/>
        <v>2.1647724996594064</v>
      </c>
      <c r="Y330" s="691" t="s">
        <v>4407</v>
      </c>
      <c r="Z330" s="669">
        <f t="shared" si="91"/>
        <v>138.12949640287769</v>
      </c>
      <c r="AA330" s="910">
        <f t="shared" si="92"/>
        <v>10.532374100719426</v>
      </c>
      <c r="AB330" s="911">
        <v>12</v>
      </c>
      <c r="AC330" s="889">
        <v>1.39</v>
      </c>
      <c r="AD330" s="889">
        <v>0.7</v>
      </c>
      <c r="AE330" s="889">
        <v>0.71</v>
      </c>
      <c r="AF330" s="889">
        <v>1.73</v>
      </c>
      <c r="AG330" s="889">
        <v>15.2</v>
      </c>
      <c r="AH330" s="889">
        <v>-6.6000000000000005</v>
      </c>
      <c r="AI330" s="889" t="s">
        <v>136</v>
      </c>
      <c r="AJ330" s="889">
        <v>2</v>
      </c>
      <c r="AK330" s="889">
        <v>15</v>
      </c>
      <c r="AL330" s="902">
        <v>1760</v>
      </c>
      <c r="AM330" s="896">
        <v>0.1</v>
      </c>
      <c r="AN330" s="889">
        <v>2.67</v>
      </c>
      <c r="AO330" s="762">
        <f t="shared" si="93"/>
        <v>6.9119249969600425</v>
      </c>
      <c r="AP330" s="763">
        <f t="shared" si="94"/>
        <v>17.444299097679469</v>
      </c>
      <c r="AQ330" s="912">
        <f t="shared" si="95"/>
        <v>-10.009859319677306</v>
      </c>
      <c r="AR330" s="669">
        <f>INDEX(Historical!$C$7:$C$1381,MATCH(B330,Historical!$B$7:$B$1403,0))*IF(AH330="n/a",1.03,IF(AH330&lt;0,1.01,IF(AH330&gt;10,1.1,(1+AH330/100))))</f>
        <v>1.9392</v>
      </c>
      <c r="AS330" s="910">
        <f t="shared" si="96"/>
        <v>1.997376</v>
      </c>
      <c r="AT330" s="910">
        <f t="shared" si="97"/>
        <v>2.1971136000000002</v>
      </c>
      <c r="AU330" s="910">
        <f t="shared" si="97"/>
        <v>2.4168249600000005</v>
      </c>
      <c r="AV330" s="910">
        <f t="shared" si="97"/>
        <v>2.6585074560000006</v>
      </c>
      <c r="AW330" s="669">
        <f t="shared" si="98"/>
        <v>11.209022016</v>
      </c>
      <c r="AX330" s="770">
        <f t="shared" si="99"/>
        <v>76.564358032786885</v>
      </c>
      <c r="AY330" s="959">
        <v>1.25</v>
      </c>
      <c r="AZ330" s="896">
        <v>10.24</v>
      </c>
      <c r="BA330" s="896">
        <v>-39.08</v>
      </c>
      <c r="BB330" s="896">
        <v>-10.69</v>
      </c>
      <c r="BC330" s="896">
        <v>-16.11</v>
      </c>
      <c r="BE330" s="641">
        <v>2013</v>
      </c>
      <c r="BF330" s="922">
        <f t="shared" si="100"/>
        <v>0</v>
      </c>
      <c r="BG330" s="906">
        <v>3.5999999999999996</v>
      </c>
    </row>
    <row r="331" spans="1:59" ht="11.25" customHeight="1" x14ac:dyDescent="0.2">
      <c r="A331" s="904" t="s">
        <v>3962</v>
      </c>
      <c r="B331" s="899" t="s">
        <v>3963</v>
      </c>
      <c r="C331" s="957" t="s">
        <v>108</v>
      </c>
      <c r="D331" s="957" t="s">
        <v>4347</v>
      </c>
      <c r="E331" s="754">
        <v>7</v>
      </c>
      <c r="F331" s="1235">
        <v>702</v>
      </c>
      <c r="G331" s="1235" t="s">
        <v>106</v>
      </c>
      <c r="H331" s="1235" t="s">
        <v>106</v>
      </c>
      <c r="I331" s="898">
        <v>23.58</v>
      </c>
      <c r="J331" s="669">
        <f t="shared" si="86"/>
        <v>2.5445292620865141</v>
      </c>
      <c r="K331" s="901">
        <v>0.15</v>
      </c>
      <c r="L331" s="911">
        <v>4</v>
      </c>
      <c r="M331" s="660">
        <f t="shared" si="87"/>
        <v>0.6</v>
      </c>
      <c r="N331" s="894" t="s">
        <v>240</v>
      </c>
      <c r="O331" s="756">
        <v>0.13</v>
      </c>
      <c r="P331" s="885">
        <v>43832</v>
      </c>
      <c r="Q331" s="885">
        <v>43845</v>
      </c>
      <c r="R331" s="660">
        <f t="shared" si="88"/>
        <v>15.384615384615378</v>
      </c>
      <c r="S331" s="721">
        <f>IF(INDEX(Historical!$D$7:$D$1379,MATCH(B331,Historical!$B$7:$B$1403,0))=0,"n/a",(INDEX(Historical!$C$7:$C$1381,MATCH(B331,Historical!$B$7:$B$1403,0))/INDEX(Historical!$D$7:$D$1379,MATCH(B331,Historical!$B$7:$B$1403,0))-1)*100)</f>
        <v>8.3333333333333481</v>
      </c>
      <c r="T331" s="721">
        <f>IF(INDEX(Historical!$F$7:$F$1372,MATCH(B331,Historical!$B$7:$B$1403,0))=0,"n/a",((INDEX(Historical!$C$7:$C$1381,MATCH(B331,Historical!$B$7:$B$1403,0))/INDEX(Historical!$F$7:$F$1372,MATCH(B331,Historical!$B$7:$B$1403,0)))^(1/3)-1)*100)</f>
        <v>17.566734386037886</v>
      </c>
      <c r="U331" s="721">
        <f>IF(INDEX(Historical!$H$7:$H$1372,MATCH(B331,Historical!$B$7:$B$1403,0))=0,"n/a",((INDEX(Historical!$C$7:$C$1381,MATCH(B331,Historical!$B$7:$B$1403,0))/INDEX(Historical!$H$7:$H$1372,MATCH(B331,Historical!$B$7:$B$1403,0)))^(1/5)-1)*100)</f>
        <v>28.227866656891742</v>
      </c>
      <c r="V331" s="721" t="str">
        <f>IF(INDEX(Historical!$O$7:$O$1372,MATCH(B331,Historical!$B$7:$B$1403,0))=0,"n/a",((INDEX(Historical!$C$7:$C$1381,MATCH(B331,Historical!$B$7:$B$1403,0))/INDEX(Historical!$O$7:$O$1372,MATCH(B331,Historical!$B$7:$B$1403,0)))^(1/10)-1)*100)</f>
        <v>n/a</v>
      </c>
      <c r="W331" s="722" t="str">
        <f t="shared" si="89"/>
        <v>n/a</v>
      </c>
      <c r="X331" s="723">
        <f t="shared" si="90"/>
        <v>40.325523795559626</v>
      </c>
      <c r="Y331" s="679"/>
      <c r="Z331" s="669">
        <f t="shared" si="91"/>
        <v>28.436018957345972</v>
      </c>
      <c r="AA331" s="910">
        <f t="shared" si="92"/>
        <v>11.175355450236967</v>
      </c>
      <c r="AB331" s="911">
        <v>12</v>
      </c>
      <c r="AC331" s="889">
        <v>2.11</v>
      </c>
      <c r="AD331" s="889" t="s">
        <v>136</v>
      </c>
      <c r="AE331" s="889">
        <v>2.2799999999999998</v>
      </c>
      <c r="AF331" s="889">
        <v>1.24</v>
      </c>
      <c r="AG331" s="889">
        <v>13.200000000000001</v>
      </c>
      <c r="AH331" s="889">
        <v>17.7</v>
      </c>
      <c r="AI331" s="889">
        <v>3.45</v>
      </c>
      <c r="AJ331" s="889">
        <v>0.70000000000000007</v>
      </c>
      <c r="AK331" s="889" t="s">
        <v>136</v>
      </c>
      <c r="AL331" s="902">
        <v>103.28</v>
      </c>
      <c r="AM331" s="896">
        <v>0.6</v>
      </c>
      <c r="AN331" s="889">
        <v>0.32</v>
      </c>
      <c r="AO331" s="762">
        <f t="shared" si="93"/>
        <v>19.597040468741287</v>
      </c>
      <c r="AP331" s="763">
        <f t="shared" si="94"/>
        <v>30.772395918978255</v>
      </c>
      <c r="AQ331" s="912">
        <f t="shared" si="95"/>
        <v>-21.521579021735505</v>
      </c>
      <c r="AR331" s="669">
        <f>INDEX(Historical!$C$7:$C$1381,MATCH(B331,Historical!$B$7:$B$1403,0))*IF(AH331="n/a",1.03,IF(AH331&lt;0,1.01,IF(AH331&gt;10,1.1,(1+AH331/100))))</f>
        <v>0.57200000000000006</v>
      </c>
      <c r="AS331" s="910">
        <f t="shared" si="96"/>
        <v>0.59173400000000009</v>
      </c>
      <c r="AT331" s="910">
        <f t="shared" si="97"/>
        <v>0.60948602000000007</v>
      </c>
      <c r="AU331" s="910">
        <f t="shared" si="97"/>
        <v>0.62777060060000012</v>
      </c>
      <c r="AV331" s="910">
        <f t="shared" si="97"/>
        <v>0.64660371861800015</v>
      </c>
      <c r="AW331" s="669">
        <f t="shared" si="98"/>
        <v>3.0475943392180005</v>
      </c>
      <c r="AX331" s="770">
        <f t="shared" si="99"/>
        <v>12.924488291849029</v>
      </c>
      <c r="AY331" s="959">
        <v>0.09</v>
      </c>
      <c r="AZ331" s="896">
        <v>7.7200000000000006</v>
      </c>
      <c r="BA331" s="896">
        <v>-12.44</v>
      </c>
      <c r="BB331" s="896">
        <v>-4.3</v>
      </c>
      <c r="BC331" s="896">
        <v>-1.21</v>
      </c>
      <c r="BE331" s="641">
        <v>2014</v>
      </c>
      <c r="BF331" s="922">
        <f t="shared" si="100"/>
        <v>0</v>
      </c>
      <c r="BG331" s="906">
        <v>1.0999999999999999</v>
      </c>
    </row>
    <row r="332" spans="1:59" ht="11.25" customHeight="1" x14ac:dyDescent="0.2">
      <c r="A332" s="895" t="s">
        <v>1255</v>
      </c>
      <c r="B332" s="899" t="s">
        <v>1256</v>
      </c>
      <c r="C332" s="957" t="s">
        <v>112</v>
      </c>
      <c r="D332" s="957" t="s">
        <v>1224</v>
      </c>
      <c r="E332" s="754">
        <v>9</v>
      </c>
      <c r="F332" s="1235">
        <v>520</v>
      </c>
      <c r="G332" s="1207" t="s">
        <v>106</v>
      </c>
      <c r="H332" s="1207" t="s">
        <v>106</v>
      </c>
      <c r="I332" s="889">
        <v>17.399999999999999</v>
      </c>
      <c r="J332" s="669">
        <f t="shared" si="86"/>
        <v>1.7241379310344827</v>
      </c>
      <c r="K332" s="901">
        <v>7.4999999999999997E-2</v>
      </c>
      <c r="L332" s="911">
        <v>4</v>
      </c>
      <c r="M332" s="660">
        <f t="shared" si="87"/>
        <v>0.3</v>
      </c>
      <c r="N332" s="894" t="s">
        <v>709</v>
      </c>
      <c r="O332" s="756">
        <v>7.2499999999999995E-2</v>
      </c>
      <c r="P332" s="885">
        <v>43794</v>
      </c>
      <c r="Q332" s="885">
        <v>43817</v>
      </c>
      <c r="R332" s="660">
        <f t="shared" si="88"/>
        <v>3.4482758620689689</v>
      </c>
      <c r="S332" s="721">
        <f>IF(INDEX(Historical!$D$7:$D$1379,MATCH(B332,Historical!$B$7:$B$1403,0))=0,"n/a",(INDEX(Historical!$C$7:$C$1381,MATCH(B332,Historical!$B$7:$B$1403,0))/INDEX(Historical!$D$7:$D$1379,MATCH(B332,Historical!$B$7:$B$1403,0))-1)*100)</f>
        <v>3.7234042553191626</v>
      </c>
      <c r="T332" s="721">
        <f>IF(INDEX(Historical!$F$7:$F$1372,MATCH(B332,Historical!$B$7:$B$1403,0))=0,"n/a",((INDEX(Historical!$C$7:$C$1381,MATCH(B332,Historical!$B$7:$B$1403,0))/INDEX(Historical!$F$7:$F$1372,MATCH(B332,Historical!$B$7:$B$1403,0)))^(1/3)-1)*100)</f>
        <v>11.678316506545784</v>
      </c>
      <c r="U332" s="721">
        <f>IF(INDEX(Historical!$H$7:$H$1372,MATCH(B332,Historical!$B$7:$B$1403,0))=0,"n/a",((INDEX(Historical!$C$7:$C$1381,MATCH(B332,Historical!$B$7:$B$1403,0))/INDEX(Historical!$H$7:$H$1372,MATCH(B332,Historical!$B$7:$B$1403,0)))^(1/5)-1)*100)</f>
        <v>17.607902252467355</v>
      </c>
      <c r="V332" s="721" t="str">
        <f>IF(INDEX(Historical!$O$7:$O$1372,MATCH(B332,Historical!$B$7:$B$1403,0))=0,"n/a",((INDEX(Historical!$C$7:$C$1381,MATCH(B332,Historical!$B$7:$B$1403,0))/INDEX(Historical!$O$7:$O$1372,MATCH(B332,Historical!$B$7:$B$1403,0)))^(1/10)-1)*100)</f>
        <v>n/a</v>
      </c>
      <c r="W332" s="722" t="str">
        <f t="shared" si="89"/>
        <v>n/a</v>
      </c>
      <c r="X332" s="723">
        <f t="shared" si="90"/>
        <v>8.2821741545001673E-2</v>
      </c>
      <c r="Y332" s="680"/>
      <c r="Z332" s="669">
        <f t="shared" si="91"/>
        <v>27.27272727272727</v>
      </c>
      <c r="AA332" s="910">
        <f t="shared" si="92"/>
        <v>15.818181818181815</v>
      </c>
      <c r="AB332" s="911">
        <v>9</v>
      </c>
      <c r="AC332" s="889">
        <v>1.1000000000000001</v>
      </c>
      <c r="AD332" s="889">
        <v>0.78</v>
      </c>
      <c r="AE332" s="889">
        <v>0.36</v>
      </c>
      <c r="AF332" s="889">
        <v>1.45</v>
      </c>
      <c r="AG332" s="889">
        <v>8.1</v>
      </c>
      <c r="AH332" s="891">
        <v>256.2</v>
      </c>
      <c r="AI332" s="891">
        <v>21.87</v>
      </c>
      <c r="AJ332" s="889">
        <v>212.6</v>
      </c>
      <c r="AK332" s="889">
        <v>20.41</v>
      </c>
      <c r="AL332" s="902">
        <v>806.49</v>
      </c>
      <c r="AM332" s="896">
        <v>8.1</v>
      </c>
      <c r="AN332" s="889">
        <v>2.3199999999999998</v>
      </c>
      <c r="AO332" s="762">
        <f t="shared" si="93"/>
        <v>3.5138583653200239</v>
      </c>
      <c r="AP332" s="763">
        <f t="shared" si="94"/>
        <v>19.332040183501839</v>
      </c>
      <c r="AQ332" s="912">
        <f t="shared" si="95"/>
        <v>0.96504045430472196</v>
      </c>
      <c r="AR332" s="669">
        <f>INDEX(Historical!$C$7:$C$1381,MATCH(B332,Historical!$B$7:$B$1403,0))*IF(AH332="n/a",1.03,IF(AH332&lt;0,1.01,IF(AH332&gt;10,1.1,(1+AH332/100))))</f>
        <v>0.32174999999999998</v>
      </c>
      <c r="AS332" s="910">
        <f t="shared" si="96"/>
        <v>0.35392499999999999</v>
      </c>
      <c r="AT332" s="910">
        <f t="shared" si="97"/>
        <v>0.38931750000000004</v>
      </c>
      <c r="AU332" s="910">
        <f t="shared" si="97"/>
        <v>0.42824925000000008</v>
      </c>
      <c r="AV332" s="910">
        <f t="shared" si="97"/>
        <v>0.47107417500000015</v>
      </c>
      <c r="AW332" s="669">
        <f t="shared" si="98"/>
        <v>1.9643159250000002</v>
      </c>
      <c r="AX332" s="770">
        <f t="shared" si="99"/>
        <v>11.289171982758623</v>
      </c>
      <c r="AY332" s="959">
        <v>2.14</v>
      </c>
      <c r="AZ332" s="896">
        <v>23.32</v>
      </c>
      <c r="BA332" s="896">
        <v>-31.759999999999998</v>
      </c>
      <c r="BB332" s="896">
        <v>-15.25</v>
      </c>
      <c r="BC332" s="896">
        <v>-8.5599999999999987</v>
      </c>
      <c r="BE332" s="641">
        <v>2012</v>
      </c>
      <c r="BF332" s="922">
        <f t="shared" si="100"/>
        <v>0</v>
      </c>
      <c r="BG332" s="906">
        <v>1.7999999999999998</v>
      </c>
    </row>
    <row r="333" spans="1:59" ht="11.25" customHeight="1" x14ac:dyDescent="0.2">
      <c r="A333" s="887" t="s">
        <v>602</v>
      </c>
      <c r="B333" s="899" t="s">
        <v>603</v>
      </c>
      <c r="C333" s="957" t="s">
        <v>112</v>
      </c>
      <c r="D333" s="957" t="s">
        <v>212</v>
      </c>
      <c r="E333" s="754">
        <v>23</v>
      </c>
      <c r="F333" s="1235">
        <v>151</v>
      </c>
      <c r="G333" s="1209" t="s">
        <v>37</v>
      </c>
      <c r="H333" s="1209" t="s">
        <v>37</v>
      </c>
      <c r="I333" s="898">
        <v>49.32</v>
      </c>
      <c r="J333" s="669">
        <f t="shared" si="86"/>
        <v>1.4193025141930251</v>
      </c>
      <c r="K333" s="908">
        <v>0.17499999999999999</v>
      </c>
      <c r="L333" s="911">
        <v>4</v>
      </c>
      <c r="M333" s="660">
        <f t="shared" si="87"/>
        <v>0.7</v>
      </c>
      <c r="N333" s="894" t="s">
        <v>565</v>
      </c>
      <c r="O333" s="757">
        <v>0.16</v>
      </c>
      <c r="P333" s="1196">
        <v>43846</v>
      </c>
      <c r="Q333" s="1196">
        <v>43865</v>
      </c>
      <c r="R333" s="660">
        <f t="shared" si="88"/>
        <v>9.3749999999999911</v>
      </c>
      <c r="S333" s="721">
        <f>IF(INDEX(Historical!$D$7:$D$1379,MATCH(B333,Historical!$B$7:$B$1403,0))=0,"n/a",(INDEX(Historical!$C$7:$C$1381,MATCH(B333,Historical!$B$7:$B$1403,0))/INDEX(Historical!$D$7:$D$1379,MATCH(B333,Historical!$B$7:$B$1403,0))-1)*100)</f>
        <v>21.212121212121215</v>
      </c>
      <c r="T333" s="721">
        <f>IF(INDEX(Historical!$F$7:$F$1372,MATCH(B333,Historical!$B$7:$B$1403,0))=0,"n/a",((INDEX(Historical!$C$7:$C$1381,MATCH(B333,Historical!$B$7:$B$1403,0))/INDEX(Historical!$F$7:$F$1372,MATCH(B333,Historical!$B$7:$B$1403,0)))^(1/3)-1)*100)</f>
        <v>13.30326698854094</v>
      </c>
      <c r="U333" s="721">
        <f>IF(INDEX(Historical!$H$7:$H$1372,MATCH(B333,Historical!$B$7:$B$1403,0))=0,"n/a",((INDEX(Historical!$C$7:$C$1381,MATCH(B333,Historical!$B$7:$B$1403,0))/INDEX(Historical!$H$7:$H$1372,MATCH(B333,Historical!$B$7:$B$1403,0)))^(1/5)-1)*100)</f>
        <v>11.784530914564041</v>
      </c>
      <c r="V333" s="721">
        <f>IF(INDEX(Historical!$O$7:$O$1372,MATCH(B333,Historical!$B$7:$B$1403,0))=0,"n/a",((INDEX(Historical!$C$7:$C$1381,MATCH(B333,Historical!$B$7:$B$1403,0))/INDEX(Historical!$O$7:$O$1372,MATCH(B333,Historical!$B$7:$B$1403,0)))^(1/10)-1)*100)</f>
        <v>9.7106438166846054</v>
      </c>
      <c r="W333" s="722">
        <f t="shared" si="89"/>
        <v>1.2135684447941679</v>
      </c>
      <c r="X333" s="723">
        <f t="shared" si="90"/>
        <v>1.1223362775775276</v>
      </c>
      <c r="Y333" s="677"/>
      <c r="Z333" s="669">
        <f t="shared" si="91"/>
        <v>35</v>
      </c>
      <c r="AA333" s="910">
        <f t="shared" si="92"/>
        <v>24.66</v>
      </c>
      <c r="AB333" s="911">
        <v>12</v>
      </c>
      <c r="AC333" s="889">
        <v>2</v>
      </c>
      <c r="AD333" s="889">
        <v>3.08</v>
      </c>
      <c r="AE333" s="889">
        <v>5.0599999999999996</v>
      </c>
      <c r="AF333" s="889">
        <v>8.0299999999999994</v>
      </c>
      <c r="AG333" s="889">
        <v>36.4</v>
      </c>
      <c r="AH333" s="889">
        <v>1.7999999999999998</v>
      </c>
      <c r="AI333" s="889">
        <v>6.34</v>
      </c>
      <c r="AJ333" s="889">
        <v>10.5</v>
      </c>
      <c r="AK333" s="889">
        <v>8</v>
      </c>
      <c r="AL333" s="902">
        <v>8320</v>
      </c>
      <c r="AM333" s="896">
        <v>1</v>
      </c>
      <c r="AN333" s="889">
        <v>0.17</v>
      </c>
      <c r="AO333" s="762">
        <f t="shared" si="93"/>
        <v>-11.456166571242935</v>
      </c>
      <c r="AP333" s="763">
        <f t="shared" si="94"/>
        <v>13.203833428757065</v>
      </c>
      <c r="AQ333" s="912">
        <f t="shared" si="95"/>
        <v>196.66277151000929</v>
      </c>
      <c r="AR333" s="669">
        <f>INDEX(Historical!$C$7:$C$1381,MATCH(B333,Historical!$B$7:$B$1403,0))*IF(AH333="n/a",1.03,IF(AH333&lt;0,1.01,IF(AH333&gt;10,1.1,(1+AH333/100))))</f>
        <v>0.65151999999999999</v>
      </c>
      <c r="AS333" s="910">
        <f t="shared" si="96"/>
        <v>0.69282636799999997</v>
      </c>
      <c r="AT333" s="910">
        <f t="shared" si="97"/>
        <v>0.74825247744000001</v>
      </c>
      <c r="AU333" s="910">
        <f t="shared" si="97"/>
        <v>0.80811267563520006</v>
      </c>
      <c r="AV333" s="910">
        <f t="shared" si="97"/>
        <v>0.87276168968601608</v>
      </c>
      <c r="AW333" s="669">
        <f t="shared" si="98"/>
        <v>3.7734732107612161</v>
      </c>
      <c r="AX333" s="770">
        <f t="shared" si="99"/>
        <v>7.651000021819172</v>
      </c>
      <c r="AY333" s="959">
        <v>0.92</v>
      </c>
      <c r="AZ333" s="896">
        <v>13.33</v>
      </c>
      <c r="BA333" s="896">
        <v>-13.450000000000001</v>
      </c>
      <c r="BB333" s="896">
        <v>-7.870000000000001</v>
      </c>
      <c r="BC333" s="896">
        <v>0.57000000000000006</v>
      </c>
      <c r="BE333" s="641">
        <v>1998</v>
      </c>
      <c r="BF333" s="922">
        <f t="shared" si="100"/>
        <v>2</v>
      </c>
      <c r="BG333" s="906">
        <v>21.099999999999998</v>
      </c>
    </row>
    <row r="334" spans="1:59" ht="11.25" customHeight="1" x14ac:dyDescent="0.2">
      <c r="A334" s="887" t="s">
        <v>1245</v>
      </c>
      <c r="B334" s="899" t="s">
        <v>1246</v>
      </c>
      <c r="C334" s="957" t="s">
        <v>246</v>
      </c>
      <c r="D334" s="957" t="s">
        <v>4374</v>
      </c>
      <c r="E334" s="754">
        <v>10</v>
      </c>
      <c r="F334" s="1235">
        <v>427</v>
      </c>
      <c r="G334" s="1208" t="s">
        <v>106</v>
      </c>
      <c r="H334" s="1208" t="s">
        <v>106</v>
      </c>
      <c r="I334" s="898">
        <v>24.22</v>
      </c>
      <c r="J334" s="669">
        <f t="shared" si="86"/>
        <v>2.5433526011560694</v>
      </c>
      <c r="K334" s="901">
        <v>0.154</v>
      </c>
      <c r="L334" s="911">
        <v>4</v>
      </c>
      <c r="M334" s="660">
        <f t="shared" si="87"/>
        <v>0.61599999999999999</v>
      </c>
      <c r="N334" s="894" t="s">
        <v>163</v>
      </c>
      <c r="O334" s="756">
        <v>0.13400000000000001</v>
      </c>
      <c r="P334" s="885">
        <v>43901</v>
      </c>
      <c r="Q334" s="885">
        <v>43927</v>
      </c>
      <c r="R334" s="660">
        <f t="shared" si="88"/>
        <v>14.925373134328348</v>
      </c>
      <c r="S334" s="721">
        <f>IF(INDEX(Historical!$D$7:$D$1379,MATCH(B334,Historical!$B$7:$B$1403,0))=0,"n/a",(INDEX(Historical!$C$7:$C$1381,MATCH(B334,Historical!$B$7:$B$1403,0))/INDEX(Historical!$D$7:$D$1379,MATCH(B334,Historical!$B$7:$B$1403,0))-1)*100)</f>
        <v>19.642857142857139</v>
      </c>
      <c r="T334" s="721">
        <f>IF(INDEX(Historical!$F$7:$F$1372,MATCH(B334,Historical!$B$7:$B$1403,0))=0,"n/a",((INDEX(Historical!$C$7:$C$1381,MATCH(B334,Historical!$B$7:$B$1403,0))/INDEX(Historical!$F$7:$F$1372,MATCH(B334,Historical!$B$7:$B$1403,0)))^(1/3)-1)*100)</f>
        <v>21.478065450928806</v>
      </c>
      <c r="U334" s="721">
        <f>IF(INDEX(Historical!$H$7:$H$1372,MATCH(B334,Historical!$B$7:$B$1403,0))=0,"n/a",((INDEX(Historical!$C$7:$C$1381,MATCH(B334,Historical!$B$7:$B$1403,0))/INDEX(Historical!$H$7:$H$1372,MATCH(B334,Historical!$B$7:$B$1403,0)))^(1/5)-1)*100)</f>
        <v>20.045328934506699</v>
      </c>
      <c r="V334" s="721" t="str">
        <f>IF(INDEX(Historical!$O$7:$O$1372,MATCH(B334,Historical!$B$7:$B$1403,0))=0,"n/a",((INDEX(Historical!$C$7:$C$1381,MATCH(B334,Historical!$B$7:$B$1403,0))/INDEX(Historical!$O$7:$O$1372,MATCH(B334,Historical!$B$7:$B$1403,0)))^(1/10)-1)*100)</f>
        <v>n/a</v>
      </c>
      <c r="W334" s="722" t="str">
        <f t="shared" si="89"/>
        <v>n/a</v>
      </c>
      <c r="X334" s="723">
        <f t="shared" si="90"/>
        <v>7.7097418978871914</v>
      </c>
      <c r="Y334" s="682"/>
      <c r="Z334" s="669">
        <f t="shared" si="91"/>
        <v>44</v>
      </c>
      <c r="AA334" s="910">
        <f t="shared" si="92"/>
        <v>17.3</v>
      </c>
      <c r="AB334" s="911">
        <v>9</v>
      </c>
      <c r="AC334" s="889">
        <v>1.4</v>
      </c>
      <c r="AD334" s="889">
        <v>1.02</v>
      </c>
      <c r="AE334" s="889">
        <v>1.73</v>
      </c>
      <c r="AF334" s="889">
        <v>2.5099999999999998</v>
      </c>
      <c r="AG334" s="889">
        <v>15.4</v>
      </c>
      <c r="AH334" s="889">
        <v>2.7</v>
      </c>
      <c r="AI334" s="889">
        <v>10.92</v>
      </c>
      <c r="AJ334" s="889">
        <v>2.6</v>
      </c>
      <c r="AK334" s="889">
        <v>17</v>
      </c>
      <c r="AL334" s="902">
        <v>5020</v>
      </c>
      <c r="AM334" s="896">
        <v>8.4</v>
      </c>
      <c r="AN334" s="889">
        <v>0.5</v>
      </c>
      <c r="AO334" s="762">
        <f t="shared" si="93"/>
        <v>5.2886815356627679</v>
      </c>
      <c r="AP334" s="763">
        <f t="shared" si="94"/>
        <v>22.588681535662769</v>
      </c>
      <c r="AQ334" s="912">
        <f t="shared" si="95"/>
        <v>38.921240676547072</v>
      </c>
      <c r="AR334" s="669">
        <f>INDEX(Historical!$C$7:$C$1381,MATCH(B334,Historical!$B$7:$B$1403,0))*IF(AH334="n/a",1.03,IF(AH334&lt;0,1.01,IF(AH334&gt;10,1.1,(1+AH334/100))))</f>
        <v>0.55047199999999996</v>
      </c>
      <c r="AS334" s="910">
        <f t="shared" si="96"/>
        <v>0.60551920000000004</v>
      </c>
      <c r="AT334" s="910">
        <f t="shared" si="97"/>
        <v>0.66607112000000013</v>
      </c>
      <c r="AU334" s="910">
        <f t="shared" si="97"/>
        <v>0.73267823200000015</v>
      </c>
      <c r="AV334" s="910">
        <f t="shared" si="97"/>
        <v>0.80594605520000018</v>
      </c>
      <c r="AW334" s="669">
        <f t="shared" si="98"/>
        <v>3.3606866072000003</v>
      </c>
      <c r="AX334" s="770">
        <f t="shared" si="99"/>
        <v>13.875667246903387</v>
      </c>
      <c r="AY334" s="959">
        <v>0.85</v>
      </c>
      <c r="AZ334" s="896">
        <v>3.2800000000000002</v>
      </c>
      <c r="BA334" s="896">
        <v>-40.050000000000004</v>
      </c>
      <c r="BB334" s="896">
        <v>-15.540000000000001</v>
      </c>
      <c r="BC334" s="896">
        <v>-26.939999999999998</v>
      </c>
      <c r="BE334" s="641">
        <v>2011</v>
      </c>
      <c r="BF334" s="922">
        <f t="shared" si="100"/>
        <v>0</v>
      </c>
      <c r="BG334" s="906">
        <v>9.1</v>
      </c>
    </row>
    <row r="335" spans="1:59" ht="11.25" customHeight="1" x14ac:dyDescent="0.2">
      <c r="A335" s="905" t="s">
        <v>4061</v>
      </c>
      <c r="B335" s="899" t="s">
        <v>4062</v>
      </c>
      <c r="C335" s="957" t="s">
        <v>153</v>
      </c>
      <c r="D335" s="957" t="s">
        <v>919</v>
      </c>
      <c r="E335" s="754">
        <v>6</v>
      </c>
      <c r="F335" s="1235">
        <v>813</v>
      </c>
      <c r="G335" s="1213" t="s">
        <v>106</v>
      </c>
      <c r="H335" s="1213" t="s">
        <v>106</v>
      </c>
      <c r="I335" s="898">
        <v>69.36</v>
      </c>
      <c r="J335" s="669">
        <f t="shared" si="86"/>
        <v>3.9215686274509811</v>
      </c>
      <c r="K335" s="901">
        <v>0.68</v>
      </c>
      <c r="L335" s="911">
        <v>4</v>
      </c>
      <c r="M335" s="660">
        <f t="shared" si="87"/>
        <v>2.72</v>
      </c>
      <c r="N335" s="894" t="s">
        <v>288</v>
      </c>
      <c r="O335" s="756">
        <v>0.63</v>
      </c>
      <c r="P335" s="885">
        <v>43902</v>
      </c>
      <c r="Q335" s="885">
        <v>43920</v>
      </c>
      <c r="R335" s="660">
        <f t="shared" si="88"/>
        <v>7.936507936507943</v>
      </c>
      <c r="S335" s="721">
        <f>IF(INDEX(Historical!$D$7:$D$1379,MATCH(B335,Historical!$B$7:$B$1403,0))=0,"n/a",(INDEX(Historical!$C$7:$C$1381,MATCH(B335,Historical!$B$7:$B$1403,0))/INDEX(Historical!$D$7:$D$1379,MATCH(B335,Historical!$B$7:$B$1403,0))-1)*100)</f>
        <v>10.526315789473696</v>
      </c>
      <c r="T335" s="721">
        <f>IF(INDEX(Historical!$F$7:$F$1372,MATCH(B335,Historical!$B$7:$B$1403,0))=0,"n/a",((INDEX(Historical!$C$7:$C$1381,MATCH(B335,Historical!$B$7:$B$1403,0))/INDEX(Historical!$F$7:$F$1372,MATCH(B335,Historical!$B$7:$B$1403,0)))^(1/3)-1)*100)</f>
        <v>11.052303824457699</v>
      </c>
      <c r="U335" s="721" t="str">
        <f>IF(INDEX(Historical!$H$7:$H$1372,MATCH(B335,Historical!$B$7:$B$1403,0))=0,"n/a",((INDEX(Historical!$C$7:$C$1381,MATCH(B335,Historical!$B$7:$B$1403,0))/INDEX(Historical!$H$7:$H$1372,MATCH(B335,Historical!$B$7:$B$1403,0)))^(1/5)-1)*100)</f>
        <v>n/a</v>
      </c>
      <c r="V335" s="721" t="str">
        <f>IF(INDEX(Historical!$O$7:$O$1372,MATCH(B335,Historical!$B$7:$B$1403,0))=0,"n/a",((INDEX(Historical!$C$7:$C$1381,MATCH(B335,Historical!$B$7:$B$1403,0))/INDEX(Historical!$O$7:$O$1372,MATCH(B335,Historical!$B$7:$B$1403,0)))^(1/10)-1)*100)</f>
        <v>n/a</v>
      </c>
      <c r="W335" s="722" t="str">
        <f t="shared" si="89"/>
        <v>n/a</v>
      </c>
      <c r="X335" s="723" t="str">
        <f t="shared" si="90"/>
        <v>n/a</v>
      </c>
      <c r="Y335" s="900"/>
      <c r="Z335" s="669">
        <f t="shared" si="91"/>
        <v>64.60807600950119</v>
      </c>
      <c r="AA335" s="910">
        <f t="shared" si="92"/>
        <v>16.475059382422803</v>
      </c>
      <c r="AB335" s="911">
        <v>12</v>
      </c>
      <c r="AC335" s="889">
        <v>4.21</v>
      </c>
      <c r="AD335" s="889">
        <v>12.14</v>
      </c>
      <c r="AE335" s="889">
        <v>3.91</v>
      </c>
      <c r="AF335" s="889">
        <v>4.2699999999999996</v>
      </c>
      <c r="AG335" s="889">
        <v>27.500000000000004</v>
      </c>
      <c r="AH335" s="889">
        <v>-45.6</v>
      </c>
      <c r="AI335" s="889">
        <v>-1.1100000000000001</v>
      </c>
      <c r="AJ335" s="889">
        <v>18.099999999999998</v>
      </c>
      <c r="AK335" s="889">
        <v>1.3599999999999999</v>
      </c>
      <c r="AL335" s="902">
        <v>87880</v>
      </c>
      <c r="AM335" s="896">
        <v>0.53</v>
      </c>
      <c r="AN335" s="889">
        <v>1.19</v>
      </c>
      <c r="AO335" s="762" t="str">
        <f t="shared" si="93"/>
        <v>n/a</v>
      </c>
      <c r="AP335" s="763" t="str">
        <f t="shared" si="94"/>
        <v>n/a</v>
      </c>
      <c r="AQ335" s="912">
        <f t="shared" si="95"/>
        <v>76.821948817253087</v>
      </c>
      <c r="AR335" s="669">
        <f>INDEX(Historical!$C$7:$C$1381,MATCH(B335,Historical!$B$7:$B$1403,0))*IF(AH335="n/a",1.03,IF(AH335&lt;0,1.01,IF(AH335&gt;10,1.1,(1+AH335/100))))</f>
        <v>2.5451999999999999</v>
      </c>
      <c r="AS335" s="910">
        <f t="shared" si="96"/>
        <v>2.5706519999999999</v>
      </c>
      <c r="AT335" s="910">
        <f t="shared" si="97"/>
        <v>2.6056128672000001</v>
      </c>
      <c r="AU335" s="910">
        <f t="shared" si="97"/>
        <v>2.64104920219392</v>
      </c>
      <c r="AV335" s="910">
        <f t="shared" si="97"/>
        <v>2.6769674713437577</v>
      </c>
      <c r="AW335" s="669">
        <f t="shared" si="98"/>
        <v>13.039481540737679</v>
      </c>
      <c r="AX335" s="770">
        <f t="shared" si="99"/>
        <v>18.799713870729065</v>
      </c>
      <c r="AY335" s="959">
        <v>1.27</v>
      </c>
      <c r="AZ335" s="896">
        <v>13.91</v>
      </c>
      <c r="BA335" s="896">
        <v>-12.07</v>
      </c>
      <c r="BB335" s="896">
        <v>4.7300000000000004</v>
      </c>
      <c r="BC335" s="896">
        <v>5.74</v>
      </c>
      <c r="BE335" s="641">
        <v>2015</v>
      </c>
      <c r="BF335" s="922">
        <f t="shared" si="100"/>
        <v>0</v>
      </c>
      <c r="BG335" s="906">
        <v>9.6</v>
      </c>
    </row>
    <row r="336" spans="1:59" s="796" customFormat="1" ht="11.25" customHeight="1" x14ac:dyDescent="0.2">
      <c r="A336" s="777" t="s">
        <v>4488</v>
      </c>
      <c r="B336" s="804" t="s">
        <v>4487</v>
      </c>
      <c r="C336" s="957" t="s">
        <v>108</v>
      </c>
      <c r="D336" s="957" t="s">
        <v>118</v>
      </c>
      <c r="E336" s="778">
        <v>14</v>
      </c>
      <c r="F336" s="1235">
        <v>275</v>
      </c>
      <c r="G336" s="1234" t="s">
        <v>115</v>
      </c>
      <c r="H336" s="1234" t="s">
        <v>115</v>
      </c>
      <c r="I336" s="779">
        <v>92.66</v>
      </c>
      <c r="J336" s="780">
        <f t="shared" si="86"/>
        <v>0.74465788905676666</v>
      </c>
      <c r="K336" s="781">
        <v>0.17249999999999999</v>
      </c>
      <c r="L336" s="782">
        <v>4</v>
      </c>
      <c r="M336" s="783">
        <f t="shared" si="87"/>
        <v>0.69</v>
      </c>
      <c r="N336" s="784" t="s">
        <v>139</v>
      </c>
      <c r="O336" s="785">
        <v>0.16</v>
      </c>
      <c r="P336" s="800">
        <v>43559</v>
      </c>
      <c r="Q336" s="800">
        <v>43586</v>
      </c>
      <c r="R336" s="783">
        <f t="shared" si="88"/>
        <v>7.8124999999999893</v>
      </c>
      <c r="S336" s="721">
        <f>IF(INDEX(Historical!$D$7:$D$1379,MATCH(B336,Historical!$B$7:$B$1403,0))=0,"n/a",(INDEX(Historical!$C$7:$C$1381,MATCH(B336,Historical!$B$7:$B$1403,0))/INDEX(Historical!$D$7:$D$1379,MATCH(B336,Historical!$B$7:$B$1403,0))-1)*100)</f>
        <v>7.5396825396825351</v>
      </c>
      <c r="T336" s="721">
        <f>IF(INDEX(Historical!$F$7:$F$1372,MATCH(B336,Historical!$B$7:$B$1403,0))=0,"n/a",((INDEX(Historical!$C$7:$C$1381,MATCH(B336,Historical!$B$7:$B$1403,0))/INDEX(Historical!$F$7:$F$1372,MATCH(B336,Historical!$B$7:$B$1403,0)))^(1/3)-1)*100)</f>
        <v>6.8740101711165735</v>
      </c>
      <c r="U336" s="721">
        <f>IF(INDEX(Historical!$H$7:$H$1372,MATCH(B336,Historical!$B$7:$B$1403,0))=0,"n/a",((INDEX(Historical!$C$7:$C$1381,MATCH(B336,Historical!$B$7:$B$1403,0))/INDEX(Historical!$H$7:$H$1372,MATCH(B336,Historical!$B$7:$B$1403,0)))^(1/5)-1)*100)</f>
        <v>6.5500769692147021</v>
      </c>
      <c r="V336" s="721">
        <f>IF(INDEX(Historical!$O$7:$O$1372,MATCH(B336,Historical!$B$7:$B$1403,0))=0,"n/a",((INDEX(Historical!$C$7:$C$1381,MATCH(B336,Historical!$B$7:$B$1403,0))/INDEX(Historical!$O$7:$O$1372,MATCH(B336,Historical!$B$7:$B$1403,0)))^(1/10)-1)*100)</f>
        <v>10.532598280175254</v>
      </c>
      <c r="W336" s="722">
        <f t="shared" si="89"/>
        <v>0.62188614765109163</v>
      </c>
      <c r="X336" s="723">
        <f t="shared" si="90"/>
        <v>0.60648860826062057</v>
      </c>
      <c r="Y336" s="801"/>
      <c r="Z336" s="780">
        <f t="shared" si="91"/>
        <v>10.102489019033674</v>
      </c>
      <c r="AA336" s="788">
        <f t="shared" si="92"/>
        <v>13.566617862371888</v>
      </c>
      <c r="AB336" s="782">
        <v>12</v>
      </c>
      <c r="AC336" s="789">
        <v>6.83</v>
      </c>
      <c r="AD336" s="789">
        <v>1.86</v>
      </c>
      <c r="AE336" s="789">
        <v>2.2400000000000002</v>
      </c>
      <c r="AF336" s="789">
        <v>1.38</v>
      </c>
      <c r="AG336" s="789">
        <v>11.200000000000001</v>
      </c>
      <c r="AH336" s="789">
        <v>24.5</v>
      </c>
      <c r="AI336" s="789">
        <v>6.54</v>
      </c>
      <c r="AJ336" s="789">
        <v>10.8</v>
      </c>
      <c r="AK336" s="789">
        <v>7.3</v>
      </c>
      <c r="AL336" s="790">
        <v>10130</v>
      </c>
      <c r="AM336" s="791">
        <v>1.5</v>
      </c>
      <c r="AN336" s="789">
        <v>0.22</v>
      </c>
      <c r="AO336" s="792">
        <f t="shared" si="93"/>
        <v>-6.2718830041004194</v>
      </c>
      <c r="AP336" s="793">
        <f t="shared" si="94"/>
        <v>7.2947348582714691</v>
      </c>
      <c r="AQ336" s="794">
        <f t="shared" si="95"/>
        <v>-8.7812576517956487</v>
      </c>
      <c r="AR336" s="669">
        <f>INDEX(Historical!$C$7:$C$1381,MATCH(B336,Historical!$B$7:$B$1403,0))*IF(AH336="n/a",1.03,IF(AH336&lt;0,1.01,IF(AH336&gt;10,1.1,(1+AH336/100))))</f>
        <v>0.74525000000000008</v>
      </c>
      <c r="AS336" s="788">
        <f t="shared" si="96"/>
        <v>0.79398935000000004</v>
      </c>
      <c r="AT336" s="788">
        <f t="shared" si="97"/>
        <v>0.85195057254999995</v>
      </c>
      <c r="AU336" s="788">
        <f t="shared" si="97"/>
        <v>0.91414296434614994</v>
      </c>
      <c r="AV336" s="788">
        <f t="shared" si="97"/>
        <v>0.98087540074341883</v>
      </c>
      <c r="AW336" s="780">
        <f t="shared" si="98"/>
        <v>4.2862082876395693</v>
      </c>
      <c r="AX336" s="795">
        <f t="shared" si="99"/>
        <v>4.6257374138134786</v>
      </c>
      <c r="AY336" s="960">
        <v>0.94</v>
      </c>
      <c r="AZ336" s="791">
        <v>15.629999999999999</v>
      </c>
      <c r="BA336" s="791">
        <v>-16.84</v>
      </c>
      <c r="BB336" s="791">
        <v>-12.479999999999999</v>
      </c>
      <c r="BC336" s="791">
        <v>-3.5900000000000003</v>
      </c>
      <c r="BD336" s="933"/>
      <c r="BE336" s="641">
        <v>2006</v>
      </c>
      <c r="BF336" s="922">
        <f t="shared" si="100"/>
        <v>1</v>
      </c>
      <c r="BG336" s="847">
        <v>2.9000000000000004</v>
      </c>
    </row>
    <row r="337" spans="1:59" ht="11.25" customHeight="1" x14ac:dyDescent="0.2">
      <c r="A337" s="905" t="s">
        <v>4392</v>
      </c>
      <c r="B337" s="899" t="s">
        <v>3833</v>
      </c>
      <c r="C337" s="957" t="s">
        <v>4335</v>
      </c>
      <c r="D337" s="957" t="s">
        <v>4336</v>
      </c>
      <c r="E337" s="754">
        <v>6</v>
      </c>
      <c r="F337" s="1235">
        <v>788</v>
      </c>
      <c r="G337" s="1214" t="s">
        <v>106</v>
      </c>
      <c r="H337" s="1214" t="s">
        <v>106</v>
      </c>
      <c r="I337" s="898">
        <v>44.67</v>
      </c>
      <c r="J337" s="669">
        <f t="shared" si="86"/>
        <v>6.2681889411237961</v>
      </c>
      <c r="K337" s="901">
        <v>0.7</v>
      </c>
      <c r="L337" s="911">
        <v>4</v>
      </c>
      <c r="M337" s="660">
        <f t="shared" si="87"/>
        <v>2.8</v>
      </c>
      <c r="N337" s="894" t="s">
        <v>288</v>
      </c>
      <c r="O337" s="756">
        <v>0.68</v>
      </c>
      <c r="P337" s="885">
        <v>43810</v>
      </c>
      <c r="Q337" s="885">
        <v>43825</v>
      </c>
      <c r="R337" s="660">
        <f t="shared" si="88"/>
        <v>2.9411764705882213</v>
      </c>
      <c r="S337" s="721">
        <f>IF(INDEX(Historical!$D$7:$D$1379,MATCH(B337,Historical!$B$7:$B$1403,0))=0,"n/a",(INDEX(Historical!$C$7:$C$1381,MATCH(B337,Historical!$B$7:$B$1403,0))/INDEX(Historical!$D$7:$D$1379,MATCH(B337,Historical!$B$7:$B$1403,0))-1)*100)</f>
        <v>6.6147859922179197</v>
      </c>
      <c r="T337" s="721">
        <f>IF(INDEX(Historical!$F$7:$F$1372,MATCH(B337,Historical!$B$7:$B$1403,0))=0,"n/a",((INDEX(Historical!$C$7:$C$1381,MATCH(B337,Historical!$B$7:$B$1403,0))/INDEX(Historical!$F$7:$F$1372,MATCH(B337,Historical!$B$7:$B$1403,0)))^(1/3)-1)*100)</f>
        <v>5.7030517460116004</v>
      </c>
      <c r="U337" s="721">
        <f>IF(INDEX(Historical!$H$7:$H$1372,MATCH(B337,Historical!$B$7:$B$1403,0))=0,"n/a",((INDEX(Historical!$C$7:$C$1381,MATCH(B337,Historical!$B$7:$B$1403,0))/INDEX(Historical!$H$7:$H$1372,MATCH(B337,Historical!$B$7:$B$1403,0)))^(1/5)-1)*100)</f>
        <v>5.666529946374399</v>
      </c>
      <c r="V337" s="721" t="str">
        <f>IF(INDEX(Historical!$O$7:$O$1372,MATCH(B337,Historical!$B$7:$B$1403,0))=0,"n/a",((INDEX(Historical!$C$7:$C$1381,MATCH(B337,Historical!$B$7:$B$1403,0))/INDEX(Historical!$O$7:$O$1372,MATCH(B337,Historical!$B$7:$B$1403,0)))^(1/10)-1)*100)</f>
        <v>n/a</v>
      </c>
      <c r="W337" s="722" t="str">
        <f t="shared" si="89"/>
        <v>n/a</v>
      </c>
      <c r="X337" s="723">
        <f t="shared" si="90"/>
        <v>0.81066236714941331</v>
      </c>
      <c r="Y337" s="900"/>
      <c r="Z337" s="669">
        <f t="shared" si="91"/>
        <v>186.66666666666666</v>
      </c>
      <c r="AA337" s="910">
        <f t="shared" si="92"/>
        <v>29.78</v>
      </c>
      <c r="AB337" s="911">
        <v>12</v>
      </c>
      <c r="AC337" s="889">
        <v>1.5</v>
      </c>
      <c r="AD337" s="889">
        <v>2.75</v>
      </c>
      <c r="AE337" s="889">
        <v>8.1199999999999992</v>
      </c>
      <c r="AF337" s="889">
        <v>4.55</v>
      </c>
      <c r="AG337" s="889">
        <v>14.899999999999999</v>
      </c>
      <c r="AH337" s="889">
        <v>14.6</v>
      </c>
      <c r="AI337" s="889">
        <v>2.7</v>
      </c>
      <c r="AJ337" s="889">
        <v>6.99</v>
      </c>
      <c r="AK337" s="889">
        <v>10.86</v>
      </c>
      <c r="AL337" s="902">
        <v>9480</v>
      </c>
      <c r="AM337" s="896">
        <v>2.7</v>
      </c>
      <c r="AN337" s="889">
        <v>2.73</v>
      </c>
      <c r="AO337" s="762">
        <f t="shared" si="93"/>
        <v>-17.845281112501805</v>
      </c>
      <c r="AP337" s="763">
        <f t="shared" si="94"/>
        <v>11.934718887498196</v>
      </c>
      <c r="AQ337" s="912">
        <f t="shared" si="95"/>
        <v>145.40125871270052</v>
      </c>
      <c r="AR337" s="669">
        <f>INDEX(Historical!$C$7:$C$1381,MATCH(B337,Historical!$B$7:$B$1403,0))*IF(AH337="n/a",1.03,IF(AH337&lt;0,1.01,IF(AH337&gt;10,1.1,(1+AH337/100))))</f>
        <v>3.0140000000000007</v>
      </c>
      <c r="AS337" s="910">
        <f t="shared" si="96"/>
        <v>3.0953780000000006</v>
      </c>
      <c r="AT337" s="910">
        <f t="shared" si="97"/>
        <v>3.4049158000000008</v>
      </c>
      <c r="AU337" s="910">
        <f t="shared" si="97"/>
        <v>3.7454073800000014</v>
      </c>
      <c r="AV337" s="910">
        <f t="shared" si="97"/>
        <v>4.1199481180000017</v>
      </c>
      <c r="AW337" s="669">
        <f t="shared" si="98"/>
        <v>17.379649298000004</v>
      </c>
      <c r="AX337" s="770">
        <f t="shared" si="99"/>
        <v>38.906759117976279</v>
      </c>
      <c r="AY337" s="959">
        <v>0.62</v>
      </c>
      <c r="AZ337" s="896">
        <v>26.22</v>
      </c>
      <c r="BA337" s="896">
        <v>-12.389999999999999</v>
      </c>
      <c r="BB337" s="896">
        <v>-2.17</v>
      </c>
      <c r="BC337" s="896">
        <v>8.86</v>
      </c>
      <c r="BE337" s="641">
        <v>2014</v>
      </c>
      <c r="BF337" s="922">
        <f t="shared" si="100"/>
        <v>0</v>
      </c>
      <c r="BG337" s="906">
        <v>3.8</v>
      </c>
    </row>
    <row r="338" spans="1:59" ht="11.25" customHeight="1" x14ac:dyDescent="0.2">
      <c r="A338" s="887" t="s">
        <v>1097</v>
      </c>
      <c r="B338" s="899" t="s">
        <v>1098</v>
      </c>
      <c r="C338" s="957" t="s">
        <v>4207</v>
      </c>
      <c r="D338" s="957" t="s">
        <v>4354</v>
      </c>
      <c r="E338" s="754">
        <v>10</v>
      </c>
      <c r="F338" s="1235">
        <v>423</v>
      </c>
      <c r="G338" s="1207" t="s">
        <v>106</v>
      </c>
      <c r="H338" s="1207" t="s">
        <v>106</v>
      </c>
      <c r="I338" s="898">
        <v>23.86</v>
      </c>
      <c r="J338" s="669">
        <f t="shared" si="86"/>
        <v>3.6881810561609392</v>
      </c>
      <c r="K338" s="901">
        <v>0.22</v>
      </c>
      <c r="L338" s="911">
        <v>4</v>
      </c>
      <c r="M338" s="660">
        <f t="shared" si="87"/>
        <v>0.88</v>
      </c>
      <c r="N338" s="894" t="s">
        <v>151</v>
      </c>
      <c r="O338" s="756">
        <v>0.2</v>
      </c>
      <c r="P338" s="885">
        <v>43888</v>
      </c>
      <c r="Q338" s="885">
        <v>43921</v>
      </c>
      <c r="R338" s="660">
        <f t="shared" si="88"/>
        <v>9.9999999999999947</v>
      </c>
      <c r="S338" s="721">
        <f>IF(INDEX(Historical!$D$7:$D$1379,MATCH(B338,Historical!$B$7:$B$1403,0))=0,"n/a",(INDEX(Historical!$C$7:$C$1381,MATCH(B338,Historical!$B$7:$B$1403,0))/INDEX(Historical!$D$7:$D$1379,MATCH(B338,Historical!$B$7:$B$1403,0))-1)*100)</f>
        <v>11.111111111111116</v>
      </c>
      <c r="T338" s="721">
        <f>IF(INDEX(Historical!$F$7:$F$1372,MATCH(B338,Historical!$B$7:$B$1403,0))=0,"n/a",((INDEX(Historical!$C$7:$C$1381,MATCH(B338,Historical!$B$7:$B$1403,0))/INDEX(Historical!$F$7:$F$1372,MATCH(B338,Historical!$B$7:$B$1403,0)))^(1/3)-1)*100)</f>
        <v>13.998396445113137</v>
      </c>
      <c r="U338" s="721">
        <f>IF(INDEX(Historical!$H$7:$H$1372,MATCH(B338,Historical!$B$7:$B$1403,0))=0,"n/a",((INDEX(Historical!$C$7:$C$1381,MATCH(B338,Historical!$B$7:$B$1403,0))/INDEX(Historical!$H$7:$H$1372,MATCH(B338,Historical!$B$7:$B$1403,0)))^(1/5)-1)*100)</f>
        <v>14.869835499703509</v>
      </c>
      <c r="V338" s="721">
        <f>IF(INDEX(Historical!$O$7:$O$1372,MATCH(B338,Historical!$B$7:$B$1403,0))=0,"n/a",((INDEX(Historical!$C$7:$C$1381,MATCH(B338,Historical!$B$7:$B$1403,0))/INDEX(Historical!$O$7:$O$1372,MATCH(B338,Historical!$B$7:$B$1403,0)))^(1/10)-1)*100)</f>
        <v>14.869835499703509</v>
      </c>
      <c r="W338" s="722">
        <f t="shared" si="89"/>
        <v>1</v>
      </c>
      <c r="X338" s="723" t="str">
        <f t="shared" si="90"/>
        <v>n/a</v>
      </c>
      <c r="Y338" s="679"/>
      <c r="Z338" s="669">
        <f t="shared" si="91"/>
        <v>83.80952380952381</v>
      </c>
      <c r="AA338" s="910">
        <f t="shared" si="92"/>
        <v>22.723809523809521</v>
      </c>
      <c r="AB338" s="911">
        <v>12</v>
      </c>
      <c r="AC338" s="889">
        <v>1.05</v>
      </c>
      <c r="AD338" s="889">
        <v>2.14</v>
      </c>
      <c r="AE338" s="889">
        <v>1.6</v>
      </c>
      <c r="AF338" s="889">
        <v>1.57</v>
      </c>
      <c r="AG338" s="889">
        <v>7.9</v>
      </c>
      <c r="AH338" s="891">
        <v>-5.7</v>
      </c>
      <c r="AI338" s="891">
        <v>23.810000000000002</v>
      </c>
      <c r="AJ338" s="889">
        <v>-9.1999999999999993</v>
      </c>
      <c r="AK338" s="889">
        <v>10.59</v>
      </c>
      <c r="AL338" s="902">
        <v>18440</v>
      </c>
      <c r="AM338" s="896">
        <v>0.1</v>
      </c>
      <c r="AN338" s="889">
        <v>0.73</v>
      </c>
      <c r="AO338" s="762">
        <f t="shared" si="93"/>
        <v>-4.1657929679450731</v>
      </c>
      <c r="AP338" s="763">
        <f t="shared" si="94"/>
        <v>18.558016555864448</v>
      </c>
      <c r="AQ338" s="912">
        <f t="shared" si="95"/>
        <v>25.921282205071705</v>
      </c>
      <c r="AR338" s="669">
        <f>INDEX(Historical!$C$7:$C$1381,MATCH(B338,Historical!$B$7:$B$1403,0))*IF(AH338="n/a",1.03,IF(AH338&lt;0,1.01,IF(AH338&gt;10,1.1,(1+AH338/100))))</f>
        <v>0.80800000000000005</v>
      </c>
      <c r="AS338" s="910">
        <f t="shared" si="96"/>
        <v>0.88880000000000015</v>
      </c>
      <c r="AT338" s="910">
        <f t="shared" si="97"/>
        <v>0.97768000000000022</v>
      </c>
      <c r="AU338" s="910">
        <f t="shared" si="97"/>
        <v>1.0754480000000004</v>
      </c>
      <c r="AV338" s="910">
        <f t="shared" si="97"/>
        <v>1.1829928000000005</v>
      </c>
      <c r="AW338" s="669">
        <f t="shared" si="98"/>
        <v>4.9329208000000015</v>
      </c>
      <c r="AX338" s="770">
        <f t="shared" si="99"/>
        <v>20.674437552388941</v>
      </c>
      <c r="AY338" s="959">
        <v>1.23</v>
      </c>
      <c r="AZ338" s="896">
        <v>0.77999999999999992</v>
      </c>
      <c r="BA338" s="896">
        <v>-32.479999999999997</v>
      </c>
      <c r="BB338" s="896">
        <v>-16.520000000000003</v>
      </c>
      <c r="BC338" s="896">
        <v>-19.189999999999998</v>
      </c>
      <c r="BE338" s="641">
        <v>2011</v>
      </c>
      <c r="BF338" s="922">
        <f t="shared" si="100"/>
        <v>0</v>
      </c>
      <c r="BG338" s="906">
        <v>3.1</v>
      </c>
    </row>
    <row r="339" spans="1:59" ht="11.25" customHeight="1" x14ac:dyDescent="0.2">
      <c r="A339" s="887" t="s">
        <v>1236</v>
      </c>
      <c r="B339" s="899" t="s">
        <v>1237</v>
      </c>
      <c r="C339" s="957" t="s">
        <v>246</v>
      </c>
      <c r="D339" s="957" t="s">
        <v>4350</v>
      </c>
      <c r="E339" s="754">
        <v>9</v>
      </c>
      <c r="F339" s="1235">
        <v>465</v>
      </c>
      <c r="G339" s="1158" t="s">
        <v>106</v>
      </c>
      <c r="H339" s="1158" t="s">
        <v>106</v>
      </c>
      <c r="I339" s="898">
        <v>26.7</v>
      </c>
      <c r="J339" s="669">
        <f t="shared" si="86"/>
        <v>1.7228464419475658</v>
      </c>
      <c r="K339" s="901">
        <v>0.115</v>
      </c>
      <c r="L339" s="911">
        <v>4</v>
      </c>
      <c r="M339" s="660">
        <f t="shared" si="87"/>
        <v>0.46</v>
      </c>
      <c r="N339" s="894" t="s">
        <v>621</v>
      </c>
      <c r="O339" s="756">
        <v>0.11</v>
      </c>
      <c r="P339" s="636">
        <v>43564</v>
      </c>
      <c r="Q339" s="636">
        <v>43579</v>
      </c>
      <c r="R339" s="660">
        <f t="shared" si="88"/>
        <v>4.5454545454545494</v>
      </c>
      <c r="S339" s="721">
        <f>IF(INDEX(Historical!$D$7:$D$1379,MATCH(B339,Historical!$B$7:$B$1403,0))=0,"n/a",(INDEX(Historical!$C$7:$C$1381,MATCH(B339,Historical!$B$7:$B$1403,0))/INDEX(Historical!$D$7:$D$1379,MATCH(B339,Historical!$B$7:$B$1403,0))-1)*100)</f>
        <v>5.8139534883721034</v>
      </c>
      <c r="T339" s="721">
        <f>IF(INDEX(Historical!$F$7:$F$1372,MATCH(B339,Historical!$B$7:$B$1403,0))=0,"n/a",((INDEX(Historical!$C$7:$C$1381,MATCH(B339,Historical!$B$7:$B$1403,0))/INDEX(Historical!$F$7:$F$1372,MATCH(B339,Historical!$B$7:$B$1403,0)))^(1/3)-1)*100)</f>
        <v>9.1392883061105934</v>
      </c>
      <c r="U339" s="721">
        <f>IF(INDEX(Historical!$H$7:$H$1372,MATCH(B339,Historical!$B$7:$B$1403,0))=0,"n/a",((INDEX(Historical!$C$7:$C$1381,MATCH(B339,Historical!$B$7:$B$1403,0))/INDEX(Historical!$H$7:$H$1372,MATCH(B339,Historical!$B$7:$B$1403,0)))^(1/5)-1)*100)</f>
        <v>8.6871068489539525</v>
      </c>
      <c r="V339" s="721">
        <f>IF(INDEX(Historical!$O$7:$O$1372,MATCH(B339,Historical!$B$7:$B$1403,0))=0,"n/a",((INDEX(Historical!$C$7:$C$1381,MATCH(B339,Historical!$B$7:$B$1403,0))/INDEX(Historical!$O$7:$O$1372,MATCH(B339,Historical!$B$7:$B$1403,0)))^(1/10)-1)*100)</f>
        <v>7.5372364582237061</v>
      </c>
      <c r="W339" s="722">
        <f t="shared" si="89"/>
        <v>1.1525586197412778</v>
      </c>
      <c r="X339" s="723">
        <f t="shared" si="90"/>
        <v>0.54294417805962203</v>
      </c>
      <c r="Y339" s="672"/>
      <c r="Z339" s="669">
        <f t="shared" si="91"/>
        <v>28.04878048780488</v>
      </c>
      <c r="AA339" s="910">
        <f t="shared" si="92"/>
        <v>16.280487804878049</v>
      </c>
      <c r="AB339" s="911">
        <v>12</v>
      </c>
      <c r="AC339" s="889">
        <v>1.64</v>
      </c>
      <c r="AD339" s="889">
        <v>1.0900000000000001</v>
      </c>
      <c r="AE339" s="889">
        <v>3.69</v>
      </c>
      <c r="AF339" s="889">
        <v>3.49</v>
      </c>
      <c r="AG339" s="889">
        <v>22.3</v>
      </c>
      <c r="AH339" s="889">
        <v>5.3</v>
      </c>
      <c r="AI339" s="889">
        <v>9.75</v>
      </c>
      <c r="AJ339" s="889">
        <v>16</v>
      </c>
      <c r="AK339" s="889">
        <v>15</v>
      </c>
      <c r="AL339" s="902">
        <v>6860</v>
      </c>
      <c r="AM339" s="896">
        <v>0.1</v>
      </c>
      <c r="AN339" s="889">
        <v>0</v>
      </c>
      <c r="AO339" s="762">
        <f t="shared" si="93"/>
        <v>-5.8705345139765317</v>
      </c>
      <c r="AP339" s="763">
        <f t="shared" si="94"/>
        <v>10.409953290901518</v>
      </c>
      <c r="AQ339" s="912">
        <f t="shared" si="95"/>
        <v>58.911439262424679</v>
      </c>
      <c r="AR339" s="669">
        <f>INDEX(Historical!$C$7:$C$1381,MATCH(B339,Historical!$B$7:$B$1403,0))*IF(AH339="n/a",1.03,IF(AH339&lt;0,1.01,IF(AH339&gt;10,1.1,(1+AH339/100))))</f>
        <v>0.47911500000000001</v>
      </c>
      <c r="AS339" s="910">
        <f t="shared" si="96"/>
        <v>0.52582871249999996</v>
      </c>
      <c r="AT339" s="910">
        <f t="shared" si="97"/>
        <v>0.57841158375000001</v>
      </c>
      <c r="AU339" s="910">
        <f t="shared" si="97"/>
        <v>0.63625274212500005</v>
      </c>
      <c r="AV339" s="910">
        <f t="shared" si="97"/>
        <v>0.69987801633750013</v>
      </c>
      <c r="AW339" s="669">
        <f t="shared" si="98"/>
        <v>2.9194860547125003</v>
      </c>
      <c r="AX339" s="770">
        <f t="shared" si="99"/>
        <v>10.934404699297755</v>
      </c>
      <c r="AY339" s="959">
        <v>1.1100000000000001</v>
      </c>
      <c r="AZ339" s="896">
        <v>34.71</v>
      </c>
      <c r="BA339" s="896">
        <v>-14.610000000000001</v>
      </c>
      <c r="BB339" s="896">
        <v>-10.549999999999999</v>
      </c>
      <c r="BC339" s="896">
        <v>-1.6199999999999999</v>
      </c>
      <c r="BE339" s="641">
        <v>2011</v>
      </c>
      <c r="BF339" s="922">
        <f t="shared" si="100"/>
        <v>0</v>
      </c>
      <c r="BG339" s="906">
        <v>19.8</v>
      </c>
    </row>
    <row r="340" spans="1:59" ht="11.25" customHeight="1" x14ac:dyDescent="0.2">
      <c r="A340" s="887" t="s">
        <v>244</v>
      </c>
      <c r="B340" s="899" t="s">
        <v>245</v>
      </c>
      <c r="C340" s="957" t="s">
        <v>246</v>
      </c>
      <c r="D340" s="957" t="s">
        <v>4375</v>
      </c>
      <c r="E340" s="754">
        <v>64</v>
      </c>
      <c r="F340" s="1235">
        <v>4</v>
      </c>
      <c r="G340" s="1235" t="s">
        <v>37</v>
      </c>
      <c r="H340" s="1235" t="s">
        <v>37</v>
      </c>
      <c r="I340" s="889">
        <v>87.24</v>
      </c>
      <c r="J340" s="669">
        <f t="shared" si="86"/>
        <v>3.622191655204035</v>
      </c>
      <c r="K340" s="901">
        <v>0.79</v>
      </c>
      <c r="L340" s="911">
        <v>4</v>
      </c>
      <c r="M340" s="660">
        <f t="shared" si="87"/>
        <v>3.16</v>
      </c>
      <c r="N340" s="894" t="s">
        <v>163</v>
      </c>
      <c r="O340" s="756">
        <v>0.76249999999999996</v>
      </c>
      <c r="P340" s="885">
        <v>43895</v>
      </c>
      <c r="Q340" s="885">
        <v>43922</v>
      </c>
      <c r="R340" s="660">
        <f t="shared" si="88"/>
        <v>3.606557377049191</v>
      </c>
      <c r="S340" s="721">
        <f>IF(INDEX(Historical!$D$7:$D$1379,MATCH(B340,Historical!$B$7:$B$1403,0))=0,"n/a",(INDEX(Historical!$C$7:$C$1381,MATCH(B340,Historical!$B$7:$B$1403,0))/INDEX(Historical!$D$7:$D$1379,MATCH(B340,Historical!$B$7:$B$1403,0))-1)*100)</f>
        <v>6.0846560846560704</v>
      </c>
      <c r="T340" s="721">
        <f>IF(INDEX(Historical!$F$7:$F$1372,MATCH(B340,Historical!$B$7:$B$1403,0))=0,"n/a",((INDEX(Historical!$C$7:$C$1381,MATCH(B340,Historical!$B$7:$B$1403,0))/INDEX(Historical!$F$7:$F$1372,MATCH(B340,Historical!$B$7:$B$1403,0)))^(1/3)-1)*100)</f>
        <v>5.1417236815872736</v>
      </c>
      <c r="U340" s="721">
        <f>IF(INDEX(Historical!$H$7:$H$1372,MATCH(B340,Historical!$B$7:$B$1403,0))=0,"n/a",((INDEX(Historical!$C$7:$C$1381,MATCH(B340,Historical!$B$7:$B$1403,0))/INDEX(Historical!$H$7:$H$1372,MATCH(B340,Historical!$B$7:$B$1403,0)))^(1/5)-1)*100)</f>
        <v>5.5104705778027618</v>
      </c>
      <c r="V340" s="721">
        <f>IF(INDEX(Historical!$O$7:$O$1372,MATCH(B340,Historical!$B$7:$B$1403,0))=0,"n/a",((INDEX(Historical!$C$7:$C$1381,MATCH(B340,Historical!$B$7:$B$1403,0))/INDEX(Historical!$O$7:$O$1372,MATCH(B340,Historical!$B$7:$B$1403,0)))^(1/10)-1)*100)</f>
        <v>6.5812602501814643</v>
      </c>
      <c r="W340" s="722">
        <f t="shared" si="89"/>
        <v>0.83729716928468556</v>
      </c>
      <c r="X340" s="723">
        <f t="shared" si="90"/>
        <v>1.1979283864788615</v>
      </c>
      <c r="Y340" s="899"/>
      <c r="Z340" s="669">
        <f t="shared" si="91"/>
        <v>74.528301886792448</v>
      </c>
      <c r="AA340" s="910">
        <f t="shared" si="92"/>
        <v>20.575471698113205</v>
      </c>
      <c r="AB340" s="911">
        <v>12</v>
      </c>
      <c r="AC340" s="889">
        <v>4.24</v>
      </c>
      <c r="AD340" s="889">
        <v>5.28</v>
      </c>
      <c r="AE340" s="889">
        <v>0.68</v>
      </c>
      <c r="AF340" s="889">
        <v>3.49</v>
      </c>
      <c r="AG340" s="889">
        <v>22.1</v>
      </c>
      <c r="AH340" s="889">
        <v>21.8</v>
      </c>
      <c r="AI340" s="889">
        <v>5.5100000000000007</v>
      </c>
      <c r="AJ340" s="889">
        <v>4.5999999999999996</v>
      </c>
      <c r="AK340" s="889">
        <v>3.9</v>
      </c>
      <c r="AL340" s="902">
        <v>13130</v>
      </c>
      <c r="AM340" s="896">
        <v>0.5</v>
      </c>
      <c r="AN340" s="889">
        <v>0.94</v>
      </c>
      <c r="AO340" s="762">
        <f t="shared" si="93"/>
        <v>-11.442809465106407</v>
      </c>
      <c r="AP340" s="763">
        <f t="shared" si="94"/>
        <v>9.1326622330067977</v>
      </c>
      <c r="AQ340" s="912">
        <f t="shared" si="95"/>
        <v>78.647257933883779</v>
      </c>
      <c r="AR340" s="669">
        <f>INDEX(Historical!$C$7:$C$1381,MATCH(B340,Historical!$B$7:$B$1403,0))*IF(AH340="n/a",1.03,IF(AH340&lt;0,1.01,IF(AH340&gt;10,1.1,(1+AH340/100))))</f>
        <v>3.3082500000000001</v>
      </c>
      <c r="AS340" s="910">
        <f t="shared" si="96"/>
        <v>3.4905345749999999</v>
      </c>
      <c r="AT340" s="910">
        <f t="shared" si="97"/>
        <v>3.6266654234249995</v>
      </c>
      <c r="AU340" s="910">
        <f t="shared" si="97"/>
        <v>3.7681053749385742</v>
      </c>
      <c r="AV340" s="910">
        <f t="shared" si="97"/>
        <v>3.9150614845611784</v>
      </c>
      <c r="AW340" s="669">
        <f t="shared" si="98"/>
        <v>18.108616857924751</v>
      </c>
      <c r="AX340" s="770">
        <f t="shared" si="99"/>
        <v>20.757240781665239</v>
      </c>
      <c r="AY340" s="959">
        <v>0.92</v>
      </c>
      <c r="AZ340" s="896">
        <v>0.62</v>
      </c>
      <c r="BA340" s="896">
        <v>-24.27</v>
      </c>
      <c r="BB340" s="896">
        <v>-12.41</v>
      </c>
      <c r="BC340" s="896">
        <v>-12.16</v>
      </c>
      <c r="BE340" s="641">
        <v>1957</v>
      </c>
      <c r="BF340" s="922">
        <f t="shared" si="100"/>
        <v>8</v>
      </c>
      <c r="BG340" s="906">
        <v>5.7</v>
      </c>
    </row>
    <row r="341" spans="1:59" ht="11.25" customHeight="1" x14ac:dyDescent="0.2">
      <c r="A341" s="887" t="s">
        <v>1257</v>
      </c>
      <c r="B341" s="899" t="s">
        <v>1258</v>
      </c>
      <c r="C341" s="957" t="s">
        <v>246</v>
      </c>
      <c r="D341" s="957" t="s">
        <v>4333</v>
      </c>
      <c r="E341" s="754">
        <v>11</v>
      </c>
      <c r="F341" s="1235">
        <v>329</v>
      </c>
      <c r="G341" s="1235" t="s">
        <v>106</v>
      </c>
      <c r="H341" s="1235" t="s">
        <v>106</v>
      </c>
      <c r="I341" s="898">
        <v>85.23</v>
      </c>
      <c r="J341" s="669">
        <f t="shared" si="86"/>
        <v>1.4079549454417457</v>
      </c>
      <c r="K341" s="901">
        <v>0.3</v>
      </c>
      <c r="L341" s="911">
        <v>4</v>
      </c>
      <c r="M341" s="660">
        <f t="shared" si="87"/>
        <v>1.2</v>
      </c>
      <c r="N341" s="894" t="s">
        <v>148</v>
      </c>
      <c r="O341" s="756">
        <v>0.28999999999999998</v>
      </c>
      <c r="P341" s="885">
        <v>43889</v>
      </c>
      <c r="Q341" s="885">
        <v>43906</v>
      </c>
      <c r="R341" s="660">
        <f t="shared" si="88"/>
        <v>3.4482758620689689</v>
      </c>
      <c r="S341" s="721">
        <f>IF(INDEX(Historical!$D$7:$D$1379,MATCH(B341,Historical!$B$7:$B$1403,0))=0,"n/a",(INDEX(Historical!$C$7:$C$1381,MATCH(B341,Historical!$B$7:$B$1403,0))/INDEX(Historical!$D$7:$D$1379,MATCH(B341,Historical!$B$7:$B$1403,0))-1)*100)</f>
        <v>4.8076923076923128</v>
      </c>
      <c r="T341" s="721">
        <f>IF(INDEX(Historical!$F$7:$F$1372,MATCH(B341,Historical!$B$7:$B$1403,0))=0,"n/a",((INDEX(Historical!$C$7:$C$1381,MATCH(B341,Historical!$B$7:$B$1403,0))/INDEX(Historical!$F$7:$F$1372,MATCH(B341,Historical!$B$7:$B$1403,0)))^(1/3)-1)*100)</f>
        <v>6.200941900934942</v>
      </c>
      <c r="U341" s="721">
        <f>IF(INDEX(Historical!$H$7:$H$1372,MATCH(B341,Historical!$B$7:$B$1403,0))=0,"n/a",((INDEX(Historical!$C$7:$C$1381,MATCH(B341,Historical!$B$7:$B$1403,0))/INDEX(Historical!$H$7:$H$1372,MATCH(B341,Historical!$B$7:$B$1403,0)))^(1/5)-1)*100)</f>
        <v>9.2611309622839588</v>
      </c>
      <c r="V341" s="721" t="str">
        <f>IF(INDEX(Historical!$O$7:$O$1372,MATCH(B341,Historical!$B$7:$B$1403,0))=0,"n/a",((INDEX(Historical!$C$7:$C$1381,MATCH(B341,Historical!$B$7:$B$1403,0))/INDEX(Historical!$O$7:$O$1372,MATCH(B341,Historical!$B$7:$B$1403,0)))^(1/10)-1)*100)</f>
        <v>n/a</v>
      </c>
      <c r="W341" s="722" t="str">
        <f t="shared" si="89"/>
        <v>n/a</v>
      </c>
      <c r="X341" s="723">
        <f t="shared" si="90"/>
        <v>0.43891615934995071</v>
      </c>
      <c r="Y341" s="900"/>
      <c r="Z341" s="669">
        <f t="shared" si="91"/>
        <v>12.847965738758029</v>
      </c>
      <c r="AA341" s="910">
        <f t="shared" si="92"/>
        <v>9.125267665952892</v>
      </c>
      <c r="AB341" s="911">
        <v>12</v>
      </c>
      <c r="AC341" s="889">
        <v>9.34</v>
      </c>
      <c r="AD341" s="889" t="s">
        <v>136</v>
      </c>
      <c r="AE341" s="889">
        <v>0.13</v>
      </c>
      <c r="AF341" s="889">
        <v>1.21</v>
      </c>
      <c r="AG341" s="889">
        <v>14.2</v>
      </c>
      <c r="AH341" s="889">
        <v>20.100000000000001</v>
      </c>
      <c r="AI341" s="889">
        <v>15.190000000000001</v>
      </c>
      <c r="AJ341" s="889">
        <v>21.099999999999998</v>
      </c>
      <c r="AK341" s="889">
        <v>-3</v>
      </c>
      <c r="AL341" s="902">
        <v>1600</v>
      </c>
      <c r="AM341" s="897">
        <v>3.6999999999999997</v>
      </c>
      <c r="AN341" s="889">
        <v>2.4700000000000002</v>
      </c>
      <c r="AO341" s="762">
        <f t="shared" si="93"/>
        <v>1.5438182417728132</v>
      </c>
      <c r="AP341" s="763">
        <f t="shared" si="94"/>
        <v>10.669085907725705</v>
      </c>
      <c r="AQ341" s="912">
        <f t="shared" si="95"/>
        <v>-29.947404280615309</v>
      </c>
      <c r="AR341" s="669">
        <f>INDEX(Historical!$C$7:$C$1381,MATCH(B341,Historical!$B$7:$B$1403,0))*IF(AH341="n/a",1.03,IF(AH341&lt;0,1.01,IF(AH341&gt;10,1.1,(1+AH341/100))))</f>
        <v>1.1990000000000003</v>
      </c>
      <c r="AS341" s="910">
        <f t="shared" si="96"/>
        <v>1.3189000000000004</v>
      </c>
      <c r="AT341" s="910">
        <f t="shared" si="97"/>
        <v>1.3320890000000005</v>
      </c>
      <c r="AU341" s="910">
        <f t="shared" si="97"/>
        <v>1.3454098900000004</v>
      </c>
      <c r="AV341" s="910">
        <f t="shared" si="97"/>
        <v>1.3588639889000005</v>
      </c>
      <c r="AW341" s="669">
        <f t="shared" si="98"/>
        <v>6.5542628789000021</v>
      </c>
      <c r="AX341" s="770">
        <f t="shared" si="99"/>
        <v>7.6900890283937606</v>
      </c>
      <c r="AY341" s="959">
        <v>1.77</v>
      </c>
      <c r="AZ341" s="896">
        <v>42.6</v>
      </c>
      <c r="BA341" s="896">
        <v>-22.6</v>
      </c>
      <c r="BB341" s="896">
        <v>-15.21</v>
      </c>
      <c r="BC341" s="896">
        <v>-5.3900000000000006</v>
      </c>
      <c r="BE341" s="641">
        <v>2010</v>
      </c>
      <c r="BF341" s="922">
        <f t="shared" si="100"/>
        <v>0</v>
      </c>
      <c r="BG341" s="906">
        <v>3.1</v>
      </c>
    </row>
    <row r="342" spans="1:59" ht="11.25" customHeight="1" x14ac:dyDescent="0.2">
      <c r="A342" s="905" t="s">
        <v>4002</v>
      </c>
      <c r="B342" s="899" t="s">
        <v>4003</v>
      </c>
      <c r="C342" s="957" t="s">
        <v>178</v>
      </c>
      <c r="D342" s="957" t="s">
        <v>4353</v>
      </c>
      <c r="E342" s="754">
        <v>5</v>
      </c>
      <c r="F342" s="1235">
        <v>819</v>
      </c>
      <c r="G342" s="1235" t="s">
        <v>106</v>
      </c>
      <c r="H342" s="1235" t="s">
        <v>106</v>
      </c>
      <c r="I342" s="898">
        <v>13.66</v>
      </c>
      <c r="J342" s="669">
        <f t="shared" si="86"/>
        <v>13.909224011713031</v>
      </c>
      <c r="K342" s="901">
        <v>0.47499999999999998</v>
      </c>
      <c r="L342" s="911">
        <v>4</v>
      </c>
      <c r="M342" s="660">
        <f t="shared" si="87"/>
        <v>1.9</v>
      </c>
      <c r="N342" s="894" t="s">
        <v>693</v>
      </c>
      <c r="O342" s="756">
        <v>0.47</v>
      </c>
      <c r="P342" s="890">
        <v>43223</v>
      </c>
      <c r="Q342" s="890">
        <v>43231</v>
      </c>
      <c r="R342" s="660">
        <f t="shared" si="88"/>
        <v>1.0638297872340436</v>
      </c>
      <c r="S342" s="721">
        <f>IF(INDEX(Historical!$D$7:$D$1379,MATCH(B342,Historical!$B$7:$B$1403,0))=0,"n/a",(INDEX(Historical!$C$7:$C$1381,MATCH(B342,Historical!$B$7:$B$1403,0))/INDEX(Historical!$D$7:$D$1379,MATCH(B342,Historical!$B$7:$B$1403,0))-1)*100)</f>
        <v>0.26385224274407815</v>
      </c>
      <c r="T342" s="721">
        <f>IF(INDEX(Historical!$F$7:$F$1372,MATCH(B342,Historical!$B$7:$B$1403,0))=0,"n/a",((INDEX(Historical!$C$7:$C$1381,MATCH(B342,Historical!$B$7:$B$1403,0))/INDEX(Historical!$F$7:$F$1372,MATCH(B342,Historical!$B$7:$B$1403,0)))^(1/3)-1)*100)</f>
        <v>5.0809758880041134</v>
      </c>
      <c r="U342" s="721" t="str">
        <f>IF(INDEX(Historical!$H$7:$H$1372,MATCH(B342,Historical!$B$7:$B$1403,0))=0,"n/a",((INDEX(Historical!$C$7:$C$1381,MATCH(B342,Historical!$B$7:$B$1403,0))/INDEX(Historical!$H$7:$H$1372,MATCH(B342,Historical!$B$7:$B$1403,0)))^(1/5)-1)*100)</f>
        <v>n/a</v>
      </c>
      <c r="V342" s="721" t="str">
        <f>IF(INDEX(Historical!$O$7:$O$1372,MATCH(B342,Historical!$B$7:$B$1403,0))=0,"n/a",((INDEX(Historical!$C$7:$C$1381,MATCH(B342,Historical!$B$7:$B$1403,0))/INDEX(Historical!$O$7:$O$1372,MATCH(B342,Historical!$B$7:$B$1403,0)))^(1/10)-1)*100)</f>
        <v>n/a</v>
      </c>
      <c r="W342" s="722" t="str">
        <f t="shared" si="89"/>
        <v>n/a</v>
      </c>
      <c r="X342" s="723" t="str">
        <f t="shared" si="90"/>
        <v>n/a</v>
      </c>
      <c r="Y342" s="691" t="s">
        <v>4597</v>
      </c>
      <c r="Z342" s="669">
        <f t="shared" si="91"/>
        <v>106.14525139664804</v>
      </c>
      <c r="AA342" s="910">
        <f t="shared" si="92"/>
        <v>7.6312849162011176</v>
      </c>
      <c r="AB342" s="911">
        <v>12</v>
      </c>
      <c r="AC342" s="889">
        <v>1.79</v>
      </c>
      <c r="AD342" s="889">
        <v>0.51</v>
      </c>
      <c r="AE342" s="889">
        <v>3.84</v>
      </c>
      <c r="AF342" s="889" t="s">
        <v>136</v>
      </c>
      <c r="AG342" s="889">
        <v>-68.400000000000006</v>
      </c>
      <c r="AH342" s="889">
        <v>-2</v>
      </c>
      <c r="AI342" s="889">
        <v>1.8599999999999999</v>
      </c>
      <c r="AJ342" s="889">
        <v>129.1</v>
      </c>
      <c r="AK342" s="889">
        <v>15</v>
      </c>
      <c r="AL342" s="902">
        <v>316.64</v>
      </c>
      <c r="AM342" s="896">
        <v>50.749999999999993</v>
      </c>
      <c r="AN342" s="889" t="s">
        <v>136</v>
      </c>
      <c r="AO342" s="762" t="str">
        <f t="shared" si="93"/>
        <v>n/a</v>
      </c>
      <c r="AP342" s="763" t="str">
        <f t="shared" si="94"/>
        <v>n/a</v>
      </c>
      <c r="AQ342" s="912" t="str">
        <f t="shared" si="95"/>
        <v>n/a</v>
      </c>
      <c r="AR342" s="669">
        <f>INDEX(Historical!$C$7:$C$1381,MATCH(B342,Historical!$B$7:$B$1403,0))*IF(AH342="n/a",1.03,IF(AH342&lt;0,1.01,IF(AH342&gt;10,1.1,(1+AH342/100))))</f>
        <v>1.9189999999999998</v>
      </c>
      <c r="AS342" s="910">
        <f t="shared" si="96"/>
        <v>1.9546933999999998</v>
      </c>
      <c r="AT342" s="910">
        <f t="shared" si="97"/>
        <v>2.1501627399999999</v>
      </c>
      <c r="AU342" s="910">
        <f t="shared" si="97"/>
        <v>2.3651790140000002</v>
      </c>
      <c r="AV342" s="910">
        <f t="shared" si="97"/>
        <v>2.6016969154000003</v>
      </c>
      <c r="AW342" s="669">
        <f t="shared" si="98"/>
        <v>10.9907320694</v>
      </c>
      <c r="AX342" s="770">
        <f t="shared" si="99"/>
        <v>80.459239161054171</v>
      </c>
      <c r="AY342" s="959">
        <v>0.5</v>
      </c>
      <c r="AZ342" s="896">
        <v>9.02</v>
      </c>
      <c r="BA342" s="896">
        <v>-16.25</v>
      </c>
      <c r="BB342" s="896">
        <v>-3.8899999999999997</v>
      </c>
      <c r="BC342" s="896">
        <v>-1.25</v>
      </c>
      <c r="BE342" s="641">
        <v>2015</v>
      </c>
      <c r="BF342" s="922">
        <f t="shared" si="100"/>
        <v>0</v>
      </c>
      <c r="BG342" s="906">
        <v>44.5</v>
      </c>
    </row>
    <row r="343" spans="1:59" ht="11.25" customHeight="1" x14ac:dyDescent="0.2">
      <c r="A343" s="905" t="s">
        <v>4621</v>
      </c>
      <c r="B343" s="899" t="s">
        <v>4616</v>
      </c>
      <c r="C343" s="957" t="s">
        <v>123</v>
      </c>
      <c r="D343" s="957" t="s">
        <v>4188</v>
      </c>
      <c r="E343" s="754">
        <v>5</v>
      </c>
      <c r="F343" s="1235">
        <v>866</v>
      </c>
      <c r="G343" s="1158" t="s">
        <v>106</v>
      </c>
      <c r="H343" s="1158" t="s">
        <v>106</v>
      </c>
      <c r="I343" s="898">
        <v>56.56</v>
      </c>
      <c r="J343" s="669">
        <f t="shared" si="86"/>
        <v>2.1216407355021212</v>
      </c>
      <c r="K343" s="901">
        <v>0.3</v>
      </c>
      <c r="L343" s="911">
        <v>4</v>
      </c>
      <c r="M343" s="660">
        <f t="shared" si="87"/>
        <v>1.2</v>
      </c>
      <c r="N343" s="894" t="s">
        <v>4568</v>
      </c>
      <c r="O343" s="756">
        <v>0.27</v>
      </c>
      <c r="P343" s="885">
        <v>43885</v>
      </c>
      <c r="Q343" s="885">
        <v>43907</v>
      </c>
      <c r="R343" s="660">
        <f t="shared" si="88"/>
        <v>11.1111111111111</v>
      </c>
      <c r="S343" s="721">
        <f>IF(INDEX(Historical!$D$7:$D$1379,MATCH(B343,Historical!$B$7:$B$1403,0))=0,"n/a",(INDEX(Historical!$C$7:$C$1381,MATCH(B343,Historical!$B$7:$B$1403,0))/INDEX(Historical!$D$7:$D$1379,MATCH(B343,Historical!$B$7:$B$1403,0))-1)*100)</f>
        <v>12.500000000000021</v>
      </c>
      <c r="T343" s="721">
        <f>IF(INDEX(Historical!$F$7:$F$1372,MATCH(B343,Historical!$B$7:$B$1403,0))=0,"n/a",((INDEX(Historical!$C$7:$C$1381,MATCH(B343,Historical!$B$7:$B$1403,0))/INDEX(Historical!$F$7:$F$1372,MATCH(B343,Historical!$B$7:$B$1403,0)))^(1/3)-1)*100)</f>
        <v>28.415622034199295</v>
      </c>
      <c r="U343" s="721" t="str">
        <f>IF(INDEX(Historical!$H$7:$H$1372,MATCH(B343,Historical!$B$7:$B$1403,0))=0,"n/a",((INDEX(Historical!$C$7:$C$1381,MATCH(B343,Historical!$B$7:$B$1403,0))/INDEX(Historical!$H$7:$H$1372,MATCH(B343,Historical!$B$7:$B$1403,0)))^(1/5)-1)*100)</f>
        <v>n/a</v>
      </c>
      <c r="V343" s="721" t="str">
        <f>IF(INDEX(Historical!$O$7:$O$1372,MATCH(B343,Historical!$B$7:$B$1403,0))=0,"n/a",((INDEX(Historical!$C$7:$C$1381,MATCH(B343,Historical!$B$7:$B$1403,0))/INDEX(Historical!$O$7:$O$1372,MATCH(B343,Historical!$B$7:$B$1403,0)))^(1/10)-1)*100)</f>
        <v>n/a</v>
      </c>
      <c r="W343" s="722" t="str">
        <f t="shared" si="89"/>
        <v>n/a</v>
      </c>
      <c r="X343" s="723" t="str">
        <f t="shared" si="90"/>
        <v>n/a</v>
      </c>
      <c r="Y343" s="900"/>
      <c r="Z343" s="669">
        <f t="shared" si="91"/>
        <v>63.492063492063487</v>
      </c>
      <c r="AA343" s="910">
        <f t="shared" si="92"/>
        <v>29.925925925925927</v>
      </c>
      <c r="AB343" s="911">
        <v>12</v>
      </c>
      <c r="AC343" s="889">
        <v>1.89</v>
      </c>
      <c r="AD343" s="889">
        <v>3.22</v>
      </c>
      <c r="AE343" s="889">
        <v>1.95</v>
      </c>
      <c r="AF343" s="889">
        <v>8.4700000000000006</v>
      </c>
      <c r="AG343" s="889">
        <v>49.5</v>
      </c>
      <c r="AH343" s="889">
        <v>-1.0999999999999999</v>
      </c>
      <c r="AI343" s="889">
        <v>9.4499999999999993</v>
      </c>
      <c r="AJ343" s="889">
        <v>-7.5</v>
      </c>
      <c r="AK343" s="889">
        <v>9.31</v>
      </c>
      <c r="AL343" s="902">
        <v>3810</v>
      </c>
      <c r="AM343" s="896">
        <v>0.96</v>
      </c>
      <c r="AN343" s="889">
        <v>4.45</v>
      </c>
      <c r="AO343" s="762" t="str">
        <f t="shared" si="93"/>
        <v>n/a</v>
      </c>
      <c r="AP343" s="763" t="str">
        <f t="shared" si="94"/>
        <v>n/a</v>
      </c>
      <c r="AQ343" s="912">
        <f t="shared" si="95"/>
        <v>235.64041114965258</v>
      </c>
      <c r="AR343" s="669">
        <f>INDEX(Historical!$C$7:$C$1381,MATCH(B343,Historical!$B$7:$B$1403,0))*IF(AH343="n/a",1.03,IF(AH343&lt;0,1.01,IF(AH343&gt;10,1.1,(1+AH343/100))))</f>
        <v>1.0908</v>
      </c>
      <c r="AS343" s="910">
        <f t="shared" si="96"/>
        <v>1.1938806</v>
      </c>
      <c r="AT343" s="910">
        <f t="shared" si="97"/>
        <v>1.30503088386</v>
      </c>
      <c r="AU343" s="910">
        <f t="shared" si="97"/>
        <v>1.4265292591473659</v>
      </c>
      <c r="AV343" s="910">
        <f t="shared" si="97"/>
        <v>1.5593391331739856</v>
      </c>
      <c r="AW343" s="669">
        <f t="shared" si="98"/>
        <v>6.5755798761813509</v>
      </c>
      <c r="AX343" s="770">
        <f t="shared" si="99"/>
        <v>11.625848437378625</v>
      </c>
      <c r="AY343" s="959">
        <v>0.81</v>
      </c>
      <c r="AZ343" s="896">
        <v>4.2799999999999994</v>
      </c>
      <c r="BA343" s="896">
        <v>-29.04</v>
      </c>
      <c r="BB343" s="896">
        <v>-15.120000000000001</v>
      </c>
      <c r="BC343" s="896">
        <v>-17.86</v>
      </c>
      <c r="BE343" s="641">
        <v>2016</v>
      </c>
      <c r="BF343" s="922">
        <f t="shared" si="100"/>
        <v>0</v>
      </c>
      <c r="BG343" s="906">
        <v>5.0999999999999996</v>
      </c>
    </row>
    <row r="344" spans="1:59" ht="11.25" customHeight="1" x14ac:dyDescent="0.2">
      <c r="A344" s="887" t="s">
        <v>247</v>
      </c>
      <c r="B344" s="899" t="s">
        <v>248</v>
      </c>
      <c r="C344" s="957" t="s">
        <v>112</v>
      </c>
      <c r="D344" s="957" t="s">
        <v>212</v>
      </c>
      <c r="E344" s="754">
        <v>47</v>
      </c>
      <c r="F344" s="1235">
        <v>44</v>
      </c>
      <c r="G344" s="1235" t="s">
        <v>37</v>
      </c>
      <c r="H344" s="1235" t="s">
        <v>37</v>
      </c>
      <c r="I344" s="889">
        <v>31.99</v>
      </c>
      <c r="J344" s="669">
        <f t="shared" si="86"/>
        <v>1.8130665833072834</v>
      </c>
      <c r="K344" s="901">
        <v>0.14499999999999999</v>
      </c>
      <c r="L344" s="911">
        <v>4</v>
      </c>
      <c r="M344" s="660">
        <f t="shared" si="87"/>
        <v>0.57999999999999996</v>
      </c>
      <c r="N344" s="894" t="s">
        <v>249</v>
      </c>
      <c r="O344" s="756">
        <v>0.13500000000000001</v>
      </c>
      <c r="P344" s="885">
        <v>43783</v>
      </c>
      <c r="Q344" s="885">
        <v>43809</v>
      </c>
      <c r="R344" s="660">
        <f t="shared" si="88"/>
        <v>7.4074074074073932</v>
      </c>
      <c r="S344" s="721">
        <f>IF(INDEX(Historical!$D$7:$D$1379,MATCH(B344,Historical!$B$7:$B$1403,0))=0,"n/a",(INDEX(Historical!$C$7:$C$1381,MATCH(B344,Historical!$B$7:$B$1403,0))/INDEX(Historical!$D$7:$D$1379,MATCH(B344,Historical!$B$7:$B$1403,0))-1)*100)</f>
        <v>7.8431372549019773</v>
      </c>
      <c r="T344" s="721">
        <f>IF(INDEX(Historical!$F$7:$F$1372,MATCH(B344,Historical!$B$7:$B$1403,0))=0,"n/a",((INDEX(Historical!$C$7:$C$1381,MATCH(B344,Historical!$B$7:$B$1403,0))/INDEX(Historical!$F$7:$F$1372,MATCH(B344,Historical!$B$7:$B$1403,0)))^(1/3)-1)*100)</f>
        <v>8.5503957932088639</v>
      </c>
      <c r="U344" s="721">
        <f>IF(INDEX(Historical!$H$7:$H$1372,MATCH(B344,Historical!$B$7:$B$1403,0))=0,"n/a",((INDEX(Historical!$C$7:$C$1381,MATCH(B344,Historical!$B$7:$B$1403,0))/INDEX(Historical!$H$7:$H$1372,MATCH(B344,Historical!$B$7:$B$1403,0)))^(1/5)-1)*100)</f>
        <v>8.2510688249816333</v>
      </c>
      <c r="V344" s="721">
        <f>IF(INDEX(Historical!$O$7:$O$1372,MATCH(B344,Historical!$B$7:$B$1403,0))=0,"n/a",((INDEX(Historical!$C$7:$C$1381,MATCH(B344,Historical!$B$7:$B$1403,0))/INDEX(Historical!$O$7:$O$1372,MATCH(B344,Historical!$B$7:$B$1403,0)))^(1/10)-1)*100)</f>
        <v>7.8134067217353165</v>
      </c>
      <c r="W344" s="722">
        <f t="shared" si="89"/>
        <v>1.0560142481804806</v>
      </c>
      <c r="X344" s="723">
        <f t="shared" si="90"/>
        <v>1.4734051473181486</v>
      </c>
      <c r="Y344" s="682"/>
      <c r="Z344" s="669">
        <f t="shared" si="91"/>
        <v>42.335766423357654</v>
      </c>
      <c r="AA344" s="910">
        <f t="shared" si="92"/>
        <v>23.350364963503647</v>
      </c>
      <c r="AB344" s="911">
        <v>12</v>
      </c>
      <c r="AC344" s="889">
        <v>1.37</v>
      </c>
      <c r="AD344" s="889">
        <v>1.55</v>
      </c>
      <c r="AE344" s="889">
        <v>2.09</v>
      </c>
      <c r="AF344" s="889">
        <v>2.7</v>
      </c>
      <c r="AG344" s="889">
        <v>12.6</v>
      </c>
      <c r="AH344" s="889">
        <v>46.2</v>
      </c>
      <c r="AI344" s="889">
        <v>9.7199999999999989</v>
      </c>
      <c r="AJ344" s="889">
        <v>5.6000000000000005</v>
      </c>
      <c r="AK344" s="889">
        <v>15</v>
      </c>
      <c r="AL344" s="906">
        <v>830.46</v>
      </c>
      <c r="AM344" s="896">
        <v>0.1</v>
      </c>
      <c r="AN344" s="889">
        <v>0</v>
      </c>
      <c r="AO344" s="762">
        <f t="shared" si="93"/>
        <v>-13.286229555214732</v>
      </c>
      <c r="AP344" s="763">
        <f t="shared" si="94"/>
        <v>10.064135408288916</v>
      </c>
      <c r="AQ344" s="912">
        <f t="shared" si="95"/>
        <v>67.393064241635699</v>
      </c>
      <c r="AR344" s="669">
        <f>INDEX(Historical!$C$7:$C$1381,MATCH(B344,Historical!$B$7:$B$1403,0))*IF(AH344="n/a",1.03,IF(AH344&lt;0,1.01,IF(AH344&gt;10,1.1,(1+AH344/100))))</f>
        <v>0.60500000000000009</v>
      </c>
      <c r="AS344" s="910">
        <f t="shared" si="96"/>
        <v>0.66380600000000012</v>
      </c>
      <c r="AT344" s="910">
        <f t="shared" si="97"/>
        <v>0.73018660000000024</v>
      </c>
      <c r="AU344" s="910">
        <f t="shared" si="97"/>
        <v>0.80320526000000037</v>
      </c>
      <c r="AV344" s="910">
        <f t="shared" si="97"/>
        <v>0.88352578600000042</v>
      </c>
      <c r="AW344" s="669">
        <f t="shared" si="98"/>
        <v>3.6857236460000009</v>
      </c>
      <c r="AX344" s="770">
        <f t="shared" si="99"/>
        <v>11.521486858393251</v>
      </c>
      <c r="AY344" s="959">
        <v>0.93</v>
      </c>
      <c r="AZ344" s="896">
        <v>10.31</v>
      </c>
      <c r="BA344" s="896">
        <v>-19.220000000000002</v>
      </c>
      <c r="BB344" s="896">
        <v>-13.73</v>
      </c>
      <c r="BC344" s="896">
        <v>-6.1400000000000006</v>
      </c>
      <c r="BE344" s="641">
        <v>1974</v>
      </c>
      <c r="BF344" s="922">
        <f t="shared" si="100"/>
        <v>4</v>
      </c>
      <c r="BG344" s="906">
        <v>10.100000000000001</v>
      </c>
    </row>
    <row r="345" spans="1:59" ht="11.25" customHeight="1" x14ac:dyDescent="0.2">
      <c r="A345" s="895" t="s">
        <v>1251</v>
      </c>
      <c r="B345" s="899" t="s">
        <v>1252</v>
      </c>
      <c r="C345" s="957" t="s">
        <v>108</v>
      </c>
      <c r="D345" s="957" t="s">
        <v>4351</v>
      </c>
      <c r="E345" s="754">
        <v>9</v>
      </c>
      <c r="F345" s="1235">
        <v>501</v>
      </c>
      <c r="G345" s="1207" t="s">
        <v>106</v>
      </c>
      <c r="H345" s="1207" t="s">
        <v>106</v>
      </c>
      <c r="I345" s="898">
        <v>200.77</v>
      </c>
      <c r="J345" s="669">
        <f t="shared" si="86"/>
        <v>2.4904119141305969</v>
      </c>
      <c r="K345" s="901">
        <v>1.25</v>
      </c>
      <c r="L345" s="911">
        <v>4</v>
      </c>
      <c r="M345" s="660">
        <f t="shared" si="87"/>
        <v>5</v>
      </c>
      <c r="N345" s="894" t="s">
        <v>288</v>
      </c>
      <c r="O345" s="756">
        <v>0.85</v>
      </c>
      <c r="P345" s="885">
        <v>43706</v>
      </c>
      <c r="Q345" s="885">
        <v>43735</v>
      </c>
      <c r="R345" s="660">
        <f t="shared" si="88"/>
        <v>47.058823529411768</v>
      </c>
      <c r="S345" s="721">
        <f>IF(INDEX(Historical!$D$7:$D$1379,MATCH(B345,Historical!$B$7:$B$1403,0))=0,"n/a",(INDEX(Historical!$C$7:$C$1381,MATCH(B345,Historical!$B$7:$B$1403,0))/INDEX(Historical!$D$7:$D$1379,MATCH(B345,Historical!$B$7:$B$1403,0))-1)*100)</f>
        <v>31.746031746031768</v>
      </c>
      <c r="T345" s="721">
        <f>IF(INDEX(Historical!$F$7:$F$1372,MATCH(B345,Historical!$B$7:$B$1403,0))=0,"n/a",((INDEX(Historical!$C$7:$C$1381,MATCH(B345,Historical!$B$7:$B$1403,0))/INDEX(Historical!$F$7:$F$1372,MATCH(B345,Historical!$B$7:$B$1403,0)))^(1/3)-1)*100)</f>
        <v>16.866915815850405</v>
      </c>
      <c r="U345" s="721">
        <f>IF(INDEX(Historical!$H$7:$H$1372,MATCH(B345,Historical!$B$7:$B$1403,0))=0,"n/a",((INDEX(Historical!$C$7:$C$1381,MATCH(B345,Historical!$B$7:$B$1403,0))/INDEX(Historical!$H$7:$H$1372,MATCH(B345,Historical!$B$7:$B$1403,0)))^(1/5)-1)*100)</f>
        <v>13.02463565463019</v>
      </c>
      <c r="V345" s="721">
        <f>IF(INDEX(Historical!$O$7:$O$1372,MATCH(B345,Historical!$B$7:$B$1403,0))=0,"n/a",((INDEX(Historical!$C$7:$C$1381,MATCH(B345,Historical!$B$7:$B$1403,0))/INDEX(Historical!$O$7:$O$1372,MATCH(B345,Historical!$B$7:$B$1403,0)))^(1/10)-1)*100)</f>
        <v>11.478728370107838</v>
      </c>
      <c r="W345" s="722">
        <f t="shared" si="89"/>
        <v>1.1346758312138567</v>
      </c>
      <c r="X345" s="723">
        <f t="shared" si="90"/>
        <v>3.0289850359605093</v>
      </c>
      <c r="Y345" s="682"/>
      <c r="Z345" s="669">
        <f t="shared" si="91"/>
        <v>23.798191337458352</v>
      </c>
      <c r="AA345" s="910">
        <f t="shared" si="92"/>
        <v>9.555925749643027</v>
      </c>
      <c r="AB345" s="911">
        <v>12</v>
      </c>
      <c r="AC345" s="889">
        <v>21.01</v>
      </c>
      <c r="AD345" s="889">
        <v>1.29</v>
      </c>
      <c r="AE345" s="889">
        <v>1.31</v>
      </c>
      <c r="AF345" s="889">
        <v>0.92</v>
      </c>
      <c r="AG345" s="889">
        <v>9.9</v>
      </c>
      <c r="AH345" s="889">
        <v>-12.4</v>
      </c>
      <c r="AI345" s="889">
        <v>11.48</v>
      </c>
      <c r="AJ345" s="889">
        <v>4.3</v>
      </c>
      <c r="AK345" s="889">
        <v>7.42</v>
      </c>
      <c r="AL345" s="902">
        <v>71740</v>
      </c>
      <c r="AM345" s="896">
        <v>0.4</v>
      </c>
      <c r="AN345" s="889">
        <v>7.56</v>
      </c>
      <c r="AO345" s="762">
        <f t="shared" si="93"/>
        <v>5.95912181911776</v>
      </c>
      <c r="AP345" s="763">
        <f t="shared" si="94"/>
        <v>15.515047568760787</v>
      </c>
      <c r="AQ345" s="912">
        <f t="shared" si="95"/>
        <v>-37.491505680617621</v>
      </c>
      <c r="AR345" s="669">
        <f>INDEX(Historical!$C$7:$C$1381,MATCH(B345,Historical!$B$7:$B$1403,0))*IF(AH345="n/a",1.03,IF(AH345&lt;0,1.01,IF(AH345&gt;10,1.1,(1+AH345/100))))</f>
        <v>4.1915000000000004</v>
      </c>
      <c r="AS345" s="910">
        <f t="shared" si="96"/>
        <v>4.6106500000000006</v>
      </c>
      <c r="AT345" s="910">
        <f t="shared" si="97"/>
        <v>4.9527602300000009</v>
      </c>
      <c r="AU345" s="910">
        <f t="shared" si="97"/>
        <v>5.3202550390660015</v>
      </c>
      <c r="AV345" s="910">
        <f t="shared" si="97"/>
        <v>5.7150179629646987</v>
      </c>
      <c r="AW345" s="669">
        <f t="shared" si="98"/>
        <v>24.790183232030703</v>
      </c>
      <c r="AX345" s="770">
        <f t="shared" si="99"/>
        <v>12.347553534905963</v>
      </c>
      <c r="AY345" s="959">
        <v>1.27</v>
      </c>
      <c r="AZ345" s="896">
        <v>11.09</v>
      </c>
      <c r="BA345" s="896">
        <v>-19.84</v>
      </c>
      <c r="BB345" s="896">
        <v>-14.899999999999999</v>
      </c>
      <c r="BC345" s="896">
        <v>-6.45</v>
      </c>
      <c r="BE345" s="641">
        <v>2011</v>
      </c>
      <c r="BF345" s="922">
        <f t="shared" si="100"/>
        <v>0</v>
      </c>
      <c r="BG345" s="906">
        <v>0.8</v>
      </c>
    </row>
    <row r="346" spans="1:59" s="796" customFormat="1" ht="11.25" customHeight="1" x14ac:dyDescent="0.2">
      <c r="A346" s="777" t="s">
        <v>3836</v>
      </c>
      <c r="B346" s="804" t="s">
        <v>3837</v>
      </c>
      <c r="C346" s="957" t="s">
        <v>108</v>
      </c>
      <c r="D346" s="957" t="s">
        <v>4355</v>
      </c>
      <c r="E346" s="778">
        <v>6</v>
      </c>
      <c r="F346" s="1235">
        <v>776</v>
      </c>
      <c r="G346" s="1234" t="s">
        <v>106</v>
      </c>
      <c r="H346" s="1234" t="s">
        <v>106</v>
      </c>
      <c r="I346" s="779">
        <v>51.31</v>
      </c>
      <c r="J346" s="780">
        <f t="shared" si="86"/>
        <v>2.6505554472812318</v>
      </c>
      <c r="K346" s="781">
        <v>0.34</v>
      </c>
      <c r="L346" s="782">
        <v>4</v>
      </c>
      <c r="M346" s="783">
        <f t="shared" si="87"/>
        <v>1.36</v>
      </c>
      <c r="N346" s="784" t="s">
        <v>219</v>
      </c>
      <c r="O346" s="785">
        <v>0.32</v>
      </c>
      <c r="P346" s="786">
        <v>43735</v>
      </c>
      <c r="Q346" s="786">
        <v>43752</v>
      </c>
      <c r="R346" s="783">
        <f t="shared" si="88"/>
        <v>6.2500000000000053</v>
      </c>
      <c r="S346" s="721">
        <f>IF(INDEX(Historical!$D$7:$D$1379,MATCH(B346,Historical!$B$7:$B$1403,0))=0,"n/a",(INDEX(Historical!$C$7:$C$1381,MATCH(B346,Historical!$B$7:$B$1403,0))/INDEX(Historical!$D$7:$D$1379,MATCH(B346,Historical!$B$7:$B$1403,0))-1)*100)</f>
        <v>16.071428571428559</v>
      </c>
      <c r="T346" s="721">
        <f>IF(INDEX(Historical!$F$7:$F$1372,MATCH(B346,Historical!$B$7:$B$1403,0))=0,"n/a",((INDEX(Historical!$C$7:$C$1381,MATCH(B346,Historical!$B$7:$B$1403,0))/INDEX(Historical!$F$7:$F$1372,MATCH(B346,Historical!$B$7:$B$1403,0)))^(1/3)-1)*100)</f>
        <v>13.890341028279973</v>
      </c>
      <c r="U346" s="721">
        <f>IF(INDEX(Historical!$H$7:$H$1372,MATCH(B346,Historical!$B$7:$B$1403,0))=0,"n/a",((INDEX(Historical!$C$7:$C$1381,MATCH(B346,Historical!$B$7:$B$1403,0))/INDEX(Historical!$H$7:$H$1372,MATCH(B346,Historical!$B$7:$B$1403,0)))^(1/5)-1)*100)</f>
        <v>10.756634324829006</v>
      </c>
      <c r="V346" s="721">
        <f>IF(INDEX(Historical!$O$7:$O$1372,MATCH(B346,Historical!$B$7:$B$1403,0))=0,"n/a",((INDEX(Historical!$C$7:$C$1381,MATCH(B346,Historical!$B$7:$B$1403,0))/INDEX(Historical!$O$7:$O$1372,MATCH(B346,Historical!$B$7:$B$1403,0)))^(1/10)-1)*100)</f>
        <v>6.0867355188575445</v>
      </c>
      <c r="W346" s="722">
        <f t="shared" si="89"/>
        <v>1.7672255171106865</v>
      </c>
      <c r="X346" s="723">
        <f t="shared" si="90"/>
        <v>0.75221219054748301</v>
      </c>
      <c r="Y346" s="797"/>
      <c r="Z346" s="780">
        <f t="shared" si="91"/>
        <v>26.305609284332693</v>
      </c>
      <c r="AA346" s="788">
        <f t="shared" si="92"/>
        <v>9.9245647969052229</v>
      </c>
      <c r="AB346" s="782">
        <v>12</v>
      </c>
      <c r="AC346" s="789">
        <v>5.17</v>
      </c>
      <c r="AD346" s="789">
        <v>1.66</v>
      </c>
      <c r="AE346" s="789">
        <v>3.14</v>
      </c>
      <c r="AF346" s="789">
        <v>1.22</v>
      </c>
      <c r="AG346" s="789">
        <v>13.5</v>
      </c>
      <c r="AH346" s="789">
        <v>24.3</v>
      </c>
      <c r="AI346" s="789">
        <v>2.5100000000000002</v>
      </c>
      <c r="AJ346" s="789">
        <v>14.299999999999999</v>
      </c>
      <c r="AK346" s="789">
        <v>6</v>
      </c>
      <c r="AL346" s="790">
        <v>737.32</v>
      </c>
      <c r="AM346" s="791">
        <v>9.9</v>
      </c>
      <c r="AN346" s="789">
        <v>0.17</v>
      </c>
      <c r="AO346" s="792">
        <f t="shared" si="93"/>
        <v>3.4826249752050149</v>
      </c>
      <c r="AP346" s="793">
        <f t="shared" si="94"/>
        <v>13.407189772110238</v>
      </c>
      <c r="AQ346" s="794">
        <f t="shared" si="95"/>
        <v>-26.642521998323943</v>
      </c>
      <c r="AR346" s="669">
        <f>INDEX(Historical!$C$7:$C$1381,MATCH(B346,Historical!$B$7:$B$1403,0))*IF(AH346="n/a",1.03,IF(AH346&lt;0,1.01,IF(AH346&gt;10,1.1,(1+AH346/100))))</f>
        <v>1.4300000000000002</v>
      </c>
      <c r="AS346" s="788">
        <f t="shared" si="96"/>
        <v>1.4658930000000001</v>
      </c>
      <c r="AT346" s="788">
        <f t="shared" si="97"/>
        <v>1.5538465800000001</v>
      </c>
      <c r="AU346" s="788">
        <f t="shared" si="97"/>
        <v>1.6470773748000003</v>
      </c>
      <c r="AV346" s="788">
        <f t="shared" si="97"/>
        <v>1.7459020172880004</v>
      </c>
      <c r="AW346" s="780">
        <f t="shared" si="98"/>
        <v>7.8427189720880008</v>
      </c>
      <c r="AX346" s="795">
        <f t="shared" si="99"/>
        <v>15.284971686002729</v>
      </c>
      <c r="AY346" s="960">
        <v>1.01</v>
      </c>
      <c r="AZ346" s="791">
        <v>2.08</v>
      </c>
      <c r="BA346" s="791">
        <v>-19.09</v>
      </c>
      <c r="BB346" s="791">
        <v>-13.91</v>
      </c>
      <c r="BC346" s="791">
        <v>-11.55</v>
      </c>
      <c r="BD346" s="933"/>
      <c r="BE346" s="641">
        <v>2014</v>
      </c>
      <c r="BF346" s="922">
        <f t="shared" si="100"/>
        <v>0</v>
      </c>
      <c r="BG346" s="847">
        <v>1.6</v>
      </c>
    </row>
    <row r="347" spans="1:59" ht="11.25" customHeight="1" x14ac:dyDescent="0.2">
      <c r="A347" s="895" t="s">
        <v>1253</v>
      </c>
      <c r="B347" s="899" t="s">
        <v>1254</v>
      </c>
      <c r="C347" s="957" t="s">
        <v>246</v>
      </c>
      <c r="D347" s="957" t="s">
        <v>4350</v>
      </c>
      <c r="E347" s="754">
        <v>7</v>
      </c>
      <c r="F347" s="1235">
        <v>653</v>
      </c>
      <c r="G347" s="1235" t="s">
        <v>115</v>
      </c>
      <c r="H347" s="1235" t="s">
        <v>115</v>
      </c>
      <c r="I347" s="898">
        <v>9.69</v>
      </c>
      <c r="J347" s="669">
        <f t="shared" si="86"/>
        <v>6.6047471620227043</v>
      </c>
      <c r="K347" s="901">
        <v>0.16</v>
      </c>
      <c r="L347" s="911">
        <v>4</v>
      </c>
      <c r="M347" s="660">
        <f t="shared" si="87"/>
        <v>0.64</v>
      </c>
      <c r="N347" s="894" t="s">
        <v>119</v>
      </c>
      <c r="O347" s="756">
        <v>0.14000000000000001</v>
      </c>
      <c r="P347" s="890">
        <v>43404</v>
      </c>
      <c r="Q347" s="890">
        <v>43437</v>
      </c>
      <c r="R347" s="660">
        <f t="shared" si="88"/>
        <v>14.285714285714276</v>
      </c>
      <c r="S347" s="721">
        <f>IF(INDEX(Historical!$D$7:$D$1379,MATCH(B347,Historical!$B$7:$B$1403,0))=0,"n/a",(INDEX(Historical!$C$7:$C$1381,MATCH(B347,Historical!$B$7:$B$1403,0))/INDEX(Historical!$D$7:$D$1379,MATCH(B347,Historical!$B$7:$B$1403,0))-1)*100)</f>
        <v>10.344827586206918</v>
      </c>
      <c r="T347" s="721">
        <f>IF(INDEX(Historical!$F$7:$F$1372,MATCH(B347,Historical!$B$7:$B$1403,0))=0,"n/a",((INDEX(Historical!$C$7:$C$1381,MATCH(B347,Historical!$B$7:$B$1403,0))/INDEX(Historical!$F$7:$F$1372,MATCH(B347,Historical!$B$7:$B$1403,0)))^(1/3)-1)*100)</f>
        <v>27.332547138309348</v>
      </c>
      <c r="U347" s="721">
        <f>IF(INDEX(Historical!$H$7:$H$1372,MATCH(B347,Historical!$B$7:$B$1403,0))=0,"n/a",((INDEX(Historical!$C$7:$C$1381,MATCH(B347,Historical!$B$7:$B$1403,0))/INDEX(Historical!$H$7:$H$1372,MATCH(B347,Historical!$B$7:$B$1403,0)))^(1/5)-1)*100)</f>
        <v>23.808784136769123</v>
      </c>
      <c r="V347" s="721" t="str">
        <f>IF(INDEX(Historical!$O$7:$O$1372,MATCH(B347,Historical!$B$7:$B$1403,0))=0,"n/a",((INDEX(Historical!$C$7:$C$1381,MATCH(B347,Historical!$B$7:$B$1403,0))/INDEX(Historical!$O$7:$O$1372,MATCH(B347,Historical!$B$7:$B$1403,0)))^(1/10)-1)*100)</f>
        <v>n/a</v>
      </c>
      <c r="W347" s="722" t="str">
        <f t="shared" si="89"/>
        <v>n/a</v>
      </c>
      <c r="X347" s="723" t="str">
        <f t="shared" si="90"/>
        <v>n/a</v>
      </c>
      <c r="Y347" s="691" t="s">
        <v>4512</v>
      </c>
      <c r="Z347" s="669" t="str">
        <f t="shared" si="91"/>
        <v>n/a</v>
      </c>
      <c r="AA347" s="910" t="str">
        <f t="shared" si="92"/>
        <v>n/a</v>
      </c>
      <c r="AB347" s="911">
        <v>12</v>
      </c>
      <c r="AC347" s="889">
        <v>-1.34</v>
      </c>
      <c r="AD347" s="889" t="s">
        <v>136</v>
      </c>
      <c r="AE347" s="889">
        <v>0.16</v>
      </c>
      <c r="AF347" s="889">
        <v>0.52</v>
      </c>
      <c r="AG347" s="889">
        <v>-6.6000000000000005</v>
      </c>
      <c r="AH347" s="889">
        <v>-145.5</v>
      </c>
      <c r="AI347" s="889">
        <v>37.369999999999997</v>
      </c>
      <c r="AJ347" s="889">
        <v>-16.600000000000001</v>
      </c>
      <c r="AK347" s="889">
        <v>2.41</v>
      </c>
      <c r="AL347" s="902">
        <v>2340</v>
      </c>
      <c r="AM347" s="896">
        <v>0.3</v>
      </c>
      <c r="AN347" s="889">
        <v>1.3</v>
      </c>
      <c r="AO347" s="762" t="str">
        <f t="shared" si="93"/>
        <v>n/a</v>
      </c>
      <c r="AP347" s="763">
        <f t="shared" si="94"/>
        <v>30.413531298791828</v>
      </c>
      <c r="AQ347" s="912" t="str">
        <f t="shared" si="95"/>
        <v>n/a</v>
      </c>
      <c r="AR347" s="669">
        <f>INDEX(Historical!$C$7:$C$1381,MATCH(B347,Historical!$B$7:$B$1403,0))*IF(AH347="n/a",1.03,IF(AH347&lt;0,1.01,IF(AH347&gt;10,1.1,(1+AH347/100))))</f>
        <v>0.64639999999999997</v>
      </c>
      <c r="AS347" s="910">
        <f t="shared" si="96"/>
        <v>0.71104000000000001</v>
      </c>
      <c r="AT347" s="910">
        <f t="shared" ref="AT347:AV366" si="101">IF($AK347="n/a",1.03*AS347,IF($AK347&lt;0,1.01*AS347,IF($AK347&gt;10,1.1*AS347,(1+$AK347/100)*AS347)))</f>
        <v>0.72817606400000001</v>
      </c>
      <c r="AU347" s="910">
        <f t="shared" si="101"/>
        <v>0.74572510714240003</v>
      </c>
      <c r="AV347" s="910">
        <f t="shared" si="101"/>
        <v>0.76369708222453192</v>
      </c>
      <c r="AW347" s="669">
        <f t="shared" si="98"/>
        <v>3.5950382533669316</v>
      </c>
      <c r="AX347" s="770">
        <f t="shared" si="99"/>
        <v>37.100497970762966</v>
      </c>
      <c r="AY347" s="959">
        <v>1.56</v>
      </c>
      <c r="AZ347" s="896">
        <v>1.8399999999999999</v>
      </c>
      <c r="BA347" s="896">
        <v>-53.21</v>
      </c>
      <c r="BB347" s="896">
        <v>-29.59</v>
      </c>
      <c r="BC347" s="896">
        <v>-32.33</v>
      </c>
      <c r="BE347" s="641">
        <v>2014</v>
      </c>
      <c r="BF347" s="922">
        <f t="shared" si="100"/>
        <v>0</v>
      </c>
      <c r="BG347" s="906">
        <v>-1.7000000000000002</v>
      </c>
    </row>
    <row r="348" spans="1:59" ht="11.25" customHeight="1" x14ac:dyDescent="0.2">
      <c r="A348" s="895" t="s">
        <v>1243</v>
      </c>
      <c r="B348" s="899" t="s">
        <v>1244</v>
      </c>
      <c r="C348" s="957" t="s">
        <v>4335</v>
      </c>
      <c r="D348" s="957" t="s">
        <v>4336</v>
      </c>
      <c r="E348" s="754">
        <v>8</v>
      </c>
      <c r="F348" s="1235">
        <v>612</v>
      </c>
      <c r="G348" s="1235" t="s">
        <v>37</v>
      </c>
      <c r="H348" s="1235" t="s">
        <v>115</v>
      </c>
      <c r="I348" s="898">
        <v>28.34</v>
      </c>
      <c r="J348" s="669">
        <f t="shared" si="86"/>
        <v>5.2223006351446717</v>
      </c>
      <c r="K348" s="901">
        <v>0.37</v>
      </c>
      <c r="L348" s="911">
        <v>4</v>
      </c>
      <c r="M348" s="660">
        <f t="shared" si="87"/>
        <v>1.48</v>
      </c>
      <c r="N348" s="894" t="s">
        <v>265</v>
      </c>
      <c r="O348" s="756">
        <v>0.35</v>
      </c>
      <c r="P348" s="885">
        <v>43823</v>
      </c>
      <c r="Q348" s="885">
        <v>43839</v>
      </c>
      <c r="R348" s="660">
        <f t="shared" si="88"/>
        <v>5.7142857142857197</v>
      </c>
      <c r="S348" s="721">
        <f>IF(INDEX(Historical!$D$7:$D$1379,MATCH(B348,Historical!$B$7:$B$1403,0))=0,"n/a",(INDEX(Historical!$C$7:$C$1381,MATCH(B348,Historical!$B$7:$B$1403,0))/INDEX(Historical!$D$7:$D$1379,MATCH(B348,Historical!$B$7:$B$1403,0))-1)*100)</f>
        <v>9.375</v>
      </c>
      <c r="T348" s="721">
        <f>IF(INDEX(Historical!$F$7:$F$1372,MATCH(B348,Historical!$B$7:$B$1403,0))=0,"n/a",((INDEX(Historical!$C$7:$C$1381,MATCH(B348,Historical!$B$7:$B$1403,0))/INDEX(Historical!$F$7:$F$1372,MATCH(B348,Historical!$B$7:$B$1403,0)))^(1/3)-1)*100)</f>
        <v>11.868894208139679</v>
      </c>
      <c r="U348" s="721">
        <f>IF(INDEX(Historical!$H$7:$H$1372,MATCH(B348,Historical!$B$7:$B$1403,0))=0,"n/a",((INDEX(Historical!$C$7:$C$1381,MATCH(B348,Historical!$B$7:$B$1403,0))/INDEX(Historical!$H$7:$H$1372,MATCH(B348,Historical!$B$7:$B$1403,0)))^(1/5)-1)*100)</f>
        <v>11.842691472014465</v>
      </c>
      <c r="V348" s="721">
        <f>IF(INDEX(Historical!$O$7:$O$1372,MATCH(B348,Historical!$B$7:$B$1403,0))=0,"n/a",((INDEX(Historical!$C$7:$C$1381,MATCH(B348,Historical!$B$7:$B$1403,0))/INDEX(Historical!$O$7:$O$1372,MATCH(B348,Historical!$B$7:$B$1403,0)))^(1/10)-1)*100)</f>
        <v>-2.9307513348039493</v>
      </c>
      <c r="W348" s="722" t="str">
        <f t="shared" si="89"/>
        <v>n/a</v>
      </c>
      <c r="X348" s="723">
        <f t="shared" si="90"/>
        <v>1.4990748698752487</v>
      </c>
      <c r="Y348" s="679"/>
      <c r="Z348" s="669">
        <f t="shared" si="91"/>
        <v>125.42372881355932</v>
      </c>
      <c r="AA348" s="910">
        <f t="shared" si="92"/>
        <v>24.016949152542374</v>
      </c>
      <c r="AB348" s="911">
        <v>12</v>
      </c>
      <c r="AC348" s="889">
        <v>1.18</v>
      </c>
      <c r="AD348" s="889" t="s">
        <v>136</v>
      </c>
      <c r="AE348" s="889">
        <v>8.32</v>
      </c>
      <c r="AF348" s="889">
        <v>1.99</v>
      </c>
      <c r="AG348" s="889">
        <v>8.3000000000000007</v>
      </c>
      <c r="AH348" s="889">
        <v>-1.6</v>
      </c>
      <c r="AI348" s="889">
        <v>3.71</v>
      </c>
      <c r="AJ348" s="889">
        <v>7.9</v>
      </c>
      <c r="AK348" s="889" t="s">
        <v>136</v>
      </c>
      <c r="AL348" s="902">
        <v>1160</v>
      </c>
      <c r="AM348" s="896">
        <v>3.3000000000000003</v>
      </c>
      <c r="AN348" s="889">
        <v>0.78</v>
      </c>
      <c r="AO348" s="762">
        <f t="shared" si="93"/>
        <v>-6.9519570453832387</v>
      </c>
      <c r="AP348" s="763">
        <f t="shared" si="94"/>
        <v>17.064992107159135</v>
      </c>
      <c r="AQ348" s="912">
        <f t="shared" si="95"/>
        <v>45.745179167171116</v>
      </c>
      <c r="AR348" s="669">
        <f>INDEX(Historical!$C$7:$C$1381,MATCH(B348,Historical!$B$7:$B$1403,0))*IF(AH348="n/a",1.03,IF(AH348&lt;0,1.01,IF(AH348&gt;10,1.1,(1+AH348/100))))</f>
        <v>1.4139999999999999</v>
      </c>
      <c r="AS348" s="910">
        <f t="shared" si="96"/>
        <v>1.4664593999999997</v>
      </c>
      <c r="AT348" s="910">
        <f t="shared" si="101"/>
        <v>1.5104531819999998</v>
      </c>
      <c r="AU348" s="910">
        <f t="shared" si="101"/>
        <v>1.5557667774599999</v>
      </c>
      <c r="AV348" s="910">
        <f t="shared" si="101"/>
        <v>1.6024397807838</v>
      </c>
      <c r="AW348" s="669">
        <f t="shared" si="98"/>
        <v>7.5491191402437989</v>
      </c>
      <c r="AX348" s="770">
        <f t="shared" si="99"/>
        <v>26.637682216809456</v>
      </c>
      <c r="AY348" s="959">
        <v>0.57999999999999996</v>
      </c>
      <c r="AZ348" s="896">
        <v>-2.04</v>
      </c>
      <c r="BA348" s="896">
        <v>-16.03</v>
      </c>
      <c r="BB348" s="896">
        <v>-12.18</v>
      </c>
      <c r="BC348" s="896">
        <v>-11.14</v>
      </c>
      <c r="BE348" s="641">
        <v>2013</v>
      </c>
      <c r="BF348" s="922">
        <f t="shared" si="100"/>
        <v>0</v>
      </c>
      <c r="BG348" s="906">
        <v>4.1000000000000005</v>
      </c>
    </row>
    <row r="349" spans="1:59" ht="11.25" customHeight="1" x14ac:dyDescent="0.2">
      <c r="A349" s="905" t="s">
        <v>4161</v>
      </c>
      <c r="B349" s="899" t="s">
        <v>4160</v>
      </c>
      <c r="C349" s="957" t="s">
        <v>108</v>
      </c>
      <c r="D349" s="957" t="s">
        <v>4355</v>
      </c>
      <c r="E349" s="754">
        <v>5</v>
      </c>
      <c r="F349" s="1235">
        <v>834</v>
      </c>
      <c r="G349" s="1235" t="s">
        <v>106</v>
      </c>
      <c r="H349" s="1235" t="s">
        <v>106</v>
      </c>
      <c r="I349" s="898">
        <v>26.87</v>
      </c>
      <c r="J349" s="669">
        <f t="shared" si="86"/>
        <v>4.4659471529586892</v>
      </c>
      <c r="K349" s="901">
        <v>0.3</v>
      </c>
      <c r="L349" s="911">
        <v>4</v>
      </c>
      <c r="M349" s="660">
        <f t="shared" si="87"/>
        <v>1.2</v>
      </c>
      <c r="N349" s="894" t="s">
        <v>434</v>
      </c>
      <c r="O349" s="756">
        <v>0.25</v>
      </c>
      <c r="P349" s="885">
        <v>43594</v>
      </c>
      <c r="Q349" s="885">
        <v>43609</v>
      </c>
      <c r="R349" s="660">
        <f t="shared" si="88"/>
        <v>19.999999999999996</v>
      </c>
      <c r="S349" s="721">
        <f>IF(INDEX(Historical!$D$7:$D$1379,MATCH(B349,Historical!$B$7:$B$1403,0))=0,"n/a",(INDEX(Historical!$C$7:$C$1381,MATCH(B349,Historical!$B$7:$B$1403,0))/INDEX(Historical!$D$7:$D$1379,MATCH(B349,Historical!$B$7:$B$1403,0))-1)*100)</f>
        <v>21.052631578947366</v>
      </c>
      <c r="T349" s="721">
        <f>IF(INDEX(Historical!$F$7:$F$1372,MATCH(B349,Historical!$B$7:$B$1403,0))=0,"n/a",((INDEX(Historical!$C$7:$C$1381,MATCH(B349,Historical!$B$7:$B$1403,0))/INDEX(Historical!$F$7:$F$1372,MATCH(B349,Historical!$B$7:$B$1403,0)))^(1/3)-1)*100)</f>
        <v>24.915196717524957</v>
      </c>
      <c r="U349" s="721" t="str">
        <f>IF(INDEX(Historical!$H$7:$H$1372,MATCH(B349,Historical!$B$7:$B$1403,0))=0,"n/a",((INDEX(Historical!$C$7:$C$1381,MATCH(B349,Historical!$B$7:$B$1403,0))/INDEX(Historical!$H$7:$H$1372,MATCH(B349,Historical!$B$7:$B$1403,0)))^(1/5)-1)*100)</f>
        <v>n/a</v>
      </c>
      <c r="V349" s="721" t="str">
        <f>IF(INDEX(Historical!$O$7:$O$1372,MATCH(B349,Historical!$B$7:$B$1403,0))=0,"n/a",((INDEX(Historical!$C$7:$C$1381,MATCH(B349,Historical!$B$7:$B$1403,0))/INDEX(Historical!$O$7:$O$1372,MATCH(B349,Historical!$B$7:$B$1403,0)))^(1/10)-1)*100)</f>
        <v>n/a</v>
      </c>
      <c r="W349" s="722" t="str">
        <f t="shared" si="89"/>
        <v>n/a</v>
      </c>
      <c r="X349" s="723" t="str">
        <f t="shared" si="90"/>
        <v>n/a</v>
      </c>
      <c r="Y349" s="900"/>
      <c r="Z349" s="669">
        <f t="shared" si="91"/>
        <v>41.379310344827587</v>
      </c>
      <c r="AA349" s="910">
        <f t="shared" si="92"/>
        <v>9.2655172413793103</v>
      </c>
      <c r="AB349" s="911">
        <v>9</v>
      </c>
      <c r="AC349" s="889">
        <v>2.9</v>
      </c>
      <c r="AD349" s="889">
        <v>2.5</v>
      </c>
      <c r="AE349" s="889">
        <v>2.82</v>
      </c>
      <c r="AF349" s="889">
        <v>0.79</v>
      </c>
      <c r="AG349" s="889">
        <v>8.6999999999999993</v>
      </c>
      <c r="AH349" s="889">
        <v>0.8</v>
      </c>
      <c r="AI349" s="889">
        <v>3.26</v>
      </c>
      <c r="AJ349" s="889">
        <v>10</v>
      </c>
      <c r="AK349" s="889">
        <v>3.6999999999999997</v>
      </c>
      <c r="AL349" s="902">
        <v>1530</v>
      </c>
      <c r="AM349" s="896">
        <v>0.2</v>
      </c>
      <c r="AN349" s="889">
        <v>0.06</v>
      </c>
      <c r="AO349" s="762" t="str">
        <f t="shared" si="93"/>
        <v>n/a</v>
      </c>
      <c r="AP349" s="763" t="str">
        <f t="shared" si="94"/>
        <v>n/a</v>
      </c>
      <c r="AQ349" s="912">
        <f t="shared" si="95"/>
        <v>-42.96294140087651</v>
      </c>
      <c r="AR349" s="669">
        <f>INDEX(Historical!$C$7:$C$1381,MATCH(B349,Historical!$B$7:$B$1403,0))*IF(AH349="n/a",1.03,IF(AH349&lt;0,1.01,IF(AH349&gt;10,1.1,(1+AH349/100))))</f>
        <v>1.1592</v>
      </c>
      <c r="AS349" s="910">
        <f t="shared" si="96"/>
        <v>1.19698992</v>
      </c>
      <c r="AT349" s="910">
        <f t="shared" si="101"/>
        <v>1.2412785470399998</v>
      </c>
      <c r="AU349" s="910">
        <f t="shared" si="101"/>
        <v>1.2872058532804798</v>
      </c>
      <c r="AV349" s="910">
        <f t="shared" si="101"/>
        <v>1.3348324698518574</v>
      </c>
      <c r="AW349" s="669">
        <f t="shared" si="98"/>
        <v>6.2195067901723373</v>
      </c>
      <c r="AX349" s="770">
        <f t="shared" si="99"/>
        <v>23.146657201981157</v>
      </c>
      <c r="AY349" s="959">
        <v>1.57</v>
      </c>
      <c r="AZ349" s="896">
        <v>-2.82</v>
      </c>
      <c r="BA349" s="896">
        <v>-29.21</v>
      </c>
      <c r="BB349" s="896">
        <v>-17.41</v>
      </c>
      <c r="BC349" s="896">
        <v>-18.740000000000002</v>
      </c>
      <c r="BE349" s="641">
        <v>2015</v>
      </c>
      <c r="BF349" s="922">
        <f t="shared" si="100"/>
        <v>0</v>
      </c>
      <c r="BG349" s="906">
        <v>1.3</v>
      </c>
    </row>
    <row r="350" spans="1:59" ht="11.25" customHeight="1" x14ac:dyDescent="0.2">
      <c r="A350" s="887" t="s">
        <v>380</v>
      </c>
      <c r="B350" s="899" t="s">
        <v>381</v>
      </c>
      <c r="C350" s="957" t="s">
        <v>112</v>
      </c>
      <c r="D350" s="957" t="s">
        <v>4348</v>
      </c>
      <c r="E350" s="754">
        <v>48</v>
      </c>
      <c r="F350" s="1235">
        <v>33</v>
      </c>
      <c r="G350" s="1235" t="s">
        <v>106</v>
      </c>
      <c r="H350" s="1235" t="s">
        <v>106</v>
      </c>
      <c r="I350" s="889">
        <v>277.54000000000002</v>
      </c>
      <c r="J350" s="669">
        <f t="shared" si="86"/>
        <v>2.0753765223030913</v>
      </c>
      <c r="K350" s="901">
        <v>1.44</v>
      </c>
      <c r="L350" s="911">
        <v>4</v>
      </c>
      <c r="M350" s="660">
        <f t="shared" si="87"/>
        <v>5.76</v>
      </c>
      <c r="N350" s="894" t="s">
        <v>119</v>
      </c>
      <c r="O350" s="756">
        <v>1.36</v>
      </c>
      <c r="P350" s="885">
        <v>43595</v>
      </c>
      <c r="Q350" s="885">
        <v>43617</v>
      </c>
      <c r="R350" s="660">
        <f t="shared" si="88"/>
        <v>5.8823529411764595</v>
      </c>
      <c r="S350" s="721">
        <f>IF(INDEX(Historical!$D$7:$D$1379,MATCH(B350,Historical!$B$7:$B$1403,0))=0,"n/a",(INDEX(Historical!$C$7:$C$1381,MATCH(B350,Historical!$B$7:$B$1403,0))/INDEX(Historical!$D$7:$D$1379,MATCH(B350,Historical!$B$7:$B$1403,0))-1)*100)</f>
        <v>5.9701492537313383</v>
      </c>
      <c r="T350" s="721">
        <f>IF(INDEX(Historical!$F$7:$F$1372,MATCH(B350,Historical!$B$7:$B$1403,0))=0,"n/a",((INDEX(Historical!$C$7:$C$1381,MATCH(B350,Historical!$B$7:$B$1403,0))/INDEX(Historical!$F$7:$F$1372,MATCH(B350,Historical!$B$7:$B$1403,0)))^(1/3)-1)*100)</f>
        <v>5.5521462104258346</v>
      </c>
      <c r="U350" s="721">
        <f>IF(INDEX(Historical!$H$7:$H$1372,MATCH(B350,Historical!$B$7:$B$1403,0))=0,"n/a",((INDEX(Historical!$C$7:$C$1381,MATCH(B350,Historical!$B$7:$B$1403,0))/INDEX(Historical!$H$7:$H$1372,MATCH(B350,Historical!$B$7:$B$1403,0)))^(1/5)-1)*100)</f>
        <v>6.3757061705500329</v>
      </c>
      <c r="V350" s="721">
        <f>IF(INDEX(Historical!$O$7:$O$1372,MATCH(B350,Historical!$B$7:$B$1403,0))=0,"n/a",((INDEX(Historical!$C$7:$C$1381,MATCH(B350,Historical!$B$7:$B$1403,0))/INDEX(Historical!$O$7:$O$1372,MATCH(B350,Historical!$B$7:$B$1403,0)))^(1/10)-1)*100)</f>
        <v>12.303381525935686</v>
      </c>
      <c r="W350" s="722">
        <f t="shared" si="89"/>
        <v>0.51820762910667795</v>
      </c>
      <c r="X350" s="723">
        <f t="shared" si="90"/>
        <v>1.0120168524682591</v>
      </c>
      <c r="Y350" s="899"/>
      <c r="Z350" s="669">
        <f t="shared" si="91"/>
        <v>42.825278810408925</v>
      </c>
      <c r="AA350" s="910">
        <f t="shared" si="92"/>
        <v>20.634944237918219</v>
      </c>
      <c r="AB350" s="911">
        <v>12</v>
      </c>
      <c r="AC350" s="889">
        <v>13.45</v>
      </c>
      <c r="AD350" s="889">
        <v>1.99</v>
      </c>
      <c r="AE350" s="889">
        <v>1.33</v>
      </c>
      <c r="AF350" s="889">
        <v>8.07</v>
      </c>
      <c r="AG350" s="889">
        <v>44.4</v>
      </c>
      <c r="AH350" s="889">
        <v>12.1</v>
      </c>
      <c r="AI350" s="889">
        <v>8.6499999999999986</v>
      </c>
      <c r="AJ350" s="889">
        <v>6.3</v>
      </c>
      <c r="AK350" s="889">
        <v>10.35</v>
      </c>
      <c r="AL350" s="902">
        <v>15240</v>
      </c>
      <c r="AM350" s="896">
        <v>1.7000000000000002</v>
      </c>
      <c r="AN350" s="889">
        <v>1.19</v>
      </c>
      <c r="AO350" s="762">
        <f t="shared" si="93"/>
        <v>-12.183861545065096</v>
      </c>
      <c r="AP350" s="763">
        <f t="shared" si="94"/>
        <v>8.4510826928531237</v>
      </c>
      <c r="AQ350" s="912">
        <f t="shared" si="95"/>
        <v>172.04901519150312</v>
      </c>
      <c r="AR350" s="669">
        <f>INDEX(Historical!$C$7:$C$1381,MATCH(B350,Historical!$B$7:$B$1403,0))*IF(AH350="n/a",1.03,IF(AH350&lt;0,1.01,IF(AH350&gt;10,1.1,(1+AH350/100))))</f>
        <v>6.2480000000000002</v>
      </c>
      <c r="AS350" s="910">
        <f t="shared" si="96"/>
        <v>6.7884520000000004</v>
      </c>
      <c r="AT350" s="910">
        <f t="shared" si="101"/>
        <v>7.4672972000000009</v>
      </c>
      <c r="AU350" s="910">
        <f t="shared" si="101"/>
        <v>8.214026920000002</v>
      </c>
      <c r="AV350" s="910">
        <f t="shared" si="101"/>
        <v>9.0354296120000033</v>
      </c>
      <c r="AW350" s="669">
        <f t="shared" si="98"/>
        <v>37.753205732000005</v>
      </c>
      <c r="AX350" s="770">
        <f t="shared" si="99"/>
        <v>13.602798058658211</v>
      </c>
      <c r="AY350" s="959">
        <v>0.99</v>
      </c>
      <c r="AZ350" s="896">
        <v>8.7999999999999989</v>
      </c>
      <c r="BA350" s="896">
        <v>-19.919999999999998</v>
      </c>
      <c r="BB350" s="896">
        <v>-14.04</v>
      </c>
      <c r="BC350" s="896">
        <v>-6.54</v>
      </c>
      <c r="BE350" s="641">
        <v>1972</v>
      </c>
      <c r="BF350" s="922">
        <f t="shared" si="100"/>
        <v>5</v>
      </c>
      <c r="BG350" s="906">
        <v>14.099999999999998</v>
      </c>
    </row>
    <row r="351" spans="1:59" ht="11.25" customHeight="1" x14ac:dyDescent="0.2">
      <c r="A351" s="895" t="s">
        <v>607</v>
      </c>
      <c r="B351" s="899" t="s">
        <v>608</v>
      </c>
      <c r="C351" s="957" t="s">
        <v>246</v>
      </c>
      <c r="D351" s="957" t="s">
        <v>4362</v>
      </c>
      <c r="E351" s="754">
        <v>16</v>
      </c>
      <c r="F351" s="1235">
        <v>232</v>
      </c>
      <c r="G351" s="1235" t="s">
        <v>115</v>
      </c>
      <c r="H351" s="1235" t="s">
        <v>115</v>
      </c>
      <c r="I351" s="898">
        <v>77.25</v>
      </c>
      <c r="J351" s="669">
        <f t="shared" si="86"/>
        <v>3.521035598705502</v>
      </c>
      <c r="K351" s="901">
        <v>0.68</v>
      </c>
      <c r="L351" s="911">
        <v>4</v>
      </c>
      <c r="M351" s="660">
        <f t="shared" si="87"/>
        <v>2.72</v>
      </c>
      <c r="N351" s="894" t="s">
        <v>107</v>
      </c>
      <c r="O351" s="756">
        <v>0.63</v>
      </c>
      <c r="P351" s="636">
        <v>43585</v>
      </c>
      <c r="Q351" s="636">
        <v>43600</v>
      </c>
      <c r="R351" s="660">
        <f t="shared" si="88"/>
        <v>7.936507936507943</v>
      </c>
      <c r="S351" s="721">
        <f>IF(INDEX(Historical!$D$7:$D$1379,MATCH(B351,Historical!$B$7:$B$1403,0))=0,"n/a",(INDEX(Historical!$C$7:$C$1381,MATCH(B351,Historical!$B$7:$B$1403,0))/INDEX(Historical!$D$7:$D$1379,MATCH(B351,Historical!$B$7:$B$1403,0))-1)*100)</f>
        <v>8.5365853658536661</v>
      </c>
      <c r="T351" s="721">
        <f>IF(INDEX(Historical!$F$7:$F$1372,MATCH(B351,Historical!$B$7:$B$1403,0))=0,"n/a",((INDEX(Historical!$C$7:$C$1381,MATCH(B351,Historical!$B$7:$B$1403,0))/INDEX(Historical!$F$7:$F$1372,MATCH(B351,Historical!$B$7:$B$1403,0)))^(1/3)-1)*100)</f>
        <v>10.294213551333819</v>
      </c>
      <c r="U351" s="721">
        <f>IF(INDEX(Historical!$H$7:$H$1372,MATCH(B351,Historical!$B$7:$B$1403,0))=0,"n/a",((INDEX(Historical!$C$7:$C$1381,MATCH(B351,Historical!$B$7:$B$1403,0))/INDEX(Historical!$H$7:$H$1372,MATCH(B351,Historical!$B$7:$B$1403,0)))^(1/5)-1)*100)</f>
        <v>9.5783890294993022</v>
      </c>
      <c r="V351" s="721">
        <f>IF(INDEX(Historical!$O$7:$O$1372,MATCH(B351,Historical!$B$7:$B$1403,0))=0,"n/a",((INDEX(Historical!$C$7:$C$1381,MATCH(B351,Historical!$B$7:$B$1403,0))/INDEX(Historical!$O$7:$O$1372,MATCH(B351,Historical!$B$7:$B$1403,0)))^(1/10)-1)*100)</f>
        <v>12.808578686873041</v>
      </c>
      <c r="W351" s="722">
        <f t="shared" si="89"/>
        <v>0.74781045295180015</v>
      </c>
      <c r="X351" s="723" t="str">
        <f t="shared" si="90"/>
        <v>n/a</v>
      </c>
      <c r="Y351" s="677"/>
      <c r="Z351" s="669">
        <f t="shared" si="91"/>
        <v>68</v>
      </c>
      <c r="AA351" s="910">
        <f t="shared" si="92"/>
        <v>19.3125</v>
      </c>
      <c r="AB351" s="911">
        <v>12</v>
      </c>
      <c r="AC351" s="889">
        <v>4</v>
      </c>
      <c r="AD351" s="889">
        <v>1.53</v>
      </c>
      <c r="AE351" s="889">
        <v>2.46</v>
      </c>
      <c r="AF351" s="889">
        <v>5.31</v>
      </c>
      <c r="AG351" s="889">
        <v>18</v>
      </c>
      <c r="AH351" s="889">
        <v>-63.3</v>
      </c>
      <c r="AI351" s="889">
        <v>15.049999999999999</v>
      </c>
      <c r="AJ351" s="889">
        <v>-1.0999999999999999</v>
      </c>
      <c r="AK351" s="889">
        <v>12.6</v>
      </c>
      <c r="AL351" s="902">
        <v>11620</v>
      </c>
      <c r="AM351" s="896">
        <v>7.4300000000000006</v>
      </c>
      <c r="AN351" s="889">
        <v>0.93</v>
      </c>
      <c r="AO351" s="762">
        <f t="shared" si="93"/>
        <v>-6.2130753717951954</v>
      </c>
      <c r="AP351" s="763">
        <f t="shared" si="94"/>
        <v>13.099424628204805</v>
      </c>
      <c r="AQ351" s="912">
        <f t="shared" si="95"/>
        <v>113.4888755884016</v>
      </c>
      <c r="AR351" s="669">
        <f>INDEX(Historical!$C$7:$C$1381,MATCH(B351,Historical!$B$7:$B$1403,0))*IF(AH351="n/a",1.03,IF(AH351&lt;0,1.01,IF(AH351&gt;10,1.1,(1+AH351/100))))</f>
        <v>2.6966999999999999</v>
      </c>
      <c r="AS351" s="910">
        <f t="shared" si="96"/>
        <v>2.96637</v>
      </c>
      <c r="AT351" s="910">
        <f t="shared" si="101"/>
        <v>3.263007</v>
      </c>
      <c r="AU351" s="910">
        <f t="shared" si="101"/>
        <v>3.5893077000000004</v>
      </c>
      <c r="AV351" s="910">
        <f t="shared" si="101"/>
        <v>3.9482384700000006</v>
      </c>
      <c r="AW351" s="669">
        <f t="shared" si="98"/>
        <v>16.463623170000002</v>
      </c>
      <c r="AX351" s="770">
        <f t="shared" si="99"/>
        <v>21.312133553398059</v>
      </c>
      <c r="AY351" s="959">
        <v>0.95</v>
      </c>
      <c r="AZ351" s="896">
        <v>-2.7199999999999998</v>
      </c>
      <c r="BA351" s="896">
        <v>-39.11</v>
      </c>
      <c r="BB351" s="896">
        <v>-23.69</v>
      </c>
      <c r="BC351" s="896">
        <v>-27.26</v>
      </c>
      <c r="BE351" s="641">
        <v>2004</v>
      </c>
      <c r="BF351" s="922">
        <f t="shared" si="100"/>
        <v>1</v>
      </c>
      <c r="BG351" s="906">
        <v>6</v>
      </c>
    </row>
    <row r="352" spans="1:59" ht="11.25" customHeight="1" x14ac:dyDescent="0.2">
      <c r="A352" s="887" t="s">
        <v>1309</v>
      </c>
      <c r="B352" s="899" t="s">
        <v>1310</v>
      </c>
      <c r="C352" s="957" t="s">
        <v>108</v>
      </c>
      <c r="D352" s="957" t="s">
        <v>4355</v>
      </c>
      <c r="E352" s="754">
        <v>9</v>
      </c>
      <c r="F352" s="1235">
        <v>503</v>
      </c>
      <c r="G352" s="1235" t="s">
        <v>115</v>
      </c>
      <c r="H352" s="1235" t="s">
        <v>115</v>
      </c>
      <c r="I352" s="898">
        <v>12.27</v>
      </c>
      <c r="J352" s="669">
        <f t="shared" si="86"/>
        <v>4.8899755501222497</v>
      </c>
      <c r="K352" s="901">
        <v>0.15</v>
      </c>
      <c r="L352" s="911">
        <v>4</v>
      </c>
      <c r="M352" s="660">
        <f t="shared" si="87"/>
        <v>0.6</v>
      </c>
      <c r="N352" s="894" t="s">
        <v>163</v>
      </c>
      <c r="O352" s="756">
        <v>0.14000000000000001</v>
      </c>
      <c r="P352" s="885">
        <v>43724</v>
      </c>
      <c r="Q352" s="885">
        <v>43739</v>
      </c>
      <c r="R352" s="660">
        <f t="shared" si="88"/>
        <v>7.1428571428571281</v>
      </c>
      <c r="S352" s="721">
        <f>IF(INDEX(Historical!$D$7:$D$1379,MATCH(B352,Historical!$B$7:$B$1403,0))=0,"n/a",(INDEX(Historical!$C$7:$C$1381,MATCH(B352,Historical!$B$7:$B$1403,0))/INDEX(Historical!$D$7:$D$1379,MATCH(B352,Historical!$B$7:$B$1403,0))-1)*100)</f>
        <v>21.276595744680836</v>
      </c>
      <c r="T352" s="721">
        <f>IF(INDEX(Historical!$F$7:$F$1372,MATCH(B352,Historical!$B$7:$B$1403,0))=0,"n/a",((INDEX(Historical!$C$7:$C$1381,MATCH(B352,Historical!$B$7:$B$1403,0))/INDEX(Historical!$F$7:$F$1372,MATCH(B352,Historical!$B$7:$B$1403,0)))^(1/3)-1)*100)</f>
        <v>26.737637754761188</v>
      </c>
      <c r="U352" s="721">
        <f>IF(INDEX(Historical!$H$7:$H$1372,MATCH(B352,Historical!$B$7:$B$1403,0))=0,"n/a",((INDEX(Historical!$C$7:$C$1381,MATCH(B352,Historical!$B$7:$B$1403,0))/INDEX(Historical!$H$7:$H$1372,MATCH(B352,Historical!$B$7:$B$1403,0)))^(1/5)-1)*100)</f>
        <v>23.30167376865284</v>
      </c>
      <c r="V352" s="721">
        <f>IF(INDEX(Historical!$O$7:$O$1372,MATCH(B352,Historical!$B$7:$B$1403,0))=0,"n/a",((INDEX(Historical!$C$7:$C$1381,MATCH(B352,Historical!$B$7:$B$1403,0))/INDEX(Historical!$O$7:$O$1372,MATCH(B352,Historical!$B$7:$B$1403,0)))^(1/10)-1)*100)</f>
        <v>13.313300459253497</v>
      </c>
      <c r="W352" s="722">
        <f t="shared" si="89"/>
        <v>1.7502552308474986</v>
      </c>
      <c r="X352" s="723">
        <f t="shared" si="90"/>
        <v>1.958123846105281</v>
      </c>
      <c r="Y352" s="679"/>
      <c r="Z352" s="669">
        <f t="shared" si="91"/>
        <v>47.244094488188978</v>
      </c>
      <c r="AA352" s="910">
        <f t="shared" si="92"/>
        <v>9.6614173228346445</v>
      </c>
      <c r="AB352" s="911">
        <v>12</v>
      </c>
      <c r="AC352" s="889">
        <v>1.27</v>
      </c>
      <c r="AD352" s="889">
        <v>1.67</v>
      </c>
      <c r="AE352" s="889">
        <v>3.03</v>
      </c>
      <c r="AF352" s="889">
        <v>1.19</v>
      </c>
      <c r="AG352" s="889">
        <v>12.7</v>
      </c>
      <c r="AH352" s="889">
        <v>6.1</v>
      </c>
      <c r="AI352" s="889">
        <v>5.91</v>
      </c>
      <c r="AJ352" s="889">
        <v>11.899999999999999</v>
      </c>
      <c r="AK352" s="889">
        <v>5.8000000000000007</v>
      </c>
      <c r="AL352" s="902">
        <v>12720</v>
      </c>
      <c r="AM352" s="896">
        <v>0.89999999999999991</v>
      </c>
      <c r="AN352" s="889">
        <v>0.93</v>
      </c>
      <c r="AO352" s="762">
        <f t="shared" si="93"/>
        <v>18.530231995940447</v>
      </c>
      <c r="AP352" s="763">
        <f t="shared" si="94"/>
        <v>28.191649318775092</v>
      </c>
      <c r="AQ352" s="912">
        <f t="shared" si="95"/>
        <v>-28.517021096166694</v>
      </c>
      <c r="AR352" s="669">
        <f>INDEX(Historical!$C$7:$C$1381,MATCH(B352,Historical!$B$7:$B$1403,0))*IF(AH352="n/a",1.03,IF(AH352&lt;0,1.01,IF(AH352&gt;10,1.1,(1+AH352/100))))</f>
        <v>0.60476999999999992</v>
      </c>
      <c r="AS352" s="910">
        <f t="shared" si="96"/>
        <v>0.64051190699999982</v>
      </c>
      <c r="AT352" s="910">
        <f t="shared" si="101"/>
        <v>0.67766159760599987</v>
      </c>
      <c r="AU352" s="910">
        <f t="shared" si="101"/>
        <v>0.71696597026714792</v>
      </c>
      <c r="AV352" s="910">
        <f t="shared" si="101"/>
        <v>0.75854999654264255</v>
      </c>
      <c r="AW352" s="669">
        <f t="shared" si="98"/>
        <v>3.3984594714157903</v>
      </c>
      <c r="AX352" s="770">
        <f t="shared" si="99"/>
        <v>27.697306205507665</v>
      </c>
      <c r="AY352" s="959">
        <v>1.45</v>
      </c>
      <c r="AZ352" s="896">
        <v>1.03</v>
      </c>
      <c r="BA352" s="896">
        <v>-21.5</v>
      </c>
      <c r="BB352" s="896">
        <v>-14.14</v>
      </c>
      <c r="BC352" s="896">
        <v>-12.34</v>
      </c>
      <c r="BE352" s="641">
        <v>2011</v>
      </c>
      <c r="BF352" s="922">
        <f t="shared" si="100"/>
        <v>0</v>
      </c>
      <c r="BG352" s="906">
        <v>1.2</v>
      </c>
    </row>
    <row r="353" spans="1:59" ht="11.25" customHeight="1" x14ac:dyDescent="0.2">
      <c r="A353" s="895" t="s">
        <v>3842</v>
      </c>
      <c r="B353" s="899" t="s">
        <v>3843</v>
      </c>
      <c r="C353" s="957" t="s">
        <v>108</v>
      </c>
      <c r="D353" s="957" t="s">
        <v>4347</v>
      </c>
      <c r="E353" s="754">
        <v>6</v>
      </c>
      <c r="F353" s="1235">
        <v>780</v>
      </c>
      <c r="G353" s="1235" t="s">
        <v>106</v>
      </c>
      <c r="H353" s="1235" t="s">
        <v>106</v>
      </c>
      <c r="I353" s="898">
        <v>33.07</v>
      </c>
      <c r="J353" s="669">
        <f t="shared" si="86"/>
        <v>2.6610220743876623</v>
      </c>
      <c r="K353" s="901">
        <v>0.22</v>
      </c>
      <c r="L353" s="911">
        <v>4</v>
      </c>
      <c r="M353" s="660">
        <f t="shared" si="87"/>
        <v>0.88</v>
      </c>
      <c r="N353" s="894" t="s">
        <v>237</v>
      </c>
      <c r="O353" s="756">
        <v>0.21</v>
      </c>
      <c r="P353" s="885">
        <v>43776</v>
      </c>
      <c r="Q353" s="885">
        <v>43791</v>
      </c>
      <c r="R353" s="660">
        <f t="shared" si="88"/>
        <v>4.7619047619047663</v>
      </c>
      <c r="S353" s="721">
        <f>IF(INDEX(Historical!$D$7:$D$1379,MATCH(B353,Historical!$B$7:$B$1403,0))=0,"n/a",(INDEX(Historical!$C$7:$C$1381,MATCH(B353,Historical!$B$7:$B$1403,0))/INDEX(Historical!$D$7:$D$1379,MATCH(B353,Historical!$B$7:$B$1403,0))-1)*100)</f>
        <v>18.309859154929576</v>
      </c>
      <c r="T353" s="721">
        <f>IF(INDEX(Historical!$F$7:$F$1372,MATCH(B353,Historical!$B$7:$B$1403,0))=0,"n/a",((INDEX(Historical!$C$7:$C$1381,MATCH(B353,Historical!$B$7:$B$1403,0))/INDEX(Historical!$F$7:$F$1372,MATCH(B353,Historical!$B$7:$B$1403,0)))^(1/3)-1)*100)</f>
        <v>27.00821423309716</v>
      </c>
      <c r="U353" s="721">
        <f>IF(INDEX(Historical!$H$7:$H$1372,MATCH(B353,Historical!$B$7:$B$1403,0))=0,"n/a",((INDEX(Historical!$C$7:$C$1381,MATCH(B353,Historical!$B$7:$B$1403,0))/INDEX(Historical!$H$7:$H$1372,MATCH(B353,Historical!$B$7:$B$1403,0)))^(1/5)-1)*100)</f>
        <v>64.375182951722579</v>
      </c>
      <c r="V353" s="721" t="str">
        <f>IF(INDEX(Historical!$O$7:$O$1372,MATCH(B353,Historical!$B$7:$B$1403,0))=0,"n/a",((INDEX(Historical!$C$7:$C$1381,MATCH(B353,Historical!$B$7:$B$1403,0))/INDEX(Historical!$O$7:$O$1372,MATCH(B353,Historical!$B$7:$B$1403,0)))^(1/10)-1)*100)</f>
        <v>n/a</v>
      </c>
      <c r="W353" s="722" t="str">
        <f t="shared" si="89"/>
        <v>n/a</v>
      </c>
      <c r="X353" s="723">
        <f t="shared" si="90"/>
        <v>2.5048709319736413</v>
      </c>
      <c r="Y353" s="900"/>
      <c r="Z353" s="669">
        <f t="shared" si="91"/>
        <v>28.852459016393446</v>
      </c>
      <c r="AA353" s="910">
        <f t="shared" si="92"/>
        <v>10.842622950819672</v>
      </c>
      <c r="AB353" s="911">
        <v>12</v>
      </c>
      <c r="AC353" s="889">
        <v>3.05</v>
      </c>
      <c r="AD353" s="889" t="s">
        <v>136</v>
      </c>
      <c r="AE353" s="889">
        <v>3</v>
      </c>
      <c r="AF353" s="889">
        <v>0.95</v>
      </c>
      <c r="AG353" s="889">
        <v>9.9</v>
      </c>
      <c r="AH353" s="889">
        <v>25.2</v>
      </c>
      <c r="AI353" s="889">
        <v>4.78</v>
      </c>
      <c r="AJ353" s="889">
        <v>25.7</v>
      </c>
      <c r="AK353" s="889" t="s">
        <v>136</v>
      </c>
      <c r="AL353" s="902">
        <v>306.89</v>
      </c>
      <c r="AM353" s="896">
        <v>1.7999999999999998</v>
      </c>
      <c r="AN353" s="889">
        <v>0.02</v>
      </c>
      <c r="AO353" s="762">
        <f t="shared" si="93"/>
        <v>56.193582075290564</v>
      </c>
      <c r="AP353" s="763">
        <f t="shared" si="94"/>
        <v>67.036205026110238</v>
      </c>
      <c r="AQ353" s="912">
        <f t="shared" si="95"/>
        <v>-32.339107624767827</v>
      </c>
      <c r="AR353" s="669">
        <f>INDEX(Historical!$C$7:$C$1381,MATCH(B353,Historical!$B$7:$B$1403,0))*IF(AH353="n/a",1.03,IF(AH353&lt;0,1.01,IF(AH353&gt;10,1.1,(1+AH353/100))))</f>
        <v>0.92400000000000004</v>
      </c>
      <c r="AS353" s="910">
        <f t="shared" si="96"/>
        <v>0.96816720000000012</v>
      </c>
      <c r="AT353" s="910">
        <f t="shared" si="101"/>
        <v>0.9972122160000001</v>
      </c>
      <c r="AU353" s="910">
        <f t="shared" si="101"/>
        <v>1.0271285824800001</v>
      </c>
      <c r="AV353" s="910">
        <f t="shared" si="101"/>
        <v>1.0579424399544002</v>
      </c>
      <c r="AW353" s="669">
        <f t="shared" si="98"/>
        <v>4.9744504384344008</v>
      </c>
      <c r="AX353" s="770">
        <f t="shared" si="99"/>
        <v>15.042184573433326</v>
      </c>
      <c r="AY353" s="959">
        <v>0.4</v>
      </c>
      <c r="AZ353" s="896">
        <v>-0.38999999999999996</v>
      </c>
      <c r="BA353" s="896">
        <v>-18.95</v>
      </c>
      <c r="BB353" s="896">
        <v>-12.120000000000001</v>
      </c>
      <c r="BC353" s="896">
        <v>-12.08</v>
      </c>
      <c r="BE353" s="641">
        <v>2014</v>
      </c>
      <c r="BF353" s="922">
        <f t="shared" si="100"/>
        <v>0</v>
      </c>
      <c r="BG353" s="906">
        <v>1.4000000000000001</v>
      </c>
    </row>
    <row r="354" spans="1:59" ht="11.25" customHeight="1" x14ac:dyDescent="0.2">
      <c r="A354" s="887" t="s">
        <v>1301</v>
      </c>
      <c r="B354" s="899" t="s">
        <v>1302</v>
      </c>
      <c r="C354" s="957" t="s">
        <v>108</v>
      </c>
      <c r="D354" s="957" t="s">
        <v>4355</v>
      </c>
      <c r="E354" s="754">
        <v>9</v>
      </c>
      <c r="F354" s="1235">
        <v>489</v>
      </c>
      <c r="G354" s="1235" t="s">
        <v>37</v>
      </c>
      <c r="H354" s="1235" t="s">
        <v>37</v>
      </c>
      <c r="I354" s="898">
        <v>15.02</v>
      </c>
      <c r="J354" s="669">
        <f t="shared" si="86"/>
        <v>3.1957390146471374</v>
      </c>
      <c r="K354" s="909">
        <v>0.12</v>
      </c>
      <c r="L354" s="911">
        <v>4</v>
      </c>
      <c r="M354" s="660">
        <f t="shared" si="87"/>
        <v>0.48</v>
      </c>
      <c r="N354" s="894" t="s">
        <v>458</v>
      </c>
      <c r="O354" s="760">
        <v>0.1</v>
      </c>
      <c r="P354" s="885">
        <v>43649</v>
      </c>
      <c r="Q354" s="885">
        <v>43665</v>
      </c>
      <c r="R354" s="660">
        <f t="shared" si="88"/>
        <v>19.999999999999989</v>
      </c>
      <c r="S354" s="721">
        <f>IF(INDEX(Historical!$D$7:$D$1379,MATCH(B354,Historical!$B$7:$B$1403,0))=0,"n/a",(INDEX(Historical!$C$7:$C$1381,MATCH(B354,Historical!$B$7:$B$1403,0))/INDEX(Historical!$D$7:$D$1379,MATCH(B354,Historical!$B$7:$B$1403,0))-1)*100)</f>
        <v>13.783294543573831</v>
      </c>
      <c r="T354" s="721">
        <f>IF(INDEX(Historical!$F$7:$F$1372,MATCH(B354,Historical!$B$7:$B$1403,0))=0,"n/a",((INDEX(Historical!$C$7:$C$1381,MATCH(B354,Historical!$B$7:$B$1403,0))/INDEX(Historical!$F$7:$F$1372,MATCH(B354,Historical!$B$7:$B$1403,0)))^(1/3)-1)*100)</f>
        <v>18.166575046750143</v>
      </c>
      <c r="U354" s="721">
        <f>IF(INDEX(Historical!$H$7:$H$1372,MATCH(B354,Historical!$B$7:$B$1403,0))=0,"n/a",((INDEX(Historical!$C$7:$C$1381,MATCH(B354,Historical!$B$7:$B$1403,0))/INDEX(Historical!$H$7:$H$1372,MATCH(B354,Historical!$B$7:$B$1403,0)))^(1/5)-1)*100)</f>
        <v>15.578962436501453</v>
      </c>
      <c r="V354" s="721">
        <f>IF(INDEX(Historical!$O$7:$O$1372,MATCH(B354,Historical!$B$7:$B$1403,0))=0,"n/a",((INDEX(Historical!$C$7:$C$1381,MATCH(B354,Historical!$B$7:$B$1403,0))/INDEX(Historical!$O$7:$O$1372,MATCH(B354,Historical!$B$7:$B$1403,0)))^(1/10)-1)*100)</f>
        <v>12.5973904374165</v>
      </c>
      <c r="W354" s="722">
        <f t="shared" si="89"/>
        <v>1.2366817170506321</v>
      </c>
      <c r="X354" s="723">
        <f t="shared" si="90"/>
        <v>2.0771949915335268</v>
      </c>
      <c r="Y354" s="692" t="s">
        <v>4189</v>
      </c>
      <c r="Z354" s="669">
        <f t="shared" si="91"/>
        <v>31.788079470198678</v>
      </c>
      <c r="AA354" s="910">
        <f t="shared" si="92"/>
        <v>9.9470198675496686</v>
      </c>
      <c r="AB354" s="911">
        <v>12</v>
      </c>
      <c r="AC354" s="889">
        <v>1.51</v>
      </c>
      <c r="AD354" s="889" t="s">
        <v>136</v>
      </c>
      <c r="AE354" s="889">
        <v>3.26</v>
      </c>
      <c r="AF354" s="889">
        <v>1.05</v>
      </c>
      <c r="AG354" s="889">
        <v>9.1</v>
      </c>
      <c r="AH354" s="889">
        <v>34.9</v>
      </c>
      <c r="AI354" s="889">
        <v>3.64</v>
      </c>
      <c r="AJ354" s="889">
        <v>7.5</v>
      </c>
      <c r="AK354" s="889" t="s">
        <v>136</v>
      </c>
      <c r="AL354" s="902">
        <v>678.9</v>
      </c>
      <c r="AM354" s="896">
        <v>0.1</v>
      </c>
      <c r="AN354" s="889">
        <v>0.89</v>
      </c>
      <c r="AO354" s="762">
        <f t="shared" si="93"/>
        <v>8.8276815835989222</v>
      </c>
      <c r="AP354" s="763">
        <f t="shared" si="94"/>
        <v>18.774701451148591</v>
      </c>
      <c r="AQ354" s="912">
        <f t="shared" si="95"/>
        <v>-31.868196817811189</v>
      </c>
      <c r="AR354" s="669">
        <f>INDEX(Historical!$C$7:$C$1381,MATCH(B354,Historical!$B$7:$B$1403,0))*IF(AH354="n/a",1.03,IF(AH354&lt;0,1.01,IF(AH354&gt;10,1.1,(1+AH354/100))))</f>
        <v>0.48400000000000004</v>
      </c>
      <c r="AS354" s="910">
        <f t="shared" si="96"/>
        <v>0.5016176</v>
      </c>
      <c r="AT354" s="910">
        <f t="shared" si="101"/>
        <v>0.516666128</v>
      </c>
      <c r="AU354" s="910">
        <f t="shared" si="101"/>
        <v>0.53216611184000007</v>
      </c>
      <c r="AV354" s="910">
        <f t="shared" si="101"/>
        <v>0.54813109519520009</v>
      </c>
      <c r="AW354" s="669">
        <f t="shared" si="98"/>
        <v>2.5825809350352005</v>
      </c>
      <c r="AX354" s="770">
        <f t="shared" si="99"/>
        <v>17.194280526199737</v>
      </c>
      <c r="AY354" s="959">
        <v>0.96</v>
      </c>
      <c r="AZ354" s="896">
        <v>-1.23</v>
      </c>
      <c r="BA354" s="896">
        <v>-22.900000000000002</v>
      </c>
      <c r="BB354" s="896">
        <v>-16.439999999999998</v>
      </c>
      <c r="BC354" s="896">
        <v>-13.04</v>
      </c>
      <c r="BE354" s="641">
        <v>2011</v>
      </c>
      <c r="BF354" s="922">
        <f t="shared" si="100"/>
        <v>0</v>
      </c>
      <c r="BG354" s="906">
        <v>1.0999999999999999</v>
      </c>
    </row>
    <row r="355" spans="1:59" ht="11.25" customHeight="1" x14ac:dyDescent="0.2">
      <c r="A355" s="887" t="s">
        <v>4208</v>
      </c>
      <c r="B355" s="899" t="s">
        <v>4203</v>
      </c>
      <c r="C355" s="957" t="s">
        <v>4207</v>
      </c>
      <c r="D355" s="957" t="s">
        <v>4341</v>
      </c>
      <c r="E355" s="754">
        <v>6</v>
      </c>
      <c r="F355" s="1235">
        <v>761</v>
      </c>
      <c r="G355" s="1158" t="s">
        <v>106</v>
      </c>
      <c r="H355" s="1158" t="s">
        <v>106</v>
      </c>
      <c r="I355" s="903">
        <v>15.4</v>
      </c>
      <c r="J355" s="669">
        <f t="shared" si="86"/>
        <v>2.3376623376623376</v>
      </c>
      <c r="K355" s="908">
        <v>0.18</v>
      </c>
      <c r="L355" s="641">
        <v>2</v>
      </c>
      <c r="M355" s="660">
        <f t="shared" si="87"/>
        <v>0.36</v>
      </c>
      <c r="N355" s="641" t="s">
        <v>4209</v>
      </c>
      <c r="O355" s="757">
        <v>0.17</v>
      </c>
      <c r="P355" s="650">
        <v>43643</v>
      </c>
      <c r="Q355" s="650">
        <v>43656</v>
      </c>
      <c r="R355" s="660">
        <f t="shared" si="88"/>
        <v>5.8823529411764595</v>
      </c>
      <c r="S355" s="721">
        <f>IF(INDEX(Historical!$D$7:$D$1379,MATCH(B355,Historical!$B$7:$B$1403,0))=0,"n/a",(INDEX(Historical!$C$7:$C$1381,MATCH(B355,Historical!$B$7:$B$1403,0))/INDEX(Historical!$D$7:$D$1379,MATCH(B355,Historical!$B$7:$B$1403,0))-1)*100)</f>
        <v>12.5</v>
      </c>
      <c r="T355" s="721">
        <f>IF(INDEX(Historical!$F$7:$F$1372,MATCH(B355,Historical!$B$7:$B$1403,0))=0,"n/a",((INDEX(Historical!$C$7:$C$1381,MATCH(B355,Historical!$B$7:$B$1403,0))/INDEX(Historical!$F$7:$F$1372,MATCH(B355,Historical!$B$7:$B$1403,0)))^(1/3)-1)*100)</f>
        <v>11.457607795906144</v>
      </c>
      <c r="U355" s="721">
        <f>IF(INDEX(Historical!$H$7:$H$1372,MATCH(B355,Historical!$B$7:$B$1403,0))=0,"n/a",((INDEX(Historical!$C$7:$C$1381,MATCH(B355,Historical!$B$7:$B$1403,0))/INDEX(Historical!$H$7:$H$1372,MATCH(B355,Historical!$B$7:$B$1403,0)))^(1/5)-1)*100)</f>
        <v>24.573093961551741</v>
      </c>
      <c r="V355" s="721" t="str">
        <f>IF(INDEX(Historical!$O$7:$O$1372,MATCH(B355,Historical!$B$7:$B$1403,0))=0,"n/a",((INDEX(Historical!$C$7:$C$1381,MATCH(B355,Historical!$B$7:$B$1403,0))/INDEX(Historical!$O$7:$O$1372,MATCH(B355,Historical!$B$7:$B$1403,0)))^(1/10)-1)*100)</f>
        <v>n/a</v>
      </c>
      <c r="W355" s="722" t="str">
        <f t="shared" si="89"/>
        <v>n/a</v>
      </c>
      <c r="X355" s="723">
        <f t="shared" si="90"/>
        <v>0.97900772755186216</v>
      </c>
      <c r="Y355" s="899"/>
      <c r="Z355" s="669">
        <f t="shared" si="91"/>
        <v>50</v>
      </c>
      <c r="AA355" s="910">
        <f t="shared" si="92"/>
        <v>21.388888888888889</v>
      </c>
      <c r="AB355" s="1235">
        <v>12</v>
      </c>
      <c r="AC355" s="903">
        <v>0.72</v>
      </c>
      <c r="AD355" s="903">
        <v>1.59</v>
      </c>
      <c r="AE355" s="903">
        <v>1.66</v>
      </c>
      <c r="AF355" s="903">
        <v>3.32</v>
      </c>
      <c r="AG355" s="903">
        <v>14.6</v>
      </c>
      <c r="AH355" s="903">
        <v>26.400000000000002</v>
      </c>
      <c r="AI355" s="903">
        <v>9.17</v>
      </c>
      <c r="AJ355" s="903">
        <v>25.1</v>
      </c>
      <c r="AK355" s="903">
        <v>13.5</v>
      </c>
      <c r="AL355" s="903">
        <v>469.24</v>
      </c>
      <c r="AM355" s="903">
        <v>5.6000000000000005</v>
      </c>
      <c r="AN355" s="903">
        <v>0.02</v>
      </c>
      <c r="AO355" s="762">
        <f t="shared" si="93"/>
        <v>5.5218674103251892</v>
      </c>
      <c r="AP355" s="763">
        <f t="shared" si="94"/>
        <v>26.910756299214079</v>
      </c>
      <c r="AQ355" s="912">
        <f t="shared" si="95"/>
        <v>77.652733801539057</v>
      </c>
      <c r="AR355" s="669">
        <f>INDEX(Historical!$C$7:$C$1381,MATCH(B355,Historical!$B$7:$B$1403,0))*IF(AH355="n/a",1.03,IF(AH355&lt;0,1.01,IF(AH355&gt;10,1.1,(1+AH355/100))))</f>
        <v>0.39600000000000002</v>
      </c>
      <c r="AS355" s="910">
        <f t="shared" si="96"/>
        <v>0.43231319999999995</v>
      </c>
      <c r="AT355" s="910">
        <f t="shared" si="101"/>
        <v>0.47554451999999997</v>
      </c>
      <c r="AU355" s="910">
        <f t="shared" si="101"/>
        <v>0.523098972</v>
      </c>
      <c r="AV355" s="910">
        <f t="shared" si="101"/>
        <v>0.57540886920000001</v>
      </c>
      <c r="AW355" s="669">
        <f t="shared" si="98"/>
        <v>2.4023655611999999</v>
      </c>
      <c r="AX355" s="770">
        <f t="shared" si="99"/>
        <v>15.59977637142857</v>
      </c>
      <c r="AY355" s="750">
        <v>0.57999999999999996</v>
      </c>
      <c r="AZ355" s="906">
        <v>5.9499999999999993</v>
      </c>
      <c r="BA355" s="906">
        <v>-18.52</v>
      </c>
      <c r="BB355" s="906">
        <v>-4.74</v>
      </c>
      <c r="BC355" s="906">
        <v>-5.2299999999999995</v>
      </c>
      <c r="BE355" s="641">
        <v>2014</v>
      </c>
      <c r="BF355" s="922">
        <f t="shared" si="100"/>
        <v>0</v>
      </c>
      <c r="BG355" s="906">
        <v>10.100000000000001</v>
      </c>
    </row>
    <row r="356" spans="1:59" s="796" customFormat="1" ht="11.25" customHeight="1" x14ac:dyDescent="0.2">
      <c r="A356" s="777" t="s">
        <v>615</v>
      </c>
      <c r="B356" s="804" t="s">
        <v>616</v>
      </c>
      <c r="C356" s="957" t="s">
        <v>112</v>
      </c>
      <c r="D356" s="957" t="s">
        <v>4338</v>
      </c>
      <c r="E356" s="778">
        <v>18</v>
      </c>
      <c r="F356" s="1235">
        <v>199</v>
      </c>
      <c r="G356" s="1234" t="s">
        <v>37</v>
      </c>
      <c r="H356" s="1234" t="s">
        <v>106</v>
      </c>
      <c r="I356" s="779">
        <v>27.54</v>
      </c>
      <c r="J356" s="780">
        <f t="shared" si="86"/>
        <v>2.9230210602759628</v>
      </c>
      <c r="K356" s="781">
        <v>0.20125000000000001</v>
      </c>
      <c r="L356" s="782">
        <v>4</v>
      </c>
      <c r="M356" s="783">
        <f t="shared" si="87"/>
        <v>0.80500000000000005</v>
      </c>
      <c r="N356" s="784" t="s">
        <v>151</v>
      </c>
      <c r="O356" s="785">
        <v>0.2</v>
      </c>
      <c r="P356" s="786">
        <v>43888</v>
      </c>
      <c r="Q356" s="786">
        <v>43917</v>
      </c>
      <c r="R356" s="783">
        <f t="shared" si="88"/>
        <v>0.62500000000000056</v>
      </c>
      <c r="S356" s="721">
        <f>IF(INDEX(Historical!$D$7:$D$1379,MATCH(B356,Historical!$B$7:$B$1403,0))=0,"n/a",(INDEX(Historical!$C$7:$C$1381,MATCH(B356,Historical!$B$7:$B$1403,0))/INDEX(Historical!$D$7:$D$1379,MATCH(B356,Historical!$B$7:$B$1403,0))-1)*100)</f>
        <v>2.5889967637540368</v>
      </c>
      <c r="T356" s="721">
        <f>IF(INDEX(Historical!$F$7:$F$1372,MATCH(B356,Historical!$B$7:$B$1403,0))=0,"n/a",((INDEX(Historical!$C$7:$C$1381,MATCH(B356,Historical!$B$7:$B$1403,0))/INDEX(Historical!$F$7:$F$1372,MATCH(B356,Historical!$B$7:$B$1403,0)))^(1/3)-1)*100)</f>
        <v>2.6590436043216981</v>
      </c>
      <c r="U356" s="721">
        <f>IF(INDEX(Historical!$H$7:$H$1372,MATCH(B356,Historical!$B$7:$B$1403,0))=0,"n/a",((INDEX(Historical!$C$7:$C$1381,MATCH(B356,Historical!$B$7:$B$1403,0))/INDEX(Historical!$H$7:$H$1372,MATCH(B356,Historical!$B$7:$B$1403,0)))^(1/5)-1)*100)</f>
        <v>2.734402310887929</v>
      </c>
      <c r="V356" s="721">
        <f>IF(INDEX(Historical!$O$7:$O$1372,MATCH(B356,Historical!$B$7:$B$1403,0))=0,"n/a",((INDEX(Historical!$C$7:$C$1381,MATCH(B356,Historical!$B$7:$B$1403,0))/INDEX(Historical!$O$7:$O$1372,MATCH(B356,Historical!$B$7:$B$1403,0)))^(1/10)-1)*100)</f>
        <v>4.8542829042560687</v>
      </c>
      <c r="W356" s="722">
        <f t="shared" si="89"/>
        <v>0.56329685863394963</v>
      </c>
      <c r="X356" s="723">
        <f t="shared" si="90"/>
        <v>0.25555161783999336</v>
      </c>
      <c r="Y356" s="797"/>
      <c r="Z356" s="780">
        <f t="shared" si="91"/>
        <v>92.52873563218391</v>
      </c>
      <c r="AA356" s="788">
        <f t="shared" si="92"/>
        <v>31.655172413793103</v>
      </c>
      <c r="AB356" s="782">
        <v>12</v>
      </c>
      <c r="AC356" s="789">
        <v>0.87</v>
      </c>
      <c r="AD356" s="789" t="s">
        <v>136</v>
      </c>
      <c r="AE356" s="789">
        <v>1.1000000000000001</v>
      </c>
      <c r="AF356" s="789">
        <v>4.5</v>
      </c>
      <c r="AG356" s="789">
        <v>19</v>
      </c>
      <c r="AH356" s="789">
        <v>-10.199999999999999</v>
      </c>
      <c r="AI356" s="789">
        <v>14.93</v>
      </c>
      <c r="AJ356" s="789">
        <v>10.7</v>
      </c>
      <c r="AK356" s="789">
        <v>-2.6100000000000003</v>
      </c>
      <c r="AL356" s="790">
        <v>2029.9999999999998</v>
      </c>
      <c r="AM356" s="791">
        <v>0.4</v>
      </c>
      <c r="AN356" s="789">
        <v>0.02</v>
      </c>
      <c r="AO356" s="792">
        <f t="shared" si="93"/>
        <v>-25.997749042629209</v>
      </c>
      <c r="AP356" s="793">
        <f t="shared" si="94"/>
        <v>5.6574233711638922</v>
      </c>
      <c r="AQ356" s="794">
        <f t="shared" si="95"/>
        <v>151.61547016744859</v>
      </c>
      <c r="AR356" s="669">
        <f>INDEX(Historical!$C$7:$C$1381,MATCH(B356,Historical!$B$7:$B$1403,0))*IF(AH356="n/a",1.03,IF(AH356&lt;0,1.01,IF(AH356&gt;10,1.1,(1+AH356/100))))</f>
        <v>0.80042499999999994</v>
      </c>
      <c r="AS356" s="788">
        <f t="shared" si="96"/>
        <v>0.88046749999999996</v>
      </c>
      <c r="AT356" s="788">
        <f t="shared" si="101"/>
        <v>0.889272175</v>
      </c>
      <c r="AU356" s="788">
        <f t="shared" si="101"/>
        <v>0.89816489675</v>
      </c>
      <c r="AV356" s="788">
        <f t="shared" si="101"/>
        <v>0.90714654571749997</v>
      </c>
      <c r="AW356" s="780">
        <f t="shared" si="98"/>
        <v>4.3754761174674996</v>
      </c>
      <c r="AX356" s="795">
        <f t="shared" si="99"/>
        <v>15.887712844834784</v>
      </c>
      <c r="AY356" s="960">
        <v>0.82</v>
      </c>
      <c r="AZ356" s="791">
        <v>30.15</v>
      </c>
      <c r="BA356" s="791">
        <v>-28.63</v>
      </c>
      <c r="BB356" s="791">
        <v>3.6700000000000004</v>
      </c>
      <c r="BC356" s="791">
        <v>3.4299999999999997</v>
      </c>
      <c r="BD356" s="933"/>
      <c r="BE356" s="641">
        <v>2003</v>
      </c>
      <c r="BF356" s="922">
        <f t="shared" si="100"/>
        <v>1</v>
      </c>
      <c r="BG356" s="847">
        <v>11.899999999999999</v>
      </c>
    </row>
    <row r="357" spans="1:59" ht="11.25" customHeight="1" x14ac:dyDescent="0.2">
      <c r="A357" s="887" t="s">
        <v>1293</v>
      </c>
      <c r="B357" s="899" t="s">
        <v>1294</v>
      </c>
      <c r="C357" s="957" t="s">
        <v>246</v>
      </c>
      <c r="D357" s="957" t="s">
        <v>4333</v>
      </c>
      <c r="E357" s="754">
        <v>11</v>
      </c>
      <c r="F357" s="1235">
        <v>334</v>
      </c>
      <c r="G357" s="1158" t="s">
        <v>115</v>
      </c>
      <c r="H357" s="1158" t="s">
        <v>115</v>
      </c>
      <c r="I357" s="898">
        <v>217.84</v>
      </c>
      <c r="J357" s="669">
        <f t="shared" si="86"/>
        <v>2.7543150936467131</v>
      </c>
      <c r="K357" s="901">
        <v>1.5</v>
      </c>
      <c r="L357" s="911">
        <v>4</v>
      </c>
      <c r="M357" s="660">
        <f t="shared" si="87"/>
        <v>6</v>
      </c>
      <c r="N357" s="894" t="s">
        <v>606</v>
      </c>
      <c r="O357" s="756">
        <v>1.36</v>
      </c>
      <c r="P357" s="885">
        <v>43901</v>
      </c>
      <c r="Q357" s="885">
        <v>43916</v>
      </c>
      <c r="R357" s="660">
        <f t="shared" si="88"/>
        <v>10.294117647058815</v>
      </c>
      <c r="S357" s="721">
        <f>IF(INDEX(Historical!$D$7:$D$1379,MATCH(B357,Historical!$B$7:$B$1403,0))=0,"n/a",(INDEX(Historical!$C$7:$C$1381,MATCH(B357,Historical!$B$7:$B$1403,0))/INDEX(Historical!$D$7:$D$1379,MATCH(B357,Historical!$B$7:$B$1403,0))-1)*100)</f>
        <v>32.038834951456316</v>
      </c>
      <c r="T357" s="721">
        <f>IF(INDEX(Historical!$F$7:$F$1372,MATCH(B357,Historical!$B$7:$B$1403,0))=0,"n/a",((INDEX(Historical!$C$7:$C$1381,MATCH(B357,Historical!$B$7:$B$1403,0))/INDEX(Historical!$F$7:$F$1372,MATCH(B357,Historical!$B$7:$B$1403,0)))^(1/3)-1)*100)</f>
        <v>25.380483197296044</v>
      </c>
      <c r="U357" s="721">
        <f>IF(INDEX(Historical!$H$7:$H$1372,MATCH(B357,Historical!$B$7:$B$1403,0))=0,"n/a",((INDEX(Historical!$C$7:$C$1381,MATCH(B357,Historical!$B$7:$B$1403,0))/INDEX(Historical!$H$7:$H$1372,MATCH(B357,Historical!$B$7:$B$1403,0)))^(1/5)-1)*100)</f>
        <v>23.676791529390083</v>
      </c>
      <c r="V357" s="721">
        <f>IF(INDEX(Historical!$O$7:$O$1372,MATCH(B357,Historical!$B$7:$B$1403,0))=0,"n/a",((INDEX(Historical!$C$7:$C$1381,MATCH(B357,Historical!$B$7:$B$1403,0))/INDEX(Historical!$O$7:$O$1372,MATCH(B357,Historical!$B$7:$B$1403,0)))^(1/10)-1)*100)</f>
        <v>19.422675814038648</v>
      </c>
      <c r="W357" s="722">
        <f t="shared" si="89"/>
        <v>1.2190283025924047</v>
      </c>
      <c r="X357" s="723">
        <f t="shared" si="90"/>
        <v>1.138307285066831</v>
      </c>
      <c r="Y357" s="682"/>
      <c r="Z357" s="669">
        <f t="shared" si="91"/>
        <v>59.464816650148663</v>
      </c>
      <c r="AA357" s="910">
        <f t="shared" si="92"/>
        <v>21.589692765113973</v>
      </c>
      <c r="AB357" s="911">
        <v>1</v>
      </c>
      <c r="AC357" s="889">
        <v>10.09</v>
      </c>
      <c r="AD357" s="889">
        <v>2.57</v>
      </c>
      <c r="AE357" s="889">
        <v>2.16</v>
      </c>
      <c r="AF357" s="891" t="s">
        <v>136</v>
      </c>
      <c r="AG357" s="891">
        <v>-709.19999999999993</v>
      </c>
      <c r="AH357" s="889">
        <v>30.5</v>
      </c>
      <c r="AI357" s="889">
        <v>4.5600000000000005</v>
      </c>
      <c r="AJ357" s="889">
        <v>20.8</v>
      </c>
      <c r="AK357" s="889">
        <v>8.4</v>
      </c>
      <c r="AL357" s="902">
        <v>239250</v>
      </c>
      <c r="AM357" s="896">
        <v>0.1</v>
      </c>
      <c r="AN357" s="891" t="s">
        <v>136</v>
      </c>
      <c r="AO357" s="762">
        <f t="shared" si="93"/>
        <v>4.8414138579228236</v>
      </c>
      <c r="AP357" s="763">
        <f t="shared" si="94"/>
        <v>26.431106623036797</v>
      </c>
      <c r="AQ357" s="912" t="str">
        <f t="shared" si="95"/>
        <v>n/a</v>
      </c>
      <c r="AR357" s="669">
        <f>INDEX(Historical!$C$7:$C$1381,MATCH(B357,Historical!$B$7:$B$1403,0))*IF(AH357="n/a",1.03,IF(AH357&lt;0,1.01,IF(AH357&gt;10,1.1,(1+AH357/100))))</f>
        <v>5.9840000000000009</v>
      </c>
      <c r="AS357" s="910">
        <f t="shared" si="96"/>
        <v>6.2568704000000013</v>
      </c>
      <c r="AT357" s="910">
        <f t="shared" si="101"/>
        <v>6.782447513600002</v>
      </c>
      <c r="AU357" s="910">
        <f t="shared" si="101"/>
        <v>7.3521731047424028</v>
      </c>
      <c r="AV357" s="910">
        <f t="shared" si="101"/>
        <v>7.969755645540765</v>
      </c>
      <c r="AW357" s="669">
        <f t="shared" si="98"/>
        <v>34.345246663883174</v>
      </c>
      <c r="AX357" s="770">
        <f t="shared" si="99"/>
        <v>15.766271880225474</v>
      </c>
      <c r="AY357" s="959">
        <v>0.99</v>
      </c>
      <c r="AZ357" s="896">
        <v>21.349999999999998</v>
      </c>
      <c r="BA357" s="896">
        <v>-11.93</v>
      </c>
      <c r="BB357" s="896">
        <v>-5.2</v>
      </c>
      <c r="BC357" s="896">
        <v>-1.22</v>
      </c>
      <c r="BE357" s="641">
        <v>2010</v>
      </c>
      <c r="BF357" s="922">
        <f t="shared" si="100"/>
        <v>0</v>
      </c>
      <c r="BG357" s="906">
        <v>22.2</v>
      </c>
    </row>
    <row r="358" spans="1:59" ht="11.25" customHeight="1" x14ac:dyDescent="0.2">
      <c r="A358" s="887" t="s">
        <v>612</v>
      </c>
      <c r="B358" s="899" t="s">
        <v>613</v>
      </c>
      <c r="C358" s="957" t="s">
        <v>108</v>
      </c>
      <c r="D358" s="957" t="s">
        <v>4355</v>
      </c>
      <c r="E358" s="754">
        <v>18</v>
      </c>
      <c r="F358" s="1235">
        <v>185</v>
      </c>
      <c r="G358" s="1214" t="s">
        <v>106</v>
      </c>
      <c r="H358" s="1214" t="s">
        <v>106</v>
      </c>
      <c r="I358" s="898">
        <v>54.85</v>
      </c>
      <c r="J358" s="669">
        <f t="shared" si="86"/>
        <v>1.1775752051048314</v>
      </c>
      <c r="K358" s="901">
        <v>0.64590000000000003</v>
      </c>
      <c r="L358" s="911">
        <v>1</v>
      </c>
      <c r="M358" s="660">
        <f t="shared" si="87"/>
        <v>0.64590000000000003</v>
      </c>
      <c r="N358" s="894" t="s">
        <v>614</v>
      </c>
      <c r="O358" s="756">
        <v>0.54700000000000004</v>
      </c>
      <c r="P358" s="885">
        <v>43635</v>
      </c>
      <c r="Q358" s="885">
        <v>43700</v>
      </c>
      <c r="R358" s="660">
        <f t="shared" si="88"/>
        <v>18.080438756855571</v>
      </c>
      <c r="S358" s="721">
        <f>IF(INDEX(Historical!$D$7:$D$1379,MATCH(B358,Historical!$B$7:$B$1403,0))=0,"n/a",(INDEX(Historical!$C$7:$C$1381,MATCH(B358,Historical!$B$7:$B$1403,0))/INDEX(Historical!$D$7:$D$1379,MATCH(B358,Historical!$B$7:$B$1403,0))-1)*100)</f>
        <v>18.080438756855564</v>
      </c>
      <c r="T358" s="721">
        <f>IF(INDEX(Historical!$F$7:$F$1372,MATCH(B358,Historical!$B$7:$B$1403,0))=0,"n/a",((INDEX(Historical!$C$7:$C$1381,MATCH(B358,Historical!$B$7:$B$1403,0))/INDEX(Historical!$F$7:$F$1372,MATCH(B358,Historical!$B$7:$B$1403,0)))^(1/3)-1)*100)</f>
        <v>15.192879234554812</v>
      </c>
      <c r="U358" s="721">
        <f>IF(INDEX(Historical!$H$7:$H$1372,MATCH(B358,Historical!$B$7:$B$1403,0))=0,"n/a",((INDEX(Historical!$C$7:$C$1381,MATCH(B358,Historical!$B$7:$B$1403,0))/INDEX(Historical!$H$7:$H$1372,MATCH(B358,Historical!$B$7:$B$1403,0)))^(1/5)-1)*100)</f>
        <v>13.062031478711811</v>
      </c>
      <c r="V358" s="721">
        <f>IF(INDEX(Historical!$O$7:$O$1372,MATCH(B358,Historical!$B$7:$B$1403,0))=0,"n/a",((INDEX(Historical!$C$7:$C$1381,MATCH(B358,Historical!$B$7:$B$1403,0))/INDEX(Historical!$O$7:$O$1372,MATCH(B358,Historical!$B$7:$B$1403,0)))^(1/10)-1)*100)</f>
        <v>18.352838355749878</v>
      </c>
      <c r="W358" s="722">
        <f t="shared" si="89"/>
        <v>0.71171724098030453</v>
      </c>
      <c r="X358" s="723">
        <f t="shared" si="90"/>
        <v>0.92968195578019996</v>
      </c>
      <c r="Y358" s="900" t="s">
        <v>4175</v>
      </c>
      <c r="Z358" s="669">
        <f t="shared" si="91"/>
        <v>124.21153846153847</v>
      </c>
      <c r="AA358" s="910">
        <f t="shared" si="92"/>
        <v>105.48076923076923</v>
      </c>
      <c r="AB358" s="911">
        <v>3</v>
      </c>
      <c r="AC358" s="889">
        <v>0.52</v>
      </c>
      <c r="AD358" s="889">
        <v>4.45</v>
      </c>
      <c r="AE358" s="889" t="s">
        <v>136</v>
      </c>
      <c r="AF358" s="889">
        <v>17.77</v>
      </c>
      <c r="AG358" s="889" t="s">
        <v>136</v>
      </c>
      <c r="AH358" s="889">
        <v>23.400000000000002</v>
      </c>
      <c r="AI358" s="889">
        <v>22.8</v>
      </c>
      <c r="AJ358" s="889">
        <v>14.05</v>
      </c>
      <c r="AK358" s="889">
        <v>23.799999999999997</v>
      </c>
      <c r="AL358" s="902">
        <v>45830</v>
      </c>
      <c r="AM358" s="896">
        <v>0.02</v>
      </c>
      <c r="AN358" s="889" t="s">
        <v>136</v>
      </c>
      <c r="AO358" s="762">
        <f t="shared" si="93"/>
        <v>-91.24116254695258</v>
      </c>
      <c r="AP358" s="763">
        <f t="shared" si="94"/>
        <v>14.239606683816643</v>
      </c>
      <c r="AQ358" s="912">
        <f t="shared" si="95"/>
        <v>812.72321939001597</v>
      </c>
      <c r="AR358" s="669">
        <f>INDEX(Historical!$C$7:$C$1381,MATCH(B358,Historical!$B$7:$B$1403,0))*IF(AH358="n/a",1.03,IF(AH358&lt;0,1.01,IF(AH358&gt;10,1.1,(1+AH358/100))))</f>
        <v>0.71049000000000007</v>
      </c>
      <c r="AS358" s="910">
        <f t="shared" si="96"/>
        <v>0.78153900000000009</v>
      </c>
      <c r="AT358" s="910">
        <f t="shared" si="101"/>
        <v>0.8596929000000002</v>
      </c>
      <c r="AU358" s="910">
        <f t="shared" si="101"/>
        <v>0.94566219000000029</v>
      </c>
      <c r="AV358" s="910">
        <f t="shared" si="101"/>
        <v>1.0402284090000005</v>
      </c>
      <c r="AW358" s="669">
        <f t="shared" si="98"/>
        <v>4.3376124990000005</v>
      </c>
      <c r="AX358" s="770">
        <f t="shared" si="99"/>
        <v>7.9081358231540566</v>
      </c>
      <c r="AY358" s="959" t="s">
        <v>136</v>
      </c>
      <c r="AZ358" s="896">
        <v>10.41</v>
      </c>
      <c r="BA358" s="896">
        <v>-16.600000000000001</v>
      </c>
      <c r="BB358" s="896">
        <v>-9.09</v>
      </c>
      <c r="BC358" s="896">
        <v>-7.93</v>
      </c>
      <c r="BE358" s="641">
        <v>2002</v>
      </c>
      <c r="BF358" s="922">
        <f t="shared" si="100"/>
        <v>1</v>
      </c>
      <c r="BG358" s="906" t="s">
        <v>136</v>
      </c>
    </row>
    <row r="359" spans="1:59" ht="11.25" customHeight="1" x14ac:dyDescent="0.2">
      <c r="A359" s="895" t="s">
        <v>4195</v>
      </c>
      <c r="B359" s="899" t="s">
        <v>4196</v>
      </c>
      <c r="C359" s="957" t="s">
        <v>112</v>
      </c>
      <c r="D359" s="957" t="s">
        <v>4361</v>
      </c>
      <c r="E359" s="754">
        <v>13</v>
      </c>
      <c r="F359" s="1235">
        <v>292</v>
      </c>
      <c r="G359" s="1235" t="s">
        <v>106</v>
      </c>
      <c r="H359" s="1235" t="s">
        <v>106</v>
      </c>
      <c r="I359" s="898">
        <v>107.85</v>
      </c>
      <c r="J359" s="669">
        <f t="shared" si="86"/>
        <v>0.14835419564209551</v>
      </c>
      <c r="K359" s="901">
        <v>0.08</v>
      </c>
      <c r="L359" s="911">
        <v>2</v>
      </c>
      <c r="M359" s="660">
        <f t="shared" si="87"/>
        <v>0.16</v>
      </c>
      <c r="N359" s="894" t="s">
        <v>230</v>
      </c>
      <c r="O359" s="756">
        <v>7.0000000000000007E-2</v>
      </c>
      <c r="P359" s="885">
        <v>43837</v>
      </c>
      <c r="Q359" s="885">
        <v>43852</v>
      </c>
      <c r="R359" s="660">
        <f t="shared" si="88"/>
        <v>14.285714285714276</v>
      </c>
      <c r="S359" s="721">
        <f>IF(INDEX(Historical!$D$7:$D$1379,MATCH(B359,Historical!$B$7:$B$1403,0))=0,"n/a",(INDEX(Historical!$C$7:$C$1381,MATCH(B359,Historical!$B$7:$B$1403,0))/INDEX(Historical!$D$7:$D$1379,MATCH(B359,Historical!$B$7:$B$1403,0))-1)*100)</f>
        <v>33.587786259542</v>
      </c>
      <c r="T359" s="721">
        <f>IF(INDEX(Historical!$F$7:$F$1372,MATCH(B359,Historical!$B$7:$B$1403,0))=0,"n/a",((INDEX(Historical!$C$7:$C$1381,MATCH(B359,Historical!$B$7:$B$1403,0))/INDEX(Historical!$F$7:$F$1372,MATCH(B359,Historical!$B$7:$B$1403,0)))^(1/3)-1)*100)</f>
        <v>19.519305557184687</v>
      </c>
      <c r="U359" s="721">
        <f>IF(INDEX(Historical!$H$7:$H$1372,MATCH(B359,Historical!$B$7:$B$1403,0))=0,"n/a",((INDEX(Historical!$C$7:$C$1381,MATCH(B359,Historical!$B$7:$B$1403,0))/INDEX(Historical!$H$7:$H$1372,MATCH(B359,Historical!$B$7:$B$1403,0)))^(1/5)-1)*100)</f>
        <v>17.921211638741894</v>
      </c>
      <c r="V359" s="721">
        <f>IF(INDEX(Historical!$O$7:$O$1372,MATCH(B359,Historical!$B$7:$B$1403,0))=0,"n/a",((INDEX(Historical!$C$7:$C$1381,MATCH(B359,Historical!$B$7:$B$1403,0))/INDEX(Historical!$O$7:$O$1372,MATCH(B359,Historical!$B$7:$B$1403,0)))^(1/10)-1)*100)</f>
        <v>18.706021469188027</v>
      </c>
      <c r="W359" s="722">
        <f t="shared" si="89"/>
        <v>0.95804506951203672</v>
      </c>
      <c r="X359" s="723">
        <f t="shared" si="90"/>
        <v>0.85339103041628073</v>
      </c>
      <c r="Y359" s="692"/>
      <c r="Z359" s="669">
        <f t="shared" si="91"/>
        <v>6.6945606694560666</v>
      </c>
      <c r="AA359" s="910">
        <f t="shared" si="92"/>
        <v>45.1255230125523</v>
      </c>
      <c r="AB359" s="911">
        <v>10</v>
      </c>
      <c r="AC359" s="889">
        <v>2.39</v>
      </c>
      <c r="AD359" s="889">
        <v>4.87</v>
      </c>
      <c r="AE359" s="889">
        <v>6.24</v>
      </c>
      <c r="AF359" s="889">
        <v>8.6999999999999993</v>
      </c>
      <c r="AG359" s="889">
        <v>20.8</v>
      </c>
      <c r="AH359" s="889">
        <v>32</v>
      </c>
      <c r="AI359" s="889">
        <v>6.2700000000000005</v>
      </c>
      <c r="AJ359" s="889">
        <v>21</v>
      </c>
      <c r="AK359" s="889">
        <v>9.2799999999999994</v>
      </c>
      <c r="AL359" s="902">
        <v>12830</v>
      </c>
      <c r="AM359" s="896">
        <v>6.1</v>
      </c>
      <c r="AN359" s="889">
        <v>0.34</v>
      </c>
      <c r="AO359" s="762">
        <f t="shared" si="93"/>
        <v>-27.05595717816831</v>
      </c>
      <c r="AP359" s="763">
        <f t="shared" si="94"/>
        <v>18.06956583438399</v>
      </c>
      <c r="AQ359" s="912">
        <f t="shared" si="95"/>
        <v>317.71444271001155</v>
      </c>
      <c r="AR359" s="669">
        <f>INDEX(Historical!$C$7:$C$1381,MATCH(B359,Historical!$B$7:$B$1403,0))*IF(AH359="n/a",1.03,IF(AH359&lt;0,1.01,IF(AH359&gt;10,1.1,(1+AH359/100))))</f>
        <v>0.15400000000000003</v>
      </c>
      <c r="AS359" s="910">
        <f t="shared" si="96"/>
        <v>0.16365580000000002</v>
      </c>
      <c r="AT359" s="910">
        <f t="shared" si="101"/>
        <v>0.17884305824000002</v>
      </c>
      <c r="AU359" s="910">
        <f t="shared" si="101"/>
        <v>0.19543969404467201</v>
      </c>
      <c r="AV359" s="910">
        <f t="shared" si="101"/>
        <v>0.21357649765201758</v>
      </c>
      <c r="AW359" s="669">
        <f t="shared" si="98"/>
        <v>0.90551504993668963</v>
      </c>
      <c r="AX359" s="770">
        <f t="shared" si="99"/>
        <v>0.8396059804698095</v>
      </c>
      <c r="AY359" s="959">
        <v>0.59</v>
      </c>
      <c r="AZ359" s="896">
        <v>20.830000000000002</v>
      </c>
      <c r="BA359" s="896">
        <v>-27.089999999999996</v>
      </c>
      <c r="BB359" s="896">
        <v>-11.17</v>
      </c>
      <c r="BC359" s="896">
        <v>-14.96</v>
      </c>
      <c r="BE359" s="641">
        <v>2008</v>
      </c>
      <c r="BF359" s="922">
        <f t="shared" si="100"/>
        <v>1</v>
      </c>
      <c r="BG359" s="906">
        <v>11.3</v>
      </c>
    </row>
    <row r="360" spans="1:59" ht="11.25" customHeight="1" x14ac:dyDescent="0.2">
      <c r="A360" s="895" t="s">
        <v>622</v>
      </c>
      <c r="B360" s="899" t="s">
        <v>623</v>
      </c>
      <c r="C360" s="957" t="s">
        <v>178</v>
      </c>
      <c r="D360" s="957" t="s">
        <v>4353</v>
      </c>
      <c r="E360" s="754">
        <v>15</v>
      </c>
      <c r="F360" s="1235">
        <v>260</v>
      </c>
      <c r="G360" s="1109" t="s">
        <v>106</v>
      </c>
      <c r="H360" s="1109" t="s">
        <v>106</v>
      </c>
      <c r="I360" s="898">
        <v>20.74</v>
      </c>
      <c r="J360" s="669">
        <f t="shared" si="86"/>
        <v>12.970106075216972</v>
      </c>
      <c r="K360" s="901">
        <v>0.67249999999999999</v>
      </c>
      <c r="L360" s="911">
        <v>4</v>
      </c>
      <c r="M360" s="660">
        <f t="shared" si="87"/>
        <v>2.69</v>
      </c>
      <c r="N360" s="894" t="s">
        <v>693</v>
      </c>
      <c r="O360" s="756">
        <v>0.67</v>
      </c>
      <c r="P360" s="885">
        <v>43672</v>
      </c>
      <c r="Q360" s="885">
        <v>43690</v>
      </c>
      <c r="R360" s="660">
        <f t="shared" si="88"/>
        <v>0.37313432835820098</v>
      </c>
      <c r="S360" s="721">
        <f>IF(INDEX(Historical!$D$7:$D$1379,MATCH(B360,Historical!$B$7:$B$1403,0))=0,"n/a",(INDEX(Historical!$C$7:$C$1381,MATCH(B360,Historical!$B$7:$B$1403,0))/INDEX(Historical!$D$7:$D$1379,MATCH(B360,Historical!$B$7:$B$1403,0))-1)*100)</f>
        <v>1.9961977186311763</v>
      </c>
      <c r="T360" s="721">
        <f>IF(INDEX(Historical!$F$7:$F$1372,MATCH(B360,Historical!$B$7:$B$1403,0))=0,"n/a",((INDEX(Historical!$C$7:$C$1381,MATCH(B360,Historical!$B$7:$B$1403,0))/INDEX(Historical!$F$7:$F$1372,MATCH(B360,Historical!$B$7:$B$1403,0)))^(1/3)-1)*100)</f>
        <v>4.9584113452102008</v>
      </c>
      <c r="U360" s="721">
        <f>IF(INDEX(Historical!$H$7:$H$1372,MATCH(B360,Historical!$B$7:$B$1403,0))=0,"n/a",((INDEX(Historical!$C$7:$C$1381,MATCH(B360,Historical!$B$7:$B$1403,0))/INDEX(Historical!$H$7:$H$1372,MATCH(B360,Historical!$B$7:$B$1403,0)))^(1/5)-1)*100)</f>
        <v>5.5873202449022497</v>
      </c>
      <c r="V360" s="721">
        <f>IF(INDEX(Historical!$O$7:$O$1372,MATCH(B360,Historical!$B$7:$B$1403,0))=0,"n/a",((INDEX(Historical!$C$7:$C$1381,MATCH(B360,Historical!$B$7:$B$1403,0))/INDEX(Historical!$O$7:$O$1372,MATCH(B360,Historical!$B$7:$B$1403,0)))^(1/10)-1)*100)</f>
        <v>5.570241060144987</v>
      </c>
      <c r="W360" s="722">
        <f t="shared" si="89"/>
        <v>1.0030661482282093</v>
      </c>
      <c r="X360" s="723">
        <f t="shared" si="90"/>
        <v>0.46561002040852079</v>
      </c>
      <c r="Y360" s="900"/>
      <c r="Z360" s="669">
        <f t="shared" si="91"/>
        <v>126.29107981220658</v>
      </c>
      <c r="AA360" s="910">
        <f t="shared" si="92"/>
        <v>9.737089201877934</v>
      </c>
      <c r="AB360" s="911">
        <v>12</v>
      </c>
      <c r="AC360" s="889">
        <v>2.13</v>
      </c>
      <c r="AD360" s="889">
        <v>2.67</v>
      </c>
      <c r="AE360" s="889">
        <v>4.1100000000000003</v>
      </c>
      <c r="AF360" s="889">
        <v>5.75</v>
      </c>
      <c r="AG360" s="889">
        <v>56.699999999999996</v>
      </c>
      <c r="AH360" s="889">
        <v>25.3</v>
      </c>
      <c r="AI360" s="889">
        <v>4.2700000000000005</v>
      </c>
      <c r="AJ360" s="889">
        <v>12</v>
      </c>
      <c r="AK360" s="889">
        <v>3.64</v>
      </c>
      <c r="AL360" s="902">
        <v>2190</v>
      </c>
      <c r="AM360" s="896">
        <v>0.2</v>
      </c>
      <c r="AN360" s="889">
        <v>4.03</v>
      </c>
      <c r="AO360" s="762">
        <f t="shared" si="93"/>
        <v>8.8203371182412855</v>
      </c>
      <c r="AP360" s="763">
        <f t="shared" si="94"/>
        <v>18.55742632011922</v>
      </c>
      <c r="AQ360" s="912">
        <f t="shared" si="95"/>
        <v>57.745593931491989</v>
      </c>
      <c r="AR360" s="669">
        <f>INDEX(Historical!$C$7:$C$1381,MATCH(B360,Historical!$B$7:$B$1403,0))*IF(AH360="n/a",1.03,IF(AH360&lt;0,1.01,IF(AH360&gt;10,1.1,(1+AH360/100))))</f>
        <v>2.9507500000000002</v>
      </c>
      <c r="AS360" s="910">
        <f t="shared" si="96"/>
        <v>3.076747025</v>
      </c>
      <c r="AT360" s="910">
        <f t="shared" si="101"/>
        <v>3.1887406167100001</v>
      </c>
      <c r="AU360" s="910">
        <f t="shared" si="101"/>
        <v>3.3048107751582441</v>
      </c>
      <c r="AV360" s="910">
        <f t="shared" si="101"/>
        <v>3.4251058873740039</v>
      </c>
      <c r="AW360" s="669">
        <f t="shared" si="98"/>
        <v>15.946154304242247</v>
      </c>
      <c r="AX360" s="770">
        <f t="shared" si="99"/>
        <v>76.885989895092806</v>
      </c>
      <c r="AY360" s="959">
        <v>0.76</v>
      </c>
      <c r="AZ360" s="896">
        <v>-0.33999999999999997</v>
      </c>
      <c r="BA360" s="896">
        <v>-32.24</v>
      </c>
      <c r="BB360" s="896">
        <v>-10.42</v>
      </c>
      <c r="BC360" s="896">
        <v>-17.41</v>
      </c>
      <c r="BE360" s="641">
        <v>2005</v>
      </c>
      <c r="BF360" s="922">
        <f t="shared" si="100"/>
        <v>1</v>
      </c>
      <c r="BG360" s="906">
        <v>10.4</v>
      </c>
    </row>
    <row r="361" spans="1:59" ht="11.25" customHeight="1" x14ac:dyDescent="0.2">
      <c r="A361" s="887" t="s">
        <v>4210</v>
      </c>
      <c r="B361" s="899" t="s">
        <v>3844</v>
      </c>
      <c r="C361" s="957" t="s">
        <v>108</v>
      </c>
      <c r="D361" s="957" t="s">
        <v>4347</v>
      </c>
      <c r="E361" s="754">
        <v>6</v>
      </c>
      <c r="F361" s="1235">
        <v>765</v>
      </c>
      <c r="G361" s="1206" t="s">
        <v>106</v>
      </c>
      <c r="H361" s="1206" t="s">
        <v>106</v>
      </c>
      <c r="I361" s="903">
        <v>34.020000000000003</v>
      </c>
      <c r="J361" s="669">
        <f t="shared" si="86"/>
        <v>1.8812463256907701</v>
      </c>
      <c r="K361" s="908">
        <v>0.16</v>
      </c>
      <c r="L361" s="641">
        <v>4</v>
      </c>
      <c r="M361" s="660">
        <f t="shared" si="87"/>
        <v>0.64</v>
      </c>
      <c r="N361" s="641" t="s">
        <v>4211</v>
      </c>
      <c r="O361" s="757">
        <v>0.14000000000000001</v>
      </c>
      <c r="P361" s="650">
        <v>43665</v>
      </c>
      <c r="Q361" s="650">
        <v>43682</v>
      </c>
      <c r="R361" s="660">
        <f t="shared" si="88"/>
        <v>14.285714285714276</v>
      </c>
      <c r="S361" s="721">
        <f>IF(INDEX(Historical!$D$7:$D$1379,MATCH(B361,Historical!$B$7:$B$1403,0))=0,"n/a",(INDEX(Historical!$C$7:$C$1381,MATCH(B361,Historical!$B$7:$B$1403,0))/INDEX(Historical!$D$7:$D$1379,MATCH(B361,Historical!$B$7:$B$1403,0))-1)*100)</f>
        <v>15.384615384615374</v>
      </c>
      <c r="T361" s="721">
        <f>IF(INDEX(Historical!$F$7:$F$1372,MATCH(B361,Historical!$B$7:$B$1403,0))=0,"n/a",((INDEX(Historical!$C$7:$C$1381,MATCH(B361,Historical!$B$7:$B$1403,0))/INDEX(Historical!$F$7:$F$1372,MATCH(B361,Historical!$B$7:$B$1403,0)))^(1/3)-1)*100)</f>
        <v>20.843727005349997</v>
      </c>
      <c r="U361" s="721">
        <f>IF(INDEX(Historical!$H$7:$H$1372,MATCH(B361,Historical!$B$7:$B$1403,0))=0,"n/a",((INDEX(Historical!$C$7:$C$1381,MATCH(B361,Historical!$B$7:$B$1403,0))/INDEX(Historical!$H$7:$H$1372,MATCH(B361,Historical!$B$7:$B$1403,0)))^(1/5)-1)*100)</f>
        <v>18.204927370905001</v>
      </c>
      <c r="V361" s="721">
        <f>IF(INDEX(Historical!$O$7:$O$1372,MATCH(B361,Historical!$B$7:$B$1403,0))=0,"n/a",((INDEX(Historical!$C$7:$C$1381,MATCH(B361,Historical!$B$7:$B$1403,0))/INDEX(Historical!$O$7:$O$1372,MATCH(B361,Historical!$B$7:$B$1403,0)))^(1/10)-1)*100)</f>
        <v>9.5958226385217227</v>
      </c>
      <c r="W361" s="722">
        <f t="shared" si="89"/>
        <v>1.8971721400750636</v>
      </c>
      <c r="X361" s="723">
        <f t="shared" si="90"/>
        <v>1.2911296007734046</v>
      </c>
      <c r="Y361" s="899"/>
      <c r="Z361" s="669">
        <f t="shared" si="91"/>
        <v>28.571428571428569</v>
      </c>
      <c r="AA361" s="910">
        <f t="shared" si="92"/>
        <v>15.1875</v>
      </c>
      <c r="AB361" s="1235">
        <v>12</v>
      </c>
      <c r="AC361" s="903">
        <v>2.2400000000000002</v>
      </c>
      <c r="AD361" s="903" t="s">
        <v>136</v>
      </c>
      <c r="AE361" s="903">
        <v>2.98</v>
      </c>
      <c r="AF361" s="903">
        <v>1.1599999999999999</v>
      </c>
      <c r="AG361" s="903">
        <v>8.4</v>
      </c>
      <c r="AH361" s="903">
        <v>13.700000000000001</v>
      </c>
      <c r="AI361" s="903" t="s">
        <v>136</v>
      </c>
      <c r="AJ361" s="903">
        <v>14.099999999999998</v>
      </c>
      <c r="AK361" s="903" t="s">
        <v>136</v>
      </c>
      <c r="AL361" s="903">
        <v>60.56</v>
      </c>
      <c r="AM361" s="903">
        <v>7.5</v>
      </c>
      <c r="AN361" s="903">
        <v>0</v>
      </c>
      <c r="AO361" s="762">
        <f t="shared" si="93"/>
        <v>4.8986736965957718</v>
      </c>
      <c r="AP361" s="763">
        <f t="shared" si="94"/>
        <v>20.086173696595772</v>
      </c>
      <c r="AQ361" s="912">
        <f t="shared" si="95"/>
        <v>-11.512712777484246</v>
      </c>
      <c r="AR361" s="669">
        <f>INDEX(Historical!$C$7:$C$1381,MATCH(B361,Historical!$B$7:$B$1403,0))*IF(AH361="n/a",1.03,IF(AH361&lt;0,1.01,IF(AH361&gt;10,1.1,(1+AH361/100))))</f>
        <v>0.66</v>
      </c>
      <c r="AS361" s="910">
        <f t="shared" si="96"/>
        <v>0.67980000000000007</v>
      </c>
      <c r="AT361" s="910">
        <f t="shared" si="101"/>
        <v>0.70019400000000009</v>
      </c>
      <c r="AU361" s="910">
        <f t="shared" si="101"/>
        <v>0.72119982000000016</v>
      </c>
      <c r="AV361" s="910">
        <f t="shared" si="101"/>
        <v>0.74283581460000014</v>
      </c>
      <c r="AW361" s="669">
        <f t="shared" si="98"/>
        <v>3.5040296346000006</v>
      </c>
      <c r="AX361" s="770">
        <f t="shared" si="99"/>
        <v>10.299910742504411</v>
      </c>
      <c r="AY361" s="750">
        <v>0.57999999999999996</v>
      </c>
      <c r="AZ361" s="906">
        <v>11.65</v>
      </c>
      <c r="BA361" s="906">
        <v>-10.45</v>
      </c>
      <c r="BB361" s="906">
        <v>-2.8899999999999997</v>
      </c>
      <c r="BC361" s="906">
        <v>2.69</v>
      </c>
      <c r="BE361" s="641">
        <v>2014</v>
      </c>
      <c r="BF361" s="922">
        <f t="shared" si="100"/>
        <v>0</v>
      </c>
      <c r="BG361" s="906">
        <v>0.89999999999999991</v>
      </c>
    </row>
    <row r="362" spans="1:59" ht="11.25" customHeight="1" x14ac:dyDescent="0.2">
      <c r="A362" s="887" t="s">
        <v>1281</v>
      </c>
      <c r="B362" s="899" t="s">
        <v>1282</v>
      </c>
      <c r="C362" s="957" t="s">
        <v>108</v>
      </c>
      <c r="D362" s="957" t="s">
        <v>4355</v>
      </c>
      <c r="E362" s="754">
        <v>10</v>
      </c>
      <c r="F362" s="1235">
        <v>401</v>
      </c>
      <c r="G362" s="1235" t="s">
        <v>106</v>
      </c>
      <c r="H362" s="1235" t="s">
        <v>106</v>
      </c>
      <c r="I362" s="898">
        <v>23.19</v>
      </c>
      <c r="J362" s="669">
        <f t="shared" si="86"/>
        <v>3.4497628288055191</v>
      </c>
      <c r="K362" s="901">
        <v>0.2</v>
      </c>
      <c r="L362" s="911">
        <v>4</v>
      </c>
      <c r="M362" s="660">
        <f t="shared" si="87"/>
        <v>0.8</v>
      </c>
      <c r="N362" s="894" t="s">
        <v>706</v>
      </c>
      <c r="O362" s="756">
        <v>0.19</v>
      </c>
      <c r="P362" s="885">
        <v>43866</v>
      </c>
      <c r="Q362" s="885">
        <v>43880</v>
      </c>
      <c r="R362" s="660">
        <f t="shared" si="88"/>
        <v>5.2631578947368469</v>
      </c>
      <c r="S362" s="721">
        <f>IF(INDEX(Historical!$D$7:$D$1379,MATCH(B362,Historical!$B$7:$B$1403,0))=0,"n/a",(INDEX(Historical!$C$7:$C$1381,MATCH(B362,Historical!$B$7:$B$1403,0))/INDEX(Historical!$D$7:$D$1379,MATCH(B362,Historical!$B$7:$B$1403,0))-1)*100)</f>
        <v>2.7777777777777901</v>
      </c>
      <c r="T362" s="721">
        <f>IF(INDEX(Historical!$F$7:$F$1372,MATCH(B362,Historical!$B$7:$B$1403,0))=0,"n/a",((INDEX(Historical!$C$7:$C$1381,MATCH(B362,Historical!$B$7:$B$1403,0))/INDEX(Historical!$F$7:$F$1372,MATCH(B362,Historical!$B$7:$B$1403,0)))^(1/3)-1)*100)</f>
        <v>16.335239232339415</v>
      </c>
      <c r="U362" s="721">
        <f>IF(INDEX(Historical!$H$7:$H$1372,MATCH(B362,Historical!$B$7:$B$1403,0))=0,"n/a",((INDEX(Historical!$C$7:$C$1381,MATCH(B362,Historical!$B$7:$B$1403,0))/INDEX(Historical!$H$7:$H$1372,MATCH(B362,Historical!$B$7:$B$1403,0)))^(1/5)-1)*100)</f>
        <v>16.828973416570705</v>
      </c>
      <c r="V362" s="721">
        <f>IF(INDEX(Historical!$O$7:$O$1372,MATCH(B362,Historical!$B$7:$B$1403,0))=0,"n/a",((INDEX(Historical!$C$7:$C$1381,MATCH(B362,Historical!$B$7:$B$1403,0))/INDEX(Historical!$O$7:$O$1372,MATCH(B362,Historical!$B$7:$B$1403,0)))^(1/10)-1)*100)</f>
        <v>22.158353917150887</v>
      </c>
      <c r="W362" s="722">
        <f t="shared" si="89"/>
        <v>0.75948662429950786</v>
      </c>
      <c r="X362" s="723">
        <f t="shared" si="90"/>
        <v>0.86302427777285662</v>
      </c>
      <c r="Y362" s="683" t="s">
        <v>4322</v>
      </c>
      <c r="Z362" s="669">
        <f t="shared" si="91"/>
        <v>45.197740112994353</v>
      </c>
      <c r="AA362" s="910">
        <f t="shared" si="92"/>
        <v>13.101694915254237</v>
      </c>
      <c r="AB362" s="911">
        <v>12</v>
      </c>
      <c r="AC362" s="889">
        <v>1.77</v>
      </c>
      <c r="AD362" s="889">
        <v>1.87</v>
      </c>
      <c r="AE362" s="889">
        <v>3.91</v>
      </c>
      <c r="AF362" s="889">
        <v>1.06</v>
      </c>
      <c r="AG362" s="889">
        <v>8.3000000000000007</v>
      </c>
      <c r="AH362" s="889">
        <v>1</v>
      </c>
      <c r="AI362" s="889">
        <v>5.6099999999999994</v>
      </c>
      <c r="AJ362" s="889">
        <v>19.5</v>
      </c>
      <c r="AK362" s="889">
        <v>7.0000000000000009</v>
      </c>
      <c r="AL362" s="902">
        <v>851.3</v>
      </c>
      <c r="AM362" s="896">
        <v>0.5</v>
      </c>
      <c r="AN362" s="889">
        <v>0.03</v>
      </c>
      <c r="AO362" s="762">
        <f t="shared" si="93"/>
        <v>7.1770413301219858</v>
      </c>
      <c r="AP362" s="763">
        <f t="shared" si="94"/>
        <v>20.278736245376223</v>
      </c>
      <c r="AQ362" s="912">
        <f t="shared" si="95"/>
        <v>-21.435669359662857</v>
      </c>
      <c r="AR362" s="669">
        <f>INDEX(Historical!$C$7:$C$1381,MATCH(B362,Historical!$B$7:$B$1403,0))*IF(AH362="n/a",1.03,IF(AH362&lt;0,1.01,IF(AH362&gt;10,1.1,(1+AH362/100))))</f>
        <v>0.74739999999999995</v>
      </c>
      <c r="AS362" s="910">
        <f t="shared" si="96"/>
        <v>0.78932913999999998</v>
      </c>
      <c r="AT362" s="910">
        <f t="shared" si="101"/>
        <v>0.84458217980000005</v>
      </c>
      <c r="AU362" s="910">
        <f t="shared" si="101"/>
        <v>0.90370293238600008</v>
      </c>
      <c r="AV362" s="910">
        <f t="shared" si="101"/>
        <v>0.96696213765302019</v>
      </c>
      <c r="AW362" s="669">
        <f t="shared" si="98"/>
        <v>4.2519763898390206</v>
      </c>
      <c r="AX362" s="770">
        <f t="shared" si="99"/>
        <v>18.335387623281672</v>
      </c>
      <c r="AY362" s="959">
        <v>0.69</v>
      </c>
      <c r="AZ362" s="896">
        <v>-3.62</v>
      </c>
      <c r="BA362" s="896">
        <v>-29.95</v>
      </c>
      <c r="BB362" s="896">
        <v>-14.89</v>
      </c>
      <c r="BC362" s="896">
        <v>-16.29</v>
      </c>
      <c r="BE362" s="641">
        <v>2011</v>
      </c>
      <c r="BF362" s="922">
        <f t="shared" si="100"/>
        <v>0</v>
      </c>
      <c r="BG362" s="906">
        <v>1.2</v>
      </c>
    </row>
    <row r="363" spans="1:59" ht="11.25" customHeight="1" x14ac:dyDescent="0.2">
      <c r="A363" s="895" t="s">
        <v>617</v>
      </c>
      <c r="B363" s="899" t="s">
        <v>618</v>
      </c>
      <c r="C363" s="957" t="s">
        <v>112</v>
      </c>
      <c r="D363" s="957" t="s">
        <v>212</v>
      </c>
      <c r="E363" s="754">
        <v>13</v>
      </c>
      <c r="F363" s="1235">
        <v>289</v>
      </c>
      <c r="G363" s="1207" t="s">
        <v>106</v>
      </c>
      <c r="H363" s="1207" t="s">
        <v>106</v>
      </c>
      <c r="I363" s="898">
        <v>23.4</v>
      </c>
      <c r="J363" s="669">
        <f t="shared" si="86"/>
        <v>3.6324786324786329</v>
      </c>
      <c r="K363" s="901">
        <v>0.21249999999999999</v>
      </c>
      <c r="L363" s="911">
        <v>4</v>
      </c>
      <c r="M363" s="660">
        <f t="shared" si="87"/>
        <v>0.85</v>
      </c>
      <c r="N363" s="894" t="s">
        <v>151</v>
      </c>
      <c r="O363" s="756">
        <v>0.21</v>
      </c>
      <c r="P363" s="885">
        <v>43814</v>
      </c>
      <c r="Q363" s="885">
        <v>43829</v>
      </c>
      <c r="R363" s="660">
        <f t="shared" si="88"/>
        <v>1.1904761904761916</v>
      </c>
      <c r="S363" s="721">
        <f>IF(INDEX(Historical!$D$7:$D$1379,MATCH(B363,Historical!$B$7:$B$1403,0))=0,"n/a",(INDEX(Historical!$C$7:$C$1381,MATCH(B363,Historical!$B$7:$B$1403,0))/INDEX(Historical!$D$7:$D$1379,MATCH(B363,Historical!$B$7:$B$1403,0))-1)*100)</f>
        <v>1.3838748495788256</v>
      </c>
      <c r="T363" s="721">
        <f>IF(INDEX(Historical!$F$7:$F$1372,MATCH(B363,Historical!$B$7:$B$1403,0))=0,"n/a",((INDEX(Historical!$C$7:$C$1381,MATCH(B363,Historical!$B$7:$B$1403,0))/INDEX(Historical!$F$7:$F$1372,MATCH(B363,Historical!$B$7:$B$1403,0)))^(1/3)-1)*100)</f>
        <v>1.2159245811923736</v>
      </c>
      <c r="U363" s="721">
        <f>IF(INDEX(Historical!$H$7:$H$1372,MATCH(B363,Historical!$B$7:$B$1403,0))=0,"n/a",((INDEX(Historical!$C$7:$C$1381,MATCH(B363,Historical!$B$7:$B$1403,0))/INDEX(Historical!$H$7:$H$1372,MATCH(B363,Historical!$B$7:$B$1403,0)))^(1/5)-1)*100)</f>
        <v>1.2311400255211158</v>
      </c>
      <c r="V363" s="721">
        <f>IF(INDEX(Historical!$O$7:$O$1372,MATCH(B363,Historical!$B$7:$B$1403,0))=0,"n/a",((INDEX(Historical!$C$7:$C$1381,MATCH(B363,Historical!$B$7:$B$1403,0))/INDEX(Historical!$O$7:$O$1372,MATCH(B363,Historical!$B$7:$B$1403,0)))^(1/10)-1)*100)</f>
        <v>1.2715239020566038</v>
      </c>
      <c r="W363" s="722">
        <f t="shared" si="89"/>
        <v>0.96823978183172976</v>
      </c>
      <c r="X363" s="723">
        <f t="shared" si="90"/>
        <v>0.55960910250959817</v>
      </c>
      <c r="Y363" s="900" t="s">
        <v>152</v>
      </c>
      <c r="Z363" s="669">
        <f t="shared" si="91"/>
        <v>81.730769230769226</v>
      </c>
      <c r="AA363" s="910">
        <f t="shared" si="92"/>
        <v>22.499999999999996</v>
      </c>
      <c r="AB363" s="911">
        <v>9</v>
      </c>
      <c r="AC363" s="889">
        <v>1.04</v>
      </c>
      <c r="AD363" s="889">
        <v>1.8</v>
      </c>
      <c r="AE363" s="889">
        <v>0.86</v>
      </c>
      <c r="AF363" s="889">
        <v>1.42</v>
      </c>
      <c r="AG363" s="889" t="s">
        <v>136</v>
      </c>
      <c r="AH363" s="889">
        <v>39.800000000000004</v>
      </c>
      <c r="AI363" s="889">
        <v>14.48</v>
      </c>
      <c r="AJ363" s="889">
        <v>2.1999999999999997</v>
      </c>
      <c r="AK363" s="889">
        <v>12.5</v>
      </c>
      <c r="AL363" s="902">
        <v>1690</v>
      </c>
      <c r="AM363" s="896">
        <v>0.6</v>
      </c>
      <c r="AN363" s="889">
        <v>1.65</v>
      </c>
      <c r="AO363" s="762">
        <f t="shared" si="93"/>
        <v>-17.636381342000249</v>
      </c>
      <c r="AP363" s="763">
        <f t="shared" si="94"/>
        <v>4.8636186579997487</v>
      </c>
      <c r="AQ363" s="912">
        <f t="shared" si="95"/>
        <v>19.163752878129834</v>
      </c>
      <c r="AR363" s="669">
        <f>INDEX(Historical!$C$7:$C$1381,MATCH(B363,Historical!$B$7:$B$1403,0))*IF(AH363="n/a",1.03,IF(AH363&lt;0,1.01,IF(AH363&gt;10,1.1,(1+AH363/100))))</f>
        <v>0.92675000000000007</v>
      </c>
      <c r="AS363" s="910">
        <f t="shared" si="96"/>
        <v>1.0194250000000002</v>
      </c>
      <c r="AT363" s="910">
        <f t="shared" si="101"/>
        <v>1.1213675000000003</v>
      </c>
      <c r="AU363" s="910">
        <f t="shared" si="101"/>
        <v>1.2335042500000004</v>
      </c>
      <c r="AV363" s="910">
        <f t="shared" si="101"/>
        <v>1.3568546750000006</v>
      </c>
      <c r="AW363" s="669">
        <f t="shared" si="98"/>
        <v>5.6579014250000021</v>
      </c>
      <c r="AX363" s="770">
        <f t="shared" si="99"/>
        <v>24.179065918803431</v>
      </c>
      <c r="AY363" s="959">
        <v>1.26</v>
      </c>
      <c r="AZ363" s="896">
        <v>-1.76</v>
      </c>
      <c r="BA363" s="896">
        <v>-47.78</v>
      </c>
      <c r="BB363" s="896">
        <v>-23.599999999999998</v>
      </c>
      <c r="BC363" s="896">
        <v>-27.85</v>
      </c>
      <c r="BE363" s="641">
        <v>2008</v>
      </c>
      <c r="BF363" s="922">
        <f t="shared" si="100"/>
        <v>1</v>
      </c>
      <c r="BG363" s="906" t="s">
        <v>136</v>
      </c>
    </row>
    <row r="364" spans="1:59" ht="11.25" customHeight="1" x14ac:dyDescent="0.2">
      <c r="A364" s="887" t="s">
        <v>619</v>
      </c>
      <c r="B364" s="899" t="s">
        <v>620</v>
      </c>
      <c r="C364" s="957" t="s">
        <v>108</v>
      </c>
      <c r="D364" s="957" t="s">
        <v>4347</v>
      </c>
      <c r="E364" s="754">
        <v>13</v>
      </c>
      <c r="F364" s="1235">
        <v>291</v>
      </c>
      <c r="G364" s="1213" t="s">
        <v>106</v>
      </c>
      <c r="H364" s="1213" t="s">
        <v>106</v>
      </c>
      <c r="I364" s="889">
        <v>182.96</v>
      </c>
      <c r="J364" s="669">
        <f t="shared" si="86"/>
        <v>0.89637079142982057</v>
      </c>
      <c r="K364" s="908">
        <v>0.41</v>
      </c>
      <c r="L364" s="911">
        <v>4</v>
      </c>
      <c r="M364" s="660">
        <f t="shared" si="87"/>
        <v>1.64</v>
      </c>
      <c r="N364" s="894" t="s">
        <v>621</v>
      </c>
      <c r="O364" s="757">
        <v>0.4</v>
      </c>
      <c r="P364" s="885">
        <v>43832</v>
      </c>
      <c r="Q364" s="885">
        <v>43844</v>
      </c>
      <c r="R364" s="660">
        <f t="shared" si="88"/>
        <v>2.4999999999999885</v>
      </c>
      <c r="S364" s="721">
        <f>IF(INDEX(Historical!$D$7:$D$1379,MATCH(B364,Historical!$B$7:$B$1403,0))=0,"n/a",(INDEX(Historical!$C$7:$C$1381,MATCH(B364,Historical!$B$7:$B$1403,0))/INDEX(Historical!$D$7:$D$1379,MATCH(B364,Historical!$B$7:$B$1403,0))-1)*100)</f>
        <v>10.791366906474821</v>
      </c>
      <c r="T364" s="721">
        <f>IF(INDEX(Historical!$F$7:$F$1372,MATCH(B364,Historical!$B$7:$B$1403,0))=0,"n/a",((INDEX(Historical!$C$7:$C$1381,MATCH(B364,Historical!$B$7:$B$1403,0))/INDEX(Historical!$F$7:$F$1372,MATCH(B364,Historical!$B$7:$B$1403,0)))^(1/3)-1)*100)</f>
        <v>8.0737688160205998</v>
      </c>
      <c r="U364" s="721">
        <f>IF(INDEX(Historical!$H$7:$H$1372,MATCH(B364,Historical!$B$7:$B$1403,0))=0,"n/a",((INDEX(Historical!$C$7:$C$1381,MATCH(B364,Historical!$B$7:$B$1403,0))/INDEX(Historical!$H$7:$H$1372,MATCH(B364,Historical!$B$7:$B$1403,0)))^(1/5)-1)*100)</f>
        <v>7.156580080526953</v>
      </c>
      <c r="V364" s="721">
        <f>IF(INDEX(Historical!$O$7:$O$1372,MATCH(B364,Historical!$B$7:$B$1403,0))=0,"n/a",((INDEX(Historical!$C$7:$C$1381,MATCH(B364,Historical!$B$7:$B$1403,0))/INDEX(Historical!$O$7:$O$1372,MATCH(B364,Historical!$B$7:$B$1403,0)))^(1/10)-1)*100)</f>
        <v>6.1231615010033824</v>
      </c>
      <c r="W364" s="722">
        <f t="shared" si="89"/>
        <v>1.1687720598834814</v>
      </c>
      <c r="X364" s="723">
        <f t="shared" si="90"/>
        <v>0.41608023723993914</v>
      </c>
      <c r="Y364" s="681"/>
      <c r="Z364" s="669">
        <f t="shared" si="91"/>
        <v>9.1928251121076237</v>
      </c>
      <c r="AA364" s="910">
        <f t="shared" si="92"/>
        <v>10.255605381165919</v>
      </c>
      <c r="AB364" s="911">
        <v>12</v>
      </c>
      <c r="AC364" s="889">
        <v>17.84</v>
      </c>
      <c r="AD364" s="889" t="s">
        <v>136</v>
      </c>
      <c r="AE364" s="889">
        <v>3.64</v>
      </c>
      <c r="AF364" s="889">
        <v>1.64</v>
      </c>
      <c r="AG364" s="889">
        <v>14.2</v>
      </c>
      <c r="AH364" s="889">
        <v>16.7</v>
      </c>
      <c r="AI364" s="889" t="s">
        <v>136</v>
      </c>
      <c r="AJ364" s="889">
        <v>17.2</v>
      </c>
      <c r="AK364" s="889" t="s">
        <v>136</v>
      </c>
      <c r="AL364" s="902">
        <v>389.7</v>
      </c>
      <c r="AM364" s="896">
        <v>3.2</v>
      </c>
      <c r="AN364" s="889">
        <v>0</v>
      </c>
      <c r="AO364" s="762">
        <f t="shared" si="93"/>
        <v>-2.202654509209145</v>
      </c>
      <c r="AP364" s="763">
        <f t="shared" si="94"/>
        <v>8.0529508719567744</v>
      </c>
      <c r="AQ364" s="912">
        <f t="shared" si="95"/>
        <v>-13.540779490207433</v>
      </c>
      <c r="AR364" s="669">
        <f>INDEX(Historical!$C$7:$C$1381,MATCH(B364,Historical!$B$7:$B$1403,0))*IF(AH364="n/a",1.03,IF(AH364&lt;0,1.01,IF(AH364&gt;10,1.1,(1+AH364/100))))</f>
        <v>1.6940000000000002</v>
      </c>
      <c r="AS364" s="910">
        <f t="shared" si="96"/>
        <v>1.7448200000000003</v>
      </c>
      <c r="AT364" s="910">
        <f t="shared" si="101"/>
        <v>1.7971646000000003</v>
      </c>
      <c r="AU364" s="910">
        <f t="shared" si="101"/>
        <v>1.8510795380000005</v>
      </c>
      <c r="AV364" s="910">
        <f t="shared" si="101"/>
        <v>1.9066119241400006</v>
      </c>
      <c r="AW364" s="669">
        <f t="shared" si="98"/>
        <v>8.9936760621400023</v>
      </c>
      <c r="AX364" s="770">
        <f t="shared" si="99"/>
        <v>4.9156515424901626</v>
      </c>
      <c r="AY364" s="959">
        <v>0.74</v>
      </c>
      <c r="AZ364" s="896">
        <v>12.58</v>
      </c>
      <c r="BA364" s="896">
        <v>-15.620000000000001</v>
      </c>
      <c r="BB364" s="896">
        <v>-9.84</v>
      </c>
      <c r="BC364" s="896">
        <v>-4.95</v>
      </c>
      <c r="BE364" s="641">
        <v>2008</v>
      </c>
      <c r="BF364" s="922">
        <f t="shared" si="100"/>
        <v>1</v>
      </c>
      <c r="BG364" s="906">
        <v>1.3</v>
      </c>
    </row>
    <row r="365" spans="1:59" ht="11.25" customHeight="1" x14ac:dyDescent="0.2">
      <c r="A365" s="895" t="s">
        <v>1269</v>
      </c>
      <c r="B365" s="899" t="s">
        <v>1270</v>
      </c>
      <c r="C365" s="957" t="s">
        <v>108</v>
      </c>
      <c r="D365" s="957" t="s">
        <v>118</v>
      </c>
      <c r="E365" s="754">
        <v>10</v>
      </c>
      <c r="F365" s="1235">
        <v>426</v>
      </c>
      <c r="G365" s="1156" t="s">
        <v>37</v>
      </c>
      <c r="H365" s="1156" t="s">
        <v>37</v>
      </c>
      <c r="I365" s="898">
        <v>49.95</v>
      </c>
      <c r="J365" s="669">
        <f t="shared" si="86"/>
        <v>2.6026026026026026</v>
      </c>
      <c r="K365" s="901">
        <v>0.32500000000000001</v>
      </c>
      <c r="L365" s="911">
        <v>4</v>
      </c>
      <c r="M365" s="660">
        <f t="shared" si="87"/>
        <v>1.3</v>
      </c>
      <c r="N365" s="894" t="s">
        <v>163</v>
      </c>
      <c r="O365" s="756">
        <v>0.3</v>
      </c>
      <c r="P365" s="885">
        <v>43889</v>
      </c>
      <c r="Q365" s="885">
        <v>43923</v>
      </c>
      <c r="R365" s="660">
        <f t="shared" si="88"/>
        <v>8.333333333333341</v>
      </c>
      <c r="S365" s="721">
        <f>IF(INDEX(Historical!$D$7:$D$1379,MATCH(B365,Historical!$B$7:$B$1403,0))=0,"n/a",(INDEX(Historical!$C$7:$C$1381,MATCH(B365,Historical!$B$7:$B$1403,0))/INDEX(Historical!$D$7:$D$1379,MATCH(B365,Historical!$B$7:$B$1403,0))-1)*100)</f>
        <v>14.285714285714279</v>
      </c>
      <c r="T365" s="721">
        <f>IF(INDEX(Historical!$F$7:$F$1372,MATCH(B365,Historical!$B$7:$B$1403,0))=0,"n/a",((INDEX(Historical!$C$7:$C$1381,MATCH(B365,Historical!$B$7:$B$1403,0))/INDEX(Historical!$F$7:$F$1372,MATCH(B365,Historical!$B$7:$B$1403,0)))^(1/3)-1)*100)</f>
        <v>12.624788044360603</v>
      </c>
      <c r="U365" s="721">
        <f>IF(INDEX(Historical!$H$7:$H$1372,MATCH(B365,Historical!$B$7:$B$1403,0))=0,"n/a",((INDEX(Historical!$C$7:$C$1381,MATCH(B365,Historical!$B$7:$B$1403,0))/INDEX(Historical!$H$7:$H$1372,MATCH(B365,Historical!$B$7:$B$1403,0)))^(1/5)-1)*100)</f>
        <v>13.754383035188301</v>
      </c>
      <c r="V365" s="721">
        <f>IF(INDEX(Historical!$O$7:$O$1372,MATCH(B365,Historical!$B$7:$B$1403,0))=0,"n/a",((INDEX(Historical!$C$7:$C$1381,MATCH(B365,Historical!$B$7:$B$1403,0))/INDEX(Historical!$O$7:$O$1372,MATCH(B365,Historical!$B$7:$B$1403,0)))^(1/10)-1)*100)</f>
        <v>9.8268022686760936</v>
      </c>
      <c r="W365" s="722">
        <f t="shared" si="89"/>
        <v>1.3996804513948307</v>
      </c>
      <c r="X365" s="723">
        <f t="shared" si="90"/>
        <v>1.403508472978398</v>
      </c>
      <c r="Y365" s="691" t="s">
        <v>4514</v>
      </c>
      <c r="Z365" s="669">
        <f t="shared" si="91"/>
        <v>22.968197879858657</v>
      </c>
      <c r="AA365" s="910">
        <f t="shared" si="92"/>
        <v>8.8250883392226154</v>
      </c>
      <c r="AB365" s="911">
        <v>12</v>
      </c>
      <c r="AC365" s="889">
        <v>5.66</v>
      </c>
      <c r="AD365" s="889">
        <v>2.08</v>
      </c>
      <c r="AE365" s="889">
        <v>0.87</v>
      </c>
      <c r="AF365" s="889">
        <v>1.1499999999999999</v>
      </c>
      <c r="AG365" s="889">
        <v>11.3</v>
      </c>
      <c r="AH365" s="889">
        <v>133.9</v>
      </c>
      <c r="AI365" s="889">
        <v>7.68</v>
      </c>
      <c r="AJ365" s="889">
        <v>9.8000000000000007</v>
      </c>
      <c r="AK365" s="889">
        <v>4.24</v>
      </c>
      <c r="AL365" s="902">
        <v>18010</v>
      </c>
      <c r="AM365" s="896">
        <v>0.1</v>
      </c>
      <c r="AN365" s="889">
        <v>0.31</v>
      </c>
      <c r="AO365" s="762">
        <f t="shared" si="93"/>
        <v>7.5318972985682873</v>
      </c>
      <c r="AP365" s="763">
        <f t="shared" si="94"/>
        <v>16.356985637790903</v>
      </c>
      <c r="AQ365" s="912">
        <f t="shared" si="95"/>
        <v>-32.838994150520797</v>
      </c>
      <c r="AR365" s="669">
        <f>INDEX(Historical!$C$7:$C$1381,MATCH(B365,Historical!$B$7:$B$1403,0))*IF(AH365="n/a",1.03,IF(AH365&lt;0,1.01,IF(AH365&gt;10,1.1,(1+AH365/100))))</f>
        <v>1.32</v>
      </c>
      <c r="AS365" s="910">
        <f t="shared" si="96"/>
        <v>1.421376</v>
      </c>
      <c r="AT365" s="910">
        <f t="shared" si="101"/>
        <v>1.4816423424</v>
      </c>
      <c r="AU365" s="910">
        <f t="shared" si="101"/>
        <v>1.54446397771776</v>
      </c>
      <c r="AV365" s="910">
        <f t="shared" si="101"/>
        <v>1.6099492503729931</v>
      </c>
      <c r="AW365" s="669">
        <f t="shared" si="98"/>
        <v>7.377431570490752</v>
      </c>
      <c r="AX365" s="770">
        <f t="shared" si="99"/>
        <v>14.769632773755259</v>
      </c>
      <c r="AY365" s="959">
        <v>0.56000000000000005</v>
      </c>
      <c r="AZ365" s="896">
        <v>5.16</v>
      </c>
      <c r="BA365" s="896">
        <v>-20.399999999999999</v>
      </c>
      <c r="BB365" s="896">
        <v>-15.790000000000001</v>
      </c>
      <c r="BC365" s="896">
        <v>-14.430000000000001</v>
      </c>
      <c r="BE365" s="641">
        <v>2011</v>
      </c>
      <c r="BF365" s="922">
        <f t="shared" si="100"/>
        <v>0</v>
      </c>
      <c r="BG365" s="906">
        <v>2.4</v>
      </c>
    </row>
    <row r="366" spans="1:59" s="796" customFormat="1" ht="11.25" customHeight="1" x14ac:dyDescent="0.2">
      <c r="A366" s="777" t="s">
        <v>1311</v>
      </c>
      <c r="B366" s="804" t="s">
        <v>1312</v>
      </c>
      <c r="C366" s="957" t="s">
        <v>112</v>
      </c>
      <c r="D366" s="957" t="s">
        <v>4361</v>
      </c>
      <c r="E366" s="778">
        <v>8</v>
      </c>
      <c r="F366" s="1235">
        <v>603</v>
      </c>
      <c r="G366" s="1234" t="s">
        <v>106</v>
      </c>
      <c r="H366" s="1234" t="s">
        <v>106</v>
      </c>
      <c r="I366" s="779">
        <v>205.53</v>
      </c>
      <c r="J366" s="780">
        <f t="shared" si="86"/>
        <v>2.0045735415754393</v>
      </c>
      <c r="K366" s="781">
        <v>1.03</v>
      </c>
      <c r="L366" s="782">
        <v>4</v>
      </c>
      <c r="M366" s="783">
        <f t="shared" si="87"/>
        <v>4.12</v>
      </c>
      <c r="N366" s="784" t="s">
        <v>249</v>
      </c>
      <c r="O366" s="785">
        <v>0.86</v>
      </c>
      <c r="P366" s="786">
        <v>43795</v>
      </c>
      <c r="Q366" s="786">
        <v>43811</v>
      </c>
      <c r="R366" s="783">
        <f t="shared" si="88"/>
        <v>19.767441860465119</v>
      </c>
      <c r="S366" s="721">
        <f>IF(INDEX(Historical!$D$7:$D$1379,MATCH(B366,Historical!$B$7:$B$1403,0))=0,"n/a",(INDEX(Historical!$C$7:$C$1381,MATCH(B366,Historical!$B$7:$B$1403,0))/INDEX(Historical!$D$7:$D$1379,MATCH(B366,Historical!$B$7:$B$1403,0))-1)*100)</f>
        <v>19.536423841059602</v>
      </c>
      <c r="T366" s="721">
        <f>IF(INDEX(Historical!$F$7:$F$1372,MATCH(B366,Historical!$B$7:$B$1403,0))=0,"n/a",((INDEX(Historical!$C$7:$C$1381,MATCH(B366,Historical!$B$7:$B$1403,0))/INDEX(Historical!$F$7:$F$1372,MATCH(B366,Historical!$B$7:$B$1403,0)))^(1/3)-1)*100)</f>
        <v>19.792410053297793</v>
      </c>
      <c r="U366" s="721">
        <f>IF(INDEX(Historical!$H$7:$H$1372,MATCH(B366,Historical!$B$7:$B$1403,0))=0,"n/a",((INDEX(Historical!$C$7:$C$1381,MATCH(B366,Historical!$B$7:$B$1403,0))/INDEX(Historical!$H$7:$H$1372,MATCH(B366,Historical!$B$7:$B$1403,0)))^(1/5)-1)*100)</f>
        <v>29.27109882050749</v>
      </c>
      <c r="V366" s="721" t="str">
        <f>IF(INDEX(Historical!$O$7:$O$1372,MATCH(B366,Historical!$B$7:$B$1403,0))=0,"n/a",((INDEX(Historical!$C$7:$C$1381,MATCH(B366,Historical!$B$7:$B$1403,0))/INDEX(Historical!$O$7:$O$1372,MATCH(B366,Historical!$B$7:$B$1403,0)))^(1/10)-1)*100)</f>
        <v>n/a</v>
      </c>
      <c r="W366" s="722" t="str">
        <f t="shared" si="89"/>
        <v>n/a</v>
      </c>
      <c r="X366" s="723">
        <f t="shared" si="90"/>
        <v>2.0759644553551415</v>
      </c>
      <c r="Y366" s="801"/>
      <c r="Z366" s="780">
        <f t="shared" si="91"/>
        <v>31.070889894419306</v>
      </c>
      <c r="AA366" s="788">
        <f t="shared" si="92"/>
        <v>15.5</v>
      </c>
      <c r="AB366" s="782">
        <v>12</v>
      </c>
      <c r="AC366" s="789">
        <v>13.26</v>
      </c>
      <c r="AD366" s="789" t="s">
        <v>136</v>
      </c>
      <c r="AE366" s="789">
        <v>0.95</v>
      </c>
      <c r="AF366" s="789">
        <v>5.36</v>
      </c>
      <c r="AG366" s="789">
        <v>33.900000000000006</v>
      </c>
      <c r="AH366" s="789">
        <v>-30.5</v>
      </c>
      <c r="AI366" s="789">
        <v>-27.839999999999996</v>
      </c>
      <c r="AJ366" s="789">
        <v>14.099999999999998</v>
      </c>
      <c r="AK366" s="789">
        <v>-5.92</v>
      </c>
      <c r="AL366" s="790">
        <v>8430</v>
      </c>
      <c r="AM366" s="791">
        <v>0.3</v>
      </c>
      <c r="AN366" s="789">
        <v>0.81</v>
      </c>
      <c r="AO366" s="792">
        <f t="shared" si="93"/>
        <v>15.775672362082929</v>
      </c>
      <c r="AP366" s="793">
        <f t="shared" si="94"/>
        <v>31.275672362082929</v>
      </c>
      <c r="AQ366" s="794">
        <f t="shared" si="95"/>
        <v>92.157342936574878</v>
      </c>
      <c r="AR366" s="669">
        <f>INDEX(Historical!$C$7:$C$1381,MATCH(B366,Historical!$B$7:$B$1403,0))*IF(AH366="n/a",1.03,IF(AH366&lt;0,1.01,IF(AH366&gt;10,1.1,(1+AH366/100))))</f>
        <v>3.6461000000000001</v>
      </c>
      <c r="AS366" s="788">
        <f t="shared" si="96"/>
        <v>3.6825610000000002</v>
      </c>
      <c r="AT366" s="788">
        <f t="shared" si="101"/>
        <v>3.7193866100000004</v>
      </c>
      <c r="AU366" s="788">
        <f t="shared" si="101"/>
        <v>3.7565804761000003</v>
      </c>
      <c r="AV366" s="788">
        <f t="shared" si="101"/>
        <v>3.7941462808610003</v>
      </c>
      <c r="AW366" s="780">
        <f t="shared" si="98"/>
        <v>18.598774366961003</v>
      </c>
      <c r="AX366" s="795">
        <f t="shared" si="99"/>
        <v>9.0491774276071641</v>
      </c>
      <c r="AY366" s="960">
        <v>1.06</v>
      </c>
      <c r="AZ366" s="791">
        <v>4.72</v>
      </c>
      <c r="BA366" s="791">
        <v>-26.52</v>
      </c>
      <c r="BB366" s="791">
        <v>-20.62</v>
      </c>
      <c r="BC366" s="791">
        <v>-11.26</v>
      </c>
      <c r="BD366" s="933"/>
      <c r="BE366" s="641">
        <v>2013</v>
      </c>
      <c r="BF366" s="922">
        <f t="shared" si="100"/>
        <v>0</v>
      </c>
      <c r="BG366" s="847">
        <v>7.7</v>
      </c>
    </row>
    <row r="367" spans="1:59" ht="11.25" customHeight="1" x14ac:dyDescent="0.2">
      <c r="A367" s="904" t="s">
        <v>1277</v>
      </c>
      <c r="B367" s="899" t="s">
        <v>1278</v>
      </c>
      <c r="C367" s="957" t="s">
        <v>108</v>
      </c>
      <c r="D367" s="957" t="s">
        <v>4355</v>
      </c>
      <c r="E367" s="754">
        <v>8</v>
      </c>
      <c r="F367" s="1235">
        <v>649</v>
      </c>
      <c r="G367" s="1235" t="s">
        <v>106</v>
      </c>
      <c r="H367" s="1235" t="s">
        <v>106</v>
      </c>
      <c r="I367" s="898">
        <v>89.6</v>
      </c>
      <c r="J367" s="669">
        <f t="shared" si="86"/>
        <v>2.5446428571428572</v>
      </c>
      <c r="K367" s="901">
        <v>0.56999999999999995</v>
      </c>
      <c r="L367" s="911">
        <v>4</v>
      </c>
      <c r="M367" s="660">
        <f t="shared" si="87"/>
        <v>2.2799999999999998</v>
      </c>
      <c r="N367" s="894" t="s">
        <v>127</v>
      </c>
      <c r="O367" s="756">
        <v>0.52</v>
      </c>
      <c r="P367" s="885">
        <v>43914</v>
      </c>
      <c r="Q367" s="885">
        <v>43930</v>
      </c>
      <c r="R367" s="660">
        <f t="shared" si="88"/>
        <v>9.6153846153846025</v>
      </c>
      <c r="S367" s="721">
        <f>IF(INDEX(Historical!$D$7:$D$1379,MATCH(B367,Historical!$B$7:$B$1403,0))=0,"n/a",(INDEX(Historical!$C$7:$C$1381,MATCH(B367,Historical!$B$7:$B$1403,0))/INDEX(Historical!$D$7:$D$1379,MATCH(B367,Historical!$B$7:$B$1403,0))-1)*100)</f>
        <v>9.932951227425125</v>
      </c>
      <c r="T367" s="721">
        <f>IF(INDEX(Historical!$F$7:$F$1372,MATCH(B367,Historical!$B$7:$B$1403,0))=0,"n/a",((INDEX(Historical!$C$7:$C$1381,MATCH(B367,Historical!$B$7:$B$1403,0))/INDEX(Historical!$F$7:$F$1372,MATCH(B367,Historical!$B$7:$B$1403,0)))^(1/3)-1)*100)</f>
        <v>9.637490641491663</v>
      </c>
      <c r="U367" s="721">
        <f>IF(INDEX(Historical!$H$7:$H$1372,MATCH(B367,Historical!$B$7:$B$1403,0))=0,"n/a",((INDEX(Historical!$C$7:$C$1381,MATCH(B367,Historical!$B$7:$B$1403,0))/INDEX(Historical!$H$7:$H$1372,MATCH(B367,Historical!$B$7:$B$1403,0)))^(1/5)-1)*100)</f>
        <v>7.4601672368568295</v>
      </c>
      <c r="V367" s="721">
        <f>IF(INDEX(Historical!$O$7:$O$1372,MATCH(B367,Historical!$B$7:$B$1403,0))=0,"n/a",((INDEX(Historical!$C$7:$C$1381,MATCH(B367,Historical!$B$7:$B$1403,0))/INDEX(Historical!$O$7:$O$1372,MATCH(B367,Historical!$B$7:$B$1403,0)))^(1/10)-1)*100)</f>
        <v>4.7316427783497872</v>
      </c>
      <c r="W367" s="722">
        <f t="shared" si="89"/>
        <v>1.5766547869995049</v>
      </c>
      <c r="X367" s="723" t="str">
        <f t="shared" si="90"/>
        <v>n/a</v>
      </c>
      <c r="Y367" s="682"/>
      <c r="Z367" s="669" t="str">
        <f t="shared" si="91"/>
        <v>n/a</v>
      </c>
      <c r="AA367" s="910" t="str">
        <f t="shared" si="92"/>
        <v>n/a</v>
      </c>
      <c r="AB367" s="911">
        <v>12</v>
      </c>
      <c r="AC367" s="889" t="s">
        <v>136</v>
      </c>
      <c r="AD367" s="889" t="s">
        <v>136</v>
      </c>
      <c r="AE367" s="889" t="s">
        <v>136</v>
      </c>
      <c r="AF367" s="889" t="s">
        <v>136</v>
      </c>
      <c r="AG367" s="889" t="s">
        <v>136</v>
      </c>
      <c r="AH367" s="889" t="s">
        <v>136</v>
      </c>
      <c r="AI367" s="889" t="s">
        <v>136</v>
      </c>
      <c r="AJ367" s="889" t="s">
        <v>136</v>
      </c>
      <c r="AK367" s="889" t="s">
        <v>136</v>
      </c>
      <c r="AL367" s="902" t="s">
        <v>136</v>
      </c>
      <c r="AM367" s="896" t="s">
        <v>136</v>
      </c>
      <c r="AN367" s="889" t="s">
        <v>136</v>
      </c>
      <c r="AO367" s="762" t="str">
        <f t="shared" si="93"/>
        <v>n/a</v>
      </c>
      <c r="AP367" s="763">
        <f t="shared" si="94"/>
        <v>10.004810093999687</v>
      </c>
      <c r="AQ367" s="912" t="str">
        <f t="shared" si="95"/>
        <v>n/a</v>
      </c>
      <c r="AR367" s="669">
        <f>INDEX(Historical!$C$7:$C$1381,MATCH(B367,Historical!$B$7:$B$1403,0))*IF(AH367="n/a",1.03,IF(AH367&lt;0,1.01,IF(AH367&gt;10,1.1,(1+AH367/100))))</f>
        <v>2.094093</v>
      </c>
      <c r="AS367" s="910">
        <f t="shared" si="96"/>
        <v>2.1569157900000002</v>
      </c>
      <c r="AT367" s="910">
        <f t="shared" ref="AT367:AV386" si="102">IF($AK367="n/a",1.03*AS367,IF($AK367&lt;0,1.01*AS367,IF($AK367&gt;10,1.1*AS367,(1+$AK367/100)*AS367)))</f>
        <v>2.2216232637000002</v>
      </c>
      <c r="AU367" s="910">
        <f t="shared" si="102"/>
        <v>2.2882719616110001</v>
      </c>
      <c r="AV367" s="910">
        <f t="shared" si="102"/>
        <v>2.3569201204593302</v>
      </c>
      <c r="AW367" s="669">
        <f t="shared" si="98"/>
        <v>11.117824135770331</v>
      </c>
      <c r="AX367" s="770">
        <f t="shared" si="99"/>
        <v>12.408285865815103</v>
      </c>
      <c r="AY367" s="959" t="s">
        <v>136</v>
      </c>
      <c r="AZ367" s="896" t="s">
        <v>136</v>
      </c>
      <c r="BA367" s="896" t="s">
        <v>136</v>
      </c>
      <c r="BB367" s="896" t="s">
        <v>136</v>
      </c>
      <c r="BC367" s="896" t="s">
        <v>136</v>
      </c>
      <c r="BD367" s="932" t="s">
        <v>4281</v>
      </c>
      <c r="BE367" s="641">
        <v>2013</v>
      </c>
      <c r="BF367" s="922">
        <f t="shared" si="100"/>
        <v>0</v>
      </c>
      <c r="BG367" s="906" t="s">
        <v>136</v>
      </c>
    </row>
    <row r="368" spans="1:59" ht="11.25" customHeight="1" x14ac:dyDescent="0.2">
      <c r="A368" s="905" t="s">
        <v>4467</v>
      </c>
      <c r="B368" s="899" t="s">
        <v>4466</v>
      </c>
      <c r="C368" s="957" t="s">
        <v>108</v>
      </c>
      <c r="D368" s="957" t="s">
        <v>4351</v>
      </c>
      <c r="E368" s="754">
        <v>5</v>
      </c>
      <c r="F368" s="1235">
        <v>836</v>
      </c>
      <c r="G368" s="1214" t="s">
        <v>106</v>
      </c>
      <c r="H368" s="1214" t="s">
        <v>106</v>
      </c>
      <c r="I368" s="898">
        <v>51.22</v>
      </c>
      <c r="J368" s="669">
        <f t="shared" si="86"/>
        <v>2.420929324482624</v>
      </c>
      <c r="K368" s="901">
        <v>0.31</v>
      </c>
      <c r="L368" s="911">
        <v>4</v>
      </c>
      <c r="M368" s="660">
        <f t="shared" si="87"/>
        <v>1.24</v>
      </c>
      <c r="N368" s="894" t="s">
        <v>148</v>
      </c>
      <c r="O368" s="756">
        <v>0.27</v>
      </c>
      <c r="P368" s="885">
        <v>43616</v>
      </c>
      <c r="Q368" s="885">
        <v>43630</v>
      </c>
      <c r="R368" s="660">
        <f t="shared" si="88"/>
        <v>14.814814814814806</v>
      </c>
      <c r="S368" s="721">
        <f>IF(INDEX(Historical!$D$7:$D$1379,MATCH(B368,Historical!$B$7:$B$1403,0))=0,"n/a",(INDEX(Historical!$C$7:$C$1381,MATCH(B368,Historical!$B$7:$B$1403,0))/INDEX(Historical!$D$7:$D$1379,MATCH(B368,Historical!$B$7:$B$1403,0))-1)*100)</f>
        <v>18.811881188118807</v>
      </c>
      <c r="T368" s="721">
        <f>IF(INDEX(Historical!$F$7:$F$1372,MATCH(B368,Historical!$B$7:$B$1403,0))=0,"n/a",((INDEX(Historical!$C$7:$C$1381,MATCH(B368,Historical!$B$7:$B$1403,0))/INDEX(Historical!$F$7:$F$1372,MATCH(B368,Historical!$B$7:$B$1403,0)))^(1/3)-1)*100)</f>
        <v>22.052244447028492</v>
      </c>
      <c r="U368" s="721" t="str">
        <f>IF(INDEX(Historical!$H$7:$H$1372,MATCH(B368,Historical!$B$7:$B$1403,0))=0,"n/a",((INDEX(Historical!$C$7:$C$1381,MATCH(B368,Historical!$B$7:$B$1403,0))/INDEX(Historical!$H$7:$H$1372,MATCH(B368,Historical!$B$7:$B$1403,0)))^(1/5)-1)*100)</f>
        <v>n/a</v>
      </c>
      <c r="V368" s="721" t="str">
        <f>IF(INDEX(Historical!$O$7:$O$1372,MATCH(B368,Historical!$B$7:$B$1403,0))=0,"n/a",((INDEX(Historical!$C$7:$C$1381,MATCH(B368,Historical!$B$7:$B$1403,0))/INDEX(Historical!$O$7:$O$1372,MATCH(B368,Historical!$B$7:$B$1403,0)))^(1/10)-1)*100)</f>
        <v>n/a</v>
      </c>
      <c r="W368" s="722" t="str">
        <f t="shared" si="89"/>
        <v>n/a</v>
      </c>
      <c r="X368" s="723" t="str">
        <f t="shared" si="90"/>
        <v>n/a</v>
      </c>
      <c r="Y368" s="900"/>
      <c r="Z368" s="669">
        <f t="shared" si="91"/>
        <v>47.509578544061306</v>
      </c>
      <c r="AA368" s="910">
        <f t="shared" si="92"/>
        <v>19.624521072796934</v>
      </c>
      <c r="AB368" s="911">
        <v>3</v>
      </c>
      <c r="AC368" s="889">
        <v>2.61</v>
      </c>
      <c r="AD368" s="889">
        <v>2.25</v>
      </c>
      <c r="AE368" s="889">
        <v>2.98</v>
      </c>
      <c r="AF368" s="889">
        <v>3.35</v>
      </c>
      <c r="AG368" s="889">
        <v>18.8</v>
      </c>
      <c r="AH368" s="889">
        <v>0</v>
      </c>
      <c r="AI368" s="889">
        <v>8.2600000000000016</v>
      </c>
      <c r="AJ368" s="889">
        <v>21</v>
      </c>
      <c r="AK368" s="889">
        <v>8.6999999999999993</v>
      </c>
      <c r="AL368" s="902">
        <v>3420</v>
      </c>
      <c r="AM368" s="896">
        <v>0.15</v>
      </c>
      <c r="AN368" s="889">
        <v>0.01</v>
      </c>
      <c r="AO368" s="762" t="str">
        <f t="shared" si="93"/>
        <v>n/a</v>
      </c>
      <c r="AP368" s="763" t="str">
        <f t="shared" si="94"/>
        <v>n/a</v>
      </c>
      <c r="AQ368" s="912">
        <f t="shared" si="95"/>
        <v>70.934874660068161</v>
      </c>
      <c r="AR368" s="669">
        <f>INDEX(Historical!$C$7:$C$1381,MATCH(B368,Historical!$B$7:$B$1403,0))*IF(AH368="n/a",1.03,IF(AH368&lt;0,1.01,IF(AH368&gt;10,1.1,(1+AH368/100))))</f>
        <v>1.2</v>
      </c>
      <c r="AS368" s="910">
        <f t="shared" si="96"/>
        <v>1.2991200000000001</v>
      </c>
      <c r="AT368" s="910">
        <f t="shared" si="102"/>
        <v>1.4121434399999999</v>
      </c>
      <c r="AU368" s="910">
        <f t="shared" si="102"/>
        <v>1.5349999192799999</v>
      </c>
      <c r="AV368" s="910">
        <f t="shared" si="102"/>
        <v>1.6685449122573599</v>
      </c>
      <c r="AW368" s="669">
        <f t="shared" si="98"/>
        <v>7.1148082715373597</v>
      </c>
      <c r="AX368" s="770">
        <f t="shared" si="99"/>
        <v>13.890683856964777</v>
      </c>
      <c r="AY368" s="959">
        <v>0.99</v>
      </c>
      <c r="AZ368" s="896">
        <v>22.54</v>
      </c>
      <c r="BA368" s="896">
        <v>-13.71</v>
      </c>
      <c r="BB368" s="896">
        <v>-2.16</v>
      </c>
      <c r="BC368" s="896">
        <v>8.4500000000000011</v>
      </c>
      <c r="BE368" s="641">
        <v>2015</v>
      </c>
      <c r="BF368" s="922">
        <f t="shared" si="100"/>
        <v>0</v>
      </c>
      <c r="BG368" s="906">
        <v>11.700000000000001</v>
      </c>
    </row>
    <row r="369" spans="1:59" ht="11.25" customHeight="1" x14ac:dyDescent="0.2">
      <c r="A369" s="904" t="s">
        <v>4147</v>
      </c>
      <c r="B369" s="899" t="s">
        <v>4148</v>
      </c>
      <c r="C369" s="957" t="s">
        <v>178</v>
      </c>
      <c r="D369" s="957" t="s">
        <v>4353</v>
      </c>
      <c r="E369" s="754">
        <v>6</v>
      </c>
      <c r="F369" s="1235">
        <v>733</v>
      </c>
      <c r="G369" s="1235" t="s">
        <v>106</v>
      </c>
      <c r="H369" s="1235" t="s">
        <v>106</v>
      </c>
      <c r="I369" s="898">
        <v>12.5</v>
      </c>
      <c r="J369" s="669">
        <f t="shared" si="86"/>
        <v>14.08</v>
      </c>
      <c r="K369" s="901">
        <v>0.44</v>
      </c>
      <c r="L369" s="911">
        <v>4</v>
      </c>
      <c r="M369" s="660">
        <f t="shared" si="87"/>
        <v>1.76</v>
      </c>
      <c r="N369" s="894" t="s">
        <v>107</v>
      </c>
      <c r="O369" s="756">
        <v>0.43</v>
      </c>
      <c r="P369" s="890">
        <v>43223</v>
      </c>
      <c r="Q369" s="890">
        <v>43235</v>
      </c>
      <c r="R369" s="660">
        <f t="shared" si="88"/>
        <v>2.3255813953488391</v>
      </c>
      <c r="S369" s="721">
        <f>IF(INDEX(Historical!$D$7:$D$1379,MATCH(B369,Historical!$B$7:$B$1403,0))=0,"n/a",(INDEX(Historical!$C$7:$C$1381,MATCH(B369,Historical!$B$7:$B$1403,0))/INDEX(Historical!$D$7:$D$1379,MATCH(B369,Historical!$B$7:$B$1403,0))-1)*100)</f>
        <v>0.57142857142857828</v>
      </c>
      <c r="T369" s="721">
        <f>IF(INDEX(Historical!$F$7:$F$1372,MATCH(B369,Historical!$B$7:$B$1403,0))=0,"n/a",((INDEX(Historical!$C$7:$C$1381,MATCH(B369,Historical!$B$7:$B$1403,0))/INDEX(Historical!$F$7:$F$1372,MATCH(B369,Historical!$B$7:$B$1403,0)))^(1/3)-1)*100)</f>
        <v>2.1745909858070789</v>
      </c>
      <c r="U369" s="721">
        <f>IF(INDEX(Historical!$H$7:$H$1372,MATCH(B369,Historical!$B$7:$B$1403,0))=0,"n/a",((INDEX(Historical!$C$7:$C$1381,MATCH(B369,Historical!$B$7:$B$1403,0))/INDEX(Historical!$H$7:$H$1372,MATCH(B369,Historical!$B$7:$B$1403,0)))^(1/5)-1)*100)</f>
        <v>57.189186840928443</v>
      </c>
      <c r="V369" s="721" t="str">
        <f>IF(INDEX(Historical!$O$7:$O$1372,MATCH(B369,Historical!$B$7:$B$1403,0))=0,"n/a",((INDEX(Historical!$C$7:$C$1381,MATCH(B369,Historical!$B$7:$B$1403,0))/INDEX(Historical!$O$7:$O$1372,MATCH(B369,Historical!$B$7:$B$1403,0)))^(1/10)-1)*100)</f>
        <v>n/a</v>
      </c>
      <c r="W369" s="722" t="str">
        <f t="shared" si="89"/>
        <v>n/a</v>
      </c>
      <c r="X369" s="723">
        <f t="shared" si="90"/>
        <v>11.213566047240873</v>
      </c>
      <c r="Y369" s="691" t="s">
        <v>4513</v>
      </c>
      <c r="Z369" s="669">
        <f t="shared" si="91"/>
        <v>166.03773584905659</v>
      </c>
      <c r="AA369" s="910">
        <f t="shared" si="92"/>
        <v>11.79245283018868</v>
      </c>
      <c r="AB369" s="911">
        <v>12</v>
      </c>
      <c r="AC369" s="889">
        <v>1.06</v>
      </c>
      <c r="AD369" s="889">
        <v>0.99</v>
      </c>
      <c r="AE369" s="889">
        <v>2.88</v>
      </c>
      <c r="AF369" s="889">
        <v>1.43</v>
      </c>
      <c r="AG369" s="889">
        <v>10.4</v>
      </c>
      <c r="AH369" s="889">
        <v>52.400000000000006</v>
      </c>
      <c r="AI369" s="889">
        <v>22.869999999999997</v>
      </c>
      <c r="AJ369" s="889">
        <v>5.0999999999999996</v>
      </c>
      <c r="AK369" s="889">
        <v>11.899999999999999</v>
      </c>
      <c r="AL369" s="902">
        <v>416.5</v>
      </c>
      <c r="AM369" s="896">
        <v>47.65</v>
      </c>
      <c r="AN369" s="889">
        <v>1.43</v>
      </c>
      <c r="AO369" s="762">
        <f t="shared" si="93"/>
        <v>59.476734010739762</v>
      </c>
      <c r="AP369" s="763">
        <f t="shared" si="94"/>
        <v>71.269186840928441</v>
      </c>
      <c r="AQ369" s="912">
        <f t="shared" si="95"/>
        <v>-13.427724357891291</v>
      </c>
      <c r="AR369" s="669">
        <f>INDEX(Historical!$C$7:$C$1381,MATCH(B369,Historical!$B$7:$B$1403,0))*IF(AH369="n/a",1.03,IF(AH369&lt;0,1.01,IF(AH369&gt;10,1.1,(1+AH369/100))))</f>
        <v>1.9360000000000002</v>
      </c>
      <c r="AS369" s="910">
        <f t="shared" si="96"/>
        <v>2.1296000000000004</v>
      </c>
      <c r="AT369" s="910">
        <f t="shared" si="102"/>
        <v>2.3425600000000006</v>
      </c>
      <c r="AU369" s="910">
        <f t="shared" si="102"/>
        <v>2.5768160000000009</v>
      </c>
      <c r="AV369" s="910">
        <f t="shared" si="102"/>
        <v>2.8344976000000011</v>
      </c>
      <c r="AW369" s="669">
        <f t="shared" si="98"/>
        <v>11.819473600000004</v>
      </c>
      <c r="AX369" s="770">
        <f t="shared" si="99"/>
        <v>94.55578880000003</v>
      </c>
      <c r="AY369" s="959">
        <v>1.07</v>
      </c>
      <c r="AZ369" s="896">
        <v>9.17</v>
      </c>
      <c r="BA369" s="896">
        <v>-37.44</v>
      </c>
      <c r="BB369" s="896">
        <v>-15.21</v>
      </c>
      <c r="BC369" s="896">
        <v>-21.77</v>
      </c>
      <c r="BE369" s="641">
        <v>2014</v>
      </c>
      <c r="BF369" s="922">
        <f t="shared" si="100"/>
        <v>0</v>
      </c>
      <c r="BG369" s="906">
        <v>3.5999999999999996</v>
      </c>
    </row>
    <row r="370" spans="1:59" ht="11.25" customHeight="1" x14ac:dyDescent="0.2">
      <c r="A370" s="887" t="s">
        <v>1299</v>
      </c>
      <c r="B370" s="899" t="s">
        <v>1300</v>
      </c>
      <c r="C370" s="957" t="s">
        <v>108</v>
      </c>
      <c r="D370" s="957" t="s">
        <v>118</v>
      </c>
      <c r="E370" s="754">
        <v>10</v>
      </c>
      <c r="F370" s="1235">
        <v>344</v>
      </c>
      <c r="G370" s="1209" t="s">
        <v>115</v>
      </c>
      <c r="H370" s="1209" t="s">
        <v>115</v>
      </c>
      <c r="I370" s="898">
        <v>38.93</v>
      </c>
      <c r="J370" s="669">
        <f t="shared" si="86"/>
        <v>2.954020035961983</v>
      </c>
      <c r="K370" s="901">
        <v>0.28749999999999998</v>
      </c>
      <c r="L370" s="911">
        <v>4</v>
      </c>
      <c r="M370" s="660">
        <f t="shared" si="87"/>
        <v>1.1499999999999999</v>
      </c>
      <c r="N370" s="894" t="s">
        <v>319</v>
      </c>
      <c r="O370" s="756">
        <v>0.28499999999999998</v>
      </c>
      <c r="P370" s="636">
        <v>43539</v>
      </c>
      <c r="Q370" s="636">
        <v>43553</v>
      </c>
      <c r="R370" s="660">
        <f t="shared" si="88"/>
        <v>0.87719298245614119</v>
      </c>
      <c r="S370" s="721">
        <f>IF(INDEX(Historical!$D$7:$D$1379,MATCH(B370,Historical!$B$7:$B$1403,0))=0,"n/a",(INDEX(Historical!$C$7:$C$1381,MATCH(B370,Historical!$B$7:$B$1403,0))/INDEX(Historical!$D$7:$D$1379,MATCH(B370,Historical!$B$7:$B$1403,0))-1)*100)</f>
        <v>0.87719298245614308</v>
      </c>
      <c r="T370" s="721">
        <f>IF(INDEX(Historical!$F$7:$F$1372,MATCH(B370,Historical!$B$7:$B$1403,0))=0,"n/a",((INDEX(Historical!$C$7:$C$1381,MATCH(B370,Historical!$B$7:$B$1403,0))/INDEX(Historical!$F$7:$F$1372,MATCH(B370,Historical!$B$7:$B$1403,0)))^(1/3)-1)*100)</f>
        <v>2.7536659143547526</v>
      </c>
      <c r="U370" s="721">
        <f>IF(INDEX(Historical!$H$7:$H$1372,MATCH(B370,Historical!$B$7:$B$1403,0))=0,"n/a",((INDEX(Historical!$C$7:$C$1381,MATCH(B370,Historical!$B$7:$B$1403,0))/INDEX(Historical!$H$7:$H$1372,MATCH(B370,Historical!$B$7:$B$1403,0)))^(1/5)-1)*100)</f>
        <v>4.5639552591273169</v>
      </c>
      <c r="V370" s="721">
        <f>IF(INDEX(Historical!$O$7:$O$1372,MATCH(B370,Historical!$B$7:$B$1403,0))=0,"n/a",((INDEX(Historical!$C$7:$C$1381,MATCH(B370,Historical!$B$7:$B$1403,0))/INDEX(Historical!$O$7:$O$1372,MATCH(B370,Historical!$B$7:$B$1403,0)))^(1/10)-1)*100)</f>
        <v>17.085582970286151</v>
      </c>
      <c r="W370" s="722">
        <f t="shared" si="89"/>
        <v>0.26712318023122622</v>
      </c>
      <c r="X370" s="723" t="str">
        <f t="shared" si="90"/>
        <v>n/a</v>
      </c>
      <c r="Y370" s="682"/>
      <c r="Z370" s="669">
        <f t="shared" si="91"/>
        <v>26.195899772209568</v>
      </c>
      <c r="AA370" s="910">
        <f t="shared" si="92"/>
        <v>8.8678815489749443</v>
      </c>
      <c r="AB370" s="911">
        <v>12</v>
      </c>
      <c r="AC370" s="889">
        <v>4.3899999999999997</v>
      </c>
      <c r="AD370" s="889">
        <v>0.7</v>
      </c>
      <c r="AE370" s="889">
        <v>1.1200000000000001</v>
      </c>
      <c r="AF370" s="889">
        <v>1.03</v>
      </c>
      <c r="AG370" s="889">
        <v>8.2000000000000011</v>
      </c>
      <c r="AH370" s="889">
        <v>-74.2</v>
      </c>
      <c r="AI370" s="889">
        <v>6.78</v>
      </c>
      <c r="AJ370" s="889">
        <v>-30.3</v>
      </c>
      <c r="AK370" s="889">
        <v>12.7</v>
      </c>
      <c r="AL370" s="902">
        <v>1610</v>
      </c>
      <c r="AM370" s="896">
        <v>1.0999999999999999</v>
      </c>
      <c r="AN370" s="889">
        <v>0.27</v>
      </c>
      <c r="AO370" s="762">
        <f t="shared" si="93"/>
        <v>-1.3499062538856439</v>
      </c>
      <c r="AP370" s="763">
        <f t="shared" si="94"/>
        <v>7.5179752950893004</v>
      </c>
      <c r="AQ370" s="912">
        <f t="shared" si="95"/>
        <v>-36.285644403428932</v>
      </c>
      <c r="AR370" s="669">
        <f>INDEX(Historical!$C$7:$C$1381,MATCH(B370,Historical!$B$7:$B$1403,0))*IF(AH370="n/a",1.03,IF(AH370&lt;0,1.01,IF(AH370&gt;10,1.1,(1+AH370/100))))</f>
        <v>1.1615</v>
      </c>
      <c r="AS370" s="910">
        <f t="shared" si="96"/>
        <v>1.2402497000000001</v>
      </c>
      <c r="AT370" s="910">
        <f t="shared" si="102"/>
        <v>1.3642746700000001</v>
      </c>
      <c r="AU370" s="910">
        <f t="shared" si="102"/>
        <v>1.5007021370000002</v>
      </c>
      <c r="AV370" s="910">
        <f t="shared" si="102"/>
        <v>1.6507723507000003</v>
      </c>
      <c r="AW370" s="669">
        <f t="shared" si="98"/>
        <v>6.9174988577000009</v>
      </c>
      <c r="AX370" s="770">
        <f t="shared" si="99"/>
        <v>17.769069760339072</v>
      </c>
      <c r="AY370" s="959">
        <v>0.56999999999999995</v>
      </c>
      <c r="AZ370" s="896">
        <v>13.23</v>
      </c>
      <c r="BA370" s="896">
        <v>-19.149999999999999</v>
      </c>
      <c r="BB370" s="896">
        <v>-11.450000000000001</v>
      </c>
      <c r="BC370" s="896">
        <v>-10.33</v>
      </c>
      <c r="BE370" s="641">
        <v>2010</v>
      </c>
      <c r="BF370" s="922">
        <f t="shared" si="100"/>
        <v>0</v>
      </c>
      <c r="BG370" s="906">
        <v>1</v>
      </c>
    </row>
    <row r="371" spans="1:59" ht="11.25" customHeight="1" x14ac:dyDescent="0.2">
      <c r="A371" s="887" t="s">
        <v>1289</v>
      </c>
      <c r="B371" s="899" t="s">
        <v>1290</v>
      </c>
      <c r="C371" s="957" t="s">
        <v>112</v>
      </c>
      <c r="D371" s="957" t="s">
        <v>4338</v>
      </c>
      <c r="E371" s="754">
        <v>9</v>
      </c>
      <c r="F371" s="1235">
        <v>475</v>
      </c>
      <c r="G371" s="1235" t="s">
        <v>106</v>
      </c>
      <c r="H371" s="1235" t="s">
        <v>106</v>
      </c>
      <c r="I371" s="889">
        <v>32.83</v>
      </c>
      <c r="J371" s="669">
        <f t="shared" si="86"/>
        <v>3.71611331099604</v>
      </c>
      <c r="K371" s="901">
        <v>0.30499999999999999</v>
      </c>
      <c r="L371" s="911">
        <v>4</v>
      </c>
      <c r="M371" s="660">
        <f t="shared" si="87"/>
        <v>1.22</v>
      </c>
      <c r="N371" s="894" t="s">
        <v>119</v>
      </c>
      <c r="O371" s="756">
        <v>0.29499999999999998</v>
      </c>
      <c r="P371" s="885">
        <v>43601</v>
      </c>
      <c r="Q371" s="885">
        <v>43619</v>
      </c>
      <c r="R371" s="660">
        <f t="shared" si="88"/>
        <v>3.3898305084745797</v>
      </c>
      <c r="S371" s="721">
        <f>IF(INDEX(Historical!$D$7:$D$1379,MATCH(B371,Historical!$B$7:$B$1403,0))=0,"n/a",(INDEX(Historical!$C$7:$C$1381,MATCH(B371,Historical!$B$7:$B$1403,0))/INDEX(Historical!$D$7:$D$1379,MATCH(B371,Historical!$B$7:$B$1403,0))-1)*100)</f>
        <v>3.4188034188034289</v>
      </c>
      <c r="T371" s="721">
        <f>IF(INDEX(Historical!$F$7:$F$1372,MATCH(B371,Historical!$B$7:$B$1403,0))=0,"n/a",((INDEX(Historical!$C$7:$C$1381,MATCH(B371,Historical!$B$7:$B$1403,0))/INDEX(Historical!$F$7:$F$1372,MATCH(B371,Historical!$B$7:$B$1403,0)))^(1/3)-1)*100)</f>
        <v>3.5427330403113633</v>
      </c>
      <c r="U371" s="721">
        <f>IF(INDEX(Historical!$H$7:$H$1372,MATCH(B371,Historical!$B$7:$B$1403,0))=0,"n/a",((INDEX(Historical!$C$7:$C$1381,MATCH(B371,Historical!$B$7:$B$1403,0))/INDEX(Historical!$H$7:$H$1372,MATCH(B371,Historical!$B$7:$B$1403,0)))^(1/5)-1)*100)</f>
        <v>4.0950396969256841</v>
      </c>
      <c r="V371" s="721">
        <f>IF(INDEX(Historical!$O$7:$O$1372,MATCH(B371,Historical!$B$7:$B$1403,0))=0,"n/a",((INDEX(Historical!$C$7:$C$1381,MATCH(B371,Historical!$B$7:$B$1403,0))/INDEX(Historical!$O$7:$O$1372,MATCH(B371,Historical!$B$7:$B$1403,0)))^(1/10)-1)*100)</f>
        <v>3.4733933859090849</v>
      </c>
      <c r="W371" s="722">
        <f t="shared" si="89"/>
        <v>1.1789737705894483</v>
      </c>
      <c r="X371" s="723">
        <f t="shared" si="90"/>
        <v>0.470694218037435</v>
      </c>
      <c r="Y371" s="683"/>
      <c r="Z371" s="669">
        <f t="shared" si="91"/>
        <v>47.65625</v>
      </c>
      <c r="AA371" s="910">
        <f t="shared" si="92"/>
        <v>12.824218749999998</v>
      </c>
      <c r="AB371" s="911">
        <v>12</v>
      </c>
      <c r="AC371" s="889">
        <v>2.56</v>
      </c>
      <c r="AD371" s="889">
        <v>1.43</v>
      </c>
      <c r="AE371" s="889">
        <v>0.64</v>
      </c>
      <c r="AF371" s="889">
        <v>2.52</v>
      </c>
      <c r="AG371" s="889">
        <v>16.2</v>
      </c>
      <c r="AH371" s="889">
        <v>109.89999999999999</v>
      </c>
      <c r="AI371" s="889">
        <v>9.68</v>
      </c>
      <c r="AJ371" s="889">
        <v>8.6999999999999993</v>
      </c>
      <c r="AK371" s="889">
        <v>9</v>
      </c>
      <c r="AL371" s="902">
        <v>1440</v>
      </c>
      <c r="AM371" s="896">
        <v>0.89999999999999991</v>
      </c>
      <c r="AN371" s="889">
        <v>0.44</v>
      </c>
      <c r="AO371" s="762">
        <f t="shared" si="93"/>
        <v>-5.0130657420782736</v>
      </c>
      <c r="AP371" s="763">
        <f t="shared" si="94"/>
        <v>7.8111530079217246</v>
      </c>
      <c r="AQ371" s="912">
        <f t="shared" si="95"/>
        <v>19.846255677847523</v>
      </c>
      <c r="AR371" s="669">
        <f>INDEX(Historical!$C$7:$C$1381,MATCH(B371,Historical!$B$7:$B$1403,0))*IF(AH371="n/a",1.03,IF(AH371&lt;0,1.01,IF(AH371&gt;10,1.1,(1+AH371/100))))</f>
        <v>1.331</v>
      </c>
      <c r="AS371" s="910">
        <f t="shared" si="96"/>
        <v>1.4598408</v>
      </c>
      <c r="AT371" s="910">
        <f t="shared" si="102"/>
        <v>1.5912264720000002</v>
      </c>
      <c r="AU371" s="910">
        <f t="shared" si="102"/>
        <v>1.7344368544800004</v>
      </c>
      <c r="AV371" s="910">
        <f t="shared" si="102"/>
        <v>1.8905361713832005</v>
      </c>
      <c r="AW371" s="669">
        <f t="shared" si="98"/>
        <v>8.0070402978632007</v>
      </c>
      <c r="AX371" s="770">
        <f t="shared" si="99"/>
        <v>24.389400846369789</v>
      </c>
      <c r="AY371" s="959">
        <v>1.25</v>
      </c>
      <c r="AZ371" s="896">
        <v>9.8000000000000007</v>
      </c>
      <c r="BA371" s="896">
        <v>-23.47</v>
      </c>
      <c r="BB371" s="896">
        <v>-12.659999999999998</v>
      </c>
      <c r="BC371" s="896">
        <v>-8.58</v>
      </c>
      <c r="BE371" s="641">
        <v>2011</v>
      </c>
      <c r="BF371" s="922">
        <f t="shared" si="100"/>
        <v>0</v>
      </c>
      <c r="BG371" s="906">
        <v>6.2</v>
      </c>
    </row>
    <row r="372" spans="1:59" ht="11.25" customHeight="1" x14ac:dyDescent="0.2">
      <c r="A372" s="895" t="s">
        <v>3840</v>
      </c>
      <c r="B372" s="899" t="s">
        <v>3841</v>
      </c>
      <c r="C372" s="957" t="s">
        <v>108</v>
      </c>
      <c r="D372" s="957" t="s">
        <v>4351</v>
      </c>
      <c r="E372" s="754">
        <v>6</v>
      </c>
      <c r="F372" s="1235">
        <v>770</v>
      </c>
      <c r="G372" s="1191" t="s">
        <v>106</v>
      </c>
      <c r="H372" s="1191" t="s">
        <v>106</v>
      </c>
      <c r="I372" s="898">
        <v>10.15</v>
      </c>
      <c r="J372" s="669">
        <f t="shared" si="86"/>
        <v>5.4187192118226601</v>
      </c>
      <c r="K372" s="901">
        <v>0.13750000000000001</v>
      </c>
      <c r="L372" s="911">
        <v>4</v>
      </c>
      <c r="M372" s="660">
        <f t="shared" si="87"/>
        <v>0.55000000000000004</v>
      </c>
      <c r="N372" s="894" t="s">
        <v>304</v>
      </c>
      <c r="O372" s="756">
        <v>0.11</v>
      </c>
      <c r="P372" s="885">
        <v>43696</v>
      </c>
      <c r="Q372" s="885">
        <v>43718</v>
      </c>
      <c r="R372" s="660">
        <f t="shared" si="88"/>
        <v>25.000000000000011</v>
      </c>
      <c r="S372" s="721">
        <f>IF(INDEX(Historical!$D$7:$D$1379,MATCH(B372,Historical!$B$7:$B$1403,0))=0,"n/a",(INDEX(Historical!$C$7:$C$1381,MATCH(B372,Historical!$B$7:$B$1403,0))/INDEX(Historical!$D$7:$D$1379,MATCH(B372,Historical!$B$7:$B$1403,0))-1)*100)</f>
        <v>20.731707317073166</v>
      </c>
      <c r="T372" s="721">
        <f>IF(INDEX(Historical!$F$7:$F$1372,MATCH(B372,Historical!$B$7:$B$1403,0))=0,"n/a",((INDEX(Historical!$C$7:$C$1381,MATCH(B372,Historical!$B$7:$B$1403,0))/INDEX(Historical!$F$7:$F$1372,MATCH(B372,Historical!$B$7:$B$1403,0)))^(1/3)-1)*100)</f>
        <v>29.739714955348397</v>
      </c>
      <c r="U372" s="721">
        <f>IF(INDEX(Historical!$H$7:$H$1372,MATCH(B372,Historical!$B$7:$B$1403,0))=0,"n/a",((INDEX(Historical!$C$7:$C$1381,MATCH(B372,Historical!$B$7:$B$1403,0))/INDEX(Historical!$H$7:$H$1372,MATCH(B372,Historical!$B$7:$B$1403,0)))^(1/5)-1)*100)</f>
        <v>34.292356784634912</v>
      </c>
      <c r="V372" s="721">
        <f>IF(INDEX(Historical!$O$7:$O$1372,MATCH(B372,Historical!$B$7:$B$1403,0))=0,"n/a",((INDEX(Historical!$C$7:$C$1381,MATCH(B372,Historical!$B$7:$B$1403,0))/INDEX(Historical!$O$7:$O$1372,MATCH(B372,Historical!$B$7:$B$1403,0)))^(1/10)-1)*100)</f>
        <v>23.493868371626792</v>
      </c>
      <c r="W372" s="722">
        <f t="shared" si="89"/>
        <v>1.4596300720765636</v>
      </c>
      <c r="X372" s="723">
        <f t="shared" si="90"/>
        <v>3.2973419985225876</v>
      </c>
      <c r="Y372" s="682"/>
      <c r="Z372" s="669">
        <f t="shared" si="91"/>
        <v>39.855072463768124</v>
      </c>
      <c r="AA372" s="910">
        <f t="shared" si="92"/>
        <v>7.3550724637681171</v>
      </c>
      <c r="AB372" s="911">
        <v>9</v>
      </c>
      <c r="AC372" s="889">
        <v>1.38</v>
      </c>
      <c r="AD372" s="889" t="s">
        <v>136</v>
      </c>
      <c r="AE372" s="889">
        <v>1.87</v>
      </c>
      <c r="AF372" s="889">
        <v>0.99</v>
      </c>
      <c r="AG372" s="889">
        <v>14.000000000000002</v>
      </c>
      <c r="AH372" s="889">
        <v>-54.500000000000007</v>
      </c>
      <c r="AI372" s="889" t="s">
        <v>136</v>
      </c>
      <c r="AJ372" s="889">
        <v>10.4</v>
      </c>
      <c r="AK372" s="889" t="s">
        <v>136</v>
      </c>
      <c r="AL372" s="902">
        <v>77.34</v>
      </c>
      <c r="AM372" s="896">
        <v>42.699999999999996</v>
      </c>
      <c r="AN372" s="889">
        <v>0.21</v>
      </c>
      <c r="AO372" s="762">
        <f t="shared" si="93"/>
        <v>32.356003532689456</v>
      </c>
      <c r="AP372" s="763">
        <f t="shared" si="94"/>
        <v>39.711075996457573</v>
      </c>
      <c r="AQ372" s="912">
        <f t="shared" si="95"/>
        <v>-43.112111270869157</v>
      </c>
      <c r="AR372" s="669">
        <f>INDEX(Historical!$C$7:$C$1381,MATCH(B372,Historical!$B$7:$B$1403,0))*IF(AH372="n/a",1.03,IF(AH372&lt;0,1.01,IF(AH372&gt;10,1.1,(1+AH372/100))))</f>
        <v>0.49995000000000001</v>
      </c>
      <c r="AS372" s="910">
        <f t="shared" si="96"/>
        <v>0.51494850000000003</v>
      </c>
      <c r="AT372" s="910">
        <f t="shared" si="102"/>
        <v>0.53039695500000006</v>
      </c>
      <c r="AU372" s="910">
        <f t="shared" si="102"/>
        <v>0.54630886365000009</v>
      </c>
      <c r="AV372" s="910">
        <f t="shared" si="102"/>
        <v>0.56269812955950016</v>
      </c>
      <c r="AW372" s="669">
        <f t="shared" si="98"/>
        <v>2.6543024482095006</v>
      </c>
      <c r="AX372" s="770">
        <f t="shared" si="99"/>
        <v>26.150763036546802</v>
      </c>
      <c r="AY372" s="959">
        <v>0.79</v>
      </c>
      <c r="AZ372" s="896">
        <v>12.78</v>
      </c>
      <c r="BA372" s="896">
        <v>-20.580000000000002</v>
      </c>
      <c r="BB372" s="896">
        <v>-1.82</v>
      </c>
      <c r="BC372" s="896">
        <v>-1.63</v>
      </c>
      <c r="BE372" s="641">
        <v>2014</v>
      </c>
      <c r="BF372" s="922">
        <f t="shared" si="100"/>
        <v>0</v>
      </c>
      <c r="BG372" s="906">
        <v>9.7000000000000011</v>
      </c>
    </row>
    <row r="373" spans="1:59" ht="11.25" customHeight="1" x14ac:dyDescent="0.2">
      <c r="A373" s="887" t="s">
        <v>1267</v>
      </c>
      <c r="B373" s="899" t="s">
        <v>1268</v>
      </c>
      <c r="C373" s="957" t="s">
        <v>246</v>
      </c>
      <c r="D373" s="957" t="s">
        <v>4383</v>
      </c>
      <c r="E373" s="754">
        <v>10</v>
      </c>
      <c r="F373" s="1235">
        <v>418</v>
      </c>
      <c r="G373" s="1209" t="s">
        <v>115</v>
      </c>
      <c r="H373" s="1209" t="s">
        <v>115</v>
      </c>
      <c r="I373" s="889">
        <v>30.47</v>
      </c>
      <c r="J373" s="669">
        <f t="shared" si="86"/>
        <v>4.9885132917623896</v>
      </c>
      <c r="K373" s="908">
        <v>0.38</v>
      </c>
      <c r="L373" s="911">
        <v>4</v>
      </c>
      <c r="M373" s="660">
        <f t="shared" si="87"/>
        <v>1.52</v>
      </c>
      <c r="N373" s="894" t="s">
        <v>998</v>
      </c>
      <c r="O373" s="757">
        <v>0.375</v>
      </c>
      <c r="P373" s="885">
        <v>43894</v>
      </c>
      <c r="Q373" s="885">
        <v>43910</v>
      </c>
      <c r="R373" s="660">
        <f t="shared" si="88"/>
        <v>1.3333333333333344</v>
      </c>
      <c r="S373" s="721">
        <f>IF(INDEX(Historical!$D$7:$D$1379,MATCH(B373,Historical!$B$7:$B$1403,0))=0,"n/a",(INDEX(Historical!$C$7:$C$1381,MATCH(B373,Historical!$B$7:$B$1403,0))/INDEX(Historical!$D$7:$D$1379,MATCH(B373,Historical!$B$7:$B$1403,0))-1)*100)</f>
        <v>1.3513513513513598</v>
      </c>
      <c r="T373" s="721">
        <f>IF(INDEX(Historical!$F$7:$F$1372,MATCH(B373,Historical!$B$7:$B$1403,0))=0,"n/a",((INDEX(Historical!$C$7:$C$1381,MATCH(B373,Historical!$B$7:$B$1403,0))/INDEX(Historical!$F$7:$F$1372,MATCH(B373,Historical!$B$7:$B$1403,0)))^(1/3)-1)*100)</f>
        <v>2.3264108093813185</v>
      </c>
      <c r="U373" s="721">
        <f>IF(INDEX(Historical!$H$7:$H$1372,MATCH(B373,Historical!$B$7:$B$1403,0))=0,"n/a",((INDEX(Historical!$C$7:$C$1381,MATCH(B373,Historical!$B$7:$B$1403,0))/INDEX(Historical!$H$7:$H$1372,MATCH(B373,Historical!$B$7:$B$1403,0)))^(1/5)-1)*100)</f>
        <v>6.3995312815083638</v>
      </c>
      <c r="V373" s="721">
        <f>IF(INDEX(Historical!$O$7:$O$1372,MATCH(B373,Historical!$B$7:$B$1403,0))=0,"n/a",((INDEX(Historical!$C$7:$C$1381,MATCH(B373,Historical!$B$7:$B$1403,0))/INDEX(Historical!$O$7:$O$1372,MATCH(B373,Historical!$B$7:$B$1403,0)))^(1/10)-1)*100)</f>
        <v>14.130869721941398</v>
      </c>
      <c r="W373" s="722">
        <f t="shared" si="89"/>
        <v>0.4528759664079014</v>
      </c>
      <c r="X373" s="723" t="str">
        <f t="shared" si="90"/>
        <v>n/a</v>
      </c>
      <c r="Y373" s="682"/>
      <c r="Z373" s="669">
        <f t="shared" si="91"/>
        <v>56.928838951310865</v>
      </c>
      <c r="AA373" s="910">
        <f t="shared" si="92"/>
        <v>11.411985018726591</v>
      </c>
      <c r="AB373" s="911">
        <v>12</v>
      </c>
      <c r="AC373" s="889">
        <v>2.67</v>
      </c>
      <c r="AD373" s="889">
        <v>1.76</v>
      </c>
      <c r="AE373" s="889">
        <v>0.89</v>
      </c>
      <c r="AF373" s="889">
        <v>2.6</v>
      </c>
      <c r="AG373" s="889">
        <v>23.1</v>
      </c>
      <c r="AH373" s="889">
        <v>-16.100000000000001</v>
      </c>
      <c r="AI373" s="889">
        <v>12.5</v>
      </c>
      <c r="AJ373" s="889">
        <v>-7.1</v>
      </c>
      <c r="AK373" s="889">
        <v>6.5</v>
      </c>
      <c r="AL373" s="902">
        <v>4750</v>
      </c>
      <c r="AM373" s="896">
        <v>0.2</v>
      </c>
      <c r="AN373" s="889">
        <v>4.13</v>
      </c>
      <c r="AO373" s="762">
        <f t="shared" si="93"/>
        <v>-2.3940445455837178E-2</v>
      </c>
      <c r="AP373" s="763">
        <f t="shared" si="94"/>
        <v>11.388044573270754</v>
      </c>
      <c r="AQ373" s="912">
        <f t="shared" si="95"/>
        <v>14.835459194041123</v>
      </c>
      <c r="AR373" s="669">
        <f>INDEX(Historical!$C$7:$C$1381,MATCH(B373,Historical!$B$7:$B$1403,0))*IF(AH373="n/a",1.03,IF(AH373&lt;0,1.01,IF(AH373&gt;10,1.1,(1+AH373/100))))</f>
        <v>1.5150000000000001</v>
      </c>
      <c r="AS373" s="910">
        <f t="shared" si="96"/>
        <v>1.6665000000000003</v>
      </c>
      <c r="AT373" s="910">
        <f t="shared" si="102"/>
        <v>1.7748225000000002</v>
      </c>
      <c r="AU373" s="910">
        <f t="shared" si="102"/>
        <v>1.8901859625000001</v>
      </c>
      <c r="AV373" s="910">
        <f t="shared" si="102"/>
        <v>2.0130480500624999</v>
      </c>
      <c r="AW373" s="669">
        <f t="shared" si="98"/>
        <v>8.8595565125625004</v>
      </c>
      <c r="AX373" s="770">
        <f t="shared" si="99"/>
        <v>29.076325935551367</v>
      </c>
      <c r="AY373" s="959">
        <v>1.21</v>
      </c>
      <c r="AZ373" s="896">
        <v>0.9900000000000001</v>
      </c>
      <c r="BA373" s="896">
        <v>-26.400000000000002</v>
      </c>
      <c r="BB373" s="896">
        <v>-13.900000000000002</v>
      </c>
      <c r="BC373" s="896">
        <v>-13.930000000000001</v>
      </c>
      <c r="BE373" s="641">
        <v>2011</v>
      </c>
      <c r="BF373" s="922">
        <f t="shared" si="100"/>
        <v>0</v>
      </c>
      <c r="BG373" s="906">
        <v>4</v>
      </c>
    </row>
    <row r="374" spans="1:59" ht="11.25" customHeight="1" x14ac:dyDescent="0.2">
      <c r="A374" s="887" t="s">
        <v>1291</v>
      </c>
      <c r="B374" s="899" t="s">
        <v>1292</v>
      </c>
      <c r="C374" s="957" t="s">
        <v>108</v>
      </c>
      <c r="D374" s="957" t="s">
        <v>4355</v>
      </c>
      <c r="E374" s="754">
        <v>9</v>
      </c>
      <c r="F374" s="1235">
        <v>476</v>
      </c>
      <c r="G374" s="1213" t="s">
        <v>106</v>
      </c>
      <c r="H374" s="1213" t="s">
        <v>106</v>
      </c>
      <c r="I374" s="898">
        <v>16.760000000000002</v>
      </c>
      <c r="J374" s="669">
        <f t="shared" si="86"/>
        <v>3.1026252983293556</v>
      </c>
      <c r="K374" s="901">
        <v>0.13</v>
      </c>
      <c r="L374" s="911">
        <v>4</v>
      </c>
      <c r="M374" s="660">
        <f t="shared" si="87"/>
        <v>0.52</v>
      </c>
      <c r="N374" s="894" t="s">
        <v>793</v>
      </c>
      <c r="O374" s="756">
        <v>0.12</v>
      </c>
      <c r="P374" s="885">
        <v>43599</v>
      </c>
      <c r="Q374" s="885">
        <v>43621</v>
      </c>
      <c r="R374" s="660">
        <f t="shared" si="88"/>
        <v>8.333333333333341</v>
      </c>
      <c r="S374" s="721">
        <f>IF(INDEX(Historical!$D$7:$D$1379,MATCH(B374,Historical!$B$7:$B$1403,0))=0,"n/a",(INDEX(Historical!$C$7:$C$1381,MATCH(B374,Historical!$B$7:$B$1403,0))/INDEX(Historical!$D$7:$D$1379,MATCH(B374,Historical!$B$7:$B$1403,0))-1)*100)</f>
        <v>10.869565217391308</v>
      </c>
      <c r="T374" s="721">
        <f>IF(INDEX(Historical!$F$7:$F$1372,MATCH(B374,Historical!$B$7:$B$1403,0))=0,"n/a",((INDEX(Historical!$C$7:$C$1381,MATCH(B374,Historical!$B$7:$B$1403,0))/INDEX(Historical!$F$7:$F$1372,MATCH(B374,Historical!$B$7:$B$1403,0)))^(1/3)-1)*100)</f>
        <v>14.192224550956389</v>
      </c>
      <c r="U374" s="721">
        <f>IF(INDEX(Historical!$H$7:$H$1372,MATCH(B374,Historical!$B$7:$B$1403,0))=0,"n/a",((INDEX(Historical!$C$7:$C$1381,MATCH(B374,Historical!$B$7:$B$1403,0))/INDEX(Historical!$H$7:$H$1372,MATCH(B374,Historical!$B$7:$B$1403,0)))^(1/5)-1)*100)</f>
        <v>23.852970009599229</v>
      </c>
      <c r="V374" s="721">
        <f>IF(INDEX(Historical!$O$7:$O$1372,MATCH(B374,Historical!$B$7:$B$1403,0))=0,"n/a",((INDEX(Historical!$C$7:$C$1381,MATCH(B374,Historical!$B$7:$B$1403,0))/INDEX(Historical!$O$7:$O$1372,MATCH(B374,Historical!$B$7:$B$1403,0)))^(1/10)-1)*100)</f>
        <v>25.050520646078112</v>
      </c>
      <c r="W374" s="722">
        <f t="shared" si="89"/>
        <v>0.95219458096706777</v>
      </c>
      <c r="X374" s="723">
        <f t="shared" si="90"/>
        <v>0.96181330683867861</v>
      </c>
      <c r="Y374" s="900"/>
      <c r="Z374" s="669">
        <f t="shared" si="91"/>
        <v>30.057803468208093</v>
      </c>
      <c r="AA374" s="910">
        <f t="shared" si="92"/>
        <v>9.6878612716763008</v>
      </c>
      <c r="AB374" s="911">
        <v>12</v>
      </c>
      <c r="AC374" s="889">
        <v>1.73</v>
      </c>
      <c r="AD374" s="889">
        <v>1.94</v>
      </c>
      <c r="AE374" s="889">
        <v>3.96</v>
      </c>
      <c r="AF374" s="889">
        <v>1.1299999999999999</v>
      </c>
      <c r="AG374" s="889">
        <v>12.3</v>
      </c>
      <c r="AH374" s="889">
        <v>51.300000000000004</v>
      </c>
      <c r="AI374" s="889">
        <v>4.4799999999999995</v>
      </c>
      <c r="AJ374" s="889">
        <v>24.8</v>
      </c>
      <c r="AK374" s="889">
        <v>5</v>
      </c>
      <c r="AL374" s="902">
        <v>2840</v>
      </c>
      <c r="AM374" s="896">
        <v>4.5999999999999996</v>
      </c>
      <c r="AN374" s="889">
        <v>0.15</v>
      </c>
      <c r="AO374" s="762">
        <f t="shared" si="93"/>
        <v>17.267734036252282</v>
      </c>
      <c r="AP374" s="763">
        <f t="shared" si="94"/>
        <v>26.955595307928583</v>
      </c>
      <c r="AQ374" s="912">
        <f t="shared" si="95"/>
        <v>-30.247156212510763</v>
      </c>
      <c r="AR374" s="669">
        <f>INDEX(Historical!$C$7:$C$1381,MATCH(B374,Historical!$B$7:$B$1403,0))*IF(AH374="n/a",1.03,IF(AH374&lt;0,1.01,IF(AH374&gt;10,1.1,(1+AH374/100))))</f>
        <v>0.56100000000000005</v>
      </c>
      <c r="AS374" s="910">
        <f t="shared" si="96"/>
        <v>0.58613280000000001</v>
      </c>
      <c r="AT374" s="910">
        <f t="shared" si="102"/>
        <v>0.61543944000000006</v>
      </c>
      <c r="AU374" s="910">
        <f t="shared" si="102"/>
        <v>0.6462114120000001</v>
      </c>
      <c r="AV374" s="910">
        <f t="shared" si="102"/>
        <v>0.67852198260000018</v>
      </c>
      <c r="AW374" s="669">
        <f t="shared" si="98"/>
        <v>3.0873056346000007</v>
      </c>
      <c r="AX374" s="770">
        <f t="shared" si="99"/>
        <v>18.420678010739859</v>
      </c>
      <c r="AY374" s="959">
        <v>1.17</v>
      </c>
      <c r="AZ374" s="896">
        <v>2.3199999999999998</v>
      </c>
      <c r="BA374" s="896">
        <v>-20.34</v>
      </c>
      <c r="BB374" s="896">
        <v>-14.06</v>
      </c>
      <c r="BC374" s="896">
        <v>-11.1</v>
      </c>
      <c r="BE374" s="641">
        <v>2011</v>
      </c>
      <c r="BF374" s="922">
        <f t="shared" si="100"/>
        <v>0</v>
      </c>
      <c r="BG374" s="906">
        <v>1.9</v>
      </c>
    </row>
    <row r="375" spans="1:59" ht="11.25" customHeight="1" x14ac:dyDescent="0.2">
      <c r="A375" s="895" t="s">
        <v>1295</v>
      </c>
      <c r="B375" s="899" t="s">
        <v>1296</v>
      </c>
      <c r="C375" s="957" t="s">
        <v>112</v>
      </c>
      <c r="D375" s="957" t="s">
        <v>4377</v>
      </c>
      <c r="E375" s="754">
        <v>9</v>
      </c>
      <c r="F375" s="1235">
        <v>515</v>
      </c>
      <c r="G375" s="1235" t="s">
        <v>37</v>
      </c>
      <c r="H375" s="1235" t="s">
        <v>37</v>
      </c>
      <c r="I375" s="898">
        <v>162.16999999999999</v>
      </c>
      <c r="J375" s="669">
        <f t="shared" si="86"/>
        <v>2.2198927051859165</v>
      </c>
      <c r="K375" s="901">
        <v>0.9</v>
      </c>
      <c r="L375" s="911">
        <v>4</v>
      </c>
      <c r="M375" s="660">
        <f t="shared" si="87"/>
        <v>3.6</v>
      </c>
      <c r="N375" s="894" t="s">
        <v>249</v>
      </c>
      <c r="O375" s="756">
        <v>0.82</v>
      </c>
      <c r="P375" s="885">
        <v>43783</v>
      </c>
      <c r="Q375" s="885">
        <v>43805</v>
      </c>
      <c r="R375" s="660">
        <f t="shared" si="88"/>
        <v>9.7560975609756184</v>
      </c>
      <c r="S375" s="721">
        <f>IF(INDEX(Historical!$D$7:$D$1379,MATCH(B375,Historical!$B$7:$B$1403,0))=0,"n/a",(INDEX(Historical!$C$7:$C$1381,MATCH(B375,Historical!$B$7:$B$1403,0))/INDEX(Historical!$D$7:$D$1379,MATCH(B375,Historical!$B$7:$B$1403,0))-1)*100)</f>
        <v>9.9836333878887018</v>
      </c>
      <c r="T375" s="721">
        <f>IF(INDEX(Historical!$F$7:$F$1372,MATCH(B375,Historical!$B$7:$B$1403,0))=0,"n/a",((INDEX(Historical!$C$7:$C$1381,MATCH(B375,Historical!$B$7:$B$1403,0))/INDEX(Historical!$F$7:$F$1372,MATCH(B375,Historical!$B$7:$B$1403,0)))^(1/3)-1)*100)</f>
        <v>11.102644857564847</v>
      </c>
      <c r="U375" s="721">
        <f>IF(INDEX(Historical!$H$7:$H$1372,MATCH(B375,Historical!$B$7:$B$1403,0))=0,"n/a",((INDEX(Historical!$C$7:$C$1381,MATCH(B375,Historical!$B$7:$B$1403,0))/INDEX(Historical!$H$7:$H$1372,MATCH(B375,Historical!$B$7:$B$1403,0)))^(1/5)-1)*100)</f>
        <v>12.464571627241106</v>
      </c>
      <c r="V375" s="721">
        <f>IF(INDEX(Historical!$O$7:$O$1372,MATCH(B375,Historical!$B$7:$B$1403,0))=0,"n/a",((INDEX(Historical!$C$7:$C$1381,MATCH(B375,Historical!$B$7:$B$1403,0))/INDEX(Historical!$O$7:$O$1372,MATCH(B375,Historical!$B$7:$B$1403,0)))^(1/10)-1)*100)</f>
        <v>10.752972403706075</v>
      </c>
      <c r="W375" s="722">
        <f t="shared" si="89"/>
        <v>1.1591745202419677</v>
      </c>
      <c r="X375" s="723">
        <f t="shared" si="90"/>
        <v>1.4664201914401302</v>
      </c>
      <c r="Y375" s="672"/>
      <c r="Z375" s="669">
        <f t="shared" si="91"/>
        <v>44.831880448318813</v>
      </c>
      <c r="AA375" s="910">
        <f t="shared" si="92"/>
        <v>20.195516811955169</v>
      </c>
      <c r="AB375" s="911">
        <v>12</v>
      </c>
      <c r="AC375" s="889">
        <v>8.0299999999999994</v>
      </c>
      <c r="AD375" s="889">
        <v>2.68</v>
      </c>
      <c r="AE375" s="889">
        <v>3.16</v>
      </c>
      <c r="AF375" s="889">
        <v>6.26</v>
      </c>
      <c r="AG375" s="889">
        <v>33.5</v>
      </c>
      <c r="AH375" s="889">
        <v>-4.3999999999999995</v>
      </c>
      <c r="AI375" s="889">
        <v>8.07</v>
      </c>
      <c r="AJ375" s="889">
        <v>8.5</v>
      </c>
      <c r="AK375" s="889">
        <v>7.53</v>
      </c>
      <c r="AL375" s="902">
        <v>116090</v>
      </c>
      <c r="AM375" s="896">
        <v>0.16</v>
      </c>
      <c r="AN375" s="889">
        <v>0.87</v>
      </c>
      <c r="AO375" s="762">
        <f t="shared" si="93"/>
        <v>-5.5110524795281464</v>
      </c>
      <c r="AP375" s="763">
        <f t="shared" si="94"/>
        <v>14.684464332427023</v>
      </c>
      <c r="AQ375" s="912">
        <f t="shared" si="95"/>
        <v>137.04095777625471</v>
      </c>
      <c r="AR375" s="669">
        <f>INDEX(Historical!$C$7:$C$1381,MATCH(B375,Historical!$B$7:$B$1403,0))*IF(AH375="n/a",1.03,IF(AH375&lt;0,1.01,IF(AH375&gt;10,1.1,(1+AH375/100))))</f>
        <v>3.3935999999999997</v>
      </c>
      <c r="AS375" s="910">
        <f t="shared" si="96"/>
        <v>3.6674635199999996</v>
      </c>
      <c r="AT375" s="910">
        <f t="shared" si="102"/>
        <v>3.9436235230559995</v>
      </c>
      <c r="AU375" s="910">
        <f t="shared" si="102"/>
        <v>4.2405783743421157</v>
      </c>
      <c r="AV375" s="910">
        <f t="shared" si="102"/>
        <v>4.5598939259300764</v>
      </c>
      <c r="AW375" s="669">
        <f t="shared" si="98"/>
        <v>19.805159343328192</v>
      </c>
      <c r="AX375" s="770">
        <f t="shared" si="99"/>
        <v>12.212591319805261</v>
      </c>
      <c r="AY375" s="959">
        <v>1.1000000000000001</v>
      </c>
      <c r="AZ375" s="896">
        <v>7.84</v>
      </c>
      <c r="BA375" s="896">
        <v>-11.89</v>
      </c>
      <c r="BB375" s="896">
        <v>-8.44</v>
      </c>
      <c r="BC375" s="896">
        <v>-5.8500000000000005</v>
      </c>
      <c r="BE375" s="641">
        <v>2012</v>
      </c>
      <c r="BF375" s="922">
        <f t="shared" si="100"/>
        <v>0</v>
      </c>
      <c r="BG375" s="906">
        <v>10.5</v>
      </c>
    </row>
    <row r="376" spans="1:59" s="796" customFormat="1" ht="11.25" customHeight="1" x14ac:dyDescent="0.2">
      <c r="A376" s="664" t="s">
        <v>624</v>
      </c>
      <c r="B376" s="804" t="s">
        <v>625</v>
      </c>
      <c r="C376" s="957" t="s">
        <v>108</v>
      </c>
      <c r="D376" s="957" t="s">
        <v>4355</v>
      </c>
      <c r="E376" s="778">
        <v>15</v>
      </c>
      <c r="F376" s="1235">
        <v>268</v>
      </c>
      <c r="G376" s="1234" t="s">
        <v>106</v>
      </c>
      <c r="H376" s="1234" t="s">
        <v>106</v>
      </c>
      <c r="I376" s="779">
        <v>115</v>
      </c>
      <c r="J376" s="780">
        <f t="shared" si="86"/>
        <v>1.6</v>
      </c>
      <c r="K376" s="781">
        <v>0.46</v>
      </c>
      <c r="L376" s="782">
        <v>4</v>
      </c>
      <c r="M376" s="783">
        <f t="shared" si="87"/>
        <v>1.84</v>
      </c>
      <c r="N376" s="784" t="s">
        <v>518</v>
      </c>
      <c r="O376" s="785">
        <v>0.44</v>
      </c>
      <c r="P376" s="786">
        <v>43783</v>
      </c>
      <c r="Q376" s="786">
        <v>43798</v>
      </c>
      <c r="R376" s="783">
        <f t="shared" si="88"/>
        <v>4.5454545454545494</v>
      </c>
      <c r="S376" s="721">
        <f>IF(INDEX(Historical!$D$7:$D$1379,MATCH(B376,Historical!$B$7:$B$1403,0))=0,"n/a",(INDEX(Historical!$C$7:$C$1381,MATCH(B376,Historical!$B$7:$B$1403,0))/INDEX(Historical!$D$7:$D$1379,MATCH(B376,Historical!$B$7:$B$1403,0))-1)*100)</f>
        <v>6.5868263473053856</v>
      </c>
      <c r="T376" s="721">
        <f>IF(INDEX(Historical!$F$7:$F$1372,MATCH(B376,Historical!$B$7:$B$1403,0))=0,"n/a",((INDEX(Historical!$C$7:$C$1381,MATCH(B376,Historical!$B$7:$B$1403,0))/INDEX(Historical!$F$7:$F$1372,MATCH(B376,Historical!$B$7:$B$1403,0)))^(1/3)-1)*100)</f>
        <v>14.045875999309576</v>
      </c>
      <c r="U376" s="721">
        <f>IF(INDEX(Historical!$H$7:$H$1372,MATCH(B376,Historical!$B$7:$B$1403,0))=0,"n/a",((INDEX(Historical!$C$7:$C$1381,MATCH(B376,Historical!$B$7:$B$1403,0))/INDEX(Historical!$H$7:$H$1372,MATCH(B376,Historical!$B$7:$B$1403,0)))^(1/5)-1)*100)</f>
        <v>11.346695461064794</v>
      </c>
      <c r="V376" s="721">
        <f>IF(INDEX(Historical!$O$7:$O$1372,MATCH(B376,Historical!$B$7:$B$1403,0))=0,"n/a",((INDEX(Historical!$C$7:$C$1381,MATCH(B376,Historical!$B$7:$B$1403,0))/INDEX(Historical!$O$7:$O$1372,MATCH(B376,Historical!$B$7:$B$1403,0)))^(1/10)-1)*100)</f>
        <v>11.963177647877821</v>
      </c>
      <c r="W376" s="722">
        <f t="shared" si="89"/>
        <v>0.94846835807688723</v>
      </c>
      <c r="X376" s="723" t="str">
        <f t="shared" si="90"/>
        <v>n/a</v>
      </c>
      <c r="Y376" s="806"/>
      <c r="Z376" s="780" t="str">
        <f t="shared" si="91"/>
        <v>n/a</v>
      </c>
      <c r="AA376" s="788" t="str">
        <f t="shared" si="92"/>
        <v>n/a</v>
      </c>
      <c r="AB376" s="782">
        <v>12</v>
      </c>
      <c r="AC376" s="789" t="s">
        <v>136</v>
      </c>
      <c r="AD376" s="789" t="s">
        <v>136</v>
      </c>
      <c r="AE376" s="789" t="s">
        <v>136</v>
      </c>
      <c r="AF376" s="789" t="s">
        <v>136</v>
      </c>
      <c r="AG376" s="789" t="s">
        <v>136</v>
      </c>
      <c r="AH376" s="789" t="s">
        <v>136</v>
      </c>
      <c r="AI376" s="789" t="s">
        <v>136</v>
      </c>
      <c r="AJ376" s="789" t="s">
        <v>136</v>
      </c>
      <c r="AK376" s="789" t="s">
        <v>136</v>
      </c>
      <c r="AL376" s="790" t="s">
        <v>136</v>
      </c>
      <c r="AM376" s="791" t="s">
        <v>136</v>
      </c>
      <c r="AN376" s="789" t="s">
        <v>136</v>
      </c>
      <c r="AO376" s="792" t="str">
        <f t="shared" si="93"/>
        <v>n/a</v>
      </c>
      <c r="AP376" s="793">
        <f t="shared" si="94"/>
        <v>12.946695461064794</v>
      </c>
      <c r="AQ376" s="794" t="str">
        <f t="shared" si="95"/>
        <v>n/a</v>
      </c>
      <c r="AR376" s="669">
        <f>INDEX(Historical!$C$7:$C$1381,MATCH(B376,Historical!$B$7:$B$1403,0))*IF(AH376="n/a",1.03,IF(AH376&lt;0,1.01,IF(AH376&gt;10,1.1,(1+AH376/100))))</f>
        <v>1.8334000000000001</v>
      </c>
      <c r="AS376" s="788">
        <f t="shared" si="96"/>
        <v>1.8884020000000001</v>
      </c>
      <c r="AT376" s="788">
        <f t="shared" si="102"/>
        <v>1.9450540600000001</v>
      </c>
      <c r="AU376" s="788">
        <f t="shared" si="102"/>
        <v>2.0034056818000003</v>
      </c>
      <c r="AV376" s="788">
        <f t="shared" si="102"/>
        <v>2.0635078522540002</v>
      </c>
      <c r="AW376" s="780">
        <f t="shared" si="98"/>
        <v>9.7337695940540012</v>
      </c>
      <c r="AX376" s="795">
        <f t="shared" si="99"/>
        <v>8.4641474730904367</v>
      </c>
      <c r="AY376" s="960" t="s">
        <v>136</v>
      </c>
      <c r="AZ376" s="791" t="s">
        <v>136</v>
      </c>
      <c r="BA376" s="791" t="s">
        <v>136</v>
      </c>
      <c r="BB376" s="791" t="s">
        <v>136</v>
      </c>
      <c r="BC376" s="791" t="s">
        <v>136</v>
      </c>
      <c r="BD376" s="933" t="s">
        <v>4281</v>
      </c>
      <c r="BE376" s="641">
        <v>2005</v>
      </c>
      <c r="BF376" s="922">
        <f t="shared" si="100"/>
        <v>1</v>
      </c>
      <c r="BG376" s="847" t="s">
        <v>136</v>
      </c>
    </row>
    <row r="377" spans="1:59" ht="11.25" customHeight="1" x14ac:dyDescent="0.2">
      <c r="A377" s="887" t="s">
        <v>1297</v>
      </c>
      <c r="B377" s="899" t="s">
        <v>1298</v>
      </c>
      <c r="C377" s="957" t="s">
        <v>108</v>
      </c>
      <c r="D377" s="957" t="s">
        <v>4355</v>
      </c>
      <c r="E377" s="754">
        <v>8</v>
      </c>
      <c r="F377" s="1235">
        <v>555</v>
      </c>
      <c r="G377" s="1235" t="s">
        <v>106</v>
      </c>
      <c r="H377" s="1235" t="s">
        <v>106</v>
      </c>
      <c r="I377" s="898">
        <v>12.21</v>
      </c>
      <c r="J377" s="669">
        <f t="shared" si="86"/>
        <v>4.5864045864045861</v>
      </c>
      <c r="K377" s="901">
        <v>0.14000000000000001</v>
      </c>
      <c r="L377" s="911">
        <v>4</v>
      </c>
      <c r="M377" s="660">
        <f t="shared" si="87"/>
        <v>0.56000000000000005</v>
      </c>
      <c r="N377" s="894" t="s">
        <v>558</v>
      </c>
      <c r="O377" s="756">
        <v>0.13</v>
      </c>
      <c r="P377" s="890">
        <v>43307</v>
      </c>
      <c r="Q377" s="890">
        <v>43322</v>
      </c>
      <c r="R377" s="660">
        <f t="shared" si="88"/>
        <v>7.6923076923076987</v>
      </c>
      <c r="S377" s="721">
        <f>IF(INDEX(Historical!$D$7:$D$1379,MATCH(B377,Historical!$B$7:$B$1403,0))=0,"n/a",(INDEX(Historical!$C$7:$C$1381,MATCH(B377,Historical!$B$7:$B$1403,0))/INDEX(Historical!$D$7:$D$1379,MATCH(B377,Historical!$B$7:$B$1403,0))-1)*100)</f>
        <v>3.7037037037036979</v>
      </c>
      <c r="T377" s="721">
        <f>IF(INDEX(Historical!$F$7:$F$1372,MATCH(B377,Historical!$B$7:$B$1403,0))=0,"n/a",((INDEX(Historical!$C$7:$C$1381,MATCH(B377,Historical!$B$7:$B$1403,0))/INDEX(Historical!$F$7:$F$1372,MATCH(B377,Historical!$B$7:$B$1403,0)))^(1/3)-1)*100)</f>
        <v>7.5619097349695741</v>
      </c>
      <c r="U377" s="721">
        <f>IF(INDEX(Historical!$H$7:$H$1372,MATCH(B377,Historical!$B$7:$B$1403,0))=0,"n/a",((INDEX(Historical!$C$7:$C$1381,MATCH(B377,Historical!$B$7:$B$1403,0))/INDEX(Historical!$H$7:$H$1372,MATCH(B377,Historical!$B$7:$B$1403,0)))^(1/5)-1)*100)</f>
        <v>9.8560543306117854</v>
      </c>
      <c r="V377" s="721">
        <f>IF(INDEX(Historical!$O$7:$O$1372,MATCH(B377,Historical!$B$7:$B$1403,0))=0,"n/a",((INDEX(Historical!$C$7:$C$1381,MATCH(B377,Historical!$B$7:$B$1403,0))/INDEX(Historical!$O$7:$O$1372,MATCH(B377,Historical!$B$7:$B$1403,0)))^(1/10)-1)*100)</f>
        <v>35.171624536622772</v>
      </c>
      <c r="W377" s="722">
        <f t="shared" si="89"/>
        <v>0.28022744074130213</v>
      </c>
      <c r="X377" s="723">
        <f t="shared" si="90"/>
        <v>1.4284136711031572</v>
      </c>
      <c r="Y377" s="691" t="s">
        <v>4516</v>
      </c>
      <c r="Z377" s="669">
        <f t="shared" si="91"/>
        <v>41.481481481481481</v>
      </c>
      <c r="AA377" s="910">
        <f t="shared" si="92"/>
        <v>9.0444444444444443</v>
      </c>
      <c r="AB377" s="911">
        <v>12</v>
      </c>
      <c r="AC377" s="889">
        <v>1.35</v>
      </c>
      <c r="AD377" s="889">
        <v>1.1299999999999999</v>
      </c>
      <c r="AE377" s="889">
        <v>2.2400000000000002</v>
      </c>
      <c r="AF377" s="889">
        <v>0.76</v>
      </c>
      <c r="AG377" s="889">
        <v>9</v>
      </c>
      <c r="AH377" s="889">
        <v>18.5</v>
      </c>
      <c r="AI377" s="889">
        <v>3.6700000000000004</v>
      </c>
      <c r="AJ377" s="889">
        <v>6.9</v>
      </c>
      <c r="AK377" s="889">
        <v>8</v>
      </c>
      <c r="AL377" s="902">
        <v>1540</v>
      </c>
      <c r="AM377" s="896">
        <v>0.3</v>
      </c>
      <c r="AN377" s="889">
        <v>0.15</v>
      </c>
      <c r="AO377" s="762">
        <f t="shared" si="93"/>
        <v>5.3980144725719263</v>
      </c>
      <c r="AP377" s="763">
        <f t="shared" si="94"/>
        <v>14.442458917016371</v>
      </c>
      <c r="AQ377" s="912">
        <f t="shared" si="95"/>
        <v>-44.727833897349271</v>
      </c>
      <c r="AR377" s="669">
        <f>INDEX(Historical!$C$7:$C$1381,MATCH(B377,Historical!$B$7:$B$1403,0))*IF(AH377="n/a",1.03,IF(AH377&lt;0,1.01,IF(AH377&gt;10,1.1,(1+AH377/100))))</f>
        <v>0.6160000000000001</v>
      </c>
      <c r="AS377" s="910">
        <f t="shared" si="96"/>
        <v>0.63860720000000004</v>
      </c>
      <c r="AT377" s="910">
        <f t="shared" si="102"/>
        <v>0.68969577600000009</v>
      </c>
      <c r="AU377" s="910">
        <f t="shared" si="102"/>
        <v>0.74487143808000011</v>
      </c>
      <c r="AV377" s="910">
        <f t="shared" si="102"/>
        <v>0.80446115312640021</v>
      </c>
      <c r="AW377" s="669">
        <f t="shared" si="98"/>
        <v>3.4936355672064008</v>
      </c>
      <c r="AX377" s="770">
        <f t="shared" si="99"/>
        <v>28.612903908324327</v>
      </c>
      <c r="AY377" s="959">
        <v>1.49</v>
      </c>
      <c r="AZ377" s="896">
        <v>-0.65</v>
      </c>
      <c r="BA377" s="896">
        <v>-21.279999999999998</v>
      </c>
      <c r="BB377" s="896">
        <v>-15.32</v>
      </c>
      <c r="BC377" s="896">
        <v>-13.52</v>
      </c>
      <c r="BE377" s="641">
        <v>2012</v>
      </c>
      <c r="BF377" s="922">
        <f t="shared" si="100"/>
        <v>0</v>
      </c>
      <c r="BG377" s="906">
        <v>1.0999999999999999</v>
      </c>
    </row>
    <row r="378" spans="1:59" ht="11.25" customHeight="1" x14ac:dyDescent="0.2">
      <c r="A378" s="887" t="s">
        <v>252</v>
      </c>
      <c r="B378" s="899" t="s">
        <v>253</v>
      </c>
      <c r="C378" s="957" t="s">
        <v>178</v>
      </c>
      <c r="D378" s="957" t="s">
        <v>4384</v>
      </c>
      <c r="E378" s="754">
        <v>47</v>
      </c>
      <c r="F378" s="1235">
        <v>41</v>
      </c>
      <c r="G378" s="1214" t="s">
        <v>106</v>
      </c>
      <c r="H378" s="1214" t="s">
        <v>106</v>
      </c>
      <c r="I378" s="889">
        <v>36.89</v>
      </c>
      <c r="J378" s="669">
        <f t="shared" si="86"/>
        <v>7.6985632962862569</v>
      </c>
      <c r="K378" s="901">
        <v>0.71</v>
      </c>
      <c r="L378" s="911">
        <v>4</v>
      </c>
      <c r="M378" s="660">
        <f t="shared" si="87"/>
        <v>2.84</v>
      </c>
      <c r="N378" s="894" t="s">
        <v>119</v>
      </c>
      <c r="O378" s="756">
        <v>0.7</v>
      </c>
      <c r="P378" s="890">
        <v>43328</v>
      </c>
      <c r="Q378" s="890">
        <v>43343</v>
      </c>
      <c r="R378" s="660">
        <f t="shared" si="88"/>
        <v>1.4285714285714299</v>
      </c>
      <c r="S378" s="721">
        <f>IF(INDEX(Historical!$D$7:$D$1379,MATCH(B378,Historical!$B$7:$B$1403,0))=0,"n/a",(INDEX(Historical!$C$7:$C$1381,MATCH(B378,Historical!$B$7:$B$1403,0))/INDEX(Historical!$D$7:$D$1379,MATCH(B378,Historical!$B$7:$B$1403,0))-1)*100)</f>
        <v>0.70921985815601829</v>
      </c>
      <c r="T378" s="721">
        <f>IF(INDEX(Historical!$F$7:$F$1372,MATCH(B378,Historical!$B$7:$B$1403,0))=0,"n/a",((INDEX(Historical!$C$7:$C$1381,MATCH(B378,Historical!$B$7:$B$1403,0))/INDEX(Historical!$F$7:$F$1372,MATCH(B378,Historical!$B$7:$B$1403,0)))^(1/3)-1)*100)</f>
        <v>0.77476270637120148</v>
      </c>
      <c r="U378" s="721">
        <f>IF(INDEX(Historical!$H$7:$H$1372,MATCH(B378,Historical!$B$7:$B$1403,0))=0,"n/a",((INDEX(Historical!$C$7:$C$1381,MATCH(B378,Historical!$B$7:$B$1403,0))/INDEX(Historical!$H$7:$H$1372,MATCH(B378,Historical!$B$7:$B$1403,0)))^(1/5)-1)*100)</f>
        <v>1.5869230999067341</v>
      </c>
      <c r="V378" s="721">
        <f>IF(INDEX(Historical!$O$7:$O$1372,MATCH(B378,Historical!$B$7:$B$1403,0))=0,"n/a",((INDEX(Historical!$C$7:$C$1381,MATCH(B378,Historical!$B$7:$B$1403,0))/INDEX(Historical!$O$7:$O$1372,MATCH(B378,Historical!$B$7:$B$1403,0)))^(1/10)-1)*100)</f>
        <v>30.385361199239156</v>
      </c>
      <c r="W378" s="722">
        <f t="shared" si="89"/>
        <v>5.2226566914941604E-2</v>
      </c>
      <c r="X378" s="723" t="str">
        <f t="shared" si="90"/>
        <v>n/a</v>
      </c>
      <c r="Y378" s="691" t="s">
        <v>4520</v>
      </c>
      <c r="Z378" s="669" t="str">
        <f t="shared" si="91"/>
        <v>n/a</v>
      </c>
      <c r="AA378" s="910" t="str">
        <f t="shared" si="92"/>
        <v>n/a</v>
      </c>
      <c r="AB378" s="911">
        <v>9</v>
      </c>
      <c r="AC378" s="889">
        <v>-0.12</v>
      </c>
      <c r="AD378" s="889" t="s">
        <v>136</v>
      </c>
      <c r="AE378" s="889">
        <v>1.52</v>
      </c>
      <c r="AF378" s="889">
        <v>1.01</v>
      </c>
      <c r="AG378" s="889">
        <v>-0.6</v>
      </c>
      <c r="AH378" s="891">
        <v>-165.6</v>
      </c>
      <c r="AI378" s="891">
        <v>36.96</v>
      </c>
      <c r="AJ378" s="889">
        <v>-15.4</v>
      </c>
      <c r="AK378" s="889">
        <v>44.72</v>
      </c>
      <c r="AL378" s="902">
        <v>4070.0000000000005</v>
      </c>
      <c r="AM378" s="896">
        <v>1.3</v>
      </c>
      <c r="AN378" s="889">
        <v>0.12</v>
      </c>
      <c r="AO378" s="762" t="str">
        <f t="shared" si="93"/>
        <v>n/a</v>
      </c>
      <c r="AP378" s="763">
        <f t="shared" si="94"/>
        <v>9.2854863961929901</v>
      </c>
      <c r="AQ378" s="912" t="str">
        <f t="shared" si="95"/>
        <v>n/a</v>
      </c>
      <c r="AR378" s="669">
        <f>INDEX(Historical!$C$7:$C$1381,MATCH(B378,Historical!$B$7:$B$1403,0))*IF(AH378="n/a",1.03,IF(AH378&lt;0,1.01,IF(AH378&gt;10,1.1,(1+AH378/100))))</f>
        <v>2.8683999999999998</v>
      </c>
      <c r="AS378" s="910">
        <f t="shared" si="96"/>
        <v>3.15524</v>
      </c>
      <c r="AT378" s="910">
        <f t="shared" si="102"/>
        <v>3.4707640000000004</v>
      </c>
      <c r="AU378" s="910">
        <f t="shared" si="102"/>
        <v>3.8178404000000006</v>
      </c>
      <c r="AV378" s="910">
        <f t="shared" si="102"/>
        <v>4.1996244400000009</v>
      </c>
      <c r="AW378" s="669">
        <f t="shared" si="98"/>
        <v>17.511868840000002</v>
      </c>
      <c r="AX378" s="770">
        <f t="shared" si="99"/>
        <v>47.470503767958796</v>
      </c>
      <c r="AY378" s="959">
        <v>1.67</v>
      </c>
      <c r="AZ378" s="896">
        <v>3.2</v>
      </c>
      <c r="BA378" s="896">
        <v>-43.07</v>
      </c>
      <c r="BB378" s="896">
        <v>-15.68</v>
      </c>
      <c r="BC378" s="896">
        <v>-16.059999999999999</v>
      </c>
      <c r="BE378" s="641">
        <v>1973</v>
      </c>
      <c r="BF378" s="922">
        <f t="shared" si="100"/>
        <v>5</v>
      </c>
      <c r="BG378" s="906">
        <v>-0.4</v>
      </c>
    </row>
    <row r="379" spans="1:59" ht="11.25" customHeight="1" x14ac:dyDescent="0.2">
      <c r="A379" s="905" t="s">
        <v>4591</v>
      </c>
      <c r="B379" s="899" t="s">
        <v>4551</v>
      </c>
      <c r="C379" s="957" t="s">
        <v>4207</v>
      </c>
      <c r="D379" s="957" t="s">
        <v>4334</v>
      </c>
      <c r="E379" s="754">
        <v>5</v>
      </c>
      <c r="F379" s="1235">
        <v>856</v>
      </c>
      <c r="G379" s="1235" t="s">
        <v>106</v>
      </c>
      <c r="H379" s="1235" t="s">
        <v>106</v>
      </c>
      <c r="I379" s="898">
        <v>12.79</v>
      </c>
      <c r="J379" s="669">
        <f t="shared" si="86"/>
        <v>3.7529319781078971</v>
      </c>
      <c r="K379" s="901">
        <v>0.12</v>
      </c>
      <c r="L379" s="911">
        <v>4</v>
      </c>
      <c r="M379" s="660">
        <f t="shared" si="87"/>
        <v>0.48</v>
      </c>
      <c r="N379" s="894" t="s">
        <v>4569</v>
      </c>
      <c r="O379" s="756">
        <v>0.1125</v>
      </c>
      <c r="P379" s="885" t="s">
        <v>4563</v>
      </c>
      <c r="Q379" s="885" t="s">
        <v>4564</v>
      </c>
      <c r="R379" s="660">
        <f t="shared" si="88"/>
        <v>6.6666666666666599</v>
      </c>
      <c r="S379" s="721">
        <f>IF(INDEX(Historical!$D$7:$D$1379,MATCH(B379,Historical!$B$7:$B$1403,0))=0,"n/a",(INDEX(Historical!$C$7:$C$1381,MATCH(B379,Historical!$B$7:$B$1403,0))/INDEX(Historical!$D$7:$D$1379,MATCH(B379,Historical!$B$7:$B$1403,0))-1)*100)</f>
        <v>19.999999999999996</v>
      </c>
      <c r="T379" s="721">
        <f>IF(INDEX(Historical!$F$7:$F$1372,MATCH(B379,Historical!$B$7:$B$1403,0))=0,"n/a",((INDEX(Historical!$C$7:$C$1381,MATCH(B379,Historical!$B$7:$B$1403,0))/INDEX(Historical!$F$7:$F$1372,MATCH(B379,Historical!$B$7:$B$1403,0)))^(1/3)-1)*100)</f>
        <v>39.771438695554352</v>
      </c>
      <c r="U379" s="721" t="str">
        <f>IF(INDEX(Historical!$H$7:$H$1372,MATCH(B379,Historical!$B$7:$B$1403,0))=0,"n/a",((INDEX(Historical!$C$7:$C$1381,MATCH(B379,Historical!$B$7:$B$1403,0))/INDEX(Historical!$H$7:$H$1372,MATCH(B379,Historical!$B$7:$B$1403,0)))^(1/5)-1)*100)</f>
        <v>n/a</v>
      </c>
      <c r="V379" s="721" t="str">
        <f>IF(INDEX(Historical!$O$7:$O$1372,MATCH(B379,Historical!$B$7:$B$1403,0))=0,"n/a",((INDEX(Historical!$C$7:$C$1381,MATCH(B379,Historical!$B$7:$B$1403,0))/INDEX(Historical!$O$7:$O$1372,MATCH(B379,Historical!$B$7:$B$1403,0)))^(1/10)-1)*100)</f>
        <v>n/a</v>
      </c>
      <c r="W379" s="722" t="str">
        <f t="shared" si="89"/>
        <v>n/a</v>
      </c>
      <c r="X379" s="723" t="str">
        <f t="shared" si="90"/>
        <v>n/a</v>
      </c>
      <c r="Y379" s="900"/>
      <c r="Z379" s="669">
        <f t="shared" si="91"/>
        <v>42.857142857142847</v>
      </c>
      <c r="AA379" s="910">
        <f t="shared" si="92"/>
        <v>11.419642857142856</v>
      </c>
      <c r="AB379" s="911">
        <v>10</v>
      </c>
      <c r="AC379" s="889">
        <v>1.1200000000000001</v>
      </c>
      <c r="AD379" s="889">
        <v>1.36</v>
      </c>
      <c r="AE379" s="889">
        <v>0.57999999999999996</v>
      </c>
      <c r="AF379" s="889">
        <v>0.98</v>
      </c>
      <c r="AG379" s="889">
        <v>5.8999999999999995</v>
      </c>
      <c r="AH379" s="889">
        <v>-36.799999999999997</v>
      </c>
      <c r="AI379" s="889">
        <v>5.66</v>
      </c>
      <c r="AJ379" s="889">
        <v>5.0999999999999996</v>
      </c>
      <c r="AK379" s="889">
        <v>8.36</v>
      </c>
      <c r="AL379" s="902">
        <v>16880</v>
      </c>
      <c r="AM379" s="896">
        <v>0.1</v>
      </c>
      <c r="AN379" s="889">
        <v>0.81</v>
      </c>
      <c r="AO379" s="762" t="str">
        <f t="shared" si="93"/>
        <v>n/a</v>
      </c>
      <c r="AP379" s="763" t="str">
        <f t="shared" si="94"/>
        <v>n/a</v>
      </c>
      <c r="AQ379" s="912">
        <f t="shared" si="95"/>
        <v>-29.474196999333024</v>
      </c>
      <c r="AR379" s="669">
        <f>INDEX(Historical!$C$7:$C$1381,MATCH(B379,Historical!$B$7:$B$1403,0))*IF(AH379="n/a",1.03,IF(AH379&lt;0,1.01,IF(AH379&gt;10,1.1,(1+AH379/100))))</f>
        <v>0.45450000000000002</v>
      </c>
      <c r="AS379" s="910">
        <f t="shared" si="96"/>
        <v>0.4802247</v>
      </c>
      <c r="AT379" s="910">
        <f t="shared" si="102"/>
        <v>0.52037148491999996</v>
      </c>
      <c r="AU379" s="910">
        <f t="shared" si="102"/>
        <v>0.5638745410593119</v>
      </c>
      <c r="AV379" s="910">
        <f t="shared" si="102"/>
        <v>0.61101445269187027</v>
      </c>
      <c r="AW379" s="669">
        <f t="shared" si="98"/>
        <v>2.6299851786711819</v>
      </c>
      <c r="AX379" s="770">
        <f t="shared" si="99"/>
        <v>20.562823914551853</v>
      </c>
      <c r="AY379" s="959">
        <v>1.56</v>
      </c>
      <c r="AZ379" s="896">
        <v>2.16</v>
      </c>
      <c r="BA379" s="896">
        <v>-27.29</v>
      </c>
      <c r="BB379" s="896">
        <v>-14.84</v>
      </c>
      <c r="BC379" s="896">
        <v>-14.32</v>
      </c>
      <c r="BE379" s="641">
        <v>2016</v>
      </c>
      <c r="BF379" s="922">
        <f t="shared" si="100"/>
        <v>0</v>
      </c>
      <c r="BG379" s="906">
        <v>2</v>
      </c>
    </row>
    <row r="380" spans="1:59" ht="11.25" customHeight="1" x14ac:dyDescent="0.2">
      <c r="A380" s="895" t="s">
        <v>1305</v>
      </c>
      <c r="B380" s="899" t="s">
        <v>1306</v>
      </c>
      <c r="C380" s="957" t="s">
        <v>4207</v>
      </c>
      <c r="D380" s="957" t="s">
        <v>4334</v>
      </c>
      <c r="E380" s="754">
        <v>10</v>
      </c>
      <c r="F380" s="1235">
        <v>387</v>
      </c>
      <c r="G380" s="1235" t="s">
        <v>106</v>
      </c>
      <c r="H380" s="1235" t="s">
        <v>106</v>
      </c>
      <c r="I380" s="898">
        <v>20.79</v>
      </c>
      <c r="J380" s="669">
        <f t="shared" si="86"/>
        <v>3.3900913900913903</v>
      </c>
      <c r="K380" s="901">
        <v>0.1762</v>
      </c>
      <c r="L380" s="911">
        <v>4</v>
      </c>
      <c r="M380" s="660">
        <f t="shared" si="87"/>
        <v>0.70479999999999998</v>
      </c>
      <c r="N380" s="894" t="s">
        <v>189</v>
      </c>
      <c r="O380" s="756">
        <v>0.16020000000000001</v>
      </c>
      <c r="P380" s="885">
        <v>43808</v>
      </c>
      <c r="Q380" s="885">
        <v>43831</v>
      </c>
      <c r="R380" s="660">
        <f t="shared" si="88"/>
        <v>9.9875156054931242</v>
      </c>
      <c r="S380" s="721">
        <f>IF(INDEX(Historical!$D$7:$D$1379,MATCH(B380,Historical!$B$7:$B$1403,0))=0,"n/a",(INDEX(Historical!$C$7:$C$1381,MATCH(B380,Historical!$B$7:$B$1403,0))/INDEX(Historical!$D$7:$D$1379,MATCH(B380,Historical!$B$7:$B$1403,0))-1)*100)</f>
        <v>15.003589375448678</v>
      </c>
      <c r="T380" s="721">
        <f>IF(INDEX(Historical!$F$7:$F$1372,MATCH(B380,Historical!$B$7:$B$1403,0))=0,"n/a",((INDEX(Historical!$C$7:$C$1381,MATCH(B380,Historical!$B$7:$B$1403,0))/INDEX(Historical!$F$7:$F$1372,MATCH(B380,Historical!$B$7:$B$1403,0)))^(1/3)-1)*100)</f>
        <v>9.2075003790599297</v>
      </c>
      <c r="U380" s="721">
        <f>IF(INDEX(Historical!$H$7:$H$1372,MATCH(B380,Historical!$B$7:$B$1403,0))=0,"n/a",((INDEX(Historical!$C$7:$C$1381,MATCH(B380,Historical!$B$7:$B$1403,0))/INDEX(Historical!$H$7:$H$1372,MATCH(B380,Historical!$B$7:$B$1403,0)))^(1/5)-1)*100)</f>
        <v>17.361393152666761</v>
      </c>
      <c r="V380" s="721">
        <f>IF(INDEX(Historical!$O$7:$O$1372,MATCH(B380,Historical!$B$7:$B$1403,0))=0,"n/a",((INDEX(Historical!$C$7:$C$1381,MATCH(B380,Historical!$B$7:$B$1403,0))/INDEX(Historical!$O$7:$O$1372,MATCH(B380,Historical!$B$7:$B$1403,0)))^(1/10)-1)*100)</f>
        <v>15.560412327708772</v>
      </c>
      <c r="W380" s="722">
        <f t="shared" si="89"/>
        <v>1.1157412019057453</v>
      </c>
      <c r="X380" s="723">
        <f t="shared" si="90"/>
        <v>3.0458584478362738</v>
      </c>
      <c r="Y380" s="679"/>
      <c r="Z380" s="669">
        <f t="shared" si="91"/>
        <v>35.064676616915428</v>
      </c>
      <c r="AA380" s="910">
        <f t="shared" si="92"/>
        <v>10.343283582089553</v>
      </c>
      <c r="AB380" s="911">
        <v>10</v>
      </c>
      <c r="AC380" s="889">
        <v>2.0099999999999998</v>
      </c>
      <c r="AD380" s="889">
        <v>3</v>
      </c>
      <c r="AE380" s="889">
        <v>0.51</v>
      </c>
      <c r="AF380" s="891" t="s">
        <v>136</v>
      </c>
      <c r="AG380" s="892">
        <v>-223.20000000000002</v>
      </c>
      <c r="AH380" s="889">
        <v>15.1</v>
      </c>
      <c r="AI380" s="889">
        <v>2.44</v>
      </c>
      <c r="AJ380" s="889">
        <v>5.7</v>
      </c>
      <c r="AK380" s="889">
        <v>3.45</v>
      </c>
      <c r="AL380" s="902">
        <v>30130</v>
      </c>
      <c r="AM380" s="896">
        <v>0.1</v>
      </c>
      <c r="AN380" s="889" t="s">
        <v>136</v>
      </c>
      <c r="AO380" s="762">
        <f t="shared" si="93"/>
        <v>10.408200960668596</v>
      </c>
      <c r="AP380" s="763">
        <f t="shared" si="94"/>
        <v>20.751484542758149</v>
      </c>
      <c r="AQ380" s="912" t="str">
        <f t="shared" si="95"/>
        <v>n/a</v>
      </c>
      <c r="AR380" s="669">
        <f>INDEX(Historical!$C$7:$C$1381,MATCH(B380,Historical!$B$7:$B$1403,0))*IF(AH380="n/a",1.03,IF(AH380&lt;0,1.01,IF(AH380&gt;10,1.1,(1+AH380/100))))</f>
        <v>0.70488000000000006</v>
      </c>
      <c r="AS380" s="910">
        <f t="shared" si="96"/>
        <v>0.7220790720000001</v>
      </c>
      <c r="AT380" s="910">
        <f t="shared" si="102"/>
        <v>0.74699079998400009</v>
      </c>
      <c r="AU380" s="910">
        <f t="shared" si="102"/>
        <v>0.77276198258344808</v>
      </c>
      <c r="AV380" s="910">
        <f t="shared" si="102"/>
        <v>0.79942227098257701</v>
      </c>
      <c r="AW380" s="669">
        <f t="shared" si="98"/>
        <v>3.7461341255500256</v>
      </c>
      <c r="AX380" s="770">
        <f t="shared" si="99"/>
        <v>18.018923162818787</v>
      </c>
      <c r="AY380" s="959">
        <v>1.48</v>
      </c>
      <c r="AZ380" s="896">
        <v>30.509999999999998</v>
      </c>
      <c r="BA380" s="896">
        <v>-13.120000000000001</v>
      </c>
      <c r="BB380" s="896">
        <v>-3.25</v>
      </c>
      <c r="BC380" s="896">
        <v>4.75</v>
      </c>
      <c r="BE380" s="641">
        <v>2011</v>
      </c>
      <c r="BF380" s="922">
        <f t="shared" si="100"/>
        <v>0</v>
      </c>
      <c r="BG380" s="906">
        <v>9.7000000000000011</v>
      </c>
    </row>
    <row r="381" spans="1:59" ht="11.25" customHeight="1" x14ac:dyDescent="0.2">
      <c r="A381" s="887" t="s">
        <v>1287</v>
      </c>
      <c r="B381" s="899" t="s">
        <v>1288</v>
      </c>
      <c r="C381" s="957" t="s">
        <v>153</v>
      </c>
      <c r="D381" s="957" t="s">
        <v>4340</v>
      </c>
      <c r="E381" s="754">
        <v>10</v>
      </c>
      <c r="F381" s="1235">
        <v>424</v>
      </c>
      <c r="G381" s="1235" t="s">
        <v>37</v>
      </c>
      <c r="H381" s="1235" t="s">
        <v>115</v>
      </c>
      <c r="I381" s="898">
        <v>96.05</v>
      </c>
      <c r="J381" s="669">
        <f t="shared" si="86"/>
        <v>0.91618948464341488</v>
      </c>
      <c r="K381" s="901">
        <v>0.22</v>
      </c>
      <c r="L381" s="911">
        <v>4</v>
      </c>
      <c r="M381" s="660">
        <f t="shared" si="87"/>
        <v>0.88</v>
      </c>
      <c r="N381" s="894" t="s">
        <v>319</v>
      </c>
      <c r="O381" s="756">
        <v>0.21</v>
      </c>
      <c r="P381" s="885">
        <v>43910</v>
      </c>
      <c r="Q381" s="885">
        <v>43921</v>
      </c>
      <c r="R381" s="660">
        <f t="shared" si="88"/>
        <v>4.7619047619047663</v>
      </c>
      <c r="S381" s="721">
        <f>IF(INDEX(Historical!$D$7:$D$1379,MATCH(B381,Historical!$B$7:$B$1403,0))=0,"n/a",(INDEX(Historical!$C$7:$C$1381,MATCH(B381,Historical!$B$7:$B$1403,0))/INDEX(Historical!$D$7:$D$1379,MATCH(B381,Historical!$B$7:$B$1403,0))-1)*100)</f>
        <v>4.9999999999999822</v>
      </c>
      <c r="T381" s="721">
        <f>IF(INDEX(Historical!$F$7:$F$1372,MATCH(B381,Historical!$B$7:$B$1403,0))=0,"n/a",((INDEX(Historical!$C$7:$C$1381,MATCH(B381,Historical!$B$7:$B$1403,0))/INDEX(Historical!$F$7:$F$1372,MATCH(B381,Historical!$B$7:$B$1403,0)))^(1/3)-1)*100)</f>
        <v>7.2976287935406337</v>
      </c>
      <c r="U381" s="721">
        <f>IF(INDEX(Historical!$H$7:$H$1372,MATCH(B381,Historical!$B$7:$B$1403,0))=0,"n/a",((INDEX(Historical!$C$7:$C$1381,MATCH(B381,Historical!$B$7:$B$1403,0))/INDEX(Historical!$H$7:$H$1372,MATCH(B381,Historical!$B$7:$B$1403,0)))^(1/5)-1)*100)</f>
        <v>6.6080231448029991</v>
      </c>
      <c r="V381" s="721">
        <f>IF(INDEX(Historical!$O$7:$O$1372,MATCH(B381,Historical!$B$7:$B$1403,0))=0,"n/a",((INDEX(Historical!$C$7:$C$1381,MATCH(B381,Historical!$B$7:$B$1403,0))/INDEX(Historical!$O$7:$O$1372,MATCH(B381,Historical!$B$7:$B$1403,0)))^(1/10)-1)*100)</f>
        <v>7.4359288518188515</v>
      </c>
      <c r="W381" s="722">
        <f t="shared" si="89"/>
        <v>0.88866142703700779</v>
      </c>
      <c r="X381" s="723">
        <f t="shared" si="90"/>
        <v>0.39807368342186739</v>
      </c>
      <c r="Y381" s="899"/>
      <c r="Z381" s="669">
        <f t="shared" si="91"/>
        <v>39.639639639639633</v>
      </c>
      <c r="AA381" s="910">
        <f t="shared" si="92"/>
        <v>43.265765765765764</v>
      </c>
      <c r="AB381" s="911">
        <v>9</v>
      </c>
      <c r="AC381" s="889">
        <v>2.2200000000000002</v>
      </c>
      <c r="AD381" s="889">
        <v>3.95</v>
      </c>
      <c r="AE381" s="889">
        <v>2.23</v>
      </c>
      <c r="AF381" s="889">
        <v>3.96</v>
      </c>
      <c r="AG381" s="889">
        <v>9.3000000000000007</v>
      </c>
      <c r="AH381" s="889">
        <v>-16.8</v>
      </c>
      <c r="AI381" s="889">
        <v>11.52</v>
      </c>
      <c r="AJ381" s="889">
        <v>16.600000000000001</v>
      </c>
      <c r="AK381" s="889">
        <v>10.97</v>
      </c>
      <c r="AL381" s="902">
        <v>6490</v>
      </c>
      <c r="AM381" s="896">
        <v>0.2</v>
      </c>
      <c r="AN381" s="889">
        <v>1.23</v>
      </c>
      <c r="AO381" s="762">
        <f t="shared" si="93"/>
        <v>-35.741553136319354</v>
      </c>
      <c r="AP381" s="763">
        <f t="shared" si="94"/>
        <v>7.5242126294464136</v>
      </c>
      <c r="AQ381" s="912">
        <f t="shared" si="95"/>
        <v>175.94881363714489</v>
      </c>
      <c r="AR381" s="669">
        <f>INDEX(Historical!$C$7:$C$1381,MATCH(B381,Historical!$B$7:$B$1403,0))*IF(AH381="n/a",1.03,IF(AH381&lt;0,1.01,IF(AH381&gt;10,1.1,(1+AH381/100))))</f>
        <v>0.84839999999999993</v>
      </c>
      <c r="AS381" s="910">
        <f t="shared" si="96"/>
        <v>0.93323999999999996</v>
      </c>
      <c r="AT381" s="910">
        <f t="shared" si="102"/>
        <v>1.026564</v>
      </c>
      <c r="AU381" s="910">
        <f t="shared" si="102"/>
        <v>1.1292204000000001</v>
      </c>
      <c r="AV381" s="910">
        <f t="shared" si="102"/>
        <v>1.2421424400000003</v>
      </c>
      <c r="AW381" s="669">
        <f t="shared" si="98"/>
        <v>5.1795668400000006</v>
      </c>
      <c r="AX381" s="770">
        <f t="shared" si="99"/>
        <v>5.392573492972411</v>
      </c>
      <c r="AY381" s="959">
        <v>0.89</v>
      </c>
      <c r="AZ381" s="896">
        <v>2.31</v>
      </c>
      <c r="BA381" s="896">
        <v>-17.98</v>
      </c>
      <c r="BB381" s="896">
        <v>-13.23</v>
      </c>
      <c r="BC381" s="896">
        <v>-9.0399999999999991</v>
      </c>
      <c r="BE381" s="641">
        <v>2011</v>
      </c>
      <c r="BF381" s="922">
        <f t="shared" si="100"/>
        <v>0</v>
      </c>
      <c r="BG381" s="906">
        <v>3.3000000000000003</v>
      </c>
    </row>
    <row r="382" spans="1:59" ht="11.25" customHeight="1" x14ac:dyDescent="0.2">
      <c r="A382" s="887" t="s">
        <v>254</v>
      </c>
      <c r="B382" s="899" t="s">
        <v>255</v>
      </c>
      <c r="C382" s="957" t="s">
        <v>128</v>
      </c>
      <c r="D382" s="957" t="s">
        <v>4343</v>
      </c>
      <c r="E382" s="754">
        <v>53</v>
      </c>
      <c r="F382" s="1235">
        <v>17</v>
      </c>
      <c r="G382" s="1235" t="s">
        <v>37</v>
      </c>
      <c r="H382" s="1235" t="s">
        <v>37</v>
      </c>
      <c r="I382" s="889">
        <v>41.6</v>
      </c>
      <c r="J382" s="669">
        <f t="shared" si="86"/>
        <v>2.2355769230769229</v>
      </c>
      <c r="K382" s="901">
        <v>0.23250000000000001</v>
      </c>
      <c r="L382" s="911">
        <v>4</v>
      </c>
      <c r="M382" s="660">
        <f t="shared" si="87"/>
        <v>0.93</v>
      </c>
      <c r="N382" s="894" t="s">
        <v>107</v>
      </c>
      <c r="O382" s="756">
        <v>0.21</v>
      </c>
      <c r="P382" s="885">
        <v>43839</v>
      </c>
      <c r="Q382" s="885">
        <v>43783</v>
      </c>
      <c r="R382" s="660">
        <f t="shared" si="88"/>
        <v>10.714285714285724</v>
      </c>
      <c r="S382" s="721">
        <f>IF(INDEX(Historical!$D$7:$D$1379,MATCH(B382,Historical!$B$7:$B$1403,0))=0,"n/a",(INDEX(Historical!$C$7:$C$1381,MATCH(B382,Historical!$B$7:$B$1403,0))/INDEX(Historical!$D$7:$D$1379,MATCH(B382,Historical!$B$7:$B$1403,0))-1)*100)</f>
        <v>11.999999999999989</v>
      </c>
      <c r="T382" s="721">
        <f>IF(INDEX(Historical!$F$7:$F$1372,MATCH(B382,Historical!$B$7:$B$1403,0))=0,"n/a",((INDEX(Historical!$C$7:$C$1381,MATCH(B382,Historical!$B$7:$B$1403,0))/INDEX(Historical!$F$7:$F$1372,MATCH(B382,Historical!$B$7:$B$1403,0)))^(1/3)-1)*100)</f>
        <v>13.140240479934251</v>
      </c>
      <c r="U382" s="721">
        <f>IF(INDEX(Historical!$H$7:$H$1372,MATCH(B382,Historical!$B$7:$B$1403,0))=0,"n/a",((INDEX(Historical!$C$7:$C$1381,MATCH(B382,Historical!$B$7:$B$1403,0))/INDEX(Historical!$H$7:$H$1372,MATCH(B382,Historical!$B$7:$B$1403,0)))^(1/5)-1)*100)</f>
        <v>15.996225865400127</v>
      </c>
      <c r="V382" s="721">
        <f>IF(INDEX(Historical!$O$7:$O$1372,MATCH(B382,Historical!$B$7:$B$1403,0))=0,"n/a",((INDEX(Historical!$C$7:$C$1381,MATCH(B382,Historical!$B$7:$B$1403,0))/INDEX(Historical!$O$7:$O$1372,MATCH(B382,Historical!$B$7:$B$1403,0)))^(1/10)-1)*100)</f>
        <v>16.025264865483567</v>
      </c>
      <c r="W382" s="722">
        <f t="shared" si="89"/>
        <v>0.99818792386102861</v>
      </c>
      <c r="X382" s="723">
        <f t="shared" si="90"/>
        <v>1.5996225865400127</v>
      </c>
      <c r="Y382" s="679"/>
      <c r="Z382" s="669">
        <f t="shared" si="91"/>
        <v>51.666666666666671</v>
      </c>
      <c r="AA382" s="910">
        <f t="shared" si="92"/>
        <v>23.111111111111111</v>
      </c>
      <c r="AB382" s="911">
        <v>10</v>
      </c>
      <c r="AC382" s="889">
        <v>1.8</v>
      </c>
      <c r="AD382" s="889">
        <v>5.08</v>
      </c>
      <c r="AE382" s="889">
        <v>2.38</v>
      </c>
      <c r="AF382" s="889">
        <v>3.75</v>
      </c>
      <c r="AG382" s="889">
        <v>16.8</v>
      </c>
      <c r="AH382" s="889">
        <v>4</v>
      </c>
      <c r="AI382" s="889">
        <v>5.27</v>
      </c>
      <c r="AJ382" s="889">
        <v>10</v>
      </c>
      <c r="AK382" s="889">
        <v>4.55</v>
      </c>
      <c r="AL382" s="902">
        <v>22620</v>
      </c>
      <c r="AM382" s="896">
        <v>48.199999999999996</v>
      </c>
      <c r="AN382" s="889">
        <v>0</v>
      </c>
      <c r="AO382" s="762">
        <f t="shared" si="93"/>
        <v>-4.8793083226340599</v>
      </c>
      <c r="AP382" s="763">
        <f t="shared" si="94"/>
        <v>18.231802788477051</v>
      </c>
      <c r="AQ382" s="912">
        <f t="shared" si="95"/>
        <v>96.261352585063278</v>
      </c>
      <c r="AR382" s="669">
        <f>INDEX(Historical!$C$7:$C$1381,MATCH(B382,Historical!$B$7:$B$1403,0))*IF(AH382="n/a",1.03,IF(AH382&lt;0,1.01,IF(AH382&gt;10,1.1,(1+AH382/100))))</f>
        <v>0.87360000000000004</v>
      </c>
      <c r="AS382" s="910">
        <f t="shared" si="96"/>
        <v>0.91963872000000002</v>
      </c>
      <c r="AT382" s="910">
        <f t="shared" si="102"/>
        <v>0.96148228176000006</v>
      </c>
      <c r="AU382" s="910">
        <f t="shared" si="102"/>
        <v>1.0052297255800802</v>
      </c>
      <c r="AV382" s="910">
        <f t="shared" si="102"/>
        <v>1.0509676780939738</v>
      </c>
      <c r="AW382" s="669">
        <f t="shared" si="98"/>
        <v>4.8109184054340544</v>
      </c>
      <c r="AX382" s="770">
        <f t="shared" si="99"/>
        <v>11.564707705370322</v>
      </c>
      <c r="AY382" s="959">
        <v>-0.08</v>
      </c>
      <c r="AZ382" s="896">
        <v>12.43</v>
      </c>
      <c r="BA382" s="896">
        <v>-14.860000000000001</v>
      </c>
      <c r="BB382" s="896">
        <v>-9.49</v>
      </c>
      <c r="BC382" s="896">
        <v>-3.05</v>
      </c>
      <c r="BE382" s="641">
        <v>1967</v>
      </c>
      <c r="BF382" s="922">
        <f t="shared" si="100"/>
        <v>6</v>
      </c>
      <c r="BG382" s="906">
        <v>12.2</v>
      </c>
    </row>
    <row r="383" spans="1:59" ht="11.25" customHeight="1" x14ac:dyDescent="0.2">
      <c r="A383" s="887" t="s">
        <v>1285</v>
      </c>
      <c r="B383" s="899" t="s">
        <v>1286</v>
      </c>
      <c r="C383" s="957" t="s">
        <v>128</v>
      </c>
      <c r="D383" s="957" t="s">
        <v>4343</v>
      </c>
      <c r="E383" s="754">
        <v>10</v>
      </c>
      <c r="F383" s="1235">
        <v>370</v>
      </c>
      <c r="G383" s="1235" t="s">
        <v>115</v>
      </c>
      <c r="H383" s="1235" t="s">
        <v>115</v>
      </c>
      <c r="I383" s="898">
        <v>143.99</v>
      </c>
      <c r="J383" s="669">
        <f t="shared" si="86"/>
        <v>2.1473713452323078</v>
      </c>
      <c r="K383" s="901">
        <v>0.77300000000000002</v>
      </c>
      <c r="L383" s="911">
        <v>4</v>
      </c>
      <c r="M383" s="660">
        <f t="shared" si="87"/>
        <v>3.0920000000000001</v>
      </c>
      <c r="N383" s="894" t="s">
        <v>148</v>
      </c>
      <c r="O383" s="756">
        <v>0.72199999999999998</v>
      </c>
      <c r="P383" s="885">
        <v>43699</v>
      </c>
      <c r="Q383" s="885">
        <v>43724</v>
      </c>
      <c r="R383" s="660">
        <f t="shared" si="88"/>
        <v>7.0637119113573466</v>
      </c>
      <c r="S383" s="721">
        <f>IF(INDEX(Historical!$D$7:$D$1379,MATCH(B383,Historical!$B$7:$B$1403,0))=0,"n/a",(INDEX(Historical!$C$7:$C$1381,MATCH(B383,Historical!$B$7:$B$1403,0))/INDEX(Historical!$D$7:$D$1379,MATCH(B383,Historical!$B$7:$B$1403,0))-1)*100)</f>
        <v>8.4905660377358583</v>
      </c>
      <c r="T383" s="721">
        <f>IF(INDEX(Historical!$F$7:$F$1372,MATCH(B383,Historical!$B$7:$B$1403,0))=0,"n/a",((INDEX(Historical!$C$7:$C$1381,MATCH(B383,Historical!$B$7:$B$1403,0))/INDEX(Historical!$F$7:$F$1372,MATCH(B383,Historical!$B$7:$B$1403,0)))^(1/3)-1)*100)</f>
        <v>7.5720376237683906</v>
      </c>
      <c r="U383" s="721">
        <f>IF(INDEX(Historical!$H$7:$H$1372,MATCH(B383,Historical!$B$7:$B$1403,0))=0,"n/a",((INDEX(Historical!$C$7:$C$1381,MATCH(B383,Historical!$B$7:$B$1403,0))/INDEX(Historical!$H$7:$H$1372,MATCH(B383,Historical!$B$7:$B$1403,0)))^(1/5)-1)*100)</f>
        <v>7.9464101755928773</v>
      </c>
      <c r="V383" s="721">
        <f>IF(INDEX(Historical!$O$7:$O$1372,MATCH(B383,Historical!$B$7:$B$1403,0))=0,"n/a",((INDEX(Historical!$C$7:$C$1381,MATCH(B383,Historical!$B$7:$B$1403,0))/INDEX(Historical!$O$7:$O$1372,MATCH(B383,Historical!$B$7:$B$1403,0)))^(1/10)-1)*100)</f>
        <v>9.650956059196858</v>
      </c>
      <c r="W383" s="722">
        <f t="shared" si="89"/>
        <v>0.82338061916885041</v>
      </c>
      <c r="X383" s="723">
        <f t="shared" si="90"/>
        <v>1.0320013215055686</v>
      </c>
      <c r="Y383" s="688"/>
      <c r="Z383" s="669">
        <f t="shared" si="91"/>
        <v>56.733944954128432</v>
      </c>
      <c r="AA383" s="910">
        <f t="shared" si="92"/>
        <v>26.420183486238532</v>
      </c>
      <c r="AB383" s="911">
        <v>12</v>
      </c>
      <c r="AC383" s="889">
        <v>5.45</v>
      </c>
      <c r="AD383" s="889">
        <v>3.52</v>
      </c>
      <c r="AE383" s="889">
        <v>3.76</v>
      </c>
      <c r="AF383" s="889">
        <v>17.309999999999999</v>
      </c>
      <c r="AG383" s="891">
        <v>69.899999999999991</v>
      </c>
      <c r="AH383" s="889">
        <v>-1.6</v>
      </c>
      <c r="AI383" s="889">
        <v>5.6099999999999994</v>
      </c>
      <c r="AJ383" s="889">
        <v>7.7</v>
      </c>
      <c r="AK383" s="889">
        <v>7.5</v>
      </c>
      <c r="AL383" s="902">
        <v>30040</v>
      </c>
      <c r="AM383" s="897">
        <v>0.4</v>
      </c>
      <c r="AN383" s="889">
        <v>2.4500000000000002</v>
      </c>
      <c r="AO383" s="762">
        <f t="shared" si="93"/>
        <v>-16.326401965413346</v>
      </c>
      <c r="AP383" s="763">
        <f t="shared" si="94"/>
        <v>10.093781520825186</v>
      </c>
      <c r="AQ383" s="912">
        <f t="shared" si="95"/>
        <v>350.84285320659319</v>
      </c>
      <c r="AR383" s="669">
        <f>INDEX(Historical!$C$7:$C$1381,MATCH(B383,Historical!$B$7:$B$1403,0))*IF(AH383="n/a",1.03,IF(AH383&lt;0,1.01,IF(AH383&gt;10,1.1,(1+AH383/100))))</f>
        <v>3.0199000000000003</v>
      </c>
      <c r="AS383" s="910">
        <f t="shared" si="96"/>
        <v>3.1893163900000006</v>
      </c>
      <c r="AT383" s="910">
        <f t="shared" si="102"/>
        <v>3.4285151192500005</v>
      </c>
      <c r="AU383" s="910">
        <f t="shared" si="102"/>
        <v>3.6856537531937503</v>
      </c>
      <c r="AV383" s="910">
        <f t="shared" si="102"/>
        <v>3.9620777846832813</v>
      </c>
      <c r="AW383" s="669">
        <f t="shared" si="98"/>
        <v>17.285463047127031</v>
      </c>
      <c r="AX383" s="770">
        <f t="shared" si="99"/>
        <v>12.004627437410258</v>
      </c>
      <c r="AY383" s="959">
        <v>0.04</v>
      </c>
      <c r="AZ383" s="896">
        <v>32.159999999999997</v>
      </c>
      <c r="BA383" s="896">
        <v>-11.23</v>
      </c>
      <c r="BB383" s="896">
        <v>-5.16</v>
      </c>
      <c r="BC383" s="896">
        <v>-2.54</v>
      </c>
      <c r="BE383" s="641">
        <v>2010</v>
      </c>
      <c r="BF383" s="922">
        <f t="shared" si="100"/>
        <v>0</v>
      </c>
      <c r="BG383" s="906">
        <v>14.299999999999999</v>
      </c>
    </row>
    <row r="384" spans="1:59" ht="11.25" customHeight="1" x14ac:dyDescent="0.2">
      <c r="A384" s="904" t="s">
        <v>1273</v>
      </c>
      <c r="B384" s="899" t="s">
        <v>1274</v>
      </c>
      <c r="C384" s="957" t="s">
        <v>4335</v>
      </c>
      <c r="D384" s="957" t="s">
        <v>4336</v>
      </c>
      <c r="E384" s="754">
        <v>8</v>
      </c>
      <c r="F384" s="1235">
        <v>588</v>
      </c>
      <c r="G384" s="1235" t="s">
        <v>106</v>
      </c>
      <c r="H384" s="1235" t="s">
        <v>106</v>
      </c>
      <c r="I384" s="898">
        <v>31.14</v>
      </c>
      <c r="J384" s="669">
        <f t="shared" si="86"/>
        <v>4.0462427745664744</v>
      </c>
      <c r="K384" s="901">
        <v>0.315</v>
      </c>
      <c r="L384" s="911">
        <v>4</v>
      </c>
      <c r="M384" s="660">
        <f t="shared" si="87"/>
        <v>1.26</v>
      </c>
      <c r="N384" s="894" t="s">
        <v>586</v>
      </c>
      <c r="O384" s="756">
        <v>0.31</v>
      </c>
      <c r="P384" s="885">
        <v>43740</v>
      </c>
      <c r="Q384" s="885">
        <v>43748</v>
      </c>
      <c r="R384" s="660">
        <f t="shared" si="88"/>
        <v>1.6129032258064528</v>
      </c>
      <c r="S384" s="721">
        <f>IF(INDEX(Historical!$D$7:$D$1379,MATCH(B384,Historical!$B$7:$B$1403,0))=0,"n/a",(INDEX(Historical!$C$7:$C$1381,MATCH(B384,Historical!$B$7:$B$1403,0))/INDEX(Historical!$D$7:$D$1379,MATCH(B384,Historical!$B$7:$B$1403,0))-1)*100)</f>
        <v>1.6326530612244872</v>
      </c>
      <c r="T384" s="721">
        <f>IF(INDEX(Historical!$F$7:$F$1372,MATCH(B384,Historical!$B$7:$B$1403,0))=0,"n/a",((INDEX(Historical!$C$7:$C$1381,MATCH(B384,Historical!$B$7:$B$1403,0))/INDEX(Historical!$F$7:$F$1372,MATCH(B384,Historical!$B$7:$B$1403,0)))^(1/3)-1)*100)</f>
        <v>1.6600534473382167</v>
      </c>
      <c r="U384" s="721">
        <f>IF(INDEX(Historical!$H$7:$H$1372,MATCH(B384,Historical!$B$7:$B$1403,0))=0,"n/a",((INDEX(Historical!$C$7:$C$1381,MATCH(B384,Historical!$B$7:$B$1403,0))/INDEX(Historical!$H$7:$H$1372,MATCH(B384,Historical!$B$7:$B$1403,0)))^(1/5)-1)*100)</f>
        <v>1.5560225777011771</v>
      </c>
      <c r="V384" s="721" t="str">
        <f>IF(INDEX(Historical!$O$7:$O$1372,MATCH(B384,Historical!$B$7:$B$1403,0))=0,"n/a",((INDEX(Historical!$C$7:$C$1381,MATCH(B384,Historical!$B$7:$B$1403,0))/INDEX(Historical!$O$7:$O$1372,MATCH(B384,Historical!$B$7:$B$1403,0)))^(1/10)-1)*100)</f>
        <v>n/a</v>
      </c>
      <c r="W384" s="722" t="str">
        <f t="shared" si="89"/>
        <v>n/a</v>
      </c>
      <c r="X384" s="723" t="str">
        <f t="shared" si="90"/>
        <v>n/a</v>
      </c>
      <c r="Y384" s="678"/>
      <c r="Z384" s="669">
        <f t="shared" si="91"/>
        <v>900</v>
      </c>
      <c r="AA384" s="910">
        <f t="shared" si="92"/>
        <v>222.42857142857142</v>
      </c>
      <c r="AB384" s="911">
        <v>12</v>
      </c>
      <c r="AC384" s="889">
        <v>0.14000000000000001</v>
      </c>
      <c r="AD384" s="889" t="s">
        <v>136</v>
      </c>
      <c r="AE384" s="889">
        <v>9.64</v>
      </c>
      <c r="AF384" s="889">
        <v>1.92</v>
      </c>
      <c r="AG384" s="889">
        <v>0.89999999999999991</v>
      </c>
      <c r="AH384" s="889">
        <v>-85.8</v>
      </c>
      <c r="AI384" s="889">
        <v>8.51</v>
      </c>
      <c r="AJ384" s="889">
        <v>-17.399999999999999</v>
      </c>
      <c r="AK384" s="889" t="s">
        <v>136</v>
      </c>
      <c r="AL384" s="902">
        <v>6670</v>
      </c>
      <c r="AM384" s="896">
        <v>0.3</v>
      </c>
      <c r="AN384" s="889">
        <v>0.82</v>
      </c>
      <c r="AO384" s="762">
        <f t="shared" si="93"/>
        <v>-216.82630607630375</v>
      </c>
      <c r="AP384" s="763">
        <f t="shared" si="94"/>
        <v>5.6022653522676515</v>
      </c>
      <c r="AQ384" s="912">
        <f t="shared" si="95"/>
        <v>335.66697635431842</v>
      </c>
      <c r="AR384" s="669">
        <f>INDEX(Historical!$C$7:$C$1381,MATCH(B384,Historical!$B$7:$B$1403,0))*IF(AH384="n/a",1.03,IF(AH384&lt;0,1.01,IF(AH384&gt;10,1.1,(1+AH384/100))))</f>
        <v>1.2574500000000002</v>
      </c>
      <c r="AS384" s="910">
        <f t="shared" si="96"/>
        <v>1.3644589950000001</v>
      </c>
      <c r="AT384" s="910">
        <f t="shared" si="102"/>
        <v>1.4053927648500002</v>
      </c>
      <c r="AU384" s="910">
        <f t="shared" si="102"/>
        <v>1.4475545477955003</v>
      </c>
      <c r="AV384" s="910">
        <f t="shared" si="102"/>
        <v>1.4909811842293654</v>
      </c>
      <c r="AW384" s="669">
        <f t="shared" si="98"/>
        <v>6.9658374918748667</v>
      </c>
      <c r="AX384" s="770">
        <f t="shared" si="99"/>
        <v>22.369420333573753</v>
      </c>
      <c r="AY384" s="959">
        <v>0.41</v>
      </c>
      <c r="AZ384" s="896">
        <v>17.91</v>
      </c>
      <c r="BA384" s="896">
        <v>-8.44</v>
      </c>
      <c r="BB384" s="896">
        <v>-0.71000000000000008</v>
      </c>
      <c r="BC384" s="896">
        <v>5.96</v>
      </c>
      <c r="BE384" s="641">
        <v>2012</v>
      </c>
      <c r="BF384" s="922">
        <f t="shared" si="100"/>
        <v>0</v>
      </c>
      <c r="BG384" s="906">
        <v>0.5</v>
      </c>
    </row>
    <row r="385" spans="1:59" s="796" customFormat="1" ht="11.25" customHeight="1" x14ac:dyDescent="0.2">
      <c r="A385" s="777" t="s">
        <v>1279</v>
      </c>
      <c r="B385" s="804" t="s">
        <v>1280</v>
      </c>
      <c r="C385" s="957" t="s">
        <v>108</v>
      </c>
      <c r="D385" s="957" t="s">
        <v>4355</v>
      </c>
      <c r="E385" s="778">
        <v>8</v>
      </c>
      <c r="F385" s="1235">
        <v>624</v>
      </c>
      <c r="G385" s="1234" t="s">
        <v>106</v>
      </c>
      <c r="H385" s="1234" t="s">
        <v>106</v>
      </c>
      <c r="I385" s="779">
        <v>10.26</v>
      </c>
      <c r="J385" s="780">
        <f t="shared" si="86"/>
        <v>5.0682261208577</v>
      </c>
      <c r="K385" s="781">
        <v>0.13</v>
      </c>
      <c r="L385" s="782">
        <v>4</v>
      </c>
      <c r="M385" s="783">
        <f t="shared" si="87"/>
        <v>0.52</v>
      </c>
      <c r="N385" s="784" t="s">
        <v>442</v>
      </c>
      <c r="O385" s="785">
        <v>0.12</v>
      </c>
      <c r="P385" s="1195">
        <v>43865</v>
      </c>
      <c r="Q385" s="1195">
        <v>43879</v>
      </c>
      <c r="R385" s="783">
        <f t="shared" si="88"/>
        <v>8.333333333333341</v>
      </c>
      <c r="S385" s="721">
        <f>IF(INDEX(Historical!$D$7:$D$1379,MATCH(B385,Historical!$B$7:$B$1403,0))=0,"n/a",(INDEX(Historical!$C$7:$C$1381,MATCH(B385,Historical!$B$7:$B$1403,0))/INDEX(Historical!$D$7:$D$1379,MATCH(B385,Historical!$B$7:$B$1403,0))-1)*100)</f>
        <v>9.0909090909090828</v>
      </c>
      <c r="T385" s="721">
        <f>IF(INDEX(Historical!$F$7:$F$1372,MATCH(B385,Historical!$B$7:$B$1403,0))=0,"n/a",((INDEX(Historical!$C$7:$C$1381,MATCH(B385,Historical!$B$7:$B$1403,0))/INDEX(Historical!$F$7:$F$1372,MATCH(B385,Historical!$B$7:$B$1403,0)))^(1/3)-1)*100)</f>
        <v>10.064241629820891</v>
      </c>
      <c r="U385" s="721">
        <f>IF(INDEX(Historical!$H$7:$H$1372,MATCH(B385,Historical!$B$7:$B$1403,0))=0,"n/a",((INDEX(Historical!$C$7:$C$1381,MATCH(B385,Historical!$B$7:$B$1403,0))/INDEX(Historical!$H$7:$H$1372,MATCH(B385,Historical!$B$7:$B$1403,0)))^(1/5)-1)*100)</f>
        <v>21.672868378641152</v>
      </c>
      <c r="V385" s="721">
        <f>IF(INDEX(Historical!$O$7:$O$1372,MATCH(B385,Historical!$B$7:$B$1403,0))=0,"n/a",((INDEX(Historical!$C$7:$C$1381,MATCH(B385,Historical!$B$7:$B$1403,0))/INDEX(Historical!$O$7:$O$1372,MATCH(B385,Historical!$B$7:$B$1403,0)))^(1/10)-1)*100)</f>
        <v>37.41088103166372</v>
      </c>
      <c r="W385" s="722">
        <f t="shared" si="89"/>
        <v>0.5793199139121511</v>
      </c>
      <c r="X385" s="723">
        <f t="shared" si="90"/>
        <v>1.1778732814478887</v>
      </c>
      <c r="Y385" s="801"/>
      <c r="Z385" s="780">
        <f t="shared" si="91"/>
        <v>58.426966292134829</v>
      </c>
      <c r="AA385" s="788">
        <f t="shared" si="92"/>
        <v>11.52808988764045</v>
      </c>
      <c r="AB385" s="782">
        <v>12</v>
      </c>
      <c r="AC385" s="789">
        <v>0.89</v>
      </c>
      <c r="AD385" s="789">
        <v>1.64</v>
      </c>
      <c r="AE385" s="789">
        <v>4.29</v>
      </c>
      <c r="AF385" s="789">
        <v>1.1200000000000001</v>
      </c>
      <c r="AG385" s="789">
        <v>12.8</v>
      </c>
      <c r="AH385" s="789">
        <v>4.5999999999999996</v>
      </c>
      <c r="AI385" s="789">
        <v>5.65</v>
      </c>
      <c r="AJ385" s="789">
        <v>18.399999999999999</v>
      </c>
      <c r="AK385" s="789">
        <v>7.0000000000000009</v>
      </c>
      <c r="AL385" s="790">
        <v>612.83000000000004</v>
      </c>
      <c r="AM385" s="791">
        <v>0.8</v>
      </c>
      <c r="AN385" s="789">
        <v>0.1</v>
      </c>
      <c r="AO385" s="792">
        <f t="shared" si="93"/>
        <v>15.2130046118584</v>
      </c>
      <c r="AP385" s="793">
        <f t="shared" si="94"/>
        <v>26.74109449949885</v>
      </c>
      <c r="AQ385" s="794">
        <f t="shared" si="95"/>
        <v>-24.247594320100074</v>
      </c>
      <c r="AR385" s="669">
        <f>INDEX(Historical!$C$7:$C$1381,MATCH(B385,Historical!$B$7:$B$1403,0))*IF(AH385="n/a",1.03,IF(AH385&lt;0,1.01,IF(AH385&gt;10,1.1,(1+AH385/100))))</f>
        <v>0.50207999999999997</v>
      </c>
      <c r="AS385" s="788">
        <f t="shared" si="96"/>
        <v>0.53044751999999995</v>
      </c>
      <c r="AT385" s="788">
        <f t="shared" si="102"/>
        <v>0.5675788464</v>
      </c>
      <c r="AU385" s="788">
        <f t="shared" si="102"/>
        <v>0.60730936564800009</v>
      </c>
      <c r="AV385" s="788">
        <f t="shared" si="102"/>
        <v>0.64982102124336016</v>
      </c>
      <c r="AW385" s="780">
        <f t="shared" si="98"/>
        <v>2.8572367532913603</v>
      </c>
      <c r="AX385" s="795">
        <f t="shared" si="99"/>
        <v>27.848311435588307</v>
      </c>
      <c r="AY385" s="960">
        <v>0.87</v>
      </c>
      <c r="AZ385" s="791">
        <v>-3.84</v>
      </c>
      <c r="BA385" s="791">
        <v>-27.339999999999996</v>
      </c>
      <c r="BB385" s="791">
        <v>-15.72</v>
      </c>
      <c r="BC385" s="791">
        <v>-14.729999999999999</v>
      </c>
      <c r="BD385" s="933"/>
      <c r="BE385" s="641">
        <v>2013</v>
      </c>
      <c r="BF385" s="922">
        <f t="shared" si="100"/>
        <v>0</v>
      </c>
      <c r="BG385" s="847">
        <v>1.6</v>
      </c>
    </row>
    <row r="386" spans="1:59" ht="11.25" customHeight="1" x14ac:dyDescent="0.2">
      <c r="A386" s="905" t="s">
        <v>4625</v>
      </c>
      <c r="B386" s="899" t="s">
        <v>4620</v>
      </c>
      <c r="C386" s="957" t="s">
        <v>108</v>
      </c>
      <c r="D386" s="957" t="s">
        <v>4355</v>
      </c>
      <c r="E386" s="754">
        <v>5</v>
      </c>
      <c r="F386" s="1235">
        <v>862</v>
      </c>
      <c r="G386" s="1235" t="s">
        <v>106</v>
      </c>
      <c r="H386" s="1235" t="s">
        <v>106</v>
      </c>
      <c r="I386" s="898">
        <v>20.83</v>
      </c>
      <c r="J386" s="669">
        <f t="shared" si="86"/>
        <v>1.7282765242438789</v>
      </c>
      <c r="K386" s="901">
        <v>0.09</v>
      </c>
      <c r="L386" s="911">
        <v>4</v>
      </c>
      <c r="M386" s="660">
        <f t="shared" si="87"/>
        <v>0.36</v>
      </c>
      <c r="N386" s="894" t="s">
        <v>518</v>
      </c>
      <c r="O386" s="756">
        <v>0.08</v>
      </c>
      <c r="P386" s="885">
        <v>43874</v>
      </c>
      <c r="Q386" s="885">
        <v>43889</v>
      </c>
      <c r="R386" s="660">
        <f t="shared" si="88"/>
        <v>12.499999999999993</v>
      </c>
      <c r="S386" s="721">
        <f>IF(INDEX(Historical!$D$7:$D$1379,MATCH(B386,Historical!$B$7:$B$1403,0))=0,"n/a",(INDEX(Historical!$C$7:$C$1381,MATCH(B386,Historical!$B$7:$B$1403,0))/INDEX(Historical!$D$7:$D$1379,MATCH(B386,Historical!$B$7:$B$1403,0))-1)*100)</f>
        <v>14.285714285714279</v>
      </c>
      <c r="T386" s="721">
        <f>IF(INDEX(Historical!$F$7:$F$1372,MATCH(B386,Historical!$B$7:$B$1403,0))=0,"n/a",((INDEX(Historical!$C$7:$C$1381,MATCH(B386,Historical!$B$7:$B$1403,0))/INDEX(Historical!$F$7:$F$1372,MATCH(B386,Historical!$B$7:$B$1403,0)))^(1/3)-1)*100)</f>
        <v>74.716092947259767</v>
      </c>
      <c r="U386" s="721" t="str">
        <f>IF(INDEX(Historical!$H$7:$H$1372,MATCH(B386,Historical!$B$7:$B$1403,0))=0,"n/a",((INDEX(Historical!$C$7:$C$1381,MATCH(B386,Historical!$B$7:$B$1403,0))/INDEX(Historical!$H$7:$H$1372,MATCH(B386,Historical!$B$7:$B$1403,0)))^(1/5)-1)*100)</f>
        <v>n/a</v>
      </c>
      <c r="V386" s="721" t="str">
        <f>IF(INDEX(Historical!$O$7:$O$1372,MATCH(B386,Historical!$B$7:$B$1403,0))=0,"n/a",((INDEX(Historical!$C$7:$C$1381,MATCH(B386,Historical!$B$7:$B$1403,0))/INDEX(Historical!$O$7:$O$1372,MATCH(B386,Historical!$B$7:$B$1403,0)))^(1/10)-1)*100)</f>
        <v>n/a</v>
      </c>
      <c r="W386" s="722" t="str">
        <f t="shared" si="89"/>
        <v>n/a</v>
      </c>
      <c r="X386" s="723" t="str">
        <f t="shared" si="90"/>
        <v>n/a</v>
      </c>
      <c r="Y386" s="900"/>
      <c r="Z386" s="669">
        <f t="shared" si="91"/>
        <v>14.754098360655737</v>
      </c>
      <c r="AA386" s="910">
        <f t="shared" si="92"/>
        <v>8.5368852459016384</v>
      </c>
      <c r="AB386" s="911">
        <v>12</v>
      </c>
      <c r="AC386" s="889">
        <v>2.44</v>
      </c>
      <c r="AD386" s="889">
        <v>0.56999999999999995</v>
      </c>
      <c r="AE386" s="889">
        <v>3.06</v>
      </c>
      <c r="AF386" s="889">
        <v>0.93</v>
      </c>
      <c r="AG386" s="889">
        <v>8</v>
      </c>
      <c r="AH386" s="889">
        <v>19.400000000000002</v>
      </c>
      <c r="AI386" s="889">
        <v>6.1400000000000006</v>
      </c>
      <c r="AJ386" s="889">
        <v>-1.7999999999999998</v>
      </c>
      <c r="AK386" s="889">
        <v>15</v>
      </c>
      <c r="AL386" s="902">
        <v>1880</v>
      </c>
      <c r="AM386" s="896">
        <v>0.70000000000000007</v>
      </c>
      <c r="AN386" s="889">
        <v>0.15</v>
      </c>
      <c r="AO386" s="762" t="str">
        <f t="shared" si="93"/>
        <v>n/a</v>
      </c>
      <c r="AP386" s="763" t="str">
        <f t="shared" si="94"/>
        <v>n/a</v>
      </c>
      <c r="AQ386" s="912">
        <f t="shared" si="95"/>
        <v>-40.598154616437398</v>
      </c>
      <c r="AR386" s="669">
        <f>INDEX(Historical!$C$7:$C$1381,MATCH(B386,Historical!$B$7:$B$1403,0))*IF(AH386="n/a",1.03,IF(AH386&lt;0,1.01,IF(AH386&gt;10,1.1,(1+AH386/100))))</f>
        <v>0.35200000000000004</v>
      </c>
      <c r="AS386" s="910">
        <f t="shared" si="96"/>
        <v>0.37361280000000002</v>
      </c>
      <c r="AT386" s="910">
        <f t="shared" si="102"/>
        <v>0.41097408000000007</v>
      </c>
      <c r="AU386" s="910">
        <f t="shared" si="102"/>
        <v>0.45207148800000013</v>
      </c>
      <c r="AV386" s="910">
        <f t="shared" si="102"/>
        <v>0.49727863680000017</v>
      </c>
      <c r="AW386" s="669">
        <f t="shared" si="98"/>
        <v>2.0859370048000003</v>
      </c>
      <c r="AX386" s="770">
        <f t="shared" si="99"/>
        <v>10.014099879020645</v>
      </c>
      <c r="AY386" s="959">
        <v>0.8</v>
      </c>
      <c r="AZ386" s="896">
        <v>24.66</v>
      </c>
      <c r="BA386" s="896">
        <v>-20.74</v>
      </c>
      <c r="BB386" s="896">
        <v>-12.32</v>
      </c>
      <c r="BC386" s="896">
        <v>-9.67</v>
      </c>
      <c r="BE386" s="641">
        <v>2016</v>
      </c>
      <c r="BF386" s="922">
        <f t="shared" si="100"/>
        <v>0</v>
      </c>
      <c r="BG386" s="906">
        <v>1.0999999999999999</v>
      </c>
    </row>
    <row r="387" spans="1:59" ht="11.25" customHeight="1" x14ac:dyDescent="0.2">
      <c r="A387" s="895" t="s">
        <v>626</v>
      </c>
      <c r="B387" s="900" t="s">
        <v>627</v>
      </c>
      <c r="C387" s="957" t="s">
        <v>112</v>
      </c>
      <c r="D387" s="957" t="s">
        <v>4379</v>
      </c>
      <c r="E387" s="754">
        <v>12</v>
      </c>
      <c r="F387" s="1235">
        <v>304</v>
      </c>
      <c r="G387" s="1163" t="s">
        <v>37</v>
      </c>
      <c r="H387" s="1163" t="s">
        <v>37</v>
      </c>
      <c r="I387" s="898">
        <v>133.24</v>
      </c>
      <c r="J387" s="669">
        <f t="shared" si="86"/>
        <v>2.7319123386370459</v>
      </c>
      <c r="K387" s="901">
        <v>0.91</v>
      </c>
      <c r="L387" s="911">
        <v>4</v>
      </c>
      <c r="M387" s="660">
        <f t="shared" si="87"/>
        <v>3.64</v>
      </c>
      <c r="N387" s="894" t="s">
        <v>148</v>
      </c>
      <c r="O387" s="756">
        <v>0.84</v>
      </c>
      <c r="P387" s="885">
        <v>43796</v>
      </c>
      <c r="Q387" s="885">
        <v>43815</v>
      </c>
      <c r="R387" s="660">
        <f t="shared" si="88"/>
        <v>8.333333333333341</v>
      </c>
      <c r="S387" s="721">
        <f>IF(INDEX(Historical!$D$7:$D$1379,MATCH(B387,Historical!$B$7:$B$1403,0))=0,"n/a",(INDEX(Historical!$C$7:$C$1381,MATCH(B387,Historical!$B$7:$B$1403,0))/INDEX(Historical!$D$7:$D$1379,MATCH(B387,Historical!$B$7:$B$1403,0))-1)*100)</f>
        <v>8.8888888888889017</v>
      </c>
      <c r="T387" s="721">
        <f>IF(INDEX(Historical!$F$7:$F$1372,MATCH(B387,Historical!$B$7:$B$1403,0))=0,"n/a",((INDEX(Historical!$C$7:$C$1381,MATCH(B387,Historical!$B$7:$B$1403,0))/INDEX(Historical!$F$7:$F$1372,MATCH(B387,Historical!$B$7:$B$1403,0)))^(1/3)-1)*100)</f>
        <v>9.8157887721507908</v>
      </c>
      <c r="U387" s="721">
        <f>IF(INDEX(Historical!$H$7:$H$1372,MATCH(B387,Historical!$B$7:$B$1403,0))=0,"n/a",((INDEX(Historical!$C$7:$C$1381,MATCH(B387,Historical!$B$7:$B$1403,0))/INDEX(Historical!$H$7:$H$1372,MATCH(B387,Historical!$B$7:$B$1403,0)))^(1/5)-1)*100)</f>
        <v>10.735119825473127</v>
      </c>
      <c r="V387" s="721">
        <f>IF(INDEX(Historical!$O$7:$O$1372,MATCH(B387,Historical!$B$7:$B$1403,0))=0,"n/a",((INDEX(Historical!$C$7:$C$1381,MATCH(B387,Historical!$B$7:$B$1403,0))/INDEX(Historical!$O$7:$O$1372,MATCH(B387,Historical!$B$7:$B$1403,0)))^(1/10)-1)*100)</f>
        <v>9.3746329125196972</v>
      </c>
      <c r="W387" s="722">
        <f t="shared" si="89"/>
        <v>1.1451242865346245</v>
      </c>
      <c r="X387" s="723">
        <f t="shared" si="90"/>
        <v>1.819511834825954</v>
      </c>
      <c r="Y387" s="900"/>
      <c r="Z387" s="669">
        <f t="shared" si="91"/>
        <v>49.794801641586872</v>
      </c>
      <c r="AA387" s="910">
        <f t="shared" si="92"/>
        <v>18.227086183310536</v>
      </c>
      <c r="AB387" s="911">
        <v>12</v>
      </c>
      <c r="AC387" s="889">
        <v>7.31</v>
      </c>
      <c r="AD387" s="889">
        <v>1.96</v>
      </c>
      <c r="AE387" s="889">
        <v>1.6</v>
      </c>
      <c r="AF387" s="889">
        <v>3.72</v>
      </c>
      <c r="AG387" s="889">
        <v>21.3</v>
      </c>
      <c r="AH387" s="889">
        <v>13.600000000000001</v>
      </c>
      <c r="AI387" s="889">
        <v>6.79</v>
      </c>
      <c r="AJ387" s="889">
        <v>5.8999999999999995</v>
      </c>
      <c r="AK387" s="889">
        <v>9.3000000000000007</v>
      </c>
      <c r="AL387" s="902">
        <v>7360</v>
      </c>
      <c r="AM387" s="896">
        <v>0.5</v>
      </c>
      <c r="AN387" s="889">
        <v>0.81</v>
      </c>
      <c r="AO387" s="762">
        <f t="shared" si="93"/>
        <v>-4.7600540192003642</v>
      </c>
      <c r="AP387" s="763">
        <f t="shared" si="94"/>
        <v>13.467032164110172</v>
      </c>
      <c r="AQ387" s="912">
        <f t="shared" si="95"/>
        <v>73.595648437415491</v>
      </c>
      <c r="AR387" s="669">
        <f>INDEX(Historical!$C$7:$C$1381,MATCH(B387,Historical!$B$7:$B$1403,0))*IF(AH387="n/a",1.03,IF(AH387&lt;0,1.01,IF(AH387&gt;10,1.1,(1+AH387/100))))</f>
        <v>3.7730000000000006</v>
      </c>
      <c r="AS387" s="910">
        <f t="shared" si="96"/>
        <v>4.0291867000000012</v>
      </c>
      <c r="AT387" s="910">
        <f t="shared" ref="AT387:AV406" si="103">IF($AK387="n/a",1.03*AS387,IF($AK387&lt;0,1.01*AS387,IF($AK387&gt;10,1.1*AS387,(1+$AK387/100)*AS387)))</f>
        <v>4.4039010631000011</v>
      </c>
      <c r="AU387" s="910">
        <f t="shared" si="103"/>
        <v>4.8134638619683008</v>
      </c>
      <c r="AV387" s="910">
        <f t="shared" si="103"/>
        <v>5.2611160011313522</v>
      </c>
      <c r="AW387" s="669">
        <f t="shared" si="98"/>
        <v>22.280667626199655</v>
      </c>
      <c r="AX387" s="770">
        <f t="shared" si="99"/>
        <v>16.722206264034565</v>
      </c>
      <c r="AY387" s="959">
        <v>1.52</v>
      </c>
      <c r="AZ387" s="896">
        <v>17.299999999999997</v>
      </c>
      <c r="BA387" s="896">
        <v>-14.04</v>
      </c>
      <c r="BB387" s="896">
        <v>-9</v>
      </c>
      <c r="BC387" s="896">
        <v>-1.63</v>
      </c>
      <c r="BE387" s="641">
        <v>2009</v>
      </c>
      <c r="BF387" s="922">
        <f t="shared" si="100"/>
        <v>0</v>
      </c>
      <c r="BG387" s="906">
        <v>8</v>
      </c>
    </row>
    <row r="388" spans="1:59" ht="11.25" customHeight="1" x14ac:dyDescent="0.2">
      <c r="A388" s="887" t="s">
        <v>1307</v>
      </c>
      <c r="B388" s="899" t="s">
        <v>1308</v>
      </c>
      <c r="C388" s="957" t="s">
        <v>153</v>
      </c>
      <c r="D388" s="957" t="s">
        <v>4337</v>
      </c>
      <c r="E388" s="754">
        <v>10</v>
      </c>
      <c r="F388" s="1235">
        <v>432</v>
      </c>
      <c r="G388" s="1235" t="s">
        <v>106</v>
      </c>
      <c r="H388" s="1235" t="s">
        <v>106</v>
      </c>
      <c r="I388" s="898">
        <v>319.68</v>
      </c>
      <c r="J388" s="669">
        <f t="shared" si="86"/>
        <v>0.78203203203203209</v>
      </c>
      <c r="K388" s="901">
        <v>0.625</v>
      </c>
      <c r="L388" s="911">
        <v>4</v>
      </c>
      <c r="M388" s="660">
        <f t="shared" si="87"/>
        <v>2.5</v>
      </c>
      <c r="N388" s="894" t="s">
        <v>4069</v>
      </c>
      <c r="O388" s="756">
        <v>0.55000000000000004</v>
      </c>
      <c r="P388" s="885">
        <v>43920</v>
      </c>
      <c r="Q388" s="885">
        <v>43945</v>
      </c>
      <c r="R388" s="660">
        <f t="shared" si="88"/>
        <v>13.636363636363628</v>
      </c>
      <c r="S388" s="721">
        <f>IF(INDEX(Historical!$D$7:$D$1379,MATCH(B388,Historical!$B$7:$B$1403,0))=0,"n/a",(INDEX(Historical!$C$7:$C$1381,MATCH(B388,Historical!$B$7:$B$1403,0))/INDEX(Historical!$D$7:$D$1379,MATCH(B388,Historical!$B$7:$B$1403,0))-1)*100)</f>
        <v>13.157894736842103</v>
      </c>
      <c r="T388" s="721">
        <f>IF(INDEX(Historical!$F$7:$F$1372,MATCH(B388,Historical!$B$7:$B$1403,0))=0,"n/a",((INDEX(Historical!$C$7:$C$1381,MATCH(B388,Historical!$B$7:$B$1403,0))/INDEX(Historical!$F$7:$F$1372,MATCH(B388,Historical!$B$7:$B$1403,0)))^(1/3)-1)*100)</f>
        <v>22.836327477434494</v>
      </c>
      <c r="U388" s="721">
        <f>IF(INDEX(Historical!$H$7:$H$1372,MATCH(B388,Historical!$B$7:$B$1403,0))=0,"n/a",((INDEX(Historical!$C$7:$C$1381,MATCH(B388,Historical!$B$7:$B$1403,0))/INDEX(Historical!$H$7:$H$1372,MATCH(B388,Historical!$B$7:$B$1403,0)))^(1/5)-1)*100)</f>
        <v>14.342887420949847</v>
      </c>
      <c r="V388" s="721" t="str">
        <f>IF(INDEX(Historical!$O$7:$O$1372,MATCH(B388,Historical!$B$7:$B$1403,0))=0,"n/a",((INDEX(Historical!$C$7:$C$1381,MATCH(B388,Historical!$B$7:$B$1403,0))/INDEX(Historical!$O$7:$O$1372,MATCH(B388,Historical!$B$7:$B$1403,0)))^(1/10)-1)*100)</f>
        <v>n/a</v>
      </c>
      <c r="W388" s="722" t="str">
        <f t="shared" si="89"/>
        <v>n/a</v>
      </c>
      <c r="X388" s="723">
        <f t="shared" si="90"/>
        <v>0.64607600995269587</v>
      </c>
      <c r="Y388" s="682"/>
      <c r="Z388" s="669">
        <f t="shared" si="91"/>
        <v>12.450199203187253</v>
      </c>
      <c r="AA388" s="910">
        <f t="shared" si="92"/>
        <v>15.920318725099603</v>
      </c>
      <c r="AB388" s="911">
        <v>12</v>
      </c>
      <c r="AC388" s="889">
        <v>20.079999999999998</v>
      </c>
      <c r="AD388" s="889">
        <v>1.2</v>
      </c>
      <c r="AE388" s="889">
        <v>0.65</v>
      </c>
      <c r="AF388" s="889">
        <v>3.52</v>
      </c>
      <c r="AG388" s="889">
        <v>23.400000000000002</v>
      </c>
      <c r="AH388" s="889">
        <v>61.5</v>
      </c>
      <c r="AI388" s="889">
        <v>19.48</v>
      </c>
      <c r="AJ388" s="889">
        <v>22.2</v>
      </c>
      <c r="AK388" s="889">
        <v>13.29</v>
      </c>
      <c r="AL388" s="902">
        <v>42490</v>
      </c>
      <c r="AM388" s="896">
        <v>0.2</v>
      </c>
      <c r="AN388" s="889">
        <v>0.49</v>
      </c>
      <c r="AO388" s="762">
        <f t="shared" si="93"/>
        <v>-0.79539927211772543</v>
      </c>
      <c r="AP388" s="763">
        <f t="shared" si="94"/>
        <v>15.124919452981878</v>
      </c>
      <c r="AQ388" s="912">
        <f t="shared" si="95"/>
        <v>57.817787917797588</v>
      </c>
      <c r="AR388" s="669">
        <f>INDEX(Historical!$C$7:$C$1381,MATCH(B388,Historical!$B$7:$B$1403,0))*IF(AH388="n/a",1.03,IF(AH388&lt;0,1.01,IF(AH388&gt;10,1.1,(1+AH388/100))))</f>
        <v>2.3650000000000002</v>
      </c>
      <c r="AS388" s="910">
        <f t="shared" si="96"/>
        <v>2.6015000000000006</v>
      </c>
      <c r="AT388" s="910">
        <f t="shared" si="103"/>
        <v>2.8616500000000009</v>
      </c>
      <c r="AU388" s="910">
        <f t="shared" si="103"/>
        <v>3.1478150000000014</v>
      </c>
      <c r="AV388" s="910">
        <f t="shared" si="103"/>
        <v>3.4625965000000019</v>
      </c>
      <c r="AW388" s="669">
        <f t="shared" si="98"/>
        <v>14.438561500000004</v>
      </c>
      <c r="AX388" s="770">
        <f t="shared" si="99"/>
        <v>4.516567035785787</v>
      </c>
      <c r="AY388" s="959">
        <v>0.93</v>
      </c>
      <c r="AZ388" s="896">
        <v>41.67</v>
      </c>
      <c r="BA388" s="896">
        <v>-16.97</v>
      </c>
      <c r="BB388" s="896">
        <v>-11.26</v>
      </c>
      <c r="BC388" s="896">
        <v>5.54</v>
      </c>
      <c r="BE388" s="641">
        <v>2011</v>
      </c>
      <c r="BF388" s="922">
        <f t="shared" si="100"/>
        <v>0</v>
      </c>
      <c r="BG388" s="906">
        <v>9.4</v>
      </c>
    </row>
    <row r="389" spans="1:59" ht="11.25" customHeight="1" x14ac:dyDescent="0.2">
      <c r="A389" s="895" t="s">
        <v>1313</v>
      </c>
      <c r="B389" s="899" t="s">
        <v>1314</v>
      </c>
      <c r="C389" s="957" t="s">
        <v>112</v>
      </c>
      <c r="D389" s="957" t="s">
        <v>212</v>
      </c>
      <c r="E389" s="754">
        <v>7</v>
      </c>
      <c r="F389" s="1235">
        <v>660</v>
      </c>
      <c r="G389" s="1235" t="s">
        <v>106</v>
      </c>
      <c r="H389" s="1235" t="s">
        <v>106</v>
      </c>
      <c r="I389" s="898">
        <v>28.18</v>
      </c>
      <c r="J389" s="669">
        <f t="shared" si="86"/>
        <v>1.7033356990773598</v>
      </c>
      <c r="K389" s="901">
        <v>0.12</v>
      </c>
      <c r="L389" s="911">
        <v>4</v>
      </c>
      <c r="M389" s="660">
        <f t="shared" si="87"/>
        <v>0.48</v>
      </c>
      <c r="N389" s="894" t="s">
        <v>219</v>
      </c>
      <c r="O389" s="756">
        <v>0.11</v>
      </c>
      <c r="P389" s="636">
        <v>43553</v>
      </c>
      <c r="Q389" s="636">
        <v>43570</v>
      </c>
      <c r="R389" s="660">
        <f t="shared" si="88"/>
        <v>9.0909090909090864</v>
      </c>
      <c r="S389" s="721">
        <f>IF(INDEX(Historical!$D$7:$D$1379,MATCH(B389,Historical!$B$7:$B$1403,0))=0,"n/a",(INDEX(Historical!$C$7:$C$1381,MATCH(B389,Historical!$B$7:$B$1403,0))/INDEX(Historical!$D$7:$D$1379,MATCH(B389,Historical!$B$7:$B$1403,0))-1)*100)</f>
        <v>9.302325581395344</v>
      </c>
      <c r="T389" s="721">
        <f>IF(INDEX(Historical!$F$7:$F$1372,MATCH(B389,Historical!$B$7:$B$1403,0))=0,"n/a",((INDEX(Historical!$C$7:$C$1381,MATCH(B389,Historical!$B$7:$B$1403,0))/INDEX(Historical!$F$7:$F$1372,MATCH(B389,Historical!$B$7:$B$1403,0)))^(1/3)-1)*100)</f>
        <v>10.325677865290107</v>
      </c>
      <c r="U389" s="721">
        <f>IF(INDEX(Historical!$H$7:$H$1372,MATCH(B389,Historical!$B$7:$B$1403,0))=0,"n/a",((INDEX(Historical!$C$7:$C$1381,MATCH(B389,Historical!$B$7:$B$1403,0))/INDEX(Historical!$H$7:$H$1372,MATCH(B389,Historical!$B$7:$B$1403,0)))^(1/5)-1)*100)</f>
        <v>12.570579552275095</v>
      </c>
      <c r="V389" s="721" t="str">
        <f>IF(INDEX(Historical!$O$7:$O$1372,MATCH(B389,Historical!$B$7:$B$1403,0))=0,"n/a",((INDEX(Historical!$C$7:$C$1381,MATCH(B389,Historical!$B$7:$B$1403,0))/INDEX(Historical!$O$7:$O$1372,MATCH(B389,Historical!$B$7:$B$1403,0)))^(1/10)-1)*100)</f>
        <v>n/a</v>
      </c>
      <c r="W389" s="722" t="str">
        <f t="shared" si="89"/>
        <v>n/a</v>
      </c>
      <c r="X389" s="723">
        <f t="shared" si="90"/>
        <v>6.616094501197419</v>
      </c>
      <c r="Y389" s="682"/>
      <c r="Z389" s="669">
        <f t="shared" si="91"/>
        <v>18.823529411764707</v>
      </c>
      <c r="AA389" s="910">
        <f t="shared" si="92"/>
        <v>11.050980392156863</v>
      </c>
      <c r="AB389" s="911">
        <v>6</v>
      </c>
      <c r="AC389" s="889">
        <v>2.5499999999999998</v>
      </c>
      <c r="AD389" s="889" t="s">
        <v>136</v>
      </c>
      <c r="AE389" s="889">
        <v>0.75</v>
      </c>
      <c r="AF389" s="889">
        <v>0.79</v>
      </c>
      <c r="AG389" s="889">
        <v>7.3999999999999995</v>
      </c>
      <c r="AH389" s="889">
        <v>-28.7</v>
      </c>
      <c r="AI389" s="889" t="s">
        <v>136</v>
      </c>
      <c r="AJ389" s="889">
        <v>1.9</v>
      </c>
      <c r="AK389" s="889" t="s">
        <v>136</v>
      </c>
      <c r="AL389" s="902">
        <v>196.41</v>
      </c>
      <c r="AM389" s="896">
        <v>3.2</v>
      </c>
      <c r="AN389" s="889">
        <v>0</v>
      </c>
      <c r="AO389" s="762">
        <f t="shared" si="93"/>
        <v>3.2229348591955933</v>
      </c>
      <c r="AP389" s="763">
        <f t="shared" si="94"/>
        <v>14.273915251352456</v>
      </c>
      <c r="AQ389" s="912">
        <f t="shared" si="95"/>
        <v>-37.709374667151565</v>
      </c>
      <c r="AR389" s="669">
        <f>INDEX(Historical!$C$7:$C$1381,MATCH(B389,Historical!$B$7:$B$1403,0))*IF(AH389="n/a",1.03,IF(AH389&lt;0,1.01,IF(AH389&gt;10,1.1,(1+AH389/100))))</f>
        <v>0.47469999999999996</v>
      </c>
      <c r="AS389" s="910">
        <f t="shared" si="96"/>
        <v>0.48894099999999996</v>
      </c>
      <c r="AT389" s="910">
        <f t="shared" si="103"/>
        <v>0.50360923000000002</v>
      </c>
      <c r="AU389" s="910">
        <f t="shared" si="103"/>
        <v>0.51871750690000007</v>
      </c>
      <c r="AV389" s="910">
        <f t="shared" si="103"/>
        <v>0.53427903210700012</v>
      </c>
      <c r="AW389" s="669">
        <f t="shared" si="98"/>
        <v>2.5202467690070001</v>
      </c>
      <c r="AX389" s="770">
        <f t="shared" si="99"/>
        <v>8.943388108612492</v>
      </c>
      <c r="AY389" s="959">
        <v>0.96</v>
      </c>
      <c r="AZ389" s="896">
        <v>1.81</v>
      </c>
      <c r="BA389" s="896">
        <v>-35.659999999999997</v>
      </c>
      <c r="BB389" s="896">
        <v>-16.100000000000001</v>
      </c>
      <c r="BC389" s="896">
        <v>-17.62</v>
      </c>
      <c r="BE389" s="641">
        <v>2013</v>
      </c>
      <c r="BF389" s="922">
        <f t="shared" si="100"/>
        <v>0</v>
      </c>
      <c r="BG389" s="906">
        <v>5.6000000000000005</v>
      </c>
    </row>
    <row r="390" spans="1:59" ht="11.25" customHeight="1" x14ac:dyDescent="0.2">
      <c r="A390" s="895" t="s">
        <v>1271</v>
      </c>
      <c r="B390" s="899" t="s">
        <v>1272</v>
      </c>
      <c r="C390" s="957" t="s">
        <v>246</v>
      </c>
      <c r="D390" s="957" t="s">
        <v>4333</v>
      </c>
      <c r="E390" s="754">
        <v>10</v>
      </c>
      <c r="F390" s="1235">
        <v>365</v>
      </c>
      <c r="G390" s="1213" t="s">
        <v>106</v>
      </c>
      <c r="H390" s="1213" t="s">
        <v>106</v>
      </c>
      <c r="I390" s="898">
        <v>16.82</v>
      </c>
      <c r="J390" s="669">
        <f t="shared" si="86"/>
        <v>4.756242568370987</v>
      </c>
      <c r="K390" s="901">
        <v>0.2</v>
      </c>
      <c r="L390" s="911">
        <v>4</v>
      </c>
      <c r="M390" s="660">
        <f t="shared" si="87"/>
        <v>0.8</v>
      </c>
      <c r="N390" s="894" t="s">
        <v>151</v>
      </c>
      <c r="O390" s="756">
        <v>0.18</v>
      </c>
      <c r="P390" s="885">
        <v>43700</v>
      </c>
      <c r="Q390" s="885">
        <v>43719</v>
      </c>
      <c r="R390" s="660">
        <f t="shared" si="88"/>
        <v>11.111111111111121</v>
      </c>
      <c r="S390" s="721">
        <f>IF(INDEX(Historical!$D$7:$D$1379,MATCH(B390,Historical!$B$7:$B$1403,0))=0,"n/a",(INDEX(Historical!$C$7:$C$1381,MATCH(B390,Historical!$B$7:$B$1403,0))/INDEX(Historical!$D$7:$D$1379,MATCH(B390,Historical!$B$7:$B$1403,0))-1)*100)</f>
        <v>5.555555555555558</v>
      </c>
      <c r="T390" s="721">
        <f>IF(INDEX(Historical!$F$7:$F$1372,MATCH(B390,Historical!$B$7:$B$1403,0))=0,"n/a",((INDEX(Historical!$C$7:$C$1381,MATCH(B390,Historical!$B$7:$B$1403,0))/INDEX(Historical!$F$7:$F$1372,MATCH(B390,Historical!$B$7:$B$1403,0)))^(1/3)-1)*100)</f>
        <v>19.983162620797668</v>
      </c>
      <c r="U390" s="721">
        <f>IF(INDEX(Historical!$H$7:$H$1372,MATCH(B390,Historical!$B$7:$B$1403,0))=0,"n/a",((INDEX(Historical!$C$7:$C$1381,MATCH(B390,Historical!$B$7:$B$1403,0))/INDEX(Historical!$H$7:$H$1372,MATCH(B390,Historical!$B$7:$B$1403,0)))^(1/5)-1)*100)</f>
        <v>18.88654957871243</v>
      </c>
      <c r="V390" s="721">
        <f>IF(INDEX(Historical!$O$7:$O$1372,MATCH(B390,Historical!$B$7:$B$1403,0))=0,"n/a",((INDEX(Historical!$C$7:$C$1381,MATCH(B390,Historical!$B$7:$B$1403,0))/INDEX(Historical!$O$7:$O$1372,MATCH(B390,Historical!$B$7:$B$1403,0)))^(1/10)-1)*100)</f>
        <v>42.507949480427818</v>
      </c>
      <c r="W390" s="722">
        <f t="shared" si="89"/>
        <v>0.44430629587081055</v>
      </c>
      <c r="X390" s="723">
        <f t="shared" si="90"/>
        <v>8.584795263051106</v>
      </c>
      <c r="Y390" s="899"/>
      <c r="Z390" s="669">
        <f t="shared" si="91"/>
        <v>75.471698113207552</v>
      </c>
      <c r="AA390" s="910">
        <f t="shared" si="92"/>
        <v>15.867924528301886</v>
      </c>
      <c r="AB390" s="911">
        <v>12</v>
      </c>
      <c r="AC390" s="889">
        <v>1.06</v>
      </c>
      <c r="AD390" s="889">
        <v>1.21</v>
      </c>
      <c r="AE390" s="889">
        <v>0.41</v>
      </c>
      <c r="AF390" s="889">
        <v>1.23</v>
      </c>
      <c r="AG390" s="889">
        <v>10</v>
      </c>
      <c r="AH390" s="889">
        <v>15.9</v>
      </c>
      <c r="AI390" s="889">
        <v>17.649999999999999</v>
      </c>
      <c r="AJ390" s="889">
        <v>2.1999999999999997</v>
      </c>
      <c r="AK390" s="889">
        <v>13.100000000000001</v>
      </c>
      <c r="AL390" s="902">
        <v>326.48</v>
      </c>
      <c r="AM390" s="896">
        <v>0.89999999999999991</v>
      </c>
      <c r="AN390" s="889">
        <v>0</v>
      </c>
      <c r="AO390" s="762">
        <f t="shared" si="93"/>
        <v>7.7748676187815295</v>
      </c>
      <c r="AP390" s="763">
        <f t="shared" si="94"/>
        <v>23.642792147083416</v>
      </c>
      <c r="AQ390" s="912">
        <f t="shared" si="95"/>
        <v>-6.8631898291280802</v>
      </c>
      <c r="AR390" s="669">
        <f>INDEX(Historical!$C$7:$C$1381,MATCH(B390,Historical!$B$7:$B$1403,0))*IF(AH390="n/a",1.03,IF(AH390&lt;0,1.01,IF(AH390&gt;10,1.1,(1+AH390/100))))</f>
        <v>0.83600000000000008</v>
      </c>
      <c r="AS390" s="910">
        <f t="shared" si="96"/>
        <v>0.9196000000000002</v>
      </c>
      <c r="AT390" s="910">
        <f t="shared" si="103"/>
        <v>1.0115600000000002</v>
      </c>
      <c r="AU390" s="910">
        <f t="shared" si="103"/>
        <v>1.1127160000000003</v>
      </c>
      <c r="AV390" s="910">
        <f t="shared" si="103"/>
        <v>1.2239876000000003</v>
      </c>
      <c r="AW390" s="669">
        <f t="shared" si="98"/>
        <v>5.1038636000000013</v>
      </c>
      <c r="AX390" s="770">
        <f t="shared" si="99"/>
        <v>30.344016646848999</v>
      </c>
      <c r="AY390" s="959">
        <v>0.96</v>
      </c>
      <c r="AZ390" s="896">
        <v>8.59</v>
      </c>
      <c r="BA390" s="896">
        <v>-32.96</v>
      </c>
      <c r="BB390" s="896">
        <v>-14.729999999999999</v>
      </c>
      <c r="BC390" s="896">
        <v>-12.19</v>
      </c>
      <c r="BE390" s="641">
        <v>2010</v>
      </c>
      <c r="BF390" s="922">
        <f t="shared" si="100"/>
        <v>0</v>
      </c>
      <c r="BG390" s="906">
        <v>5.0999999999999996</v>
      </c>
    </row>
    <row r="391" spans="1:59" ht="11.25" customHeight="1" x14ac:dyDescent="0.2">
      <c r="A391" s="895" t="s">
        <v>4102</v>
      </c>
      <c r="B391" s="899" t="s">
        <v>4103</v>
      </c>
      <c r="C391" s="957" t="s">
        <v>246</v>
      </c>
      <c r="D391" s="957" t="s">
        <v>4333</v>
      </c>
      <c r="E391" s="754">
        <v>10</v>
      </c>
      <c r="F391" s="1235">
        <v>366</v>
      </c>
      <c r="G391" s="1235" t="s">
        <v>106</v>
      </c>
      <c r="H391" s="1235" t="s">
        <v>106</v>
      </c>
      <c r="I391" s="898">
        <v>16.670000000000002</v>
      </c>
      <c r="J391" s="669">
        <f t="shared" ref="J391:J454" si="104">(M391/I391)*100</f>
        <v>4.559088182363527</v>
      </c>
      <c r="K391" s="901">
        <v>0.19</v>
      </c>
      <c r="L391" s="911">
        <v>4</v>
      </c>
      <c r="M391" s="660">
        <f t="shared" ref="M391:M454" si="105">K391*L391</f>
        <v>0.76</v>
      </c>
      <c r="N391" s="894" t="s">
        <v>151</v>
      </c>
      <c r="O391" s="756">
        <v>0.17</v>
      </c>
      <c r="P391" s="885">
        <v>43700</v>
      </c>
      <c r="Q391" s="885">
        <v>43719</v>
      </c>
      <c r="R391" s="660">
        <f t="shared" ref="R391:R454" si="106">(K391-O391)/O391*100</f>
        <v>11.764705882352935</v>
      </c>
      <c r="S391" s="721">
        <f>IF(INDEX(Historical!$D$7:$D$1379,MATCH(B391,Historical!$B$7:$B$1403,0))=0,"n/a",(INDEX(Historical!$C$7:$C$1381,MATCH(B391,Historical!$B$7:$B$1403,0))/INDEX(Historical!$D$7:$D$1379,MATCH(B391,Historical!$B$7:$B$1403,0))-1)*100)</f>
        <v>5.8823529411764497</v>
      </c>
      <c r="T391" s="721">
        <f>IF(INDEX(Historical!$F$7:$F$1372,MATCH(B391,Historical!$B$7:$B$1403,0))=0,"n/a",((INDEX(Historical!$C$7:$C$1381,MATCH(B391,Historical!$B$7:$B$1403,0))/INDEX(Historical!$F$7:$F$1372,MATCH(B391,Historical!$B$7:$B$1403,0)))^(1/3)-1)*100)</f>
        <v>20.160427998514162</v>
      </c>
      <c r="U391" s="721">
        <f>IF(INDEX(Historical!$H$7:$H$1372,MATCH(B391,Historical!$B$7:$B$1403,0))=0,"n/a",((INDEX(Historical!$C$7:$C$1381,MATCH(B391,Historical!$B$7:$B$1403,0))/INDEX(Historical!$H$7:$H$1372,MATCH(B391,Historical!$B$7:$B$1403,0)))^(1/5)-1)*100)</f>
        <v>19.13578981670916</v>
      </c>
      <c r="V391" s="721">
        <f>IF(INDEX(Historical!$O$7:$O$1372,MATCH(B391,Historical!$B$7:$B$1403,0))=0,"n/a",((INDEX(Historical!$C$7:$C$1381,MATCH(B391,Historical!$B$7:$B$1403,0))/INDEX(Historical!$O$7:$O$1372,MATCH(B391,Historical!$B$7:$B$1403,0)))^(1/10)-1)*100)</f>
        <v>43.096908110525554</v>
      </c>
      <c r="W391" s="722">
        <f t="shared" ref="W391:W454" si="107">IF(OR(U391&lt;=0,U391="n/a",V391&lt;=0,V391="n/a"),"n/a",U391/V391)</f>
        <v>0.44401769536770153</v>
      </c>
      <c r="X391" s="723" t="str">
        <f t="shared" ref="X391:X454" si="108">IF(OR(AJ391&lt;=0,AJ391="n/a",U391&lt;=0,U391="n/a"),"n/a",U391/AJ391)</f>
        <v>n/a</v>
      </c>
      <c r="Y391" s="899"/>
      <c r="Z391" s="669">
        <f t="shared" ref="Z391:Z454" si="109">IF(OR(AC391&lt;0.01,AC391="n/a"),"n/a",M391/AC391*100)</f>
        <v>70.370370370370367</v>
      </c>
      <c r="AA391" s="910">
        <f t="shared" ref="AA391:AA454" si="110">IF(OR(AC391&lt;0.01,AC391="n/a"),"n/a",I391/AC391)</f>
        <v>15.435185185185185</v>
      </c>
      <c r="AB391" s="911">
        <v>12</v>
      </c>
      <c r="AC391" s="889">
        <v>1.08</v>
      </c>
      <c r="AD391" s="889" t="s">
        <v>136</v>
      </c>
      <c r="AE391" s="889">
        <v>0.03</v>
      </c>
      <c r="AF391" s="889">
        <v>1.26</v>
      </c>
      <c r="AG391" s="889" t="s">
        <v>136</v>
      </c>
      <c r="AH391" s="889" t="s">
        <v>136</v>
      </c>
      <c r="AI391" s="889" t="s">
        <v>136</v>
      </c>
      <c r="AJ391" s="889" t="s">
        <v>136</v>
      </c>
      <c r="AK391" s="889" t="s">
        <v>136</v>
      </c>
      <c r="AL391" s="902">
        <v>25.59</v>
      </c>
      <c r="AM391" s="896" t="s">
        <v>136</v>
      </c>
      <c r="AN391" s="889" t="s">
        <v>136</v>
      </c>
      <c r="AO391" s="762">
        <f t="shared" ref="AO391:AO454" si="111">IF(U391="n/a","n/a",IF(AA391&lt;0,"n/a",IF(AA391="n/a","n/a",J391+U391-AA391)))</f>
        <v>8.2596928138875025</v>
      </c>
      <c r="AP391" s="763">
        <f t="shared" ref="AP391:AP454" si="112">IF(U391="n/a","n/a",J391+U391)</f>
        <v>23.694877999072688</v>
      </c>
      <c r="AQ391" s="912">
        <f t="shared" ref="AQ391:AQ454" si="113">IF(OR(AC391&lt;0.01,AF391="n/a"),"n/a",(I391/SQRT(22.5*AC391*(I391/AF391))-1)*100)</f>
        <v>-7.0284790717947683</v>
      </c>
      <c r="AR391" s="669">
        <f>INDEX(Historical!$C$7:$C$1381,MATCH(B391,Historical!$B$7:$B$1403,0))*IF(AH391="n/a",1.03,IF(AH391&lt;0,1.01,IF(AH391&gt;10,1.1,(1+AH391/100))))</f>
        <v>0.74160000000000004</v>
      </c>
      <c r="AS391" s="910">
        <f t="shared" ref="AS391:AS454" si="114">IF($AI391="n/a",1.03*AR391,IF($AI391&lt;0,1.01*AR391,IF($AI391&gt;10,1.1*AR391,(1+$AI391/100)*AR391)))</f>
        <v>0.76384800000000008</v>
      </c>
      <c r="AT391" s="910">
        <f t="shared" si="103"/>
        <v>0.78676344000000009</v>
      </c>
      <c r="AU391" s="910">
        <f t="shared" si="103"/>
        <v>0.81036634320000012</v>
      </c>
      <c r="AV391" s="910">
        <f t="shared" si="103"/>
        <v>0.83467733349600015</v>
      </c>
      <c r="AW391" s="669">
        <f t="shared" ref="AW391:AW454" si="115">SUM(AR391:AV391)</f>
        <v>3.9372551166960004</v>
      </c>
      <c r="AX391" s="770">
        <f t="shared" ref="AX391:AX454" si="116">AW391/I391*100</f>
        <v>23.618806938788243</v>
      </c>
      <c r="AY391" s="959" t="s">
        <v>136</v>
      </c>
      <c r="AZ391" s="896">
        <v>6.52</v>
      </c>
      <c r="BA391" s="896">
        <v>-32.129999999999995</v>
      </c>
      <c r="BB391" s="896">
        <v>-14.149999999999999</v>
      </c>
      <c r="BC391" s="896">
        <v>-20.190000000000001</v>
      </c>
      <c r="BE391" s="641">
        <v>2010</v>
      </c>
      <c r="BF391" s="922">
        <f t="shared" ref="BF391:BF454" si="117">IF(BE391&gt;2008,0,IF(BE391&gt;2001,1,IF(BE391&gt;1990,2,IF(BE391&gt;1980,3,IF(BE391&gt;1973,4,IF(BE391&gt;1970,5,IF(BE391&gt;1960,6,IF(BE391&gt;1958,7,IF(BE391&gt;1953,8,9)))))))))</f>
        <v>0</v>
      </c>
      <c r="BG391" s="906" t="s">
        <v>136</v>
      </c>
    </row>
    <row r="392" spans="1:59" ht="11.25" customHeight="1" x14ac:dyDescent="0.2">
      <c r="A392" s="895" t="s">
        <v>4197</v>
      </c>
      <c r="B392" s="899" t="s">
        <v>4198</v>
      </c>
      <c r="C392" s="957" t="s">
        <v>108</v>
      </c>
      <c r="D392" s="957" t="s">
        <v>4355</v>
      </c>
      <c r="E392" s="754">
        <v>8</v>
      </c>
      <c r="F392" s="1235">
        <v>575</v>
      </c>
      <c r="G392" s="1235" t="s">
        <v>37</v>
      </c>
      <c r="H392" s="1235" t="s">
        <v>37</v>
      </c>
      <c r="I392" s="898">
        <v>21.74</v>
      </c>
      <c r="J392" s="669">
        <f t="shared" si="104"/>
        <v>2.2079116835326587</v>
      </c>
      <c r="K392" s="901">
        <v>0.12</v>
      </c>
      <c r="L392" s="911">
        <v>4</v>
      </c>
      <c r="M392" s="660">
        <f t="shared" si="105"/>
        <v>0.48</v>
      </c>
      <c r="N392" s="894" t="s">
        <v>145</v>
      </c>
      <c r="O392" s="756">
        <v>0.1</v>
      </c>
      <c r="P392" s="885">
        <v>43630</v>
      </c>
      <c r="Q392" s="885">
        <v>43647</v>
      </c>
      <c r="R392" s="660">
        <f t="shared" si="106"/>
        <v>19.999999999999989</v>
      </c>
      <c r="S392" s="721">
        <f>IF(INDEX(Historical!$D$7:$D$1379,MATCH(B392,Historical!$B$7:$B$1403,0))=0,"n/a",(INDEX(Historical!$C$7:$C$1381,MATCH(B392,Historical!$B$7:$B$1403,0))/INDEX(Historical!$D$7:$D$1379,MATCH(B392,Historical!$B$7:$B$1403,0))-1)*100)</f>
        <v>29.411764705882337</v>
      </c>
      <c r="T392" s="721">
        <f>IF(INDEX(Historical!$F$7:$F$1372,MATCH(B392,Historical!$B$7:$B$1403,0))=0,"n/a",((INDEX(Historical!$C$7:$C$1381,MATCH(B392,Historical!$B$7:$B$1403,0))/INDEX(Historical!$F$7:$F$1372,MATCH(B392,Historical!$B$7:$B$1403,0)))^(1/3)-1)*100)</f>
        <v>30.059144685138683</v>
      </c>
      <c r="U392" s="721">
        <f>IF(INDEX(Historical!$H$7:$H$1372,MATCH(B392,Historical!$B$7:$B$1403,0))=0,"n/a",((INDEX(Historical!$C$7:$C$1381,MATCH(B392,Historical!$B$7:$B$1403,0))/INDEX(Historical!$H$7:$H$1372,MATCH(B392,Historical!$B$7:$B$1403,0)))^(1/5)-1)*100)</f>
        <v>19.653676552950429</v>
      </c>
      <c r="V392" s="721">
        <f>IF(INDEX(Historical!$O$7:$O$1372,MATCH(B392,Historical!$B$7:$B$1403,0))=0,"n/a",((INDEX(Historical!$C$7:$C$1381,MATCH(B392,Historical!$B$7:$B$1403,0))/INDEX(Historical!$O$7:$O$1372,MATCH(B392,Historical!$B$7:$B$1403,0)))^(1/10)-1)*100)</f>
        <v>-0.67430279167030038</v>
      </c>
      <c r="W392" s="722" t="str">
        <f t="shared" si="107"/>
        <v>n/a</v>
      </c>
      <c r="X392" s="723">
        <f t="shared" si="108"/>
        <v>1.0344040291026542</v>
      </c>
      <c r="Y392" s="692"/>
      <c r="Z392" s="669">
        <f t="shared" si="109"/>
        <v>18.677042801556421</v>
      </c>
      <c r="AA392" s="910">
        <f t="shared" si="110"/>
        <v>8.4591439688715955</v>
      </c>
      <c r="AB392" s="911">
        <v>12</v>
      </c>
      <c r="AC392" s="889">
        <v>2.57</v>
      </c>
      <c r="AD392" s="889" t="s">
        <v>136</v>
      </c>
      <c r="AE392" s="889">
        <v>2.13</v>
      </c>
      <c r="AF392" s="889">
        <v>1.21</v>
      </c>
      <c r="AG392" s="889">
        <v>13</v>
      </c>
      <c r="AH392" s="889">
        <v>36.9</v>
      </c>
      <c r="AI392" s="889" t="s">
        <v>136</v>
      </c>
      <c r="AJ392" s="889">
        <v>19</v>
      </c>
      <c r="AK392" s="889" t="s">
        <v>136</v>
      </c>
      <c r="AL392" s="902">
        <v>136.31</v>
      </c>
      <c r="AM392" s="896">
        <v>0.2</v>
      </c>
      <c r="AN392" s="889">
        <v>0.44</v>
      </c>
      <c r="AO392" s="762">
        <f t="shared" si="111"/>
        <v>13.402444267611491</v>
      </c>
      <c r="AP392" s="763">
        <f t="shared" si="112"/>
        <v>21.861588236483087</v>
      </c>
      <c r="AQ392" s="912">
        <f t="shared" si="113"/>
        <v>-32.55268985732598</v>
      </c>
      <c r="AR392" s="669">
        <f>INDEX(Historical!$C$7:$C$1381,MATCH(B392,Historical!$B$7:$B$1403,0))*IF(AH392="n/a",1.03,IF(AH392&lt;0,1.01,IF(AH392&gt;10,1.1,(1+AH392/100))))</f>
        <v>0.48400000000000004</v>
      </c>
      <c r="AS392" s="910">
        <f t="shared" si="114"/>
        <v>0.49852000000000007</v>
      </c>
      <c r="AT392" s="910">
        <f t="shared" si="103"/>
        <v>0.51347560000000014</v>
      </c>
      <c r="AU392" s="910">
        <f t="shared" si="103"/>
        <v>0.5288798680000002</v>
      </c>
      <c r="AV392" s="910">
        <f t="shared" si="103"/>
        <v>0.54474626404000026</v>
      </c>
      <c r="AW392" s="669">
        <f t="shared" si="115"/>
        <v>2.5696217320400008</v>
      </c>
      <c r="AX392" s="770">
        <f t="shared" si="116"/>
        <v>11.81978717589697</v>
      </c>
      <c r="AY392" s="959">
        <v>0.25</v>
      </c>
      <c r="AZ392" s="896">
        <v>5.89</v>
      </c>
      <c r="BA392" s="896">
        <v>-21.66</v>
      </c>
      <c r="BB392" s="896">
        <v>-10.68</v>
      </c>
      <c r="BC392" s="896">
        <v>-11.020000000000001</v>
      </c>
      <c r="BE392" s="641">
        <v>2012</v>
      </c>
      <c r="BF392" s="922">
        <f t="shared" si="117"/>
        <v>0</v>
      </c>
      <c r="BG392" s="906">
        <v>0.89999999999999991</v>
      </c>
    </row>
    <row r="393" spans="1:59" s="796" customFormat="1" ht="11.25" customHeight="1" x14ac:dyDescent="0.2">
      <c r="A393" s="777" t="s">
        <v>609</v>
      </c>
      <c r="B393" s="804" t="s">
        <v>610</v>
      </c>
      <c r="C393" s="957" t="s">
        <v>123</v>
      </c>
      <c r="D393" s="957" t="s">
        <v>4188</v>
      </c>
      <c r="E393" s="778">
        <v>16</v>
      </c>
      <c r="F393" s="1235">
        <v>249</v>
      </c>
      <c r="G393" s="1234" t="s">
        <v>37</v>
      </c>
      <c r="H393" s="1234" t="s">
        <v>37</v>
      </c>
      <c r="I393" s="779">
        <v>35.75</v>
      </c>
      <c r="J393" s="780">
        <f t="shared" si="104"/>
        <v>2.6013986013986017</v>
      </c>
      <c r="K393" s="781">
        <v>0.23250000000000001</v>
      </c>
      <c r="L393" s="782">
        <v>4</v>
      </c>
      <c r="M393" s="783">
        <f t="shared" si="105"/>
        <v>0.93</v>
      </c>
      <c r="N393" s="784" t="s">
        <v>209</v>
      </c>
      <c r="O393" s="1058">
        <v>0.23</v>
      </c>
      <c r="P393" s="786">
        <v>43881</v>
      </c>
      <c r="Q393" s="786">
        <v>43896</v>
      </c>
      <c r="R393" s="783">
        <f t="shared" si="106"/>
        <v>1.0869565217391313</v>
      </c>
      <c r="S393" s="721">
        <f>IF(INDEX(Historical!$D$7:$D$1379,MATCH(B393,Historical!$B$7:$B$1403,0))=0,"n/a",(INDEX(Historical!$C$7:$C$1381,MATCH(B393,Historical!$B$7:$B$1403,0))/INDEX(Historical!$D$7:$D$1379,MATCH(B393,Historical!$B$7:$B$1403,0))-1)*100)</f>
        <v>3.3707865168539408</v>
      </c>
      <c r="T393" s="721">
        <f>IF(INDEX(Historical!$F$7:$F$1372,MATCH(B393,Historical!$B$7:$B$1403,0))=0,"n/a",((INDEX(Historical!$C$7:$C$1381,MATCH(B393,Historical!$B$7:$B$1403,0))/INDEX(Historical!$F$7:$F$1372,MATCH(B393,Historical!$B$7:$B$1403,0)))^(1/3)-1)*100)</f>
        <v>3.9101547621242849</v>
      </c>
      <c r="U393" s="721">
        <f>IF(INDEX(Historical!$H$7:$H$1372,MATCH(B393,Historical!$B$7:$B$1403,0))=0,"n/a",((INDEX(Historical!$C$7:$C$1381,MATCH(B393,Historical!$B$7:$B$1403,0))/INDEX(Historical!$H$7:$H$1372,MATCH(B393,Historical!$B$7:$B$1403,0)))^(1/5)-1)*100)</f>
        <v>4.4506679342421807</v>
      </c>
      <c r="V393" s="721">
        <f>IF(INDEX(Historical!$O$7:$O$1372,MATCH(B393,Historical!$B$7:$B$1403,0))=0,"n/a",((INDEX(Historical!$C$7:$C$1381,MATCH(B393,Historical!$B$7:$B$1403,0))/INDEX(Historical!$O$7:$O$1372,MATCH(B393,Historical!$B$7:$B$1403,0)))^(1/10)-1)*100)</f>
        <v>5.472540459911901</v>
      </c>
      <c r="W393" s="722">
        <f t="shared" si="107"/>
        <v>0.81327273262659971</v>
      </c>
      <c r="X393" s="723">
        <f t="shared" si="108"/>
        <v>0.75435049732918324</v>
      </c>
      <c r="Y393" s="797" t="s">
        <v>4221</v>
      </c>
      <c r="Z393" s="780">
        <f t="shared" si="109"/>
        <v>36.186770428015571</v>
      </c>
      <c r="AA393" s="788">
        <f t="shared" si="110"/>
        <v>13.910505836575876</v>
      </c>
      <c r="AB393" s="782">
        <v>3</v>
      </c>
      <c r="AC393" s="789">
        <v>2.57</v>
      </c>
      <c r="AD393" s="789" t="s">
        <v>136</v>
      </c>
      <c r="AE393" s="789">
        <v>0.71</v>
      </c>
      <c r="AF393" s="789">
        <v>1.62</v>
      </c>
      <c r="AG393" s="789">
        <v>12.1</v>
      </c>
      <c r="AH393" s="789">
        <v>204.70000000000002</v>
      </c>
      <c r="AI393" s="789" t="s">
        <v>136</v>
      </c>
      <c r="AJ393" s="789">
        <v>5.8999999999999995</v>
      </c>
      <c r="AK393" s="789" t="s">
        <v>136</v>
      </c>
      <c r="AL393" s="790">
        <v>386.1</v>
      </c>
      <c r="AM393" s="791">
        <v>9.5</v>
      </c>
      <c r="AN393" s="789">
        <v>0.28999999999999998</v>
      </c>
      <c r="AO393" s="792">
        <f t="shared" si="111"/>
        <v>-6.8584393009350935</v>
      </c>
      <c r="AP393" s="793">
        <f t="shared" si="112"/>
        <v>7.0520665356407823</v>
      </c>
      <c r="AQ393" s="794">
        <f t="shared" si="113"/>
        <v>7.7790754665607587E-2</v>
      </c>
      <c r="AR393" s="669">
        <f>INDEX(Historical!$C$7:$C$1381,MATCH(B393,Historical!$B$7:$B$1403,0))*IF(AH393="n/a",1.03,IF(AH393&lt;0,1.01,IF(AH393&gt;10,1.1,(1+AH393/100))))</f>
        <v>1.0120000000000002</v>
      </c>
      <c r="AS393" s="788">
        <f t="shared" si="114"/>
        <v>1.0423600000000002</v>
      </c>
      <c r="AT393" s="788">
        <f t="shared" si="103"/>
        <v>1.0736308000000001</v>
      </c>
      <c r="AU393" s="788">
        <f t="shared" si="103"/>
        <v>1.1058397240000002</v>
      </c>
      <c r="AV393" s="788">
        <f t="shared" si="103"/>
        <v>1.1390149157200002</v>
      </c>
      <c r="AW393" s="780">
        <f t="shared" si="115"/>
        <v>5.3728454397200007</v>
      </c>
      <c r="AX393" s="795">
        <f t="shared" si="116"/>
        <v>15.02893829292308</v>
      </c>
      <c r="AY393" s="960">
        <v>0.85</v>
      </c>
      <c r="AZ393" s="791">
        <v>9.0300000000000011</v>
      </c>
      <c r="BA393" s="791">
        <v>-25.430000000000003</v>
      </c>
      <c r="BB393" s="791">
        <v>-16.73</v>
      </c>
      <c r="BC393" s="791">
        <v>-15.15</v>
      </c>
      <c r="BD393" s="933"/>
      <c r="BE393" s="641">
        <v>2005</v>
      </c>
      <c r="BF393" s="922">
        <f t="shared" si="117"/>
        <v>1</v>
      </c>
      <c r="BG393" s="847">
        <v>7.0000000000000009</v>
      </c>
    </row>
    <row r="394" spans="1:59" ht="11.25" customHeight="1" x14ac:dyDescent="0.2">
      <c r="A394" s="905" t="s">
        <v>4573</v>
      </c>
      <c r="B394" s="899" t="s">
        <v>4538</v>
      </c>
      <c r="C394" s="957" t="s">
        <v>112</v>
      </c>
      <c r="D394" s="957" t="s">
        <v>4361</v>
      </c>
      <c r="E394" s="754">
        <v>5</v>
      </c>
      <c r="F394" s="1235">
        <v>839</v>
      </c>
      <c r="G394" s="1235" t="s">
        <v>106</v>
      </c>
      <c r="H394" s="1235" t="s">
        <v>106</v>
      </c>
      <c r="I394" s="898">
        <v>64.63</v>
      </c>
      <c r="J394" s="669">
        <f t="shared" si="104"/>
        <v>1.0521429676620766</v>
      </c>
      <c r="K394" s="901">
        <v>0.17</v>
      </c>
      <c r="L394" s="911">
        <v>4</v>
      </c>
      <c r="M394" s="660">
        <f t="shared" si="105"/>
        <v>0.68</v>
      </c>
      <c r="N394" s="894" t="s">
        <v>693</v>
      </c>
      <c r="O394" s="756">
        <v>0.15</v>
      </c>
      <c r="P394" s="885">
        <v>43678</v>
      </c>
      <c r="Q394" s="885">
        <v>43686</v>
      </c>
      <c r="R394" s="660">
        <f t="shared" si="106"/>
        <v>13.333333333333346</v>
      </c>
      <c r="S394" s="721">
        <f>IF(INDEX(Historical!$D$7:$D$1379,MATCH(B394,Historical!$B$7:$B$1403,0))=0,"n/a",(INDEX(Historical!$C$7:$C$1381,MATCH(B394,Historical!$B$7:$B$1403,0))/INDEX(Historical!$D$7:$D$1379,MATCH(B394,Historical!$B$7:$B$1403,0))-1)*100)</f>
        <v>16.36363636363636</v>
      </c>
      <c r="T394" s="721">
        <f>IF(INDEX(Historical!$F$7:$F$1372,MATCH(B394,Historical!$B$7:$B$1403,0))=0,"n/a",((INDEX(Historical!$C$7:$C$1381,MATCH(B394,Historical!$B$7:$B$1403,0))/INDEX(Historical!$F$7:$F$1372,MATCH(B394,Historical!$B$7:$B$1403,0)))^(1/3)-1)*100)</f>
        <v>14.174864832757761</v>
      </c>
      <c r="U394" s="721" t="str">
        <f>IF(INDEX(Historical!$H$7:$H$1372,MATCH(B394,Historical!$B$7:$B$1403,0))=0,"n/a",((INDEX(Historical!$C$7:$C$1381,MATCH(B394,Historical!$B$7:$B$1403,0))/INDEX(Historical!$H$7:$H$1372,MATCH(B394,Historical!$B$7:$B$1403,0)))^(1/5)-1)*100)</f>
        <v>n/a</v>
      </c>
      <c r="V394" s="721" t="str">
        <f>IF(INDEX(Historical!$O$7:$O$1372,MATCH(B394,Historical!$B$7:$B$1403,0))=0,"n/a",((INDEX(Historical!$C$7:$C$1381,MATCH(B394,Historical!$B$7:$B$1403,0))/INDEX(Historical!$O$7:$O$1372,MATCH(B394,Historical!$B$7:$B$1403,0)))^(1/10)-1)*100)</f>
        <v>n/a</v>
      </c>
      <c r="W394" s="722" t="str">
        <f t="shared" si="107"/>
        <v>n/a</v>
      </c>
      <c r="X394" s="723" t="str">
        <f t="shared" si="108"/>
        <v>n/a</v>
      </c>
      <c r="Y394" s="900"/>
      <c r="Z394" s="669">
        <f t="shared" si="109"/>
        <v>18.994413407821231</v>
      </c>
      <c r="AA394" s="910">
        <f t="shared" si="110"/>
        <v>18.053072625698324</v>
      </c>
      <c r="AB394" s="911">
        <v>12</v>
      </c>
      <c r="AC394" s="889">
        <v>3.58</v>
      </c>
      <c r="AD394" s="889">
        <v>1.85</v>
      </c>
      <c r="AE394" s="889">
        <v>2.2999999999999998</v>
      </c>
      <c r="AF394" s="889">
        <v>3.77</v>
      </c>
      <c r="AG394" s="889">
        <v>21.6</v>
      </c>
      <c r="AH394" s="889">
        <v>18.3</v>
      </c>
      <c r="AI394" s="889">
        <v>11.74</v>
      </c>
      <c r="AJ394" s="889">
        <v>11</v>
      </c>
      <c r="AK394" s="889">
        <v>9.76</v>
      </c>
      <c r="AL394" s="902">
        <v>5420</v>
      </c>
      <c r="AM394" s="896">
        <v>0.4</v>
      </c>
      <c r="AN394" s="889">
        <v>0.73</v>
      </c>
      <c r="AO394" s="762" t="str">
        <f t="shared" si="111"/>
        <v>n/a</v>
      </c>
      <c r="AP394" s="763" t="str">
        <f t="shared" si="112"/>
        <v>n/a</v>
      </c>
      <c r="AQ394" s="912">
        <f t="shared" si="113"/>
        <v>73.922184130825428</v>
      </c>
      <c r="AR394" s="669">
        <f>INDEX(Historical!$C$7:$C$1381,MATCH(B394,Historical!$B$7:$B$1403,0))*IF(AH394="n/a",1.03,IF(AH394&lt;0,1.01,IF(AH394&gt;10,1.1,(1+AH394/100))))</f>
        <v>0.70400000000000007</v>
      </c>
      <c r="AS394" s="910">
        <f t="shared" si="114"/>
        <v>0.77440000000000009</v>
      </c>
      <c r="AT394" s="910">
        <f t="shared" si="103"/>
        <v>0.84998143999999998</v>
      </c>
      <c r="AU394" s="910">
        <f t="shared" si="103"/>
        <v>0.93293962854399992</v>
      </c>
      <c r="AV394" s="910">
        <f t="shared" si="103"/>
        <v>1.0239945362898941</v>
      </c>
      <c r="AW394" s="669">
        <f t="shared" si="115"/>
        <v>4.2853156048338947</v>
      </c>
      <c r="AX394" s="770">
        <f t="shared" si="116"/>
        <v>6.6305362909390304</v>
      </c>
      <c r="AY394" s="959">
        <v>1</v>
      </c>
      <c r="AZ394" s="896">
        <v>-1.49</v>
      </c>
      <c r="BA394" s="896">
        <v>-25.71</v>
      </c>
      <c r="BB394" s="896">
        <v>-13.22</v>
      </c>
      <c r="BC394" s="896">
        <v>-16.809999999999999</v>
      </c>
      <c r="BE394" s="641">
        <v>2015</v>
      </c>
      <c r="BF394" s="922">
        <f t="shared" si="117"/>
        <v>0</v>
      </c>
      <c r="BG394" s="906">
        <v>9.7000000000000011</v>
      </c>
    </row>
    <row r="395" spans="1:59" ht="11.25" customHeight="1" x14ac:dyDescent="0.2">
      <c r="A395" s="895" t="s">
        <v>1315</v>
      </c>
      <c r="B395" s="899" t="s">
        <v>1316</v>
      </c>
      <c r="C395" s="957" t="s">
        <v>112</v>
      </c>
      <c r="D395" s="957" t="s">
        <v>212</v>
      </c>
      <c r="E395" s="754">
        <v>8</v>
      </c>
      <c r="F395" s="1235">
        <v>570</v>
      </c>
      <c r="G395" s="1158" t="s">
        <v>106</v>
      </c>
      <c r="H395" s="1158" t="s">
        <v>106</v>
      </c>
      <c r="I395" s="898">
        <v>48.14</v>
      </c>
      <c r="J395" s="669">
        <f t="shared" si="104"/>
        <v>2.6381387619443291</v>
      </c>
      <c r="K395" s="901">
        <v>0.3175</v>
      </c>
      <c r="L395" s="911">
        <v>4</v>
      </c>
      <c r="M395" s="660">
        <f t="shared" si="105"/>
        <v>1.27</v>
      </c>
      <c r="N395" s="894" t="s">
        <v>148</v>
      </c>
      <c r="O395" s="756">
        <v>0.31</v>
      </c>
      <c r="P395" s="885">
        <v>43615</v>
      </c>
      <c r="Q395" s="885">
        <v>43630</v>
      </c>
      <c r="R395" s="660">
        <f t="shared" si="106"/>
        <v>2.4193548387096793</v>
      </c>
      <c r="S395" s="721">
        <f>IF(INDEX(Historical!$D$7:$D$1379,MATCH(B395,Historical!$B$7:$B$1403,0))=0,"n/a",(INDEX(Historical!$C$7:$C$1381,MATCH(B395,Historical!$B$7:$B$1403,0))/INDEX(Historical!$D$7:$D$1379,MATCH(B395,Historical!$B$7:$B$1403,0))-1)*100)</f>
        <v>2.4340770791074995</v>
      </c>
      <c r="T395" s="721">
        <f>IF(INDEX(Historical!$F$7:$F$1372,MATCH(B395,Historical!$B$7:$B$1403,0))=0,"n/a",((INDEX(Historical!$C$7:$C$1381,MATCH(B395,Historical!$B$7:$B$1403,0))/INDEX(Historical!$F$7:$F$1372,MATCH(B395,Historical!$B$7:$B$1403,0)))^(1/3)-1)*100)</f>
        <v>2.5687764964034576</v>
      </c>
      <c r="U395" s="721">
        <f>IF(INDEX(Historical!$H$7:$H$1372,MATCH(B395,Historical!$B$7:$B$1403,0))=0,"n/a",((INDEX(Historical!$C$7:$C$1381,MATCH(B395,Historical!$B$7:$B$1403,0))/INDEX(Historical!$H$7:$H$1372,MATCH(B395,Historical!$B$7:$B$1403,0)))^(1/5)-1)*100)</f>
        <v>3.267719041044459</v>
      </c>
      <c r="V395" s="721" t="str">
        <f>IF(INDEX(Historical!$O$7:$O$1372,MATCH(B395,Historical!$B$7:$B$1403,0))=0,"n/a",((INDEX(Historical!$C$7:$C$1381,MATCH(B395,Historical!$B$7:$B$1403,0))/INDEX(Historical!$O$7:$O$1372,MATCH(B395,Historical!$B$7:$B$1403,0)))^(1/10)-1)*100)</f>
        <v>n/a</v>
      </c>
      <c r="W395" s="722" t="str">
        <f t="shared" si="107"/>
        <v>n/a</v>
      </c>
      <c r="X395" s="723" t="str">
        <f t="shared" si="108"/>
        <v>n/a</v>
      </c>
      <c r="Y395" s="673"/>
      <c r="Z395" s="669">
        <f t="shared" si="109"/>
        <v>67.914438502673789</v>
      </c>
      <c r="AA395" s="910">
        <f t="shared" si="110"/>
        <v>25.743315508021389</v>
      </c>
      <c r="AB395" s="911">
        <v>12</v>
      </c>
      <c r="AC395" s="889">
        <v>1.87</v>
      </c>
      <c r="AD395" s="889">
        <v>1.72</v>
      </c>
      <c r="AE395" s="889">
        <v>0.24</v>
      </c>
      <c r="AF395" s="889">
        <v>1.57</v>
      </c>
      <c r="AG395" s="889">
        <v>6</v>
      </c>
      <c r="AH395" s="889">
        <v>-60.199999999999996</v>
      </c>
      <c r="AI395" s="889">
        <v>27.13</v>
      </c>
      <c r="AJ395" s="889">
        <v>-20.399999999999999</v>
      </c>
      <c r="AK395" s="889">
        <v>15</v>
      </c>
      <c r="AL395" s="902">
        <v>799.12</v>
      </c>
      <c r="AM395" s="896">
        <v>2.1999999999999997</v>
      </c>
      <c r="AN395" s="889">
        <v>0.69</v>
      </c>
      <c r="AO395" s="762">
        <f t="shared" si="111"/>
        <v>-19.837457705032602</v>
      </c>
      <c r="AP395" s="763">
        <f t="shared" si="112"/>
        <v>5.9058578029887876</v>
      </c>
      <c r="AQ395" s="912">
        <f t="shared" si="113"/>
        <v>34.02654023669853</v>
      </c>
      <c r="AR395" s="669">
        <f>INDEX(Historical!$C$7:$C$1381,MATCH(B395,Historical!$B$7:$B$1403,0))*IF(AH395="n/a",1.03,IF(AH395&lt;0,1.01,IF(AH395&gt;10,1.1,(1+AH395/100))))</f>
        <v>1.2751250000000001</v>
      </c>
      <c r="AS395" s="910">
        <f t="shared" si="114"/>
        <v>1.4026375000000002</v>
      </c>
      <c r="AT395" s="910">
        <f t="shared" si="103"/>
        <v>1.5429012500000003</v>
      </c>
      <c r="AU395" s="910">
        <f t="shared" si="103"/>
        <v>1.6971913750000005</v>
      </c>
      <c r="AV395" s="910">
        <f t="shared" si="103"/>
        <v>1.8669105125000007</v>
      </c>
      <c r="AW395" s="669">
        <f t="shared" si="115"/>
        <v>7.7847656375000014</v>
      </c>
      <c r="AX395" s="770">
        <f t="shared" si="116"/>
        <v>16.171096047985046</v>
      </c>
      <c r="AY395" s="959">
        <v>1.43</v>
      </c>
      <c r="AZ395" s="896">
        <v>11.28</v>
      </c>
      <c r="BA395" s="896">
        <v>-32.479999999999997</v>
      </c>
      <c r="BB395" s="896">
        <v>-15.64</v>
      </c>
      <c r="BC395" s="896">
        <v>-11.99</v>
      </c>
      <c r="BE395" s="641">
        <v>2012</v>
      </c>
      <c r="BF395" s="922">
        <f t="shared" si="117"/>
        <v>0</v>
      </c>
      <c r="BG395" s="906">
        <v>1.7000000000000002</v>
      </c>
    </row>
    <row r="396" spans="1:59" ht="11.25" customHeight="1" x14ac:dyDescent="0.2">
      <c r="A396" s="895" t="s">
        <v>3847</v>
      </c>
      <c r="B396" s="899" t="s">
        <v>3848</v>
      </c>
      <c r="C396" s="957" t="s">
        <v>108</v>
      </c>
      <c r="D396" s="957" t="s">
        <v>4355</v>
      </c>
      <c r="E396" s="754">
        <v>7</v>
      </c>
      <c r="F396" s="1235">
        <v>708</v>
      </c>
      <c r="G396" s="1214" t="s">
        <v>115</v>
      </c>
      <c r="H396" s="1214" t="s">
        <v>115</v>
      </c>
      <c r="I396" s="898">
        <v>19.57</v>
      </c>
      <c r="J396" s="669">
        <f t="shared" si="104"/>
        <v>4.0878896269800711</v>
      </c>
      <c r="K396" s="901">
        <v>0.2</v>
      </c>
      <c r="L396" s="911">
        <v>4</v>
      </c>
      <c r="M396" s="660">
        <f t="shared" si="105"/>
        <v>0.8</v>
      </c>
      <c r="N396" s="894" t="s">
        <v>107</v>
      </c>
      <c r="O396" s="756">
        <v>0.18</v>
      </c>
      <c r="P396" s="1196">
        <v>43865</v>
      </c>
      <c r="Q396" s="1196">
        <v>43874</v>
      </c>
      <c r="R396" s="660">
        <f t="shared" si="106"/>
        <v>11.111111111111121</v>
      </c>
      <c r="S396" s="721">
        <f>IF(INDEX(Historical!$D$7:$D$1379,MATCH(B396,Historical!$B$7:$B$1403,0))=0,"n/a",(INDEX(Historical!$C$7:$C$1381,MATCH(B396,Historical!$B$7:$B$1403,0))/INDEX(Historical!$D$7:$D$1379,MATCH(B396,Historical!$B$7:$B$1403,0))-1)*100)</f>
        <v>19.999999999999996</v>
      </c>
      <c r="T396" s="721">
        <f>IF(INDEX(Historical!$F$7:$F$1372,MATCH(B396,Historical!$B$7:$B$1403,0))=0,"n/a",((INDEX(Historical!$C$7:$C$1381,MATCH(B396,Historical!$B$7:$B$1403,0))/INDEX(Historical!$F$7:$F$1372,MATCH(B396,Historical!$B$7:$B$1403,0)))^(1/3)-1)*100)</f>
        <v>28.415622034199274</v>
      </c>
      <c r="U396" s="721">
        <f>IF(INDEX(Historical!$H$7:$H$1372,MATCH(B396,Historical!$B$7:$B$1403,0))=0,"n/a",((INDEX(Historical!$C$7:$C$1381,MATCH(B396,Historical!$B$7:$B$1403,0))/INDEX(Historical!$H$7:$H$1372,MATCH(B396,Historical!$B$7:$B$1403,0)))^(1/5)-1)*100)</f>
        <v>31.95079107728942</v>
      </c>
      <c r="V396" s="721">
        <f>IF(INDEX(Historical!$O$7:$O$1372,MATCH(B396,Historical!$B$7:$B$1403,0))=0,"n/a",((INDEX(Historical!$C$7:$C$1381,MATCH(B396,Historical!$B$7:$B$1403,0))/INDEX(Historical!$O$7:$O$1372,MATCH(B396,Historical!$B$7:$B$1403,0)))^(1/10)-1)*100)</f>
        <v>33.5141362540313</v>
      </c>
      <c r="W396" s="722">
        <f t="shared" si="107"/>
        <v>0.95335266393583895</v>
      </c>
      <c r="X396" s="723" t="str">
        <f t="shared" si="108"/>
        <v>n/a</v>
      </c>
      <c r="Y396" s="900"/>
      <c r="Z396" s="669">
        <f t="shared" si="109"/>
        <v>39.800995024875633</v>
      </c>
      <c r="AA396" s="910">
        <f t="shared" si="110"/>
        <v>9.7363184079601997</v>
      </c>
      <c r="AB396" s="911">
        <v>12</v>
      </c>
      <c r="AC396" s="889">
        <v>2.0099999999999998</v>
      </c>
      <c r="AD396" s="889">
        <v>1.22</v>
      </c>
      <c r="AE396" s="889">
        <v>2.96</v>
      </c>
      <c r="AF396" s="889">
        <v>1.29</v>
      </c>
      <c r="AG396" s="889">
        <v>12.4</v>
      </c>
      <c r="AH396" s="889">
        <v>37.1</v>
      </c>
      <c r="AI396" s="889">
        <v>2.86</v>
      </c>
      <c r="AJ396" s="889">
        <v>-14.899999999999999</v>
      </c>
      <c r="AK396" s="889">
        <v>8</v>
      </c>
      <c r="AL396" s="902">
        <v>440.32</v>
      </c>
      <c r="AM396" s="896">
        <v>1.5</v>
      </c>
      <c r="AN396" s="889">
        <v>0.3</v>
      </c>
      <c r="AO396" s="762">
        <f t="shared" si="111"/>
        <v>26.30236229630929</v>
      </c>
      <c r="AP396" s="763">
        <f t="shared" si="112"/>
        <v>36.038680704269488</v>
      </c>
      <c r="AQ396" s="912">
        <f t="shared" si="113"/>
        <v>-25.286173386510878</v>
      </c>
      <c r="AR396" s="669">
        <f>INDEX(Historical!$C$7:$C$1381,MATCH(B396,Historical!$B$7:$B$1403,0))*IF(AH396="n/a",1.03,IF(AH396&lt;0,1.01,IF(AH396&gt;10,1.1,(1+AH396/100))))</f>
        <v>0.79200000000000004</v>
      </c>
      <c r="AS396" s="910">
        <f t="shared" si="114"/>
        <v>0.81465120000000002</v>
      </c>
      <c r="AT396" s="910">
        <f t="shared" si="103"/>
        <v>0.87982329600000009</v>
      </c>
      <c r="AU396" s="910">
        <f t="shared" si="103"/>
        <v>0.95020915968000019</v>
      </c>
      <c r="AV396" s="910">
        <f t="shared" si="103"/>
        <v>1.0262258924544003</v>
      </c>
      <c r="AW396" s="669">
        <f t="shared" si="115"/>
        <v>4.4629095481344008</v>
      </c>
      <c r="AX396" s="770">
        <f t="shared" si="116"/>
        <v>22.804852059961171</v>
      </c>
      <c r="AY396" s="959">
        <v>0.49</v>
      </c>
      <c r="AZ396" s="896">
        <v>3.3300000000000005</v>
      </c>
      <c r="BA396" s="896">
        <v>-18.22</v>
      </c>
      <c r="BB396" s="896">
        <v>-11.66</v>
      </c>
      <c r="BC396" s="896">
        <v>-9.4</v>
      </c>
      <c r="BE396" s="641">
        <v>2014</v>
      </c>
      <c r="BF396" s="922">
        <f t="shared" si="117"/>
        <v>0</v>
      </c>
      <c r="BG396" s="906">
        <v>1.2</v>
      </c>
    </row>
    <row r="397" spans="1:59" ht="11.25" customHeight="1" x14ac:dyDescent="0.2">
      <c r="A397" s="905" t="s">
        <v>4606</v>
      </c>
      <c r="B397" s="899" t="s">
        <v>4602</v>
      </c>
      <c r="C397" s="957" t="s">
        <v>108</v>
      </c>
      <c r="D397" s="957" t="s">
        <v>4355</v>
      </c>
      <c r="E397" s="754">
        <v>5</v>
      </c>
      <c r="F397" s="1235">
        <v>867</v>
      </c>
      <c r="G397" s="1207" t="s">
        <v>106</v>
      </c>
      <c r="H397" s="1207" t="s">
        <v>106</v>
      </c>
      <c r="I397" s="898">
        <v>60.19</v>
      </c>
      <c r="J397" s="669">
        <f t="shared" si="104"/>
        <v>3.1234424322977237</v>
      </c>
      <c r="K397" s="901">
        <v>0.47</v>
      </c>
      <c r="L397" s="911">
        <v>4</v>
      </c>
      <c r="M397" s="660">
        <f t="shared" si="105"/>
        <v>1.88</v>
      </c>
      <c r="N397" s="894" t="s">
        <v>720</v>
      </c>
      <c r="O397" s="756">
        <v>0.45</v>
      </c>
      <c r="P397" s="885">
        <v>43902</v>
      </c>
      <c r="Q397" s="885">
        <v>43922</v>
      </c>
      <c r="R397" s="660">
        <f t="shared" si="106"/>
        <v>4.4444444444444366</v>
      </c>
      <c r="S397" s="721">
        <f>IF(INDEX(Historical!$D$7:$D$1379,MATCH(B397,Historical!$B$7:$B$1403,0))=0,"n/a",(INDEX(Historical!$C$7:$C$1381,MATCH(B397,Historical!$B$7:$B$1403,0))/INDEX(Historical!$D$7:$D$1379,MATCH(B397,Historical!$B$7:$B$1403,0))-1)*100)</f>
        <v>13.157894736842103</v>
      </c>
      <c r="T397" s="721">
        <f>IF(INDEX(Historical!$F$7:$F$1372,MATCH(B397,Historical!$B$7:$B$1403,0))=0,"n/a",((INDEX(Historical!$C$7:$C$1381,MATCH(B397,Historical!$B$7:$B$1403,0))/INDEX(Historical!$F$7:$F$1372,MATCH(B397,Historical!$B$7:$B$1403,0)))^(1/3)-1)*100)</f>
        <v>7.6175548094244538</v>
      </c>
      <c r="U397" s="721">
        <f>IF(INDEX(Historical!$H$7:$H$1372,MATCH(B397,Historical!$B$7:$B$1403,0))=0,"n/a",((INDEX(Historical!$C$7:$C$1381,MATCH(B397,Historical!$B$7:$B$1403,0))/INDEX(Historical!$H$7:$H$1372,MATCH(B397,Historical!$B$7:$B$1403,0)))^(1/5)-1)*100)</f>
        <v>4.8088383994589146</v>
      </c>
      <c r="V397" s="721">
        <f>IF(INDEX(Historical!$O$7:$O$1372,MATCH(B397,Historical!$B$7:$B$1403,0))=0,"n/a",((INDEX(Historical!$C$7:$C$1381,MATCH(B397,Historical!$B$7:$B$1403,0))/INDEX(Historical!$O$7:$O$1372,MATCH(B397,Historical!$B$7:$B$1403,0)))^(1/10)-1)*100)</f>
        <v>2.37618785609226</v>
      </c>
      <c r="W397" s="722">
        <f t="shared" si="107"/>
        <v>2.023761878560919</v>
      </c>
      <c r="X397" s="723">
        <f t="shared" si="108"/>
        <v>0.24410347205375202</v>
      </c>
      <c r="Y397" s="900"/>
      <c r="Z397" s="669">
        <f t="shared" si="109"/>
        <v>27.167630057803464</v>
      </c>
      <c r="AA397" s="910">
        <f t="shared" si="110"/>
        <v>8.6979768786127174</v>
      </c>
      <c r="AB397" s="911">
        <v>12</v>
      </c>
      <c r="AC397" s="889">
        <v>6.92</v>
      </c>
      <c r="AD397" s="889">
        <v>1.0900000000000001</v>
      </c>
      <c r="AE397" s="889">
        <v>2.41</v>
      </c>
      <c r="AF397" s="889">
        <v>0.77</v>
      </c>
      <c r="AG397" s="889">
        <v>10.5</v>
      </c>
      <c r="AH397" s="889">
        <v>50.3</v>
      </c>
      <c r="AI397" s="889">
        <v>6.01</v>
      </c>
      <c r="AJ397" s="889">
        <v>19.7</v>
      </c>
      <c r="AK397" s="889">
        <v>8</v>
      </c>
      <c r="AL397" s="902">
        <v>3150</v>
      </c>
      <c r="AM397" s="896">
        <v>1.7999999999999998</v>
      </c>
      <c r="AN397" s="889">
        <v>0.05</v>
      </c>
      <c r="AO397" s="762">
        <f t="shared" si="111"/>
        <v>-0.76569604685607917</v>
      </c>
      <c r="AP397" s="763">
        <f t="shared" si="112"/>
        <v>7.9322808317566382</v>
      </c>
      <c r="AQ397" s="912">
        <f t="shared" si="113"/>
        <v>-45.441398696114355</v>
      </c>
      <c r="AR397" s="669">
        <f>INDEX(Historical!$C$7:$C$1381,MATCH(B397,Historical!$B$7:$B$1403,0))*IF(AH397="n/a",1.03,IF(AH397&lt;0,1.01,IF(AH397&gt;10,1.1,(1+AH397/100))))</f>
        <v>1.8920000000000001</v>
      </c>
      <c r="AS397" s="910">
        <f t="shared" si="114"/>
        <v>2.0057092000000001</v>
      </c>
      <c r="AT397" s="910">
        <f t="shared" si="103"/>
        <v>2.1661659360000001</v>
      </c>
      <c r="AU397" s="910">
        <f t="shared" si="103"/>
        <v>2.3394592108800003</v>
      </c>
      <c r="AV397" s="910">
        <f t="shared" si="103"/>
        <v>2.5266159477504004</v>
      </c>
      <c r="AW397" s="669">
        <f t="shared" si="115"/>
        <v>10.929950294630402</v>
      </c>
      <c r="AX397" s="770">
        <f t="shared" si="116"/>
        <v>18.159080070826388</v>
      </c>
      <c r="AY397" s="959">
        <v>1.39</v>
      </c>
      <c r="AZ397" s="896">
        <v>-4</v>
      </c>
      <c r="BA397" s="896">
        <v>-26.47</v>
      </c>
      <c r="BB397" s="896">
        <v>-18.690000000000001</v>
      </c>
      <c r="BC397" s="896">
        <v>-18.78</v>
      </c>
      <c r="BE397" s="641">
        <v>2016</v>
      </c>
      <c r="BF397" s="922">
        <f t="shared" si="117"/>
        <v>0</v>
      </c>
      <c r="BG397" s="906">
        <v>1.3</v>
      </c>
    </row>
    <row r="398" spans="1:59" ht="11.25" customHeight="1" x14ac:dyDescent="0.2">
      <c r="A398" s="887" t="s">
        <v>630</v>
      </c>
      <c r="B398" s="899" t="s">
        <v>631</v>
      </c>
      <c r="C398" s="957" t="s">
        <v>4207</v>
      </c>
      <c r="D398" s="957" t="s">
        <v>4341</v>
      </c>
      <c r="E398" s="754">
        <v>24</v>
      </c>
      <c r="F398" s="1235">
        <v>142</v>
      </c>
      <c r="G398" s="1191" t="s">
        <v>115</v>
      </c>
      <c r="H398" s="1191" t="s">
        <v>115</v>
      </c>
      <c r="I398" s="889">
        <v>130.15</v>
      </c>
      <c r="J398" s="669">
        <f t="shared" si="104"/>
        <v>4.9788705339992312</v>
      </c>
      <c r="K398" s="908">
        <v>1.62</v>
      </c>
      <c r="L398" s="911">
        <v>4</v>
      </c>
      <c r="M398" s="660">
        <f t="shared" si="105"/>
        <v>6.48</v>
      </c>
      <c r="N398" s="894" t="s">
        <v>227</v>
      </c>
      <c r="O398" s="757">
        <v>1.57</v>
      </c>
      <c r="P398" s="885">
        <v>43594</v>
      </c>
      <c r="Q398" s="885">
        <v>43626</v>
      </c>
      <c r="R398" s="660">
        <f t="shared" si="106"/>
        <v>3.1847133757961812</v>
      </c>
      <c r="S398" s="721">
        <f>IF(INDEX(Historical!$D$7:$D$1379,MATCH(B398,Historical!$B$7:$B$1403,0))=0,"n/a",(INDEX(Historical!$C$7:$C$1381,MATCH(B398,Historical!$B$7:$B$1403,0))/INDEX(Historical!$D$7:$D$1379,MATCH(B398,Historical!$B$7:$B$1403,0))-1)*100)</f>
        <v>3.5426731078904927</v>
      </c>
      <c r="T398" s="721">
        <f>IF(INDEX(Historical!$F$7:$F$1372,MATCH(B398,Historical!$B$7:$B$1403,0))=0,"n/a",((INDEX(Historical!$C$7:$C$1381,MATCH(B398,Historical!$B$7:$B$1403,0))/INDEX(Historical!$F$7:$F$1372,MATCH(B398,Historical!$B$7:$B$1403,0)))^(1/3)-1)*100)</f>
        <v>5.3455256425956499</v>
      </c>
      <c r="U398" s="721">
        <f>IF(INDEX(Historical!$H$7:$H$1372,MATCH(B398,Historical!$B$7:$B$1403,0))=0,"n/a",((INDEX(Historical!$C$7:$C$1381,MATCH(B398,Historical!$B$7:$B$1403,0))/INDEX(Historical!$H$7:$H$1372,MATCH(B398,Historical!$B$7:$B$1403,0)))^(1/5)-1)*100)</f>
        <v>8.6336592202783677</v>
      </c>
      <c r="V398" s="721">
        <f>IF(INDEX(Historical!$O$7:$O$1372,MATCH(B398,Historical!$B$7:$B$1403,0))=0,"n/a",((INDEX(Historical!$C$7:$C$1381,MATCH(B398,Historical!$B$7:$B$1403,0))/INDEX(Historical!$O$7:$O$1372,MATCH(B398,Historical!$B$7:$B$1403,0)))^(1/10)-1)*100)</f>
        <v>11.577660546940137</v>
      </c>
      <c r="W398" s="722">
        <f t="shared" si="107"/>
        <v>0.74571708034402162</v>
      </c>
      <c r="X398" s="723" t="str">
        <f t="shared" si="108"/>
        <v>n/a</v>
      </c>
      <c r="Y398" s="899"/>
      <c r="Z398" s="669">
        <f t="shared" si="109"/>
        <v>60.391425908667287</v>
      </c>
      <c r="AA398" s="910">
        <f t="shared" si="110"/>
        <v>12.129543336439887</v>
      </c>
      <c r="AB398" s="911">
        <v>12</v>
      </c>
      <c r="AC398" s="889">
        <v>10.73</v>
      </c>
      <c r="AD398" s="889">
        <v>1.67</v>
      </c>
      <c r="AE398" s="889">
        <v>1.51</v>
      </c>
      <c r="AF398" s="889">
        <v>6.42</v>
      </c>
      <c r="AG398" s="891">
        <v>50.7</v>
      </c>
      <c r="AH398" s="889">
        <v>-2</v>
      </c>
      <c r="AI398" s="889">
        <v>6.03</v>
      </c>
      <c r="AJ398" s="889">
        <v>-5.2</v>
      </c>
      <c r="AK398" s="889">
        <v>7.26</v>
      </c>
      <c r="AL398" s="902">
        <v>116330</v>
      </c>
      <c r="AM398" s="896">
        <v>0.1</v>
      </c>
      <c r="AN398" s="889">
        <v>3.69</v>
      </c>
      <c r="AO398" s="762">
        <f t="shared" si="111"/>
        <v>1.4829864178377115</v>
      </c>
      <c r="AP398" s="763">
        <f t="shared" si="112"/>
        <v>13.612529754277599</v>
      </c>
      <c r="AQ398" s="912">
        <f t="shared" si="113"/>
        <v>86.036637036835145</v>
      </c>
      <c r="AR398" s="669">
        <f>INDEX(Historical!$C$7:$C$1381,MATCH(B398,Historical!$B$7:$B$1403,0))*IF(AH398="n/a",1.03,IF(AH398&lt;0,1.01,IF(AH398&gt;10,1.1,(1+AH398/100))))</f>
        <v>6.4943</v>
      </c>
      <c r="AS398" s="910">
        <f t="shared" si="114"/>
        <v>6.8859062900000003</v>
      </c>
      <c r="AT398" s="910">
        <f t="shared" si="103"/>
        <v>7.3858230866540007</v>
      </c>
      <c r="AU398" s="910">
        <f t="shared" si="103"/>
        <v>7.9220338427450807</v>
      </c>
      <c r="AV398" s="910">
        <f t="shared" si="103"/>
        <v>8.4971734997283743</v>
      </c>
      <c r="AW398" s="669">
        <f t="shared" si="115"/>
        <v>37.185236719127452</v>
      </c>
      <c r="AX398" s="770">
        <f t="shared" si="116"/>
        <v>28.571061635902765</v>
      </c>
      <c r="AY398" s="959">
        <v>1.33</v>
      </c>
      <c r="AZ398" s="896">
        <v>2.6</v>
      </c>
      <c r="BA398" s="896">
        <v>-18.02</v>
      </c>
      <c r="BB398" s="896">
        <v>-7.95</v>
      </c>
      <c r="BC398" s="896">
        <v>-6.2399999999999993</v>
      </c>
      <c r="BE398" s="641">
        <v>1996</v>
      </c>
      <c r="BF398" s="922">
        <f t="shared" si="117"/>
        <v>2</v>
      </c>
      <c r="BG398" s="906">
        <v>6.3</v>
      </c>
    </row>
    <row r="399" spans="1:59" ht="11.25" customHeight="1" x14ac:dyDescent="0.2">
      <c r="A399" s="887" t="s">
        <v>1335</v>
      </c>
      <c r="B399" s="899" t="s">
        <v>1336</v>
      </c>
      <c r="C399" s="957" t="s">
        <v>108</v>
      </c>
      <c r="D399" s="957" t="s">
        <v>4355</v>
      </c>
      <c r="E399" s="754">
        <v>10</v>
      </c>
      <c r="F399" s="1235">
        <v>372</v>
      </c>
      <c r="G399" s="1235" t="s">
        <v>106</v>
      </c>
      <c r="H399" s="1235" t="s">
        <v>106</v>
      </c>
      <c r="I399" s="898">
        <v>34.1</v>
      </c>
      <c r="J399" s="669">
        <f t="shared" si="104"/>
        <v>3.225806451612903</v>
      </c>
      <c r="K399" s="901">
        <v>0.55000000000000004</v>
      </c>
      <c r="L399" s="911">
        <v>2</v>
      </c>
      <c r="M399" s="660">
        <f t="shared" si="105"/>
        <v>1.1000000000000001</v>
      </c>
      <c r="N399" s="894" t="s">
        <v>611</v>
      </c>
      <c r="O399" s="756">
        <v>0.5</v>
      </c>
      <c r="P399" s="885">
        <v>43735</v>
      </c>
      <c r="Q399" s="885">
        <v>43753</v>
      </c>
      <c r="R399" s="660">
        <f t="shared" si="106"/>
        <v>10.000000000000009</v>
      </c>
      <c r="S399" s="721">
        <f>IF(INDEX(Historical!$D$7:$D$1379,MATCH(B399,Historical!$B$7:$B$1403,0))=0,"n/a",(INDEX(Historical!$C$7:$C$1381,MATCH(B399,Historical!$B$7:$B$1403,0))/INDEX(Historical!$D$7:$D$1379,MATCH(B399,Historical!$B$7:$B$1403,0))-1)*100)</f>
        <v>40.000000000000014</v>
      </c>
      <c r="T399" s="721">
        <f>IF(INDEX(Historical!$F$7:$F$1372,MATCH(B399,Historical!$B$7:$B$1403,0))=0,"n/a",((INDEX(Historical!$C$7:$C$1381,MATCH(B399,Historical!$B$7:$B$1403,0))/INDEX(Historical!$F$7:$F$1372,MATCH(B399,Historical!$B$7:$B$1403,0)))^(1/3)-1)*100)</f>
        <v>21.184133668365579</v>
      </c>
      <c r="U399" s="721">
        <f>IF(INDEX(Historical!$H$7:$H$1372,MATCH(B399,Historical!$B$7:$B$1403,0))=0,"n/a",((INDEX(Historical!$C$7:$C$1381,MATCH(B399,Historical!$B$7:$B$1403,0))/INDEX(Historical!$H$7:$H$1372,MATCH(B399,Historical!$B$7:$B$1403,0)))^(1/5)-1)*100)</f>
        <v>15.089894269502381</v>
      </c>
      <c r="V399" s="721">
        <f>IF(INDEX(Historical!$O$7:$O$1372,MATCH(B399,Historical!$B$7:$B$1403,0))=0,"n/a",((INDEX(Historical!$C$7:$C$1381,MATCH(B399,Historical!$B$7:$B$1403,0))/INDEX(Historical!$O$7:$O$1372,MATCH(B399,Historical!$B$7:$B$1403,0)))^(1/10)-1)*100)</f>
        <v>11.936323399923987</v>
      </c>
      <c r="W399" s="722">
        <f t="shared" si="107"/>
        <v>1.2641995163769169</v>
      </c>
      <c r="X399" s="723">
        <f t="shared" si="108"/>
        <v>1.3236749359212614</v>
      </c>
      <c r="Y399" s="900"/>
      <c r="Z399" s="669">
        <f t="shared" si="109"/>
        <v>34.482758620689658</v>
      </c>
      <c r="AA399" s="910">
        <f t="shared" si="110"/>
        <v>10.689655172413794</v>
      </c>
      <c r="AB399" s="911">
        <v>12</v>
      </c>
      <c r="AC399" s="889">
        <v>3.19</v>
      </c>
      <c r="AD399" s="889">
        <v>1.07</v>
      </c>
      <c r="AE399" s="889">
        <v>4.5199999999999996</v>
      </c>
      <c r="AF399" s="889">
        <v>1.08</v>
      </c>
      <c r="AG399" s="889">
        <v>10.5</v>
      </c>
      <c r="AH399" s="889">
        <v>39.300000000000004</v>
      </c>
      <c r="AI399" s="889" t="s">
        <v>136</v>
      </c>
      <c r="AJ399" s="889">
        <v>11.4</v>
      </c>
      <c r="AK399" s="889">
        <v>10</v>
      </c>
      <c r="AL399" s="902">
        <v>2240</v>
      </c>
      <c r="AM399" s="896">
        <v>3.5999999999999996</v>
      </c>
      <c r="AN399" s="889">
        <v>7.0000000000000007E-2</v>
      </c>
      <c r="AO399" s="762">
        <f t="shared" si="111"/>
        <v>7.6260455487014909</v>
      </c>
      <c r="AP399" s="763">
        <f t="shared" si="112"/>
        <v>18.315700721115284</v>
      </c>
      <c r="AQ399" s="912">
        <f t="shared" si="113"/>
        <v>-28.368760427041174</v>
      </c>
      <c r="AR399" s="669">
        <f>INDEX(Historical!$C$7:$C$1381,MATCH(B399,Historical!$B$7:$B$1403,0))*IF(AH399="n/a",1.03,IF(AH399&lt;0,1.01,IF(AH399&gt;10,1.1,(1+AH399/100))))</f>
        <v>1.1550000000000002</v>
      </c>
      <c r="AS399" s="910">
        <f t="shared" si="114"/>
        <v>1.1896500000000003</v>
      </c>
      <c r="AT399" s="910">
        <f t="shared" si="103"/>
        <v>1.3086150000000005</v>
      </c>
      <c r="AU399" s="910">
        <f t="shared" si="103"/>
        <v>1.4394765000000007</v>
      </c>
      <c r="AV399" s="910">
        <f t="shared" si="103"/>
        <v>1.5834241500000008</v>
      </c>
      <c r="AW399" s="669">
        <f t="shared" si="115"/>
        <v>6.6761656500000024</v>
      </c>
      <c r="AX399" s="770">
        <f t="shared" si="116"/>
        <v>19.57819838709678</v>
      </c>
      <c r="AY399" s="959">
        <v>1.26</v>
      </c>
      <c r="AZ399" s="896">
        <v>6.43</v>
      </c>
      <c r="BA399" s="896">
        <v>-22.5</v>
      </c>
      <c r="BB399" s="896">
        <v>-17.86</v>
      </c>
      <c r="BC399" s="896">
        <v>-13.120000000000001</v>
      </c>
      <c r="BE399" s="641">
        <v>2010</v>
      </c>
      <c r="BF399" s="922">
        <f t="shared" si="117"/>
        <v>0</v>
      </c>
      <c r="BG399" s="906">
        <v>1.7999999999999998</v>
      </c>
    </row>
    <row r="400" spans="1:59" ht="11.25" customHeight="1" x14ac:dyDescent="0.2">
      <c r="A400" s="904" t="s">
        <v>4048</v>
      </c>
      <c r="B400" s="899" t="s">
        <v>4049</v>
      </c>
      <c r="C400" s="957" t="s">
        <v>108</v>
      </c>
      <c r="D400" s="957" t="s">
        <v>4355</v>
      </c>
      <c r="E400" s="754">
        <v>6</v>
      </c>
      <c r="F400" s="1235">
        <v>745</v>
      </c>
      <c r="G400" s="1207" t="s">
        <v>106</v>
      </c>
      <c r="H400" s="1207" t="s">
        <v>106</v>
      </c>
      <c r="I400" s="898">
        <v>46.29</v>
      </c>
      <c r="J400" s="669">
        <f t="shared" si="104"/>
        <v>2.1602937999567939</v>
      </c>
      <c r="K400" s="901">
        <v>0.25</v>
      </c>
      <c r="L400" s="911">
        <v>4</v>
      </c>
      <c r="M400" s="660">
        <f t="shared" si="105"/>
        <v>1</v>
      </c>
      <c r="N400" s="894" t="s">
        <v>168</v>
      </c>
      <c r="O400" s="756">
        <v>0.14000000000000001</v>
      </c>
      <c r="P400" s="890">
        <v>43504</v>
      </c>
      <c r="Q400" s="890">
        <v>43517</v>
      </c>
      <c r="R400" s="660">
        <f t="shared" si="106"/>
        <v>78.571428571428555</v>
      </c>
      <c r="S400" s="721">
        <f>IF(INDEX(Historical!$D$7:$D$1379,MATCH(B400,Historical!$B$7:$B$1403,0))=0,"n/a",(INDEX(Historical!$C$7:$C$1381,MATCH(B400,Historical!$B$7:$B$1403,0))/INDEX(Historical!$D$7:$D$1379,MATCH(B400,Historical!$B$7:$B$1403,0))-1)*100)</f>
        <v>85.185185185185162</v>
      </c>
      <c r="T400" s="721">
        <f>IF(INDEX(Historical!$F$7:$F$1372,MATCH(B400,Historical!$B$7:$B$1403,0))=0,"n/a",((INDEX(Historical!$C$7:$C$1381,MATCH(B400,Historical!$B$7:$B$1403,0))/INDEX(Historical!$F$7:$F$1372,MATCH(B400,Historical!$B$7:$B$1403,0)))^(1/3)-1)*100)</f>
        <v>43.276081158318114</v>
      </c>
      <c r="U400" s="721">
        <f>IF(INDEX(Historical!$H$7:$H$1372,MATCH(B400,Historical!$B$7:$B$1403,0))=0,"n/a",((INDEX(Historical!$C$7:$C$1381,MATCH(B400,Historical!$B$7:$B$1403,0))/INDEX(Historical!$H$7:$H$1372,MATCH(B400,Historical!$B$7:$B$1403,0)))^(1/5)-1)*100)</f>
        <v>33.032499713098588</v>
      </c>
      <c r="V400" s="721" t="str">
        <f>IF(INDEX(Historical!$O$7:$O$1372,MATCH(B400,Historical!$B$7:$B$1403,0))=0,"n/a",((INDEX(Historical!$C$7:$C$1381,MATCH(B400,Historical!$B$7:$B$1403,0))/INDEX(Historical!$O$7:$O$1372,MATCH(B400,Historical!$B$7:$B$1403,0)))^(1/10)-1)*100)</f>
        <v>n/a</v>
      </c>
      <c r="W400" s="722" t="str">
        <f t="shared" si="107"/>
        <v>n/a</v>
      </c>
      <c r="X400" s="723">
        <f t="shared" si="108"/>
        <v>1.6767766351826694</v>
      </c>
      <c r="Y400" s="900"/>
      <c r="Z400" s="669">
        <f t="shared" si="109"/>
        <v>25.125628140703515</v>
      </c>
      <c r="AA400" s="910">
        <f t="shared" si="110"/>
        <v>11.630653266331658</v>
      </c>
      <c r="AB400" s="911">
        <v>12</v>
      </c>
      <c r="AC400" s="889">
        <v>3.98</v>
      </c>
      <c r="AD400" s="889">
        <v>1.1599999999999999</v>
      </c>
      <c r="AE400" s="889">
        <v>3.47</v>
      </c>
      <c r="AF400" s="889">
        <v>0.86</v>
      </c>
      <c r="AG400" s="889">
        <v>7.5</v>
      </c>
      <c r="AH400" s="889">
        <v>35.799999999999997</v>
      </c>
      <c r="AI400" s="889">
        <v>10.879999999999999</v>
      </c>
      <c r="AJ400" s="889">
        <v>19.7</v>
      </c>
      <c r="AK400" s="889">
        <v>10</v>
      </c>
      <c r="AL400" s="902">
        <v>2050</v>
      </c>
      <c r="AM400" s="896">
        <v>2.8000000000000003</v>
      </c>
      <c r="AN400" s="889">
        <v>0.12</v>
      </c>
      <c r="AO400" s="762">
        <f t="shared" si="111"/>
        <v>23.562140246723729</v>
      </c>
      <c r="AP400" s="763">
        <f t="shared" si="112"/>
        <v>35.192793513055385</v>
      </c>
      <c r="AQ400" s="912">
        <f t="shared" si="113"/>
        <v>-33.325461101306196</v>
      </c>
      <c r="AR400" s="669">
        <f>INDEX(Historical!$C$7:$C$1381,MATCH(B400,Historical!$B$7:$B$1403,0))*IF(AH400="n/a",1.03,IF(AH400&lt;0,1.01,IF(AH400&gt;10,1.1,(1+AH400/100))))</f>
        <v>1.1000000000000001</v>
      </c>
      <c r="AS400" s="910">
        <f t="shared" si="114"/>
        <v>1.2100000000000002</v>
      </c>
      <c r="AT400" s="910">
        <f t="shared" si="103"/>
        <v>1.3310000000000004</v>
      </c>
      <c r="AU400" s="910">
        <f t="shared" si="103"/>
        <v>1.4641000000000006</v>
      </c>
      <c r="AV400" s="910">
        <f t="shared" si="103"/>
        <v>1.6105100000000008</v>
      </c>
      <c r="AW400" s="669">
        <f t="shared" si="115"/>
        <v>6.7156100000000025</v>
      </c>
      <c r="AX400" s="770">
        <f t="shared" si="116"/>
        <v>14.507690645927852</v>
      </c>
      <c r="AY400" s="959">
        <v>1.3</v>
      </c>
      <c r="AZ400" s="896">
        <v>-2.71</v>
      </c>
      <c r="BA400" s="896">
        <v>-26.71</v>
      </c>
      <c r="BB400" s="896">
        <v>-15.55</v>
      </c>
      <c r="BC400" s="896">
        <v>-14.360000000000001</v>
      </c>
      <c r="BE400" s="641">
        <v>2014</v>
      </c>
      <c r="BF400" s="922">
        <f t="shared" si="117"/>
        <v>0</v>
      </c>
      <c r="BG400" s="906">
        <v>1.2</v>
      </c>
    </row>
    <row r="401" spans="1:59" ht="11.25" customHeight="1" x14ac:dyDescent="0.2">
      <c r="A401" s="895" t="s">
        <v>1331</v>
      </c>
      <c r="B401" s="899" t="s">
        <v>1332</v>
      </c>
      <c r="C401" s="957" t="s">
        <v>108</v>
      </c>
      <c r="D401" s="957" t="s">
        <v>4351</v>
      </c>
      <c r="E401" s="754">
        <v>8</v>
      </c>
      <c r="F401" s="1235">
        <v>646</v>
      </c>
      <c r="G401" s="1158" t="s">
        <v>106</v>
      </c>
      <c r="H401" s="1158" t="s">
        <v>106</v>
      </c>
      <c r="I401" s="898">
        <v>89.22</v>
      </c>
      <c r="J401" s="669">
        <f t="shared" si="104"/>
        <v>1.3449899125756555</v>
      </c>
      <c r="K401" s="901">
        <v>0.3</v>
      </c>
      <c r="L401" s="911">
        <v>4</v>
      </c>
      <c r="M401" s="660">
        <f t="shared" si="105"/>
        <v>1.2</v>
      </c>
      <c r="N401" s="894" t="s">
        <v>151</v>
      </c>
      <c r="O401" s="756">
        <v>0.27500000000000002</v>
      </c>
      <c r="P401" s="885">
        <v>43906</v>
      </c>
      <c r="Q401" s="885">
        <v>43921</v>
      </c>
      <c r="R401" s="660">
        <f t="shared" si="106"/>
        <v>9.0909090909090793</v>
      </c>
      <c r="S401" s="721">
        <f>IF(INDEX(Historical!$D$7:$D$1379,MATCH(B401,Historical!$B$7:$B$1403,0))=0,"n/a",(INDEX(Historical!$C$7:$C$1381,MATCH(B401,Historical!$B$7:$B$1403,0))/INDEX(Historical!$D$7:$D$1379,MATCH(B401,Historical!$B$7:$B$1403,0))-1)*100)</f>
        <v>14.583333333333348</v>
      </c>
      <c r="T401" s="721">
        <f>IF(INDEX(Historical!$F$7:$F$1372,MATCH(B401,Historical!$B$7:$B$1403,0))=0,"n/a",((INDEX(Historical!$C$7:$C$1381,MATCH(B401,Historical!$B$7:$B$1403,0))/INDEX(Historical!$F$7:$F$1372,MATCH(B401,Historical!$B$7:$B$1403,0)))^(1/3)-1)*100)</f>
        <v>17.389140861314466</v>
      </c>
      <c r="U401" s="721">
        <f>IF(INDEX(Historical!$H$7:$H$1372,MATCH(B401,Historical!$B$7:$B$1403,0))=0,"n/a",((INDEX(Historical!$C$7:$C$1381,MATCH(B401,Historical!$B$7:$B$1403,0))/INDEX(Historical!$H$7:$H$1372,MATCH(B401,Historical!$B$7:$B$1403,0)))^(1/5)-1)*100)</f>
        <v>16.165687838587317</v>
      </c>
      <c r="V401" s="721" t="str">
        <f>IF(INDEX(Historical!$O$7:$O$1372,MATCH(B401,Historical!$B$7:$B$1403,0))=0,"n/a",((INDEX(Historical!$C$7:$C$1381,MATCH(B401,Historical!$B$7:$B$1403,0))/INDEX(Historical!$O$7:$O$1372,MATCH(B401,Historical!$B$7:$B$1403,0)))^(1/10)-1)*100)</f>
        <v>n/a</v>
      </c>
      <c r="W401" s="722" t="str">
        <f t="shared" si="107"/>
        <v>n/a</v>
      </c>
      <c r="X401" s="723">
        <f t="shared" si="108"/>
        <v>1.0635320946439024</v>
      </c>
      <c r="Y401" s="679"/>
      <c r="Z401" s="669">
        <f t="shared" si="109"/>
        <v>35.087719298245609</v>
      </c>
      <c r="AA401" s="910">
        <f t="shared" si="110"/>
        <v>26.087719298245613</v>
      </c>
      <c r="AB401" s="911">
        <v>12</v>
      </c>
      <c r="AC401" s="889">
        <v>3.42</v>
      </c>
      <c r="AD401" s="889">
        <v>2.99</v>
      </c>
      <c r="AE401" s="889">
        <v>9.5399999999999991</v>
      </c>
      <c r="AF401" s="889">
        <v>2.87</v>
      </c>
      <c r="AG401" s="889">
        <v>11.3</v>
      </c>
      <c r="AH401" s="889">
        <v>0.2</v>
      </c>
      <c r="AI401" s="889">
        <v>9.75</v>
      </c>
      <c r="AJ401" s="889">
        <v>15.2</v>
      </c>
      <c r="AK401" s="889">
        <v>8.7200000000000006</v>
      </c>
      <c r="AL401" s="902">
        <v>49620</v>
      </c>
      <c r="AM401" s="896">
        <v>0.4</v>
      </c>
      <c r="AN401" s="889">
        <v>0.45</v>
      </c>
      <c r="AO401" s="762">
        <f t="shared" si="111"/>
        <v>-8.57704154708264</v>
      </c>
      <c r="AP401" s="763">
        <f t="shared" si="112"/>
        <v>17.510677751162973</v>
      </c>
      <c r="AQ401" s="912">
        <f t="shared" si="113"/>
        <v>82.41802345889802</v>
      </c>
      <c r="AR401" s="669">
        <f>INDEX(Historical!$C$7:$C$1381,MATCH(B401,Historical!$B$7:$B$1403,0))*IF(AH401="n/a",1.03,IF(AH401&lt;0,1.01,IF(AH401&gt;10,1.1,(1+AH401/100))))</f>
        <v>1.1022000000000001</v>
      </c>
      <c r="AS401" s="910">
        <f t="shared" si="114"/>
        <v>1.2096644999999999</v>
      </c>
      <c r="AT401" s="910">
        <f t="shared" si="103"/>
        <v>1.3151472443999999</v>
      </c>
      <c r="AU401" s="910">
        <f t="shared" si="103"/>
        <v>1.4298280841116797</v>
      </c>
      <c r="AV401" s="910">
        <f t="shared" si="103"/>
        <v>1.5545090930462182</v>
      </c>
      <c r="AW401" s="669">
        <f t="shared" si="115"/>
        <v>6.611348921557898</v>
      </c>
      <c r="AX401" s="770">
        <f t="shared" si="116"/>
        <v>7.4101646733444273</v>
      </c>
      <c r="AY401" s="959">
        <v>0.28999999999999998</v>
      </c>
      <c r="AZ401" s="896">
        <v>24.09</v>
      </c>
      <c r="BA401" s="896">
        <v>-12.47</v>
      </c>
      <c r="BB401" s="896">
        <v>-5.7799999999999994</v>
      </c>
      <c r="BC401" s="896">
        <v>-2.29</v>
      </c>
      <c r="BE401" s="641">
        <v>2013</v>
      </c>
      <c r="BF401" s="922">
        <f t="shared" si="117"/>
        <v>0</v>
      </c>
      <c r="BG401" s="906">
        <v>2.1</v>
      </c>
    </row>
    <row r="402" spans="1:59" ht="11.25" customHeight="1" x14ac:dyDescent="0.2">
      <c r="A402" s="895" t="s">
        <v>1317</v>
      </c>
      <c r="B402" s="899" t="s">
        <v>1318</v>
      </c>
      <c r="C402" s="957" t="s">
        <v>131</v>
      </c>
      <c r="D402" s="957" t="s">
        <v>4345</v>
      </c>
      <c r="E402" s="754">
        <v>8</v>
      </c>
      <c r="F402" s="1235">
        <v>600</v>
      </c>
      <c r="G402" s="1235" t="s">
        <v>37</v>
      </c>
      <c r="H402" s="1235" t="s">
        <v>37</v>
      </c>
      <c r="I402" s="898">
        <v>96.64</v>
      </c>
      <c r="J402" s="669">
        <f t="shared" si="104"/>
        <v>2.7731788079470201</v>
      </c>
      <c r="K402" s="901">
        <v>0.67</v>
      </c>
      <c r="L402" s="911">
        <v>4</v>
      </c>
      <c r="M402" s="660">
        <f t="shared" si="105"/>
        <v>2.68</v>
      </c>
      <c r="N402" s="894" t="s">
        <v>518</v>
      </c>
      <c r="O402" s="756">
        <v>0.63</v>
      </c>
      <c r="P402" s="885">
        <v>43773</v>
      </c>
      <c r="Q402" s="885">
        <v>43801</v>
      </c>
      <c r="R402" s="660">
        <f t="shared" si="106"/>
        <v>6.3492063492063542</v>
      </c>
      <c r="S402" s="721">
        <f>IF(INDEX(Historical!$D$7:$D$1379,MATCH(B402,Historical!$B$7:$B$1403,0))=0,"n/a",(INDEX(Historical!$C$7:$C$1381,MATCH(B402,Historical!$B$7:$B$1403,0))/INDEX(Historical!$D$7:$D$1379,MATCH(B402,Historical!$B$7:$B$1403,0))-1)*100)</f>
        <v>6.6666666666666652</v>
      </c>
      <c r="T402" s="721">
        <f>IF(INDEX(Historical!$F$7:$F$1372,MATCH(B402,Historical!$B$7:$B$1403,0))=0,"n/a",((INDEX(Historical!$C$7:$C$1381,MATCH(B402,Historical!$B$7:$B$1403,0))/INDEX(Historical!$F$7:$F$1372,MATCH(B402,Historical!$B$7:$B$1403,0)))^(1/3)-1)*100)</f>
        <v>7.1664579674248774</v>
      </c>
      <c r="U402" s="721">
        <f>IF(INDEX(Historical!$H$7:$H$1372,MATCH(B402,Historical!$B$7:$B$1403,0))=0,"n/a",((INDEX(Historical!$C$7:$C$1381,MATCH(B402,Historical!$B$7:$B$1403,0))/INDEX(Historical!$H$7:$H$1372,MATCH(B402,Historical!$B$7:$B$1403,0)))^(1/5)-1)*100)</f>
        <v>7.7818067712725814</v>
      </c>
      <c r="V402" s="721">
        <f>IF(INDEX(Historical!$O$7:$O$1372,MATCH(B402,Historical!$B$7:$B$1403,0))=0,"n/a",((INDEX(Historical!$C$7:$C$1381,MATCH(B402,Historical!$B$7:$B$1403,0))/INDEX(Historical!$O$7:$O$1372,MATCH(B402,Historical!$B$7:$B$1403,0)))^(1/10)-1)*100)</f>
        <v>7.871289892416522</v>
      </c>
      <c r="W402" s="722">
        <f t="shared" si="107"/>
        <v>0.98863170809778567</v>
      </c>
      <c r="X402" s="723">
        <f t="shared" si="108"/>
        <v>2.1616129920201619</v>
      </c>
      <c r="Y402" s="682"/>
      <c r="Z402" s="669">
        <f t="shared" si="109"/>
        <v>58.134490238611711</v>
      </c>
      <c r="AA402" s="910">
        <f t="shared" si="110"/>
        <v>20.963123644251624</v>
      </c>
      <c r="AB402" s="911">
        <v>12</v>
      </c>
      <c r="AC402" s="889">
        <v>4.6100000000000003</v>
      </c>
      <c r="AD402" s="889">
        <v>8.39</v>
      </c>
      <c r="AE402" s="889">
        <v>3.61</v>
      </c>
      <c r="AF402" s="889">
        <v>1.98</v>
      </c>
      <c r="AG402" s="889">
        <v>9.6</v>
      </c>
      <c r="AH402" s="889">
        <v>5.0999999999999996</v>
      </c>
      <c r="AI402" s="889">
        <v>4</v>
      </c>
      <c r="AJ402" s="889">
        <v>3.5999999999999996</v>
      </c>
      <c r="AK402" s="889">
        <v>2.5</v>
      </c>
      <c r="AL402" s="902">
        <v>4860</v>
      </c>
      <c r="AM402" s="896">
        <v>0.3</v>
      </c>
      <c r="AN402" s="889">
        <v>0.75</v>
      </c>
      <c r="AO402" s="762">
        <f t="shared" si="111"/>
        <v>-10.408138065032023</v>
      </c>
      <c r="AP402" s="763">
        <f t="shared" si="112"/>
        <v>10.554985579219601</v>
      </c>
      <c r="AQ402" s="912">
        <f t="shared" si="113"/>
        <v>35.821753806013824</v>
      </c>
      <c r="AR402" s="669">
        <f>INDEX(Historical!$C$7:$C$1381,MATCH(B402,Historical!$B$7:$B$1403,0))*IF(AH402="n/a",1.03,IF(AH402&lt;0,1.01,IF(AH402&gt;10,1.1,(1+AH402/100))))</f>
        <v>2.6905600000000001</v>
      </c>
      <c r="AS402" s="910">
        <f t="shared" si="114"/>
        <v>2.7981824</v>
      </c>
      <c r="AT402" s="910">
        <f t="shared" si="103"/>
        <v>2.8681369599999997</v>
      </c>
      <c r="AU402" s="910">
        <f t="shared" si="103"/>
        <v>2.9398403839999996</v>
      </c>
      <c r="AV402" s="910">
        <f t="shared" si="103"/>
        <v>3.0133363935999995</v>
      </c>
      <c r="AW402" s="669">
        <f t="shared" si="115"/>
        <v>14.310056137599998</v>
      </c>
      <c r="AX402" s="770">
        <f t="shared" si="116"/>
        <v>14.807591201986753</v>
      </c>
      <c r="AY402" s="959">
        <v>0.24</v>
      </c>
      <c r="AZ402" s="896">
        <v>0.74</v>
      </c>
      <c r="BA402" s="896">
        <v>-15.24</v>
      </c>
      <c r="BB402" s="896">
        <v>-11.24</v>
      </c>
      <c r="BC402" s="896">
        <v>-9.35</v>
      </c>
      <c r="BE402" s="641">
        <v>2013</v>
      </c>
      <c r="BF402" s="922">
        <f t="shared" si="117"/>
        <v>0</v>
      </c>
      <c r="BG402" s="906">
        <v>3.5999999999999996</v>
      </c>
    </row>
    <row r="403" spans="1:59" ht="11.25" customHeight="1" x14ac:dyDescent="0.2">
      <c r="A403" s="887" t="s">
        <v>1319</v>
      </c>
      <c r="B403" s="899" t="s">
        <v>1320</v>
      </c>
      <c r="C403" s="957" t="s">
        <v>112</v>
      </c>
      <c r="D403" s="957" t="s">
        <v>212</v>
      </c>
      <c r="E403" s="754">
        <v>10</v>
      </c>
      <c r="F403" s="1235">
        <v>351</v>
      </c>
      <c r="G403" s="1206" t="s">
        <v>106</v>
      </c>
      <c r="H403" s="1206" t="s">
        <v>106</v>
      </c>
      <c r="I403" s="898">
        <v>148</v>
      </c>
      <c r="J403" s="669">
        <f t="shared" si="104"/>
        <v>1.3513513513513513</v>
      </c>
      <c r="K403" s="901">
        <v>0.5</v>
      </c>
      <c r="L403" s="911">
        <v>4</v>
      </c>
      <c r="M403" s="660">
        <f t="shared" si="105"/>
        <v>2</v>
      </c>
      <c r="N403" s="894" t="s">
        <v>209</v>
      </c>
      <c r="O403" s="756">
        <v>0.43</v>
      </c>
      <c r="P403" s="885">
        <v>43601</v>
      </c>
      <c r="Q403" s="885">
        <v>43616</v>
      </c>
      <c r="R403" s="660">
        <f t="shared" si="106"/>
        <v>16.279069767441861</v>
      </c>
      <c r="S403" s="721">
        <f>IF(INDEX(Historical!$D$7:$D$1379,MATCH(B403,Historical!$B$7:$B$1403,0))=0,"n/a",(INDEX(Historical!$C$7:$C$1381,MATCH(B403,Historical!$B$7:$B$1403,0))/INDEX(Historical!$D$7:$D$1379,MATCH(B403,Historical!$B$7:$B$1403,0))-1)*100)</f>
        <v>16.265060240963859</v>
      </c>
      <c r="T403" s="721">
        <f>IF(INDEX(Historical!$F$7:$F$1372,MATCH(B403,Historical!$B$7:$B$1403,0))=0,"n/a",((INDEX(Historical!$C$7:$C$1381,MATCH(B403,Historical!$B$7:$B$1403,0))/INDEX(Historical!$F$7:$F$1372,MATCH(B403,Historical!$B$7:$B$1403,0)))^(1/3)-1)*100)</f>
        <v>12.932125878756317</v>
      </c>
      <c r="U403" s="721">
        <f>IF(INDEX(Historical!$H$7:$H$1372,MATCH(B403,Historical!$B$7:$B$1403,0))=0,"n/a",((INDEX(Historical!$C$7:$C$1381,MATCH(B403,Historical!$B$7:$B$1403,0))/INDEX(Historical!$H$7:$H$1372,MATCH(B403,Historical!$B$7:$B$1403,0)))^(1/5)-1)*100)</f>
        <v>12.521290978061938</v>
      </c>
      <c r="V403" s="721">
        <f>IF(INDEX(Historical!$O$7:$O$1372,MATCH(B403,Historical!$B$7:$B$1403,0))=0,"n/a",((INDEX(Historical!$C$7:$C$1381,MATCH(B403,Historical!$B$7:$B$1403,0))/INDEX(Historical!$O$7:$O$1372,MATCH(B403,Historical!$B$7:$B$1403,0)))^(1/10)-1)*100)</f>
        <v>14.929523777857344</v>
      </c>
      <c r="W403" s="722">
        <f t="shared" si="107"/>
        <v>0.83869326070754069</v>
      </c>
      <c r="X403" s="723">
        <f t="shared" si="108"/>
        <v>1.1280442322578323</v>
      </c>
      <c r="Y403" s="682"/>
      <c r="Z403" s="669">
        <f t="shared" si="109"/>
        <v>35.906642728904849</v>
      </c>
      <c r="AA403" s="910">
        <f t="shared" si="110"/>
        <v>26.570915619389584</v>
      </c>
      <c r="AB403" s="911">
        <v>12</v>
      </c>
      <c r="AC403" s="889">
        <v>5.57</v>
      </c>
      <c r="AD403" s="889">
        <v>2.31</v>
      </c>
      <c r="AE403" s="889">
        <v>4.5199999999999996</v>
      </c>
      <c r="AF403" s="889">
        <v>5.18</v>
      </c>
      <c r="AG403" s="889">
        <v>20.599999999999998</v>
      </c>
      <c r="AH403" s="889">
        <v>20</v>
      </c>
      <c r="AI403" s="889">
        <v>7.86</v>
      </c>
      <c r="AJ403" s="889">
        <v>11.1</v>
      </c>
      <c r="AK403" s="889">
        <v>11.5</v>
      </c>
      <c r="AL403" s="902">
        <v>11270</v>
      </c>
      <c r="AM403" s="896">
        <v>0.4</v>
      </c>
      <c r="AN403" s="889">
        <v>0.39</v>
      </c>
      <c r="AO403" s="762">
        <f t="shared" si="111"/>
        <v>-12.698273289976296</v>
      </c>
      <c r="AP403" s="763">
        <f t="shared" si="112"/>
        <v>13.872642329413289</v>
      </c>
      <c r="AQ403" s="912">
        <f t="shared" si="113"/>
        <v>147.33004751495571</v>
      </c>
      <c r="AR403" s="669">
        <f>INDEX(Historical!$C$7:$C$1381,MATCH(B403,Historical!$B$7:$B$1403,0))*IF(AH403="n/a",1.03,IF(AH403&lt;0,1.01,IF(AH403&gt;10,1.1,(1+AH403/100))))</f>
        <v>2.1230000000000002</v>
      </c>
      <c r="AS403" s="910">
        <f t="shared" si="114"/>
        <v>2.2898678000000001</v>
      </c>
      <c r="AT403" s="910">
        <f t="shared" si="103"/>
        <v>2.5188545800000002</v>
      </c>
      <c r="AU403" s="910">
        <f t="shared" si="103"/>
        <v>2.7707400380000005</v>
      </c>
      <c r="AV403" s="910">
        <f t="shared" si="103"/>
        <v>3.0478140418000006</v>
      </c>
      <c r="AW403" s="669">
        <f t="shared" si="115"/>
        <v>12.750276459800002</v>
      </c>
      <c r="AX403" s="770">
        <f t="shared" si="116"/>
        <v>8.6150516620270281</v>
      </c>
      <c r="AY403" s="959">
        <v>1.2</v>
      </c>
      <c r="AZ403" s="896">
        <v>4.08</v>
      </c>
      <c r="BA403" s="896">
        <v>-16.919999999999998</v>
      </c>
      <c r="BB403" s="896">
        <v>-13.530000000000001</v>
      </c>
      <c r="BC403" s="896">
        <v>-10</v>
      </c>
      <c r="BE403" s="641">
        <v>2010</v>
      </c>
      <c r="BF403" s="922">
        <f t="shared" si="117"/>
        <v>0</v>
      </c>
      <c r="BG403" s="906">
        <v>11.899999999999999</v>
      </c>
    </row>
    <row r="404" spans="1:59" ht="11.25" customHeight="1" x14ac:dyDescent="0.2">
      <c r="A404" s="895" t="s">
        <v>632</v>
      </c>
      <c r="B404" s="899" t="s">
        <v>633</v>
      </c>
      <c r="C404" s="957" t="s">
        <v>123</v>
      </c>
      <c r="D404" s="957" t="s">
        <v>4188</v>
      </c>
      <c r="E404" s="754">
        <v>17</v>
      </c>
      <c r="F404" s="1235">
        <v>212</v>
      </c>
      <c r="G404" s="1235" t="s">
        <v>37</v>
      </c>
      <c r="H404" s="1235" t="s">
        <v>37</v>
      </c>
      <c r="I404" s="898">
        <v>119.78</v>
      </c>
      <c r="J404" s="669">
        <f t="shared" si="104"/>
        <v>2.5045917515444982</v>
      </c>
      <c r="K404" s="901">
        <v>0.75</v>
      </c>
      <c r="L404" s="911">
        <v>4</v>
      </c>
      <c r="M404" s="660">
        <f t="shared" si="105"/>
        <v>3</v>
      </c>
      <c r="N404" s="894" t="s">
        <v>586</v>
      </c>
      <c r="O404" s="756">
        <v>0.73</v>
      </c>
      <c r="P404" s="885">
        <v>43728</v>
      </c>
      <c r="Q404" s="885">
        <v>43742</v>
      </c>
      <c r="R404" s="660">
        <f t="shared" si="106"/>
        <v>2.7397260273972628</v>
      </c>
      <c r="S404" s="721">
        <f>IF(INDEX(Historical!$D$7:$D$1379,MATCH(B404,Historical!$B$7:$B$1403,0))=0,"n/a",(INDEX(Historical!$C$7:$C$1381,MATCH(B404,Historical!$B$7:$B$1403,0))/INDEX(Historical!$D$7:$D$1379,MATCH(B404,Historical!$B$7:$B$1403,0))-1)*100)</f>
        <v>5.7142857142857162</v>
      </c>
      <c r="T404" s="721">
        <f>IF(INDEX(Historical!$F$7:$F$1372,MATCH(B404,Historical!$B$7:$B$1403,0))=0,"n/a",((INDEX(Historical!$C$7:$C$1381,MATCH(B404,Historical!$B$7:$B$1403,0))/INDEX(Historical!$F$7:$F$1372,MATCH(B404,Historical!$B$7:$B$1403,0)))^(1/3)-1)*100)</f>
        <v>8.4595775991327393</v>
      </c>
      <c r="U404" s="721">
        <f>IF(INDEX(Historical!$H$7:$H$1372,MATCH(B404,Historical!$B$7:$B$1403,0))=0,"n/a",((INDEX(Historical!$C$7:$C$1381,MATCH(B404,Historical!$B$7:$B$1403,0))/INDEX(Historical!$H$7:$H$1372,MATCH(B404,Historical!$B$7:$B$1403,0)))^(1/5)-1)*100)</f>
        <v>12.535507187104278</v>
      </c>
      <c r="V404" s="721">
        <f>IF(INDEX(Historical!$O$7:$O$1372,MATCH(B404,Historical!$B$7:$B$1403,0))=0,"n/a",((INDEX(Historical!$C$7:$C$1381,MATCH(B404,Historical!$B$7:$B$1403,0))/INDEX(Historical!$O$7:$O$1372,MATCH(B404,Historical!$B$7:$B$1403,0)))^(1/10)-1)*100)</f>
        <v>11.462600467961238</v>
      </c>
      <c r="W404" s="722">
        <f t="shared" si="107"/>
        <v>1.0936006381921701</v>
      </c>
      <c r="X404" s="723" t="str">
        <f t="shared" si="108"/>
        <v>n/a</v>
      </c>
      <c r="Y404" s="679"/>
      <c r="Z404" s="669">
        <f t="shared" si="109"/>
        <v>81.521739130434781</v>
      </c>
      <c r="AA404" s="910">
        <f t="shared" si="110"/>
        <v>32.548913043478258</v>
      </c>
      <c r="AB404" s="911">
        <v>12</v>
      </c>
      <c r="AC404" s="889">
        <v>3.68</v>
      </c>
      <c r="AD404" s="889">
        <v>8.56</v>
      </c>
      <c r="AE404" s="889">
        <v>2.72</v>
      </c>
      <c r="AF404" s="889">
        <v>2.2200000000000002</v>
      </c>
      <c r="AG404" s="889">
        <v>5.7</v>
      </c>
      <c r="AH404" s="889">
        <v>-24</v>
      </c>
      <c r="AI404" s="889">
        <v>9.93</v>
      </c>
      <c r="AJ404" s="889">
        <v>-0.6</v>
      </c>
      <c r="AK404" s="889">
        <v>3.8</v>
      </c>
      <c r="AL404" s="902">
        <v>12840</v>
      </c>
      <c r="AM404" s="896">
        <v>0.2</v>
      </c>
      <c r="AN404" s="889">
        <v>0.73</v>
      </c>
      <c r="AO404" s="762">
        <f t="shared" si="111"/>
        <v>-17.508814104829483</v>
      </c>
      <c r="AP404" s="763">
        <f t="shared" si="112"/>
        <v>15.040098938648775</v>
      </c>
      <c r="AQ404" s="912">
        <f t="shared" si="113"/>
        <v>79.20638252091328</v>
      </c>
      <c r="AR404" s="669">
        <f>INDEX(Historical!$C$7:$C$1381,MATCH(B404,Historical!$B$7:$B$1403,0))*IF(AH404="n/a",1.03,IF(AH404&lt;0,1.01,IF(AH404&gt;10,1.1,(1+AH404/100))))</f>
        <v>2.9895999999999998</v>
      </c>
      <c r="AS404" s="910">
        <f t="shared" si="114"/>
        <v>3.2864672799999997</v>
      </c>
      <c r="AT404" s="910">
        <f t="shared" si="103"/>
        <v>3.4113530366399996</v>
      </c>
      <c r="AU404" s="910">
        <f t="shared" si="103"/>
        <v>3.5409844520323195</v>
      </c>
      <c r="AV404" s="910">
        <f t="shared" si="103"/>
        <v>3.6755418612095476</v>
      </c>
      <c r="AW404" s="669">
        <f t="shared" si="115"/>
        <v>16.903946629881865</v>
      </c>
      <c r="AX404" s="770">
        <f t="shared" si="116"/>
        <v>14.112495099250181</v>
      </c>
      <c r="AY404" s="959">
        <v>0.82</v>
      </c>
      <c r="AZ404" s="896">
        <v>14.23</v>
      </c>
      <c r="BA404" s="896">
        <v>-21.69</v>
      </c>
      <c r="BB404" s="896">
        <v>-8.34</v>
      </c>
      <c r="BC404" s="896">
        <v>-8.61</v>
      </c>
      <c r="BE404" s="641">
        <v>2003</v>
      </c>
      <c r="BF404" s="922">
        <f t="shared" si="117"/>
        <v>1</v>
      </c>
      <c r="BG404" s="906">
        <v>2.7</v>
      </c>
    </row>
    <row r="405" spans="1:59" ht="11.25" customHeight="1" x14ac:dyDescent="0.2">
      <c r="A405" s="724" t="s">
        <v>3845</v>
      </c>
      <c r="B405" s="808" t="s">
        <v>3846</v>
      </c>
      <c r="C405" s="957" t="s">
        <v>108</v>
      </c>
      <c r="D405" s="957" t="s">
        <v>118</v>
      </c>
      <c r="E405" s="754">
        <v>6</v>
      </c>
      <c r="F405" s="1235">
        <v>760</v>
      </c>
      <c r="G405" s="1235" t="s">
        <v>106</v>
      </c>
      <c r="H405" s="1235" t="s">
        <v>106</v>
      </c>
      <c r="I405" s="907">
        <v>37.11</v>
      </c>
      <c r="J405" s="669">
        <f t="shared" si="104"/>
        <v>1.0778765831312316</v>
      </c>
      <c r="K405" s="887">
        <v>0.2</v>
      </c>
      <c r="L405" s="1235">
        <v>2</v>
      </c>
      <c r="M405" s="660">
        <f t="shared" si="105"/>
        <v>0.4</v>
      </c>
      <c r="N405" s="1235" t="s">
        <v>4187</v>
      </c>
      <c r="O405" s="621">
        <v>0.15</v>
      </c>
      <c r="P405" s="650">
        <v>43636</v>
      </c>
      <c r="Q405" s="650">
        <v>43651</v>
      </c>
      <c r="R405" s="660">
        <f t="shared" si="106"/>
        <v>33.33333333333335</v>
      </c>
      <c r="S405" s="721">
        <f>IF(INDEX(Historical!$D$7:$D$1379,MATCH(B405,Historical!$B$7:$B$1403,0))=0,"n/a",(INDEX(Historical!$C$7:$C$1381,MATCH(B405,Historical!$B$7:$B$1403,0))/INDEX(Historical!$D$7:$D$1379,MATCH(B405,Historical!$B$7:$B$1403,0))-1)*100)</f>
        <v>39.999999999999993</v>
      </c>
      <c r="T405" s="721">
        <f>IF(INDEX(Historical!$F$7:$F$1372,MATCH(B405,Historical!$B$7:$B$1403,0))=0,"n/a",((INDEX(Historical!$C$7:$C$1381,MATCH(B405,Historical!$B$7:$B$1403,0))/INDEX(Historical!$F$7:$F$1372,MATCH(B405,Historical!$B$7:$B$1403,0)))^(1/3)-1)*100)</f>
        <v>32.63524026321307</v>
      </c>
      <c r="U405" s="721">
        <f>IF(INDEX(Historical!$H$7:$H$1372,MATCH(B405,Historical!$B$7:$B$1403,0))=0,"n/a",((INDEX(Historical!$C$7:$C$1381,MATCH(B405,Historical!$B$7:$B$1403,0))/INDEX(Historical!$H$7:$H$1372,MATCH(B405,Historical!$B$7:$B$1403,0)))^(1/5)-1)*100)</f>
        <v>37.972966146121493</v>
      </c>
      <c r="V405" s="721">
        <f>IF(INDEX(Historical!$O$7:$O$1372,MATCH(B405,Historical!$B$7:$B$1403,0))=0,"n/a",((INDEX(Historical!$C$7:$C$1381,MATCH(B405,Historical!$B$7:$B$1403,0))/INDEX(Historical!$O$7:$O$1372,MATCH(B405,Historical!$B$7:$B$1403,0)))^(1/10)-1)*100)</f>
        <v>21.481404403906691</v>
      </c>
      <c r="W405" s="722">
        <f t="shared" si="107"/>
        <v>1.7677133874550393</v>
      </c>
      <c r="X405" s="723">
        <f t="shared" si="108"/>
        <v>1.8433478711709466</v>
      </c>
      <c r="Y405" s="670"/>
      <c r="Z405" s="669">
        <f t="shared" si="109"/>
        <v>21.621621621621621</v>
      </c>
      <c r="AA405" s="910">
        <f t="shared" si="110"/>
        <v>20.059459459459458</v>
      </c>
      <c r="AB405" s="911">
        <v>12</v>
      </c>
      <c r="AC405" s="906">
        <v>1.85</v>
      </c>
      <c r="AD405" s="906" t="s">
        <v>136</v>
      </c>
      <c r="AE405" s="889">
        <v>1.56</v>
      </c>
      <c r="AF405" s="889">
        <v>1.17</v>
      </c>
      <c r="AG405" s="889">
        <v>5.7</v>
      </c>
      <c r="AH405" s="889">
        <v>-38.9</v>
      </c>
      <c r="AI405" s="889" t="s">
        <v>136</v>
      </c>
      <c r="AJ405" s="701">
        <v>20.599999999999998</v>
      </c>
      <c r="AK405" s="701" t="s">
        <v>136</v>
      </c>
      <c r="AL405" s="906">
        <v>580.03</v>
      </c>
      <c r="AM405" s="906">
        <v>0.89999999999999991</v>
      </c>
      <c r="AN405" s="906">
        <v>0</v>
      </c>
      <c r="AO405" s="762">
        <f t="shared" si="111"/>
        <v>18.991383269793264</v>
      </c>
      <c r="AP405" s="763">
        <f t="shared" si="112"/>
        <v>39.050842729252722</v>
      </c>
      <c r="AQ405" s="912">
        <f t="shared" si="113"/>
        <v>2.1318702409728774</v>
      </c>
      <c r="AR405" s="669">
        <f>INDEX(Historical!$C$7:$C$1381,MATCH(B405,Historical!$B$7:$B$1403,0))*IF(AH405="n/a",1.03,IF(AH405&lt;0,1.01,IF(AH405&gt;10,1.1,(1+AH405/100))))</f>
        <v>0.35349999999999998</v>
      </c>
      <c r="AS405" s="910">
        <f t="shared" si="114"/>
        <v>0.36410500000000001</v>
      </c>
      <c r="AT405" s="910">
        <f t="shared" si="103"/>
        <v>0.37502815</v>
      </c>
      <c r="AU405" s="910">
        <f t="shared" si="103"/>
        <v>0.38627899450000003</v>
      </c>
      <c r="AV405" s="910">
        <f t="shared" si="103"/>
        <v>0.39786736433500003</v>
      </c>
      <c r="AW405" s="669">
        <f t="shared" si="115"/>
        <v>1.8767795088350003</v>
      </c>
      <c r="AX405" s="770">
        <f t="shared" si="116"/>
        <v>5.0573417106844527</v>
      </c>
      <c r="AY405" s="750">
        <v>0.2</v>
      </c>
      <c r="AZ405" s="889">
        <v>11.21</v>
      </c>
      <c r="BA405" s="889">
        <v>-14.89</v>
      </c>
      <c r="BB405" s="889">
        <v>-10.16</v>
      </c>
      <c r="BC405" s="889">
        <v>-5.33</v>
      </c>
      <c r="BE405" s="641">
        <v>2014</v>
      </c>
      <c r="BF405" s="922">
        <f t="shared" si="117"/>
        <v>0</v>
      </c>
      <c r="BG405" s="906">
        <v>2.5</v>
      </c>
    </row>
    <row r="406" spans="1:59" ht="11.25" customHeight="1" x14ac:dyDescent="0.2">
      <c r="A406" s="895" t="s">
        <v>1321</v>
      </c>
      <c r="B406" s="899" t="s">
        <v>1322</v>
      </c>
      <c r="C406" s="957" t="s">
        <v>108</v>
      </c>
      <c r="D406" s="957" t="s">
        <v>4355</v>
      </c>
      <c r="E406" s="754">
        <v>9</v>
      </c>
      <c r="F406" s="1235">
        <v>461</v>
      </c>
      <c r="G406" s="1235" t="s">
        <v>37</v>
      </c>
      <c r="H406" s="1235" t="s">
        <v>37</v>
      </c>
      <c r="I406" s="898">
        <v>67.53</v>
      </c>
      <c r="J406" s="669">
        <f t="shared" si="104"/>
        <v>2.6062490744854139</v>
      </c>
      <c r="K406" s="901">
        <v>0.44</v>
      </c>
      <c r="L406" s="911">
        <v>4</v>
      </c>
      <c r="M406" s="660">
        <f t="shared" si="105"/>
        <v>1.76</v>
      </c>
      <c r="N406" s="894" t="s">
        <v>586</v>
      </c>
      <c r="O406" s="756">
        <v>0.38</v>
      </c>
      <c r="P406" s="636">
        <v>43546</v>
      </c>
      <c r="Q406" s="636">
        <v>43560</v>
      </c>
      <c r="R406" s="660">
        <f t="shared" si="106"/>
        <v>15.789473684210526</v>
      </c>
      <c r="S406" s="721">
        <f>IF(INDEX(Historical!$D$7:$D$1379,MATCH(B406,Historical!$B$7:$B$1403,0))=0,"n/a",(INDEX(Historical!$C$7:$C$1381,MATCH(B406,Historical!$B$7:$B$1403,0))/INDEX(Historical!$D$7:$D$1379,MATCH(B406,Historical!$B$7:$B$1403,0))-1)*100)</f>
        <v>16.43835616438356</v>
      </c>
      <c r="T406" s="721">
        <f>IF(INDEX(Historical!$F$7:$F$1372,MATCH(B406,Historical!$B$7:$B$1403,0))=0,"n/a",((INDEX(Historical!$C$7:$C$1381,MATCH(B406,Historical!$B$7:$B$1403,0))/INDEX(Historical!$F$7:$F$1372,MATCH(B406,Historical!$B$7:$B$1403,0)))^(1/3)-1)*100)</f>
        <v>14.583871699202234</v>
      </c>
      <c r="U406" s="721">
        <f>IF(INDEX(Historical!$H$7:$H$1372,MATCH(B406,Historical!$B$7:$B$1403,0))=0,"n/a",((INDEX(Historical!$C$7:$C$1381,MATCH(B406,Historical!$B$7:$B$1403,0))/INDEX(Historical!$H$7:$H$1372,MATCH(B406,Historical!$B$7:$B$1403,0)))^(1/5)-1)*100)</f>
        <v>12.580769701763362</v>
      </c>
      <c r="V406" s="721">
        <f>IF(INDEX(Historical!$O$7:$O$1372,MATCH(B406,Historical!$B$7:$B$1403,0))=0,"n/a",((INDEX(Historical!$C$7:$C$1381,MATCH(B406,Historical!$B$7:$B$1403,0))/INDEX(Historical!$O$7:$O$1372,MATCH(B406,Historical!$B$7:$B$1403,0)))^(1/10)-1)*100)</f>
        <v>8.9711771877705626</v>
      </c>
      <c r="W406" s="722">
        <f t="shared" si="107"/>
        <v>1.4023543887766889</v>
      </c>
      <c r="X406" s="723">
        <f t="shared" si="108"/>
        <v>0.83316355640816975</v>
      </c>
      <c r="Y406" s="672"/>
      <c r="Z406" s="669">
        <f t="shared" si="109"/>
        <v>34.990059642147116</v>
      </c>
      <c r="AA406" s="910">
        <f t="shared" si="110"/>
        <v>13.42544731610338</v>
      </c>
      <c r="AB406" s="911">
        <v>12</v>
      </c>
      <c r="AC406" s="889">
        <v>5.03</v>
      </c>
      <c r="AD406" s="889">
        <v>5.37</v>
      </c>
      <c r="AE406" s="889">
        <v>5.28</v>
      </c>
      <c r="AF406" s="889">
        <v>1.38</v>
      </c>
      <c r="AG406" s="889">
        <v>9.4</v>
      </c>
      <c r="AH406" s="889">
        <v>35.099999999999994</v>
      </c>
      <c r="AI406" s="889">
        <v>3.32</v>
      </c>
      <c r="AJ406" s="889">
        <v>15.1</v>
      </c>
      <c r="AK406" s="889">
        <v>2.5</v>
      </c>
      <c r="AL406" s="902">
        <v>2360</v>
      </c>
      <c r="AM406" s="896">
        <v>0.89999999999999991</v>
      </c>
      <c r="AN406" s="889">
        <v>0.13</v>
      </c>
      <c r="AO406" s="762">
        <f t="shared" si="111"/>
        <v>1.7615714601453956</v>
      </c>
      <c r="AP406" s="763">
        <f t="shared" si="112"/>
        <v>15.187018776248776</v>
      </c>
      <c r="AQ406" s="912">
        <f t="shared" si="113"/>
        <v>-9.2570975013652088</v>
      </c>
      <c r="AR406" s="669">
        <f>INDEX(Historical!$C$7:$C$1381,MATCH(B406,Historical!$B$7:$B$1403,0))*IF(AH406="n/a",1.03,IF(AH406&lt;0,1.01,IF(AH406&gt;10,1.1,(1+AH406/100))))</f>
        <v>1.87</v>
      </c>
      <c r="AS406" s="910">
        <f t="shared" si="114"/>
        <v>1.9320839999999999</v>
      </c>
      <c r="AT406" s="910">
        <f t="shared" si="103"/>
        <v>1.9803860999999998</v>
      </c>
      <c r="AU406" s="910">
        <f t="shared" si="103"/>
        <v>2.0298957524999994</v>
      </c>
      <c r="AV406" s="910">
        <f t="shared" si="103"/>
        <v>2.0806431463124992</v>
      </c>
      <c r="AW406" s="669">
        <f t="shared" si="115"/>
        <v>9.8930089988124976</v>
      </c>
      <c r="AX406" s="770">
        <f t="shared" si="116"/>
        <v>14.649798606267581</v>
      </c>
      <c r="AY406" s="959">
        <v>1.1499999999999999</v>
      </c>
      <c r="AZ406" s="896">
        <v>8.34</v>
      </c>
      <c r="BA406" s="896">
        <v>-22.95</v>
      </c>
      <c r="BB406" s="896">
        <v>-14.26</v>
      </c>
      <c r="BC406" s="896">
        <v>-11.76</v>
      </c>
      <c r="BE406" s="641">
        <v>2011</v>
      </c>
      <c r="BF406" s="922">
        <f t="shared" si="117"/>
        <v>0</v>
      </c>
      <c r="BG406" s="906">
        <v>1.3</v>
      </c>
    </row>
    <row r="407" spans="1:59" ht="11.25" customHeight="1" x14ac:dyDescent="0.2">
      <c r="A407" s="895" t="s">
        <v>1325</v>
      </c>
      <c r="B407" s="899" t="s">
        <v>1326</v>
      </c>
      <c r="C407" s="957" t="s">
        <v>128</v>
      </c>
      <c r="D407" s="957" t="s">
        <v>4343</v>
      </c>
      <c r="E407" s="754">
        <v>9</v>
      </c>
      <c r="F407" s="1235">
        <v>509</v>
      </c>
      <c r="G407" s="1158" t="s">
        <v>115</v>
      </c>
      <c r="H407" s="1158" t="s">
        <v>115</v>
      </c>
      <c r="I407" s="889">
        <v>83.3</v>
      </c>
      <c r="J407" s="669">
        <f t="shared" si="104"/>
        <v>3.0252100840336134</v>
      </c>
      <c r="K407" s="901">
        <v>0.63</v>
      </c>
      <c r="L407" s="911">
        <v>4</v>
      </c>
      <c r="M407" s="660">
        <f t="shared" si="105"/>
        <v>2.52</v>
      </c>
      <c r="N407" s="894" t="s">
        <v>412</v>
      </c>
      <c r="O407" s="756">
        <v>0.625</v>
      </c>
      <c r="P407" s="885">
        <v>43738</v>
      </c>
      <c r="Q407" s="885">
        <v>43763</v>
      </c>
      <c r="R407" s="660">
        <f t="shared" si="106"/>
        <v>0.80000000000000071</v>
      </c>
      <c r="S407" s="721">
        <f>IF(INDEX(Historical!$D$7:$D$1379,MATCH(B407,Historical!$B$7:$B$1403,0))=0,"n/a",(INDEX(Historical!$C$7:$C$1381,MATCH(B407,Historical!$B$7:$B$1403,0))/INDEX(Historical!$D$7:$D$1379,MATCH(B407,Historical!$B$7:$B$1403,0))-1)*100)</f>
        <v>3.2989690721649589</v>
      </c>
      <c r="T407" s="721">
        <f>IF(INDEX(Historical!$F$7:$F$1372,MATCH(B407,Historical!$B$7:$B$1403,0))=0,"n/a",((INDEX(Historical!$C$7:$C$1381,MATCH(B407,Historical!$B$7:$B$1403,0))/INDEX(Historical!$F$7:$F$1372,MATCH(B407,Historical!$B$7:$B$1403,0)))^(1/3)-1)*100)</f>
        <v>10.631465977814702</v>
      </c>
      <c r="U407" s="721">
        <f>IF(INDEX(Historical!$H$7:$H$1372,MATCH(B407,Historical!$B$7:$B$1403,0))=0,"n/a",((INDEX(Historical!$C$7:$C$1381,MATCH(B407,Historical!$B$7:$B$1403,0))/INDEX(Historical!$H$7:$H$1372,MATCH(B407,Historical!$B$7:$B$1403,0)))^(1/5)-1)*100)</f>
        <v>8.3177648451102648</v>
      </c>
      <c r="V407" s="721">
        <f>IF(INDEX(Historical!$O$7:$O$1372,MATCH(B407,Historical!$B$7:$B$1403,0))=0,"n/a",((INDEX(Historical!$C$7:$C$1381,MATCH(B407,Historical!$B$7:$B$1403,0))/INDEX(Historical!$O$7:$O$1372,MATCH(B407,Historical!$B$7:$B$1403,0)))^(1/10)-1)*100)</f>
        <v>16.161435501439914</v>
      </c>
      <c r="W407" s="722">
        <f t="shared" si="107"/>
        <v>0.5146674529232993</v>
      </c>
      <c r="X407" s="723">
        <f t="shared" si="108"/>
        <v>1.5693895934170312</v>
      </c>
      <c r="Y407" s="672"/>
      <c r="Z407" s="669">
        <f t="shared" si="109"/>
        <v>41.17647058823529</v>
      </c>
      <c r="AA407" s="910">
        <f t="shared" si="110"/>
        <v>13.611111111111111</v>
      </c>
      <c r="AB407" s="911">
        <v>12</v>
      </c>
      <c r="AC407" s="889">
        <v>6.12</v>
      </c>
      <c r="AD407" s="889">
        <v>7.16</v>
      </c>
      <c r="AE407" s="889">
        <v>0.85</v>
      </c>
      <c r="AF407" s="889">
        <v>2.0499999999999998</v>
      </c>
      <c r="AG407" s="889">
        <v>15.8</v>
      </c>
      <c r="AH407" s="889">
        <v>-1.4000000000000001</v>
      </c>
      <c r="AI407" s="889">
        <v>5.75</v>
      </c>
      <c r="AJ407" s="889">
        <v>5.3</v>
      </c>
      <c r="AK407" s="889">
        <v>1.9</v>
      </c>
      <c r="AL407" s="902">
        <v>5580</v>
      </c>
      <c r="AM407" s="896">
        <v>0.6</v>
      </c>
      <c r="AN407" s="889">
        <v>0.68</v>
      </c>
      <c r="AO407" s="762">
        <f t="shared" si="111"/>
        <v>-2.2681361819672325</v>
      </c>
      <c r="AP407" s="763">
        <f t="shared" si="112"/>
        <v>11.342974929143878</v>
      </c>
      <c r="AQ407" s="912">
        <f t="shared" si="113"/>
        <v>11.360830492149399</v>
      </c>
      <c r="AR407" s="669">
        <f>INDEX(Historical!$C$7:$C$1381,MATCH(B407,Historical!$B$7:$B$1403,0))*IF(AH407="n/a",1.03,IF(AH407&lt;0,1.01,IF(AH407&gt;10,1.1,(1+AH407/100))))</f>
        <v>2.5300500000000001</v>
      </c>
      <c r="AS407" s="910">
        <f t="shared" si="114"/>
        <v>2.6755278750000002</v>
      </c>
      <c r="AT407" s="910">
        <f t="shared" ref="AT407:AV426" si="118">IF($AK407="n/a",1.03*AS407,IF($AK407&lt;0,1.01*AS407,IF($AK407&gt;10,1.1*AS407,(1+$AK407/100)*AS407)))</f>
        <v>2.7263629046250002</v>
      </c>
      <c r="AU407" s="910">
        <f t="shared" si="118"/>
        <v>2.7781637998128748</v>
      </c>
      <c r="AV407" s="910">
        <f t="shared" si="118"/>
        <v>2.830948912009319</v>
      </c>
      <c r="AW407" s="669">
        <f t="shared" si="115"/>
        <v>13.541053491447194</v>
      </c>
      <c r="AX407" s="770">
        <f t="shared" si="116"/>
        <v>16.255766496335166</v>
      </c>
      <c r="AY407" s="959">
        <v>0.88</v>
      </c>
      <c r="AZ407" s="896">
        <v>14.11</v>
      </c>
      <c r="BA407" s="896">
        <v>-16.29</v>
      </c>
      <c r="BB407" s="896">
        <v>-9.6</v>
      </c>
      <c r="BC407" s="896">
        <v>-0.41000000000000003</v>
      </c>
      <c r="BE407" s="641">
        <v>2011</v>
      </c>
      <c r="BF407" s="922">
        <f t="shared" si="117"/>
        <v>0</v>
      </c>
      <c r="BG407" s="906">
        <v>6.9</v>
      </c>
    </row>
    <row r="408" spans="1:59" ht="11.25" customHeight="1" x14ac:dyDescent="0.2">
      <c r="A408" s="156" t="s">
        <v>2398</v>
      </c>
      <c r="B408" s="612" t="s">
        <v>2399</v>
      </c>
      <c r="C408" s="957" t="s">
        <v>4207</v>
      </c>
      <c r="D408" s="957" t="s">
        <v>4342</v>
      </c>
      <c r="E408" s="754">
        <v>6</v>
      </c>
      <c r="F408" s="1235">
        <v>805</v>
      </c>
      <c r="G408" s="1213" t="s">
        <v>106</v>
      </c>
      <c r="H408" s="1213" t="s">
        <v>106</v>
      </c>
      <c r="I408" s="898">
        <v>55.52</v>
      </c>
      <c r="J408" s="669">
        <f t="shared" si="104"/>
        <v>2.3775216138328532</v>
      </c>
      <c r="K408" s="901">
        <v>0.33</v>
      </c>
      <c r="L408" s="911">
        <v>4</v>
      </c>
      <c r="M408" s="660">
        <f t="shared" si="105"/>
        <v>1.32</v>
      </c>
      <c r="N408" s="894" t="s">
        <v>4435</v>
      </c>
      <c r="O408" s="756">
        <v>0.315</v>
      </c>
      <c r="P408" s="885">
        <v>43867</v>
      </c>
      <c r="Q408" s="885">
        <v>43890</v>
      </c>
      <c r="R408" s="660">
        <f t="shared" si="106"/>
        <v>4.7619047619047654</v>
      </c>
      <c r="S408" s="721">
        <f>IF(INDEX(Historical!$D$7:$D$1379,MATCH(B408,Historical!$B$7:$B$1403,0))=0,"n/a",(INDEX(Historical!$C$7:$C$1381,MATCH(B408,Historical!$B$7:$B$1403,0))/INDEX(Historical!$D$7:$D$1379,MATCH(B408,Historical!$B$7:$B$1403,0))-1)*100)</f>
        <v>5.0000000000000044</v>
      </c>
      <c r="T408" s="721">
        <f>IF(INDEX(Historical!$F$7:$F$1372,MATCH(B408,Historical!$B$7:$B$1403,0))=0,"n/a",((INDEX(Historical!$C$7:$C$1381,MATCH(B408,Historical!$B$7:$B$1403,0))/INDEX(Historical!$F$7:$F$1372,MATCH(B408,Historical!$B$7:$B$1403,0)))^(1/3)-1)*100)</f>
        <v>6.6053667550018957</v>
      </c>
      <c r="U408" s="721">
        <f>IF(INDEX(Historical!$H$7:$H$1372,MATCH(B408,Historical!$B$7:$B$1403,0))=0,"n/a",((INDEX(Historical!$C$7:$C$1381,MATCH(B408,Historical!$B$7:$B$1403,0))/INDEX(Historical!$H$7:$H$1372,MATCH(B408,Historical!$B$7:$B$1403,0)))^(1/5)-1)*100)</f>
        <v>6.9610375725068785</v>
      </c>
      <c r="V408" s="721">
        <f>IF(INDEX(Historical!$O$7:$O$1372,MATCH(B408,Historical!$B$7:$B$1403,0))=0,"n/a",((INDEX(Historical!$C$7:$C$1381,MATCH(B408,Historical!$B$7:$B$1403,0))/INDEX(Historical!$O$7:$O$1372,MATCH(B408,Historical!$B$7:$B$1403,0)))^(1/10)-1)*100)</f>
        <v>8.4471771197698544</v>
      </c>
      <c r="W408" s="722">
        <f t="shared" si="107"/>
        <v>0.82406672357031552</v>
      </c>
      <c r="X408" s="723">
        <f t="shared" si="108"/>
        <v>0.45796299819124203</v>
      </c>
      <c r="Y408" s="900"/>
      <c r="Z408" s="669">
        <f t="shared" si="109"/>
        <v>27.906976744186046</v>
      </c>
      <c r="AA408" s="910">
        <f t="shared" si="110"/>
        <v>11.73784355179704</v>
      </c>
      <c r="AB408" s="911">
        <v>12</v>
      </c>
      <c r="AC408" s="889">
        <v>4.7300000000000004</v>
      </c>
      <c r="AD408" s="889">
        <v>1.3</v>
      </c>
      <c r="AE408" s="889">
        <v>3.36</v>
      </c>
      <c r="AF408" s="889">
        <v>3.09</v>
      </c>
      <c r="AG408" s="889">
        <v>28.000000000000004</v>
      </c>
      <c r="AH408" s="889">
        <v>6.6000000000000005</v>
      </c>
      <c r="AI408" s="889">
        <v>-0.27999999999999997</v>
      </c>
      <c r="AJ408" s="889">
        <v>15.2</v>
      </c>
      <c r="AK408" s="889">
        <v>9.06</v>
      </c>
      <c r="AL408" s="902">
        <v>241560</v>
      </c>
      <c r="AM408" s="896">
        <v>0.04</v>
      </c>
      <c r="AN408" s="889">
        <v>0.37</v>
      </c>
      <c r="AO408" s="762">
        <f t="shared" si="111"/>
        <v>-2.3992843654573086</v>
      </c>
      <c r="AP408" s="763">
        <f t="shared" si="112"/>
        <v>9.3385591863397313</v>
      </c>
      <c r="AQ408" s="912">
        <f t="shared" si="113"/>
        <v>26.964450974021069</v>
      </c>
      <c r="AR408" s="669">
        <f>INDEX(Historical!$C$7:$C$1381,MATCH(B408,Historical!$B$7:$B$1403,0))*IF(AH408="n/a",1.03,IF(AH408&lt;0,1.01,IF(AH408&gt;10,1.1,(1+AH408/100))))</f>
        <v>1.3431600000000001</v>
      </c>
      <c r="AS408" s="910">
        <f t="shared" si="114"/>
        <v>1.3565916000000002</v>
      </c>
      <c r="AT408" s="910">
        <f t="shared" si="118"/>
        <v>1.4794987989600004</v>
      </c>
      <c r="AU408" s="910">
        <f t="shared" si="118"/>
        <v>1.6135413901457765</v>
      </c>
      <c r="AV408" s="910">
        <f t="shared" si="118"/>
        <v>1.7597282400929839</v>
      </c>
      <c r="AW408" s="669">
        <f t="shared" si="115"/>
        <v>7.5525200291987611</v>
      </c>
      <c r="AX408" s="770">
        <f t="shared" si="116"/>
        <v>13.603242127519383</v>
      </c>
      <c r="AY408" s="959">
        <v>0.88</v>
      </c>
      <c r="AZ408" s="896">
        <v>29.54</v>
      </c>
      <c r="BA408" s="896">
        <v>-19.869999999999997</v>
      </c>
      <c r="BB408" s="896">
        <v>-10.81</v>
      </c>
      <c r="BC408" s="896">
        <v>3.75</v>
      </c>
      <c r="BE408" s="641">
        <v>2015</v>
      </c>
      <c r="BF408" s="922">
        <f t="shared" si="117"/>
        <v>0</v>
      </c>
      <c r="BG408" s="906">
        <v>15.9</v>
      </c>
    </row>
    <row r="409" spans="1:59" ht="11.25" customHeight="1" x14ac:dyDescent="0.2">
      <c r="A409" s="887" t="s">
        <v>1341</v>
      </c>
      <c r="B409" s="899" t="s">
        <v>1342</v>
      </c>
      <c r="C409" s="957" t="s">
        <v>4207</v>
      </c>
      <c r="D409" s="957" t="s">
        <v>4385</v>
      </c>
      <c r="E409" s="754">
        <v>9</v>
      </c>
      <c r="F409" s="1235">
        <v>507</v>
      </c>
      <c r="G409" s="1235" t="s">
        <v>106</v>
      </c>
      <c r="H409" s="1235" t="s">
        <v>106</v>
      </c>
      <c r="I409" s="898">
        <v>265.85000000000002</v>
      </c>
      <c r="J409" s="669">
        <f t="shared" si="104"/>
        <v>0.79744216663532064</v>
      </c>
      <c r="K409" s="901">
        <v>0.53</v>
      </c>
      <c r="L409" s="911">
        <v>4</v>
      </c>
      <c r="M409" s="660">
        <f t="shared" si="105"/>
        <v>2.12</v>
      </c>
      <c r="N409" s="894" t="s">
        <v>379</v>
      </c>
      <c r="O409" s="756">
        <v>0.47</v>
      </c>
      <c r="P409" s="885">
        <v>43747</v>
      </c>
      <c r="Q409" s="885">
        <v>43756</v>
      </c>
      <c r="R409" s="660">
        <f t="shared" si="106"/>
        <v>12.765957446808523</v>
      </c>
      <c r="S409" s="721">
        <f>IF(INDEX(Historical!$D$7:$D$1379,MATCH(B409,Historical!$B$7:$B$1403,0))=0,"n/a",(INDEX(Historical!$C$7:$C$1381,MATCH(B409,Historical!$B$7:$B$1403,0))/INDEX(Historical!$D$7:$D$1379,MATCH(B409,Historical!$B$7:$B$1403,0))-1)*100)</f>
        <v>18.292682926829261</v>
      </c>
      <c r="T409" s="721">
        <f>IF(INDEX(Historical!$F$7:$F$1372,MATCH(B409,Historical!$B$7:$B$1403,0))=0,"n/a",((INDEX(Historical!$C$7:$C$1381,MATCH(B409,Historical!$B$7:$B$1403,0))/INDEX(Historical!$F$7:$F$1372,MATCH(B409,Historical!$B$7:$B$1403,0)))^(1/3)-1)*100)</f>
        <v>16.089608946568788</v>
      </c>
      <c r="U409" s="721">
        <f>IF(INDEX(Historical!$H$7:$H$1372,MATCH(B409,Historical!$B$7:$B$1403,0))=0,"n/a",((INDEX(Historical!$C$7:$C$1381,MATCH(B409,Historical!$B$7:$B$1403,0))/INDEX(Historical!$H$7:$H$1372,MATCH(B409,Historical!$B$7:$B$1403,0)))^(1/5)-1)*100)</f>
        <v>18.794839608701032</v>
      </c>
      <c r="V409" s="721" t="str">
        <f>IF(INDEX(Historical!$O$7:$O$1372,MATCH(B409,Historical!$B$7:$B$1403,0))=0,"n/a",((INDEX(Historical!$C$7:$C$1381,MATCH(B409,Historical!$B$7:$B$1403,0))/INDEX(Historical!$O$7:$O$1372,MATCH(B409,Historical!$B$7:$B$1403,0)))^(1/10)-1)*100)</f>
        <v>n/a</v>
      </c>
      <c r="W409" s="722" t="str">
        <f t="shared" si="107"/>
        <v>n/a</v>
      </c>
      <c r="X409" s="723">
        <f t="shared" si="108"/>
        <v>1.2529893072467355</v>
      </c>
      <c r="Y409" s="686"/>
      <c r="Z409" s="669">
        <f t="shared" si="109"/>
        <v>35.451505016722408</v>
      </c>
      <c r="AA409" s="910">
        <f t="shared" si="110"/>
        <v>44.456521739130437</v>
      </c>
      <c r="AB409" s="911">
        <v>7</v>
      </c>
      <c r="AC409" s="889">
        <v>5.98</v>
      </c>
      <c r="AD409" s="889">
        <v>4.04</v>
      </c>
      <c r="AE409" s="889">
        <v>10.1</v>
      </c>
      <c r="AF409" s="889">
        <v>19.100000000000001</v>
      </c>
      <c r="AG409" s="889">
        <v>44.4</v>
      </c>
      <c r="AH409" s="889">
        <v>18.399999999999999</v>
      </c>
      <c r="AI409" s="889">
        <v>12.740000000000002</v>
      </c>
      <c r="AJ409" s="889">
        <v>15</v>
      </c>
      <c r="AK409" s="889">
        <v>11.01</v>
      </c>
      <c r="AL409" s="902">
        <v>70060</v>
      </c>
      <c r="AM409" s="896">
        <v>0.2</v>
      </c>
      <c r="AN409" s="889">
        <v>0.12</v>
      </c>
      <c r="AO409" s="762">
        <f t="shared" si="111"/>
        <v>-24.864239963794084</v>
      </c>
      <c r="AP409" s="763">
        <f t="shared" si="112"/>
        <v>19.592281775336353</v>
      </c>
      <c r="AQ409" s="912">
        <f t="shared" si="113"/>
        <v>514.31789281279418</v>
      </c>
      <c r="AR409" s="669">
        <f>INDEX(Historical!$C$7:$C$1381,MATCH(B409,Historical!$B$7:$B$1403,0))*IF(AH409="n/a",1.03,IF(AH409&lt;0,1.01,IF(AH409&gt;10,1.1,(1+AH409/100))))</f>
        <v>2.1339999999999999</v>
      </c>
      <c r="AS409" s="910">
        <f t="shared" si="114"/>
        <v>2.3473999999999999</v>
      </c>
      <c r="AT409" s="910">
        <f t="shared" si="118"/>
        <v>2.5821400000000003</v>
      </c>
      <c r="AU409" s="910">
        <f t="shared" si="118"/>
        <v>2.8403540000000005</v>
      </c>
      <c r="AV409" s="910">
        <f t="shared" si="118"/>
        <v>3.124389400000001</v>
      </c>
      <c r="AW409" s="669">
        <f t="shared" si="115"/>
        <v>13.028283400000003</v>
      </c>
      <c r="AX409" s="770">
        <f t="shared" si="116"/>
        <v>4.9006144066202753</v>
      </c>
      <c r="AY409" s="959">
        <v>0.99</v>
      </c>
      <c r="AZ409" s="896">
        <v>12.629999999999999</v>
      </c>
      <c r="BA409" s="896">
        <v>-13.370000000000001</v>
      </c>
      <c r="BB409" s="896">
        <v>-5.25</v>
      </c>
      <c r="BC409" s="896">
        <v>-1.18</v>
      </c>
      <c r="BE409" s="641">
        <v>2011</v>
      </c>
      <c r="BF409" s="922">
        <f t="shared" si="117"/>
        <v>0</v>
      </c>
      <c r="BG409" s="906">
        <v>25.6</v>
      </c>
    </row>
    <row r="410" spans="1:59" ht="11.25" customHeight="1" x14ac:dyDescent="0.2">
      <c r="A410" s="724" t="s">
        <v>3849</v>
      </c>
      <c r="B410" s="808" t="s">
        <v>3850</v>
      </c>
      <c r="C410" s="957" t="s">
        <v>123</v>
      </c>
      <c r="D410" s="957" t="s">
        <v>4188</v>
      </c>
      <c r="E410" s="754">
        <v>6</v>
      </c>
      <c r="F410" s="1235">
        <v>782</v>
      </c>
      <c r="G410" s="1235" t="s">
        <v>106</v>
      </c>
      <c r="H410" s="1235" t="s">
        <v>106</v>
      </c>
      <c r="I410" s="907">
        <v>86.54</v>
      </c>
      <c r="J410" s="669">
        <f t="shared" si="104"/>
        <v>1.2017564132193206</v>
      </c>
      <c r="K410" s="887">
        <v>0.52</v>
      </c>
      <c r="L410" s="1235">
        <v>2</v>
      </c>
      <c r="M410" s="660">
        <f t="shared" si="105"/>
        <v>1.04</v>
      </c>
      <c r="N410" s="1235" t="s">
        <v>400</v>
      </c>
      <c r="O410" s="621">
        <v>0.5</v>
      </c>
      <c r="P410" s="650">
        <v>43786</v>
      </c>
      <c r="Q410" s="650">
        <v>43795</v>
      </c>
      <c r="R410" s="660">
        <f t="shared" si="106"/>
        <v>4.0000000000000036</v>
      </c>
      <c r="S410" s="721">
        <f>IF(INDEX(Historical!$D$7:$D$1379,MATCH(B410,Historical!$B$7:$B$1403,0))=0,"n/a",(INDEX(Historical!$C$7:$C$1381,MATCH(B410,Historical!$B$7:$B$1403,0))/INDEX(Historical!$D$7:$D$1379,MATCH(B410,Historical!$B$7:$B$1403,0))-1)*100)</f>
        <v>14.606741573033698</v>
      </c>
      <c r="T410" s="721">
        <f>IF(INDEX(Historical!$F$7:$F$1372,MATCH(B410,Historical!$B$7:$B$1403,0))=0,"n/a",((INDEX(Historical!$C$7:$C$1381,MATCH(B410,Historical!$B$7:$B$1403,0))/INDEX(Historical!$F$7:$F$1372,MATCH(B410,Historical!$B$7:$B$1403,0)))^(1/3)-1)*100)</f>
        <v>15.038123710576222</v>
      </c>
      <c r="U410" s="721">
        <f>IF(INDEX(Historical!$H$7:$H$1372,MATCH(B410,Historical!$B$7:$B$1403,0))=0,"n/a",((INDEX(Historical!$C$7:$C$1381,MATCH(B410,Historical!$B$7:$B$1403,0))/INDEX(Historical!$H$7:$H$1372,MATCH(B410,Historical!$B$7:$B$1403,0)))^(1/5)-1)*100)</f>
        <v>13.148160141522647</v>
      </c>
      <c r="V410" s="721">
        <f>IF(INDEX(Historical!$O$7:$O$1372,MATCH(B410,Historical!$B$7:$B$1403,0))=0,"n/a",((INDEX(Historical!$C$7:$C$1381,MATCH(B410,Historical!$B$7:$B$1403,0))/INDEX(Historical!$O$7:$O$1372,MATCH(B410,Historical!$B$7:$B$1403,0)))^(1/10)-1)*100)</f>
        <v>35.195742952188212</v>
      </c>
      <c r="W410" s="722">
        <f t="shared" si="107"/>
        <v>0.37357245617414053</v>
      </c>
      <c r="X410" s="723">
        <f t="shared" si="108"/>
        <v>2.1554360887742043</v>
      </c>
      <c r="Y410" s="670"/>
      <c r="Z410" s="669">
        <f t="shared" si="109"/>
        <v>23.008849557522126</v>
      </c>
      <c r="AA410" s="910">
        <f t="shared" si="110"/>
        <v>19.146017699115049</v>
      </c>
      <c r="AB410" s="911">
        <v>12</v>
      </c>
      <c r="AC410" s="906">
        <v>4.5199999999999996</v>
      </c>
      <c r="AD410" s="906">
        <v>2.5499999999999998</v>
      </c>
      <c r="AE410" s="889">
        <v>1.5</v>
      </c>
      <c r="AF410" s="889">
        <v>2.31</v>
      </c>
      <c r="AG410" s="889">
        <v>12.8</v>
      </c>
      <c r="AH410" s="889">
        <v>14.7</v>
      </c>
      <c r="AI410" s="889">
        <v>7.99</v>
      </c>
      <c r="AJ410" s="701">
        <v>6.1</v>
      </c>
      <c r="AK410" s="701">
        <v>7.5</v>
      </c>
      <c r="AL410" s="906">
        <v>2270</v>
      </c>
      <c r="AM410" s="906">
        <v>0.4</v>
      </c>
      <c r="AN410" s="906">
        <v>7.0000000000000007E-2</v>
      </c>
      <c r="AO410" s="762">
        <f t="shared" si="111"/>
        <v>-4.7961011443730825</v>
      </c>
      <c r="AP410" s="763">
        <f t="shared" si="112"/>
        <v>14.349916554741966</v>
      </c>
      <c r="AQ410" s="912">
        <f t="shared" si="113"/>
        <v>40.201919284621248</v>
      </c>
      <c r="AR410" s="669">
        <f>INDEX(Historical!$C$7:$C$1381,MATCH(B410,Historical!$B$7:$B$1403,0))*IF(AH410="n/a",1.03,IF(AH410&lt;0,1.01,IF(AH410&gt;10,1.1,(1+AH410/100))))</f>
        <v>1.1220000000000001</v>
      </c>
      <c r="AS410" s="910">
        <f t="shared" si="114"/>
        <v>1.2116478000000002</v>
      </c>
      <c r="AT410" s="910">
        <f t="shared" si="118"/>
        <v>1.3025213850000001</v>
      </c>
      <c r="AU410" s="910">
        <f t="shared" si="118"/>
        <v>1.400210488875</v>
      </c>
      <c r="AV410" s="910">
        <f t="shared" si="118"/>
        <v>1.5052262755406249</v>
      </c>
      <c r="AW410" s="669">
        <f t="shared" si="115"/>
        <v>6.5416059494156258</v>
      </c>
      <c r="AX410" s="770">
        <f t="shared" si="116"/>
        <v>7.559054713907587</v>
      </c>
      <c r="AY410" s="750">
        <v>1.19</v>
      </c>
      <c r="AZ410" s="889">
        <v>10.95</v>
      </c>
      <c r="BA410" s="889">
        <v>-19.759999999999998</v>
      </c>
      <c r="BB410" s="889">
        <v>-15.340000000000002</v>
      </c>
      <c r="BC410" s="889">
        <v>-7.03</v>
      </c>
      <c r="BE410" s="641">
        <v>2014</v>
      </c>
      <c r="BF410" s="922">
        <f t="shared" si="117"/>
        <v>0</v>
      </c>
      <c r="BG410" s="906">
        <v>7.5</v>
      </c>
    </row>
    <row r="411" spans="1:59" s="796" customFormat="1" ht="11.25" customHeight="1" x14ac:dyDescent="0.2">
      <c r="A411" s="777" t="s">
        <v>1337</v>
      </c>
      <c r="B411" s="804" t="s">
        <v>1338</v>
      </c>
      <c r="C411" s="957" t="s">
        <v>123</v>
      </c>
      <c r="D411" s="957" t="s">
        <v>4358</v>
      </c>
      <c r="E411" s="778">
        <v>10</v>
      </c>
      <c r="F411" s="1235">
        <v>383</v>
      </c>
      <c r="G411" s="1234" t="s">
        <v>37</v>
      </c>
      <c r="H411" s="1234" t="s">
        <v>37</v>
      </c>
      <c r="I411" s="779">
        <v>36.96</v>
      </c>
      <c r="J411" s="780">
        <f t="shared" si="104"/>
        <v>5.5465367965367962</v>
      </c>
      <c r="K411" s="781">
        <v>0.51249999999999996</v>
      </c>
      <c r="L411" s="782">
        <v>4</v>
      </c>
      <c r="M411" s="783">
        <f t="shared" si="105"/>
        <v>2.0499999999999998</v>
      </c>
      <c r="N411" s="784" t="s">
        <v>148</v>
      </c>
      <c r="O411" s="785">
        <v>0.5</v>
      </c>
      <c r="P411" s="786">
        <v>43783</v>
      </c>
      <c r="Q411" s="786">
        <v>43815</v>
      </c>
      <c r="R411" s="783">
        <f t="shared" si="106"/>
        <v>2.4999999999999911</v>
      </c>
      <c r="S411" s="721">
        <f>IF(INDEX(Historical!$D$7:$D$1379,MATCH(B411,Historical!$B$7:$B$1403,0))=0,"n/a",(INDEX(Historical!$C$7:$C$1381,MATCH(B411,Historical!$B$7:$B$1403,0))/INDEX(Historical!$D$7:$D$1379,MATCH(B411,Historical!$B$7:$B$1403,0))-1)*100)</f>
        <v>4.5454545454545414</v>
      </c>
      <c r="T411" s="721">
        <f>IF(INDEX(Historical!$F$7:$F$1372,MATCH(B411,Historical!$B$7:$B$1403,0))=0,"n/a",((INDEX(Historical!$C$7:$C$1381,MATCH(B411,Historical!$B$7:$B$1403,0))/INDEX(Historical!$F$7:$F$1372,MATCH(B411,Historical!$B$7:$B$1403,0)))^(1/3)-1)*100)</f>
        <v>4.128301283656044</v>
      </c>
      <c r="U411" s="721">
        <f>IF(INDEX(Historical!$H$7:$H$1372,MATCH(B411,Historical!$B$7:$B$1403,0))=0,"n/a",((INDEX(Historical!$C$7:$C$1381,MATCH(B411,Historical!$B$7:$B$1403,0))/INDEX(Historical!$H$7:$H$1372,MATCH(B411,Historical!$B$7:$B$1403,0)))^(1/5)-1)*100)</f>
        <v>6.9188240376148347</v>
      </c>
      <c r="V411" s="721">
        <f>IF(INDEX(Historical!$O$7:$O$1372,MATCH(B411,Historical!$B$7:$B$1403,0))=0,"n/a",((INDEX(Historical!$C$7:$C$1381,MATCH(B411,Historical!$B$7:$B$1403,0))/INDEX(Historical!$O$7:$O$1372,MATCH(B411,Historical!$B$7:$B$1403,0)))^(1/10)-1)*100)</f>
        <v>19.956888759929626</v>
      </c>
      <c r="W411" s="722">
        <f t="shared" si="107"/>
        <v>0.34668851046094784</v>
      </c>
      <c r="X411" s="723">
        <f t="shared" si="108"/>
        <v>0.3760230455225454</v>
      </c>
      <c r="Y411" s="787"/>
      <c r="Z411" s="780">
        <f t="shared" si="109"/>
        <v>66.77524429967427</v>
      </c>
      <c r="AA411" s="788">
        <f t="shared" si="110"/>
        <v>12.039087947882736</v>
      </c>
      <c r="AB411" s="782">
        <v>12</v>
      </c>
      <c r="AC411" s="789">
        <v>3.07</v>
      </c>
      <c r="AD411" s="789">
        <v>3.68</v>
      </c>
      <c r="AE411" s="789">
        <v>0.65</v>
      </c>
      <c r="AF411" s="789">
        <v>1.88</v>
      </c>
      <c r="AG411" s="789">
        <v>16.3</v>
      </c>
      <c r="AH411" s="789">
        <v>-21.8</v>
      </c>
      <c r="AI411" s="789">
        <v>6.7100000000000009</v>
      </c>
      <c r="AJ411" s="789">
        <v>18.399999999999999</v>
      </c>
      <c r="AK411" s="789">
        <v>3.27</v>
      </c>
      <c r="AL411" s="790">
        <v>14500</v>
      </c>
      <c r="AM411" s="791">
        <v>0.3</v>
      </c>
      <c r="AN411" s="789">
        <v>1.27</v>
      </c>
      <c r="AO411" s="792">
        <f t="shared" si="111"/>
        <v>0.42627288626889559</v>
      </c>
      <c r="AP411" s="793">
        <f t="shared" si="112"/>
        <v>12.465360834151632</v>
      </c>
      <c r="AQ411" s="794">
        <f t="shared" si="113"/>
        <v>0.29619543469907583</v>
      </c>
      <c r="AR411" s="669">
        <f>INDEX(Historical!$C$7:$C$1381,MATCH(B411,Historical!$B$7:$B$1403,0))*IF(AH411="n/a",1.03,IF(AH411&lt;0,1.01,IF(AH411&gt;10,1.1,(1+AH411/100))))</f>
        <v>2.0326250000000003</v>
      </c>
      <c r="AS411" s="788">
        <f t="shared" si="114"/>
        <v>2.1690141375000001</v>
      </c>
      <c r="AT411" s="788">
        <f t="shared" si="118"/>
        <v>2.2399408997962498</v>
      </c>
      <c r="AU411" s="788">
        <f t="shared" si="118"/>
        <v>2.3131869672195871</v>
      </c>
      <c r="AV411" s="788">
        <f t="shared" si="118"/>
        <v>2.3888281810476673</v>
      </c>
      <c r="AW411" s="780">
        <f t="shared" si="115"/>
        <v>11.143595185563505</v>
      </c>
      <c r="AX411" s="795">
        <f t="shared" si="116"/>
        <v>30.150419874360136</v>
      </c>
      <c r="AY411" s="960">
        <v>1.57</v>
      </c>
      <c r="AZ411" s="791">
        <v>1.4000000000000001</v>
      </c>
      <c r="BA411" s="791">
        <v>-22.939999999999998</v>
      </c>
      <c r="BB411" s="791">
        <v>-15.75</v>
      </c>
      <c r="BC411" s="791">
        <v>-14.000000000000002</v>
      </c>
      <c r="BD411" s="933"/>
      <c r="BE411" s="641">
        <v>2011</v>
      </c>
      <c r="BF411" s="922">
        <f t="shared" si="117"/>
        <v>0</v>
      </c>
      <c r="BG411" s="847">
        <v>3.5999999999999996</v>
      </c>
    </row>
    <row r="412" spans="1:59" ht="11.25" customHeight="1" x14ac:dyDescent="0.2">
      <c r="A412" s="904" t="s">
        <v>1329</v>
      </c>
      <c r="B412" s="899" t="s">
        <v>1330</v>
      </c>
      <c r="C412" s="957" t="s">
        <v>128</v>
      </c>
      <c r="D412" s="957" t="s">
        <v>192</v>
      </c>
      <c r="E412" s="754">
        <v>11</v>
      </c>
      <c r="F412" s="1235">
        <v>316</v>
      </c>
      <c r="G412" s="1235" t="s">
        <v>106</v>
      </c>
      <c r="H412" s="1235" t="s">
        <v>106</v>
      </c>
      <c r="I412" s="898">
        <v>60.06</v>
      </c>
      <c r="J412" s="669">
        <f t="shared" si="104"/>
        <v>2.197802197802198</v>
      </c>
      <c r="K412" s="901">
        <v>0.33</v>
      </c>
      <c r="L412" s="911">
        <v>4</v>
      </c>
      <c r="M412" s="660">
        <f t="shared" si="105"/>
        <v>1.32</v>
      </c>
      <c r="N412" s="894" t="s">
        <v>491</v>
      </c>
      <c r="O412" s="756">
        <v>0.27500000000000002</v>
      </c>
      <c r="P412" s="885">
        <v>43828</v>
      </c>
      <c r="Q412" s="885">
        <v>43844</v>
      </c>
      <c r="R412" s="660">
        <f t="shared" si="106"/>
        <v>19.999999999999996</v>
      </c>
      <c r="S412" s="721">
        <f>IF(INDEX(Historical!$D$7:$D$1379,MATCH(B412,Historical!$B$7:$B$1403,0))=0,"n/a",(INDEX(Historical!$C$7:$C$1381,MATCH(B412,Historical!$B$7:$B$1403,0))/INDEX(Historical!$D$7:$D$1379,MATCH(B412,Historical!$B$7:$B$1403,0))-1)*100)</f>
        <v>30.952380952380977</v>
      </c>
      <c r="T412" s="721">
        <f>IF(INDEX(Historical!$F$7:$F$1372,MATCH(B412,Historical!$B$7:$B$1403,0))=0,"n/a",((INDEX(Historical!$C$7:$C$1381,MATCH(B412,Historical!$B$7:$B$1403,0))/INDEX(Historical!$F$7:$F$1372,MATCH(B412,Historical!$B$7:$B$1403,0)))^(1/3)-1)*100)</f>
        <v>22.390341034166038</v>
      </c>
      <c r="U412" s="721">
        <f>IF(INDEX(Historical!$H$7:$H$1372,MATCH(B412,Historical!$B$7:$B$1403,0))=0,"n/a",((INDEX(Historical!$C$7:$C$1381,MATCH(B412,Historical!$B$7:$B$1403,0))/INDEX(Historical!$H$7:$H$1372,MATCH(B412,Historical!$B$7:$B$1403,0)))^(1/5)-1)*100)</f>
        <v>18.040295913696937</v>
      </c>
      <c r="V412" s="721">
        <f>IF(INDEX(Historical!$O$7:$O$1372,MATCH(B412,Historical!$B$7:$B$1403,0))=0,"n/a",((INDEX(Historical!$C$7:$C$1381,MATCH(B412,Historical!$B$7:$B$1403,0))/INDEX(Historical!$O$7:$O$1372,MATCH(B412,Historical!$B$7:$B$1403,0)))^(1/10)-1)*100)</f>
        <v>23.506224555384936</v>
      </c>
      <c r="W412" s="722">
        <f t="shared" si="107"/>
        <v>0.76746888345215636</v>
      </c>
      <c r="X412" s="723">
        <f t="shared" si="108"/>
        <v>2.957425559622449</v>
      </c>
      <c r="Y412" s="679"/>
      <c r="Z412" s="669">
        <f t="shared" si="109"/>
        <v>69.473684210526315</v>
      </c>
      <c r="AA412" s="910">
        <f t="shared" si="110"/>
        <v>31.610526315789475</v>
      </c>
      <c r="AB412" s="911">
        <v>12</v>
      </c>
      <c r="AC412" s="889">
        <v>1.9</v>
      </c>
      <c r="AD412" s="889">
        <v>2.64</v>
      </c>
      <c r="AE412" s="889">
        <v>2.7</v>
      </c>
      <c r="AF412" s="889">
        <v>4.13</v>
      </c>
      <c r="AG412" s="889">
        <v>13.200000000000001</v>
      </c>
      <c r="AH412" s="889">
        <v>25.1</v>
      </c>
      <c r="AI412" s="889">
        <v>6.9099999999999993</v>
      </c>
      <c r="AJ412" s="889">
        <v>6.1</v>
      </c>
      <c r="AK412" s="889">
        <v>12</v>
      </c>
      <c r="AL412" s="902">
        <v>1920</v>
      </c>
      <c r="AM412" s="896">
        <v>0.2</v>
      </c>
      <c r="AN412" s="889">
        <v>0.06</v>
      </c>
      <c r="AO412" s="762">
        <f t="shared" si="111"/>
        <v>-11.37242820429034</v>
      </c>
      <c r="AP412" s="763">
        <f t="shared" si="112"/>
        <v>20.238098111499134</v>
      </c>
      <c r="AQ412" s="912">
        <f t="shared" si="113"/>
        <v>140.87938307996072</v>
      </c>
      <c r="AR412" s="669">
        <f>INDEX(Historical!$C$7:$C$1381,MATCH(B412,Historical!$B$7:$B$1403,0))*IF(AH412="n/a",1.03,IF(AH412&lt;0,1.01,IF(AH412&gt;10,1.1,(1+AH412/100))))</f>
        <v>1.2100000000000002</v>
      </c>
      <c r="AS412" s="910">
        <f t="shared" si="114"/>
        <v>1.2936110000000001</v>
      </c>
      <c r="AT412" s="910">
        <f t="shared" si="118"/>
        <v>1.4229721000000002</v>
      </c>
      <c r="AU412" s="910">
        <f t="shared" si="118"/>
        <v>1.5652693100000004</v>
      </c>
      <c r="AV412" s="910">
        <f t="shared" si="118"/>
        <v>1.7217962410000005</v>
      </c>
      <c r="AW412" s="669">
        <f t="shared" si="115"/>
        <v>7.2136486510000015</v>
      </c>
      <c r="AX412" s="770">
        <f t="shared" si="116"/>
        <v>12.010737014652015</v>
      </c>
      <c r="AY412" s="959">
        <v>0.78</v>
      </c>
      <c r="AZ412" s="896">
        <v>5.72</v>
      </c>
      <c r="BA412" s="896">
        <v>-26.22</v>
      </c>
      <c r="BB412" s="896">
        <v>-14.64</v>
      </c>
      <c r="BC412" s="896">
        <v>-13.139999999999999</v>
      </c>
      <c r="BE412" s="641">
        <v>2010</v>
      </c>
      <c r="BF412" s="922">
        <f t="shared" si="117"/>
        <v>0</v>
      </c>
      <c r="BG412" s="906">
        <v>7.3999999999999995</v>
      </c>
    </row>
    <row r="413" spans="1:59" ht="11.25" customHeight="1" x14ac:dyDescent="0.2">
      <c r="A413" s="895" t="s">
        <v>1339</v>
      </c>
      <c r="B413" s="899" t="s">
        <v>1340</v>
      </c>
      <c r="C413" s="957" t="s">
        <v>4359</v>
      </c>
      <c r="D413" s="957" t="s">
        <v>521</v>
      </c>
      <c r="E413" s="754">
        <v>8</v>
      </c>
      <c r="F413" s="1235">
        <v>635</v>
      </c>
      <c r="G413" s="1158" t="s">
        <v>115</v>
      </c>
      <c r="H413" s="1158" t="s">
        <v>115</v>
      </c>
      <c r="I413" s="898">
        <v>21.36</v>
      </c>
      <c r="J413" s="669">
        <f t="shared" si="104"/>
        <v>4.7752808988764039</v>
      </c>
      <c r="K413" s="901">
        <v>0.255</v>
      </c>
      <c r="L413" s="911">
        <v>4</v>
      </c>
      <c r="M413" s="660">
        <f t="shared" si="105"/>
        <v>1.02</v>
      </c>
      <c r="N413" s="894" t="s">
        <v>148</v>
      </c>
      <c r="O413" s="756">
        <v>0.23499999999999999</v>
      </c>
      <c r="P413" s="885">
        <v>43889</v>
      </c>
      <c r="Q413" s="885">
        <v>43906</v>
      </c>
      <c r="R413" s="660">
        <f t="shared" si="106"/>
        <v>8.5106382978723492</v>
      </c>
      <c r="S413" s="721">
        <f>IF(INDEX(Historical!$D$7:$D$1379,MATCH(B413,Historical!$B$7:$B$1403,0))=0,"n/a",(INDEX(Historical!$C$7:$C$1381,MATCH(B413,Historical!$B$7:$B$1403,0))/INDEX(Historical!$D$7:$D$1379,MATCH(B413,Historical!$B$7:$B$1403,0))-1)*100)</f>
        <v>11.904761904761907</v>
      </c>
      <c r="T413" s="721">
        <f>IF(INDEX(Historical!$F$7:$F$1372,MATCH(B413,Historical!$B$7:$B$1403,0))=0,"n/a",((INDEX(Historical!$C$7:$C$1381,MATCH(B413,Historical!$B$7:$B$1403,0))/INDEX(Historical!$F$7:$F$1372,MATCH(B413,Historical!$B$7:$B$1403,0)))^(1/3)-1)*100)</f>
        <v>16.142775708728507</v>
      </c>
      <c r="U413" s="721">
        <f>IF(INDEX(Historical!$H$7:$H$1372,MATCH(B413,Historical!$B$7:$B$1403,0))=0,"n/a",((INDEX(Historical!$C$7:$C$1381,MATCH(B413,Historical!$B$7:$B$1403,0))/INDEX(Historical!$H$7:$H$1372,MATCH(B413,Historical!$B$7:$B$1403,0)))^(1/5)-1)*100)</f>
        <v>19.858503613188617</v>
      </c>
      <c r="V413" s="721" t="str">
        <f>IF(INDEX(Historical!$O$7:$O$1372,MATCH(B413,Historical!$B$7:$B$1403,0))=0,"n/a",((INDEX(Historical!$C$7:$C$1381,MATCH(B413,Historical!$B$7:$B$1403,0))/INDEX(Historical!$O$7:$O$1372,MATCH(B413,Historical!$B$7:$B$1403,0)))^(1/10)-1)*100)</f>
        <v>n/a</v>
      </c>
      <c r="W413" s="722" t="str">
        <f t="shared" si="107"/>
        <v>n/a</v>
      </c>
      <c r="X413" s="723">
        <f t="shared" si="108"/>
        <v>2.3641075729986447</v>
      </c>
      <c r="Y413" s="899"/>
      <c r="Z413" s="669">
        <f t="shared" si="109"/>
        <v>61.077844311377248</v>
      </c>
      <c r="AA413" s="910">
        <f t="shared" si="110"/>
        <v>12.790419161676647</v>
      </c>
      <c r="AB413" s="911">
        <v>12</v>
      </c>
      <c r="AC413" s="889">
        <v>1.67</v>
      </c>
      <c r="AD413" s="889">
        <v>2.84</v>
      </c>
      <c r="AE413" s="889">
        <v>0.83</v>
      </c>
      <c r="AF413" s="889">
        <v>2.98</v>
      </c>
      <c r="AG413" s="889">
        <v>26.3</v>
      </c>
      <c r="AH413" s="889">
        <v>5.4</v>
      </c>
      <c r="AI413" s="889">
        <v>6.5699999999999994</v>
      </c>
      <c r="AJ413" s="889">
        <v>8.4</v>
      </c>
      <c r="AK413" s="889">
        <v>4.5</v>
      </c>
      <c r="AL413" s="902">
        <v>8460</v>
      </c>
      <c r="AM413" s="896">
        <v>0.2</v>
      </c>
      <c r="AN413" s="889">
        <v>1.2</v>
      </c>
      <c r="AO413" s="762">
        <f t="shared" si="111"/>
        <v>11.843365350388373</v>
      </c>
      <c r="AP413" s="763">
        <f t="shared" si="112"/>
        <v>24.63378451206502</v>
      </c>
      <c r="AQ413" s="912">
        <f t="shared" si="113"/>
        <v>30.154522014405629</v>
      </c>
      <c r="AR413" s="669">
        <f>INDEX(Historical!$C$7:$C$1381,MATCH(B413,Historical!$B$7:$B$1403,0))*IF(AH413="n/a",1.03,IF(AH413&lt;0,1.01,IF(AH413&gt;10,1.1,(1+AH413/100))))</f>
        <v>0.99075999999999997</v>
      </c>
      <c r="AS413" s="910">
        <f t="shared" si="114"/>
        <v>1.0558529320000001</v>
      </c>
      <c r="AT413" s="910">
        <f t="shared" si="118"/>
        <v>1.1033663139400001</v>
      </c>
      <c r="AU413" s="910">
        <f t="shared" si="118"/>
        <v>1.1530177980673</v>
      </c>
      <c r="AV413" s="910">
        <f t="shared" si="118"/>
        <v>1.2049035989803285</v>
      </c>
      <c r="AW413" s="669">
        <f t="shared" si="115"/>
        <v>5.5079006429876287</v>
      </c>
      <c r="AX413" s="770">
        <f t="shared" si="116"/>
        <v>25.786051699380288</v>
      </c>
      <c r="AY413" s="959">
        <v>1.1000000000000001</v>
      </c>
      <c r="AZ413" s="896">
        <v>9.1999999999999993</v>
      </c>
      <c r="BA413" s="896">
        <v>-15.24</v>
      </c>
      <c r="BB413" s="896">
        <v>-8.64</v>
      </c>
      <c r="BC413" s="896">
        <v>-3.6799999999999997</v>
      </c>
      <c r="BE413" s="641">
        <v>2013</v>
      </c>
      <c r="BF413" s="922">
        <f t="shared" si="117"/>
        <v>0</v>
      </c>
      <c r="BG413" s="906">
        <v>4</v>
      </c>
    </row>
    <row r="414" spans="1:59" ht="11.25" customHeight="1" x14ac:dyDescent="0.2">
      <c r="A414" s="887" t="s">
        <v>1323</v>
      </c>
      <c r="B414" s="899" t="s">
        <v>1324</v>
      </c>
      <c r="C414" s="957" t="s">
        <v>112</v>
      </c>
      <c r="D414" s="957" t="s">
        <v>212</v>
      </c>
      <c r="E414" s="754">
        <v>8</v>
      </c>
      <c r="F414" s="1235">
        <v>556</v>
      </c>
      <c r="G414" s="1235" t="s">
        <v>106</v>
      </c>
      <c r="H414" s="1235" t="s">
        <v>106</v>
      </c>
      <c r="I414" s="898">
        <v>129.04</v>
      </c>
      <c r="J414" s="669">
        <f t="shared" si="104"/>
        <v>1.6429014259144454</v>
      </c>
      <c r="K414" s="901">
        <v>0.53</v>
      </c>
      <c r="L414" s="911">
        <v>4</v>
      </c>
      <c r="M414" s="660">
        <f t="shared" si="105"/>
        <v>2.12</v>
      </c>
      <c r="N414" s="894" t="s">
        <v>151</v>
      </c>
      <c r="O414" s="756">
        <v>0.45</v>
      </c>
      <c r="P414" s="890">
        <v>43349</v>
      </c>
      <c r="Q414" s="890">
        <v>43371</v>
      </c>
      <c r="R414" s="660">
        <f t="shared" si="106"/>
        <v>17.777777777777782</v>
      </c>
      <c r="S414" s="721">
        <f>IF(INDEX(Historical!$D$7:$D$1379,MATCH(B414,Historical!$B$7:$B$1403,0))=0,"n/a",(INDEX(Historical!$C$7:$C$1381,MATCH(B414,Historical!$B$7:$B$1403,0))/INDEX(Historical!$D$7:$D$1379,MATCH(B414,Historical!$B$7:$B$1403,0))-1)*100)</f>
        <v>8.163265306122458</v>
      </c>
      <c r="T414" s="721">
        <f>IF(INDEX(Historical!$F$7:$F$1372,MATCH(B414,Historical!$B$7:$B$1403,0))=0,"n/a",((INDEX(Historical!$C$7:$C$1381,MATCH(B414,Historical!$B$7:$B$1403,0))/INDEX(Historical!$F$7:$F$1372,MATCH(B414,Historical!$B$7:$B$1403,0)))^(1/3)-1)*100)</f>
        <v>15.948637819501933</v>
      </c>
      <c r="U414" s="721">
        <f>IF(INDEX(Historical!$H$7:$H$1372,MATCH(B414,Historical!$B$7:$B$1403,0))=0,"n/a",((INDEX(Historical!$C$7:$C$1381,MATCH(B414,Historical!$B$7:$B$1403,0))/INDEX(Historical!$H$7:$H$1372,MATCH(B414,Historical!$B$7:$B$1403,0)))^(1/5)-1)*100)</f>
        <v>16.216334139411682</v>
      </c>
      <c r="V414" s="721">
        <f>IF(INDEX(Historical!$O$7:$O$1372,MATCH(B414,Historical!$B$7:$B$1403,0))=0,"n/a",((INDEX(Historical!$C$7:$C$1381,MATCH(B414,Historical!$B$7:$B$1403,0))/INDEX(Historical!$O$7:$O$1372,MATCH(B414,Historical!$B$7:$B$1403,0)))^(1/10)-1)*100)</f>
        <v>18.167250278683756</v>
      </c>
      <c r="W414" s="722">
        <f t="shared" si="107"/>
        <v>0.89261357060946367</v>
      </c>
      <c r="X414" s="723">
        <f t="shared" si="108"/>
        <v>1.4224854508255862</v>
      </c>
      <c r="Y414" s="691" t="s">
        <v>4524</v>
      </c>
      <c r="Z414" s="669">
        <f t="shared" si="109"/>
        <v>37.857142857142861</v>
      </c>
      <c r="AA414" s="910">
        <f t="shared" si="110"/>
        <v>23.042857142857144</v>
      </c>
      <c r="AB414" s="911">
        <v>12</v>
      </c>
      <c r="AC414" s="889">
        <v>5.6</v>
      </c>
      <c r="AD414" s="889">
        <v>2.48</v>
      </c>
      <c r="AE414" s="889">
        <v>1.86</v>
      </c>
      <c r="AF414" s="889">
        <v>4.26</v>
      </c>
      <c r="AG414" s="889">
        <v>19.8</v>
      </c>
      <c r="AH414" s="889">
        <v>3.9</v>
      </c>
      <c r="AI414" s="889">
        <v>8.5</v>
      </c>
      <c r="AJ414" s="889">
        <v>11.4</v>
      </c>
      <c r="AK414" s="889">
        <v>9.3000000000000007</v>
      </c>
      <c r="AL414" s="902">
        <v>30840</v>
      </c>
      <c r="AM414" s="896">
        <v>0.2</v>
      </c>
      <c r="AN414" s="889">
        <v>0.77</v>
      </c>
      <c r="AO414" s="762">
        <f t="shared" si="111"/>
        <v>-5.1836215775310173</v>
      </c>
      <c r="AP414" s="763">
        <f t="shared" si="112"/>
        <v>17.859235565326127</v>
      </c>
      <c r="AQ414" s="912">
        <f t="shared" si="113"/>
        <v>108.8727112952037</v>
      </c>
      <c r="AR414" s="669">
        <f>INDEX(Historical!$C$7:$C$1381,MATCH(B414,Historical!$B$7:$B$1403,0))*IF(AH414="n/a",1.03,IF(AH414&lt;0,1.01,IF(AH414&gt;10,1.1,(1+AH414/100))))</f>
        <v>2.20268</v>
      </c>
      <c r="AS414" s="910">
        <f t="shared" si="114"/>
        <v>2.3899078</v>
      </c>
      <c r="AT414" s="910">
        <f t="shared" si="118"/>
        <v>2.6121692253999997</v>
      </c>
      <c r="AU414" s="910">
        <f t="shared" si="118"/>
        <v>2.8551009633621995</v>
      </c>
      <c r="AV414" s="910">
        <f t="shared" si="118"/>
        <v>3.120625352954884</v>
      </c>
      <c r="AW414" s="669">
        <f t="shared" si="115"/>
        <v>13.180483341717084</v>
      </c>
      <c r="AX414" s="770">
        <f t="shared" si="116"/>
        <v>10.214261734126692</v>
      </c>
      <c r="AY414" s="959">
        <v>1.33</v>
      </c>
      <c r="AZ414" s="896">
        <v>25.66</v>
      </c>
      <c r="BA414" s="896">
        <v>-12.13</v>
      </c>
      <c r="BB414" s="896">
        <v>-5.21</v>
      </c>
      <c r="BC414" s="896">
        <v>1.97</v>
      </c>
      <c r="BE414" s="641">
        <v>2011</v>
      </c>
      <c r="BF414" s="922">
        <f t="shared" si="117"/>
        <v>0</v>
      </c>
      <c r="BG414" s="906">
        <v>6.9</v>
      </c>
    </row>
    <row r="415" spans="1:59" ht="11.25" customHeight="1" x14ac:dyDescent="0.2">
      <c r="A415" s="887" t="s">
        <v>1347</v>
      </c>
      <c r="B415" s="899" t="s">
        <v>1348</v>
      </c>
      <c r="C415" s="957" t="s">
        <v>4335</v>
      </c>
      <c r="D415" s="957" t="s">
        <v>4336</v>
      </c>
      <c r="E415" s="754">
        <v>10</v>
      </c>
      <c r="F415" s="1235">
        <v>388</v>
      </c>
      <c r="G415" s="1235" t="s">
        <v>106</v>
      </c>
      <c r="H415" s="1235" t="s">
        <v>106</v>
      </c>
      <c r="I415" s="898">
        <v>30.41</v>
      </c>
      <c r="J415" s="669">
        <f t="shared" si="104"/>
        <v>8.1354817494245317</v>
      </c>
      <c r="K415" s="901">
        <v>0.61850000000000005</v>
      </c>
      <c r="L415" s="911">
        <v>4</v>
      </c>
      <c r="M415" s="660">
        <f t="shared" si="105"/>
        <v>2.4740000000000002</v>
      </c>
      <c r="N415" s="894" t="s">
        <v>163</v>
      </c>
      <c r="O415" s="756">
        <v>0.61099999999999999</v>
      </c>
      <c r="P415" s="885">
        <v>43811</v>
      </c>
      <c r="Q415" s="885">
        <v>43831</v>
      </c>
      <c r="R415" s="660">
        <f t="shared" si="106"/>
        <v>1.2274959083469823</v>
      </c>
      <c r="S415" s="721">
        <f>IF(INDEX(Historical!$D$7:$D$1379,MATCH(B415,Historical!$B$7:$B$1403,0))=0,"n/a",(INDEX(Historical!$C$7:$C$1381,MATCH(B415,Historical!$B$7:$B$1403,0))/INDEX(Historical!$D$7:$D$1379,MATCH(B415,Historical!$B$7:$B$1403,0))-1)*100)</f>
        <v>4.0000000000000036</v>
      </c>
      <c r="T415" s="721">
        <f>IF(INDEX(Historical!$F$7:$F$1372,MATCH(B415,Historical!$B$7:$B$1403,0))=0,"n/a",((INDEX(Historical!$C$7:$C$1381,MATCH(B415,Historical!$B$7:$B$1403,0))/INDEX(Historical!$F$7:$F$1372,MATCH(B415,Historical!$B$7:$B$1403,0)))^(1/3)-1)*100)</f>
        <v>6.8223861639851613</v>
      </c>
      <c r="U415" s="721">
        <f>IF(INDEX(Historical!$H$7:$H$1372,MATCH(B415,Historical!$B$7:$B$1403,0))=0,"n/a",((INDEX(Historical!$C$7:$C$1381,MATCH(B415,Historical!$B$7:$B$1403,0))/INDEX(Historical!$H$7:$H$1372,MATCH(B415,Historical!$B$7:$B$1403,0)))^(1/5)-1)*100)</f>
        <v>10.403536876924523</v>
      </c>
      <c r="V415" s="721" t="str">
        <f>IF(INDEX(Historical!$O$7:$O$1372,MATCH(B415,Historical!$B$7:$B$1403,0))=0,"n/a",((INDEX(Historical!$C$7:$C$1381,MATCH(B415,Historical!$B$7:$B$1403,0))/INDEX(Historical!$O$7:$O$1372,MATCH(B415,Historical!$B$7:$B$1403,0)))^(1/10)-1)*100)</f>
        <v>n/a</v>
      </c>
      <c r="W415" s="722" t="str">
        <f t="shared" si="107"/>
        <v>n/a</v>
      </c>
      <c r="X415" s="723" t="str">
        <f t="shared" si="108"/>
        <v>n/a</v>
      </c>
      <c r="Y415" s="679"/>
      <c r="Z415" s="669">
        <f t="shared" si="109"/>
        <v>266.02150537634407</v>
      </c>
      <c r="AA415" s="910">
        <f t="shared" si="110"/>
        <v>32.698924731182792</v>
      </c>
      <c r="AB415" s="911">
        <v>12</v>
      </c>
      <c r="AC415" s="889">
        <v>0.93</v>
      </c>
      <c r="AD415" s="889">
        <v>4.09</v>
      </c>
      <c r="AE415" s="889">
        <v>2.04</v>
      </c>
      <c r="AF415" s="889">
        <v>5.96</v>
      </c>
      <c r="AG415" s="889">
        <v>16.7</v>
      </c>
      <c r="AH415" s="889">
        <v>-27.3</v>
      </c>
      <c r="AI415" s="889">
        <v>15.49</v>
      </c>
      <c r="AJ415" s="889">
        <v>-9.7000000000000011</v>
      </c>
      <c r="AK415" s="889">
        <v>8</v>
      </c>
      <c r="AL415" s="902">
        <v>8710</v>
      </c>
      <c r="AM415" s="896">
        <v>0.1</v>
      </c>
      <c r="AN415" s="891">
        <v>5.96</v>
      </c>
      <c r="AO415" s="762">
        <f t="shared" si="111"/>
        <v>-14.159906104833738</v>
      </c>
      <c r="AP415" s="763">
        <f t="shared" si="112"/>
        <v>18.539018626349055</v>
      </c>
      <c r="AQ415" s="912">
        <f t="shared" si="113"/>
        <v>194.30565471809098</v>
      </c>
      <c r="AR415" s="669">
        <f>INDEX(Historical!$C$7:$C$1381,MATCH(B415,Historical!$B$7:$B$1403,0))*IF(AH415="n/a",1.03,IF(AH415&lt;0,1.01,IF(AH415&gt;10,1.1,(1+AH415/100))))</f>
        <v>2.4684400000000002</v>
      </c>
      <c r="AS415" s="910">
        <f t="shared" si="114"/>
        <v>2.7152840000000005</v>
      </c>
      <c r="AT415" s="910">
        <f t="shared" si="118"/>
        <v>2.9325067200000006</v>
      </c>
      <c r="AU415" s="910">
        <f t="shared" si="118"/>
        <v>3.167107257600001</v>
      </c>
      <c r="AV415" s="910">
        <f t="shared" si="118"/>
        <v>3.4204758382080014</v>
      </c>
      <c r="AW415" s="669">
        <f t="shared" si="115"/>
        <v>14.703813815808005</v>
      </c>
      <c r="AX415" s="770">
        <f t="shared" si="116"/>
        <v>48.351903373258807</v>
      </c>
      <c r="AY415" s="959">
        <v>0.66</v>
      </c>
      <c r="AZ415" s="896">
        <v>3.8600000000000003</v>
      </c>
      <c r="BA415" s="896">
        <v>-17.03</v>
      </c>
      <c r="BB415" s="896">
        <v>-4.67</v>
      </c>
      <c r="BC415" s="896">
        <v>-4.8899999999999997</v>
      </c>
      <c r="BE415" s="641">
        <v>2011</v>
      </c>
      <c r="BF415" s="922">
        <f t="shared" si="117"/>
        <v>0</v>
      </c>
      <c r="BG415" s="906">
        <v>2</v>
      </c>
    </row>
    <row r="416" spans="1:59" ht="11.25" customHeight="1" x14ac:dyDescent="0.2">
      <c r="A416" s="887" t="s">
        <v>636</v>
      </c>
      <c r="B416" s="899" t="s">
        <v>637</v>
      </c>
      <c r="C416" s="957" t="s">
        <v>108</v>
      </c>
      <c r="D416" s="957" t="s">
        <v>4355</v>
      </c>
      <c r="E416" s="754">
        <v>15</v>
      </c>
      <c r="F416" s="1235">
        <v>271</v>
      </c>
      <c r="G416" s="1213" t="s">
        <v>106</v>
      </c>
      <c r="H416" s="1213" t="s">
        <v>106</v>
      </c>
      <c r="I416" s="898">
        <v>23.9</v>
      </c>
      <c r="J416" s="669">
        <f t="shared" si="104"/>
        <v>4.5188284518828459</v>
      </c>
      <c r="K416" s="901">
        <v>0.27</v>
      </c>
      <c r="L416" s="911">
        <v>4</v>
      </c>
      <c r="M416" s="660">
        <f t="shared" si="105"/>
        <v>1.08</v>
      </c>
      <c r="N416" s="894" t="s">
        <v>151</v>
      </c>
      <c r="O416" s="756">
        <v>0.26</v>
      </c>
      <c r="P416" s="885">
        <v>43825</v>
      </c>
      <c r="Q416" s="885">
        <v>43830</v>
      </c>
      <c r="R416" s="660">
        <f t="shared" si="106"/>
        <v>3.8461538461538494</v>
      </c>
      <c r="S416" s="721">
        <f>IF(INDEX(Historical!$D$7:$D$1379,MATCH(B416,Historical!$B$7:$B$1403,0))=0,"n/a",(INDEX(Historical!$C$7:$C$1381,MATCH(B416,Historical!$B$7:$B$1403,0))/INDEX(Historical!$D$7:$D$1379,MATCH(B416,Historical!$B$7:$B$1403,0))-1)*100)</f>
        <v>0.96153846153845812</v>
      </c>
      <c r="T416" s="721">
        <f>IF(INDEX(Historical!$F$7:$F$1372,MATCH(B416,Historical!$B$7:$B$1403,0))=0,"n/a",((INDEX(Historical!$C$7:$C$1381,MATCH(B416,Historical!$B$7:$B$1403,0))/INDEX(Historical!$F$7:$F$1372,MATCH(B416,Historical!$B$7:$B$1403,0)))^(1/3)-1)*100)</f>
        <v>2.3264108093813185</v>
      </c>
      <c r="U416" s="721">
        <f>IF(INDEX(Historical!$H$7:$H$1372,MATCH(B416,Historical!$B$7:$B$1403,0))=0,"n/a",((INDEX(Historical!$C$7:$C$1381,MATCH(B416,Historical!$B$7:$B$1403,0))/INDEX(Historical!$H$7:$H$1372,MATCH(B416,Historical!$B$7:$B$1403,0)))^(1/5)-1)*100)</f>
        <v>3.3617511439721914</v>
      </c>
      <c r="V416" s="721">
        <f>IF(INDEX(Historical!$O$7:$O$1372,MATCH(B416,Historical!$B$7:$B$1403,0))=0,"n/a",((INDEX(Historical!$C$7:$C$1381,MATCH(B416,Historical!$B$7:$B$1403,0))/INDEX(Historical!$O$7:$O$1372,MATCH(B416,Historical!$B$7:$B$1403,0)))^(1/10)-1)*100)</f>
        <v>7.4884777101442701</v>
      </c>
      <c r="W416" s="722">
        <f t="shared" si="107"/>
        <v>0.44892316891298129</v>
      </c>
      <c r="X416" s="723" t="str">
        <f t="shared" si="108"/>
        <v>n/a</v>
      </c>
      <c r="Y416" s="691"/>
      <c r="Z416" s="669" t="str">
        <f t="shared" si="109"/>
        <v>n/a</v>
      </c>
      <c r="AA416" s="910" t="str">
        <f t="shared" si="110"/>
        <v>n/a</v>
      </c>
      <c r="AB416" s="911">
        <v>12</v>
      </c>
      <c r="AC416" s="889" t="s">
        <v>136</v>
      </c>
      <c r="AD416" s="889" t="s">
        <v>136</v>
      </c>
      <c r="AE416" s="889" t="s">
        <v>136</v>
      </c>
      <c r="AF416" s="889" t="s">
        <v>136</v>
      </c>
      <c r="AG416" s="889" t="s">
        <v>136</v>
      </c>
      <c r="AH416" s="889" t="s">
        <v>136</v>
      </c>
      <c r="AI416" s="889" t="s">
        <v>136</v>
      </c>
      <c r="AJ416" s="889" t="s">
        <v>136</v>
      </c>
      <c r="AK416" s="889" t="s">
        <v>136</v>
      </c>
      <c r="AL416" s="902" t="s">
        <v>136</v>
      </c>
      <c r="AM416" s="896" t="s">
        <v>136</v>
      </c>
      <c r="AN416" s="889" t="s">
        <v>136</v>
      </c>
      <c r="AO416" s="762" t="str">
        <f t="shared" si="111"/>
        <v>n/a</v>
      </c>
      <c r="AP416" s="763">
        <f t="shared" si="112"/>
        <v>7.8805795958550373</v>
      </c>
      <c r="AQ416" s="912" t="str">
        <f t="shared" si="113"/>
        <v>n/a</v>
      </c>
      <c r="AR416" s="669">
        <f>INDEX(Historical!$C$7:$C$1381,MATCH(B416,Historical!$B$7:$B$1403,0))*IF(AH416="n/a",1.03,IF(AH416&lt;0,1.01,IF(AH416&gt;10,1.1,(1+AH416/100))))</f>
        <v>1.0815000000000001</v>
      </c>
      <c r="AS416" s="910">
        <f t="shared" si="114"/>
        <v>1.1139450000000002</v>
      </c>
      <c r="AT416" s="910">
        <f t="shared" si="118"/>
        <v>1.1473633500000002</v>
      </c>
      <c r="AU416" s="910">
        <f t="shared" si="118"/>
        <v>1.1817842505000002</v>
      </c>
      <c r="AV416" s="910">
        <f t="shared" si="118"/>
        <v>1.2172377780150003</v>
      </c>
      <c r="AW416" s="669">
        <f t="shared" si="115"/>
        <v>5.7418303785150009</v>
      </c>
      <c r="AX416" s="770">
        <f t="shared" si="116"/>
        <v>24.024394889184105</v>
      </c>
      <c r="AY416" s="959" t="s">
        <v>136</v>
      </c>
      <c r="AZ416" s="896" t="s">
        <v>136</v>
      </c>
      <c r="BA416" s="896" t="s">
        <v>136</v>
      </c>
      <c r="BB416" s="896" t="s">
        <v>136</v>
      </c>
      <c r="BC416" s="896" t="s">
        <v>136</v>
      </c>
      <c r="BD416" s="932" t="s">
        <v>4281</v>
      </c>
      <c r="BE416" s="641">
        <v>2007</v>
      </c>
      <c r="BF416" s="922">
        <f t="shared" si="117"/>
        <v>1</v>
      </c>
      <c r="BG416" s="906" t="s">
        <v>136</v>
      </c>
    </row>
    <row r="417" spans="1:59" ht="11.25" customHeight="1" x14ac:dyDescent="0.2">
      <c r="A417" s="887" t="s">
        <v>1345</v>
      </c>
      <c r="B417" s="899" t="s">
        <v>1346</v>
      </c>
      <c r="C417" s="957" t="s">
        <v>108</v>
      </c>
      <c r="D417" s="957" t="s">
        <v>4355</v>
      </c>
      <c r="E417" s="754">
        <v>9</v>
      </c>
      <c r="F417" s="1235">
        <v>535</v>
      </c>
      <c r="G417" s="1235" t="s">
        <v>106</v>
      </c>
      <c r="H417" s="1235" t="s">
        <v>106</v>
      </c>
      <c r="I417" s="898">
        <v>10.54</v>
      </c>
      <c r="J417" s="669">
        <f t="shared" si="104"/>
        <v>4.5540796963946866</v>
      </c>
      <c r="K417" s="901">
        <v>0.12</v>
      </c>
      <c r="L417" s="911">
        <v>4</v>
      </c>
      <c r="M417" s="660">
        <f t="shared" si="105"/>
        <v>0.48</v>
      </c>
      <c r="N417" s="894" t="s">
        <v>644</v>
      </c>
      <c r="O417" s="756">
        <v>0.11</v>
      </c>
      <c r="P417" s="885">
        <v>43868</v>
      </c>
      <c r="Q417" s="885">
        <v>43886</v>
      </c>
      <c r="R417" s="660">
        <f t="shared" si="106"/>
        <v>9.0909090909090864</v>
      </c>
      <c r="S417" s="721">
        <f>IF(INDEX(Historical!$D$7:$D$1379,MATCH(B417,Historical!$B$7:$B$1403,0))=0,"n/a",(INDEX(Historical!$C$7:$C$1381,MATCH(B417,Historical!$B$7:$B$1403,0))/INDEX(Historical!$D$7:$D$1379,MATCH(B417,Historical!$B$7:$B$1403,0))-1)*100)</f>
        <v>15.789473684210531</v>
      </c>
      <c r="T417" s="721">
        <f>IF(INDEX(Historical!$F$7:$F$1372,MATCH(B417,Historical!$B$7:$B$1403,0))=0,"n/a",((INDEX(Historical!$C$7:$C$1381,MATCH(B417,Historical!$B$7:$B$1403,0))/INDEX(Historical!$F$7:$F$1372,MATCH(B417,Historical!$B$7:$B$1403,0)))^(1/3)-1)*100)</f>
        <v>19.168034448193151</v>
      </c>
      <c r="U417" s="721">
        <f>IF(INDEX(Historical!$H$7:$H$1372,MATCH(B417,Historical!$B$7:$B$1403,0))=0,"n/a",((INDEX(Historical!$C$7:$C$1381,MATCH(B417,Historical!$B$7:$B$1403,0))/INDEX(Historical!$H$7:$H$1372,MATCH(B417,Historical!$B$7:$B$1403,0)))^(1/5)-1)*100)</f>
        <v>29.839292945512376</v>
      </c>
      <c r="V417" s="721" t="str">
        <f>IF(INDEX(Historical!$O$7:$O$1372,MATCH(B417,Historical!$B$7:$B$1403,0))=0,"n/a",((INDEX(Historical!$C$7:$C$1381,MATCH(B417,Historical!$B$7:$B$1403,0))/INDEX(Historical!$O$7:$O$1372,MATCH(B417,Historical!$B$7:$B$1403,0)))^(1/10)-1)*100)</f>
        <v>n/a</v>
      </c>
      <c r="W417" s="722" t="str">
        <f t="shared" si="107"/>
        <v>n/a</v>
      </c>
      <c r="X417" s="723">
        <f t="shared" si="108"/>
        <v>2.4259587760579167</v>
      </c>
      <c r="Y417" s="691" t="s">
        <v>4516</v>
      </c>
      <c r="Z417" s="669">
        <f t="shared" si="109"/>
        <v>64</v>
      </c>
      <c r="AA417" s="910">
        <f t="shared" si="110"/>
        <v>14.053333333333333</v>
      </c>
      <c r="AB417" s="911">
        <v>12</v>
      </c>
      <c r="AC417" s="889">
        <v>0.75</v>
      </c>
      <c r="AD417" s="889">
        <v>1.36</v>
      </c>
      <c r="AE417" s="889">
        <v>2.4900000000000002</v>
      </c>
      <c r="AF417" s="892">
        <v>0.94</v>
      </c>
      <c r="AG417" s="889">
        <v>6.2</v>
      </c>
      <c r="AH417" s="889">
        <v>17.599999999999998</v>
      </c>
      <c r="AI417" s="889">
        <v>7.59</v>
      </c>
      <c r="AJ417" s="889">
        <v>12.3</v>
      </c>
      <c r="AK417" s="889">
        <v>10.38</v>
      </c>
      <c r="AL417" s="902">
        <v>2590</v>
      </c>
      <c r="AM417" s="896">
        <v>8.73</v>
      </c>
      <c r="AN417" s="889">
        <v>0</v>
      </c>
      <c r="AO417" s="762">
        <f t="shared" si="111"/>
        <v>20.340039308573729</v>
      </c>
      <c r="AP417" s="763">
        <f t="shared" si="112"/>
        <v>34.393372641907064</v>
      </c>
      <c r="AQ417" s="912">
        <f t="shared" si="113"/>
        <v>-23.376437237815871</v>
      </c>
      <c r="AR417" s="669">
        <f>INDEX(Historical!$C$7:$C$1381,MATCH(B417,Historical!$B$7:$B$1403,0))*IF(AH417="n/a",1.03,IF(AH417&lt;0,1.01,IF(AH417&gt;10,1.1,(1+AH417/100))))</f>
        <v>0.48400000000000004</v>
      </c>
      <c r="AS417" s="910">
        <f t="shared" si="114"/>
        <v>0.52073560000000008</v>
      </c>
      <c r="AT417" s="910">
        <f t="shared" si="118"/>
        <v>0.57280916000000015</v>
      </c>
      <c r="AU417" s="910">
        <f t="shared" si="118"/>
        <v>0.63009007600000022</v>
      </c>
      <c r="AV417" s="910">
        <f t="shared" si="118"/>
        <v>0.69309908360000028</v>
      </c>
      <c r="AW417" s="669">
        <f t="shared" si="115"/>
        <v>2.9007339196000008</v>
      </c>
      <c r="AX417" s="770">
        <f t="shared" si="116"/>
        <v>27.521194683111965</v>
      </c>
      <c r="AY417" s="959">
        <v>0.87</v>
      </c>
      <c r="AZ417" s="896">
        <v>1.8399999999999999</v>
      </c>
      <c r="BA417" s="896">
        <v>-17.46</v>
      </c>
      <c r="BB417" s="896">
        <v>-10.81</v>
      </c>
      <c r="BC417" s="896">
        <v>-8.16</v>
      </c>
      <c r="BE417" s="641">
        <v>2013</v>
      </c>
      <c r="BF417" s="922">
        <f t="shared" si="117"/>
        <v>0</v>
      </c>
      <c r="BG417" s="906">
        <v>0.70000000000000007</v>
      </c>
    </row>
    <row r="418" spans="1:59" ht="11.25" customHeight="1" x14ac:dyDescent="0.2">
      <c r="A418" s="904" t="s">
        <v>3959</v>
      </c>
      <c r="B418" s="899" t="s">
        <v>3960</v>
      </c>
      <c r="C418" s="957" t="s">
        <v>108</v>
      </c>
      <c r="D418" s="957" t="s">
        <v>4355</v>
      </c>
      <c r="E418" s="754">
        <v>6</v>
      </c>
      <c r="F418" s="1235">
        <v>778</v>
      </c>
      <c r="G418" s="1235" t="s">
        <v>106</v>
      </c>
      <c r="H418" s="1235" t="s">
        <v>106</v>
      </c>
      <c r="I418" s="898">
        <v>21.36</v>
      </c>
      <c r="J418" s="669">
        <f t="shared" si="104"/>
        <v>1.1235955056179776</v>
      </c>
      <c r="K418" s="901">
        <v>0.06</v>
      </c>
      <c r="L418" s="911">
        <v>4</v>
      </c>
      <c r="M418" s="660">
        <f t="shared" si="105"/>
        <v>0.24</v>
      </c>
      <c r="N418" s="894" t="s">
        <v>720</v>
      </c>
      <c r="O418" s="756">
        <v>5.5100000000000003E-2</v>
      </c>
      <c r="P418" s="885">
        <v>43742</v>
      </c>
      <c r="Q418" s="885">
        <v>43769</v>
      </c>
      <c r="R418" s="660">
        <f t="shared" si="106"/>
        <v>8.8929219600725844</v>
      </c>
      <c r="S418" s="721">
        <f>IF(INDEX(Historical!$D$7:$D$1379,MATCH(B418,Historical!$B$7:$B$1403,0))=0,"n/a",(INDEX(Historical!$C$7:$C$1381,MATCH(B418,Historical!$B$7:$B$1403,0))/INDEX(Historical!$D$7:$D$1379,MATCH(B418,Historical!$B$7:$B$1403,0))-1)*100)</f>
        <v>50.231023102310225</v>
      </c>
      <c r="T418" s="721">
        <f>IF(INDEX(Historical!$F$7:$F$1372,MATCH(B418,Historical!$B$7:$B$1403,0))=0,"n/a",((INDEX(Historical!$C$7:$C$1381,MATCH(B418,Historical!$B$7:$B$1403,0))/INDEX(Historical!$F$7:$F$1372,MATCH(B418,Historical!$B$7:$B$1403,0)))^(1/3)-1)*100)</f>
        <v>80.659852375582403</v>
      </c>
      <c r="U418" s="721">
        <f>IF(INDEX(Historical!$H$7:$H$1372,MATCH(B418,Historical!$B$7:$B$1403,0))=0,"n/a",((INDEX(Historical!$C$7:$C$1381,MATCH(B418,Historical!$B$7:$B$1403,0))/INDEX(Historical!$H$7:$H$1372,MATCH(B418,Historical!$B$7:$B$1403,0)))^(1/5)-1)*100)</f>
        <v>101.80534698030654</v>
      </c>
      <c r="V418" s="721" t="str">
        <f>IF(INDEX(Historical!$O$7:$O$1372,MATCH(B418,Historical!$B$7:$B$1403,0))=0,"n/a",((INDEX(Historical!$C$7:$C$1381,MATCH(B418,Historical!$B$7:$B$1403,0))/INDEX(Historical!$O$7:$O$1372,MATCH(B418,Historical!$B$7:$B$1403,0)))^(1/10)-1)*100)</f>
        <v>n/a</v>
      </c>
      <c r="W418" s="722" t="str">
        <f t="shared" si="107"/>
        <v>n/a</v>
      </c>
      <c r="X418" s="723">
        <f t="shared" si="108"/>
        <v>4.0080845267837226</v>
      </c>
      <c r="Y418" s="900"/>
      <c r="Z418" s="669">
        <f t="shared" si="109"/>
        <v>14.37125748502994</v>
      </c>
      <c r="AA418" s="910">
        <f t="shared" si="110"/>
        <v>12.790419161676647</v>
      </c>
      <c r="AB418" s="911">
        <v>12</v>
      </c>
      <c r="AC418" s="889">
        <v>1.67</v>
      </c>
      <c r="AD418" s="889" t="s">
        <v>136</v>
      </c>
      <c r="AE418" s="889">
        <v>2.69</v>
      </c>
      <c r="AF418" s="889">
        <v>1.01</v>
      </c>
      <c r="AG418" s="889">
        <v>8.1</v>
      </c>
      <c r="AH418" s="889">
        <v>43.1</v>
      </c>
      <c r="AI418" s="889">
        <v>15.079999999999998</v>
      </c>
      <c r="AJ418" s="889">
        <v>25.4</v>
      </c>
      <c r="AK418" s="889" t="s">
        <v>136</v>
      </c>
      <c r="AL418" s="902">
        <v>240.09</v>
      </c>
      <c r="AM418" s="896">
        <v>6.1</v>
      </c>
      <c r="AN418" s="889">
        <v>0.11</v>
      </c>
      <c r="AO418" s="762">
        <f t="shared" si="111"/>
        <v>90.138523324247871</v>
      </c>
      <c r="AP418" s="763">
        <f t="shared" si="112"/>
        <v>102.92894248592452</v>
      </c>
      <c r="AQ418" s="912">
        <f t="shared" si="113"/>
        <v>-24.227465095140289</v>
      </c>
      <c r="AR418" s="669">
        <f>INDEX(Historical!$C$7:$C$1381,MATCH(B418,Historical!$B$7:$B$1403,0))*IF(AH418="n/a",1.03,IF(AH418&lt;0,1.01,IF(AH418&gt;10,1.1,(1+AH418/100))))</f>
        <v>0.25036000000000003</v>
      </c>
      <c r="AS418" s="910">
        <f t="shared" si="114"/>
        <v>0.27539600000000003</v>
      </c>
      <c r="AT418" s="910">
        <f t="shared" si="118"/>
        <v>0.28365788000000003</v>
      </c>
      <c r="AU418" s="910">
        <f t="shared" si="118"/>
        <v>0.29216761640000005</v>
      </c>
      <c r="AV418" s="910">
        <f t="shared" si="118"/>
        <v>0.30093264489200006</v>
      </c>
      <c r="AW418" s="669">
        <f t="shared" si="115"/>
        <v>1.4025141412920001</v>
      </c>
      <c r="AX418" s="770">
        <f t="shared" si="116"/>
        <v>6.5660774405056186</v>
      </c>
      <c r="AY418" s="959">
        <v>0.15</v>
      </c>
      <c r="AZ418" s="896">
        <v>-0.55999999999999994</v>
      </c>
      <c r="BA418" s="896">
        <v>-19.27</v>
      </c>
      <c r="BB418" s="896">
        <v>-9.6</v>
      </c>
      <c r="BC418" s="896">
        <v>-10.36</v>
      </c>
      <c r="BE418" s="641">
        <v>2014</v>
      </c>
      <c r="BF418" s="922">
        <f t="shared" si="117"/>
        <v>0</v>
      </c>
      <c r="BG418" s="906">
        <v>0.8</v>
      </c>
    </row>
    <row r="419" spans="1:59" s="796" customFormat="1" ht="11.25" customHeight="1" x14ac:dyDescent="0.2">
      <c r="A419" s="777" t="s">
        <v>1349</v>
      </c>
      <c r="B419" s="804" t="s">
        <v>1350</v>
      </c>
      <c r="C419" s="957" t="s">
        <v>112</v>
      </c>
      <c r="D419" s="957" t="s">
        <v>212</v>
      </c>
      <c r="E419" s="778">
        <v>8</v>
      </c>
      <c r="F419" s="1235">
        <v>648</v>
      </c>
      <c r="G419" s="1234" t="s">
        <v>37</v>
      </c>
      <c r="H419" s="1234" t="s">
        <v>37</v>
      </c>
      <c r="I419" s="779">
        <v>60.15</v>
      </c>
      <c r="J419" s="780">
        <f t="shared" si="104"/>
        <v>1.1238570241064008</v>
      </c>
      <c r="K419" s="781">
        <v>0.16900000000000001</v>
      </c>
      <c r="L419" s="782">
        <v>4</v>
      </c>
      <c r="M419" s="783">
        <f t="shared" si="105"/>
        <v>0.67600000000000005</v>
      </c>
      <c r="N419" s="784" t="s">
        <v>163</v>
      </c>
      <c r="O419" s="785">
        <v>0.14699999999999999</v>
      </c>
      <c r="P419" s="786">
        <v>43903</v>
      </c>
      <c r="Q419" s="786">
        <v>43927</v>
      </c>
      <c r="R419" s="783">
        <f t="shared" si="106"/>
        <v>14.965986394557836</v>
      </c>
      <c r="S419" s="721">
        <f>IF(INDEX(Historical!$D$7:$D$1379,MATCH(B419,Historical!$B$7:$B$1403,0))=0,"n/a",(INDEX(Historical!$C$7:$C$1381,MATCH(B419,Historical!$B$7:$B$1403,0))/INDEX(Historical!$D$7:$D$1379,MATCH(B419,Historical!$B$7:$B$1403,0))-1)*100)</f>
        <v>9.7014925373134275</v>
      </c>
      <c r="T419" s="721">
        <f>IF(INDEX(Historical!$F$7:$F$1372,MATCH(B419,Historical!$B$7:$B$1403,0))=0,"n/a",((INDEX(Historical!$C$7:$C$1381,MATCH(B419,Historical!$B$7:$B$1403,0))/INDEX(Historical!$F$7:$F$1372,MATCH(B419,Historical!$B$7:$B$1403,0)))^(1/3)-1)*100)</f>
        <v>5.8356260660274328</v>
      </c>
      <c r="U419" s="721">
        <f>IF(INDEX(Historical!$H$7:$H$1372,MATCH(B419,Historical!$B$7:$B$1403,0))=0,"n/a",((INDEX(Historical!$C$7:$C$1381,MATCH(B419,Historical!$B$7:$B$1403,0))/INDEX(Historical!$H$7:$H$1372,MATCH(B419,Historical!$B$7:$B$1403,0)))^(1/5)-1)*100)</f>
        <v>5.9704869331214994</v>
      </c>
      <c r="V419" s="721">
        <f>IF(INDEX(Historical!$O$7:$O$1372,MATCH(B419,Historical!$B$7:$B$1403,0))=0,"n/a",((INDEX(Historical!$C$7:$C$1381,MATCH(B419,Historical!$B$7:$B$1403,0))/INDEX(Historical!$O$7:$O$1372,MATCH(B419,Historical!$B$7:$B$1403,0)))^(1/10)-1)*100)</f>
        <v>6.0903696541140695</v>
      </c>
      <c r="W419" s="722">
        <f t="shared" si="107"/>
        <v>0.98031601892808118</v>
      </c>
      <c r="X419" s="723" t="str">
        <f t="shared" si="108"/>
        <v>n/a</v>
      </c>
      <c r="Y419" s="1240"/>
      <c r="Z419" s="780">
        <f t="shared" si="109"/>
        <v>19.651162790697676</v>
      </c>
      <c r="AA419" s="788">
        <f t="shared" si="110"/>
        <v>17.48546511627907</v>
      </c>
      <c r="AB419" s="782">
        <v>12</v>
      </c>
      <c r="AC419" s="789">
        <v>3.44</v>
      </c>
      <c r="AD419" s="789">
        <v>8.76</v>
      </c>
      <c r="AE419" s="789">
        <v>1.88</v>
      </c>
      <c r="AF419" s="789">
        <v>2.64</v>
      </c>
      <c r="AG419" s="789">
        <v>15.8</v>
      </c>
      <c r="AH419" s="789">
        <v>24.5</v>
      </c>
      <c r="AI419" s="789">
        <v>8.4500000000000011</v>
      </c>
      <c r="AJ419" s="789">
        <v>-8.4</v>
      </c>
      <c r="AK419" s="789">
        <v>2</v>
      </c>
      <c r="AL419" s="790">
        <v>5280</v>
      </c>
      <c r="AM419" s="791">
        <v>0.2</v>
      </c>
      <c r="AN419" s="789">
        <v>7.0000000000000007E-2</v>
      </c>
      <c r="AO419" s="792">
        <f t="shared" si="111"/>
        <v>-10.391121159051171</v>
      </c>
      <c r="AP419" s="793">
        <f t="shared" si="112"/>
        <v>7.0943439572278999</v>
      </c>
      <c r="AQ419" s="794">
        <f t="shared" si="113"/>
        <v>43.23504832884808</v>
      </c>
      <c r="AR419" s="669">
        <f>INDEX(Historical!$C$7:$C$1381,MATCH(B419,Historical!$B$7:$B$1403,0))*IF(AH419="n/a",1.03,IF(AH419&lt;0,1.01,IF(AH419&gt;10,1.1,(1+AH419/100))))</f>
        <v>0.64680000000000004</v>
      </c>
      <c r="AS419" s="788">
        <f t="shared" si="114"/>
        <v>0.70145460000000004</v>
      </c>
      <c r="AT419" s="788">
        <f t="shared" si="118"/>
        <v>0.71548369200000006</v>
      </c>
      <c r="AU419" s="788">
        <f t="shared" si="118"/>
        <v>0.7297933658400001</v>
      </c>
      <c r="AV419" s="788">
        <f t="shared" si="118"/>
        <v>0.74438923315680006</v>
      </c>
      <c r="AW419" s="780">
        <f t="shared" si="115"/>
        <v>3.5379208909968001</v>
      </c>
      <c r="AX419" s="795">
        <f t="shared" si="116"/>
        <v>5.8818302427211968</v>
      </c>
      <c r="AY419" s="960">
        <v>1.58</v>
      </c>
      <c r="AZ419" s="791">
        <v>12.120000000000001</v>
      </c>
      <c r="BA419" s="791">
        <v>-20.39</v>
      </c>
      <c r="BB419" s="791">
        <v>-15.260000000000002</v>
      </c>
      <c r="BC419" s="791">
        <v>-6.5</v>
      </c>
      <c r="BD419" s="1233"/>
      <c r="BE419" s="641">
        <v>2013</v>
      </c>
      <c r="BF419" s="922">
        <f t="shared" si="117"/>
        <v>0</v>
      </c>
      <c r="BG419" s="847">
        <v>7.6</v>
      </c>
    </row>
    <row r="420" spans="1:59" ht="11.25" customHeight="1" x14ac:dyDescent="0.2">
      <c r="A420" s="887" t="s">
        <v>256</v>
      </c>
      <c r="B420" s="899" t="s">
        <v>257</v>
      </c>
      <c r="C420" s="957" t="s">
        <v>112</v>
      </c>
      <c r="D420" s="957" t="s">
        <v>212</v>
      </c>
      <c r="E420" s="754">
        <v>45</v>
      </c>
      <c r="F420" s="1235">
        <v>52</v>
      </c>
      <c r="G420" s="1235" t="s">
        <v>37</v>
      </c>
      <c r="H420" s="1235" t="s">
        <v>37</v>
      </c>
      <c r="I420" s="889">
        <v>167.78</v>
      </c>
      <c r="J420" s="669">
        <f t="shared" si="104"/>
        <v>2.5509595899392066</v>
      </c>
      <c r="K420" s="901">
        <v>1.07</v>
      </c>
      <c r="L420" s="911">
        <v>4</v>
      </c>
      <c r="M420" s="660">
        <f t="shared" si="105"/>
        <v>4.28</v>
      </c>
      <c r="N420" s="894" t="s">
        <v>127</v>
      </c>
      <c r="O420" s="756">
        <v>1</v>
      </c>
      <c r="P420" s="885">
        <v>43735</v>
      </c>
      <c r="Q420" s="885">
        <v>43747</v>
      </c>
      <c r="R420" s="660">
        <f t="shared" si="106"/>
        <v>7.0000000000000062</v>
      </c>
      <c r="S420" s="721">
        <f>IF(INDEX(Historical!$D$7:$D$1379,MATCH(B420,Historical!$B$7:$B$1403,0))=0,"n/a",(INDEX(Historical!$C$7:$C$1381,MATCH(B420,Historical!$B$7:$B$1403,0))/INDEX(Historical!$D$7:$D$1379,MATCH(B420,Historical!$B$7:$B$1403,0))-1)*100)</f>
        <v>21.856287425149713</v>
      </c>
      <c r="T420" s="721">
        <f>IF(INDEX(Historical!$F$7:$F$1372,MATCH(B420,Historical!$B$7:$B$1403,0))=0,"n/a",((INDEX(Historical!$C$7:$C$1381,MATCH(B420,Historical!$B$7:$B$1403,0))/INDEX(Historical!$F$7:$F$1372,MATCH(B420,Historical!$B$7:$B$1403,0)))^(1/3)-1)*100)</f>
        <v>20.954544713721202</v>
      </c>
      <c r="U420" s="721">
        <f>IF(INDEX(Historical!$H$7:$H$1372,MATCH(B420,Historical!$B$7:$B$1403,0))=0,"n/a",((INDEX(Historical!$C$7:$C$1381,MATCH(B420,Historical!$B$7:$B$1403,0))/INDEX(Historical!$H$7:$H$1372,MATCH(B420,Historical!$B$7:$B$1403,0)))^(1/5)-1)*100)</f>
        <v>18.456745225824921</v>
      </c>
      <c r="V420" s="721">
        <f>IF(INDEX(Historical!$O$7:$O$1372,MATCH(B420,Historical!$B$7:$B$1403,0))=0,"n/a",((INDEX(Historical!$C$7:$C$1381,MATCH(B420,Historical!$B$7:$B$1403,0))/INDEX(Historical!$O$7:$O$1372,MATCH(B420,Historical!$B$7:$B$1403,0)))^(1/10)-1)*100)</f>
        <v>12.620453650645791</v>
      </c>
      <c r="W420" s="722">
        <f t="shared" si="107"/>
        <v>1.4624470511708179</v>
      </c>
      <c r="X420" s="723">
        <f t="shared" si="108"/>
        <v>1.741202379794804</v>
      </c>
      <c r="Y420" s="677"/>
      <c r="Z420" s="669">
        <f t="shared" si="109"/>
        <v>55.225806451612904</v>
      </c>
      <c r="AA420" s="910">
        <f t="shared" si="110"/>
        <v>21.649032258064516</v>
      </c>
      <c r="AB420" s="911">
        <v>12</v>
      </c>
      <c r="AC420" s="889">
        <v>7.75</v>
      </c>
      <c r="AD420" s="889">
        <v>4.55</v>
      </c>
      <c r="AE420" s="889">
        <v>3.8</v>
      </c>
      <c r="AF420" s="889">
        <v>17.809999999999999</v>
      </c>
      <c r="AG420" s="889">
        <v>82.1</v>
      </c>
      <c r="AH420" s="889">
        <v>1.7999999999999998</v>
      </c>
      <c r="AI420" s="889">
        <v>6.92</v>
      </c>
      <c r="AJ420" s="889">
        <v>10.6</v>
      </c>
      <c r="AK420" s="889">
        <v>4.7600000000000007</v>
      </c>
      <c r="AL420" s="902">
        <v>53620</v>
      </c>
      <c r="AM420" s="896">
        <v>0.2</v>
      </c>
      <c r="AN420" s="889">
        <v>2.56</v>
      </c>
      <c r="AO420" s="762">
        <f t="shared" si="111"/>
        <v>-0.64132744230038696</v>
      </c>
      <c r="AP420" s="763">
        <f t="shared" si="112"/>
        <v>21.007704815764129</v>
      </c>
      <c r="AQ420" s="912">
        <f t="shared" si="113"/>
        <v>313.96149285014906</v>
      </c>
      <c r="AR420" s="669">
        <f>INDEX(Historical!$C$7:$C$1381,MATCH(B420,Historical!$B$7:$B$1403,0))*IF(AH420="n/a",1.03,IF(AH420&lt;0,1.01,IF(AH420&gt;10,1.1,(1+AH420/100))))</f>
        <v>4.1432600000000006</v>
      </c>
      <c r="AS420" s="910">
        <f t="shared" si="114"/>
        <v>4.4299735920000005</v>
      </c>
      <c r="AT420" s="910">
        <f t="shared" si="118"/>
        <v>4.6408403349792007</v>
      </c>
      <c r="AU420" s="910">
        <f t="shared" si="118"/>
        <v>4.8617443349242109</v>
      </c>
      <c r="AV420" s="910">
        <f t="shared" si="118"/>
        <v>5.0931633652666033</v>
      </c>
      <c r="AW420" s="669">
        <f t="shared" si="115"/>
        <v>23.16898162717002</v>
      </c>
      <c r="AX420" s="770">
        <f t="shared" si="116"/>
        <v>13.80914389508286</v>
      </c>
      <c r="AY420" s="959">
        <v>1.25</v>
      </c>
      <c r="AZ420" s="896">
        <v>22.54</v>
      </c>
      <c r="BA420" s="896">
        <v>-12.09</v>
      </c>
      <c r="BB420" s="896">
        <v>-7.08</v>
      </c>
      <c r="BC420" s="896">
        <v>3.2</v>
      </c>
      <c r="BE420" s="641">
        <v>1975</v>
      </c>
      <c r="BF420" s="922">
        <f t="shared" si="117"/>
        <v>4</v>
      </c>
      <c r="BG420" s="906">
        <v>16.7</v>
      </c>
    </row>
    <row r="421" spans="1:59" ht="11.25" customHeight="1" x14ac:dyDescent="0.2">
      <c r="A421" s="887" t="s">
        <v>1343</v>
      </c>
      <c r="B421" s="899" t="s">
        <v>1344</v>
      </c>
      <c r="C421" s="957" t="s">
        <v>108</v>
      </c>
      <c r="D421" s="957" t="s">
        <v>4351</v>
      </c>
      <c r="E421" s="754">
        <v>10</v>
      </c>
      <c r="F421" s="1235">
        <v>352</v>
      </c>
      <c r="G421" s="1102" t="s">
        <v>115</v>
      </c>
      <c r="H421" s="1102" t="s">
        <v>115</v>
      </c>
      <c r="I421" s="898">
        <v>14.4</v>
      </c>
      <c r="J421" s="669">
        <f t="shared" si="104"/>
        <v>8.6111111111111107</v>
      </c>
      <c r="K421" s="901">
        <v>0.31</v>
      </c>
      <c r="L421" s="911">
        <v>4</v>
      </c>
      <c r="M421" s="660">
        <f t="shared" si="105"/>
        <v>1.24</v>
      </c>
      <c r="N421" s="894" t="s">
        <v>119</v>
      </c>
      <c r="O421" s="756">
        <v>0.3</v>
      </c>
      <c r="P421" s="885">
        <v>43594</v>
      </c>
      <c r="Q421" s="885">
        <v>43619</v>
      </c>
      <c r="R421" s="660">
        <f t="shared" si="106"/>
        <v>3.3333333333333366</v>
      </c>
      <c r="S421" s="721">
        <f>IF(INDEX(Historical!$D$7:$D$1379,MATCH(B421,Historical!$B$7:$B$1403,0))=0,"n/a",(INDEX(Historical!$C$7:$C$1381,MATCH(B421,Historical!$B$7:$B$1403,0))/INDEX(Historical!$D$7:$D$1379,MATCH(B421,Historical!$B$7:$B$1403,0))-1)*100)</f>
        <v>3.3613445378151363</v>
      </c>
      <c r="T421" s="721">
        <f>IF(INDEX(Historical!$F$7:$F$1372,MATCH(B421,Historical!$B$7:$B$1403,0))=0,"n/a",((INDEX(Historical!$C$7:$C$1381,MATCH(B421,Historical!$B$7:$B$1403,0))/INDEX(Historical!$F$7:$F$1372,MATCH(B421,Historical!$B$7:$B$1403,0)))^(1/3)-1)*100)</f>
        <v>3.4810223898952275</v>
      </c>
      <c r="U421" s="721">
        <f>IF(INDEX(Historical!$H$7:$H$1372,MATCH(B421,Historical!$B$7:$B$1403,0))=0,"n/a",((INDEX(Historical!$C$7:$C$1381,MATCH(B421,Historical!$B$7:$B$1403,0))/INDEX(Historical!$H$7:$H$1372,MATCH(B421,Historical!$B$7:$B$1403,0)))^(1/5)-1)*100)</f>
        <v>4.7562875622858991</v>
      </c>
      <c r="V421" s="721">
        <f>IF(INDEX(Historical!$O$7:$O$1372,MATCH(B421,Historical!$B$7:$B$1403,0))=0,"n/a",((INDEX(Historical!$C$7:$C$1381,MATCH(B421,Historical!$B$7:$B$1403,0))/INDEX(Historical!$O$7:$O$1372,MATCH(B421,Historical!$B$7:$B$1403,0)))^(1/10)-1)*100)</f>
        <v>11.680602910863168</v>
      </c>
      <c r="W421" s="722">
        <f t="shared" si="107"/>
        <v>0.40719538182934606</v>
      </c>
      <c r="X421" s="723">
        <f t="shared" si="108"/>
        <v>2.161948891948136</v>
      </c>
      <c r="Y421" s="682"/>
      <c r="Z421" s="669">
        <f t="shared" si="109"/>
        <v>98.412698412698404</v>
      </c>
      <c r="AA421" s="910">
        <f t="shared" si="110"/>
        <v>11.428571428571429</v>
      </c>
      <c r="AB421" s="911">
        <v>12</v>
      </c>
      <c r="AC421" s="889">
        <v>1.26</v>
      </c>
      <c r="AD421" s="889">
        <v>5.08</v>
      </c>
      <c r="AE421" s="889">
        <v>1.1000000000000001</v>
      </c>
      <c r="AF421" s="889">
        <v>0.7</v>
      </c>
      <c r="AG421" s="889">
        <v>6.4</v>
      </c>
      <c r="AH421" s="889">
        <v>-7.5</v>
      </c>
      <c r="AI421" s="889">
        <v>0.48</v>
      </c>
      <c r="AJ421" s="889">
        <v>2.1999999999999997</v>
      </c>
      <c r="AK421" s="889">
        <v>2.25</v>
      </c>
      <c r="AL421" s="902">
        <v>6740</v>
      </c>
      <c r="AM421" s="896">
        <v>0.3</v>
      </c>
      <c r="AN421" s="889">
        <v>0.81</v>
      </c>
      <c r="AO421" s="762">
        <f t="shared" si="111"/>
        <v>1.9388272448255801</v>
      </c>
      <c r="AP421" s="763">
        <f t="shared" si="112"/>
        <v>13.367398673397009</v>
      </c>
      <c r="AQ421" s="912">
        <f t="shared" si="113"/>
        <v>-40.371520600005617</v>
      </c>
      <c r="AR421" s="669">
        <f>INDEX(Historical!$C$7:$C$1381,MATCH(B421,Historical!$B$7:$B$1403,0))*IF(AH421="n/a",1.03,IF(AH421&lt;0,1.01,IF(AH421&gt;10,1.1,(1+AH421/100))))</f>
        <v>1.2423</v>
      </c>
      <c r="AS421" s="910">
        <f t="shared" si="114"/>
        <v>1.2482630399999999</v>
      </c>
      <c r="AT421" s="910">
        <f t="shared" si="118"/>
        <v>1.2763489583999998</v>
      </c>
      <c r="AU421" s="910">
        <f t="shared" si="118"/>
        <v>1.3050668099639997</v>
      </c>
      <c r="AV421" s="910">
        <f t="shared" si="118"/>
        <v>1.3344308131881897</v>
      </c>
      <c r="AW421" s="669">
        <f t="shared" si="115"/>
        <v>6.4064096215521893</v>
      </c>
      <c r="AX421" s="770">
        <f t="shared" si="116"/>
        <v>44.488955705223539</v>
      </c>
      <c r="AY421" s="959">
        <v>1.53</v>
      </c>
      <c r="AZ421" s="896">
        <v>-1</v>
      </c>
      <c r="BA421" s="896">
        <v>-35.08</v>
      </c>
      <c r="BB421" s="896">
        <v>-19.170000000000002</v>
      </c>
      <c r="BC421" s="896">
        <v>-19.739999999999998</v>
      </c>
      <c r="BE421" s="641">
        <v>2010</v>
      </c>
      <c r="BF421" s="922">
        <f t="shared" si="117"/>
        <v>0</v>
      </c>
      <c r="BG421" s="906">
        <v>1.7000000000000002</v>
      </c>
    </row>
    <row r="422" spans="1:59" ht="11.25" customHeight="1" x14ac:dyDescent="0.2">
      <c r="A422" s="895" t="s">
        <v>642</v>
      </c>
      <c r="B422" s="899" t="s">
        <v>643</v>
      </c>
      <c r="C422" s="957" t="s">
        <v>112</v>
      </c>
      <c r="D422" s="957" t="s">
        <v>4373</v>
      </c>
      <c r="E422" s="754">
        <v>17</v>
      </c>
      <c r="F422" s="1235">
        <v>222</v>
      </c>
      <c r="G422" s="1214" t="s">
        <v>106</v>
      </c>
      <c r="H422" s="1214" t="s">
        <v>106</v>
      </c>
      <c r="I422" s="898">
        <v>96.44</v>
      </c>
      <c r="J422" s="669">
        <f t="shared" si="104"/>
        <v>1.119867274989631</v>
      </c>
      <c r="K422" s="901">
        <v>0.27</v>
      </c>
      <c r="L422" s="911">
        <v>4</v>
      </c>
      <c r="M422" s="660">
        <f t="shared" si="105"/>
        <v>1.08</v>
      </c>
      <c r="N422" s="894" t="s">
        <v>434</v>
      </c>
      <c r="O422" s="756">
        <v>0.26</v>
      </c>
      <c r="P422" s="885">
        <v>43867</v>
      </c>
      <c r="Q422" s="885">
        <v>43881</v>
      </c>
      <c r="R422" s="660">
        <f t="shared" si="106"/>
        <v>3.8461538461538494</v>
      </c>
      <c r="S422" s="721">
        <f>IF(INDEX(Historical!$D$7:$D$1379,MATCH(B422,Historical!$B$7:$B$1403,0))=0,"n/a",(INDEX(Historical!$C$7:$C$1381,MATCH(B422,Historical!$B$7:$B$1403,0))/INDEX(Historical!$D$7:$D$1379,MATCH(B422,Historical!$B$7:$B$1403,0))-1)*100)</f>
        <v>8.3333333333333481</v>
      </c>
      <c r="T422" s="721">
        <f>IF(INDEX(Historical!$F$7:$F$1372,MATCH(B422,Historical!$B$7:$B$1403,0))=0,"n/a",((INDEX(Historical!$C$7:$C$1381,MATCH(B422,Historical!$B$7:$B$1403,0))/INDEX(Historical!$F$7:$F$1372,MATCH(B422,Historical!$B$7:$B$1403,0)))^(1/3)-1)*100)</f>
        <v>5.7264270346431223</v>
      </c>
      <c r="U422" s="721">
        <f>IF(INDEX(Historical!$H$7:$H$1372,MATCH(B422,Historical!$B$7:$B$1403,0))=0,"n/a",((INDEX(Historical!$C$7:$C$1381,MATCH(B422,Historical!$B$7:$B$1403,0))/INDEX(Historical!$H$7:$H$1372,MATCH(B422,Historical!$B$7:$B$1403,0)))^(1/5)-1)*100)</f>
        <v>5.387395206178347</v>
      </c>
      <c r="V422" s="721">
        <f>IF(INDEX(Historical!$O$7:$O$1372,MATCH(B422,Historical!$B$7:$B$1403,0))=0,"n/a",((INDEX(Historical!$C$7:$C$1381,MATCH(B422,Historical!$B$7:$B$1403,0))/INDEX(Historical!$O$7:$O$1372,MATCH(B422,Historical!$B$7:$B$1403,0)))^(1/10)-1)*100)</f>
        <v>8.9828262537239301</v>
      </c>
      <c r="W422" s="722">
        <f t="shared" si="107"/>
        <v>0.59974389507366266</v>
      </c>
      <c r="X422" s="723">
        <f t="shared" si="108"/>
        <v>0.58558643545416822</v>
      </c>
      <c r="Y422" s="679"/>
      <c r="Z422" s="669">
        <f t="shared" si="109"/>
        <v>22.641509433962266</v>
      </c>
      <c r="AA422" s="910">
        <f t="shared" si="110"/>
        <v>20.218029350104825</v>
      </c>
      <c r="AB422" s="911">
        <v>12</v>
      </c>
      <c r="AC422" s="889">
        <v>4.7699999999999996</v>
      </c>
      <c r="AD422" s="889">
        <v>1.54</v>
      </c>
      <c r="AE422" s="889">
        <v>1.1200000000000001</v>
      </c>
      <c r="AF422" s="889">
        <v>4.6900000000000004</v>
      </c>
      <c r="AG422" s="889">
        <v>21.9</v>
      </c>
      <c r="AH422" s="889">
        <v>-50.2</v>
      </c>
      <c r="AI422" s="889">
        <v>14.729999999999999</v>
      </c>
      <c r="AJ422" s="889">
        <v>9.1999999999999993</v>
      </c>
      <c r="AK422" s="889">
        <v>13.139999999999999</v>
      </c>
      <c r="AL422" s="902">
        <v>10300</v>
      </c>
      <c r="AM422" s="896">
        <v>2.6</v>
      </c>
      <c r="AN422" s="889">
        <v>0.59</v>
      </c>
      <c r="AO422" s="762">
        <f t="shared" si="111"/>
        <v>-13.710766868936847</v>
      </c>
      <c r="AP422" s="763">
        <f t="shared" si="112"/>
        <v>6.5072624811679782</v>
      </c>
      <c r="AQ422" s="912">
        <f t="shared" si="113"/>
        <v>105.288477407868</v>
      </c>
      <c r="AR422" s="669">
        <f>INDEX(Historical!$C$7:$C$1381,MATCH(B422,Historical!$B$7:$B$1403,0))*IF(AH422="n/a",1.03,IF(AH422&lt;0,1.01,IF(AH422&gt;10,1.1,(1+AH422/100))))</f>
        <v>1.0504</v>
      </c>
      <c r="AS422" s="910">
        <f t="shared" si="114"/>
        <v>1.15544</v>
      </c>
      <c r="AT422" s="910">
        <f t="shared" si="118"/>
        <v>1.2709840000000001</v>
      </c>
      <c r="AU422" s="910">
        <f t="shared" si="118"/>
        <v>1.3980824000000003</v>
      </c>
      <c r="AV422" s="910">
        <f t="shared" si="118"/>
        <v>1.5378906400000005</v>
      </c>
      <c r="AW422" s="669">
        <f t="shared" si="115"/>
        <v>6.4127970400000009</v>
      </c>
      <c r="AX422" s="770">
        <f t="shared" si="116"/>
        <v>6.6495199502281217</v>
      </c>
      <c r="AY422" s="959">
        <v>1.08</v>
      </c>
      <c r="AZ422" s="896">
        <v>15.299999999999999</v>
      </c>
      <c r="BA422" s="896">
        <v>-21.14</v>
      </c>
      <c r="BB422" s="896">
        <v>-15.1</v>
      </c>
      <c r="BC422" s="896">
        <v>-9.51</v>
      </c>
      <c r="BE422" s="641">
        <v>2004</v>
      </c>
      <c r="BF422" s="922">
        <f t="shared" si="117"/>
        <v>1</v>
      </c>
      <c r="BG422" s="906">
        <v>8.9</v>
      </c>
    </row>
    <row r="423" spans="1:59" ht="11.25" customHeight="1" x14ac:dyDescent="0.2">
      <c r="A423" s="895" t="s">
        <v>640</v>
      </c>
      <c r="B423" s="899" t="s">
        <v>641</v>
      </c>
      <c r="C423" s="957" t="s">
        <v>128</v>
      </c>
      <c r="D423" s="957" t="s">
        <v>4343</v>
      </c>
      <c r="E423" s="754">
        <v>16</v>
      </c>
      <c r="F423" s="1235">
        <v>245</v>
      </c>
      <c r="G423" s="1235" t="s">
        <v>106</v>
      </c>
      <c r="H423" s="1235" t="s">
        <v>106</v>
      </c>
      <c r="I423" s="898">
        <v>160.82</v>
      </c>
      <c r="J423" s="669">
        <f t="shared" si="104"/>
        <v>1.4301703768188037</v>
      </c>
      <c r="K423" s="901">
        <v>0.57499999999999996</v>
      </c>
      <c r="L423" s="911">
        <v>4</v>
      </c>
      <c r="M423" s="660">
        <f t="shared" si="105"/>
        <v>2.2999999999999998</v>
      </c>
      <c r="N423" s="894" t="s">
        <v>265</v>
      </c>
      <c r="O423" s="756">
        <v>0.5</v>
      </c>
      <c r="P423" s="885">
        <v>43817</v>
      </c>
      <c r="Q423" s="885">
        <v>43836</v>
      </c>
      <c r="R423" s="660">
        <f t="shared" si="106"/>
        <v>14.999999999999991</v>
      </c>
      <c r="S423" s="721">
        <f>IF(INDEX(Historical!$D$7:$D$1379,MATCH(B423,Historical!$B$7:$B$1403,0))=0,"n/a",(INDEX(Historical!$C$7:$C$1381,MATCH(B423,Historical!$B$7:$B$1403,0))/INDEX(Historical!$D$7:$D$1379,MATCH(B423,Historical!$B$7:$B$1403,0))-1)*100)</f>
        <v>11.111111111111116</v>
      </c>
      <c r="T423" s="721">
        <f>IF(INDEX(Historical!$F$7:$F$1372,MATCH(B423,Historical!$B$7:$B$1403,0))=0,"n/a",((INDEX(Historical!$C$7:$C$1381,MATCH(B423,Historical!$B$7:$B$1403,0))/INDEX(Historical!$F$7:$F$1372,MATCH(B423,Historical!$B$7:$B$1403,0)))^(1/3)-1)*100)</f>
        <v>8.6346740846674042</v>
      </c>
      <c r="U423" s="721">
        <f>IF(INDEX(Historical!$H$7:$H$1372,MATCH(B423,Historical!$B$7:$B$1403,0))=0,"n/a",((INDEX(Historical!$C$7:$C$1381,MATCH(B423,Historical!$B$7:$B$1403,0))/INDEX(Historical!$H$7:$H$1372,MATCH(B423,Historical!$B$7:$B$1403,0)))^(1/5)-1)*100)</f>
        <v>9.3362073943278112</v>
      </c>
      <c r="V423" s="721">
        <f>IF(INDEX(Historical!$O$7:$O$1372,MATCH(B423,Historical!$B$7:$B$1403,0))=0,"n/a",((INDEX(Historical!$C$7:$C$1381,MATCH(B423,Historical!$B$7:$B$1403,0))/INDEX(Historical!$O$7:$O$1372,MATCH(B423,Historical!$B$7:$B$1403,0)))^(1/10)-1)*100)</f>
        <v>17.759658855587279</v>
      </c>
      <c r="W423" s="722">
        <f t="shared" si="107"/>
        <v>0.5256974511867154</v>
      </c>
      <c r="X423" s="723">
        <f t="shared" si="108"/>
        <v>1.7615485649675116</v>
      </c>
      <c r="Y423" s="684"/>
      <c r="Z423" s="669">
        <f t="shared" si="109"/>
        <v>46.37096774193548</v>
      </c>
      <c r="AA423" s="910">
        <f t="shared" si="110"/>
        <v>32.423387096774192</v>
      </c>
      <c r="AB423" s="911">
        <v>9</v>
      </c>
      <c r="AC423" s="889">
        <v>4.96</v>
      </c>
      <c r="AD423" s="889">
        <v>5.4</v>
      </c>
      <c r="AE423" s="889">
        <v>2.5299999999999998</v>
      </c>
      <c r="AF423" s="889">
        <v>3.61</v>
      </c>
      <c r="AG423" s="889">
        <v>11.5</v>
      </c>
      <c r="AH423" s="889">
        <v>24.3</v>
      </c>
      <c r="AI423" s="889">
        <v>4.7300000000000004</v>
      </c>
      <c r="AJ423" s="889">
        <v>5.3</v>
      </c>
      <c r="AK423" s="889">
        <v>6</v>
      </c>
      <c r="AL423" s="902">
        <v>3030</v>
      </c>
      <c r="AM423" s="896">
        <v>1.2</v>
      </c>
      <c r="AN423" s="889">
        <v>0</v>
      </c>
      <c r="AO423" s="762">
        <f t="shared" si="111"/>
        <v>-21.657009325627577</v>
      </c>
      <c r="AP423" s="763">
        <f t="shared" si="112"/>
        <v>10.766377771146615</v>
      </c>
      <c r="AQ423" s="912">
        <f t="shared" si="113"/>
        <v>128.08227308910057</v>
      </c>
      <c r="AR423" s="669">
        <f>INDEX(Historical!$C$7:$C$1381,MATCH(B423,Historical!$B$7:$B$1403,0))*IF(AH423="n/a",1.03,IF(AH423&lt;0,1.01,IF(AH423&gt;10,1.1,(1+AH423/100))))</f>
        <v>2.2000000000000002</v>
      </c>
      <c r="AS423" s="910">
        <f t="shared" si="114"/>
        <v>2.3040599999999998</v>
      </c>
      <c r="AT423" s="910">
        <f t="shared" si="118"/>
        <v>2.4423035999999998</v>
      </c>
      <c r="AU423" s="910">
        <f t="shared" si="118"/>
        <v>2.588841816</v>
      </c>
      <c r="AV423" s="910">
        <f t="shared" si="118"/>
        <v>2.7441723249600001</v>
      </c>
      <c r="AW423" s="669">
        <f t="shared" si="115"/>
        <v>12.279377740960001</v>
      </c>
      <c r="AX423" s="770">
        <f t="shared" si="116"/>
        <v>7.6354792569083454</v>
      </c>
      <c r="AY423" s="959">
        <v>0.3</v>
      </c>
      <c r="AZ423" s="896">
        <v>7.42</v>
      </c>
      <c r="BA423" s="896">
        <v>-18.3</v>
      </c>
      <c r="BB423" s="896">
        <v>-9.84</v>
      </c>
      <c r="BC423" s="896">
        <v>-10.440000000000001</v>
      </c>
      <c r="BE423" s="641">
        <v>2005</v>
      </c>
      <c r="BF423" s="922">
        <f t="shared" si="117"/>
        <v>1</v>
      </c>
      <c r="BG423" s="906">
        <v>9.3000000000000007</v>
      </c>
    </row>
    <row r="424" spans="1:59" ht="11.25" customHeight="1" x14ac:dyDescent="0.2">
      <c r="A424" s="895" t="s">
        <v>258</v>
      </c>
      <c r="B424" s="899" t="s">
        <v>259</v>
      </c>
      <c r="C424" s="957" t="s">
        <v>4207</v>
      </c>
      <c r="D424" s="957" t="s">
        <v>4341</v>
      </c>
      <c r="E424" s="754">
        <v>30</v>
      </c>
      <c r="F424" s="1235">
        <v>94</v>
      </c>
      <c r="G424" s="1191" t="s">
        <v>37</v>
      </c>
      <c r="H424" s="1191" t="s">
        <v>106</v>
      </c>
      <c r="I424" s="889">
        <v>151.74</v>
      </c>
      <c r="J424" s="669">
        <f t="shared" si="104"/>
        <v>1.1335178594965072</v>
      </c>
      <c r="K424" s="908">
        <v>0.43</v>
      </c>
      <c r="L424" s="911">
        <v>4</v>
      </c>
      <c r="M424" s="660">
        <f t="shared" si="105"/>
        <v>1.72</v>
      </c>
      <c r="N424" s="894" t="s">
        <v>593</v>
      </c>
      <c r="O424" s="757">
        <v>0.4</v>
      </c>
      <c r="P424" s="885">
        <v>43889</v>
      </c>
      <c r="Q424" s="885">
        <v>43909</v>
      </c>
      <c r="R424" s="660">
        <f t="shared" si="106"/>
        <v>7.4999999999999929</v>
      </c>
      <c r="S424" s="721">
        <f>IF(INDEX(Historical!$D$7:$D$1379,MATCH(B424,Historical!$B$7:$B$1403,0))=0,"n/a",(INDEX(Historical!$C$7:$C$1381,MATCH(B424,Historical!$B$7:$B$1403,0))/INDEX(Historical!$D$7:$D$1379,MATCH(B424,Historical!$B$7:$B$1403,0))-1)*100)</f>
        <v>8.1081081081081141</v>
      </c>
      <c r="T424" s="721">
        <f>IF(INDEX(Historical!$F$7:$F$1372,MATCH(B424,Historical!$B$7:$B$1403,0))=0,"n/a",((INDEX(Historical!$C$7:$C$1381,MATCH(B424,Historical!$B$7:$B$1403,0))/INDEX(Historical!$F$7:$F$1372,MATCH(B424,Historical!$B$7:$B$1403,0)))^(1/3)-1)*100)</f>
        <v>12.624788044360603</v>
      </c>
      <c r="U424" s="721">
        <f>IF(INDEX(Historical!$H$7:$H$1372,MATCH(B424,Historical!$B$7:$B$1403,0))=0,"n/a",((INDEX(Historical!$C$7:$C$1381,MATCH(B424,Historical!$B$7:$B$1403,0))/INDEX(Historical!$H$7:$H$1372,MATCH(B424,Historical!$B$7:$B$1403,0)))^(1/5)-1)*100)</f>
        <v>12.700920209792542</v>
      </c>
      <c r="V424" s="721">
        <f>IF(INDEX(Historical!$O$7:$O$1372,MATCH(B424,Historical!$B$7:$B$1403,0))=0,"n/a",((INDEX(Historical!$C$7:$C$1381,MATCH(B424,Historical!$B$7:$B$1403,0))/INDEX(Historical!$O$7:$O$1372,MATCH(B424,Historical!$B$7:$B$1403,0)))^(1/10)-1)*100)</f>
        <v>16.751940226096163</v>
      </c>
      <c r="W424" s="722">
        <f t="shared" si="107"/>
        <v>0.7581760702564504</v>
      </c>
      <c r="X424" s="723">
        <f t="shared" si="108"/>
        <v>1.2700920209792543</v>
      </c>
      <c r="Y424" s="900" t="s">
        <v>152</v>
      </c>
      <c r="Z424" s="669">
        <f t="shared" si="109"/>
        <v>47.12328767123288</v>
      </c>
      <c r="AA424" s="910">
        <f t="shared" si="110"/>
        <v>41.57260273972603</v>
      </c>
      <c r="AB424" s="911">
        <v>6</v>
      </c>
      <c r="AC424" s="889">
        <v>3.65</v>
      </c>
      <c r="AD424" s="889">
        <v>3.46</v>
      </c>
      <c r="AE424" s="889">
        <v>7.28</v>
      </c>
      <c r="AF424" s="889">
        <v>7.85</v>
      </c>
      <c r="AG424" s="889">
        <v>19.400000000000002</v>
      </c>
      <c r="AH424" s="889">
        <v>5.6000000000000005</v>
      </c>
      <c r="AI424" s="889">
        <v>13.54</v>
      </c>
      <c r="AJ424" s="889">
        <v>10</v>
      </c>
      <c r="AK424" s="889">
        <v>12</v>
      </c>
      <c r="AL424" s="902">
        <v>11880</v>
      </c>
      <c r="AM424" s="896">
        <v>0.8</v>
      </c>
      <c r="AN424" s="889">
        <v>0</v>
      </c>
      <c r="AO424" s="762">
        <f t="shared" si="111"/>
        <v>-27.73816467043698</v>
      </c>
      <c r="AP424" s="763">
        <f t="shared" si="112"/>
        <v>13.83443806928905</v>
      </c>
      <c r="AQ424" s="912">
        <f t="shared" si="113"/>
        <v>280.8440517860584</v>
      </c>
      <c r="AR424" s="669">
        <f>INDEX(Historical!$C$7:$C$1381,MATCH(B424,Historical!$B$7:$B$1403,0))*IF(AH424="n/a",1.03,IF(AH424&lt;0,1.01,IF(AH424&gt;10,1.1,(1+AH424/100))))</f>
        <v>1.6896000000000002</v>
      </c>
      <c r="AS424" s="910">
        <f t="shared" si="114"/>
        <v>1.8585600000000004</v>
      </c>
      <c r="AT424" s="910">
        <f t="shared" si="118"/>
        <v>2.0444160000000005</v>
      </c>
      <c r="AU424" s="910">
        <f t="shared" si="118"/>
        <v>2.2488576000000009</v>
      </c>
      <c r="AV424" s="910">
        <f t="shared" si="118"/>
        <v>2.4737433600000012</v>
      </c>
      <c r="AW424" s="669">
        <f t="shared" si="115"/>
        <v>10.315176960000002</v>
      </c>
      <c r="AX424" s="770">
        <f t="shared" si="116"/>
        <v>6.7979286674574935</v>
      </c>
      <c r="AY424" s="959">
        <v>0.93</v>
      </c>
      <c r="AZ424" s="896">
        <v>17.43</v>
      </c>
      <c r="BA424" s="896">
        <v>-13.26</v>
      </c>
      <c r="BB424" s="896">
        <v>-1.66</v>
      </c>
      <c r="BC424" s="896">
        <v>4.72</v>
      </c>
      <c r="BE424" s="641">
        <v>1991</v>
      </c>
      <c r="BF424" s="922">
        <f t="shared" si="117"/>
        <v>2</v>
      </c>
      <c r="BG424" s="906">
        <v>13.100000000000001</v>
      </c>
    </row>
    <row r="425" spans="1:59" ht="11.25" customHeight="1" x14ac:dyDescent="0.2">
      <c r="A425" s="895" t="s">
        <v>1357</v>
      </c>
      <c r="B425" s="899" t="s">
        <v>1358</v>
      </c>
      <c r="C425" s="957" t="s">
        <v>4335</v>
      </c>
      <c r="D425" s="957" t="s">
        <v>4366</v>
      </c>
      <c r="E425" s="754">
        <v>9</v>
      </c>
      <c r="F425" s="1235">
        <v>477</v>
      </c>
      <c r="G425" s="1213" t="s">
        <v>115</v>
      </c>
      <c r="H425" s="1213" t="s">
        <v>115</v>
      </c>
      <c r="I425" s="898">
        <v>147.77000000000001</v>
      </c>
      <c r="J425" s="669">
        <f t="shared" si="104"/>
        <v>0.58198551803478371</v>
      </c>
      <c r="K425" s="901">
        <v>0.43</v>
      </c>
      <c r="L425" s="911">
        <v>2</v>
      </c>
      <c r="M425" s="660">
        <f t="shared" si="105"/>
        <v>0.86</v>
      </c>
      <c r="N425" s="894" t="s">
        <v>1359</v>
      </c>
      <c r="O425" s="756">
        <v>0.41</v>
      </c>
      <c r="P425" s="885">
        <v>43601</v>
      </c>
      <c r="Q425" s="885">
        <v>43630</v>
      </c>
      <c r="R425" s="660">
        <f t="shared" si="106"/>
        <v>4.8780487804878092</v>
      </c>
      <c r="S425" s="721">
        <f>IF(INDEX(Historical!$D$7:$D$1379,MATCH(B425,Historical!$B$7:$B$1403,0))=0,"n/a",(INDEX(Historical!$C$7:$C$1381,MATCH(B425,Historical!$B$7:$B$1403,0))/INDEX(Historical!$D$7:$D$1379,MATCH(B425,Historical!$B$7:$B$1403,0))-1)*100)</f>
        <v>4.8780487804878092</v>
      </c>
      <c r="T425" s="721">
        <f>IF(INDEX(Historical!$F$7:$F$1372,MATCH(B425,Historical!$B$7:$B$1403,0))=0,"n/a",((INDEX(Historical!$C$7:$C$1381,MATCH(B425,Historical!$B$7:$B$1403,0))/INDEX(Historical!$F$7:$F$1372,MATCH(B425,Historical!$B$7:$B$1403,0)))^(1/3)-1)*100)</f>
        <v>10.3501240610526</v>
      </c>
      <c r="U425" s="721">
        <f>IF(INDEX(Historical!$H$7:$H$1372,MATCH(B425,Historical!$B$7:$B$1403,0))=0,"n/a",((INDEX(Historical!$C$7:$C$1381,MATCH(B425,Historical!$B$7:$B$1403,0))/INDEX(Historical!$H$7:$H$1372,MATCH(B425,Historical!$B$7:$B$1403,0)))^(1/5)-1)*100)</f>
        <v>12.370274760425982</v>
      </c>
      <c r="V425" s="721">
        <f>IF(INDEX(Historical!$O$7:$O$1372,MATCH(B425,Historical!$B$7:$B$1403,0))=0,"n/a",((INDEX(Historical!$C$7:$C$1381,MATCH(B425,Historical!$B$7:$B$1403,0))/INDEX(Historical!$O$7:$O$1372,MATCH(B425,Historical!$B$7:$B$1403,0)))^(1/10)-1)*100)</f>
        <v>15.703593010346783</v>
      </c>
      <c r="W425" s="722">
        <f t="shared" si="107"/>
        <v>0.78773531333086999</v>
      </c>
      <c r="X425" s="723">
        <f t="shared" si="108"/>
        <v>0.87732445109404145</v>
      </c>
      <c r="Y425" s="900"/>
      <c r="Z425" s="669">
        <f t="shared" si="109"/>
        <v>8.1439393939393945</v>
      </c>
      <c r="AA425" s="910">
        <f t="shared" si="110"/>
        <v>13.993371212121213</v>
      </c>
      <c r="AB425" s="911">
        <v>12</v>
      </c>
      <c r="AC425" s="889">
        <v>10.56</v>
      </c>
      <c r="AD425" s="889">
        <v>4.66</v>
      </c>
      <c r="AE425" s="889">
        <v>0.44</v>
      </c>
      <c r="AF425" s="889">
        <v>1.59</v>
      </c>
      <c r="AG425" s="889">
        <v>11.700000000000001</v>
      </c>
      <c r="AH425" s="891">
        <v>31.6</v>
      </c>
      <c r="AI425" s="891">
        <v>5.2200000000000006</v>
      </c>
      <c r="AJ425" s="889">
        <v>14.099999999999998</v>
      </c>
      <c r="AK425" s="889">
        <v>3</v>
      </c>
      <c r="AL425" s="902">
        <v>7830</v>
      </c>
      <c r="AM425" s="896">
        <v>0.3</v>
      </c>
      <c r="AN425" s="889">
        <v>0.55000000000000004</v>
      </c>
      <c r="AO425" s="762">
        <f t="shared" si="111"/>
        <v>-1.0411109336604465</v>
      </c>
      <c r="AP425" s="763">
        <f t="shared" si="112"/>
        <v>12.952260278460766</v>
      </c>
      <c r="AQ425" s="912">
        <f t="shared" si="113"/>
        <v>-0.55831362100202675</v>
      </c>
      <c r="AR425" s="669">
        <f>INDEX(Historical!$C$7:$C$1381,MATCH(B425,Historical!$B$7:$B$1403,0))*IF(AH425="n/a",1.03,IF(AH425&lt;0,1.01,IF(AH425&gt;10,1.1,(1+AH425/100))))</f>
        <v>0.94600000000000006</v>
      </c>
      <c r="AS425" s="910">
        <f t="shared" si="114"/>
        <v>0.99538120000000008</v>
      </c>
      <c r="AT425" s="910">
        <f t="shared" si="118"/>
        <v>1.0252426360000002</v>
      </c>
      <c r="AU425" s="910">
        <f t="shared" si="118"/>
        <v>1.0559999150800004</v>
      </c>
      <c r="AV425" s="910">
        <f t="shared" si="118"/>
        <v>1.0876799125324004</v>
      </c>
      <c r="AW425" s="669">
        <f t="shared" si="115"/>
        <v>5.1103036636124006</v>
      </c>
      <c r="AX425" s="770">
        <f t="shared" si="116"/>
        <v>3.4582822383517633</v>
      </c>
      <c r="AY425" s="959">
        <v>1.74</v>
      </c>
      <c r="AZ425" s="896">
        <v>19.16</v>
      </c>
      <c r="BA425" s="896">
        <v>-17.239999999999998</v>
      </c>
      <c r="BB425" s="896">
        <v>-12.67</v>
      </c>
      <c r="BC425" s="896">
        <v>-1.1499999999999999</v>
      </c>
      <c r="BE425" s="641">
        <v>2011</v>
      </c>
      <c r="BF425" s="922">
        <f t="shared" si="117"/>
        <v>0</v>
      </c>
      <c r="BG425" s="906">
        <v>4.2</v>
      </c>
    </row>
    <row r="426" spans="1:59" ht="11.25" customHeight="1" x14ac:dyDescent="0.2">
      <c r="A426" s="887" t="s">
        <v>260</v>
      </c>
      <c r="B426" s="899" t="s">
        <v>261</v>
      </c>
      <c r="C426" s="957" t="s">
        <v>153</v>
      </c>
      <c r="D426" s="957" t="s">
        <v>4365</v>
      </c>
      <c r="E426" s="754">
        <v>57</v>
      </c>
      <c r="F426" s="1235">
        <v>11</v>
      </c>
      <c r="G426" s="1158" t="s">
        <v>37</v>
      </c>
      <c r="H426" s="1158" t="s">
        <v>37</v>
      </c>
      <c r="I426" s="889">
        <v>134.47999999999999</v>
      </c>
      <c r="J426" s="669">
        <f t="shared" si="104"/>
        <v>2.8256989886972042</v>
      </c>
      <c r="K426" s="901">
        <v>0.95</v>
      </c>
      <c r="L426" s="911">
        <v>4</v>
      </c>
      <c r="M426" s="660">
        <f t="shared" si="105"/>
        <v>3.8</v>
      </c>
      <c r="N426" s="894" t="s">
        <v>111</v>
      </c>
      <c r="O426" s="756">
        <v>0.9</v>
      </c>
      <c r="P426" s="885">
        <v>43609</v>
      </c>
      <c r="Q426" s="885">
        <v>43627</v>
      </c>
      <c r="R426" s="660">
        <f t="shared" si="106"/>
        <v>5.5555555555555483</v>
      </c>
      <c r="S426" s="721">
        <f>IF(INDEX(Historical!$D$7:$D$1379,MATCH(B426,Historical!$B$7:$B$1403,0))=0,"n/a",(INDEX(Historical!$C$7:$C$1381,MATCH(B426,Historical!$B$7:$B$1403,0))/INDEX(Historical!$D$7:$D$1379,MATCH(B426,Historical!$B$7:$B$1403,0))-1)*100)</f>
        <v>5.9322033898305149</v>
      </c>
      <c r="T426" s="721">
        <f>IF(INDEX(Historical!$F$7:$F$1372,MATCH(B426,Historical!$B$7:$B$1403,0))=0,"n/a",((INDEX(Historical!$C$7:$C$1381,MATCH(B426,Historical!$B$7:$B$1403,0))/INDEX(Historical!$F$7:$F$1372,MATCH(B426,Historical!$B$7:$B$1403,0)))^(1/3)-1)*100)</f>
        <v>5.983983294832651</v>
      </c>
      <c r="U426" s="721">
        <f>IF(INDEX(Historical!$H$7:$H$1372,MATCH(B426,Historical!$B$7:$B$1403,0))=0,"n/a",((INDEX(Historical!$C$7:$C$1381,MATCH(B426,Historical!$B$7:$B$1403,0))/INDEX(Historical!$H$7:$H$1372,MATCH(B426,Historical!$B$7:$B$1403,0)))^(1/5)-1)*100)</f>
        <v>6.322318187613063</v>
      </c>
      <c r="V426" s="721">
        <f>IF(INDEX(Historical!$O$7:$O$1372,MATCH(B426,Historical!$B$7:$B$1403,0))=0,"n/a",((INDEX(Historical!$C$7:$C$1381,MATCH(B426,Historical!$B$7:$B$1403,0))/INDEX(Historical!$O$7:$O$1372,MATCH(B426,Historical!$B$7:$B$1403,0)))^(1/10)-1)*100)</f>
        <v>6.867929644412607</v>
      </c>
      <c r="W426" s="722">
        <f t="shared" si="107"/>
        <v>0.9205566327774739</v>
      </c>
      <c r="X426" s="723" t="str">
        <f t="shared" si="108"/>
        <v>n/a</v>
      </c>
      <c r="Y426" s="899"/>
      <c r="Z426" s="669">
        <f t="shared" si="109"/>
        <v>67.495559502664292</v>
      </c>
      <c r="AA426" s="910">
        <f t="shared" si="110"/>
        <v>23.886323268206038</v>
      </c>
      <c r="AB426" s="911">
        <v>12</v>
      </c>
      <c r="AC426" s="889">
        <v>5.63</v>
      </c>
      <c r="AD426" s="889">
        <v>4.21</v>
      </c>
      <c r="AE426" s="889">
        <v>4.2699999999999996</v>
      </c>
      <c r="AF426" s="889">
        <v>5.95</v>
      </c>
      <c r="AG426" s="889">
        <v>25.5</v>
      </c>
      <c r="AH426" s="889">
        <v>0.5</v>
      </c>
      <c r="AI426" s="889">
        <v>7.17</v>
      </c>
      <c r="AJ426" s="889">
        <v>-0.2</v>
      </c>
      <c r="AK426" s="889">
        <v>5.6800000000000006</v>
      </c>
      <c r="AL426" s="902">
        <v>350630</v>
      </c>
      <c r="AM426" s="896">
        <v>0.1</v>
      </c>
      <c r="AN426" s="889">
        <v>0.47</v>
      </c>
      <c r="AO426" s="762">
        <f t="shared" si="111"/>
        <v>-14.738306091895771</v>
      </c>
      <c r="AP426" s="763">
        <f t="shared" si="112"/>
        <v>9.1480171763102671</v>
      </c>
      <c r="AQ426" s="912">
        <f t="shared" si="113"/>
        <v>151.32857948273912</v>
      </c>
      <c r="AR426" s="669">
        <f>INDEX(Historical!$C$7:$C$1381,MATCH(B426,Historical!$B$7:$B$1403,0))*IF(AH426="n/a",1.03,IF(AH426&lt;0,1.01,IF(AH426&gt;10,1.1,(1+AH426/100))))</f>
        <v>3.7687499999999998</v>
      </c>
      <c r="AS426" s="910">
        <f t="shared" si="114"/>
        <v>4.0389693749999998</v>
      </c>
      <c r="AT426" s="910">
        <f t="shared" si="118"/>
        <v>4.2683828354999998</v>
      </c>
      <c r="AU426" s="910">
        <f t="shared" si="118"/>
        <v>4.5108269805563994</v>
      </c>
      <c r="AV426" s="910">
        <f t="shared" si="118"/>
        <v>4.7670419530520025</v>
      </c>
      <c r="AW426" s="669">
        <f t="shared" si="115"/>
        <v>21.353971144108399</v>
      </c>
      <c r="AX426" s="770">
        <f t="shared" si="116"/>
        <v>15.87891964909905</v>
      </c>
      <c r="AY426" s="959">
        <v>0.69</v>
      </c>
      <c r="AZ426" s="896">
        <v>6.65</v>
      </c>
      <c r="BA426" s="896">
        <v>-12.959999999999999</v>
      </c>
      <c r="BB426" s="896">
        <v>-8.83</v>
      </c>
      <c r="BC426" s="896">
        <v>-2.0500000000000003</v>
      </c>
      <c r="BE426" s="641">
        <v>1963</v>
      </c>
      <c r="BF426" s="922">
        <f t="shared" si="117"/>
        <v>6</v>
      </c>
      <c r="BG426" s="906">
        <v>9.8000000000000007</v>
      </c>
    </row>
    <row r="427" spans="1:59" ht="11.25" customHeight="1" x14ac:dyDescent="0.2">
      <c r="A427" s="895" t="s">
        <v>1355</v>
      </c>
      <c r="B427" s="899" t="s">
        <v>1356</v>
      </c>
      <c r="C427" s="957" t="s">
        <v>246</v>
      </c>
      <c r="D427" s="957" t="s">
        <v>4362</v>
      </c>
      <c r="E427" s="754">
        <v>7</v>
      </c>
      <c r="F427" s="1235">
        <v>687</v>
      </c>
      <c r="G427" s="1235" t="s">
        <v>106</v>
      </c>
      <c r="H427" s="1235" t="s">
        <v>106</v>
      </c>
      <c r="I427" s="898">
        <v>62.41</v>
      </c>
      <c r="J427" s="669">
        <f t="shared" si="104"/>
        <v>1.0895689793302357</v>
      </c>
      <c r="K427" s="901">
        <v>0.17</v>
      </c>
      <c r="L427" s="911">
        <v>4</v>
      </c>
      <c r="M427" s="660">
        <f t="shared" si="105"/>
        <v>0.68</v>
      </c>
      <c r="N427" s="894" t="s">
        <v>3957</v>
      </c>
      <c r="O427" s="756">
        <v>0.14000000000000001</v>
      </c>
      <c r="P427" s="885">
        <v>43748</v>
      </c>
      <c r="Q427" s="885">
        <v>43763</v>
      </c>
      <c r="R427" s="660">
        <f t="shared" si="106"/>
        <v>21.428571428571423</v>
      </c>
      <c r="S427" s="721">
        <f>IF(INDEX(Historical!$D$7:$D$1379,MATCH(B427,Historical!$B$7:$B$1403,0))=0,"n/a",(INDEX(Historical!$C$7:$C$1381,MATCH(B427,Historical!$B$7:$B$1403,0))/INDEX(Historical!$D$7:$D$1379,MATCH(B427,Historical!$B$7:$B$1403,0))-1)*100)</f>
        <v>22.916666666666675</v>
      </c>
      <c r="T427" s="721">
        <f>IF(INDEX(Historical!$F$7:$F$1372,MATCH(B427,Historical!$B$7:$B$1403,0))=0,"n/a",((INDEX(Historical!$C$7:$C$1381,MATCH(B427,Historical!$B$7:$B$1403,0))/INDEX(Historical!$F$7:$F$1372,MATCH(B427,Historical!$B$7:$B$1403,0)))^(1/3)-1)*100)</f>
        <v>21.370374105343572</v>
      </c>
      <c r="U427" s="721">
        <f>IF(INDEX(Historical!$H$7:$H$1372,MATCH(B427,Historical!$B$7:$B$1403,0))=0,"n/a",((INDEX(Historical!$C$7:$C$1381,MATCH(B427,Historical!$B$7:$B$1403,0))/INDEX(Historical!$H$7:$H$1372,MATCH(B427,Historical!$B$7:$B$1403,0)))^(1/5)-1)*100)</f>
        <v>14.484357556762649</v>
      </c>
      <c r="V427" s="721" t="str">
        <f>IF(INDEX(Historical!$O$7:$O$1372,MATCH(B427,Historical!$B$7:$B$1403,0))=0,"n/a",((INDEX(Historical!$C$7:$C$1381,MATCH(B427,Historical!$B$7:$B$1403,0))/INDEX(Historical!$O$7:$O$1372,MATCH(B427,Historical!$B$7:$B$1403,0)))^(1/10)-1)*100)</f>
        <v>n/a</v>
      </c>
      <c r="W427" s="722" t="str">
        <f t="shared" si="107"/>
        <v>n/a</v>
      </c>
      <c r="X427" s="723">
        <f t="shared" si="108"/>
        <v>0.3603074019095186</v>
      </c>
      <c r="Y427" s="672"/>
      <c r="Z427" s="669">
        <f t="shared" si="109"/>
        <v>12.546125461254615</v>
      </c>
      <c r="AA427" s="910">
        <f t="shared" si="110"/>
        <v>11.514760147601475</v>
      </c>
      <c r="AB427" s="911">
        <v>9</v>
      </c>
      <c r="AC427" s="889">
        <v>5.42</v>
      </c>
      <c r="AD427" s="889">
        <v>0.82</v>
      </c>
      <c r="AE427" s="889">
        <v>1.06</v>
      </c>
      <c r="AF427" s="889">
        <v>1.89</v>
      </c>
      <c r="AG427" s="889">
        <v>17</v>
      </c>
      <c r="AH427" s="889">
        <v>4.5</v>
      </c>
      <c r="AI427" s="889">
        <v>1.76</v>
      </c>
      <c r="AJ427" s="889">
        <v>40.200000000000003</v>
      </c>
      <c r="AK427" s="889">
        <v>14.000000000000002</v>
      </c>
      <c r="AL427" s="902">
        <v>622.23</v>
      </c>
      <c r="AM427" s="896">
        <v>3.9</v>
      </c>
      <c r="AN427" s="889">
        <v>0</v>
      </c>
      <c r="AO427" s="762">
        <f t="shared" si="111"/>
        <v>4.0591663884914109</v>
      </c>
      <c r="AP427" s="763">
        <f t="shared" si="112"/>
        <v>15.573926536092886</v>
      </c>
      <c r="AQ427" s="912">
        <f t="shared" si="113"/>
        <v>-1.6516470702979125</v>
      </c>
      <c r="AR427" s="669">
        <f>INDEX(Historical!$C$7:$C$1381,MATCH(B427,Historical!$B$7:$B$1403,0))*IF(AH427="n/a",1.03,IF(AH427&lt;0,1.01,IF(AH427&gt;10,1.1,(1+AH427/100))))</f>
        <v>0.61654999999999993</v>
      </c>
      <c r="AS427" s="910">
        <f t="shared" si="114"/>
        <v>0.62740127999999995</v>
      </c>
      <c r="AT427" s="910">
        <f t="shared" ref="AT427:AV446" si="119">IF($AK427="n/a",1.03*AS427,IF($AK427&lt;0,1.01*AS427,IF($AK427&gt;10,1.1*AS427,(1+$AK427/100)*AS427)))</f>
        <v>0.69014140800000001</v>
      </c>
      <c r="AU427" s="910">
        <f t="shared" si="119"/>
        <v>0.75915554880000002</v>
      </c>
      <c r="AV427" s="910">
        <f t="shared" si="119"/>
        <v>0.83507110368000015</v>
      </c>
      <c r="AW427" s="669">
        <f t="shared" si="115"/>
        <v>3.52831934048</v>
      </c>
      <c r="AX427" s="770">
        <f t="shared" si="116"/>
        <v>5.6534519155263583</v>
      </c>
      <c r="AY427" s="959">
        <v>0.81</v>
      </c>
      <c r="AZ427" s="896">
        <v>15.32</v>
      </c>
      <c r="BA427" s="896">
        <v>-32.090000000000003</v>
      </c>
      <c r="BB427" s="896">
        <v>-16.34</v>
      </c>
      <c r="BC427" s="896">
        <v>-8.77</v>
      </c>
      <c r="BE427" s="641">
        <v>2013</v>
      </c>
      <c r="BF427" s="922">
        <f t="shared" si="117"/>
        <v>0</v>
      </c>
      <c r="BG427" s="906">
        <v>12.1</v>
      </c>
    </row>
    <row r="428" spans="1:59" s="796" customFormat="1" ht="11.25" customHeight="1" x14ac:dyDescent="0.2">
      <c r="A428" s="777" t="s">
        <v>1360</v>
      </c>
      <c r="B428" s="804" t="s">
        <v>1361</v>
      </c>
      <c r="C428" s="957" t="s">
        <v>108</v>
      </c>
      <c r="D428" s="957" t="s">
        <v>4355</v>
      </c>
      <c r="E428" s="778">
        <v>9</v>
      </c>
      <c r="F428" s="1235">
        <v>510</v>
      </c>
      <c r="G428" s="1234" t="s">
        <v>37</v>
      </c>
      <c r="H428" s="1234" t="s">
        <v>37</v>
      </c>
      <c r="I428" s="779">
        <v>116.11</v>
      </c>
      <c r="J428" s="780">
        <f t="shared" si="104"/>
        <v>3.1005081388338644</v>
      </c>
      <c r="K428" s="781">
        <v>0.9</v>
      </c>
      <c r="L428" s="782">
        <v>4</v>
      </c>
      <c r="M428" s="783">
        <f t="shared" si="105"/>
        <v>3.6</v>
      </c>
      <c r="N428" s="784" t="s">
        <v>160</v>
      </c>
      <c r="O428" s="785">
        <v>0.8</v>
      </c>
      <c r="P428" s="786">
        <v>43741</v>
      </c>
      <c r="Q428" s="786">
        <v>43769</v>
      </c>
      <c r="R428" s="783">
        <f t="shared" si="106"/>
        <v>12.499999999999996</v>
      </c>
      <c r="S428" s="721">
        <f>IF(INDEX(Historical!$D$7:$D$1379,MATCH(B428,Historical!$B$7:$B$1403,0))=0,"n/a",(INDEX(Historical!$C$7:$C$1381,MATCH(B428,Historical!$B$7:$B$1403,0))/INDEX(Historical!$D$7:$D$1379,MATCH(B428,Historical!$B$7:$B$1403,0))-1)*100)</f>
        <v>33.064516129032249</v>
      </c>
      <c r="T428" s="721">
        <f>IF(INDEX(Historical!$F$7:$F$1372,MATCH(B428,Historical!$B$7:$B$1403,0))=0,"n/a",((INDEX(Historical!$C$7:$C$1381,MATCH(B428,Historical!$B$7:$B$1403,0))/INDEX(Historical!$F$7:$F$1372,MATCH(B428,Historical!$B$7:$B$1403,0)))^(1/3)-1)*100)</f>
        <v>21.496949030504076</v>
      </c>
      <c r="U428" s="721">
        <f>IF(INDEX(Historical!$H$7:$H$1372,MATCH(B428,Historical!$B$7:$B$1403,0))=0,"n/a",((INDEX(Historical!$C$7:$C$1381,MATCH(B428,Historical!$B$7:$B$1403,0))/INDEX(Historical!$H$7:$H$1372,MATCH(B428,Historical!$B$7:$B$1403,0)))^(1/5)-1)*100)</f>
        <v>16.165687838587317</v>
      </c>
      <c r="V428" s="721">
        <f>IF(INDEX(Historical!$O$7:$O$1372,MATCH(B428,Historical!$B$7:$B$1403,0))=0,"n/a",((INDEX(Historical!$C$7:$C$1381,MATCH(B428,Historical!$B$7:$B$1403,0))/INDEX(Historical!$O$7:$O$1372,MATCH(B428,Historical!$B$7:$B$1403,0)))^(1/10)-1)*100)</f>
        <v>20.067040795605529</v>
      </c>
      <c r="W428" s="722">
        <f t="shared" si="107"/>
        <v>0.80558404217364388</v>
      </c>
      <c r="X428" s="723">
        <f t="shared" si="108"/>
        <v>1.0296616457698928</v>
      </c>
      <c r="Y428" s="797"/>
      <c r="Z428" s="780">
        <f t="shared" si="109"/>
        <v>33.488372093023258</v>
      </c>
      <c r="AA428" s="788">
        <f t="shared" si="110"/>
        <v>10.800930232558139</v>
      </c>
      <c r="AB428" s="782">
        <v>12</v>
      </c>
      <c r="AC428" s="789">
        <v>10.75</v>
      </c>
      <c r="AD428" s="789">
        <v>1.52</v>
      </c>
      <c r="AE428" s="789">
        <v>4.3899999999999997</v>
      </c>
      <c r="AF428" s="789">
        <v>1.57</v>
      </c>
      <c r="AG428" s="789">
        <v>13.900000000000002</v>
      </c>
      <c r="AH428" s="789">
        <v>31.5</v>
      </c>
      <c r="AI428" s="789">
        <v>6.3</v>
      </c>
      <c r="AJ428" s="789">
        <v>15.7</v>
      </c>
      <c r="AK428" s="789">
        <v>7.12</v>
      </c>
      <c r="AL428" s="790">
        <v>368680</v>
      </c>
      <c r="AM428" s="791">
        <v>0.1</v>
      </c>
      <c r="AN428" s="789">
        <v>1.26</v>
      </c>
      <c r="AO428" s="792">
        <f t="shared" si="111"/>
        <v>8.4652657448630411</v>
      </c>
      <c r="AP428" s="793">
        <f t="shared" si="112"/>
        <v>19.26619597742118</v>
      </c>
      <c r="AQ428" s="794">
        <f t="shared" si="113"/>
        <v>-13.186123830304442</v>
      </c>
      <c r="AR428" s="669">
        <f>INDEX(Historical!$C$7:$C$1381,MATCH(B428,Historical!$B$7:$B$1403,0))*IF(AH428="n/a",1.03,IF(AH428&lt;0,1.01,IF(AH428&gt;10,1.1,(1+AH428/100))))</f>
        <v>3.63</v>
      </c>
      <c r="AS428" s="788">
        <f t="shared" si="114"/>
        <v>3.8586899999999997</v>
      </c>
      <c r="AT428" s="788">
        <f t="shared" si="119"/>
        <v>4.1334287279999993</v>
      </c>
      <c r="AU428" s="788">
        <f t="shared" si="119"/>
        <v>4.4277288534335986</v>
      </c>
      <c r="AV428" s="788">
        <f t="shared" si="119"/>
        <v>4.7429831477980704</v>
      </c>
      <c r="AW428" s="780">
        <f t="shared" si="115"/>
        <v>20.792830729231671</v>
      </c>
      <c r="AX428" s="795">
        <f t="shared" si="116"/>
        <v>17.907872473716019</v>
      </c>
      <c r="AY428" s="960">
        <v>1.1299999999999999</v>
      </c>
      <c r="AZ428" s="791">
        <v>18.37</v>
      </c>
      <c r="BA428" s="791">
        <v>-17.71</v>
      </c>
      <c r="BB428" s="791">
        <v>-14.71</v>
      </c>
      <c r="BC428" s="791">
        <v>-4.63</v>
      </c>
      <c r="BD428" s="933"/>
      <c r="BE428" s="641">
        <v>2011</v>
      </c>
      <c r="BF428" s="922">
        <f t="shared" si="117"/>
        <v>0</v>
      </c>
      <c r="BG428" s="847">
        <v>1.2</v>
      </c>
    </row>
    <row r="429" spans="1:59" ht="11.25" customHeight="1" x14ac:dyDescent="0.2">
      <c r="A429" s="887" t="s">
        <v>645</v>
      </c>
      <c r="B429" s="899" t="s">
        <v>646</v>
      </c>
      <c r="C429" s="957" t="s">
        <v>4359</v>
      </c>
      <c r="D429" s="957" t="s">
        <v>521</v>
      </c>
      <c r="E429" s="754">
        <v>26</v>
      </c>
      <c r="F429" s="1235">
        <v>122</v>
      </c>
      <c r="G429" s="1191" t="s">
        <v>106</v>
      </c>
      <c r="H429" s="1191" t="s">
        <v>106</v>
      </c>
      <c r="I429" s="889">
        <v>37.19</v>
      </c>
      <c r="J429" s="669">
        <f t="shared" si="104"/>
        <v>3.6568970153267011</v>
      </c>
      <c r="K429" s="908">
        <v>0.34</v>
      </c>
      <c r="L429" s="911">
        <v>4</v>
      </c>
      <c r="M429" s="660">
        <f t="shared" si="105"/>
        <v>1.36</v>
      </c>
      <c r="N429" s="894" t="s">
        <v>425</v>
      </c>
      <c r="O429" s="757">
        <v>0.33</v>
      </c>
      <c r="P429" s="885">
        <v>43655</v>
      </c>
      <c r="Q429" s="885">
        <v>43670</v>
      </c>
      <c r="R429" s="660">
        <f t="shared" si="106"/>
        <v>3.0303030303030329</v>
      </c>
      <c r="S429" s="721">
        <f>IF(INDEX(Historical!$D$7:$D$1379,MATCH(B429,Historical!$B$7:$B$1403,0))=0,"n/a",(INDEX(Historical!$C$7:$C$1381,MATCH(B429,Historical!$B$7:$B$1403,0))/INDEX(Historical!$D$7:$D$1379,MATCH(B429,Historical!$B$7:$B$1403,0))-1)*100)</f>
        <v>3.0769230769230882</v>
      </c>
      <c r="T429" s="721">
        <f>IF(INDEX(Historical!$F$7:$F$1372,MATCH(B429,Historical!$B$7:$B$1403,0))=0,"n/a",((INDEX(Historical!$C$7:$C$1381,MATCH(B429,Historical!$B$7:$B$1403,0))/INDEX(Historical!$F$7:$F$1372,MATCH(B429,Historical!$B$7:$B$1403,0)))^(1/3)-1)*100)</f>
        <v>3.1767053684250257</v>
      </c>
      <c r="U429" s="721">
        <f>IF(INDEX(Historical!$H$7:$H$1372,MATCH(B429,Historical!$B$7:$B$1403,0))=0,"n/a",((INDEX(Historical!$C$7:$C$1381,MATCH(B429,Historical!$B$7:$B$1403,0))/INDEX(Historical!$H$7:$H$1372,MATCH(B429,Historical!$B$7:$B$1403,0)))^(1/5)-1)*100)</f>
        <v>4.4085846538828521</v>
      </c>
      <c r="V429" s="721">
        <f>IF(INDEX(Historical!$O$7:$O$1372,MATCH(B429,Historical!$B$7:$B$1403,0))=0,"n/a",((INDEX(Historical!$C$7:$C$1381,MATCH(B429,Historical!$B$7:$B$1403,0))/INDEX(Historical!$O$7:$O$1372,MATCH(B429,Historical!$B$7:$B$1403,0)))^(1/10)-1)*100)</f>
        <v>9.5143686643373258</v>
      </c>
      <c r="W429" s="722">
        <f t="shared" si="107"/>
        <v>0.46336071361282588</v>
      </c>
      <c r="X429" s="723">
        <f t="shared" si="108"/>
        <v>2.9390564359219016</v>
      </c>
      <c r="Y429" s="900" t="s">
        <v>647</v>
      </c>
      <c r="Z429" s="669">
        <f t="shared" si="109"/>
        <v>53.125</v>
      </c>
      <c r="AA429" s="910">
        <f t="shared" si="110"/>
        <v>14.527343749999998</v>
      </c>
      <c r="AB429" s="911">
        <v>4</v>
      </c>
      <c r="AC429" s="889">
        <v>2.56</v>
      </c>
      <c r="AD429" s="889">
        <v>0.97</v>
      </c>
      <c r="AE429" s="889">
        <v>1.1599999999999999</v>
      </c>
      <c r="AF429" s="889">
        <v>1.78</v>
      </c>
      <c r="AG429" s="889">
        <v>12.5</v>
      </c>
      <c r="AH429" s="889">
        <v>0.70000000000000007</v>
      </c>
      <c r="AI429" s="889">
        <v>12.64</v>
      </c>
      <c r="AJ429" s="889">
        <v>1.5</v>
      </c>
      <c r="AK429" s="889">
        <v>15</v>
      </c>
      <c r="AL429" s="902">
        <v>2130</v>
      </c>
      <c r="AM429" s="896">
        <v>0.5</v>
      </c>
      <c r="AN429" s="889">
        <v>0.67</v>
      </c>
      <c r="AO429" s="762">
        <f t="shared" si="111"/>
        <v>-6.4618620807904446</v>
      </c>
      <c r="AP429" s="763">
        <f t="shared" si="112"/>
        <v>8.0654816692095537</v>
      </c>
      <c r="AQ429" s="912">
        <f t="shared" si="113"/>
        <v>7.2042119301082064</v>
      </c>
      <c r="AR429" s="669">
        <f>INDEX(Historical!$C$7:$C$1381,MATCH(B429,Historical!$B$7:$B$1403,0))*IF(AH429="n/a",1.03,IF(AH429&lt;0,1.01,IF(AH429&gt;10,1.1,(1+AH429/100))))</f>
        <v>1.34938</v>
      </c>
      <c r="AS429" s="910">
        <f t="shared" si="114"/>
        <v>1.4843180000000002</v>
      </c>
      <c r="AT429" s="910">
        <f t="shared" si="119"/>
        <v>1.6327498000000005</v>
      </c>
      <c r="AU429" s="910">
        <f t="shared" si="119"/>
        <v>1.7960247800000007</v>
      </c>
      <c r="AV429" s="910">
        <f t="shared" si="119"/>
        <v>1.9756272580000009</v>
      </c>
      <c r="AW429" s="669">
        <f t="shared" si="115"/>
        <v>8.2380998380000019</v>
      </c>
      <c r="AX429" s="770">
        <f t="shared" si="116"/>
        <v>22.151384345254108</v>
      </c>
      <c r="AY429" s="959">
        <v>1.1100000000000001</v>
      </c>
      <c r="AZ429" s="896">
        <v>0.24</v>
      </c>
      <c r="BA429" s="896">
        <v>-29.79</v>
      </c>
      <c r="BB429" s="896">
        <v>-19.040000000000003</v>
      </c>
      <c r="BC429" s="896">
        <v>-18.029999999999998</v>
      </c>
      <c r="BE429" s="641">
        <v>1994</v>
      </c>
      <c r="BF429" s="922">
        <f t="shared" si="117"/>
        <v>2</v>
      </c>
      <c r="BG429" s="906">
        <v>4.9000000000000004</v>
      </c>
    </row>
    <row r="430" spans="1:59" ht="11.25" customHeight="1" x14ac:dyDescent="0.2">
      <c r="A430" s="895" t="s">
        <v>648</v>
      </c>
      <c r="B430" s="899" t="s">
        <v>649</v>
      </c>
      <c r="C430" s="957" t="s">
        <v>128</v>
      </c>
      <c r="D430" s="957" t="s">
        <v>4343</v>
      </c>
      <c r="E430" s="754">
        <v>16</v>
      </c>
      <c r="F430" s="1235">
        <v>240</v>
      </c>
      <c r="G430" s="1235" t="s">
        <v>37</v>
      </c>
      <c r="H430" s="1235" t="s">
        <v>37</v>
      </c>
      <c r="I430" s="898">
        <v>60.47</v>
      </c>
      <c r="J430" s="669">
        <f t="shared" si="104"/>
        <v>3.7704646932363155</v>
      </c>
      <c r="K430" s="901">
        <v>0.56999999999999995</v>
      </c>
      <c r="L430" s="911">
        <v>4</v>
      </c>
      <c r="M430" s="660">
        <f t="shared" si="105"/>
        <v>2.2799999999999998</v>
      </c>
      <c r="N430" s="894" t="s">
        <v>148</v>
      </c>
      <c r="O430" s="756">
        <v>0.56000000000000005</v>
      </c>
      <c r="P430" s="885">
        <v>43707</v>
      </c>
      <c r="Q430" s="885">
        <v>43721</v>
      </c>
      <c r="R430" s="660">
        <f t="shared" si="106"/>
        <v>1.7857142857142672</v>
      </c>
      <c r="S430" s="721">
        <f>IF(INDEX(Historical!$D$7:$D$1379,MATCH(B430,Historical!$B$7:$B$1403,0))=0,"n/a",(INDEX(Historical!$C$7:$C$1381,MATCH(B430,Historical!$B$7:$B$1403,0))/INDEX(Historical!$D$7:$D$1379,MATCH(B430,Historical!$B$7:$B$1403,0))-1)*100)</f>
        <v>2.7272727272727115</v>
      </c>
      <c r="T430" s="721">
        <f>IF(INDEX(Historical!$F$7:$F$1372,MATCH(B430,Historical!$B$7:$B$1403,0))=0,"n/a",((INDEX(Historical!$C$7:$C$1381,MATCH(B430,Historical!$B$7:$B$1403,0))/INDEX(Historical!$F$7:$F$1372,MATCH(B430,Historical!$B$7:$B$1403,0)))^(1/3)-1)*100)</f>
        <v>3.472773603699264</v>
      </c>
      <c r="U430" s="721">
        <f>IF(INDEX(Historical!$H$7:$H$1372,MATCH(B430,Historical!$B$7:$B$1403,0))=0,"n/a",((INDEX(Historical!$C$7:$C$1381,MATCH(B430,Historical!$B$7:$B$1403,0))/INDEX(Historical!$H$7:$H$1372,MATCH(B430,Historical!$B$7:$B$1403,0)))^(1/5)-1)*100)</f>
        <v>3.5311332075272484</v>
      </c>
      <c r="V430" s="721">
        <f>IF(INDEX(Historical!$O$7:$O$1372,MATCH(B430,Historical!$B$7:$B$1403,0))=0,"n/a",((INDEX(Historical!$C$7:$C$1381,MATCH(B430,Historical!$B$7:$B$1403,0))/INDEX(Historical!$O$7:$O$1372,MATCH(B430,Historical!$B$7:$B$1403,0)))^(1/10)-1)*100)</f>
        <v>4.6832603331742106</v>
      </c>
      <c r="W430" s="722">
        <f t="shared" si="107"/>
        <v>0.75399037344010389</v>
      </c>
      <c r="X430" s="723" t="str">
        <f t="shared" si="108"/>
        <v>n/a</v>
      </c>
      <c r="Y430" s="686"/>
      <c r="Z430" s="669">
        <f t="shared" si="109"/>
        <v>81.138790035587178</v>
      </c>
      <c r="AA430" s="910">
        <f t="shared" si="110"/>
        <v>21.519572953736652</v>
      </c>
      <c r="AB430" s="911">
        <v>12</v>
      </c>
      <c r="AC430" s="889">
        <v>2.81</v>
      </c>
      <c r="AD430" s="889">
        <v>7.81</v>
      </c>
      <c r="AE430" s="889">
        <v>1.52</v>
      </c>
      <c r="AF430" s="889">
        <v>7.56</v>
      </c>
      <c r="AG430" s="889">
        <v>32.9</v>
      </c>
      <c r="AH430" s="889">
        <v>5.6000000000000005</v>
      </c>
      <c r="AI430" s="889">
        <v>5.0500000000000007</v>
      </c>
      <c r="AJ430" s="889">
        <v>-5.0999999999999996</v>
      </c>
      <c r="AK430" s="889">
        <v>2.76</v>
      </c>
      <c r="AL430" s="902">
        <v>20670</v>
      </c>
      <c r="AM430" s="896">
        <v>18.399999999999999</v>
      </c>
      <c r="AN430" s="889">
        <v>2.89</v>
      </c>
      <c r="AO430" s="762">
        <f t="shared" si="111"/>
        <v>-14.217975052973088</v>
      </c>
      <c r="AP430" s="763">
        <f t="shared" si="112"/>
        <v>7.3015979007635643</v>
      </c>
      <c r="AQ430" s="912">
        <f t="shared" si="113"/>
        <v>168.89731334573642</v>
      </c>
      <c r="AR430" s="669">
        <f>INDEX(Historical!$C$7:$C$1381,MATCH(B430,Historical!$B$7:$B$1403,0))*IF(AH430="n/a",1.03,IF(AH430&lt;0,1.01,IF(AH430&gt;10,1.1,(1+AH430/100))))</f>
        <v>2.3865599999999998</v>
      </c>
      <c r="AS430" s="910">
        <f t="shared" si="114"/>
        <v>2.50708128</v>
      </c>
      <c r="AT430" s="910">
        <f t="shared" si="119"/>
        <v>2.5762767233280002</v>
      </c>
      <c r="AU430" s="910">
        <f t="shared" si="119"/>
        <v>2.647381960891853</v>
      </c>
      <c r="AV430" s="910">
        <f t="shared" si="119"/>
        <v>2.7204497030124681</v>
      </c>
      <c r="AW430" s="669">
        <f t="shared" si="115"/>
        <v>12.837749667232321</v>
      </c>
      <c r="AX430" s="770">
        <f t="shared" si="116"/>
        <v>21.229948184607775</v>
      </c>
      <c r="AY430" s="959">
        <v>0.56000000000000005</v>
      </c>
      <c r="AZ430" s="896">
        <v>17.78</v>
      </c>
      <c r="BA430" s="896">
        <v>-14.89</v>
      </c>
      <c r="BB430" s="896">
        <v>-10.72</v>
      </c>
      <c r="BC430" s="896">
        <v>-3.18</v>
      </c>
      <c r="BE430" s="641">
        <v>2004</v>
      </c>
      <c r="BF430" s="922">
        <f t="shared" si="117"/>
        <v>1</v>
      </c>
      <c r="BG430" s="906">
        <v>4.8</v>
      </c>
    </row>
    <row r="431" spans="1:59" ht="11.25" customHeight="1" x14ac:dyDescent="0.2">
      <c r="A431" s="895" t="s">
        <v>1362</v>
      </c>
      <c r="B431" s="899" t="s">
        <v>1363</v>
      </c>
      <c r="C431" s="957" t="s">
        <v>112</v>
      </c>
      <c r="D431" s="957" t="s">
        <v>212</v>
      </c>
      <c r="E431" s="754">
        <v>7</v>
      </c>
      <c r="F431" s="1235">
        <v>664</v>
      </c>
      <c r="G431" s="1235" t="s">
        <v>106</v>
      </c>
      <c r="H431" s="1235" t="s">
        <v>106</v>
      </c>
      <c r="I431" s="898">
        <v>90.82</v>
      </c>
      <c r="J431" s="669">
        <f t="shared" si="104"/>
        <v>1.0129927328782209</v>
      </c>
      <c r="K431" s="901">
        <v>0.23</v>
      </c>
      <c r="L431" s="911">
        <v>4</v>
      </c>
      <c r="M431" s="660">
        <f t="shared" si="105"/>
        <v>0.92</v>
      </c>
      <c r="N431" s="894" t="s">
        <v>693</v>
      </c>
      <c r="O431" s="756">
        <v>0.22</v>
      </c>
      <c r="P431" s="636">
        <v>43563</v>
      </c>
      <c r="Q431" s="636">
        <v>43592</v>
      </c>
      <c r="R431" s="660">
        <f t="shared" si="106"/>
        <v>4.5454545454545494</v>
      </c>
      <c r="S431" s="721">
        <f>IF(INDEX(Historical!$D$7:$D$1379,MATCH(B431,Historical!$B$7:$B$1403,0))=0,"n/a",(INDEX(Historical!$C$7:$C$1381,MATCH(B431,Historical!$B$7:$B$1403,0))/INDEX(Historical!$D$7:$D$1379,MATCH(B431,Historical!$B$7:$B$1403,0))-1)*100)</f>
        <v>4.5977011494252817</v>
      </c>
      <c r="T431" s="721">
        <f>IF(INDEX(Historical!$F$7:$F$1372,MATCH(B431,Historical!$B$7:$B$1403,0))=0,"n/a",((INDEX(Historical!$C$7:$C$1381,MATCH(B431,Historical!$B$7:$B$1403,0))/INDEX(Historical!$F$7:$F$1372,MATCH(B431,Historical!$B$7:$B$1403,0)))^(1/3)-1)*100)</f>
        <v>7.1362787323828947</v>
      </c>
      <c r="U431" s="721">
        <f>IF(INDEX(Historical!$H$7:$H$1372,MATCH(B431,Historical!$B$7:$B$1403,0))=0,"n/a",((INDEX(Historical!$C$7:$C$1381,MATCH(B431,Historical!$B$7:$B$1403,0))/INDEX(Historical!$H$7:$H$1372,MATCH(B431,Historical!$B$7:$B$1403,0)))^(1/5)-1)*100)</f>
        <v>9.6161916604832633</v>
      </c>
      <c r="V431" s="721" t="str">
        <f>IF(INDEX(Historical!$O$7:$O$1372,MATCH(B431,Historical!$B$7:$B$1403,0))=0,"n/a",((INDEX(Historical!$C$7:$C$1381,MATCH(B431,Historical!$B$7:$B$1403,0))/INDEX(Historical!$O$7:$O$1372,MATCH(B431,Historical!$B$7:$B$1403,0)))^(1/10)-1)*100)</f>
        <v>n/a</v>
      </c>
      <c r="W431" s="722" t="str">
        <f t="shared" si="107"/>
        <v>n/a</v>
      </c>
      <c r="X431" s="723">
        <f t="shared" si="108"/>
        <v>0.46680542041180895</v>
      </c>
      <c r="Y431" s="690"/>
      <c r="Z431" s="669">
        <f t="shared" si="109"/>
        <v>20.489977728285076</v>
      </c>
      <c r="AA431" s="910">
        <f t="shared" si="110"/>
        <v>20.227171492204896</v>
      </c>
      <c r="AB431" s="911">
        <v>12</v>
      </c>
      <c r="AC431" s="889">
        <v>4.49</v>
      </c>
      <c r="AD431" s="889">
        <v>2.5299999999999998</v>
      </c>
      <c r="AE431" s="889">
        <v>1.45</v>
      </c>
      <c r="AF431" s="889">
        <v>2.5299999999999998</v>
      </c>
      <c r="AG431" s="889">
        <v>16.5</v>
      </c>
      <c r="AH431" s="891">
        <v>111.60000000000001</v>
      </c>
      <c r="AI431" s="891">
        <v>10.220000000000001</v>
      </c>
      <c r="AJ431" s="889">
        <v>20.599999999999998</v>
      </c>
      <c r="AK431" s="889">
        <v>8</v>
      </c>
      <c r="AL431" s="902">
        <v>1020</v>
      </c>
      <c r="AM431" s="896">
        <v>0.70000000000000007</v>
      </c>
      <c r="AN431" s="889">
        <v>0.78</v>
      </c>
      <c r="AO431" s="762">
        <f t="shared" si="111"/>
        <v>-9.5979870988434115</v>
      </c>
      <c r="AP431" s="763">
        <f t="shared" si="112"/>
        <v>10.629184393361484</v>
      </c>
      <c r="AQ431" s="912">
        <f t="shared" si="113"/>
        <v>50.812236278210655</v>
      </c>
      <c r="AR431" s="669">
        <f>INDEX(Historical!$C$7:$C$1381,MATCH(B431,Historical!$B$7:$B$1403,0))*IF(AH431="n/a",1.03,IF(AH431&lt;0,1.01,IF(AH431&gt;10,1.1,(1+AH431/100))))</f>
        <v>1.0010000000000001</v>
      </c>
      <c r="AS431" s="910">
        <f t="shared" si="114"/>
        <v>1.1011000000000002</v>
      </c>
      <c r="AT431" s="910">
        <f t="shared" si="119"/>
        <v>1.1891880000000004</v>
      </c>
      <c r="AU431" s="910">
        <f t="shared" si="119"/>
        <v>1.2843230400000005</v>
      </c>
      <c r="AV431" s="910">
        <f t="shared" si="119"/>
        <v>1.3870688832000007</v>
      </c>
      <c r="AW431" s="669">
        <f t="shared" si="115"/>
        <v>5.9626799232000014</v>
      </c>
      <c r="AX431" s="770">
        <f t="shared" si="116"/>
        <v>6.5653819898700743</v>
      </c>
      <c r="AY431" s="959">
        <v>1.21</v>
      </c>
      <c r="AZ431" s="896">
        <v>16.93</v>
      </c>
      <c r="BA431" s="896">
        <v>-20.369999999999997</v>
      </c>
      <c r="BB431" s="896">
        <v>-14.46</v>
      </c>
      <c r="BC431" s="896">
        <v>-2.27</v>
      </c>
      <c r="BE431" s="641">
        <v>2013</v>
      </c>
      <c r="BF431" s="922">
        <f t="shared" si="117"/>
        <v>0</v>
      </c>
      <c r="BG431" s="906">
        <v>7.1999999999999993</v>
      </c>
    </row>
    <row r="432" spans="1:59" ht="11.25" customHeight="1" x14ac:dyDescent="0.2">
      <c r="A432" s="887" t="s">
        <v>1364</v>
      </c>
      <c r="B432" s="899" t="s">
        <v>1365</v>
      </c>
      <c r="C432" s="957" t="s">
        <v>123</v>
      </c>
      <c r="D432" s="957" t="s">
        <v>4372</v>
      </c>
      <c r="E432" s="754">
        <v>9</v>
      </c>
      <c r="F432" s="1235">
        <v>530</v>
      </c>
      <c r="G432" s="1158" t="s">
        <v>106</v>
      </c>
      <c r="H432" s="1158" t="s">
        <v>106</v>
      </c>
      <c r="I432" s="898">
        <v>94.55</v>
      </c>
      <c r="J432" s="669">
        <f t="shared" si="104"/>
        <v>2.8344791115811745</v>
      </c>
      <c r="K432" s="901">
        <v>0.67</v>
      </c>
      <c r="L432" s="911">
        <v>4</v>
      </c>
      <c r="M432" s="660">
        <f t="shared" si="105"/>
        <v>2.68</v>
      </c>
      <c r="N432" s="894" t="s">
        <v>107</v>
      </c>
      <c r="O432" s="756">
        <v>0.6</v>
      </c>
      <c r="P432" s="1196">
        <v>43853</v>
      </c>
      <c r="Q432" s="1196">
        <v>43874</v>
      </c>
      <c r="R432" s="660">
        <f t="shared" si="106"/>
        <v>11.666666666666679</v>
      </c>
      <c r="S432" s="721">
        <f>IF(INDEX(Historical!$D$7:$D$1379,MATCH(B432,Historical!$B$7:$B$1403,0))=0,"n/a",(INDEX(Historical!$C$7:$C$1381,MATCH(B432,Historical!$B$7:$B$1403,0))/INDEX(Historical!$D$7:$D$1379,MATCH(B432,Historical!$B$7:$B$1403,0))-1)*100)</f>
        <v>9.0909090909090828</v>
      </c>
      <c r="T432" s="721">
        <f>IF(INDEX(Historical!$F$7:$F$1372,MATCH(B432,Historical!$B$7:$B$1403,0))=0,"n/a",((INDEX(Historical!$C$7:$C$1381,MATCH(B432,Historical!$B$7:$B$1403,0))/INDEX(Historical!$F$7:$F$1372,MATCH(B432,Historical!$B$7:$B$1403,0)))^(1/3)-1)*100)</f>
        <v>10.064241629820891</v>
      </c>
      <c r="U432" s="721">
        <f>IF(INDEX(Historical!$H$7:$H$1372,MATCH(B432,Historical!$B$7:$B$1403,0))=0,"n/a",((INDEX(Historical!$C$7:$C$1381,MATCH(B432,Historical!$B$7:$B$1403,0))/INDEX(Historical!$H$7:$H$1372,MATCH(B432,Historical!$B$7:$B$1403,0)))^(1/5)-1)*100)</f>
        <v>11.382417860287909</v>
      </c>
      <c r="V432" s="721">
        <f>IF(INDEX(Historical!$O$7:$O$1372,MATCH(B432,Historical!$B$7:$B$1403,0))=0,"n/a",((INDEX(Historical!$C$7:$C$1381,MATCH(B432,Historical!$B$7:$B$1403,0))/INDEX(Historical!$O$7:$O$1372,MATCH(B432,Historical!$B$7:$B$1403,0)))^(1/10)-1)*100)</f>
        <v>9.5958226385217227</v>
      </c>
      <c r="W432" s="722">
        <f t="shared" si="107"/>
        <v>1.186184685677081</v>
      </c>
      <c r="X432" s="723" t="str">
        <f t="shared" si="108"/>
        <v>n/a</v>
      </c>
      <c r="Y432" s="900"/>
      <c r="Z432" s="669">
        <f t="shared" si="109"/>
        <v>45.655877342419082</v>
      </c>
      <c r="AA432" s="910">
        <f t="shared" si="110"/>
        <v>16.107325383304939</v>
      </c>
      <c r="AB432" s="911">
        <v>12</v>
      </c>
      <c r="AC432" s="889">
        <v>5.87</v>
      </c>
      <c r="AD432" s="889">
        <v>2.85</v>
      </c>
      <c r="AE432" s="889">
        <v>1</v>
      </c>
      <c r="AF432" s="889">
        <v>2.0099999999999998</v>
      </c>
      <c r="AG432" s="889">
        <v>12.4</v>
      </c>
      <c r="AH432" s="891">
        <v>13.700000000000001</v>
      </c>
      <c r="AI432" s="891">
        <v>11.08</v>
      </c>
      <c r="AJ432" s="889">
        <v>0</v>
      </c>
      <c r="AK432" s="889">
        <v>5.64</v>
      </c>
      <c r="AL432" s="902">
        <v>1540</v>
      </c>
      <c r="AM432" s="896">
        <v>1</v>
      </c>
      <c r="AN432" s="889">
        <v>0.5</v>
      </c>
      <c r="AO432" s="762">
        <f t="shared" si="111"/>
        <v>-1.890428411435856</v>
      </c>
      <c r="AP432" s="763">
        <f t="shared" si="112"/>
        <v>14.216896971869083</v>
      </c>
      <c r="AQ432" s="912">
        <f t="shared" si="113"/>
        <v>19.955036058318186</v>
      </c>
      <c r="AR432" s="669">
        <f>INDEX(Historical!$C$7:$C$1381,MATCH(B432,Historical!$B$7:$B$1403,0))*IF(AH432="n/a",1.03,IF(AH432&lt;0,1.01,IF(AH432&gt;10,1.1,(1+AH432/100))))</f>
        <v>2.64</v>
      </c>
      <c r="AS432" s="910">
        <f t="shared" si="114"/>
        <v>2.9040000000000004</v>
      </c>
      <c r="AT432" s="910">
        <f t="shared" si="119"/>
        <v>3.0677856000000006</v>
      </c>
      <c r="AU432" s="910">
        <f t="shared" si="119"/>
        <v>3.2408087078400007</v>
      </c>
      <c r="AV432" s="910">
        <f t="shared" si="119"/>
        <v>3.423590318962177</v>
      </c>
      <c r="AW432" s="669">
        <f t="shared" si="115"/>
        <v>15.276184626802179</v>
      </c>
      <c r="AX432" s="770">
        <f t="shared" si="116"/>
        <v>16.156726204973221</v>
      </c>
      <c r="AY432" s="959">
        <v>1.08</v>
      </c>
      <c r="AZ432" s="896">
        <v>11.18</v>
      </c>
      <c r="BA432" s="896">
        <v>-19.23</v>
      </c>
      <c r="BB432" s="896">
        <v>-11</v>
      </c>
      <c r="BC432" s="896">
        <v>-5.62</v>
      </c>
      <c r="BE432" s="641">
        <v>2012</v>
      </c>
      <c r="BF432" s="922">
        <f t="shared" si="117"/>
        <v>0</v>
      </c>
      <c r="BG432" s="906">
        <v>6.5</v>
      </c>
    </row>
    <row r="433" spans="1:59" ht="11.25" customHeight="1" x14ac:dyDescent="0.2">
      <c r="A433" s="905" t="s">
        <v>4482</v>
      </c>
      <c r="B433" s="899" t="s">
        <v>4481</v>
      </c>
      <c r="C433" s="957" t="s">
        <v>112</v>
      </c>
      <c r="D433" s="957" t="s">
        <v>4338</v>
      </c>
      <c r="E433" s="754">
        <v>5</v>
      </c>
      <c r="F433" s="1235">
        <v>844</v>
      </c>
      <c r="G433" s="1235" t="s">
        <v>106</v>
      </c>
      <c r="H433" s="1235" t="s">
        <v>106</v>
      </c>
      <c r="I433" s="898">
        <v>16.18</v>
      </c>
      <c r="J433" s="669">
        <f t="shared" si="104"/>
        <v>2.2249690976514214</v>
      </c>
      <c r="K433" s="901">
        <v>0.09</v>
      </c>
      <c r="L433" s="911">
        <v>4</v>
      </c>
      <c r="M433" s="660">
        <f t="shared" si="105"/>
        <v>0.36</v>
      </c>
      <c r="N433" s="894" t="s">
        <v>491</v>
      </c>
      <c r="O433" s="756">
        <v>0.08</v>
      </c>
      <c r="P433" s="885">
        <v>43732</v>
      </c>
      <c r="Q433" s="885">
        <v>43753</v>
      </c>
      <c r="R433" s="660">
        <f t="shared" si="106"/>
        <v>12.499999999999993</v>
      </c>
      <c r="S433" s="721">
        <f>IF(INDEX(Historical!$D$7:$D$1379,MATCH(B433,Historical!$B$7:$B$1403,0))=0,"n/a",(INDEX(Historical!$C$7:$C$1381,MATCH(B433,Historical!$B$7:$B$1403,0))/INDEX(Historical!$D$7:$D$1379,MATCH(B433,Historical!$B$7:$B$1403,0))-1)*100)</f>
        <v>6.8965517241379226</v>
      </c>
      <c r="T433" s="721">
        <f>IF(INDEX(Historical!$F$7:$F$1372,MATCH(B433,Historical!$B$7:$B$1403,0))=0,"n/a",((INDEX(Historical!$C$7:$C$1381,MATCH(B433,Historical!$B$7:$B$1403,0))/INDEX(Historical!$F$7:$F$1372,MATCH(B433,Historical!$B$7:$B$1403,0)))^(1/3)-1)*100)</f>
        <v>11.273835644272513</v>
      </c>
      <c r="U433" s="721">
        <f>IF(INDEX(Historical!$H$7:$H$1372,MATCH(B433,Historical!$B$7:$B$1403,0))=0,"n/a",((INDEX(Historical!$C$7:$C$1381,MATCH(B433,Historical!$B$7:$B$1403,0))/INDEX(Historical!$H$7:$H$1372,MATCH(B433,Historical!$B$7:$B$1403,0)))^(1/5)-1)*100)</f>
        <v>9.1607069589288557</v>
      </c>
      <c r="V433" s="721">
        <f>IF(INDEX(Historical!$O$7:$O$1372,MATCH(B433,Historical!$B$7:$B$1403,0))=0,"n/a",((INDEX(Historical!$C$7:$C$1381,MATCH(B433,Historical!$B$7:$B$1403,0))/INDEX(Historical!$O$7:$O$1372,MATCH(B433,Historical!$B$7:$B$1403,0)))^(1/10)-1)*100)</f>
        <v>0</v>
      </c>
      <c r="W433" s="722" t="str">
        <f t="shared" si="107"/>
        <v>n/a</v>
      </c>
      <c r="X433" s="723">
        <f t="shared" si="108"/>
        <v>0.14158743367741661</v>
      </c>
      <c r="Y433" s="900"/>
      <c r="Z433" s="669">
        <f t="shared" si="109"/>
        <v>32.142857142857139</v>
      </c>
      <c r="AA433" s="910">
        <f t="shared" si="110"/>
        <v>14.446428571428569</v>
      </c>
      <c r="AB433" s="911">
        <v>6</v>
      </c>
      <c r="AC433" s="889">
        <v>1.1200000000000001</v>
      </c>
      <c r="AD433" s="889">
        <v>0.85</v>
      </c>
      <c r="AE433" s="889">
        <v>0.78</v>
      </c>
      <c r="AF433" s="889">
        <v>2.57</v>
      </c>
      <c r="AG433" s="889">
        <v>18.8</v>
      </c>
      <c r="AH433" s="889">
        <v>20.8</v>
      </c>
      <c r="AI433" s="889" t="s">
        <v>136</v>
      </c>
      <c r="AJ433" s="889">
        <v>64.7</v>
      </c>
      <c r="AK433" s="889">
        <v>17</v>
      </c>
      <c r="AL433" s="902">
        <v>597.20000000000005</v>
      </c>
      <c r="AM433" s="896">
        <v>1.0999999999999999</v>
      </c>
      <c r="AN433" s="889">
        <v>0</v>
      </c>
      <c r="AO433" s="762">
        <f t="shared" si="111"/>
        <v>-3.0607525148482928</v>
      </c>
      <c r="AP433" s="763">
        <f t="shared" si="112"/>
        <v>11.385676056580277</v>
      </c>
      <c r="AQ433" s="912">
        <f t="shared" si="113"/>
        <v>28.456341789853813</v>
      </c>
      <c r="AR433" s="669">
        <f>INDEX(Historical!$C$7:$C$1381,MATCH(B433,Historical!$B$7:$B$1403,0))*IF(AH433="n/a",1.03,IF(AH433&lt;0,1.01,IF(AH433&gt;10,1.1,(1+AH433/100))))</f>
        <v>0.34100000000000003</v>
      </c>
      <c r="AS433" s="910">
        <f t="shared" si="114"/>
        <v>0.35123000000000004</v>
      </c>
      <c r="AT433" s="910">
        <f t="shared" si="119"/>
        <v>0.38635300000000006</v>
      </c>
      <c r="AU433" s="910">
        <f t="shared" si="119"/>
        <v>0.4249883000000001</v>
      </c>
      <c r="AV433" s="910">
        <f t="shared" si="119"/>
        <v>0.46748713000000014</v>
      </c>
      <c r="AW433" s="669">
        <f t="shared" si="115"/>
        <v>1.9710584300000003</v>
      </c>
      <c r="AX433" s="770">
        <f t="shared" si="116"/>
        <v>12.182066934487022</v>
      </c>
      <c r="AY433" s="959">
        <v>0.85</v>
      </c>
      <c r="AZ433" s="896">
        <v>17.669999999999998</v>
      </c>
      <c r="BA433" s="896">
        <v>-27.77</v>
      </c>
      <c r="BB433" s="896">
        <v>-17.330000000000002</v>
      </c>
      <c r="BC433" s="896">
        <v>-13.76</v>
      </c>
      <c r="BE433" s="641">
        <v>2015</v>
      </c>
      <c r="BF433" s="922">
        <f t="shared" si="117"/>
        <v>0</v>
      </c>
      <c r="BG433" s="906">
        <v>11.3</v>
      </c>
    </row>
    <row r="434" spans="1:59" ht="11.25" customHeight="1" x14ac:dyDescent="0.2">
      <c r="A434" s="887" t="s">
        <v>1374</v>
      </c>
      <c r="B434" s="899" t="s">
        <v>1375</v>
      </c>
      <c r="C434" s="957" t="s">
        <v>108</v>
      </c>
      <c r="D434" s="957" t="s">
        <v>4355</v>
      </c>
      <c r="E434" s="754">
        <v>9</v>
      </c>
      <c r="F434" s="1235">
        <v>499</v>
      </c>
      <c r="G434" s="1235" t="s">
        <v>37</v>
      </c>
      <c r="H434" s="1235" t="s">
        <v>115</v>
      </c>
      <c r="I434" s="898">
        <v>16.350000000000001</v>
      </c>
      <c r="J434" s="669">
        <f t="shared" si="104"/>
        <v>4.5259938837920481</v>
      </c>
      <c r="K434" s="901">
        <v>0.185</v>
      </c>
      <c r="L434" s="911">
        <v>4</v>
      </c>
      <c r="M434" s="660">
        <f t="shared" si="105"/>
        <v>0.74</v>
      </c>
      <c r="N434" s="894" t="s">
        <v>148</v>
      </c>
      <c r="O434" s="756">
        <v>0.17</v>
      </c>
      <c r="P434" s="885">
        <v>43703</v>
      </c>
      <c r="Q434" s="885">
        <v>43721</v>
      </c>
      <c r="R434" s="660">
        <f t="shared" si="106"/>
        <v>8.8235294117646959</v>
      </c>
      <c r="S434" s="721">
        <f>IF(INDEX(Historical!$D$7:$D$1379,MATCH(B434,Historical!$B$7:$B$1403,0))=0,"n/a",(INDEX(Historical!$C$7:$C$1381,MATCH(B434,Historical!$B$7:$B$1403,0))/INDEX(Historical!$D$7:$D$1379,MATCH(B434,Historical!$B$7:$B$1403,0))-1)*100)</f>
        <v>22.123893805309748</v>
      </c>
      <c r="T434" s="721">
        <f>IF(INDEX(Historical!$F$7:$F$1372,MATCH(B434,Historical!$B$7:$B$1403,0))=0,"n/a",((INDEX(Historical!$C$7:$C$1381,MATCH(B434,Historical!$B$7:$B$1403,0))/INDEX(Historical!$F$7:$F$1372,MATCH(B434,Historical!$B$7:$B$1403,0)))^(1/3)-1)*100)</f>
        <v>27.872861448303944</v>
      </c>
      <c r="U434" s="721">
        <f>IF(INDEX(Historical!$H$7:$H$1372,MATCH(B434,Historical!$B$7:$B$1403,0))=0,"n/a",((INDEX(Historical!$C$7:$C$1381,MATCH(B434,Historical!$B$7:$B$1403,0))/INDEX(Historical!$H$7:$H$1372,MATCH(B434,Historical!$B$7:$B$1403,0)))^(1/5)-1)*100)</f>
        <v>22.512898942832859</v>
      </c>
      <c r="V434" s="721">
        <f>IF(INDEX(Historical!$O$7:$O$1372,MATCH(B434,Historical!$B$7:$B$1403,0))=0,"n/a",((INDEX(Historical!$C$7:$C$1381,MATCH(B434,Historical!$B$7:$B$1403,0))/INDEX(Historical!$O$7:$O$1372,MATCH(B434,Historical!$B$7:$B$1403,0)))^(1/10)-1)*100)</f>
        <v>22.256155801944267</v>
      </c>
      <c r="W434" s="722">
        <f t="shared" si="107"/>
        <v>1.0115358260057725</v>
      </c>
      <c r="X434" s="723">
        <f t="shared" si="108"/>
        <v>1.7451859645606866</v>
      </c>
      <c r="Y434" s="899"/>
      <c r="Z434" s="669">
        <f t="shared" si="109"/>
        <v>45.962732919254655</v>
      </c>
      <c r="AA434" s="910">
        <f t="shared" si="110"/>
        <v>10.155279503105591</v>
      </c>
      <c r="AB434" s="911">
        <v>12</v>
      </c>
      <c r="AC434" s="889">
        <v>1.61</v>
      </c>
      <c r="AD434" s="889">
        <v>1.82</v>
      </c>
      <c r="AE434" s="889">
        <v>3.13</v>
      </c>
      <c r="AF434" s="889">
        <v>1.06</v>
      </c>
      <c r="AG434" s="889">
        <v>11.700000000000001</v>
      </c>
      <c r="AH434" s="889">
        <v>35.5</v>
      </c>
      <c r="AI434" s="889">
        <v>7.2700000000000005</v>
      </c>
      <c r="AJ434" s="889">
        <v>12.9</v>
      </c>
      <c r="AK434" s="889">
        <v>5.59</v>
      </c>
      <c r="AL434" s="902">
        <v>16390</v>
      </c>
      <c r="AM434" s="896">
        <v>0.3</v>
      </c>
      <c r="AN434" s="889">
        <v>0.95</v>
      </c>
      <c r="AO434" s="762">
        <f t="shared" si="111"/>
        <v>16.883613323519313</v>
      </c>
      <c r="AP434" s="763">
        <f t="shared" si="112"/>
        <v>27.038892826624906</v>
      </c>
      <c r="AQ434" s="912">
        <f t="shared" si="113"/>
        <v>-30.831618420321803</v>
      </c>
      <c r="AR434" s="669">
        <f>INDEX(Historical!$C$7:$C$1381,MATCH(B434,Historical!$B$7:$B$1403,0))*IF(AH434="n/a",1.03,IF(AH434&lt;0,1.01,IF(AH434&gt;10,1.1,(1+AH434/100))))</f>
        <v>0.75900000000000001</v>
      </c>
      <c r="AS434" s="910">
        <f t="shared" si="114"/>
        <v>0.81417930000000005</v>
      </c>
      <c r="AT434" s="910">
        <f t="shared" si="119"/>
        <v>0.85969192287000007</v>
      </c>
      <c r="AU434" s="910">
        <f t="shared" si="119"/>
        <v>0.90774870135843311</v>
      </c>
      <c r="AV434" s="910">
        <f t="shared" si="119"/>
        <v>0.95849185376436963</v>
      </c>
      <c r="AW434" s="669">
        <f t="shared" si="115"/>
        <v>4.2991117779928034</v>
      </c>
      <c r="AX434" s="770">
        <f t="shared" si="116"/>
        <v>26.294261639099716</v>
      </c>
      <c r="AY434" s="959">
        <v>1.32</v>
      </c>
      <c r="AZ434" s="896">
        <v>10.32</v>
      </c>
      <c r="BA434" s="896">
        <v>-20.34</v>
      </c>
      <c r="BB434" s="896">
        <v>-16.36</v>
      </c>
      <c r="BC434" s="896">
        <v>-9.8000000000000007</v>
      </c>
      <c r="BE434" s="641">
        <v>2011</v>
      </c>
      <c r="BF434" s="922">
        <f t="shared" si="117"/>
        <v>0</v>
      </c>
      <c r="BG434" s="906">
        <v>1.2</v>
      </c>
    </row>
    <row r="435" spans="1:59" ht="11.25" customHeight="1" x14ac:dyDescent="0.2">
      <c r="A435" s="887" t="s">
        <v>1382</v>
      </c>
      <c r="B435" s="899" t="s">
        <v>1383</v>
      </c>
      <c r="C435" s="957" t="s">
        <v>4207</v>
      </c>
      <c r="D435" s="957" t="s">
        <v>4342</v>
      </c>
      <c r="E435" s="754">
        <v>10</v>
      </c>
      <c r="F435" s="1235">
        <v>378</v>
      </c>
      <c r="G435" s="1206" t="s">
        <v>106</v>
      </c>
      <c r="H435" s="1206" t="s">
        <v>106</v>
      </c>
      <c r="I435" s="898">
        <v>153.71</v>
      </c>
      <c r="J435" s="669">
        <f t="shared" si="104"/>
        <v>2.2119575824604771</v>
      </c>
      <c r="K435" s="901">
        <v>0.85</v>
      </c>
      <c r="L435" s="911">
        <v>4</v>
      </c>
      <c r="M435" s="660">
        <f t="shared" si="105"/>
        <v>3.4</v>
      </c>
      <c r="N435" s="894" t="s">
        <v>119</v>
      </c>
      <c r="O435" s="756">
        <v>0.75</v>
      </c>
      <c r="P435" s="885">
        <v>43783</v>
      </c>
      <c r="Q435" s="885">
        <v>43801</v>
      </c>
      <c r="R435" s="660">
        <f t="shared" si="106"/>
        <v>13.33333333333333</v>
      </c>
      <c r="S435" s="721">
        <f>IF(INDEX(Historical!$D$7:$D$1379,MATCH(B435,Historical!$B$7:$B$1403,0))=0,"n/a",(INDEX(Historical!$C$7:$C$1381,MATCH(B435,Historical!$B$7:$B$1403,0))/INDEX(Historical!$D$7:$D$1379,MATCH(B435,Historical!$B$7:$B$1403,0))-1)*100)</f>
        <v>9.1549295774647987</v>
      </c>
      <c r="T435" s="721">
        <f>IF(INDEX(Historical!$F$7:$F$1372,MATCH(B435,Historical!$B$7:$B$1403,0))=0,"n/a",((INDEX(Historical!$C$7:$C$1381,MATCH(B435,Historical!$B$7:$B$1403,0))/INDEX(Historical!$F$7:$F$1372,MATCH(B435,Historical!$B$7:$B$1403,0)))^(1/3)-1)*100)</f>
        <v>13.862522184714066</v>
      </c>
      <c r="U435" s="721">
        <f>IF(INDEX(Historical!$H$7:$H$1372,MATCH(B435,Historical!$B$7:$B$1403,0))=0,"n/a",((INDEX(Historical!$C$7:$C$1381,MATCH(B435,Historical!$B$7:$B$1403,0))/INDEX(Historical!$H$7:$H$1372,MATCH(B435,Historical!$B$7:$B$1403,0)))^(1/5)-1)*100)</f>
        <v>10.286313147852999</v>
      </c>
      <c r="V435" s="721">
        <f>IF(INDEX(Historical!$O$7:$O$1372,MATCH(B435,Historical!$B$7:$B$1403,0))=0,"n/a",((INDEX(Historical!$C$7:$C$1381,MATCH(B435,Historical!$B$7:$B$1403,0))/INDEX(Historical!$O$7:$O$1372,MATCH(B435,Historical!$B$7:$B$1403,0)))^(1/10)-1)*100)</f>
        <v>17.847681928814318</v>
      </c>
      <c r="W435" s="722">
        <f t="shared" si="107"/>
        <v>0.57633888753060902</v>
      </c>
      <c r="X435" s="723">
        <f t="shared" si="108"/>
        <v>0.63106215630999996</v>
      </c>
      <c r="Y435" s="682"/>
      <c r="Z435" s="669">
        <f t="shared" si="109"/>
        <v>47.61904761904762</v>
      </c>
      <c r="AA435" s="910">
        <f t="shared" si="110"/>
        <v>21.528011204481796</v>
      </c>
      <c r="AB435" s="911">
        <v>6</v>
      </c>
      <c r="AC435" s="889">
        <v>7.14</v>
      </c>
      <c r="AD435" s="889">
        <v>1.53</v>
      </c>
      <c r="AE435" s="889">
        <v>4.74</v>
      </c>
      <c r="AF435" s="889">
        <v>9.06</v>
      </c>
      <c r="AG435" s="891">
        <v>42</v>
      </c>
      <c r="AH435" s="889">
        <v>-2.8000000000000003</v>
      </c>
      <c r="AI435" s="889">
        <v>10.029999999999999</v>
      </c>
      <c r="AJ435" s="889">
        <v>16.3</v>
      </c>
      <c r="AK435" s="889">
        <v>14.09</v>
      </c>
      <c r="AL435" s="902">
        <v>25020</v>
      </c>
      <c r="AM435" s="896">
        <v>0.3</v>
      </c>
      <c r="AN435" s="891">
        <v>1.27</v>
      </c>
      <c r="AO435" s="762">
        <f t="shared" si="111"/>
        <v>-9.0297404741683209</v>
      </c>
      <c r="AP435" s="763">
        <f t="shared" si="112"/>
        <v>12.498270730313475</v>
      </c>
      <c r="AQ435" s="912">
        <f t="shared" si="113"/>
        <v>194.42507555694601</v>
      </c>
      <c r="AR435" s="669">
        <f>INDEX(Historical!$C$7:$C$1381,MATCH(B435,Historical!$B$7:$B$1403,0))*IF(AH435="n/a",1.03,IF(AH435&lt;0,1.01,IF(AH435&gt;10,1.1,(1+AH435/100))))</f>
        <v>3.1310000000000002</v>
      </c>
      <c r="AS435" s="910">
        <f t="shared" si="114"/>
        <v>3.4441000000000006</v>
      </c>
      <c r="AT435" s="910">
        <f t="shared" si="119"/>
        <v>3.7885100000000009</v>
      </c>
      <c r="AU435" s="910">
        <f t="shared" si="119"/>
        <v>4.1673610000000014</v>
      </c>
      <c r="AV435" s="910">
        <f t="shared" si="119"/>
        <v>4.5840971000000019</v>
      </c>
      <c r="AW435" s="669">
        <f t="shared" si="115"/>
        <v>19.115068100000006</v>
      </c>
      <c r="AX435" s="770">
        <f t="shared" si="116"/>
        <v>12.435799947953942</v>
      </c>
      <c r="AY435" s="959">
        <v>1.64</v>
      </c>
      <c r="AZ435" s="896">
        <v>51.680000000000007</v>
      </c>
      <c r="BA435" s="896">
        <v>-16.689999999999998</v>
      </c>
      <c r="BB435" s="896">
        <v>-11.129999999999999</v>
      </c>
      <c r="BC435" s="896">
        <v>2.52</v>
      </c>
      <c r="BE435" s="641">
        <v>2010</v>
      </c>
      <c r="BF435" s="922">
        <f t="shared" si="117"/>
        <v>0</v>
      </c>
      <c r="BG435" s="906">
        <v>12.4</v>
      </c>
    </row>
    <row r="436" spans="1:59" ht="11.25" customHeight="1" x14ac:dyDescent="0.2">
      <c r="A436" s="887" t="s">
        <v>263</v>
      </c>
      <c r="B436" s="899" t="s">
        <v>264</v>
      </c>
      <c r="C436" s="957" t="s">
        <v>128</v>
      </c>
      <c r="D436" s="957" t="s">
        <v>4370</v>
      </c>
      <c r="E436" s="754">
        <v>48</v>
      </c>
      <c r="F436" s="1235">
        <v>40</v>
      </c>
      <c r="G436" s="1235" t="s">
        <v>115</v>
      </c>
      <c r="H436" s="1235" t="s">
        <v>37</v>
      </c>
      <c r="I436" s="889">
        <v>131.19</v>
      </c>
      <c r="J436" s="669">
        <f t="shared" si="104"/>
        <v>3.2624437838249873</v>
      </c>
      <c r="K436" s="901">
        <v>1.07</v>
      </c>
      <c r="L436" s="911">
        <v>4</v>
      </c>
      <c r="M436" s="660">
        <f t="shared" si="105"/>
        <v>4.28</v>
      </c>
      <c r="N436" s="894" t="s">
        <v>189</v>
      </c>
      <c r="O436" s="756">
        <v>1.03</v>
      </c>
      <c r="P436" s="885">
        <v>43895</v>
      </c>
      <c r="Q436" s="885">
        <v>43922</v>
      </c>
      <c r="R436" s="660">
        <f t="shared" si="106"/>
        <v>3.8834951456310711</v>
      </c>
      <c r="S436" s="721">
        <f>IF(INDEX(Historical!$D$7:$D$1379,MATCH(B436,Historical!$B$7:$B$1403,0))=0,"n/a",(INDEX(Historical!$C$7:$C$1381,MATCH(B436,Historical!$B$7:$B$1403,0))/INDEX(Historical!$D$7:$D$1379,MATCH(B436,Historical!$B$7:$B$1403,0))-1)*100)</f>
        <v>3.0226700251889005</v>
      </c>
      <c r="T436" s="721">
        <f>IF(INDEX(Historical!$F$7:$F$1372,MATCH(B436,Historical!$B$7:$B$1403,0))=0,"n/a",((INDEX(Historical!$C$7:$C$1381,MATCH(B436,Historical!$B$7:$B$1403,0))/INDEX(Historical!$F$7:$F$1372,MATCH(B436,Historical!$B$7:$B$1403,0)))^(1/3)-1)*100)</f>
        <v>3.9618441645456137</v>
      </c>
      <c r="U436" s="721">
        <f>IF(INDEX(Historical!$H$7:$H$1372,MATCH(B436,Historical!$B$7:$B$1403,0))=0,"n/a",((INDEX(Historical!$C$7:$C$1381,MATCH(B436,Historical!$B$7:$B$1403,0))/INDEX(Historical!$H$7:$H$1372,MATCH(B436,Historical!$B$7:$B$1403,0)))^(1/5)-1)*100)</f>
        <v>4.6658122225865295</v>
      </c>
      <c r="V436" s="721">
        <f>IF(INDEX(Historical!$O$7:$O$1372,MATCH(B436,Historical!$B$7:$B$1403,0))=0,"n/a",((INDEX(Historical!$C$7:$C$1381,MATCH(B436,Historical!$B$7:$B$1403,0))/INDEX(Historical!$O$7:$O$1372,MATCH(B436,Historical!$B$7:$B$1403,0)))^(1/10)-1)*100)</f>
        <v>6.0123398646766413</v>
      </c>
      <c r="W436" s="722">
        <f t="shared" si="107"/>
        <v>0.77603933370414491</v>
      </c>
      <c r="X436" s="723">
        <f t="shared" si="108"/>
        <v>0.47610328801903357</v>
      </c>
      <c r="Y436" s="900"/>
      <c r="Z436" s="669">
        <f t="shared" si="109"/>
        <v>68.589743589743591</v>
      </c>
      <c r="AA436" s="910">
        <f t="shared" si="110"/>
        <v>21.02403846153846</v>
      </c>
      <c r="AB436" s="911">
        <v>12</v>
      </c>
      <c r="AC436" s="889">
        <v>6.24</v>
      </c>
      <c r="AD436" s="889">
        <v>3.64</v>
      </c>
      <c r="AE436" s="889">
        <v>2.44</v>
      </c>
      <c r="AF436" s="891" t="s">
        <v>136</v>
      </c>
      <c r="AG436" s="891" t="s">
        <v>136</v>
      </c>
      <c r="AH436" s="889">
        <v>42.9</v>
      </c>
      <c r="AI436" s="889">
        <v>5.6899999999999995</v>
      </c>
      <c r="AJ436" s="889">
        <v>9.8000000000000007</v>
      </c>
      <c r="AK436" s="889">
        <v>5.7700000000000005</v>
      </c>
      <c r="AL436" s="902">
        <v>45100</v>
      </c>
      <c r="AM436" s="896">
        <v>0.38</v>
      </c>
      <c r="AN436" s="892" t="s">
        <v>136</v>
      </c>
      <c r="AO436" s="762">
        <f t="shared" si="111"/>
        <v>-13.095782455126944</v>
      </c>
      <c r="AP436" s="763">
        <f t="shared" si="112"/>
        <v>7.9282560064115168</v>
      </c>
      <c r="AQ436" s="912" t="str">
        <f t="shared" si="113"/>
        <v>n/a</v>
      </c>
      <c r="AR436" s="669">
        <f>INDEX(Historical!$C$7:$C$1381,MATCH(B436,Historical!$B$7:$B$1403,0))*IF(AH436="n/a",1.03,IF(AH436&lt;0,1.01,IF(AH436&gt;10,1.1,(1+AH436/100))))</f>
        <v>4.4990000000000006</v>
      </c>
      <c r="AS436" s="910">
        <f t="shared" si="114"/>
        <v>4.7549931000000001</v>
      </c>
      <c r="AT436" s="910">
        <f t="shared" si="119"/>
        <v>5.0293562018700007</v>
      </c>
      <c r="AU436" s="910">
        <f t="shared" si="119"/>
        <v>5.3195500547179</v>
      </c>
      <c r="AV436" s="910">
        <f t="shared" si="119"/>
        <v>5.6264880928751229</v>
      </c>
      <c r="AW436" s="669">
        <f t="shared" si="115"/>
        <v>25.229387449463026</v>
      </c>
      <c r="AX436" s="770">
        <f t="shared" si="116"/>
        <v>19.231181835096443</v>
      </c>
      <c r="AY436" s="959">
        <v>0.48</v>
      </c>
      <c r="AZ436" s="896">
        <v>14.46</v>
      </c>
      <c r="BA436" s="896">
        <v>-12.09</v>
      </c>
      <c r="BB436" s="896">
        <v>-6.8900000000000006</v>
      </c>
      <c r="BC436" s="896">
        <v>-4.1500000000000004</v>
      </c>
      <c r="BE436" s="641">
        <v>1973</v>
      </c>
      <c r="BF436" s="922">
        <f t="shared" si="117"/>
        <v>5</v>
      </c>
      <c r="BG436" s="906">
        <v>14.2</v>
      </c>
    </row>
    <row r="437" spans="1:59" s="796" customFormat="1" ht="11.25" customHeight="1" x14ac:dyDescent="0.2">
      <c r="A437" s="953" t="s">
        <v>4622</v>
      </c>
      <c r="B437" s="804" t="s">
        <v>4617</v>
      </c>
      <c r="C437" s="957" t="s">
        <v>108</v>
      </c>
      <c r="D437" s="957" t="s">
        <v>118</v>
      </c>
      <c r="E437" s="778">
        <v>5</v>
      </c>
      <c r="F437" s="1235">
        <v>865</v>
      </c>
      <c r="G437" s="1234" t="s">
        <v>106</v>
      </c>
      <c r="H437" s="1234" t="s">
        <v>106</v>
      </c>
      <c r="I437" s="779">
        <v>121.47</v>
      </c>
      <c r="J437" s="780">
        <f t="shared" si="104"/>
        <v>0.29636947394418373</v>
      </c>
      <c r="K437" s="781">
        <v>0.09</v>
      </c>
      <c r="L437" s="782">
        <v>4</v>
      </c>
      <c r="M437" s="783">
        <f t="shared" si="105"/>
        <v>0.36</v>
      </c>
      <c r="N437" s="784" t="s">
        <v>148</v>
      </c>
      <c r="O437" s="785">
        <v>0.08</v>
      </c>
      <c r="P437" s="786">
        <v>43888</v>
      </c>
      <c r="Q437" s="786">
        <v>43902</v>
      </c>
      <c r="R437" s="783">
        <f t="shared" si="106"/>
        <v>12.499999999999993</v>
      </c>
      <c r="S437" s="721">
        <f>IF(INDEX(Historical!$D$7:$D$1379,MATCH(B437,Historical!$B$7:$B$1403,0))=0,"n/a",(INDEX(Historical!$C$7:$C$1381,MATCH(B437,Historical!$B$7:$B$1403,0))/INDEX(Historical!$D$7:$D$1379,MATCH(B437,Historical!$B$7:$B$1403,0))-1)*100)</f>
        <v>14.285714285714279</v>
      </c>
      <c r="T437" s="721">
        <f>IF(INDEX(Historical!$F$7:$F$1372,MATCH(B437,Historical!$B$7:$B$1403,0))=0,"n/a",((INDEX(Historical!$C$7:$C$1381,MATCH(B437,Historical!$B$7:$B$1403,0))/INDEX(Historical!$F$7:$F$1372,MATCH(B437,Historical!$B$7:$B$1403,0)))^(1/3)-1)*100)</f>
        <v>47.361259945615465</v>
      </c>
      <c r="U437" s="721" t="str">
        <f>IF(INDEX(Historical!$H$7:$H$1372,MATCH(B437,Historical!$B$7:$B$1403,0))=0,"n/a",((INDEX(Historical!$C$7:$C$1381,MATCH(B437,Historical!$B$7:$B$1403,0))/INDEX(Historical!$H$7:$H$1372,MATCH(B437,Historical!$B$7:$B$1403,0)))^(1/5)-1)*100)</f>
        <v>n/a</v>
      </c>
      <c r="V437" s="721" t="str">
        <f>IF(INDEX(Historical!$O$7:$O$1372,MATCH(B437,Historical!$B$7:$B$1403,0))=0,"n/a",((INDEX(Historical!$C$7:$C$1381,MATCH(B437,Historical!$B$7:$B$1403,0))/INDEX(Historical!$O$7:$O$1372,MATCH(B437,Historical!$B$7:$B$1403,0)))^(1/10)-1)*100)</f>
        <v>n/a</v>
      </c>
      <c r="W437" s="722" t="str">
        <f t="shared" si="107"/>
        <v>n/a</v>
      </c>
      <c r="X437" s="723" t="str">
        <f t="shared" si="108"/>
        <v>n/a</v>
      </c>
      <c r="Y437" s="797"/>
      <c r="Z437" s="780">
        <f t="shared" si="109"/>
        <v>15.789473684210527</v>
      </c>
      <c r="AA437" s="788">
        <f t="shared" si="110"/>
        <v>53.276315789473685</v>
      </c>
      <c r="AB437" s="782">
        <v>12</v>
      </c>
      <c r="AC437" s="789">
        <v>2.2799999999999998</v>
      </c>
      <c r="AD437" s="789">
        <v>3.55</v>
      </c>
      <c r="AE437" s="789">
        <v>9.51</v>
      </c>
      <c r="AF437" s="789">
        <v>6.74</v>
      </c>
      <c r="AG437" s="789">
        <v>15.6</v>
      </c>
      <c r="AH437" s="789">
        <v>24.9</v>
      </c>
      <c r="AI437" s="789">
        <v>11.110000000000001</v>
      </c>
      <c r="AJ437" s="789">
        <v>21.6</v>
      </c>
      <c r="AK437" s="789">
        <v>15</v>
      </c>
      <c r="AL437" s="790">
        <v>2660</v>
      </c>
      <c r="AM437" s="791">
        <v>3.2</v>
      </c>
      <c r="AN437" s="789">
        <v>0.03</v>
      </c>
      <c r="AO437" s="792" t="str">
        <f t="shared" si="111"/>
        <v>n/a</v>
      </c>
      <c r="AP437" s="793" t="str">
        <f t="shared" si="112"/>
        <v>n/a</v>
      </c>
      <c r="AQ437" s="794">
        <f t="shared" si="113"/>
        <v>299.48987939957885</v>
      </c>
      <c r="AR437" s="669">
        <f>INDEX(Historical!$C$7:$C$1381,MATCH(B437,Historical!$B$7:$B$1403,0))*IF(AH437="n/a",1.03,IF(AH437&lt;0,1.01,IF(AH437&gt;10,1.1,(1+AH437/100))))</f>
        <v>0.35200000000000004</v>
      </c>
      <c r="AS437" s="788">
        <f t="shared" si="114"/>
        <v>0.38720000000000004</v>
      </c>
      <c r="AT437" s="788">
        <f t="shared" si="119"/>
        <v>0.42592000000000008</v>
      </c>
      <c r="AU437" s="788">
        <f t="shared" si="119"/>
        <v>0.4685120000000001</v>
      </c>
      <c r="AV437" s="788">
        <f t="shared" si="119"/>
        <v>0.51536320000000013</v>
      </c>
      <c r="AW437" s="780">
        <f t="shared" si="115"/>
        <v>2.1489952000000003</v>
      </c>
      <c r="AX437" s="795">
        <f t="shared" si="116"/>
        <v>1.7691571581460446</v>
      </c>
      <c r="AY437" s="960">
        <v>0.41</v>
      </c>
      <c r="AZ437" s="791">
        <v>86.3</v>
      </c>
      <c r="BA437" s="791">
        <v>-8.41</v>
      </c>
      <c r="BB437" s="791">
        <v>7.91</v>
      </c>
      <c r="BC437" s="791">
        <v>22.18</v>
      </c>
      <c r="BD437" s="933"/>
      <c r="BE437" s="641">
        <v>2016</v>
      </c>
      <c r="BF437" s="922">
        <f t="shared" si="117"/>
        <v>0</v>
      </c>
      <c r="BG437" s="847">
        <v>5.5</v>
      </c>
    </row>
    <row r="438" spans="1:59" ht="11.25" customHeight="1" x14ac:dyDescent="0.2">
      <c r="A438" s="887" t="s">
        <v>187</v>
      </c>
      <c r="B438" s="899" t="s">
        <v>188</v>
      </c>
      <c r="C438" s="957" t="s">
        <v>128</v>
      </c>
      <c r="D438" s="957" t="s">
        <v>4363</v>
      </c>
      <c r="E438" s="754">
        <v>58</v>
      </c>
      <c r="F438" s="1235">
        <v>10</v>
      </c>
      <c r="G438" s="1235" t="s">
        <v>115</v>
      </c>
      <c r="H438" s="1235" t="s">
        <v>115</v>
      </c>
      <c r="I438" s="889">
        <v>53.49</v>
      </c>
      <c r="J438" s="669">
        <f t="shared" si="104"/>
        <v>3.0659936436717139</v>
      </c>
      <c r="K438" s="901">
        <v>0.41</v>
      </c>
      <c r="L438" s="911">
        <v>4</v>
      </c>
      <c r="M438" s="660">
        <f t="shared" si="105"/>
        <v>1.64</v>
      </c>
      <c r="N438" s="894" t="s">
        <v>163</v>
      </c>
      <c r="O438" s="756">
        <v>0.4</v>
      </c>
      <c r="P438" s="885">
        <v>43903</v>
      </c>
      <c r="Q438" s="885">
        <v>43922</v>
      </c>
      <c r="R438" s="660">
        <f t="shared" si="106"/>
        <v>2.4999999999999885</v>
      </c>
      <c r="S438" s="721">
        <f>IF(INDEX(Historical!$D$7:$D$1379,MATCH(B438,Historical!$B$7:$B$1403,0))=0,"n/a",(INDEX(Historical!$C$7:$C$1381,MATCH(B438,Historical!$B$7:$B$1403,0))/INDEX(Historical!$D$7:$D$1379,MATCH(B438,Historical!$B$7:$B$1403,0))-1)*100)</f>
        <v>2.5641025641025772</v>
      </c>
      <c r="T438" s="721">
        <f>IF(INDEX(Historical!$F$7:$F$1372,MATCH(B438,Historical!$B$7:$B$1403,0))=0,"n/a",((INDEX(Historical!$C$7:$C$1381,MATCH(B438,Historical!$B$7:$B$1403,0))/INDEX(Historical!$F$7:$F$1372,MATCH(B438,Historical!$B$7:$B$1403,0)))^(1/3)-1)*100)</f>
        <v>4.5515917149420382</v>
      </c>
      <c r="U438" s="721">
        <f>IF(INDEX(Historical!$H$7:$H$1372,MATCH(B438,Historical!$B$7:$B$1403,0))=0,"n/a",((INDEX(Historical!$C$7:$C$1381,MATCH(B438,Historical!$B$7:$B$1403,0))/INDEX(Historical!$H$7:$H$1372,MATCH(B438,Historical!$B$7:$B$1403,0)))^(1/5)-1)*100)</f>
        <v>5.5727976512114141</v>
      </c>
      <c r="V438" s="721">
        <f>IF(INDEX(Historical!$O$7:$O$1372,MATCH(B438,Historical!$B$7:$B$1403,0))=0,"n/a",((INDEX(Historical!$C$7:$C$1381,MATCH(B438,Historical!$B$7:$B$1403,0))/INDEX(Historical!$O$7:$O$1372,MATCH(B438,Historical!$B$7:$B$1403,0)))^(1/10)-1)*100)</f>
        <v>6.9130238595059845</v>
      </c>
      <c r="W438" s="722">
        <f t="shared" si="107"/>
        <v>0.80613024986863779</v>
      </c>
      <c r="X438" s="723" t="str">
        <f t="shared" si="108"/>
        <v>n/a</v>
      </c>
      <c r="Y438" s="682"/>
      <c r="Z438" s="669">
        <f t="shared" si="109"/>
        <v>79.227053140096615</v>
      </c>
      <c r="AA438" s="910">
        <f t="shared" si="110"/>
        <v>25.840579710144929</v>
      </c>
      <c r="AB438" s="911">
        <v>12</v>
      </c>
      <c r="AC438" s="889">
        <v>2.0699999999999998</v>
      </c>
      <c r="AD438" s="889">
        <v>3.03</v>
      </c>
      <c r="AE438" s="889">
        <v>6.14</v>
      </c>
      <c r="AF438" s="889">
        <v>12.24</v>
      </c>
      <c r="AG438" s="889">
        <v>37.6</v>
      </c>
      <c r="AH438" s="889">
        <v>36.299999999999997</v>
      </c>
      <c r="AI438" s="889">
        <v>8.3699999999999992</v>
      </c>
      <c r="AJ438" s="889">
        <v>-4.7</v>
      </c>
      <c r="AK438" s="889">
        <v>8.5400000000000009</v>
      </c>
      <c r="AL438" s="902">
        <v>228940</v>
      </c>
      <c r="AM438" s="896">
        <v>0.75</v>
      </c>
      <c r="AN438" s="889">
        <v>2.27</v>
      </c>
      <c r="AO438" s="762">
        <f t="shared" si="111"/>
        <v>-17.201788415261802</v>
      </c>
      <c r="AP438" s="763">
        <f t="shared" si="112"/>
        <v>8.6387912948831271</v>
      </c>
      <c r="AQ438" s="912">
        <f t="shared" si="113"/>
        <v>274.93033169268716</v>
      </c>
      <c r="AR438" s="669">
        <f>INDEX(Historical!$C$7:$C$1381,MATCH(B438,Historical!$B$7:$B$1403,0))*IF(AH438="n/a",1.03,IF(AH438&lt;0,1.01,IF(AH438&gt;10,1.1,(1+AH438/100))))</f>
        <v>1.7600000000000002</v>
      </c>
      <c r="AS438" s="910">
        <f t="shared" si="114"/>
        <v>1.9073120000000001</v>
      </c>
      <c r="AT438" s="910">
        <f t="shared" si="119"/>
        <v>2.0701964448000001</v>
      </c>
      <c r="AU438" s="910">
        <f t="shared" si="119"/>
        <v>2.2469912211859198</v>
      </c>
      <c r="AV438" s="910">
        <f t="shared" si="119"/>
        <v>2.4388842714751973</v>
      </c>
      <c r="AW438" s="669">
        <f t="shared" si="115"/>
        <v>10.423383937461118</v>
      </c>
      <c r="AX438" s="770">
        <f t="shared" si="116"/>
        <v>19.486602986466849</v>
      </c>
      <c r="AY438" s="959">
        <v>0.39</v>
      </c>
      <c r="AZ438" s="896">
        <v>19.91</v>
      </c>
      <c r="BA438" s="896">
        <v>-11.04</v>
      </c>
      <c r="BB438" s="896">
        <v>-6.13</v>
      </c>
      <c r="BC438" s="896">
        <v>-0.73</v>
      </c>
      <c r="BE438" s="641">
        <v>1963</v>
      </c>
      <c r="BF438" s="922">
        <f t="shared" si="117"/>
        <v>6</v>
      </c>
      <c r="BG438" s="906">
        <v>7.7</v>
      </c>
    </row>
    <row r="439" spans="1:59" ht="11.25" customHeight="1" x14ac:dyDescent="0.2">
      <c r="A439" s="895" t="s">
        <v>650</v>
      </c>
      <c r="B439" s="899" t="s">
        <v>651</v>
      </c>
      <c r="C439" s="957" t="s">
        <v>128</v>
      </c>
      <c r="D439" s="957" t="s">
        <v>4352</v>
      </c>
      <c r="E439" s="754">
        <v>14</v>
      </c>
      <c r="F439" s="1235">
        <v>278</v>
      </c>
      <c r="G439" s="1235" t="s">
        <v>106</v>
      </c>
      <c r="H439" s="1235" t="s">
        <v>106</v>
      </c>
      <c r="I439" s="898">
        <v>28.13</v>
      </c>
      <c r="J439" s="669">
        <f t="shared" si="104"/>
        <v>2.2751510842516889</v>
      </c>
      <c r="K439" s="901">
        <v>0.16</v>
      </c>
      <c r="L439" s="911">
        <v>4</v>
      </c>
      <c r="M439" s="660">
        <f t="shared" si="105"/>
        <v>0.64</v>
      </c>
      <c r="N439" s="894" t="s">
        <v>119</v>
      </c>
      <c r="O439" s="756">
        <v>0.14000000000000001</v>
      </c>
      <c r="P439" s="885">
        <v>43691</v>
      </c>
      <c r="Q439" s="885">
        <v>43709</v>
      </c>
      <c r="R439" s="660">
        <f t="shared" si="106"/>
        <v>14.285714285714276</v>
      </c>
      <c r="S439" s="721">
        <f>IF(INDEX(Historical!$D$7:$D$1379,MATCH(B439,Historical!$B$7:$B$1403,0))=0,"n/a",(INDEX(Historical!$C$7:$C$1381,MATCH(B439,Historical!$B$7:$B$1403,0))/INDEX(Historical!$D$7:$D$1379,MATCH(B439,Historical!$B$7:$B$1403,0))-1)*100)</f>
        <v>13.207547169811317</v>
      </c>
      <c r="T439" s="721">
        <f>IF(INDEX(Historical!$F$7:$F$1372,MATCH(B439,Historical!$B$7:$B$1403,0))=0,"n/a",((INDEX(Historical!$C$7:$C$1381,MATCH(B439,Historical!$B$7:$B$1403,0))/INDEX(Historical!$F$7:$F$1372,MATCH(B439,Historical!$B$7:$B$1403,0)))^(1/3)-1)*100)</f>
        <v>10.064241629820891</v>
      </c>
      <c r="U439" s="721">
        <f>IF(INDEX(Historical!$H$7:$H$1372,MATCH(B439,Historical!$B$7:$B$1403,0))=0,"n/a",((INDEX(Historical!$C$7:$C$1381,MATCH(B439,Historical!$B$7:$B$1403,0))/INDEX(Historical!$H$7:$H$1372,MATCH(B439,Historical!$B$7:$B$1403,0)))^(1/5)-1)*100)</f>
        <v>12.030033714161736</v>
      </c>
      <c r="V439" s="721">
        <f>IF(INDEX(Historical!$O$7:$O$1372,MATCH(B439,Historical!$B$7:$B$1403,0))=0,"n/a",((INDEX(Historical!$C$7:$C$1381,MATCH(B439,Historical!$B$7:$B$1403,0))/INDEX(Historical!$O$7:$O$1372,MATCH(B439,Historical!$B$7:$B$1403,0)))^(1/10)-1)*100)</f>
        <v>12.639013480415162</v>
      </c>
      <c r="W439" s="722">
        <f t="shared" si="107"/>
        <v>0.95181746050061</v>
      </c>
      <c r="X439" s="723">
        <f t="shared" si="108"/>
        <v>0.57285874829341599</v>
      </c>
      <c r="Y439" s="682"/>
      <c r="Z439" s="669">
        <f t="shared" si="109"/>
        <v>32.820512820512818</v>
      </c>
      <c r="AA439" s="910">
        <f t="shared" si="110"/>
        <v>14.425641025641026</v>
      </c>
      <c r="AB439" s="911">
        <v>1</v>
      </c>
      <c r="AC439" s="889">
        <v>1.95</v>
      </c>
      <c r="AD439" s="889">
        <v>2.82</v>
      </c>
      <c r="AE439" s="889">
        <v>0.18</v>
      </c>
      <c r="AF439" s="889">
        <v>2.5299999999999998</v>
      </c>
      <c r="AG439" s="889">
        <v>18.5</v>
      </c>
      <c r="AH439" s="889">
        <v>251.2</v>
      </c>
      <c r="AI439" s="889">
        <v>6.52</v>
      </c>
      <c r="AJ439" s="889">
        <v>21</v>
      </c>
      <c r="AK439" s="889">
        <v>5.1100000000000003</v>
      </c>
      <c r="AL439" s="902">
        <v>22130</v>
      </c>
      <c r="AM439" s="896">
        <v>0.2</v>
      </c>
      <c r="AN439" s="889">
        <v>1.53</v>
      </c>
      <c r="AO439" s="762">
        <f t="shared" si="111"/>
        <v>-0.12045622722760108</v>
      </c>
      <c r="AP439" s="763">
        <f t="shared" si="112"/>
        <v>14.305184798413425</v>
      </c>
      <c r="AQ439" s="912">
        <f t="shared" si="113"/>
        <v>27.361029788675562</v>
      </c>
      <c r="AR439" s="669">
        <f>INDEX(Historical!$C$7:$C$1381,MATCH(B439,Historical!$B$7:$B$1403,0))*IF(AH439="n/a",1.03,IF(AH439&lt;0,1.01,IF(AH439&gt;10,1.1,(1+AH439/100))))</f>
        <v>0.66</v>
      </c>
      <c r="AS439" s="910">
        <f t="shared" si="114"/>
        <v>0.70303199999999999</v>
      </c>
      <c r="AT439" s="910">
        <f t="shared" si="119"/>
        <v>0.73895693519999994</v>
      </c>
      <c r="AU439" s="910">
        <f t="shared" si="119"/>
        <v>0.7767176345887199</v>
      </c>
      <c r="AV439" s="910">
        <f t="shared" si="119"/>
        <v>0.81640790571620347</v>
      </c>
      <c r="AW439" s="669">
        <f t="shared" si="115"/>
        <v>3.6951144755049237</v>
      </c>
      <c r="AX439" s="770">
        <f t="shared" si="116"/>
        <v>13.135849539654901</v>
      </c>
      <c r="AY439" s="959">
        <v>0.72</v>
      </c>
      <c r="AZ439" s="896">
        <v>35.89</v>
      </c>
      <c r="BA439" s="896">
        <v>-8.4599999999999991</v>
      </c>
      <c r="BB439" s="896">
        <v>-1.47</v>
      </c>
      <c r="BC439" s="896">
        <v>10.9</v>
      </c>
      <c r="BE439" s="641">
        <v>2006</v>
      </c>
      <c r="BF439" s="922">
        <f t="shared" si="117"/>
        <v>1</v>
      </c>
      <c r="BG439" s="906">
        <v>3.6999999999999997</v>
      </c>
    </row>
    <row r="440" spans="1:59" ht="11.25" customHeight="1" x14ac:dyDescent="0.2">
      <c r="A440" s="905" t="s">
        <v>4582</v>
      </c>
      <c r="B440" s="899" t="s">
        <v>4545</v>
      </c>
      <c r="C440" s="957" t="s">
        <v>108</v>
      </c>
      <c r="D440" s="957" t="s">
        <v>4347</v>
      </c>
      <c r="E440" s="754">
        <v>6</v>
      </c>
      <c r="F440" s="1235">
        <v>810</v>
      </c>
      <c r="G440" s="1235" t="s">
        <v>106</v>
      </c>
      <c r="H440" s="1235" t="s">
        <v>106</v>
      </c>
      <c r="I440" s="898">
        <v>10.91</v>
      </c>
      <c r="J440" s="669">
        <f t="shared" si="104"/>
        <v>2.9330889092575618</v>
      </c>
      <c r="K440" s="901">
        <v>0.08</v>
      </c>
      <c r="L440" s="911">
        <v>4</v>
      </c>
      <c r="M440" s="660">
        <f t="shared" si="105"/>
        <v>0.32</v>
      </c>
      <c r="N440" s="894" t="s">
        <v>326</v>
      </c>
      <c r="O440" s="756">
        <v>7.0000000000000007E-2</v>
      </c>
      <c r="P440" s="885">
        <v>43893</v>
      </c>
      <c r="Q440" s="885">
        <v>43908</v>
      </c>
      <c r="R440" s="660">
        <f t="shared" si="106"/>
        <v>14.285714285714276</v>
      </c>
      <c r="S440" s="721">
        <f>IF(INDEX(Historical!$D$7:$D$1379,MATCH(B440,Historical!$B$7:$B$1403,0))=0,"n/a",(INDEX(Historical!$C$7:$C$1381,MATCH(B440,Historical!$B$7:$B$1403,0))/INDEX(Historical!$D$7:$D$1379,MATCH(B440,Historical!$B$7:$B$1403,0))-1)*100)</f>
        <v>56.25</v>
      </c>
      <c r="T440" s="721">
        <f>IF(INDEX(Historical!$F$7:$F$1372,MATCH(B440,Historical!$B$7:$B$1403,0))=0,"n/a",((INDEX(Historical!$C$7:$C$1381,MATCH(B440,Historical!$B$7:$B$1403,0))/INDEX(Historical!$F$7:$F$1372,MATCH(B440,Historical!$B$7:$B$1403,0)))^(1/3)-1)*100)</f>
        <v>46.200886910643305</v>
      </c>
      <c r="U440" s="721" t="str">
        <f>IF(INDEX(Historical!$H$7:$H$1372,MATCH(B440,Historical!$B$7:$B$1403,0))=0,"n/a",((INDEX(Historical!$C$7:$C$1381,MATCH(B440,Historical!$B$7:$B$1403,0))/INDEX(Historical!$H$7:$H$1372,MATCH(B440,Historical!$B$7:$B$1403,0)))^(1/5)-1)*100)</f>
        <v>n/a</v>
      </c>
      <c r="V440" s="721">
        <f>IF(INDEX(Historical!$O$7:$O$1372,MATCH(B440,Historical!$B$7:$B$1403,0))=0,"n/a",((INDEX(Historical!$C$7:$C$1381,MATCH(B440,Historical!$B$7:$B$1403,0))/INDEX(Historical!$O$7:$O$1372,MATCH(B440,Historical!$B$7:$B$1403,0)))^(1/10)-1)*100)</f>
        <v>2.2565182563572872</v>
      </c>
      <c r="W440" s="722" t="str">
        <f t="shared" si="107"/>
        <v>n/a</v>
      </c>
      <c r="X440" s="723" t="str">
        <f t="shared" si="108"/>
        <v>n/a</v>
      </c>
      <c r="Y440" s="900"/>
      <c r="Z440" s="669">
        <f t="shared" si="109"/>
        <v>64</v>
      </c>
      <c r="AA440" s="910">
        <f t="shared" si="110"/>
        <v>21.82</v>
      </c>
      <c r="AB440" s="911">
        <v>6</v>
      </c>
      <c r="AC440" s="889">
        <v>0.5</v>
      </c>
      <c r="AD440" s="889">
        <v>5.44</v>
      </c>
      <c r="AE440" s="889">
        <v>3.93</v>
      </c>
      <c r="AF440" s="889">
        <v>0.83</v>
      </c>
      <c r="AG440" s="889">
        <v>3.8</v>
      </c>
      <c r="AH440" s="889">
        <v>69.8</v>
      </c>
      <c r="AI440" s="889">
        <v>1.06</v>
      </c>
      <c r="AJ440" s="889">
        <v>32.800000000000004</v>
      </c>
      <c r="AK440" s="889">
        <v>4</v>
      </c>
      <c r="AL440" s="902">
        <v>927.46</v>
      </c>
      <c r="AM440" s="896">
        <v>1.7999999999999998</v>
      </c>
      <c r="AN440" s="889">
        <v>0.02</v>
      </c>
      <c r="AO440" s="762" t="str">
        <f t="shared" si="111"/>
        <v>n/a</v>
      </c>
      <c r="AP440" s="763" t="str">
        <f t="shared" si="112"/>
        <v>n/a</v>
      </c>
      <c r="AQ440" s="912">
        <f t="shared" si="113"/>
        <v>-10.282913803693127</v>
      </c>
      <c r="AR440" s="669">
        <f>INDEX(Historical!$C$7:$C$1381,MATCH(B440,Historical!$B$7:$B$1403,0))*IF(AH440="n/a",1.03,IF(AH440&lt;0,1.01,IF(AH440&gt;10,1.1,(1+AH440/100))))</f>
        <v>0.27500000000000002</v>
      </c>
      <c r="AS440" s="910">
        <f t="shared" si="114"/>
        <v>0.27791500000000002</v>
      </c>
      <c r="AT440" s="910">
        <f t="shared" si="119"/>
        <v>0.28903160000000006</v>
      </c>
      <c r="AU440" s="910">
        <f t="shared" si="119"/>
        <v>0.30059286400000007</v>
      </c>
      <c r="AV440" s="910">
        <f t="shared" si="119"/>
        <v>0.31261657856000008</v>
      </c>
      <c r="AW440" s="669">
        <f t="shared" si="115"/>
        <v>1.4551560425600003</v>
      </c>
      <c r="AX440" s="770">
        <f t="shared" si="116"/>
        <v>13.337818905224566</v>
      </c>
      <c r="AY440" s="959">
        <v>0.37</v>
      </c>
      <c r="AZ440" s="896">
        <v>-2.15</v>
      </c>
      <c r="BA440" s="896">
        <v>-24.240000000000002</v>
      </c>
      <c r="BB440" s="896">
        <v>-15.709999999999999</v>
      </c>
      <c r="BC440" s="896">
        <v>-18.02</v>
      </c>
      <c r="BE440" s="641">
        <v>2015</v>
      </c>
      <c r="BF440" s="922">
        <f t="shared" si="117"/>
        <v>0</v>
      </c>
      <c r="BG440" s="906">
        <v>0.6</v>
      </c>
    </row>
    <row r="441" spans="1:59" ht="11.25" customHeight="1" x14ac:dyDescent="0.2">
      <c r="A441" s="887" t="s">
        <v>1384</v>
      </c>
      <c r="B441" s="899" t="s">
        <v>1385</v>
      </c>
      <c r="C441" s="957" t="s">
        <v>246</v>
      </c>
      <c r="D441" s="957" t="s">
        <v>4364</v>
      </c>
      <c r="E441" s="754">
        <v>9</v>
      </c>
      <c r="F441" s="1235">
        <v>460</v>
      </c>
      <c r="G441" s="1214" t="s">
        <v>106</v>
      </c>
      <c r="H441" s="1214" t="s">
        <v>106</v>
      </c>
      <c r="I441" s="898">
        <v>39.15</v>
      </c>
      <c r="J441" s="669">
        <f t="shared" si="104"/>
        <v>6.8454661558109837</v>
      </c>
      <c r="K441" s="901">
        <v>0.67</v>
      </c>
      <c r="L441" s="911">
        <v>4</v>
      </c>
      <c r="M441" s="660">
        <f t="shared" si="105"/>
        <v>2.68</v>
      </c>
      <c r="N441" s="894" t="s">
        <v>288</v>
      </c>
      <c r="O441" s="756">
        <v>0.61</v>
      </c>
      <c r="P441" s="636">
        <v>43543</v>
      </c>
      <c r="Q441" s="636">
        <v>43558</v>
      </c>
      <c r="R441" s="660">
        <f t="shared" si="106"/>
        <v>9.8360655737705009</v>
      </c>
      <c r="S441" s="721">
        <f>IF(INDEX(Historical!$D$7:$D$1379,MATCH(B441,Historical!$B$7:$B$1403,0))=0,"n/a",(INDEX(Historical!$C$7:$C$1381,MATCH(B441,Historical!$B$7:$B$1403,0))/INDEX(Historical!$D$7:$D$1379,MATCH(B441,Historical!$B$7:$B$1403,0))-1)*100)</f>
        <v>9.8360655737705027</v>
      </c>
      <c r="T441" s="721">
        <f>IF(INDEX(Historical!$F$7:$F$1372,MATCH(B441,Historical!$B$7:$B$1403,0))=0,"n/a",((INDEX(Historical!$C$7:$C$1381,MATCH(B441,Historical!$B$7:$B$1403,0))/INDEX(Historical!$F$7:$F$1372,MATCH(B441,Historical!$B$7:$B$1403,0)))^(1/3)-1)*100)</f>
        <v>10.247377144973324</v>
      </c>
      <c r="U441" s="721">
        <f>IF(INDEX(Historical!$H$7:$H$1372,MATCH(B441,Historical!$B$7:$B$1403,0))=0,"n/a",((INDEX(Historical!$C$7:$C$1381,MATCH(B441,Historical!$B$7:$B$1403,0))/INDEX(Historical!$H$7:$H$1372,MATCH(B441,Historical!$B$7:$B$1403,0)))^(1/5)-1)*100)</f>
        <v>11.429976553057063</v>
      </c>
      <c r="V441" s="721" t="str">
        <f>IF(INDEX(Historical!$O$7:$O$1372,MATCH(B441,Historical!$B$7:$B$1403,0))=0,"n/a",((INDEX(Historical!$C$7:$C$1381,MATCH(B441,Historical!$B$7:$B$1403,0))/INDEX(Historical!$O$7:$O$1372,MATCH(B441,Historical!$B$7:$B$1403,0)))^(1/10)-1)*100)</f>
        <v>n/a</v>
      </c>
      <c r="W441" s="722" t="str">
        <f t="shared" si="107"/>
        <v>n/a</v>
      </c>
      <c r="X441" s="723">
        <f t="shared" si="108"/>
        <v>3.089182852177585</v>
      </c>
      <c r="Y441" s="899"/>
      <c r="Z441" s="669">
        <f t="shared" si="109"/>
        <v>61.467889908256879</v>
      </c>
      <c r="AA441" s="910">
        <f t="shared" si="110"/>
        <v>8.979357798165136</v>
      </c>
      <c r="AB441" s="911">
        <v>1</v>
      </c>
      <c r="AC441" s="889">
        <v>4.3600000000000003</v>
      </c>
      <c r="AD441" s="889" t="s">
        <v>136</v>
      </c>
      <c r="AE441" s="889">
        <v>0.31</v>
      </c>
      <c r="AF441" s="889">
        <v>1.1399999999999999</v>
      </c>
      <c r="AG441" s="889">
        <v>12.8</v>
      </c>
      <c r="AH441" s="889">
        <v>12.8</v>
      </c>
      <c r="AI441" s="889">
        <v>-4.18</v>
      </c>
      <c r="AJ441" s="889">
        <v>3.6999999999999997</v>
      </c>
      <c r="AK441" s="889">
        <v>-7.4700000000000006</v>
      </c>
      <c r="AL441" s="902">
        <v>6160</v>
      </c>
      <c r="AM441" s="896">
        <v>0.70000000000000007</v>
      </c>
      <c r="AN441" s="889">
        <v>0.62</v>
      </c>
      <c r="AO441" s="762">
        <f t="shared" si="111"/>
        <v>9.2960849107029127</v>
      </c>
      <c r="AP441" s="763">
        <f t="shared" si="112"/>
        <v>18.275442708868049</v>
      </c>
      <c r="AQ441" s="912">
        <f t="shared" si="113"/>
        <v>-32.54971249576716</v>
      </c>
      <c r="AR441" s="669">
        <f>INDEX(Historical!$C$7:$C$1381,MATCH(B441,Historical!$B$7:$B$1403,0))*IF(AH441="n/a",1.03,IF(AH441&lt;0,1.01,IF(AH441&gt;10,1.1,(1+AH441/100))))</f>
        <v>2.9480000000000004</v>
      </c>
      <c r="AS441" s="910">
        <f t="shared" si="114"/>
        <v>2.9774800000000003</v>
      </c>
      <c r="AT441" s="910">
        <f t="shared" si="119"/>
        <v>3.0072548000000006</v>
      </c>
      <c r="AU441" s="910">
        <f t="shared" si="119"/>
        <v>3.0373273480000007</v>
      </c>
      <c r="AV441" s="910">
        <f t="shared" si="119"/>
        <v>3.0677006214800007</v>
      </c>
      <c r="AW441" s="669">
        <f t="shared" si="115"/>
        <v>15.03776276948</v>
      </c>
      <c r="AX441" s="770">
        <f t="shared" si="116"/>
        <v>38.410632872234999</v>
      </c>
      <c r="AY441" s="959">
        <v>0.95</v>
      </c>
      <c r="AZ441" s="896">
        <v>5.5</v>
      </c>
      <c r="BA441" s="896">
        <v>-48.43</v>
      </c>
      <c r="BB441" s="896">
        <v>-15.690000000000001</v>
      </c>
      <c r="BC441" s="896">
        <v>-20.47</v>
      </c>
      <c r="BE441" s="641">
        <v>2011</v>
      </c>
      <c r="BF441" s="922">
        <f t="shared" si="117"/>
        <v>0</v>
      </c>
      <c r="BG441" s="906">
        <v>4.9000000000000004</v>
      </c>
    </row>
    <row r="442" spans="1:59" ht="11.25" customHeight="1" x14ac:dyDescent="0.2">
      <c r="A442" s="895" t="s">
        <v>1370</v>
      </c>
      <c r="B442" s="899" t="s">
        <v>1371</v>
      </c>
      <c r="C442" s="957" t="s">
        <v>4335</v>
      </c>
      <c r="D442" s="957" t="s">
        <v>4366</v>
      </c>
      <c r="E442" s="754">
        <v>10</v>
      </c>
      <c r="F442" s="1235">
        <v>389</v>
      </c>
      <c r="G442" s="1235" t="s">
        <v>106</v>
      </c>
      <c r="H442" s="1235" t="s">
        <v>106</v>
      </c>
      <c r="I442" s="898">
        <v>20.21</v>
      </c>
      <c r="J442" s="669">
        <f t="shared" si="104"/>
        <v>4.3542800593765456</v>
      </c>
      <c r="K442" s="901">
        <v>0.22</v>
      </c>
      <c r="L442" s="911">
        <v>4</v>
      </c>
      <c r="M442" s="660">
        <f t="shared" si="105"/>
        <v>0.88</v>
      </c>
      <c r="N442" s="894" t="s">
        <v>265</v>
      </c>
      <c r="O442" s="756">
        <v>0.21</v>
      </c>
      <c r="P442" s="885">
        <v>43824</v>
      </c>
      <c r="Q442" s="885">
        <v>43831</v>
      </c>
      <c r="R442" s="660">
        <f t="shared" si="106"/>
        <v>4.7619047619047663</v>
      </c>
      <c r="S442" s="721">
        <f>IF(INDEX(Historical!$D$7:$D$1379,MATCH(B442,Historical!$B$7:$B$1403,0))=0,"n/a",(INDEX(Historical!$C$7:$C$1381,MATCH(B442,Historical!$B$7:$B$1403,0))/INDEX(Historical!$D$7:$D$1379,MATCH(B442,Historical!$B$7:$B$1403,0))-1)*100)</f>
        <v>10.526315789473673</v>
      </c>
      <c r="T442" s="721">
        <f>IF(INDEX(Historical!$F$7:$F$1372,MATCH(B442,Historical!$B$7:$B$1403,0))=0,"n/a",((INDEX(Historical!$C$7:$C$1381,MATCH(B442,Historical!$B$7:$B$1403,0))/INDEX(Historical!$F$7:$F$1372,MATCH(B442,Historical!$B$7:$B$1403,0)))^(1/3)-1)*100)</f>
        <v>15.867554829548315</v>
      </c>
      <c r="U442" s="721">
        <f>IF(INDEX(Historical!$H$7:$H$1372,MATCH(B442,Historical!$B$7:$B$1403,0))=0,"n/a",((INDEX(Historical!$C$7:$C$1381,MATCH(B442,Historical!$B$7:$B$1403,0))/INDEX(Historical!$H$7:$H$1372,MATCH(B442,Historical!$B$7:$B$1403,0)))^(1/5)-1)*100)</f>
        <v>19.828486453496662</v>
      </c>
      <c r="V442" s="721" t="str">
        <f>IF(INDEX(Historical!$O$7:$O$1372,MATCH(B442,Historical!$B$7:$B$1403,0))=0,"n/a",((INDEX(Historical!$C$7:$C$1381,MATCH(B442,Historical!$B$7:$B$1403,0))/INDEX(Historical!$O$7:$O$1372,MATCH(B442,Historical!$B$7:$B$1403,0)))^(1/10)-1)*100)</f>
        <v>n/a</v>
      </c>
      <c r="W442" s="722" t="str">
        <f t="shared" si="107"/>
        <v>n/a</v>
      </c>
      <c r="X442" s="723">
        <f t="shared" si="108"/>
        <v>0.42641906351605724</v>
      </c>
      <c r="Y442" s="679"/>
      <c r="Z442" s="669">
        <f t="shared" si="109"/>
        <v>129.41176470588235</v>
      </c>
      <c r="AA442" s="910">
        <f t="shared" si="110"/>
        <v>29.720588235294116</v>
      </c>
      <c r="AB442" s="911">
        <v>12</v>
      </c>
      <c r="AC442" s="889">
        <v>0.68</v>
      </c>
      <c r="AD442" s="889">
        <v>3.71</v>
      </c>
      <c r="AE442" s="889">
        <v>4.74</v>
      </c>
      <c r="AF442" s="889">
        <v>2.29</v>
      </c>
      <c r="AG442" s="889">
        <v>7.8</v>
      </c>
      <c r="AH442" s="891">
        <v>124.8</v>
      </c>
      <c r="AI442" s="891">
        <v>-192.1</v>
      </c>
      <c r="AJ442" s="889">
        <v>46.5</v>
      </c>
      <c r="AK442" s="889">
        <v>8</v>
      </c>
      <c r="AL442" s="902">
        <v>2870</v>
      </c>
      <c r="AM442" s="896">
        <v>6.6000000000000005</v>
      </c>
      <c r="AN442" s="889">
        <v>4.16</v>
      </c>
      <c r="AO442" s="762">
        <f t="shared" si="111"/>
        <v>-5.5378217224209081</v>
      </c>
      <c r="AP442" s="763">
        <f t="shared" si="112"/>
        <v>24.182766512873208</v>
      </c>
      <c r="AQ442" s="912">
        <f t="shared" si="113"/>
        <v>73.922264958705085</v>
      </c>
      <c r="AR442" s="669">
        <f>INDEX(Historical!$C$7:$C$1381,MATCH(B442,Historical!$B$7:$B$1403,0))*IF(AH442="n/a",1.03,IF(AH442&lt;0,1.01,IF(AH442&gt;10,1.1,(1+AH442/100))))</f>
        <v>0.92400000000000004</v>
      </c>
      <c r="AS442" s="910">
        <f t="shared" si="114"/>
        <v>0.93324000000000007</v>
      </c>
      <c r="AT442" s="910">
        <f t="shared" si="119"/>
        <v>1.0078992000000002</v>
      </c>
      <c r="AU442" s="910">
        <f t="shared" si="119"/>
        <v>1.0885311360000003</v>
      </c>
      <c r="AV442" s="910">
        <f t="shared" si="119"/>
        <v>1.1756136268800004</v>
      </c>
      <c r="AW442" s="669">
        <f t="shared" si="115"/>
        <v>5.1292839628800007</v>
      </c>
      <c r="AX442" s="770">
        <f t="shared" si="116"/>
        <v>25.379930543691241</v>
      </c>
      <c r="AY442" s="959">
        <v>1.17</v>
      </c>
      <c r="AZ442" s="896">
        <v>1.81</v>
      </c>
      <c r="BA442" s="896">
        <v>-14.000000000000002</v>
      </c>
      <c r="BB442" s="896">
        <v>-8.9499999999999993</v>
      </c>
      <c r="BC442" s="896">
        <v>-7.07</v>
      </c>
      <c r="BE442" s="641">
        <v>2011</v>
      </c>
      <c r="BF442" s="922">
        <f t="shared" si="117"/>
        <v>0</v>
      </c>
      <c r="BG442" s="906">
        <v>1.4000000000000001</v>
      </c>
    </row>
    <row r="443" spans="1:59" ht="11.25" customHeight="1" x14ac:dyDescent="0.2">
      <c r="A443" s="895" t="s">
        <v>746</v>
      </c>
      <c r="B443" s="899" t="s">
        <v>747</v>
      </c>
      <c r="C443" s="957" t="s">
        <v>123</v>
      </c>
      <c r="D443" s="957" t="s">
        <v>4188</v>
      </c>
      <c r="E443" s="754">
        <v>12</v>
      </c>
      <c r="F443" s="1235">
        <v>300</v>
      </c>
      <c r="G443" s="1206" t="s">
        <v>37</v>
      </c>
      <c r="H443" s="1206" t="s">
        <v>37</v>
      </c>
      <c r="I443" s="898">
        <v>157.57</v>
      </c>
      <c r="J443" s="669">
        <f t="shared" si="104"/>
        <v>0.97734340293203026</v>
      </c>
      <c r="K443" s="901">
        <v>0.38500000000000001</v>
      </c>
      <c r="L443" s="911">
        <v>4</v>
      </c>
      <c r="M443" s="660">
        <f t="shared" si="105"/>
        <v>1.54</v>
      </c>
      <c r="N443" s="894" t="s">
        <v>160</v>
      </c>
      <c r="O443" s="756">
        <v>0.37</v>
      </c>
      <c r="P443" s="885">
        <v>43662</v>
      </c>
      <c r="Q443" s="885">
        <v>43677</v>
      </c>
      <c r="R443" s="660">
        <f t="shared" si="106"/>
        <v>4.0540540540540579</v>
      </c>
      <c r="S443" s="721">
        <f>IF(INDEX(Historical!$D$7:$D$1379,MATCH(B443,Historical!$B$7:$B$1403,0))=0,"n/a",(INDEX(Historical!$C$7:$C$1381,MATCH(B443,Historical!$B$7:$B$1403,0))/INDEX(Historical!$D$7:$D$1379,MATCH(B443,Historical!$B$7:$B$1403,0))-1)*100)</f>
        <v>4.1379310344827669</v>
      </c>
      <c r="T443" s="721">
        <f>IF(INDEX(Historical!$F$7:$F$1372,MATCH(B443,Historical!$B$7:$B$1403,0))=0,"n/a",((INDEX(Historical!$C$7:$C$1381,MATCH(B443,Historical!$B$7:$B$1403,0))/INDEX(Historical!$F$7:$F$1372,MATCH(B443,Historical!$B$7:$B$1403,0)))^(1/3)-1)*100)</f>
        <v>4.3218072561138854</v>
      </c>
      <c r="U443" s="721">
        <f>IF(INDEX(Historical!$H$7:$H$1372,MATCH(B443,Historical!$B$7:$B$1403,0))=0,"n/a",((INDEX(Historical!$C$7:$C$1381,MATCH(B443,Historical!$B$7:$B$1403,0))/INDEX(Historical!$H$7:$H$1372,MATCH(B443,Historical!$B$7:$B$1403,0)))^(1/5)-1)*100)</f>
        <v>6.5410205199840643</v>
      </c>
      <c r="V443" s="721">
        <f>IF(INDEX(Historical!$O$7:$O$1372,MATCH(B443,Historical!$B$7:$B$1403,0))=0,"n/a",((INDEX(Historical!$C$7:$C$1381,MATCH(B443,Historical!$B$7:$B$1403,0))/INDEX(Historical!$O$7:$O$1372,MATCH(B443,Historical!$B$7:$B$1403,0)))^(1/10)-1)*100)</f>
        <v>5.0797212386123114</v>
      </c>
      <c r="W443" s="722">
        <f t="shared" si="107"/>
        <v>1.2876731247108657</v>
      </c>
      <c r="X443" s="723">
        <f t="shared" si="108"/>
        <v>1.9238295647011951</v>
      </c>
      <c r="Y443" s="899"/>
      <c r="Z443" s="669">
        <f t="shared" si="109"/>
        <v>66.956521739130437</v>
      </c>
      <c r="AA443" s="910">
        <f t="shared" si="110"/>
        <v>68.508695652173913</v>
      </c>
      <c r="AB443" s="911">
        <v>12</v>
      </c>
      <c r="AC443" s="889">
        <v>2.2999999999999998</v>
      </c>
      <c r="AD443" s="889">
        <v>5.38</v>
      </c>
      <c r="AE443" s="889">
        <v>2.98</v>
      </c>
      <c r="AF443" s="889">
        <v>2.12</v>
      </c>
      <c r="AG443" s="889">
        <v>4.7</v>
      </c>
      <c r="AH443" s="889">
        <v>171.2</v>
      </c>
      <c r="AI443" s="889">
        <v>19.21</v>
      </c>
      <c r="AJ443" s="889">
        <v>3.4000000000000004</v>
      </c>
      <c r="AK443" s="889">
        <v>12.75</v>
      </c>
      <c r="AL443" s="902">
        <v>2840</v>
      </c>
      <c r="AM443" s="896">
        <v>0.8</v>
      </c>
      <c r="AN443" s="889">
        <v>0.72</v>
      </c>
      <c r="AO443" s="762">
        <f t="shared" si="111"/>
        <v>-60.990331729257818</v>
      </c>
      <c r="AP443" s="763">
        <f t="shared" si="112"/>
        <v>7.5183639229160946</v>
      </c>
      <c r="AQ443" s="912">
        <f t="shared" si="113"/>
        <v>154.06773793407379</v>
      </c>
      <c r="AR443" s="669">
        <f>INDEX(Historical!$C$7:$C$1381,MATCH(B443,Historical!$B$7:$B$1403,0))*IF(AH443="n/a",1.03,IF(AH443&lt;0,1.01,IF(AH443&gt;10,1.1,(1+AH443/100))))</f>
        <v>1.6610000000000003</v>
      </c>
      <c r="AS443" s="910">
        <f t="shared" si="114"/>
        <v>1.8271000000000004</v>
      </c>
      <c r="AT443" s="910">
        <f t="shared" si="119"/>
        <v>2.0098100000000008</v>
      </c>
      <c r="AU443" s="910">
        <f t="shared" si="119"/>
        <v>2.2107910000000008</v>
      </c>
      <c r="AV443" s="910">
        <f t="shared" si="119"/>
        <v>2.4318701000000011</v>
      </c>
      <c r="AW443" s="669">
        <f t="shared" si="115"/>
        <v>10.140571100000003</v>
      </c>
      <c r="AX443" s="770">
        <f t="shared" si="116"/>
        <v>6.4355975756806512</v>
      </c>
      <c r="AY443" s="959">
        <v>1.52</v>
      </c>
      <c r="AZ443" s="896">
        <v>11.129999999999999</v>
      </c>
      <c r="BA443" s="896">
        <v>-29.75</v>
      </c>
      <c r="BB443" s="896">
        <v>-7.64</v>
      </c>
      <c r="BC443" s="896">
        <v>-7.4899999999999993</v>
      </c>
      <c r="BE443" s="641">
        <v>2008</v>
      </c>
      <c r="BF443" s="922">
        <f t="shared" si="117"/>
        <v>1</v>
      </c>
      <c r="BG443" s="906">
        <v>2.5</v>
      </c>
    </row>
    <row r="444" spans="1:59" ht="11.25" customHeight="1" x14ac:dyDescent="0.2">
      <c r="A444" s="887" t="s">
        <v>1416</v>
      </c>
      <c r="B444" s="899" t="s">
        <v>1417</v>
      </c>
      <c r="C444" s="957" t="s">
        <v>246</v>
      </c>
      <c r="D444" s="957" t="s">
        <v>4333</v>
      </c>
      <c r="E444" s="754">
        <v>10</v>
      </c>
      <c r="F444" s="1235">
        <v>350</v>
      </c>
      <c r="G444" s="1235" t="s">
        <v>106</v>
      </c>
      <c r="H444" s="1235" t="s">
        <v>106</v>
      </c>
      <c r="I444" s="898">
        <v>119.16</v>
      </c>
      <c r="J444" s="669">
        <f t="shared" si="104"/>
        <v>1.0070493454179255</v>
      </c>
      <c r="K444" s="901">
        <v>0.3</v>
      </c>
      <c r="L444" s="911">
        <v>4</v>
      </c>
      <c r="M444" s="660">
        <f t="shared" si="105"/>
        <v>1.2</v>
      </c>
      <c r="N444" s="894" t="s">
        <v>991</v>
      </c>
      <c r="O444" s="756">
        <v>0.28999999999999998</v>
      </c>
      <c r="P444" s="885">
        <v>43594</v>
      </c>
      <c r="Q444" s="885">
        <v>43609</v>
      </c>
      <c r="R444" s="660">
        <f t="shared" si="106"/>
        <v>3.4482758620689689</v>
      </c>
      <c r="S444" s="721">
        <f>IF(INDEX(Historical!$D$7:$D$1379,MATCH(B444,Historical!$B$7:$B$1403,0))=0,"n/a",(INDEX(Historical!$C$7:$C$1381,MATCH(B444,Historical!$B$7:$B$1403,0))/INDEX(Historical!$D$7:$D$1379,MATCH(B444,Historical!$B$7:$B$1403,0))-1)*100)</f>
        <v>4.3859649122807154</v>
      </c>
      <c r="T444" s="721">
        <f>IF(INDEX(Historical!$F$7:$F$1372,MATCH(B444,Historical!$B$7:$B$1403,0))=0,"n/a",((INDEX(Historical!$C$7:$C$1381,MATCH(B444,Historical!$B$7:$B$1403,0))/INDEX(Historical!$F$7:$F$1372,MATCH(B444,Historical!$B$7:$B$1403,0)))^(1/3)-1)*100)</f>
        <v>7.7972757146414162</v>
      </c>
      <c r="U444" s="721">
        <f>IF(INDEX(Historical!$H$7:$H$1372,MATCH(B444,Historical!$B$7:$B$1403,0))=0,"n/a",((INDEX(Historical!$C$7:$C$1381,MATCH(B444,Historical!$B$7:$B$1403,0))/INDEX(Historical!$H$7:$H$1372,MATCH(B444,Historical!$B$7:$B$1403,0)))^(1/5)-1)*100)</f>
        <v>14.299261735823322</v>
      </c>
      <c r="V444" s="721" t="str">
        <f>IF(INDEX(Historical!$O$7:$O$1372,MATCH(B444,Historical!$B$7:$B$1403,0))=0,"n/a",((INDEX(Historical!$C$7:$C$1381,MATCH(B444,Historical!$B$7:$B$1403,0))/INDEX(Historical!$O$7:$O$1372,MATCH(B444,Historical!$B$7:$B$1403,0)))^(1/10)-1)*100)</f>
        <v>n/a</v>
      </c>
      <c r="W444" s="722" t="str">
        <f t="shared" si="107"/>
        <v>n/a</v>
      </c>
      <c r="X444" s="723">
        <f t="shared" si="108"/>
        <v>0.69752496272308884</v>
      </c>
      <c r="Y444" s="679"/>
      <c r="Z444" s="669">
        <f t="shared" si="109"/>
        <v>10.344827586206897</v>
      </c>
      <c r="AA444" s="910">
        <f t="shared" si="110"/>
        <v>10.272413793103448</v>
      </c>
      <c r="AB444" s="911">
        <v>12</v>
      </c>
      <c r="AC444" s="889">
        <v>11.6</v>
      </c>
      <c r="AD444" s="889">
        <v>2.14</v>
      </c>
      <c r="AE444" s="889">
        <v>0.22</v>
      </c>
      <c r="AF444" s="889">
        <v>2.0299999999999998</v>
      </c>
      <c r="AG444" s="889">
        <v>21.4</v>
      </c>
      <c r="AH444" s="889">
        <v>-7.8</v>
      </c>
      <c r="AI444" s="889">
        <v>8.75</v>
      </c>
      <c r="AJ444" s="889">
        <v>20.5</v>
      </c>
      <c r="AK444" s="889">
        <v>4.8</v>
      </c>
      <c r="AL444" s="902">
        <v>2810</v>
      </c>
      <c r="AM444" s="896">
        <v>1.6</v>
      </c>
      <c r="AN444" s="889">
        <v>2.44</v>
      </c>
      <c r="AO444" s="762">
        <f t="shared" si="111"/>
        <v>5.0338972881377995</v>
      </c>
      <c r="AP444" s="763">
        <f t="shared" si="112"/>
        <v>15.306311081241248</v>
      </c>
      <c r="AQ444" s="912">
        <f t="shared" si="113"/>
        <v>-3.7295476275300832</v>
      </c>
      <c r="AR444" s="669">
        <f>INDEX(Historical!$C$7:$C$1381,MATCH(B444,Historical!$B$7:$B$1403,0))*IF(AH444="n/a",1.03,IF(AH444&lt;0,1.01,IF(AH444&gt;10,1.1,(1+AH444/100))))</f>
        <v>1.2019</v>
      </c>
      <c r="AS444" s="910">
        <f t="shared" si="114"/>
        <v>1.3070662499999999</v>
      </c>
      <c r="AT444" s="910">
        <f t="shared" si="119"/>
        <v>1.36980543</v>
      </c>
      <c r="AU444" s="910">
        <f t="shared" si="119"/>
        <v>1.43555609064</v>
      </c>
      <c r="AV444" s="910">
        <f t="shared" si="119"/>
        <v>1.50446278299072</v>
      </c>
      <c r="AW444" s="669">
        <f t="shared" si="115"/>
        <v>6.8187905536307198</v>
      </c>
      <c r="AX444" s="770">
        <f t="shared" si="116"/>
        <v>5.7223821363131258</v>
      </c>
      <c r="AY444" s="959">
        <v>1.06</v>
      </c>
      <c r="AZ444" s="896">
        <v>40.17</v>
      </c>
      <c r="BA444" s="896">
        <v>-27.900000000000002</v>
      </c>
      <c r="BB444" s="896">
        <v>-15.310000000000002</v>
      </c>
      <c r="BC444" s="896">
        <v>-11.76</v>
      </c>
      <c r="BE444" s="641">
        <v>2010</v>
      </c>
      <c r="BF444" s="922">
        <f t="shared" si="117"/>
        <v>0</v>
      </c>
      <c r="BG444" s="906">
        <v>4.8</v>
      </c>
    </row>
    <row r="445" spans="1:59" s="796" customFormat="1" ht="11.25" customHeight="1" x14ac:dyDescent="0.2">
      <c r="A445" s="953" t="s">
        <v>4579</v>
      </c>
      <c r="B445" s="804" t="s">
        <v>3852</v>
      </c>
      <c r="C445" s="957" t="s">
        <v>108</v>
      </c>
      <c r="D445" s="957" t="s">
        <v>4339</v>
      </c>
      <c r="E445" s="778">
        <v>5</v>
      </c>
      <c r="F445" s="1235">
        <v>825</v>
      </c>
      <c r="G445" s="1234" t="s">
        <v>106</v>
      </c>
      <c r="H445" s="1234" t="s">
        <v>106</v>
      </c>
      <c r="I445" s="779">
        <v>15.25</v>
      </c>
      <c r="J445" s="780">
        <f t="shared" si="104"/>
        <v>8.9180327868852469</v>
      </c>
      <c r="K445" s="781">
        <v>0.34</v>
      </c>
      <c r="L445" s="782">
        <v>4</v>
      </c>
      <c r="M445" s="783">
        <f t="shared" si="105"/>
        <v>1.36</v>
      </c>
      <c r="N445" s="784" t="s">
        <v>4569</v>
      </c>
      <c r="O445" s="785">
        <v>0.32500000000000001</v>
      </c>
      <c r="P445" s="805">
        <v>43441</v>
      </c>
      <c r="Q445" s="805">
        <v>43489</v>
      </c>
      <c r="R445" s="783">
        <f t="shared" si="106"/>
        <v>4.6153846153846194</v>
      </c>
      <c r="S445" s="721">
        <f>IF(INDEX(Historical!$D$7:$D$1379,MATCH(B445,Historical!$B$7:$B$1403,0))=0,"n/a",(INDEX(Historical!$C$7:$C$1381,MATCH(B445,Historical!$B$7:$B$1403,0))/INDEX(Historical!$D$7:$D$1379,MATCH(B445,Historical!$B$7:$B$1403,0))-1)*100)</f>
        <v>6.25</v>
      </c>
      <c r="T445" s="721">
        <f>IF(INDEX(Historical!$F$7:$F$1372,MATCH(B445,Historical!$B$7:$B$1403,0))=0,"n/a",((INDEX(Historical!$C$7:$C$1381,MATCH(B445,Historical!$B$7:$B$1403,0))/INDEX(Historical!$F$7:$F$1372,MATCH(B445,Historical!$B$7:$B$1403,0)))^(1/3)-1)*100)</f>
        <v>7.3285859876396353</v>
      </c>
      <c r="U445" s="721" t="str">
        <f>IF(INDEX(Historical!$H$7:$H$1372,MATCH(B445,Historical!$B$7:$B$1403,0))=0,"n/a",((INDEX(Historical!$C$7:$C$1381,MATCH(B445,Historical!$B$7:$B$1403,0))/INDEX(Historical!$H$7:$H$1372,MATCH(B445,Historical!$B$7:$B$1403,0)))^(1/5)-1)*100)</f>
        <v>n/a</v>
      </c>
      <c r="V445" s="721" t="str">
        <f>IF(INDEX(Historical!$O$7:$O$1372,MATCH(B445,Historical!$B$7:$B$1403,0))=0,"n/a",((INDEX(Historical!$C$7:$C$1381,MATCH(B445,Historical!$B$7:$B$1403,0))/INDEX(Historical!$O$7:$O$1372,MATCH(B445,Historical!$B$7:$B$1403,0)))^(1/10)-1)*100)</f>
        <v>n/a</v>
      </c>
      <c r="W445" s="722" t="str">
        <f t="shared" si="107"/>
        <v>n/a</v>
      </c>
      <c r="X445" s="723" t="str">
        <f t="shared" si="108"/>
        <v>n/a</v>
      </c>
      <c r="Y445" s="797"/>
      <c r="Z445" s="780">
        <f t="shared" si="109"/>
        <v>133.33333333333334</v>
      </c>
      <c r="AA445" s="788">
        <f t="shared" si="110"/>
        <v>14.950980392156863</v>
      </c>
      <c r="AB445" s="782">
        <v>12</v>
      </c>
      <c r="AC445" s="789">
        <v>1.02</v>
      </c>
      <c r="AD445" s="789">
        <v>3</v>
      </c>
      <c r="AE445" s="789">
        <v>3.8</v>
      </c>
      <c r="AF445" s="789">
        <v>1.1100000000000001</v>
      </c>
      <c r="AG445" s="789">
        <v>7.3</v>
      </c>
      <c r="AH445" s="789">
        <v>63</v>
      </c>
      <c r="AI445" s="789">
        <v>0</v>
      </c>
      <c r="AJ445" s="789">
        <v>-0.8</v>
      </c>
      <c r="AK445" s="789">
        <v>5</v>
      </c>
      <c r="AL445" s="790">
        <v>1830</v>
      </c>
      <c r="AM445" s="791">
        <v>0.2</v>
      </c>
      <c r="AN445" s="789">
        <v>3.33</v>
      </c>
      <c r="AO445" s="792" t="str">
        <f t="shared" si="111"/>
        <v>n/a</v>
      </c>
      <c r="AP445" s="793" t="str">
        <f t="shared" si="112"/>
        <v>n/a</v>
      </c>
      <c r="AQ445" s="794">
        <f t="shared" si="113"/>
        <v>-14.117423225289439</v>
      </c>
      <c r="AR445" s="669">
        <f>INDEX(Historical!$C$7:$C$1381,MATCH(B445,Historical!$B$7:$B$1403,0))*IF(AH445="n/a",1.03,IF(AH445&lt;0,1.01,IF(AH445&gt;10,1.1,(1+AH445/100))))</f>
        <v>1.4960000000000002</v>
      </c>
      <c r="AS445" s="788">
        <f t="shared" si="114"/>
        <v>1.4960000000000002</v>
      </c>
      <c r="AT445" s="788">
        <f t="shared" si="119"/>
        <v>1.5708000000000002</v>
      </c>
      <c r="AU445" s="788">
        <f t="shared" si="119"/>
        <v>1.6493400000000003</v>
      </c>
      <c r="AV445" s="788">
        <f t="shared" si="119"/>
        <v>1.7318070000000003</v>
      </c>
      <c r="AW445" s="780">
        <f t="shared" si="115"/>
        <v>7.9439470000000014</v>
      </c>
      <c r="AX445" s="795">
        <f t="shared" si="116"/>
        <v>52.091455737704926</v>
      </c>
      <c r="AY445" s="960">
        <v>1.06</v>
      </c>
      <c r="AZ445" s="791">
        <v>-3.7900000000000005</v>
      </c>
      <c r="BA445" s="791">
        <v>-19.61</v>
      </c>
      <c r="BB445" s="791">
        <v>-16.54</v>
      </c>
      <c r="BC445" s="791">
        <v>-11.4</v>
      </c>
      <c r="BD445" s="933"/>
      <c r="BE445" s="641">
        <v>2015</v>
      </c>
      <c r="BF445" s="922">
        <f t="shared" si="117"/>
        <v>0</v>
      </c>
      <c r="BG445" s="847">
        <v>1.6</v>
      </c>
    </row>
    <row r="446" spans="1:59" ht="11.25" customHeight="1" x14ac:dyDescent="0.2">
      <c r="A446" s="895" t="s">
        <v>3853</v>
      </c>
      <c r="B446" s="899" t="s">
        <v>3854</v>
      </c>
      <c r="C446" s="957" t="s">
        <v>4335</v>
      </c>
      <c r="D446" s="957" t="s">
        <v>4336</v>
      </c>
      <c r="E446" s="754">
        <v>6</v>
      </c>
      <c r="F446" s="1235">
        <v>748</v>
      </c>
      <c r="G446" s="1235" t="s">
        <v>106</v>
      </c>
      <c r="H446" s="1235" t="s">
        <v>106</v>
      </c>
      <c r="I446" s="898">
        <v>83.74</v>
      </c>
      <c r="J446" s="669">
        <f t="shared" si="104"/>
        <v>4.5856221638404593</v>
      </c>
      <c r="K446" s="901">
        <v>0.96</v>
      </c>
      <c r="L446" s="911">
        <v>4</v>
      </c>
      <c r="M446" s="660">
        <f t="shared" si="105"/>
        <v>3.84</v>
      </c>
      <c r="N446" s="894" t="s">
        <v>151</v>
      </c>
      <c r="O446" s="756">
        <v>0.92</v>
      </c>
      <c r="P446" s="636">
        <v>43538</v>
      </c>
      <c r="Q446" s="636">
        <v>43553</v>
      </c>
      <c r="R446" s="660">
        <f t="shared" si="106"/>
        <v>4.3478260869565135</v>
      </c>
      <c r="S446" s="721">
        <f>IF(INDEX(Historical!$D$7:$D$1379,MATCH(B446,Historical!$B$7:$B$1403,0))=0,"n/a",(INDEX(Historical!$C$7:$C$1381,MATCH(B446,Historical!$B$7:$B$1403,0))/INDEX(Historical!$D$7:$D$1379,MATCH(B446,Historical!$B$7:$B$1403,0))-1)*100)</f>
        <v>5.2054794520547842</v>
      </c>
      <c r="T446" s="721">
        <f>IF(INDEX(Historical!$F$7:$F$1372,MATCH(B446,Historical!$B$7:$B$1403,0))=0,"n/a",((INDEX(Historical!$C$7:$C$1381,MATCH(B446,Historical!$B$7:$B$1403,0))/INDEX(Historical!$F$7:$F$1372,MATCH(B446,Historical!$B$7:$B$1403,0)))^(1/3)-1)*100)</f>
        <v>8.3364899307073479</v>
      </c>
      <c r="U446" s="721">
        <f>IF(INDEX(Historical!$H$7:$H$1372,MATCH(B446,Historical!$B$7:$B$1403,0))=0,"n/a",((INDEX(Historical!$C$7:$C$1381,MATCH(B446,Historical!$B$7:$B$1403,0))/INDEX(Historical!$H$7:$H$1372,MATCH(B446,Historical!$B$7:$B$1403,0)))^(1/5)-1)*100)</f>
        <v>8.9627970970664439</v>
      </c>
      <c r="V446" s="721" t="str">
        <f>IF(INDEX(Historical!$O$7:$O$1372,MATCH(B446,Historical!$B$7:$B$1403,0))=0,"n/a",((INDEX(Historical!$C$7:$C$1381,MATCH(B446,Historical!$B$7:$B$1403,0))/INDEX(Historical!$O$7:$O$1372,MATCH(B446,Historical!$B$7:$B$1403,0)))^(1/10)-1)*100)</f>
        <v>n/a</v>
      </c>
      <c r="W446" s="722" t="str">
        <f t="shared" si="107"/>
        <v>n/a</v>
      </c>
      <c r="X446" s="723">
        <f t="shared" si="108"/>
        <v>1.2989561010241222</v>
      </c>
      <c r="Y446" s="691"/>
      <c r="Z446" s="669">
        <f t="shared" si="109"/>
        <v>105.4945054945055</v>
      </c>
      <c r="AA446" s="910">
        <f t="shared" si="110"/>
        <v>23.005494505494504</v>
      </c>
      <c r="AB446" s="911">
        <v>12</v>
      </c>
      <c r="AC446" s="889">
        <v>3.64</v>
      </c>
      <c r="AD446" s="889">
        <v>7.67</v>
      </c>
      <c r="AE446" s="889">
        <v>5</v>
      </c>
      <c r="AF446" s="889">
        <v>7.13</v>
      </c>
      <c r="AG446" s="889">
        <v>32.300000000000004</v>
      </c>
      <c r="AH446" s="889">
        <v>20.5</v>
      </c>
      <c r="AI446" s="889">
        <v>8.3099999999999987</v>
      </c>
      <c r="AJ446" s="889">
        <v>6.9</v>
      </c>
      <c r="AK446" s="889">
        <v>3</v>
      </c>
      <c r="AL446" s="902">
        <v>8600</v>
      </c>
      <c r="AM446" s="896">
        <v>0.74</v>
      </c>
      <c r="AN446" s="889">
        <v>2.52</v>
      </c>
      <c r="AO446" s="762">
        <f t="shared" si="111"/>
        <v>-9.4570752445875996</v>
      </c>
      <c r="AP446" s="763">
        <f t="shared" si="112"/>
        <v>13.548419260906904</v>
      </c>
      <c r="AQ446" s="912">
        <f t="shared" si="113"/>
        <v>170.00343687045154</v>
      </c>
      <c r="AR446" s="669">
        <f>INDEX(Historical!$C$7:$C$1381,MATCH(B446,Historical!$B$7:$B$1403,0))*IF(AH446="n/a",1.03,IF(AH446&lt;0,1.01,IF(AH446&gt;10,1.1,(1+AH446/100))))</f>
        <v>4.2240000000000002</v>
      </c>
      <c r="AS446" s="910">
        <f t="shared" si="114"/>
        <v>4.5750143999999997</v>
      </c>
      <c r="AT446" s="910">
        <f t="shared" si="119"/>
        <v>4.7122648319999998</v>
      </c>
      <c r="AU446" s="910">
        <f t="shared" si="119"/>
        <v>4.8536327769599996</v>
      </c>
      <c r="AV446" s="910">
        <f t="shared" si="119"/>
        <v>4.9992417602687995</v>
      </c>
      <c r="AW446" s="669">
        <f t="shared" si="115"/>
        <v>23.364153769228796</v>
      </c>
      <c r="AX446" s="770">
        <f t="shared" si="116"/>
        <v>27.900828480091711</v>
      </c>
      <c r="AY446" s="959">
        <v>1.03</v>
      </c>
      <c r="AZ446" s="896">
        <v>12.58</v>
      </c>
      <c r="BA446" s="896">
        <v>-13.51</v>
      </c>
      <c r="BB446" s="896">
        <v>-8.33</v>
      </c>
      <c r="BC446" s="896">
        <v>0.45999999999999996</v>
      </c>
      <c r="BE446" s="641">
        <v>2014</v>
      </c>
      <c r="BF446" s="922">
        <f t="shared" si="117"/>
        <v>0</v>
      </c>
      <c r="BG446" s="906">
        <v>6.3</v>
      </c>
    </row>
    <row r="447" spans="1:59" ht="11.25" customHeight="1" x14ac:dyDescent="0.2">
      <c r="A447" s="887" t="s">
        <v>266</v>
      </c>
      <c r="B447" s="899" t="s">
        <v>267</v>
      </c>
      <c r="C447" s="957" t="s">
        <v>128</v>
      </c>
      <c r="D447" s="957" t="s">
        <v>4343</v>
      </c>
      <c r="E447" s="754">
        <v>57</v>
      </c>
      <c r="F447" s="1235">
        <v>13</v>
      </c>
      <c r="G447" s="1208" t="s">
        <v>37</v>
      </c>
      <c r="H447" s="1208" t="s">
        <v>37</v>
      </c>
      <c r="I447" s="889">
        <v>144.44999999999999</v>
      </c>
      <c r="J447" s="669">
        <f t="shared" si="104"/>
        <v>1.9383869851159572</v>
      </c>
      <c r="K447" s="901">
        <v>0.7</v>
      </c>
      <c r="L447" s="911">
        <v>4</v>
      </c>
      <c r="M447" s="660">
        <f t="shared" si="105"/>
        <v>2.8</v>
      </c>
      <c r="N447" s="894" t="s">
        <v>151</v>
      </c>
      <c r="O447" s="756">
        <v>0.65</v>
      </c>
      <c r="P447" s="885">
        <v>43803</v>
      </c>
      <c r="Q447" s="885">
        <v>43829</v>
      </c>
      <c r="R447" s="660">
        <f t="shared" si="106"/>
        <v>7.6923076923076819</v>
      </c>
      <c r="S447" s="721">
        <f>IF(INDEX(Historical!$D$7:$D$1379,MATCH(B447,Historical!$B$7:$B$1403,0))=0,"n/a",(INDEX(Historical!$C$7:$C$1381,MATCH(B447,Historical!$B$7:$B$1403,0))/INDEX(Historical!$D$7:$D$1379,MATCH(B447,Historical!$B$7:$B$1403,0))-1)*100)</f>
        <v>8.1632653061224367</v>
      </c>
      <c r="T447" s="721">
        <f>IF(INDEX(Historical!$F$7:$F$1372,MATCH(B447,Historical!$B$7:$B$1403,0))=0,"n/a",((INDEX(Historical!$C$7:$C$1381,MATCH(B447,Historical!$B$7:$B$1403,0))/INDEX(Historical!$F$7:$F$1372,MATCH(B447,Historical!$B$7:$B$1403,0)))^(1/3)-1)*100)</f>
        <v>8.9341387842532871</v>
      </c>
      <c r="U447" s="721">
        <f>IF(INDEX(Historical!$H$7:$H$1372,MATCH(B447,Historical!$B$7:$B$1403,0))=0,"n/a",((INDEX(Historical!$C$7:$C$1381,MATCH(B447,Historical!$B$7:$B$1403,0))/INDEX(Historical!$H$7:$H$1372,MATCH(B447,Historical!$B$7:$B$1403,0)))^(1/5)-1)*100)</f>
        <v>8.2842204447633137</v>
      </c>
      <c r="V447" s="721">
        <f>IF(INDEX(Historical!$O$7:$O$1372,MATCH(B447,Historical!$B$7:$B$1403,0))=0,"n/a",((INDEX(Historical!$C$7:$C$1381,MATCH(B447,Historical!$B$7:$B$1403,0))/INDEX(Historical!$O$7:$O$1372,MATCH(B447,Historical!$B$7:$B$1403,0)))^(1/10)-1)*100)</f>
        <v>8.659171412759914</v>
      </c>
      <c r="W447" s="722">
        <f t="shared" si="107"/>
        <v>0.95669897844450991</v>
      </c>
      <c r="X447" s="723">
        <f t="shared" si="108"/>
        <v>1.0227432647855943</v>
      </c>
      <c r="Y447" s="683"/>
      <c r="Z447" s="669">
        <f t="shared" si="109"/>
        <v>52.238805970149251</v>
      </c>
      <c r="AA447" s="910">
        <f t="shared" si="110"/>
        <v>26.94962686567164</v>
      </c>
      <c r="AB447" s="911">
        <v>6</v>
      </c>
      <c r="AC447" s="889">
        <v>5.36</v>
      </c>
      <c r="AD447" s="889">
        <v>8.98</v>
      </c>
      <c r="AE447" s="889">
        <v>2.94</v>
      </c>
      <c r="AF447" s="889">
        <v>5.13</v>
      </c>
      <c r="AG447" s="889">
        <v>19.900000000000002</v>
      </c>
      <c r="AH447" s="889">
        <v>19.400000000000002</v>
      </c>
      <c r="AI447" s="889">
        <v>3.5000000000000004</v>
      </c>
      <c r="AJ447" s="889">
        <v>8.1</v>
      </c>
      <c r="AK447" s="889">
        <v>3</v>
      </c>
      <c r="AL447" s="902">
        <v>3930</v>
      </c>
      <c r="AM447" s="896">
        <v>2.1999999999999997</v>
      </c>
      <c r="AN447" s="889">
        <v>0</v>
      </c>
      <c r="AO447" s="762">
        <f t="shared" si="111"/>
        <v>-16.727019435792368</v>
      </c>
      <c r="AP447" s="763">
        <f t="shared" si="112"/>
        <v>10.222607429879272</v>
      </c>
      <c r="AQ447" s="912">
        <f t="shared" si="113"/>
        <v>147.88132090524959</v>
      </c>
      <c r="AR447" s="669">
        <f>INDEX(Historical!$C$7:$C$1381,MATCH(B447,Historical!$B$7:$B$1403,0))*IF(AH447="n/a",1.03,IF(AH447&lt;0,1.01,IF(AH447&gt;10,1.1,(1+AH447/100))))</f>
        <v>2.915</v>
      </c>
      <c r="AS447" s="910">
        <f t="shared" si="114"/>
        <v>3.0170249999999998</v>
      </c>
      <c r="AT447" s="910">
        <f t="shared" ref="AT447:AV466" si="120">IF($AK447="n/a",1.03*AS447,IF($AK447&lt;0,1.01*AS447,IF($AK447&gt;10,1.1*AS447,(1+$AK447/100)*AS447)))</f>
        <v>3.1075357499999998</v>
      </c>
      <c r="AU447" s="910">
        <f t="shared" si="120"/>
        <v>3.2007618225000001</v>
      </c>
      <c r="AV447" s="910">
        <f t="shared" si="120"/>
        <v>3.2967846771750002</v>
      </c>
      <c r="AW447" s="669">
        <f t="shared" si="115"/>
        <v>15.537107249675</v>
      </c>
      <c r="AX447" s="770">
        <f t="shared" si="116"/>
        <v>10.756045171114573</v>
      </c>
      <c r="AY447" s="959">
        <v>0.3</v>
      </c>
      <c r="AZ447" s="896">
        <v>7.9799999999999995</v>
      </c>
      <c r="BA447" s="896">
        <v>-12.72</v>
      </c>
      <c r="BB447" s="896">
        <v>-8.19</v>
      </c>
      <c r="BC447" s="896">
        <v>-4.1399999999999997</v>
      </c>
      <c r="BE447" s="641">
        <v>1964</v>
      </c>
      <c r="BF447" s="922">
        <f t="shared" si="117"/>
        <v>6</v>
      </c>
      <c r="BG447" s="906">
        <v>15.8</v>
      </c>
    </row>
    <row r="448" spans="1:59" ht="11.25" customHeight="1" x14ac:dyDescent="0.2">
      <c r="A448" s="156" t="s">
        <v>3995</v>
      </c>
      <c r="B448" s="612" t="s">
        <v>3996</v>
      </c>
      <c r="C448" s="957" t="s">
        <v>4335</v>
      </c>
      <c r="D448" s="957" t="s">
        <v>4336</v>
      </c>
      <c r="E448" s="754">
        <v>6</v>
      </c>
      <c r="F448" s="1235">
        <v>814</v>
      </c>
      <c r="G448" s="1235" t="s">
        <v>106</v>
      </c>
      <c r="H448" s="1235" t="s">
        <v>106</v>
      </c>
      <c r="I448" s="898">
        <v>13.43</v>
      </c>
      <c r="J448" s="669">
        <f t="shared" si="104"/>
        <v>3.9895755770662698</v>
      </c>
      <c r="K448" s="901">
        <v>4.4650000000000002E-2</v>
      </c>
      <c r="L448" s="911">
        <v>12</v>
      </c>
      <c r="M448" s="660">
        <f t="shared" si="105"/>
        <v>0.53580000000000005</v>
      </c>
      <c r="N448" s="894" t="s">
        <v>720</v>
      </c>
      <c r="O448" s="756">
        <v>4.4600000000000001E-2</v>
      </c>
      <c r="P448" s="885">
        <v>43879</v>
      </c>
      <c r="Q448" s="885">
        <v>43920</v>
      </c>
      <c r="R448" s="660">
        <f t="shared" si="106"/>
        <v>0.11210762331838886</v>
      </c>
      <c r="S448" s="721">
        <f>IF(INDEX(Historical!$D$7:$D$1379,MATCH(B448,Historical!$B$7:$B$1403,0))=0,"n/a",(INDEX(Historical!$C$7:$C$1381,MATCH(B448,Historical!$B$7:$B$1403,0))/INDEX(Historical!$D$7:$D$1379,MATCH(B448,Historical!$B$7:$B$1403,0))-1)*100)</f>
        <v>0.45121263395373479</v>
      </c>
      <c r="T448" s="721">
        <f>IF(INDEX(Historical!$F$7:$F$1372,MATCH(B448,Historical!$B$7:$B$1403,0))=0,"n/a",((INDEX(Historical!$C$7:$C$1381,MATCH(B448,Historical!$B$7:$B$1403,0))/INDEX(Historical!$F$7:$F$1372,MATCH(B448,Historical!$B$7:$B$1403,0)))^(1/3)-1)*100)</f>
        <v>2.5586468260214934</v>
      </c>
      <c r="U448" s="721">
        <f>IF(INDEX(Historical!$H$7:$H$1372,MATCH(B448,Historical!$B$7:$B$1403,0))=0,"n/a",((INDEX(Historical!$C$7:$C$1381,MATCH(B448,Historical!$B$7:$B$1403,0))/INDEX(Historical!$H$7:$H$1372,MATCH(B448,Historical!$B$7:$B$1403,0)))^(1/5)-1)*100)</f>
        <v>8.2172602588328925</v>
      </c>
      <c r="V448" s="721" t="str">
        <f>IF(INDEX(Historical!$O$7:$O$1372,MATCH(B448,Historical!$B$7:$B$1403,0))=0,"n/a",((INDEX(Historical!$C$7:$C$1381,MATCH(B448,Historical!$B$7:$B$1403,0))/INDEX(Historical!$O$7:$O$1372,MATCH(B448,Historical!$B$7:$B$1403,0)))^(1/10)-1)*100)</f>
        <v>n/a</v>
      </c>
      <c r="W448" s="722" t="str">
        <f t="shared" si="107"/>
        <v>n/a</v>
      </c>
      <c r="X448" s="723">
        <f t="shared" si="108"/>
        <v>1.4886341048610314</v>
      </c>
      <c r="Y448" s="900"/>
      <c r="Z448" s="669" t="str">
        <f t="shared" si="109"/>
        <v>n/a</v>
      </c>
      <c r="AA448" s="910" t="str">
        <f t="shared" si="110"/>
        <v>n/a</v>
      </c>
      <c r="AB448" s="911">
        <v>12</v>
      </c>
      <c r="AC448" s="889">
        <v>-0.18</v>
      </c>
      <c r="AD448" s="889" t="s">
        <v>136</v>
      </c>
      <c r="AE448" s="889">
        <v>8.1199999999999992</v>
      </c>
      <c r="AF448" s="889">
        <v>1.02</v>
      </c>
      <c r="AG448" s="889" t="s">
        <v>136</v>
      </c>
      <c r="AH448" s="889">
        <v>-193.3</v>
      </c>
      <c r="AI448" s="889">
        <v>-71.399999999999991</v>
      </c>
      <c r="AJ448" s="889">
        <v>5.52</v>
      </c>
      <c r="AK448" s="889">
        <v>10</v>
      </c>
      <c r="AL448" s="902">
        <v>285.66000000000003</v>
      </c>
      <c r="AM448" s="896">
        <v>11</v>
      </c>
      <c r="AN448" s="889">
        <v>1.84</v>
      </c>
      <c r="AO448" s="762" t="str">
        <f t="shared" si="111"/>
        <v>n/a</v>
      </c>
      <c r="AP448" s="763">
        <f t="shared" si="112"/>
        <v>12.206835835899163</v>
      </c>
      <c r="AQ448" s="912" t="str">
        <f t="shared" si="113"/>
        <v>n/a</v>
      </c>
      <c r="AR448" s="669">
        <f>INDEX(Historical!$C$7:$C$1381,MATCH(B448,Historical!$B$7:$B$1403,0))*IF(AH448="n/a",1.03,IF(AH448&lt;0,1.01,IF(AH448&gt;10,1.1,(1+AH448/100))))</f>
        <v>0.53964299999999998</v>
      </c>
      <c r="AS448" s="910">
        <f t="shared" si="114"/>
        <v>0.54503942999999999</v>
      </c>
      <c r="AT448" s="910">
        <f t="shared" si="120"/>
        <v>0.59954337300000005</v>
      </c>
      <c r="AU448" s="910">
        <f t="shared" si="120"/>
        <v>0.65949771030000015</v>
      </c>
      <c r="AV448" s="910">
        <f t="shared" si="120"/>
        <v>0.72544748133000025</v>
      </c>
      <c r="AW448" s="669">
        <f t="shared" si="115"/>
        <v>3.0691709946300003</v>
      </c>
      <c r="AX448" s="770">
        <f t="shared" si="116"/>
        <v>22.853097502829488</v>
      </c>
      <c r="AY448" s="959">
        <v>0.78</v>
      </c>
      <c r="AZ448" s="896">
        <v>18.850000000000001</v>
      </c>
      <c r="BA448" s="896">
        <v>-6.99</v>
      </c>
      <c r="BB448" s="896">
        <v>0.5</v>
      </c>
      <c r="BC448" s="896">
        <v>9.0499999999999989</v>
      </c>
      <c r="BE448" s="641">
        <v>2015</v>
      </c>
      <c r="BF448" s="922">
        <f t="shared" si="117"/>
        <v>0</v>
      </c>
      <c r="BG448" s="906" t="s">
        <v>136</v>
      </c>
    </row>
    <row r="449" spans="1:59" ht="11.25" customHeight="1" x14ac:dyDescent="0.2">
      <c r="A449" s="887" t="s">
        <v>654</v>
      </c>
      <c r="B449" s="899" t="s">
        <v>655</v>
      </c>
      <c r="C449" s="1161" t="s">
        <v>108</v>
      </c>
      <c r="D449" s="1161" t="s">
        <v>4355</v>
      </c>
      <c r="E449" s="754">
        <v>17</v>
      </c>
      <c r="F449" s="1235">
        <v>203</v>
      </c>
      <c r="G449" s="1214" t="s">
        <v>106</v>
      </c>
      <c r="H449" s="1214" t="s">
        <v>106</v>
      </c>
      <c r="I449" s="898">
        <v>22.8</v>
      </c>
      <c r="J449" s="669">
        <f t="shared" si="104"/>
        <v>3.5087719298245612</v>
      </c>
      <c r="K449" s="901">
        <v>0.2</v>
      </c>
      <c r="L449" s="911">
        <v>4</v>
      </c>
      <c r="M449" s="660">
        <f t="shared" si="105"/>
        <v>0.8</v>
      </c>
      <c r="N449" s="894" t="s">
        <v>428</v>
      </c>
      <c r="O449" s="758">
        <v>0.19047619047619047</v>
      </c>
      <c r="P449" s="890">
        <v>43515</v>
      </c>
      <c r="Q449" s="890">
        <v>43530</v>
      </c>
      <c r="R449" s="660">
        <f t="shared" si="106"/>
        <v>5.0000000000000115</v>
      </c>
      <c r="S449" s="721">
        <f>IF(INDEX(Historical!$D$7:$D$1379,MATCH(B449,Historical!$B$7:$B$1403,0))=0,"n/a",(INDEX(Historical!$C$7:$C$1381,MATCH(B449,Historical!$B$7:$B$1403,0))/INDEX(Historical!$D$7:$D$1379,MATCH(B449,Historical!$B$7:$B$1403,0))-1)*100)</f>
        <v>0</v>
      </c>
      <c r="T449" s="721">
        <f>IF(INDEX(Historical!$F$7:$F$1372,MATCH(B449,Historical!$B$7:$B$1403,0))=0,"n/a",((INDEX(Historical!$C$7:$C$1381,MATCH(B449,Historical!$B$7:$B$1403,0))/INDEX(Historical!$F$7:$F$1372,MATCH(B449,Historical!$B$7:$B$1403,0)))^(1/3)-1)*100)</f>
        <v>3.3061554146506911</v>
      </c>
      <c r="U449" s="721">
        <f>IF(INDEX(Historical!$H$7:$H$1372,MATCH(B449,Historical!$B$7:$B$1403,0))=0,"n/a",((INDEX(Historical!$C$7:$C$1381,MATCH(B449,Historical!$B$7:$B$1403,0))/INDEX(Historical!$H$7:$H$1372,MATCH(B449,Historical!$B$7:$B$1403,0)))^(1/5)-1)*100)</f>
        <v>5.0525788946643724</v>
      </c>
      <c r="V449" s="721">
        <f>IF(INDEX(Historical!$O$7:$O$1372,MATCH(B449,Historical!$B$7:$B$1403,0))=0,"n/a",((INDEX(Historical!$C$7:$C$1381,MATCH(B449,Historical!$B$7:$B$1403,0))/INDEX(Historical!$O$7:$O$1372,MATCH(B449,Historical!$B$7:$B$1403,0)))^(1/10)-1)*100)</f>
        <v>5.026284155491556</v>
      </c>
      <c r="W449" s="722">
        <f t="shared" si="107"/>
        <v>1.0052314470012778</v>
      </c>
      <c r="X449" s="723">
        <f t="shared" si="108"/>
        <v>0.32388326247848542</v>
      </c>
      <c r="Y449" s="687" t="s">
        <v>439</v>
      </c>
      <c r="Z449" s="669">
        <f t="shared" si="109"/>
        <v>34.632034632034632</v>
      </c>
      <c r="AA449" s="910">
        <f t="shared" si="110"/>
        <v>9.8701298701298708</v>
      </c>
      <c r="AB449" s="911">
        <v>12</v>
      </c>
      <c r="AC449" s="889">
        <v>2.31</v>
      </c>
      <c r="AD449" s="889" t="s">
        <v>136</v>
      </c>
      <c r="AE449" s="889">
        <v>2.83</v>
      </c>
      <c r="AF449" s="889">
        <v>0.99</v>
      </c>
      <c r="AG449" s="889">
        <v>10.299999999999999</v>
      </c>
      <c r="AH449" s="889">
        <v>160.30000000000001</v>
      </c>
      <c r="AI449" s="889" t="s">
        <v>136</v>
      </c>
      <c r="AJ449" s="889">
        <v>15.6</v>
      </c>
      <c r="AK449" s="889" t="s">
        <v>136</v>
      </c>
      <c r="AL449" s="902">
        <v>104.88</v>
      </c>
      <c r="AM449" s="896">
        <v>8.2000000000000011</v>
      </c>
      <c r="AN449" s="889">
        <v>0.36</v>
      </c>
      <c r="AO449" s="762">
        <f t="shared" si="111"/>
        <v>-1.3087790456409376</v>
      </c>
      <c r="AP449" s="763">
        <f t="shared" si="112"/>
        <v>8.5613508244889331</v>
      </c>
      <c r="AQ449" s="912">
        <f t="shared" si="113"/>
        <v>-34.099642316166879</v>
      </c>
      <c r="AR449" s="669">
        <f>INDEX(Historical!$C$7:$C$1381,MATCH(B449,Historical!$B$7:$B$1403,0))*IF(AH449="n/a",1.03,IF(AH449&lt;0,1.01,IF(AH449&gt;10,1.1,(1+AH449/100))))</f>
        <v>0.88000000000000012</v>
      </c>
      <c r="AS449" s="910">
        <f t="shared" si="114"/>
        <v>0.90640000000000009</v>
      </c>
      <c r="AT449" s="910">
        <f t="shared" si="120"/>
        <v>0.93359200000000009</v>
      </c>
      <c r="AU449" s="910">
        <f t="shared" si="120"/>
        <v>0.96159976000000014</v>
      </c>
      <c r="AV449" s="910">
        <f t="shared" si="120"/>
        <v>0.99044775280000019</v>
      </c>
      <c r="AW449" s="669">
        <f t="shared" si="115"/>
        <v>4.6720395128000014</v>
      </c>
      <c r="AX449" s="770">
        <f t="shared" si="116"/>
        <v>20.491401371929829</v>
      </c>
      <c r="AY449" s="959">
        <v>0.44</v>
      </c>
      <c r="AZ449" s="896">
        <v>10.25</v>
      </c>
      <c r="BA449" s="896">
        <v>-12.31</v>
      </c>
      <c r="BB449" s="896">
        <v>-8.16</v>
      </c>
      <c r="BC449" s="896">
        <v>-1.29</v>
      </c>
      <c r="BE449" s="641">
        <v>2002</v>
      </c>
      <c r="BF449" s="922">
        <f t="shared" si="117"/>
        <v>1</v>
      </c>
      <c r="BG449" s="906">
        <v>1</v>
      </c>
    </row>
    <row r="450" spans="1:59" ht="11.25" customHeight="1" x14ac:dyDescent="0.2">
      <c r="A450" s="895" t="s">
        <v>658</v>
      </c>
      <c r="B450" s="899" t="s">
        <v>659</v>
      </c>
      <c r="C450" s="957" t="s">
        <v>108</v>
      </c>
      <c r="D450" s="957" t="s">
        <v>4351</v>
      </c>
      <c r="E450" s="754">
        <v>12</v>
      </c>
      <c r="F450" s="1235">
        <v>297</v>
      </c>
      <c r="G450" s="1235" t="s">
        <v>106</v>
      </c>
      <c r="H450" s="1235" t="s">
        <v>106</v>
      </c>
      <c r="I450" s="898">
        <v>35.82</v>
      </c>
      <c r="J450" s="669">
        <f t="shared" si="104"/>
        <v>5.2484645449469571</v>
      </c>
      <c r="K450" s="901">
        <v>0.47</v>
      </c>
      <c r="L450" s="911">
        <v>4</v>
      </c>
      <c r="M450" s="660">
        <f t="shared" si="105"/>
        <v>1.88</v>
      </c>
      <c r="N450" s="894" t="s">
        <v>237</v>
      </c>
      <c r="O450" s="756">
        <v>0.44</v>
      </c>
      <c r="P450" s="885">
        <v>43588</v>
      </c>
      <c r="Q450" s="885">
        <v>43602</v>
      </c>
      <c r="R450" s="660">
        <f t="shared" si="106"/>
        <v>6.8181818181818121</v>
      </c>
      <c r="S450" s="721">
        <f>IF(INDEX(Historical!$D$7:$D$1379,MATCH(B450,Historical!$B$7:$B$1403,0))=0,"n/a",(INDEX(Historical!$C$7:$C$1381,MATCH(B450,Historical!$B$7:$B$1403,0))/INDEX(Historical!$D$7:$D$1379,MATCH(B450,Historical!$B$7:$B$1403,0))-1)*100)</f>
        <v>6.9364161849710948</v>
      </c>
      <c r="T450" s="721">
        <f>IF(INDEX(Historical!$F$7:$F$1372,MATCH(B450,Historical!$B$7:$B$1403,0))=0,"n/a",((INDEX(Historical!$C$7:$C$1381,MATCH(B450,Historical!$B$7:$B$1403,0))/INDEX(Historical!$F$7:$F$1372,MATCH(B450,Historical!$B$7:$B$1403,0)))^(1/3)-1)*100)</f>
        <v>7.4802051385038482</v>
      </c>
      <c r="U450" s="721">
        <f>IF(INDEX(Historical!$H$7:$H$1372,MATCH(B450,Historical!$B$7:$B$1403,0))=0,"n/a",((INDEX(Historical!$C$7:$C$1381,MATCH(B450,Historical!$B$7:$B$1403,0))/INDEX(Historical!$H$7:$H$1372,MATCH(B450,Historical!$B$7:$B$1403,0)))^(1/5)-1)*100)</f>
        <v>9.043076613444212</v>
      </c>
      <c r="V450" s="721">
        <f>IF(INDEX(Historical!$O$7:$O$1372,MATCH(B450,Historical!$B$7:$B$1403,0))=0,"n/a",((INDEX(Historical!$C$7:$C$1381,MATCH(B450,Historical!$B$7:$B$1403,0))/INDEX(Historical!$O$7:$O$1372,MATCH(B450,Historical!$B$7:$B$1403,0)))^(1/10)-1)*100)</f>
        <v>15.184998625644308</v>
      </c>
      <c r="W450" s="722">
        <f t="shared" si="107"/>
        <v>0.59552699584525048</v>
      </c>
      <c r="X450" s="723">
        <f t="shared" si="108"/>
        <v>0.32883914957978949</v>
      </c>
      <c r="Y450" s="900" t="s">
        <v>475</v>
      </c>
      <c r="Z450" s="669">
        <f t="shared" si="109"/>
        <v>76.422764227642276</v>
      </c>
      <c r="AA450" s="910">
        <f t="shared" si="110"/>
        <v>14.560975609756097</v>
      </c>
      <c r="AB450" s="911">
        <v>12</v>
      </c>
      <c r="AC450" s="889">
        <v>2.46</v>
      </c>
      <c r="AD450" s="889">
        <v>3.47</v>
      </c>
      <c r="AE450" s="889">
        <v>1.53</v>
      </c>
      <c r="AF450" s="889">
        <v>6.39</v>
      </c>
      <c r="AG450" s="891">
        <v>53.800000000000004</v>
      </c>
      <c r="AH450" s="889">
        <v>-20.200000000000003</v>
      </c>
      <c r="AI450" s="889">
        <v>9.85</v>
      </c>
      <c r="AJ450" s="889">
        <v>27.500000000000004</v>
      </c>
      <c r="AK450" s="889">
        <v>4.2</v>
      </c>
      <c r="AL450" s="902">
        <v>4090</v>
      </c>
      <c r="AM450" s="896">
        <v>0.8</v>
      </c>
      <c r="AN450" s="889">
        <v>2.74</v>
      </c>
      <c r="AO450" s="762">
        <f t="shared" si="111"/>
        <v>-0.26943445136492805</v>
      </c>
      <c r="AP450" s="763">
        <f t="shared" si="112"/>
        <v>14.291541158391169</v>
      </c>
      <c r="AQ450" s="912">
        <f t="shared" si="113"/>
        <v>103.35479028463359</v>
      </c>
      <c r="AR450" s="669">
        <f>INDEX(Historical!$C$7:$C$1381,MATCH(B450,Historical!$B$7:$B$1403,0))*IF(AH450="n/a",1.03,IF(AH450&lt;0,1.01,IF(AH450&gt;10,1.1,(1+AH450/100))))</f>
        <v>1.8685</v>
      </c>
      <c r="AS450" s="910">
        <f t="shared" si="114"/>
        <v>2.0525472499999999</v>
      </c>
      <c r="AT450" s="910">
        <f t="shared" si="120"/>
        <v>2.1387542344999999</v>
      </c>
      <c r="AU450" s="910">
        <f t="shared" si="120"/>
        <v>2.228581912349</v>
      </c>
      <c r="AV450" s="910">
        <f t="shared" si="120"/>
        <v>2.3221823526676579</v>
      </c>
      <c r="AW450" s="669">
        <f t="shared" si="115"/>
        <v>10.610565749516658</v>
      </c>
      <c r="AX450" s="770">
        <f t="shared" si="116"/>
        <v>29.621903264982297</v>
      </c>
      <c r="AY450" s="959">
        <v>1.61</v>
      </c>
      <c r="AZ450" s="896">
        <v>15.290000000000001</v>
      </c>
      <c r="BA450" s="896">
        <v>-20.309999999999999</v>
      </c>
      <c r="BB450" s="896">
        <v>-13.83</v>
      </c>
      <c r="BC450" s="896">
        <v>-3.82</v>
      </c>
      <c r="BE450" s="641">
        <v>2008</v>
      </c>
      <c r="BF450" s="922">
        <f t="shared" si="117"/>
        <v>1</v>
      </c>
      <c r="BG450" s="906">
        <v>7.1</v>
      </c>
    </row>
    <row r="451" spans="1:59" ht="11.25" customHeight="1" x14ac:dyDescent="0.2">
      <c r="A451" s="887" t="s">
        <v>1390</v>
      </c>
      <c r="B451" s="899" t="s">
        <v>1391</v>
      </c>
      <c r="C451" s="957" t="s">
        <v>108</v>
      </c>
      <c r="D451" s="957" t="s">
        <v>4355</v>
      </c>
      <c r="E451" s="754">
        <v>9</v>
      </c>
      <c r="F451" s="1235">
        <v>470</v>
      </c>
      <c r="G451" s="1213" t="s">
        <v>37</v>
      </c>
      <c r="H451" s="1213" t="s">
        <v>37</v>
      </c>
      <c r="I451" s="898">
        <v>14.4</v>
      </c>
      <c r="J451" s="669">
        <f t="shared" si="104"/>
        <v>3.4722222222222223</v>
      </c>
      <c r="K451" s="901">
        <v>0.125</v>
      </c>
      <c r="L451" s="911">
        <v>4</v>
      </c>
      <c r="M451" s="660">
        <f t="shared" si="105"/>
        <v>0.5</v>
      </c>
      <c r="N451" s="894" t="s">
        <v>107</v>
      </c>
      <c r="O451" s="756">
        <v>0.115</v>
      </c>
      <c r="P451" s="885">
        <v>43593</v>
      </c>
      <c r="Q451" s="885">
        <v>43602</v>
      </c>
      <c r="R451" s="660">
        <f t="shared" si="106"/>
        <v>8.6956521739130395</v>
      </c>
      <c r="S451" s="721">
        <f>IF(INDEX(Historical!$D$7:$D$1379,MATCH(B451,Historical!$B$7:$B$1403,0))=0,"n/a",(INDEX(Historical!$C$7:$C$1381,MATCH(B451,Historical!$B$7:$B$1403,0))/INDEX(Historical!$D$7:$D$1379,MATCH(B451,Historical!$B$7:$B$1403,0))-1)*100)</f>
        <v>10.1123595505618</v>
      </c>
      <c r="T451" s="721">
        <f>IF(INDEX(Historical!$F$7:$F$1372,MATCH(B451,Historical!$B$7:$B$1403,0))=0,"n/a",((INDEX(Historical!$C$7:$C$1381,MATCH(B451,Historical!$B$7:$B$1403,0))/INDEX(Historical!$F$7:$F$1372,MATCH(B451,Historical!$B$7:$B$1403,0)))^(1/3)-1)*100)</f>
        <v>9.8157887721507677</v>
      </c>
      <c r="U451" s="721">
        <f>IF(INDEX(Historical!$H$7:$H$1372,MATCH(B451,Historical!$B$7:$B$1403,0))=0,"n/a",((INDEX(Historical!$C$7:$C$1381,MATCH(B451,Historical!$B$7:$B$1403,0))/INDEX(Historical!$H$7:$H$1372,MATCH(B451,Historical!$B$7:$B$1403,0)))^(1/5)-1)*100)</f>
        <v>10.84272762737859</v>
      </c>
      <c r="V451" s="721">
        <f>IF(INDEX(Historical!$O$7:$O$1372,MATCH(B451,Historical!$B$7:$B$1403,0))=0,"n/a",((INDEX(Historical!$C$7:$C$1381,MATCH(B451,Historical!$B$7:$B$1403,0))/INDEX(Historical!$O$7:$O$1372,MATCH(B451,Historical!$B$7:$B$1403,0)))^(1/10)-1)*100)</f>
        <v>6.5776555439444939</v>
      </c>
      <c r="W451" s="722">
        <f t="shared" si="107"/>
        <v>1.6484182783576433</v>
      </c>
      <c r="X451" s="723">
        <f t="shared" si="108"/>
        <v>0.82768913186096094</v>
      </c>
      <c r="Y451" s="679"/>
      <c r="Z451" s="669">
        <f t="shared" si="109"/>
        <v>37.878787878787875</v>
      </c>
      <c r="AA451" s="910">
        <f t="shared" si="110"/>
        <v>10.909090909090908</v>
      </c>
      <c r="AB451" s="911">
        <v>12</v>
      </c>
      <c r="AC451" s="889">
        <v>1.32</v>
      </c>
      <c r="AD451" s="889">
        <v>1.21</v>
      </c>
      <c r="AE451" s="889">
        <v>3.07</v>
      </c>
      <c r="AF451" s="889">
        <v>1.02</v>
      </c>
      <c r="AG451" s="889">
        <v>9.5</v>
      </c>
      <c r="AH451" s="889">
        <v>19</v>
      </c>
      <c r="AI451" s="889">
        <v>5.33</v>
      </c>
      <c r="AJ451" s="889">
        <v>13.100000000000001</v>
      </c>
      <c r="AK451" s="889">
        <v>9</v>
      </c>
      <c r="AL451" s="902">
        <v>733.93</v>
      </c>
      <c r="AM451" s="896">
        <v>1.7000000000000002</v>
      </c>
      <c r="AN451" s="889">
        <v>0.17</v>
      </c>
      <c r="AO451" s="762">
        <f t="shared" si="111"/>
        <v>3.4058589405099031</v>
      </c>
      <c r="AP451" s="763">
        <f t="shared" si="112"/>
        <v>14.314949849600811</v>
      </c>
      <c r="AQ451" s="912">
        <f t="shared" si="113"/>
        <v>-29.676074160677391</v>
      </c>
      <c r="AR451" s="669">
        <f>INDEX(Historical!$C$7:$C$1381,MATCH(B451,Historical!$B$7:$B$1403,0))*IF(AH451="n/a",1.03,IF(AH451&lt;0,1.01,IF(AH451&gt;10,1.1,(1+AH451/100))))</f>
        <v>0.53900000000000003</v>
      </c>
      <c r="AS451" s="910">
        <f t="shared" si="114"/>
        <v>0.56772869999999998</v>
      </c>
      <c r="AT451" s="910">
        <f t="shared" si="120"/>
        <v>0.61882428300000003</v>
      </c>
      <c r="AU451" s="910">
        <f t="shared" si="120"/>
        <v>0.67451846847000008</v>
      </c>
      <c r="AV451" s="910">
        <f t="shared" si="120"/>
        <v>0.73522513063230011</v>
      </c>
      <c r="AW451" s="669">
        <f t="shared" si="115"/>
        <v>3.1352965821023</v>
      </c>
      <c r="AX451" s="770">
        <f t="shared" si="116"/>
        <v>21.772892931265972</v>
      </c>
      <c r="AY451" s="959">
        <v>0.87</v>
      </c>
      <c r="AZ451" s="896">
        <v>1.37</v>
      </c>
      <c r="BA451" s="896">
        <v>-18.29</v>
      </c>
      <c r="BB451" s="896">
        <v>-14.280000000000001</v>
      </c>
      <c r="BC451" s="896">
        <v>-10.6</v>
      </c>
      <c r="BE451" s="641">
        <v>2011</v>
      </c>
      <c r="BF451" s="922">
        <f t="shared" si="117"/>
        <v>0</v>
      </c>
      <c r="BG451" s="906">
        <v>1</v>
      </c>
    </row>
    <row r="452" spans="1:59" ht="11.25" customHeight="1" x14ac:dyDescent="0.2">
      <c r="A452" s="887" t="s">
        <v>1398</v>
      </c>
      <c r="B452" s="899" t="s">
        <v>1399</v>
      </c>
      <c r="C452" s="957" t="s">
        <v>246</v>
      </c>
      <c r="D452" s="957" t="s">
        <v>4350</v>
      </c>
      <c r="E452" s="754">
        <v>10</v>
      </c>
      <c r="F452" s="1235">
        <v>413</v>
      </c>
      <c r="G452" s="1235" t="s">
        <v>106</v>
      </c>
      <c r="H452" s="1235" t="s">
        <v>106</v>
      </c>
      <c r="I452" s="898">
        <v>111.2</v>
      </c>
      <c r="J452" s="669">
        <f t="shared" si="104"/>
        <v>2.7697841726618702</v>
      </c>
      <c r="K452" s="901">
        <v>0.77</v>
      </c>
      <c r="L452" s="911">
        <v>4</v>
      </c>
      <c r="M452" s="660">
        <f t="shared" si="105"/>
        <v>3.08</v>
      </c>
      <c r="N452" s="894" t="s">
        <v>3957</v>
      </c>
      <c r="O452" s="756">
        <v>0.75</v>
      </c>
      <c r="P452" s="885">
        <v>43888</v>
      </c>
      <c r="Q452" s="885">
        <v>43908</v>
      </c>
      <c r="R452" s="660">
        <f t="shared" si="106"/>
        <v>2.6666666666666687</v>
      </c>
      <c r="S452" s="721">
        <f>IF(INDEX(Historical!$D$7:$D$1379,MATCH(B452,Historical!$B$7:$B$1403,0))=0,"n/a",(INDEX(Historical!$C$7:$C$1381,MATCH(B452,Historical!$B$7:$B$1403,0))/INDEX(Historical!$D$7:$D$1379,MATCH(B452,Historical!$B$7:$B$1403,0))-1)*100)</f>
        <v>7.1428571428571397</v>
      </c>
      <c r="T452" s="721">
        <f>IF(INDEX(Historical!$F$7:$F$1372,MATCH(B452,Historical!$B$7:$B$1403,0))=0,"n/a",((INDEX(Historical!$C$7:$C$1381,MATCH(B452,Historical!$B$7:$B$1403,0))/INDEX(Historical!$F$7:$F$1372,MATCH(B452,Historical!$B$7:$B$1403,0)))^(1/3)-1)*100)</f>
        <v>35.72088082974534</v>
      </c>
      <c r="U452" s="721">
        <f>IF(INDEX(Historical!$H$7:$H$1372,MATCH(B452,Historical!$B$7:$B$1403,0))=0,"n/a",((INDEX(Historical!$C$7:$C$1381,MATCH(B452,Historical!$B$7:$B$1403,0))/INDEX(Historical!$H$7:$H$1372,MATCH(B452,Historical!$B$7:$B$1403,0)))^(1/5)-1)*100)</f>
        <v>30.258554234867606</v>
      </c>
      <c r="V452" s="721" t="str">
        <f>IF(INDEX(Historical!$O$7:$O$1372,MATCH(B452,Historical!$B$7:$B$1403,0))=0,"n/a",((INDEX(Historical!$C$7:$C$1381,MATCH(B452,Historical!$B$7:$B$1403,0))/INDEX(Historical!$O$7:$O$1372,MATCH(B452,Historical!$B$7:$B$1403,0)))^(1/10)-1)*100)</f>
        <v>n/a</v>
      </c>
      <c r="W452" s="722" t="str">
        <f t="shared" si="107"/>
        <v>n/a</v>
      </c>
      <c r="X452" s="723">
        <f t="shared" si="108"/>
        <v>3.7356239796132851</v>
      </c>
      <c r="Y452" s="679"/>
      <c r="Z452" s="669">
        <f t="shared" si="109"/>
        <v>25.349794238683128</v>
      </c>
      <c r="AA452" s="910">
        <f t="shared" si="110"/>
        <v>9.1522633744855959</v>
      </c>
      <c r="AB452" s="911">
        <v>12</v>
      </c>
      <c r="AC452" s="889">
        <v>12.15</v>
      </c>
      <c r="AD452" s="889" t="s">
        <v>136</v>
      </c>
      <c r="AE452" s="889">
        <v>0.35</v>
      </c>
      <c r="AF452" s="889">
        <v>1.55</v>
      </c>
      <c r="AG452" s="889">
        <v>17.7</v>
      </c>
      <c r="AH452" s="889">
        <v>-29.599999999999998</v>
      </c>
      <c r="AI452" s="889">
        <v>10.66</v>
      </c>
      <c r="AJ452" s="889">
        <v>8.1</v>
      </c>
      <c r="AK452" s="889">
        <v>-2.1399999999999997</v>
      </c>
      <c r="AL452" s="902">
        <v>7030</v>
      </c>
      <c r="AM452" s="896">
        <v>0.2</v>
      </c>
      <c r="AN452" s="889">
        <v>0.53</v>
      </c>
      <c r="AO452" s="762">
        <f t="shared" si="111"/>
        <v>23.876075033043879</v>
      </c>
      <c r="AP452" s="763">
        <f t="shared" si="112"/>
        <v>33.028338407529475</v>
      </c>
      <c r="AQ452" s="912">
        <f t="shared" si="113"/>
        <v>-20.596646501121519</v>
      </c>
      <c r="AR452" s="669">
        <f>INDEX(Historical!$C$7:$C$1381,MATCH(B452,Historical!$B$7:$B$1403,0))*IF(AH452="n/a",1.03,IF(AH452&lt;0,1.01,IF(AH452&gt;10,1.1,(1+AH452/100))))</f>
        <v>3.0300000000000002</v>
      </c>
      <c r="AS452" s="910">
        <f t="shared" si="114"/>
        <v>3.3330000000000006</v>
      </c>
      <c r="AT452" s="910">
        <f t="shared" si="120"/>
        <v>3.3663300000000005</v>
      </c>
      <c r="AU452" s="910">
        <f t="shared" si="120"/>
        <v>3.3999933000000007</v>
      </c>
      <c r="AV452" s="910">
        <f t="shared" si="120"/>
        <v>3.4339932330000007</v>
      </c>
      <c r="AW452" s="669">
        <f t="shared" si="115"/>
        <v>16.563316533000002</v>
      </c>
      <c r="AX452" s="770">
        <f t="shared" si="116"/>
        <v>14.89506882464029</v>
      </c>
      <c r="AY452" s="959">
        <v>1.52</v>
      </c>
      <c r="AZ452" s="896">
        <v>5.8000000000000007</v>
      </c>
      <c r="BA452" s="896">
        <v>-30.12</v>
      </c>
      <c r="BB452" s="896">
        <v>-15.079999999999998</v>
      </c>
      <c r="BC452" s="896">
        <v>-11.44</v>
      </c>
      <c r="BE452" s="641">
        <v>2011</v>
      </c>
      <c r="BF452" s="922">
        <f t="shared" si="117"/>
        <v>0</v>
      </c>
      <c r="BG452" s="906">
        <v>6</v>
      </c>
    </row>
    <row r="453" spans="1:59" ht="11.25" customHeight="1" x14ac:dyDescent="0.2">
      <c r="A453" s="887" t="s">
        <v>660</v>
      </c>
      <c r="B453" s="899" t="s">
        <v>661</v>
      </c>
      <c r="C453" s="957" t="s">
        <v>112</v>
      </c>
      <c r="D453" s="957" t="s">
        <v>212</v>
      </c>
      <c r="E453" s="754">
        <v>25</v>
      </c>
      <c r="F453" s="1235">
        <v>138</v>
      </c>
      <c r="G453" s="1235" t="s">
        <v>37</v>
      </c>
      <c r="H453" s="1235" t="s">
        <v>37</v>
      </c>
      <c r="I453" s="889">
        <v>81.89</v>
      </c>
      <c r="J453" s="669">
        <f t="shared" si="104"/>
        <v>2.3934546342654781</v>
      </c>
      <c r="K453" s="908">
        <v>0.49</v>
      </c>
      <c r="L453" s="911">
        <v>4</v>
      </c>
      <c r="M453" s="660">
        <f t="shared" si="105"/>
        <v>1.96</v>
      </c>
      <c r="N453" s="894" t="s">
        <v>465</v>
      </c>
      <c r="O453" s="757">
        <v>0.47</v>
      </c>
      <c r="P453" s="885">
        <v>43829</v>
      </c>
      <c r="Q453" s="885">
        <v>43845</v>
      </c>
      <c r="R453" s="660">
        <f t="shared" si="106"/>
        <v>4.2553191489361746</v>
      </c>
      <c r="S453" s="721">
        <f>IF(INDEX(Historical!$D$7:$D$1379,MATCH(B453,Historical!$B$7:$B$1403,0))=0,"n/a",(INDEX(Historical!$C$7:$C$1381,MATCH(B453,Historical!$B$7:$B$1403,0))/INDEX(Historical!$D$7:$D$1379,MATCH(B453,Historical!$B$7:$B$1403,0))-1)*100)</f>
        <v>20.512820512820507</v>
      </c>
      <c r="T453" s="721">
        <f>IF(INDEX(Historical!$F$7:$F$1372,MATCH(B453,Historical!$B$7:$B$1403,0))=0,"n/a",((INDEX(Historical!$C$7:$C$1381,MATCH(B453,Historical!$B$7:$B$1403,0))/INDEX(Historical!$F$7:$F$1372,MATCH(B453,Historical!$B$7:$B$1403,0)))^(1/3)-1)*100)</f>
        <v>13.670898594408598</v>
      </c>
      <c r="U453" s="721">
        <f>IF(INDEX(Historical!$H$7:$H$1372,MATCH(B453,Historical!$B$7:$B$1403,0))=0,"n/a",((INDEX(Historical!$C$7:$C$1381,MATCH(B453,Historical!$B$7:$B$1403,0))/INDEX(Historical!$H$7:$H$1372,MATCH(B453,Historical!$B$7:$B$1403,0)))^(1/5)-1)*100)</f>
        <v>15.36498246073117</v>
      </c>
      <c r="V453" s="721">
        <f>IF(INDEX(Historical!$O$7:$O$1372,MATCH(B453,Historical!$B$7:$B$1403,0))=0,"n/a",((INDEX(Historical!$C$7:$C$1381,MATCH(B453,Historical!$B$7:$B$1403,0))/INDEX(Historical!$O$7:$O$1372,MATCH(B453,Historical!$B$7:$B$1403,0)))^(1/10)-1)*100)</f>
        <v>13.286043385171364</v>
      </c>
      <c r="W453" s="722">
        <f t="shared" si="107"/>
        <v>1.1564754092162699</v>
      </c>
      <c r="X453" s="723">
        <f t="shared" si="108"/>
        <v>3.5732517350537605</v>
      </c>
      <c r="Y453" s="679"/>
      <c r="Z453" s="669">
        <f t="shared" si="109"/>
        <v>41.880341880341881</v>
      </c>
      <c r="AA453" s="910">
        <f t="shared" si="110"/>
        <v>17.497863247863251</v>
      </c>
      <c r="AB453" s="911">
        <v>12</v>
      </c>
      <c r="AC453" s="889">
        <v>4.68</v>
      </c>
      <c r="AD453" s="889">
        <v>2.52</v>
      </c>
      <c r="AE453" s="889">
        <v>1.7</v>
      </c>
      <c r="AF453" s="889">
        <v>6.19</v>
      </c>
      <c r="AG453" s="889">
        <v>36.9</v>
      </c>
      <c r="AH453" s="889">
        <v>5.7</v>
      </c>
      <c r="AI453" s="889">
        <v>14.34</v>
      </c>
      <c r="AJ453" s="889">
        <v>4.3</v>
      </c>
      <c r="AK453" s="889">
        <v>6.9500000000000011</v>
      </c>
      <c r="AL453" s="902">
        <v>5100</v>
      </c>
      <c r="AM453" s="896">
        <v>1.4000000000000001</v>
      </c>
      <c r="AN453" s="889">
        <v>0.89</v>
      </c>
      <c r="AO453" s="762">
        <f t="shared" si="111"/>
        <v>0.26057384713339715</v>
      </c>
      <c r="AP453" s="763">
        <f t="shared" si="112"/>
        <v>17.758437094996648</v>
      </c>
      <c r="AQ453" s="912">
        <f t="shared" si="113"/>
        <v>119.40502729404207</v>
      </c>
      <c r="AR453" s="669">
        <f>INDEX(Historical!$C$7:$C$1381,MATCH(B453,Historical!$B$7:$B$1403,0))*IF(AH453="n/a",1.03,IF(AH453&lt;0,1.01,IF(AH453&gt;10,1.1,(1+AH453/100))))</f>
        <v>1.9871599999999998</v>
      </c>
      <c r="AS453" s="910">
        <f t="shared" si="114"/>
        <v>2.1858759999999999</v>
      </c>
      <c r="AT453" s="910">
        <f t="shared" si="120"/>
        <v>2.3377943820000002</v>
      </c>
      <c r="AU453" s="910">
        <f t="shared" si="120"/>
        <v>2.5002710915490005</v>
      </c>
      <c r="AV453" s="910">
        <f t="shared" si="120"/>
        <v>2.6740399324116564</v>
      </c>
      <c r="AW453" s="669">
        <f t="shared" si="115"/>
        <v>11.685141405960657</v>
      </c>
      <c r="AX453" s="770">
        <f t="shared" si="116"/>
        <v>14.269314209257121</v>
      </c>
      <c r="AY453" s="959">
        <v>1.27</v>
      </c>
      <c r="AZ453" s="896">
        <v>8.36</v>
      </c>
      <c r="BA453" s="896">
        <v>-16.71</v>
      </c>
      <c r="BB453" s="896">
        <v>-12.75</v>
      </c>
      <c r="BC453" s="896">
        <v>-6.15</v>
      </c>
      <c r="BE453" s="641">
        <v>1996</v>
      </c>
      <c r="BF453" s="922">
        <f t="shared" si="117"/>
        <v>2</v>
      </c>
      <c r="BG453" s="906">
        <v>13.3</v>
      </c>
    </row>
    <row r="454" spans="1:59" ht="11.25" customHeight="1" x14ac:dyDescent="0.2">
      <c r="A454" s="887" t="s">
        <v>268</v>
      </c>
      <c r="B454" s="899" t="s">
        <v>269</v>
      </c>
      <c r="C454" s="957" t="s">
        <v>246</v>
      </c>
      <c r="D454" s="957" t="s">
        <v>4367</v>
      </c>
      <c r="E454" s="754">
        <v>48</v>
      </c>
      <c r="F454" s="1235">
        <v>35</v>
      </c>
      <c r="G454" s="1191" t="s">
        <v>106</v>
      </c>
      <c r="H454" s="1191" t="s">
        <v>106</v>
      </c>
      <c r="I454" s="889">
        <v>39.659999999999997</v>
      </c>
      <c r="J454" s="669">
        <f t="shared" si="104"/>
        <v>4.034291477559254</v>
      </c>
      <c r="K454" s="901">
        <v>0.4</v>
      </c>
      <c r="L454" s="911">
        <v>4</v>
      </c>
      <c r="M454" s="660">
        <f t="shared" si="105"/>
        <v>1.6</v>
      </c>
      <c r="N454" s="894" t="s">
        <v>181</v>
      </c>
      <c r="O454" s="756">
        <v>0.38</v>
      </c>
      <c r="P454" s="885">
        <v>43629</v>
      </c>
      <c r="Q454" s="885">
        <v>43661</v>
      </c>
      <c r="R454" s="660">
        <f t="shared" si="106"/>
        <v>5.2631578947368469</v>
      </c>
      <c r="S454" s="721">
        <f>IF(INDEX(Historical!$D$7:$D$1379,MATCH(B454,Historical!$B$7:$B$1403,0))=0,"n/a",(INDEX(Historical!$C$7:$C$1381,MATCH(B454,Historical!$B$7:$B$1403,0))/INDEX(Historical!$D$7:$D$1379,MATCH(B454,Historical!$B$7:$B$1403,0))-1)*100)</f>
        <v>5.4054054054054168</v>
      </c>
      <c r="T454" s="721">
        <f>IF(INDEX(Historical!$F$7:$F$1372,MATCH(B454,Historical!$B$7:$B$1403,0))=0,"n/a",((INDEX(Historical!$C$7:$C$1381,MATCH(B454,Historical!$B$7:$B$1403,0))/INDEX(Historical!$F$7:$F$1372,MATCH(B454,Historical!$B$7:$B$1403,0)))^(1/3)-1)*100)</f>
        <v>5.7264270346431223</v>
      </c>
      <c r="U454" s="721">
        <f>IF(INDEX(Historical!$H$7:$H$1372,MATCH(B454,Historical!$B$7:$B$1403,0))=0,"n/a",((INDEX(Historical!$C$7:$C$1381,MATCH(B454,Historical!$B$7:$B$1403,0))/INDEX(Historical!$H$7:$H$1372,MATCH(B454,Historical!$B$7:$B$1403,0)))^(1/5)-1)*100)</f>
        <v>5.2126224443751035</v>
      </c>
      <c r="V454" s="721">
        <f>IF(INDEX(Historical!$O$7:$O$1372,MATCH(B454,Historical!$B$7:$B$1403,0))=0,"n/a",((INDEX(Historical!$C$7:$C$1381,MATCH(B454,Historical!$B$7:$B$1403,0))/INDEX(Historical!$O$7:$O$1372,MATCH(B454,Historical!$B$7:$B$1403,0)))^(1/10)-1)*100)</f>
        <v>4.4432367708736376</v>
      </c>
      <c r="W454" s="722">
        <f t="shared" si="107"/>
        <v>1.1731588283894643</v>
      </c>
      <c r="X454" s="723">
        <f t="shared" si="108"/>
        <v>0.53738375715207243</v>
      </c>
      <c r="Y454" s="899"/>
      <c r="Z454" s="669">
        <f t="shared" si="109"/>
        <v>64.777327935222672</v>
      </c>
      <c r="AA454" s="910">
        <f t="shared" si="110"/>
        <v>16.056680161943316</v>
      </c>
      <c r="AB454" s="911">
        <v>12</v>
      </c>
      <c r="AC454" s="889">
        <v>2.4700000000000002</v>
      </c>
      <c r="AD454" s="889">
        <v>3.09</v>
      </c>
      <c r="AE454" s="889">
        <v>1.1100000000000001</v>
      </c>
      <c r="AF454" s="889">
        <v>4.08</v>
      </c>
      <c r="AG454" s="889">
        <v>26.700000000000003</v>
      </c>
      <c r="AH454" s="889">
        <v>9.6</v>
      </c>
      <c r="AI454" s="889">
        <v>10.82</v>
      </c>
      <c r="AJ454" s="889">
        <v>9.7000000000000011</v>
      </c>
      <c r="AK454" s="889">
        <v>5.2</v>
      </c>
      <c r="AL454" s="902">
        <v>5280</v>
      </c>
      <c r="AM454" s="896">
        <v>1</v>
      </c>
      <c r="AN454" s="889">
        <v>1.61</v>
      </c>
      <c r="AO454" s="762">
        <f t="shared" si="111"/>
        <v>-6.8097662400089582</v>
      </c>
      <c r="AP454" s="763">
        <f t="shared" si="112"/>
        <v>9.2469139219343575</v>
      </c>
      <c r="AQ454" s="912">
        <f t="shared" si="113"/>
        <v>70.634443651696202</v>
      </c>
      <c r="AR454" s="669">
        <f>INDEX(Historical!$C$7:$C$1381,MATCH(B454,Historical!$B$7:$B$1403,0))*IF(AH454="n/a",1.03,IF(AH454&lt;0,1.01,IF(AH454&gt;10,1.1,(1+AH454/100))))</f>
        <v>1.7097600000000002</v>
      </c>
      <c r="AS454" s="910">
        <f t="shared" si="114"/>
        <v>1.8807360000000004</v>
      </c>
      <c r="AT454" s="910">
        <f t="shared" si="120"/>
        <v>1.9785342720000005</v>
      </c>
      <c r="AU454" s="910">
        <f t="shared" si="120"/>
        <v>2.0814180541440006</v>
      </c>
      <c r="AV454" s="910">
        <f t="shared" si="120"/>
        <v>2.1896517929594888</v>
      </c>
      <c r="AW454" s="669">
        <f t="shared" si="115"/>
        <v>9.8401001191034894</v>
      </c>
      <c r="AX454" s="770">
        <f t="shared" si="116"/>
        <v>24.81114503051813</v>
      </c>
      <c r="AY454" s="959">
        <v>1.07</v>
      </c>
      <c r="AZ454" s="896">
        <v>12.19</v>
      </c>
      <c r="BA454" s="896">
        <v>-28.439999999999998</v>
      </c>
      <c r="BB454" s="896">
        <v>-18.11</v>
      </c>
      <c r="BC454" s="896">
        <v>-9.2899999999999991</v>
      </c>
      <c r="BE454" s="641">
        <v>1972</v>
      </c>
      <c r="BF454" s="922">
        <f t="shared" si="117"/>
        <v>5</v>
      </c>
      <c r="BG454" s="906">
        <v>6.8000000000000007</v>
      </c>
    </row>
    <row r="455" spans="1:59" s="796" customFormat="1" ht="11.25" customHeight="1" x14ac:dyDescent="0.2">
      <c r="A455" s="664" t="s">
        <v>1418</v>
      </c>
      <c r="B455" s="804" t="s">
        <v>1419</v>
      </c>
      <c r="C455" s="957" t="s">
        <v>4207</v>
      </c>
      <c r="D455" s="957" t="s">
        <v>4354</v>
      </c>
      <c r="E455" s="778">
        <v>10</v>
      </c>
      <c r="F455" s="1235">
        <v>363</v>
      </c>
      <c r="G455" s="1234" t="s">
        <v>106</v>
      </c>
      <c r="H455" s="1234" t="s">
        <v>106</v>
      </c>
      <c r="I455" s="779">
        <v>159.68</v>
      </c>
      <c r="J455" s="780">
        <f t="shared" ref="J455:J518" si="121">(M455/I455)*100</f>
        <v>1.2024048096192386</v>
      </c>
      <c r="K455" s="781">
        <v>0.48</v>
      </c>
      <c r="L455" s="782">
        <v>4</v>
      </c>
      <c r="M455" s="783">
        <f t="shared" ref="M455:M518" si="122">K455*L455</f>
        <v>1.92</v>
      </c>
      <c r="N455" s="784" t="s">
        <v>428</v>
      </c>
      <c r="O455" s="785">
        <v>0.43</v>
      </c>
      <c r="P455" s="786">
        <v>43698</v>
      </c>
      <c r="Q455" s="786">
        <v>43713</v>
      </c>
      <c r="R455" s="783">
        <f t="shared" ref="R455:R518" si="123">(K455-O455)/O455*100</f>
        <v>11.627906976744184</v>
      </c>
      <c r="S455" s="721">
        <f>IF(INDEX(Historical!$D$7:$D$1379,MATCH(B455,Historical!$B$7:$B$1403,0))=0,"n/a",(INDEX(Historical!$C$7:$C$1381,MATCH(B455,Historical!$B$7:$B$1403,0))/INDEX(Historical!$D$7:$D$1379,MATCH(B455,Historical!$B$7:$B$1403,0))-1)*100)</f>
        <v>13.749999999999996</v>
      </c>
      <c r="T455" s="721">
        <f>IF(INDEX(Historical!$F$7:$F$1372,MATCH(B455,Historical!$B$7:$B$1403,0))=0,"n/a",((INDEX(Historical!$C$7:$C$1381,MATCH(B455,Historical!$B$7:$B$1403,0))/INDEX(Historical!$F$7:$F$1372,MATCH(B455,Historical!$B$7:$B$1403,0)))^(1/3)-1)*100)</f>
        <v>13.644886946224833</v>
      </c>
      <c r="U455" s="721">
        <f>IF(INDEX(Historical!$H$7:$H$1372,MATCH(B455,Historical!$B$7:$B$1403,0))=0,"n/a",((INDEX(Historical!$C$7:$C$1381,MATCH(B455,Historical!$B$7:$B$1403,0))/INDEX(Historical!$H$7:$H$1372,MATCH(B455,Historical!$B$7:$B$1403,0)))^(1/5)-1)*100)</f>
        <v>14.127080293376215</v>
      </c>
      <c r="V455" s="721" t="str">
        <f>IF(INDEX(Historical!$O$7:$O$1372,MATCH(B455,Historical!$B$7:$B$1403,0))=0,"n/a",((INDEX(Historical!$C$7:$C$1381,MATCH(B455,Historical!$B$7:$B$1403,0))/INDEX(Historical!$O$7:$O$1372,MATCH(B455,Historical!$B$7:$B$1403,0)))^(1/10)-1)*100)</f>
        <v>n/a</v>
      </c>
      <c r="W455" s="722" t="str">
        <f t="shared" ref="W455:W518" si="124">IF(OR(U455&lt;=0,U455="n/a",V455&lt;=0,V455="n/a"),"n/a",U455/V455)</f>
        <v>n/a</v>
      </c>
      <c r="X455" s="723">
        <f t="shared" ref="X455:X518" si="125">IF(OR(AJ455&lt;=0,AJ455="n/a",U455&lt;=0,U455="n/a"),"n/a",U455/AJ455)</f>
        <v>1.284280026670565</v>
      </c>
      <c r="Y455" s="804"/>
      <c r="Z455" s="780">
        <f t="shared" ref="Z455:Z518" si="126">IF(OR(AC455&lt;0.01,AC455="n/a"),"n/a",M455/AC455*100)</f>
        <v>34.285714285714285</v>
      </c>
      <c r="AA455" s="788">
        <f t="shared" ref="AA455:AA518" si="127">IF(OR(AC455&lt;0.01,AC455="n/a"),"n/a",I455/AC455)</f>
        <v>28.514285714285716</v>
      </c>
      <c r="AB455" s="782">
        <v>12</v>
      </c>
      <c r="AC455" s="789">
        <v>5.6</v>
      </c>
      <c r="AD455" s="789">
        <v>2.38</v>
      </c>
      <c r="AE455" s="789">
        <v>2.67</v>
      </c>
      <c r="AF455" s="789">
        <v>2.66</v>
      </c>
      <c r="AG455" s="789">
        <v>11.200000000000001</v>
      </c>
      <c r="AH455" s="789">
        <v>-8.4</v>
      </c>
      <c r="AI455" s="789">
        <v>20.62</v>
      </c>
      <c r="AJ455" s="789">
        <v>11</v>
      </c>
      <c r="AK455" s="789">
        <v>12</v>
      </c>
      <c r="AL455" s="790">
        <v>4010</v>
      </c>
      <c r="AM455" s="791">
        <v>2.4</v>
      </c>
      <c r="AN455" s="789">
        <v>0.46</v>
      </c>
      <c r="AO455" s="792">
        <f t="shared" ref="AO455:AO518" si="128">IF(U455="n/a","n/a",IF(AA455&lt;0,"n/a",IF(AA455="n/a","n/a",J455+U455-AA455)))</f>
        <v>-13.184800611290262</v>
      </c>
      <c r="AP455" s="793">
        <f t="shared" ref="AP455:AP518" si="129">IF(U455="n/a","n/a",J455+U455)</f>
        <v>15.329485102995454</v>
      </c>
      <c r="AQ455" s="794">
        <f t="shared" ref="AQ455:AQ518" si="130">IF(OR(AC455&lt;0.01,AF455="n/a"),"n/a",(I455/SQRT(22.5*AC455*(I455/AF455))-1)*100)</f>
        <v>83.603437392174754</v>
      </c>
      <c r="AR455" s="669">
        <f>INDEX(Historical!$C$7:$C$1381,MATCH(B455,Historical!$B$7:$B$1403,0))*IF(AH455="n/a",1.03,IF(AH455&lt;0,1.01,IF(AH455&gt;10,1.1,(1+AH455/100))))</f>
        <v>1.8382000000000001</v>
      </c>
      <c r="AS455" s="788">
        <f t="shared" ref="AS455:AS518" si="131">IF($AI455="n/a",1.03*AR455,IF($AI455&lt;0,1.01*AR455,IF($AI455&gt;10,1.1*AR455,(1+$AI455/100)*AR455)))</f>
        <v>2.0220200000000004</v>
      </c>
      <c r="AT455" s="788">
        <f t="shared" si="120"/>
        <v>2.2242220000000006</v>
      </c>
      <c r="AU455" s="788">
        <f t="shared" si="120"/>
        <v>2.446644200000001</v>
      </c>
      <c r="AV455" s="788">
        <f t="shared" si="120"/>
        <v>2.6913086200000014</v>
      </c>
      <c r="AW455" s="780">
        <f t="shared" ref="AW455:AW518" si="132">SUM(AR455:AV455)</f>
        <v>11.222394820000003</v>
      </c>
      <c r="AX455" s="795">
        <f t="shared" ref="AX455:AX518" si="133">AW455/I455*100</f>
        <v>7.0280528682364745</v>
      </c>
      <c r="AY455" s="960">
        <v>1.1399999999999999</v>
      </c>
      <c r="AZ455" s="791">
        <v>6.6000000000000005</v>
      </c>
      <c r="BA455" s="791">
        <v>-22.49</v>
      </c>
      <c r="BB455" s="791">
        <v>-14.52</v>
      </c>
      <c r="BC455" s="791">
        <v>-9.9500000000000011</v>
      </c>
      <c r="BD455" s="933"/>
      <c r="BE455" s="641">
        <v>2010</v>
      </c>
      <c r="BF455" s="922">
        <f t="shared" ref="BF455:BF518" si="134">IF(BE455&gt;2008,0,IF(BE455&gt;2001,1,IF(BE455&gt;1990,2,IF(BE455&gt;1980,3,IF(BE455&gt;1973,4,IF(BE455&gt;1970,5,IF(BE455&gt;1960,6,IF(BE455&gt;1958,7,IF(BE455&gt;1953,8,9)))))))))</f>
        <v>0</v>
      </c>
      <c r="BG455" s="847">
        <v>6.4</v>
      </c>
    </row>
    <row r="456" spans="1:59" ht="11.25" customHeight="1" x14ac:dyDescent="0.2">
      <c r="A456" s="895" t="s">
        <v>4473</v>
      </c>
      <c r="B456" s="899" t="s">
        <v>4472</v>
      </c>
      <c r="C456" s="957" t="s">
        <v>112</v>
      </c>
      <c r="D456" s="957" t="s">
        <v>4361</v>
      </c>
      <c r="E456" s="754">
        <v>18</v>
      </c>
      <c r="F456" s="1235">
        <v>187</v>
      </c>
      <c r="G456" s="1235" t="s">
        <v>37</v>
      </c>
      <c r="H456" s="1235" t="s">
        <v>37</v>
      </c>
      <c r="I456" s="898">
        <v>197.73</v>
      </c>
      <c r="J456" s="669">
        <f t="shared" si="121"/>
        <v>1.5172204521316948</v>
      </c>
      <c r="K456" s="901">
        <v>0.75</v>
      </c>
      <c r="L456" s="911">
        <v>4</v>
      </c>
      <c r="M456" s="660">
        <f t="shared" si="122"/>
        <v>3</v>
      </c>
      <c r="N456" s="894" t="s">
        <v>606</v>
      </c>
      <c r="O456" s="756">
        <v>0.68500000000000005</v>
      </c>
      <c r="P456" s="885">
        <v>43711</v>
      </c>
      <c r="Q456" s="885">
        <v>43726</v>
      </c>
      <c r="R456" s="660">
        <f t="shared" si="123"/>
        <v>9.4890510948905025</v>
      </c>
      <c r="S456" s="721">
        <f>IF(INDEX(Historical!$D$7:$D$1379,MATCH(B456,Historical!$B$7:$B$1403,0))=0,"n/a",(INDEX(Historical!$C$7:$C$1381,MATCH(B456,Historical!$B$7:$B$1403,0))/INDEX(Historical!$D$7:$D$1379,MATCH(B456,Historical!$B$7:$B$1403,0))-1)*100)</f>
        <v>14.342629482071722</v>
      </c>
      <c r="T456" s="721">
        <f>IF(INDEX(Historical!$F$7:$F$1372,MATCH(B456,Historical!$B$7:$B$1403,0))=0,"n/a",((INDEX(Historical!$C$7:$C$1381,MATCH(B456,Historical!$B$7:$B$1403,0))/INDEX(Historical!$F$7:$F$1372,MATCH(B456,Historical!$B$7:$B$1403,0)))^(1/3)-1)*100)</f>
        <v>11.687582878684765</v>
      </c>
      <c r="U456" s="721">
        <f>IF(INDEX(Historical!$H$7:$H$1372,MATCH(B456,Historical!$B$7:$B$1403,0))=0,"n/a",((INDEX(Historical!$C$7:$C$1381,MATCH(B456,Historical!$B$7:$B$1403,0))/INDEX(Historical!$H$7:$H$1372,MATCH(B456,Historical!$B$7:$B$1403,0)))^(1/5)-1)*100)</f>
        <v>10.025253760241037</v>
      </c>
      <c r="V456" s="721">
        <f>IF(INDEX(Historical!$O$7:$O$1372,MATCH(B456,Historical!$B$7:$B$1403,0))=0,"n/a",((INDEX(Historical!$C$7:$C$1381,MATCH(B456,Historical!$B$7:$B$1403,0))/INDEX(Historical!$O$7:$O$1372,MATCH(B456,Historical!$B$7:$B$1403,0)))^(1/10)-1)*100)</f>
        <v>13.073350509641957</v>
      </c>
      <c r="W456" s="722">
        <f t="shared" si="124"/>
        <v>0.76684655191086137</v>
      </c>
      <c r="X456" s="723">
        <f t="shared" si="125"/>
        <v>1.0442972666917747</v>
      </c>
      <c r="Y456" s="900"/>
      <c r="Z456" s="669">
        <f t="shared" si="126"/>
        <v>38.071065989847718</v>
      </c>
      <c r="AA456" s="910">
        <f t="shared" si="127"/>
        <v>25.092639593908629</v>
      </c>
      <c r="AB456" s="911">
        <v>6</v>
      </c>
      <c r="AC456" s="889">
        <v>7.88</v>
      </c>
      <c r="AD456" s="889">
        <v>1.84</v>
      </c>
      <c r="AE456" s="889">
        <v>6.46</v>
      </c>
      <c r="AF456" s="889">
        <v>1.93</v>
      </c>
      <c r="AG456" s="889">
        <v>11.4</v>
      </c>
      <c r="AH456" s="889">
        <v>40.1</v>
      </c>
      <c r="AI456" s="889">
        <v>13.8</v>
      </c>
      <c r="AJ456" s="889">
        <v>9.6</v>
      </c>
      <c r="AK456" s="889">
        <v>13.65</v>
      </c>
      <c r="AL456" s="902">
        <v>43910</v>
      </c>
      <c r="AM456" s="896">
        <v>0.3</v>
      </c>
      <c r="AN456" s="889">
        <v>0.31</v>
      </c>
      <c r="AO456" s="762">
        <f t="shared" si="128"/>
        <v>-13.550165381535898</v>
      </c>
      <c r="AP456" s="763">
        <f t="shared" si="129"/>
        <v>11.542474212372731</v>
      </c>
      <c r="AQ456" s="912">
        <f t="shared" si="130"/>
        <v>46.710288083152584</v>
      </c>
      <c r="AR456" s="669">
        <f>INDEX(Historical!$C$7:$C$1381,MATCH(B456,Historical!$B$7:$B$1403,0))*IF(AH456="n/a",1.03,IF(AH456&lt;0,1.01,IF(AH456&gt;10,1.1,(1+AH456/100))))</f>
        <v>3.1570000000000005</v>
      </c>
      <c r="AS456" s="910">
        <f t="shared" si="131"/>
        <v>3.472700000000001</v>
      </c>
      <c r="AT456" s="910">
        <f t="shared" si="120"/>
        <v>3.8199700000000014</v>
      </c>
      <c r="AU456" s="910">
        <f t="shared" si="120"/>
        <v>4.2019670000000016</v>
      </c>
      <c r="AV456" s="910">
        <f t="shared" si="120"/>
        <v>4.6221637000000024</v>
      </c>
      <c r="AW456" s="669">
        <f t="shared" si="132"/>
        <v>19.273800700000006</v>
      </c>
      <c r="AX456" s="770">
        <f t="shared" si="133"/>
        <v>9.7475348707833955</v>
      </c>
      <c r="AY456" s="959">
        <v>0.73</v>
      </c>
      <c r="AZ456" s="896">
        <v>26.02</v>
      </c>
      <c r="BA456" s="896">
        <v>-14.399999999999999</v>
      </c>
      <c r="BB456" s="896">
        <v>-8.08</v>
      </c>
      <c r="BC456" s="896">
        <v>-3.04</v>
      </c>
      <c r="BE456" s="641">
        <v>2002</v>
      </c>
      <c r="BF456" s="922">
        <f t="shared" si="134"/>
        <v>1</v>
      </c>
      <c r="BG456" s="906">
        <v>5.5</v>
      </c>
    </row>
    <row r="457" spans="1:59" ht="11.25" customHeight="1" x14ac:dyDescent="0.2">
      <c r="A457" s="887" t="s">
        <v>1406</v>
      </c>
      <c r="B457" s="899" t="s">
        <v>1407</v>
      </c>
      <c r="C457" s="957" t="s">
        <v>112</v>
      </c>
      <c r="D457" s="957" t="s">
        <v>1224</v>
      </c>
      <c r="E457" s="754">
        <v>10</v>
      </c>
      <c r="F457" s="1235">
        <v>359</v>
      </c>
      <c r="G457" s="1235" t="s">
        <v>106</v>
      </c>
      <c r="H457" s="1235" t="s">
        <v>106</v>
      </c>
      <c r="I457" s="898">
        <v>228.13</v>
      </c>
      <c r="J457" s="669">
        <f t="shared" si="121"/>
        <v>1.3501073949064131</v>
      </c>
      <c r="K457" s="901">
        <v>0.77</v>
      </c>
      <c r="L457" s="911">
        <v>4</v>
      </c>
      <c r="M457" s="660">
        <f t="shared" si="122"/>
        <v>3.08</v>
      </c>
      <c r="N457" s="894" t="s">
        <v>570</v>
      </c>
      <c r="O457" s="756">
        <v>0.64</v>
      </c>
      <c r="P457" s="885">
        <v>43643</v>
      </c>
      <c r="Q457" s="885">
        <v>43661</v>
      </c>
      <c r="R457" s="660">
        <f t="shared" si="123"/>
        <v>20.3125</v>
      </c>
      <c r="S457" s="721">
        <f>IF(INDEX(Historical!$D$7:$D$1379,MATCH(B457,Historical!$B$7:$B$1403,0))=0,"n/a",(INDEX(Historical!$C$7:$C$1381,MATCH(B457,Historical!$B$7:$B$1403,0))/INDEX(Historical!$D$7:$D$1379,MATCH(B457,Historical!$B$7:$B$1403,0))-1)*100)</f>
        <v>22.608695652173914</v>
      </c>
      <c r="T457" s="721">
        <f>IF(INDEX(Historical!$F$7:$F$1372,MATCH(B457,Historical!$B$7:$B$1403,0))=0,"n/a",((INDEX(Historical!$C$7:$C$1381,MATCH(B457,Historical!$B$7:$B$1403,0))/INDEX(Historical!$F$7:$F$1372,MATCH(B457,Historical!$B$7:$B$1403,0)))^(1/3)-1)*100)</f>
        <v>21.300895521799635</v>
      </c>
      <c r="U457" s="721">
        <f>IF(INDEX(Historical!$H$7:$H$1372,MATCH(B457,Historical!$B$7:$B$1403,0))=0,"n/a",((INDEX(Historical!$C$7:$C$1381,MATCH(B457,Historical!$B$7:$B$1403,0))/INDEX(Historical!$H$7:$H$1372,MATCH(B457,Historical!$B$7:$B$1403,0)))^(1/5)-1)*100)</f>
        <v>21.161619749413418</v>
      </c>
      <c r="V457" s="721">
        <f>IF(INDEX(Historical!$O$7:$O$1372,MATCH(B457,Historical!$B$7:$B$1403,0))=0,"n/a",((INDEX(Historical!$C$7:$C$1381,MATCH(B457,Historical!$B$7:$B$1403,0))/INDEX(Historical!$O$7:$O$1372,MATCH(B457,Historical!$B$7:$B$1403,0)))^(1/10)-1)*100)</f>
        <v>17.545527192670328</v>
      </c>
      <c r="W457" s="722">
        <f t="shared" si="124"/>
        <v>1.206097686152954</v>
      </c>
      <c r="X457" s="723">
        <f t="shared" si="125"/>
        <v>1.090805141722341</v>
      </c>
      <c r="Y457" s="899"/>
      <c r="Z457" s="669">
        <f t="shared" si="126"/>
        <v>29.643888354186714</v>
      </c>
      <c r="AA457" s="910">
        <f t="shared" si="127"/>
        <v>21.956689124157844</v>
      </c>
      <c r="AB457" s="911">
        <v>12</v>
      </c>
      <c r="AC457" s="889">
        <v>10.39</v>
      </c>
      <c r="AD457" s="889">
        <v>2.12</v>
      </c>
      <c r="AE457" s="889">
        <v>2.33</v>
      </c>
      <c r="AF457" s="891" t="s">
        <v>136</v>
      </c>
      <c r="AG457" s="889">
        <v>-188</v>
      </c>
      <c r="AH457" s="889">
        <v>16.900000000000002</v>
      </c>
      <c r="AI457" s="889">
        <v>10.32</v>
      </c>
      <c r="AJ457" s="889">
        <v>19.400000000000002</v>
      </c>
      <c r="AK457" s="889">
        <v>10.36</v>
      </c>
      <c r="AL457" s="902">
        <v>8870</v>
      </c>
      <c r="AM457" s="896">
        <v>1.2</v>
      </c>
      <c r="AN457" s="892" t="s">
        <v>136</v>
      </c>
      <c r="AO457" s="762">
        <f t="shared" si="128"/>
        <v>0.55503802016198733</v>
      </c>
      <c r="AP457" s="763">
        <f t="shared" si="129"/>
        <v>22.511727144319831</v>
      </c>
      <c r="AQ457" s="912" t="str">
        <f t="shared" si="130"/>
        <v>n/a</v>
      </c>
      <c r="AR457" s="669">
        <f>INDEX(Historical!$C$7:$C$1381,MATCH(B457,Historical!$B$7:$B$1403,0))*IF(AH457="n/a",1.03,IF(AH457&lt;0,1.01,IF(AH457&gt;10,1.1,(1+AH457/100))))</f>
        <v>3.1019999999999999</v>
      </c>
      <c r="AS457" s="910">
        <f t="shared" si="131"/>
        <v>3.4122000000000003</v>
      </c>
      <c r="AT457" s="910">
        <f t="shared" si="120"/>
        <v>3.7534200000000006</v>
      </c>
      <c r="AU457" s="910">
        <f t="shared" si="120"/>
        <v>4.1287620000000009</v>
      </c>
      <c r="AV457" s="910">
        <f t="shared" si="120"/>
        <v>4.5416382000000013</v>
      </c>
      <c r="AW457" s="669">
        <f t="shared" si="132"/>
        <v>18.938020200000004</v>
      </c>
      <c r="AX457" s="770">
        <f t="shared" si="133"/>
        <v>8.3014159470477384</v>
      </c>
      <c r="AY457" s="959">
        <v>0.88</v>
      </c>
      <c r="AZ457" s="896">
        <v>0.25</v>
      </c>
      <c r="BA457" s="896">
        <v>-23.57</v>
      </c>
      <c r="BB457" s="896">
        <v>-6.1899999999999995</v>
      </c>
      <c r="BC457" s="896">
        <v>-10.35</v>
      </c>
      <c r="BE457" s="641">
        <v>2010</v>
      </c>
      <c r="BF457" s="922">
        <f t="shared" si="134"/>
        <v>0</v>
      </c>
      <c r="BG457" s="906">
        <v>18.8</v>
      </c>
    </row>
    <row r="458" spans="1:59" ht="11.25" customHeight="1" x14ac:dyDescent="0.2">
      <c r="A458" s="887" t="s">
        <v>4394</v>
      </c>
      <c r="B458" s="899" t="s">
        <v>4395</v>
      </c>
      <c r="C458" s="957" t="s">
        <v>123</v>
      </c>
      <c r="D458" s="957" t="s">
        <v>4188</v>
      </c>
      <c r="E458" s="754">
        <v>27</v>
      </c>
      <c r="F458" s="1235">
        <v>115</v>
      </c>
      <c r="G458" s="1206" t="s">
        <v>37</v>
      </c>
      <c r="H458" s="1206" t="s">
        <v>37</v>
      </c>
      <c r="I458" s="889">
        <v>191.01</v>
      </c>
      <c r="J458" s="669">
        <f t="shared" si="121"/>
        <v>2.0166483430186903</v>
      </c>
      <c r="K458" s="908">
        <v>0.96299999999999997</v>
      </c>
      <c r="L458" s="911">
        <v>4</v>
      </c>
      <c r="M458" s="660">
        <f t="shared" si="122"/>
        <v>3.8519999999999999</v>
      </c>
      <c r="N458" s="894" t="s">
        <v>148</v>
      </c>
      <c r="O458" s="757">
        <v>0.875</v>
      </c>
      <c r="P458" s="885">
        <v>43895</v>
      </c>
      <c r="Q458" s="885">
        <v>43910</v>
      </c>
      <c r="R458" s="660">
        <f t="shared" si="123"/>
        <v>10.057142857142853</v>
      </c>
      <c r="S458" s="721">
        <f>IF(INDEX(Historical!$D$7:$D$1379,MATCH(B458,Historical!$B$7:$B$1403,0))=0,"n/a",(INDEX(Historical!$C$7:$C$1381,MATCH(B458,Historical!$B$7:$B$1403,0))/INDEX(Historical!$D$7:$D$1379,MATCH(B458,Historical!$B$7:$B$1403,0))-1)*100)</f>
        <v>6.0606060606060552</v>
      </c>
      <c r="T458" s="721">
        <f>IF(INDEX(Historical!$F$7:$F$1372,MATCH(B458,Historical!$B$7:$B$1403,0))=0,"n/a",((INDEX(Historical!$C$7:$C$1381,MATCH(B458,Historical!$B$7:$B$1403,0))/INDEX(Historical!$F$7:$F$1372,MATCH(B458,Historical!$B$7:$B$1403,0)))^(1/3)-1)*100)</f>
        <v>5.2726599609396629</v>
      </c>
      <c r="U458" s="721">
        <f>IF(INDEX(Historical!$H$7:$H$1372,MATCH(B458,Historical!$B$7:$B$1403,0))=0,"n/a",((INDEX(Historical!$C$7:$C$1381,MATCH(B458,Historical!$B$7:$B$1403,0))/INDEX(Historical!$H$7:$H$1372,MATCH(B458,Historical!$B$7:$B$1403,0)))^(1/5)-1)*100)</f>
        <v>6.1253020375036993</v>
      </c>
      <c r="V458" s="721">
        <f>IF(INDEX(Historical!$O$7:$O$1372,MATCH(B458,Historical!$B$7:$B$1403,0))=0,"n/a",((INDEX(Historical!$C$7:$C$1381,MATCH(B458,Historical!$B$7:$B$1403,0))/INDEX(Historical!$O$7:$O$1372,MATCH(B458,Historical!$B$7:$B$1403,0)))^(1/10)-1)*100)</f>
        <v>8.1421018250528618</v>
      </c>
      <c r="W458" s="722">
        <f t="shared" si="124"/>
        <v>0.75229985685716128</v>
      </c>
      <c r="X458" s="723">
        <f t="shared" si="125"/>
        <v>0.37123042651537569</v>
      </c>
      <c r="Y458" s="688"/>
      <c r="Z458" s="669">
        <f t="shared" si="126"/>
        <v>42.144420131291028</v>
      </c>
      <c r="AA458" s="910">
        <f t="shared" si="127"/>
        <v>20.898249452954047</v>
      </c>
      <c r="AB458" s="911">
        <v>12</v>
      </c>
      <c r="AC458" s="889">
        <v>9.14</v>
      </c>
      <c r="AD458" s="889">
        <v>1.79</v>
      </c>
      <c r="AE458" s="889">
        <v>3.83</v>
      </c>
      <c r="AF458" s="889">
        <v>2.11</v>
      </c>
      <c r="AG458" s="889">
        <v>9.4</v>
      </c>
      <c r="AH458" s="889">
        <v>122.10000000000001</v>
      </c>
      <c r="AI458" s="889">
        <v>11.200000000000001</v>
      </c>
      <c r="AJ458" s="889">
        <v>16.5</v>
      </c>
      <c r="AK458" s="889">
        <v>11.700000000000001</v>
      </c>
      <c r="AL458" s="902">
        <v>103250</v>
      </c>
      <c r="AM458" s="896">
        <v>0.11</v>
      </c>
      <c r="AN458" s="889">
        <v>0.27</v>
      </c>
      <c r="AO458" s="762">
        <f t="shared" si="128"/>
        <v>-12.756299072431657</v>
      </c>
      <c r="AP458" s="763">
        <f t="shared" si="129"/>
        <v>8.1419503805223901</v>
      </c>
      <c r="AQ458" s="912">
        <f t="shared" si="130"/>
        <v>39.992549556885024</v>
      </c>
      <c r="AR458" s="669">
        <f>INDEX(Historical!$C$7:$C$1381,MATCH(B458,Historical!$B$7:$B$1403,0))*IF(AH458="n/a",1.03,IF(AH458&lt;0,1.01,IF(AH458&gt;10,1.1,(1+AH458/100))))</f>
        <v>3.8500000000000005</v>
      </c>
      <c r="AS458" s="910">
        <f t="shared" si="131"/>
        <v>4.2350000000000012</v>
      </c>
      <c r="AT458" s="910">
        <f t="shared" si="120"/>
        <v>4.6585000000000019</v>
      </c>
      <c r="AU458" s="910">
        <f t="shared" si="120"/>
        <v>5.1243500000000024</v>
      </c>
      <c r="AV458" s="910">
        <f t="shared" si="120"/>
        <v>5.6367850000000033</v>
      </c>
      <c r="AW458" s="669">
        <f t="shared" si="132"/>
        <v>23.504635000000007</v>
      </c>
      <c r="AX458" s="770">
        <f t="shared" si="133"/>
        <v>12.305447358777032</v>
      </c>
      <c r="AY458" s="959">
        <v>0.79</v>
      </c>
      <c r="AZ458" s="896">
        <v>15.02</v>
      </c>
      <c r="BA458" s="896">
        <v>-16.170000000000002</v>
      </c>
      <c r="BB458" s="896">
        <v>-9.6199999999999992</v>
      </c>
      <c r="BC458" s="896">
        <v>-4.3499999999999996</v>
      </c>
      <c r="BE458" s="641">
        <v>1994</v>
      </c>
      <c r="BF458" s="922">
        <f t="shared" si="134"/>
        <v>2</v>
      </c>
      <c r="BG458" s="906">
        <v>5.3</v>
      </c>
    </row>
    <row r="459" spans="1:59" ht="11.25" customHeight="1" x14ac:dyDescent="0.2">
      <c r="A459" s="895" t="s">
        <v>1392</v>
      </c>
      <c r="B459" s="899" t="s">
        <v>1393</v>
      </c>
      <c r="C459" s="957" t="s">
        <v>108</v>
      </c>
      <c r="D459" s="957" t="s">
        <v>4355</v>
      </c>
      <c r="E459" s="754">
        <v>8</v>
      </c>
      <c r="F459" s="1235">
        <v>561</v>
      </c>
      <c r="G459" s="1235" t="s">
        <v>37</v>
      </c>
      <c r="H459" s="1235" t="s">
        <v>37</v>
      </c>
      <c r="I459" s="898">
        <v>40.869999999999997</v>
      </c>
      <c r="J459" s="669">
        <f t="shared" si="121"/>
        <v>2.9361389772449229</v>
      </c>
      <c r="K459" s="901">
        <v>0.3</v>
      </c>
      <c r="L459" s="911">
        <v>4</v>
      </c>
      <c r="M459" s="660">
        <f t="shared" si="122"/>
        <v>1.2</v>
      </c>
      <c r="N459" s="894" t="s">
        <v>565</v>
      </c>
      <c r="O459" s="756">
        <v>0.26</v>
      </c>
      <c r="P459" s="636">
        <v>43579</v>
      </c>
      <c r="Q459" s="636">
        <v>43591</v>
      </c>
      <c r="R459" s="660">
        <f t="shared" si="123"/>
        <v>15.384615384615378</v>
      </c>
      <c r="S459" s="721">
        <f>IF(INDEX(Historical!$D$7:$D$1379,MATCH(B459,Historical!$B$7:$B$1403,0))=0,"n/a",(INDEX(Historical!$C$7:$C$1381,MATCH(B459,Historical!$B$7:$B$1403,0))/INDEX(Historical!$D$7:$D$1379,MATCH(B459,Historical!$B$7:$B$1403,0))-1)*100)</f>
        <v>15.999999999999993</v>
      </c>
      <c r="T459" s="721">
        <f>IF(INDEX(Historical!$F$7:$F$1372,MATCH(B459,Historical!$B$7:$B$1403,0))=0,"n/a",((INDEX(Historical!$C$7:$C$1381,MATCH(B459,Historical!$B$7:$B$1403,0))/INDEX(Historical!$F$7:$F$1372,MATCH(B459,Historical!$B$7:$B$1403,0)))^(1/3)-1)*100)</f>
        <v>16.871203704827998</v>
      </c>
      <c r="U459" s="721">
        <f>IF(INDEX(Historical!$H$7:$H$1372,MATCH(B459,Historical!$B$7:$B$1403,0))=0,"n/a",((INDEX(Historical!$C$7:$C$1381,MATCH(B459,Historical!$B$7:$B$1403,0))/INDEX(Historical!$H$7:$H$1372,MATCH(B459,Historical!$B$7:$B$1403,0)))^(1/5)-1)*100)</f>
        <v>16.237719058357094</v>
      </c>
      <c r="V459" s="721">
        <f>IF(INDEX(Historical!$O$7:$O$1372,MATCH(B459,Historical!$B$7:$B$1403,0))=0,"n/a",((INDEX(Historical!$C$7:$C$1381,MATCH(B459,Historical!$B$7:$B$1403,0))/INDEX(Historical!$O$7:$O$1372,MATCH(B459,Historical!$B$7:$B$1403,0)))^(1/10)-1)*100)</f>
        <v>10.870436121393068</v>
      </c>
      <c r="W459" s="722">
        <f t="shared" si="124"/>
        <v>1.4937504693488046</v>
      </c>
      <c r="X459" s="723">
        <f t="shared" si="125"/>
        <v>1.0971431796187225</v>
      </c>
      <c r="Y459" s="900"/>
      <c r="Z459" s="669">
        <f t="shared" si="126"/>
        <v>35.502958579881657</v>
      </c>
      <c r="AA459" s="910">
        <f t="shared" si="127"/>
        <v>12.091715976331361</v>
      </c>
      <c r="AB459" s="911">
        <v>12</v>
      </c>
      <c r="AC459" s="889">
        <v>3.38</v>
      </c>
      <c r="AD459" s="889">
        <v>1.21</v>
      </c>
      <c r="AE459" s="889">
        <v>4.88</v>
      </c>
      <c r="AF459" s="889">
        <v>1.79</v>
      </c>
      <c r="AG459" s="889">
        <v>15.4</v>
      </c>
      <c r="AH459" s="889">
        <v>29.799999999999997</v>
      </c>
      <c r="AI459" s="889">
        <v>3.6999999999999997</v>
      </c>
      <c r="AJ459" s="889">
        <v>14.799999999999999</v>
      </c>
      <c r="AK459" s="889">
        <v>10</v>
      </c>
      <c r="AL459" s="902">
        <v>1050</v>
      </c>
      <c r="AM459" s="896">
        <v>2.7</v>
      </c>
      <c r="AN459" s="889">
        <v>0.05</v>
      </c>
      <c r="AO459" s="762">
        <f t="shared" si="128"/>
        <v>7.0821420592706552</v>
      </c>
      <c r="AP459" s="763">
        <f t="shared" si="129"/>
        <v>19.173858035602017</v>
      </c>
      <c r="AQ459" s="912">
        <f t="shared" si="130"/>
        <v>-1.9202782366799287</v>
      </c>
      <c r="AR459" s="669">
        <f>INDEX(Historical!$C$7:$C$1381,MATCH(B459,Historical!$B$7:$B$1403,0))*IF(AH459="n/a",1.03,IF(AH459&lt;0,1.01,IF(AH459&gt;10,1.1,(1+AH459/100))))</f>
        <v>1.276</v>
      </c>
      <c r="AS459" s="910">
        <f t="shared" si="131"/>
        <v>1.3232119999999998</v>
      </c>
      <c r="AT459" s="910">
        <f t="shared" si="120"/>
        <v>1.4555331999999999</v>
      </c>
      <c r="AU459" s="910">
        <f t="shared" si="120"/>
        <v>1.60108652</v>
      </c>
      <c r="AV459" s="910">
        <f t="shared" si="120"/>
        <v>1.7611951720000001</v>
      </c>
      <c r="AW459" s="669">
        <f t="shared" si="132"/>
        <v>7.4170268919999991</v>
      </c>
      <c r="AX459" s="770">
        <f t="shared" si="133"/>
        <v>18.147851460729139</v>
      </c>
      <c r="AY459" s="959">
        <v>0.86</v>
      </c>
      <c r="AZ459" s="896">
        <v>-0.95</v>
      </c>
      <c r="BA459" s="896">
        <v>-18.260000000000002</v>
      </c>
      <c r="BB459" s="896">
        <v>-14.69</v>
      </c>
      <c r="BC459" s="896">
        <v>-10.9</v>
      </c>
      <c r="BE459" s="641">
        <v>2012</v>
      </c>
      <c r="BF459" s="922">
        <f t="shared" si="134"/>
        <v>0</v>
      </c>
      <c r="BG459" s="906">
        <v>1.7000000000000002</v>
      </c>
    </row>
    <row r="460" spans="1:59" ht="11.25" customHeight="1" x14ac:dyDescent="0.2">
      <c r="A460" s="13" t="s">
        <v>2215</v>
      </c>
      <c r="B460" s="612" t="s">
        <v>2216</v>
      </c>
      <c r="C460" s="957" t="s">
        <v>153</v>
      </c>
      <c r="D460" s="957" t="s">
        <v>4365</v>
      </c>
      <c r="E460" s="754">
        <v>6</v>
      </c>
      <c r="F460" s="1235">
        <v>807</v>
      </c>
      <c r="G460" s="1158" t="s">
        <v>106</v>
      </c>
      <c r="H460" s="1158" t="s">
        <v>106</v>
      </c>
      <c r="I460" s="898">
        <v>126.13</v>
      </c>
      <c r="J460" s="669">
        <f t="shared" si="121"/>
        <v>2.346785063030207</v>
      </c>
      <c r="K460" s="901">
        <v>0.74</v>
      </c>
      <c r="L460" s="911">
        <v>4</v>
      </c>
      <c r="M460" s="660">
        <f t="shared" si="122"/>
        <v>2.96</v>
      </c>
      <c r="N460" s="894" t="s">
        <v>4437</v>
      </c>
      <c r="O460" s="756">
        <v>0.64500000000000002</v>
      </c>
      <c r="P460" s="885">
        <v>43873</v>
      </c>
      <c r="Q460" s="885">
        <v>43899</v>
      </c>
      <c r="R460" s="660">
        <f t="shared" si="123"/>
        <v>14.728682170542632</v>
      </c>
      <c r="S460" s="721">
        <f>IF(INDEX(Historical!$D$7:$D$1379,MATCH(B460,Historical!$B$7:$B$1403,0))=0,"n/a",(INDEX(Historical!$C$7:$C$1381,MATCH(B460,Historical!$B$7:$B$1403,0))/INDEX(Historical!$D$7:$D$1379,MATCH(B460,Historical!$B$7:$B$1403,0))-1)*100)</f>
        <v>14.666666666666671</v>
      </c>
      <c r="T460" s="721">
        <f>IF(INDEX(Historical!$F$7:$F$1372,MATCH(B460,Historical!$B$7:$B$1403,0))=0,"n/a",((INDEX(Historical!$C$7:$C$1381,MATCH(B460,Historical!$B$7:$B$1403,0))/INDEX(Historical!$F$7:$F$1372,MATCH(B460,Historical!$B$7:$B$1403,0)))^(1/3)-1)*100)</f>
        <v>8.1425267992054184</v>
      </c>
      <c r="U460" s="721">
        <f>IF(INDEX(Historical!$H$7:$H$1372,MATCH(B460,Historical!$B$7:$B$1403,0))=0,"n/a",((INDEX(Historical!$C$7:$C$1381,MATCH(B460,Historical!$B$7:$B$1403,0))/INDEX(Historical!$H$7:$H$1372,MATCH(B460,Historical!$B$7:$B$1403,0)))^(1/5)-1)*100)</f>
        <v>5.6507846722514632</v>
      </c>
      <c r="V460" s="721">
        <f>IF(INDEX(Historical!$O$7:$O$1372,MATCH(B460,Historical!$B$7:$B$1403,0))=0,"n/a",((INDEX(Historical!$C$7:$C$1381,MATCH(B460,Historical!$B$7:$B$1403,0))/INDEX(Historical!$O$7:$O$1372,MATCH(B460,Historical!$B$7:$B$1403,0)))^(1/10)-1)*100)</f>
        <v>2.7865675427735326</v>
      </c>
      <c r="W460" s="722">
        <f t="shared" si="124"/>
        <v>2.0278656754277384</v>
      </c>
      <c r="X460" s="723">
        <f t="shared" si="125"/>
        <v>0.3247577397845669</v>
      </c>
      <c r="Y460" s="900"/>
      <c r="Z460" s="669">
        <f t="shared" si="126"/>
        <v>59.081836327345314</v>
      </c>
      <c r="AA460" s="910">
        <f t="shared" si="127"/>
        <v>25.17564870259481</v>
      </c>
      <c r="AB460" s="911">
        <v>12</v>
      </c>
      <c r="AC460" s="889">
        <v>5.01</v>
      </c>
      <c r="AD460" s="889">
        <v>2.2999999999999998</v>
      </c>
      <c r="AE460" s="889">
        <v>5.4</v>
      </c>
      <c r="AF460" s="889">
        <v>43.95</v>
      </c>
      <c r="AG460" s="889">
        <v>295.8</v>
      </c>
      <c r="AH460" s="889">
        <v>54.1</v>
      </c>
      <c r="AI460" s="889">
        <v>12.67</v>
      </c>
      <c r="AJ460" s="889">
        <v>17.399999999999999</v>
      </c>
      <c r="AK460" s="889">
        <v>10.97</v>
      </c>
      <c r="AL460" s="902">
        <v>120590</v>
      </c>
      <c r="AM460" s="896">
        <v>12</v>
      </c>
      <c r="AN460" s="889">
        <v>5.88</v>
      </c>
      <c r="AO460" s="762">
        <f t="shared" si="128"/>
        <v>-17.178078967313141</v>
      </c>
      <c r="AP460" s="763">
        <f t="shared" si="129"/>
        <v>7.9975697352816706</v>
      </c>
      <c r="AQ460" s="912">
        <f t="shared" si="130"/>
        <v>601.25910902510589</v>
      </c>
      <c r="AR460" s="669">
        <f>INDEX(Historical!$C$7:$C$1381,MATCH(B460,Historical!$B$7:$B$1403,0))*IF(AH460="n/a",1.03,IF(AH460&lt;0,1.01,IF(AH460&gt;10,1.1,(1+AH460/100))))</f>
        <v>2.8380000000000005</v>
      </c>
      <c r="AS460" s="910">
        <f t="shared" si="131"/>
        <v>3.1218000000000008</v>
      </c>
      <c r="AT460" s="910">
        <f t="shared" si="120"/>
        <v>3.4339800000000014</v>
      </c>
      <c r="AU460" s="910">
        <f t="shared" si="120"/>
        <v>3.7773780000000019</v>
      </c>
      <c r="AV460" s="910">
        <f t="shared" si="120"/>
        <v>4.1551158000000026</v>
      </c>
      <c r="AW460" s="669">
        <f t="shared" si="132"/>
        <v>17.32627380000001</v>
      </c>
      <c r="AX460" s="770">
        <f t="shared" si="133"/>
        <v>13.736838024260692</v>
      </c>
      <c r="AY460" s="959">
        <v>0.24</v>
      </c>
      <c r="AZ460" s="896">
        <v>24.44</v>
      </c>
      <c r="BA460" s="896">
        <v>-14.7</v>
      </c>
      <c r="BB460" s="896">
        <v>-8.24</v>
      </c>
      <c r="BC460" s="896">
        <v>6.03</v>
      </c>
      <c r="BE460" s="641">
        <v>2015</v>
      </c>
      <c r="BF460" s="922">
        <f t="shared" si="134"/>
        <v>0</v>
      </c>
      <c r="BG460" s="906">
        <v>21.6</v>
      </c>
    </row>
    <row r="461" spans="1:59" ht="11.25" customHeight="1" x14ac:dyDescent="0.2">
      <c r="A461" s="887" t="s">
        <v>1402</v>
      </c>
      <c r="B461" s="899" t="s">
        <v>1403</v>
      </c>
      <c r="C461" s="957" t="s">
        <v>108</v>
      </c>
      <c r="D461" s="957" t="s">
        <v>4351</v>
      </c>
      <c r="E461" s="754">
        <v>9</v>
      </c>
      <c r="F461" s="1235">
        <v>490</v>
      </c>
      <c r="G461" s="1235" t="s">
        <v>106</v>
      </c>
      <c r="H461" s="1235" t="s">
        <v>106</v>
      </c>
      <c r="I461" s="898">
        <v>49.82</v>
      </c>
      <c r="J461" s="669">
        <f t="shared" si="121"/>
        <v>3.2115616218386189</v>
      </c>
      <c r="K461" s="901">
        <v>0.4</v>
      </c>
      <c r="L461" s="911">
        <v>4</v>
      </c>
      <c r="M461" s="660">
        <f t="shared" si="122"/>
        <v>1.6</v>
      </c>
      <c r="N461" s="894" t="s">
        <v>1519</v>
      </c>
      <c r="O461" s="756">
        <v>0.34</v>
      </c>
      <c r="P461" s="885">
        <v>43647</v>
      </c>
      <c r="Q461" s="885">
        <v>43668</v>
      </c>
      <c r="R461" s="660">
        <f t="shared" si="123"/>
        <v>17.647058823529409</v>
      </c>
      <c r="S461" s="721">
        <f>IF(INDEX(Historical!$D$7:$D$1379,MATCH(B461,Historical!$B$7:$B$1403,0))=0,"n/a",(INDEX(Historical!$C$7:$C$1381,MATCH(B461,Historical!$B$7:$B$1403,0))/INDEX(Historical!$D$7:$D$1379,MATCH(B461,Historical!$B$7:$B$1403,0))-1)*100)</f>
        <v>24.193548387096776</v>
      </c>
      <c r="T461" s="721">
        <f>IF(INDEX(Historical!$F$7:$F$1372,MATCH(B461,Historical!$B$7:$B$1403,0))=0,"n/a",((INDEX(Historical!$C$7:$C$1381,MATCH(B461,Historical!$B$7:$B$1403,0))/INDEX(Historical!$F$7:$F$1372,MATCH(B461,Historical!$B$7:$B$1403,0)))^(1/3)-1)*100)</f>
        <v>22.390341034166038</v>
      </c>
      <c r="U461" s="721">
        <f>IF(INDEX(Historical!$H$7:$H$1372,MATCH(B461,Historical!$B$7:$B$1403,0))=0,"n/a",((INDEX(Historical!$C$7:$C$1381,MATCH(B461,Historical!$B$7:$B$1403,0))/INDEX(Historical!$H$7:$H$1372,MATCH(B461,Historical!$B$7:$B$1403,0)))^(1/5)-1)*100)</f>
        <v>20.347805968140676</v>
      </c>
      <c r="V461" s="721">
        <f>IF(INDEX(Historical!$O$7:$O$1372,MATCH(B461,Historical!$B$7:$B$1403,0))=0,"n/a",((INDEX(Historical!$C$7:$C$1381,MATCH(B461,Historical!$B$7:$B$1403,0))/INDEX(Historical!$O$7:$O$1372,MATCH(B461,Historical!$B$7:$B$1403,0)))^(1/10)-1)*100)</f>
        <v>16.654280155455027</v>
      </c>
      <c r="W461" s="722">
        <f t="shared" si="124"/>
        <v>1.2217763708914104</v>
      </c>
      <c r="X461" s="723" t="str">
        <f t="shared" si="125"/>
        <v>n/a</v>
      </c>
      <c r="Y461" s="690"/>
      <c r="Z461" s="669">
        <f t="shared" si="126"/>
        <v>60.377358490566046</v>
      </c>
      <c r="AA461" s="910">
        <f t="shared" si="127"/>
        <v>18.8</v>
      </c>
      <c r="AB461" s="911">
        <v>3</v>
      </c>
      <c r="AC461" s="889">
        <v>2.65</v>
      </c>
      <c r="AD461" s="889">
        <v>1.85</v>
      </c>
      <c r="AE461" s="889">
        <v>1.5</v>
      </c>
      <c r="AF461" s="889">
        <v>1.1399999999999999</v>
      </c>
      <c r="AG461" s="889">
        <v>6.2</v>
      </c>
      <c r="AH461" s="891">
        <v>-153.29999999999998</v>
      </c>
      <c r="AI461" s="891">
        <v>12.2</v>
      </c>
      <c r="AJ461" s="889">
        <v>-16.600000000000001</v>
      </c>
      <c r="AK461" s="889">
        <v>10.199999999999999</v>
      </c>
      <c r="AL461" s="902">
        <v>4340</v>
      </c>
      <c r="AM461" s="896">
        <v>0.89999999999999991</v>
      </c>
      <c r="AN461" s="889">
        <v>0.52</v>
      </c>
      <c r="AO461" s="762">
        <f t="shared" si="128"/>
        <v>4.7593675899792949</v>
      </c>
      <c r="AP461" s="763">
        <f t="shared" si="129"/>
        <v>23.559367589979296</v>
      </c>
      <c r="AQ461" s="912">
        <f t="shared" si="130"/>
        <v>-2.4021858168261523</v>
      </c>
      <c r="AR461" s="669">
        <f>INDEX(Historical!$C$7:$C$1381,MATCH(B461,Historical!$B$7:$B$1403,0))*IF(AH461="n/a",1.03,IF(AH461&lt;0,1.01,IF(AH461&gt;10,1.1,(1+AH461/100))))</f>
        <v>1.5554000000000001</v>
      </c>
      <c r="AS461" s="910">
        <f t="shared" si="131"/>
        <v>1.7109400000000003</v>
      </c>
      <c r="AT461" s="910">
        <f t="shared" si="120"/>
        <v>1.8820340000000004</v>
      </c>
      <c r="AU461" s="910">
        <f t="shared" si="120"/>
        <v>2.0702374000000008</v>
      </c>
      <c r="AV461" s="910">
        <f t="shared" si="120"/>
        <v>2.2772611400000011</v>
      </c>
      <c r="AW461" s="669">
        <f t="shared" si="132"/>
        <v>9.4958725400000024</v>
      </c>
      <c r="AX461" s="770">
        <f t="shared" si="133"/>
        <v>19.060362384584508</v>
      </c>
      <c r="AY461" s="959">
        <v>1.67</v>
      </c>
      <c r="AZ461" s="896">
        <v>89</v>
      </c>
      <c r="BA461" s="896">
        <v>-1.7399999999999998</v>
      </c>
      <c r="BB461" s="896">
        <v>25.09</v>
      </c>
      <c r="BC461" s="896">
        <v>31.16</v>
      </c>
      <c r="BE461" s="641">
        <v>2011</v>
      </c>
      <c r="BF461" s="922">
        <f t="shared" si="134"/>
        <v>0</v>
      </c>
      <c r="BG461" s="906">
        <v>2.9000000000000004</v>
      </c>
    </row>
    <row r="462" spans="1:59" ht="11.25" customHeight="1" x14ac:dyDescent="0.2">
      <c r="A462" s="895" t="s">
        <v>1404</v>
      </c>
      <c r="B462" s="899" t="s">
        <v>1405</v>
      </c>
      <c r="C462" s="957" t="s">
        <v>153</v>
      </c>
      <c r="D462" s="957" t="s">
        <v>4340</v>
      </c>
      <c r="E462" s="754">
        <v>10</v>
      </c>
      <c r="F462" s="1235">
        <v>414</v>
      </c>
      <c r="G462" s="1158" t="s">
        <v>106</v>
      </c>
      <c r="H462" s="1158" t="s">
        <v>106</v>
      </c>
      <c r="I462" s="898">
        <v>28.5</v>
      </c>
      <c r="J462" s="669">
        <f t="shared" si="121"/>
        <v>1.3333333333333335</v>
      </c>
      <c r="K462" s="901">
        <v>9.5000000000000001E-2</v>
      </c>
      <c r="L462" s="911">
        <v>4</v>
      </c>
      <c r="M462" s="660">
        <f t="shared" si="122"/>
        <v>0.38</v>
      </c>
      <c r="N462" s="894" t="s">
        <v>504</v>
      </c>
      <c r="O462" s="756">
        <v>8.5000000000000006E-2</v>
      </c>
      <c r="P462" s="885">
        <v>43892</v>
      </c>
      <c r="Q462" s="885">
        <v>43909</v>
      </c>
      <c r="R462" s="660">
        <f t="shared" si="123"/>
        <v>11.764705882352935</v>
      </c>
      <c r="S462" s="721">
        <f>IF(INDEX(Historical!$D$7:$D$1379,MATCH(B462,Historical!$B$7:$B$1403,0))=0,"n/a",(INDEX(Historical!$C$7:$C$1381,MATCH(B462,Historical!$B$7:$B$1403,0))/INDEX(Historical!$D$7:$D$1379,MATCH(B462,Historical!$B$7:$B$1403,0))-1)*100)</f>
        <v>21.42857142857142</v>
      </c>
      <c r="T462" s="721">
        <f>IF(INDEX(Historical!$F$7:$F$1372,MATCH(B462,Historical!$B$7:$B$1403,0))=0,"n/a",((INDEX(Historical!$C$7:$C$1381,MATCH(B462,Historical!$B$7:$B$1403,0))/INDEX(Historical!$F$7:$F$1372,MATCH(B462,Historical!$B$7:$B$1403,0)))^(1/3)-1)*100)</f>
        <v>24.780567401032737</v>
      </c>
      <c r="U462" s="721">
        <f>IF(INDEX(Historical!$H$7:$H$1372,MATCH(B462,Historical!$B$7:$B$1403,0))=0,"n/a",((INDEX(Historical!$C$7:$C$1381,MATCH(B462,Historical!$B$7:$B$1403,0))/INDEX(Historical!$H$7:$H$1372,MATCH(B462,Historical!$B$7:$B$1403,0)))^(1/5)-1)*100)</f>
        <v>20.28986284740084</v>
      </c>
      <c r="V462" s="721" t="str">
        <f>IF(INDEX(Historical!$O$7:$O$1372,MATCH(B462,Historical!$B$7:$B$1403,0))=0,"n/a",((INDEX(Historical!$C$7:$C$1381,MATCH(B462,Historical!$B$7:$B$1403,0))/INDEX(Historical!$O$7:$O$1372,MATCH(B462,Historical!$B$7:$B$1403,0)))^(1/10)-1)*100)</f>
        <v>n/a</v>
      </c>
      <c r="W462" s="722" t="str">
        <f t="shared" si="124"/>
        <v>n/a</v>
      </c>
      <c r="X462" s="723">
        <f t="shared" si="125"/>
        <v>0.50098426783705774</v>
      </c>
      <c r="Y462" s="899"/>
      <c r="Z462" s="669">
        <f t="shared" si="126"/>
        <v>43.18181818181818</v>
      </c>
      <c r="AA462" s="910">
        <f t="shared" si="127"/>
        <v>32.386363636363633</v>
      </c>
      <c r="AB462" s="911">
        <v>12</v>
      </c>
      <c r="AC462" s="889">
        <v>0.88</v>
      </c>
      <c r="AD462" s="889" t="s">
        <v>136</v>
      </c>
      <c r="AE462" s="889">
        <v>4.92</v>
      </c>
      <c r="AF462" s="889">
        <v>3.98</v>
      </c>
      <c r="AG462" s="889">
        <v>13.600000000000001</v>
      </c>
      <c r="AH462" s="889">
        <v>33</v>
      </c>
      <c r="AI462" s="889">
        <v>14.549999999999999</v>
      </c>
      <c r="AJ462" s="889">
        <v>40.5</v>
      </c>
      <c r="AK462" s="889">
        <v>-1.7999999999999998</v>
      </c>
      <c r="AL462" s="902">
        <v>576.55999999999995</v>
      </c>
      <c r="AM462" s="896">
        <v>15.4</v>
      </c>
      <c r="AN462" s="889">
        <v>0</v>
      </c>
      <c r="AO462" s="762">
        <f t="shared" si="128"/>
        <v>-10.763167455629461</v>
      </c>
      <c r="AP462" s="763">
        <f t="shared" si="129"/>
        <v>21.623196180734173</v>
      </c>
      <c r="AQ462" s="912">
        <f t="shared" si="130"/>
        <v>139.34886418756784</v>
      </c>
      <c r="AR462" s="669">
        <f>INDEX(Historical!$C$7:$C$1381,MATCH(B462,Historical!$B$7:$B$1403,0))*IF(AH462="n/a",1.03,IF(AH462&lt;0,1.01,IF(AH462&gt;10,1.1,(1+AH462/100))))</f>
        <v>0.37400000000000005</v>
      </c>
      <c r="AS462" s="910">
        <f t="shared" si="131"/>
        <v>0.4114000000000001</v>
      </c>
      <c r="AT462" s="910">
        <f t="shared" si="120"/>
        <v>0.41551400000000011</v>
      </c>
      <c r="AU462" s="910">
        <f t="shared" si="120"/>
        <v>0.41966914000000011</v>
      </c>
      <c r="AV462" s="910">
        <f t="shared" si="120"/>
        <v>0.42386583140000011</v>
      </c>
      <c r="AW462" s="669">
        <f t="shared" si="132"/>
        <v>2.0444489714000005</v>
      </c>
      <c r="AX462" s="770">
        <f t="shared" si="133"/>
        <v>7.173505162807019</v>
      </c>
      <c r="AY462" s="959">
        <v>1.18</v>
      </c>
      <c r="AZ462" s="896">
        <v>12.25</v>
      </c>
      <c r="BA462" s="896">
        <v>-26.240000000000002</v>
      </c>
      <c r="BB462" s="896">
        <v>-17.61</v>
      </c>
      <c r="BC462" s="896">
        <v>-11.97</v>
      </c>
      <c r="BE462" s="641">
        <v>2011</v>
      </c>
      <c r="BF462" s="922">
        <f t="shared" si="134"/>
        <v>0</v>
      </c>
      <c r="BG462" s="906">
        <v>11.4</v>
      </c>
    </row>
    <row r="463" spans="1:59" ht="11.25" customHeight="1" x14ac:dyDescent="0.2">
      <c r="A463" s="887" t="s">
        <v>1412</v>
      </c>
      <c r="B463" s="899" t="s">
        <v>1413</v>
      </c>
      <c r="C463" s="957" t="s">
        <v>128</v>
      </c>
      <c r="D463" s="957" t="s">
        <v>4343</v>
      </c>
      <c r="E463" s="754">
        <v>11</v>
      </c>
      <c r="F463" s="1235">
        <v>309</v>
      </c>
      <c r="G463" s="1235" t="s">
        <v>106</v>
      </c>
      <c r="H463" s="1235" t="s">
        <v>106</v>
      </c>
      <c r="I463" s="898">
        <v>16.7</v>
      </c>
      <c r="J463" s="669">
        <f t="shared" si="121"/>
        <v>1.7964071856287425</v>
      </c>
      <c r="K463" s="901">
        <v>7.4999999999999997E-2</v>
      </c>
      <c r="L463" s="911">
        <v>4</v>
      </c>
      <c r="M463" s="660">
        <f t="shared" si="122"/>
        <v>0.3</v>
      </c>
      <c r="N463" s="894" t="s">
        <v>570</v>
      </c>
      <c r="O463" s="756">
        <v>6.25E-2</v>
      </c>
      <c r="P463" s="890">
        <v>43462</v>
      </c>
      <c r="Q463" s="890">
        <v>43480</v>
      </c>
      <c r="R463" s="660">
        <f t="shared" si="123"/>
        <v>19.999999999999996</v>
      </c>
      <c r="S463" s="721">
        <f>IF(INDEX(Historical!$D$7:$D$1379,MATCH(B463,Historical!$B$7:$B$1403,0))=0,"n/a",(INDEX(Historical!$C$7:$C$1381,MATCH(B463,Historical!$B$7:$B$1403,0))/INDEX(Historical!$D$7:$D$1379,MATCH(B463,Historical!$B$7:$B$1403,0))-1)*100)</f>
        <v>19.999999999999996</v>
      </c>
      <c r="T463" s="721">
        <f>IF(INDEX(Historical!$F$7:$F$1372,MATCH(B463,Historical!$B$7:$B$1403,0))=0,"n/a",((INDEX(Historical!$C$7:$C$1381,MATCH(B463,Historical!$B$7:$B$1403,0))/INDEX(Historical!$F$7:$F$1372,MATCH(B463,Historical!$B$7:$B$1403,0)))^(1/3)-1)*100)</f>
        <v>14.471424255333186</v>
      </c>
      <c r="U463" s="721">
        <f>IF(INDEX(Historical!$H$7:$H$1372,MATCH(B463,Historical!$B$7:$B$1403,0))=0,"n/a",((INDEX(Historical!$C$7:$C$1381,MATCH(B463,Historical!$B$7:$B$1403,0))/INDEX(Historical!$H$7:$H$1372,MATCH(B463,Historical!$B$7:$B$1403,0)))^(1/5)-1)*100)</f>
        <v>12.700920209792542</v>
      </c>
      <c r="V463" s="721">
        <f>IF(INDEX(Historical!$O$7:$O$1372,MATCH(B463,Historical!$B$7:$B$1403,0))=0,"n/a",((INDEX(Historical!$C$7:$C$1381,MATCH(B463,Historical!$B$7:$B$1403,0))/INDEX(Historical!$O$7:$O$1372,MATCH(B463,Historical!$B$7:$B$1403,0)))^(1/10)-1)*100)</f>
        <v>25.379670249735685</v>
      </c>
      <c r="W463" s="722">
        <f t="shared" si="124"/>
        <v>0.50043677025018929</v>
      </c>
      <c r="X463" s="723" t="str">
        <f t="shared" si="125"/>
        <v>n/a</v>
      </c>
      <c r="Y463" s="679"/>
      <c r="Z463" s="669" t="str">
        <f t="shared" si="126"/>
        <v>n/a</v>
      </c>
      <c r="AA463" s="910" t="str">
        <f t="shared" si="127"/>
        <v>n/a</v>
      </c>
      <c r="AB463" s="911">
        <v>10</v>
      </c>
      <c r="AC463" s="889">
        <v>-0.37</v>
      </c>
      <c r="AD463" s="889" t="s">
        <v>136</v>
      </c>
      <c r="AE463" s="889">
        <v>1.81</v>
      </c>
      <c r="AF463" s="889">
        <v>1.44</v>
      </c>
      <c r="AG463" s="889">
        <v>-3</v>
      </c>
      <c r="AH463" s="889">
        <v>-163.30000000000001</v>
      </c>
      <c r="AI463" s="889">
        <v>112.64</v>
      </c>
      <c r="AJ463" s="889">
        <v>-22.8</v>
      </c>
      <c r="AK463" s="889">
        <v>15</v>
      </c>
      <c r="AL463" s="902">
        <v>309.45</v>
      </c>
      <c r="AM463" s="896">
        <v>2.1</v>
      </c>
      <c r="AN463" s="889">
        <v>0.53</v>
      </c>
      <c r="AO463" s="762" t="str">
        <f t="shared" si="128"/>
        <v>n/a</v>
      </c>
      <c r="AP463" s="763">
        <f t="shared" si="129"/>
        <v>14.497327395421285</v>
      </c>
      <c r="AQ463" s="912" t="str">
        <f t="shared" si="130"/>
        <v>n/a</v>
      </c>
      <c r="AR463" s="669">
        <f>INDEX(Historical!$C$7:$C$1381,MATCH(B463,Historical!$B$7:$B$1403,0))*IF(AH463="n/a",1.03,IF(AH463&lt;0,1.01,IF(AH463&gt;10,1.1,(1+AH463/100))))</f>
        <v>0.30299999999999999</v>
      </c>
      <c r="AS463" s="910">
        <f t="shared" si="131"/>
        <v>0.33330000000000004</v>
      </c>
      <c r="AT463" s="910">
        <f t="shared" si="120"/>
        <v>0.36663000000000007</v>
      </c>
      <c r="AU463" s="910">
        <f t="shared" si="120"/>
        <v>0.40329300000000012</v>
      </c>
      <c r="AV463" s="910">
        <f t="shared" si="120"/>
        <v>0.44362230000000019</v>
      </c>
      <c r="AW463" s="669">
        <f t="shared" si="132"/>
        <v>1.8498453000000004</v>
      </c>
      <c r="AX463" s="770">
        <f t="shared" si="133"/>
        <v>11.076917964071859</v>
      </c>
      <c r="AY463" s="959">
        <v>1.01</v>
      </c>
      <c r="AZ463" s="896">
        <v>-2.0500000000000003</v>
      </c>
      <c r="BA463" s="896">
        <v>-34.89</v>
      </c>
      <c r="BB463" s="896">
        <v>-15.97</v>
      </c>
      <c r="BC463" s="896">
        <v>-13.61</v>
      </c>
      <c r="BE463" s="641">
        <v>2009</v>
      </c>
      <c r="BF463" s="922">
        <f t="shared" si="134"/>
        <v>0</v>
      </c>
      <c r="BG463" s="906">
        <v>-1.6</v>
      </c>
    </row>
    <row r="464" spans="1:59" ht="11.25" customHeight="1" x14ac:dyDescent="0.2">
      <c r="A464" s="895" t="s">
        <v>664</v>
      </c>
      <c r="B464" s="899" t="s">
        <v>665</v>
      </c>
      <c r="C464" s="957" t="s">
        <v>112</v>
      </c>
      <c r="D464" s="957" t="s">
        <v>4361</v>
      </c>
      <c r="E464" s="754">
        <v>17</v>
      </c>
      <c r="F464" s="1235">
        <v>216</v>
      </c>
      <c r="G464" s="1235" t="s">
        <v>115</v>
      </c>
      <c r="H464" s="1235" t="s">
        <v>115</v>
      </c>
      <c r="I464" s="898">
        <v>369.87</v>
      </c>
      <c r="J464" s="669">
        <f t="shared" si="121"/>
        <v>2.595506529321113</v>
      </c>
      <c r="K464" s="901">
        <v>2.4</v>
      </c>
      <c r="L464" s="911">
        <v>4</v>
      </c>
      <c r="M464" s="660">
        <f t="shared" si="122"/>
        <v>9.6</v>
      </c>
      <c r="N464" s="894" t="s">
        <v>151</v>
      </c>
      <c r="O464" s="756">
        <v>2.2000000000000002</v>
      </c>
      <c r="P464" s="885">
        <v>43798</v>
      </c>
      <c r="Q464" s="885">
        <v>43826</v>
      </c>
      <c r="R464" s="660">
        <f t="shared" si="123"/>
        <v>9.0909090909090793</v>
      </c>
      <c r="S464" s="721">
        <f>IF(INDEX(Historical!$D$7:$D$1379,MATCH(B464,Historical!$B$7:$B$1403,0))=0,"n/a",(INDEX(Historical!$C$7:$C$1381,MATCH(B464,Historical!$B$7:$B$1403,0))/INDEX(Historical!$D$7:$D$1379,MATCH(B464,Historical!$B$7:$B$1403,0))-1)*100)</f>
        <v>9.7560975609756184</v>
      </c>
      <c r="T464" s="721">
        <f>IF(INDEX(Historical!$F$7:$F$1372,MATCH(B464,Historical!$B$7:$B$1403,0))=0,"n/a",((INDEX(Historical!$C$7:$C$1381,MATCH(B464,Historical!$B$7:$B$1403,0))/INDEX(Historical!$F$7:$F$1372,MATCH(B464,Historical!$B$7:$B$1403,0)))^(1/3)-1)*100)</f>
        <v>9.9557504391272431</v>
      </c>
      <c r="U464" s="721">
        <f>IF(INDEX(Historical!$H$7:$H$1372,MATCH(B464,Historical!$B$7:$B$1403,0))=0,"n/a",((INDEX(Historical!$C$7:$C$1381,MATCH(B464,Historical!$B$7:$B$1403,0))/INDEX(Historical!$H$7:$H$1372,MATCH(B464,Historical!$B$7:$B$1403,0)))^(1/5)-1)*100)</f>
        <v>10.391092901821718</v>
      </c>
      <c r="V464" s="721">
        <f>IF(INDEX(Historical!$O$7:$O$1372,MATCH(B464,Historical!$B$7:$B$1403,0))=0,"n/a",((INDEX(Historical!$C$7:$C$1381,MATCH(B464,Historical!$B$7:$B$1403,0))/INDEX(Historical!$O$7:$O$1372,MATCH(B464,Historical!$B$7:$B$1403,0)))^(1/10)-1)*100)</f>
        <v>14.42019015983278</v>
      </c>
      <c r="W464" s="722">
        <f t="shared" si="124"/>
        <v>0.72059333383591218</v>
      </c>
      <c r="X464" s="723">
        <f t="shared" si="125"/>
        <v>0.61851743463224507</v>
      </c>
      <c r="Y464" s="899"/>
      <c r="Z464" s="669">
        <f t="shared" si="126"/>
        <v>43.735763097949885</v>
      </c>
      <c r="AA464" s="910">
        <f t="shared" si="127"/>
        <v>16.850569476082004</v>
      </c>
      <c r="AB464" s="911">
        <v>12</v>
      </c>
      <c r="AC464" s="889">
        <v>21.95</v>
      </c>
      <c r="AD464" s="889">
        <v>1.92</v>
      </c>
      <c r="AE464" s="889">
        <v>1.74</v>
      </c>
      <c r="AF464" s="891">
        <v>33.29</v>
      </c>
      <c r="AG464" s="891">
        <v>202</v>
      </c>
      <c r="AH464" s="889">
        <v>25.8</v>
      </c>
      <c r="AI464" s="889">
        <v>9.44</v>
      </c>
      <c r="AJ464" s="889">
        <v>16.8</v>
      </c>
      <c r="AK464" s="889">
        <v>8.7800000000000011</v>
      </c>
      <c r="AL464" s="902">
        <v>103830</v>
      </c>
      <c r="AM464" s="896">
        <v>0.11</v>
      </c>
      <c r="AN464" s="889">
        <v>4.05</v>
      </c>
      <c r="AO464" s="762">
        <f t="shared" si="128"/>
        <v>-3.8639700449391725</v>
      </c>
      <c r="AP464" s="763">
        <f t="shared" si="129"/>
        <v>12.986599431142832</v>
      </c>
      <c r="AQ464" s="912">
        <f t="shared" si="130"/>
        <v>399.31306494635209</v>
      </c>
      <c r="AR464" s="669">
        <f>INDEX(Historical!$C$7:$C$1381,MATCH(B464,Historical!$B$7:$B$1403,0))*IF(AH464="n/a",1.03,IF(AH464&lt;0,1.01,IF(AH464&gt;10,1.1,(1+AH464/100))))</f>
        <v>9.9</v>
      </c>
      <c r="AS464" s="910">
        <f t="shared" si="131"/>
        <v>10.834560000000002</v>
      </c>
      <c r="AT464" s="910">
        <f t="shared" si="120"/>
        <v>11.785834368000003</v>
      </c>
      <c r="AU464" s="910">
        <f t="shared" si="120"/>
        <v>12.820630625510404</v>
      </c>
      <c r="AV464" s="910">
        <f t="shared" si="120"/>
        <v>13.946281994430219</v>
      </c>
      <c r="AW464" s="669">
        <f t="shared" si="132"/>
        <v>59.287306987940624</v>
      </c>
      <c r="AX464" s="770">
        <f t="shared" si="133"/>
        <v>16.029228374277618</v>
      </c>
      <c r="AY464" s="959">
        <v>0.9</v>
      </c>
      <c r="AZ464" s="896">
        <v>26.44</v>
      </c>
      <c r="BA464" s="896">
        <v>-16.420000000000002</v>
      </c>
      <c r="BB464" s="896">
        <v>-11.200000000000001</v>
      </c>
      <c r="BC464" s="896">
        <v>-3.52</v>
      </c>
      <c r="BE464" s="641">
        <v>2003</v>
      </c>
      <c r="BF464" s="922">
        <f t="shared" si="134"/>
        <v>1</v>
      </c>
      <c r="BG464" s="906">
        <v>13</v>
      </c>
    </row>
    <row r="465" spans="1:59" s="796" customFormat="1" ht="11.25" customHeight="1" x14ac:dyDescent="0.2">
      <c r="A465" s="777" t="s">
        <v>1414</v>
      </c>
      <c r="B465" s="804" t="s">
        <v>1415</v>
      </c>
      <c r="C465" s="957" t="s">
        <v>108</v>
      </c>
      <c r="D465" s="957" t="s">
        <v>118</v>
      </c>
      <c r="E465" s="778">
        <v>10</v>
      </c>
      <c r="F465" s="1235">
        <v>400</v>
      </c>
      <c r="G465" s="1234" t="s">
        <v>115</v>
      </c>
      <c r="H465" s="1234" t="s">
        <v>115</v>
      </c>
      <c r="I465" s="779">
        <v>45.39</v>
      </c>
      <c r="J465" s="780">
        <f t="shared" si="121"/>
        <v>3.5250055078211058</v>
      </c>
      <c r="K465" s="781">
        <v>0.4</v>
      </c>
      <c r="L465" s="782">
        <v>4</v>
      </c>
      <c r="M465" s="783">
        <f t="shared" si="122"/>
        <v>1.6</v>
      </c>
      <c r="N465" s="784" t="s">
        <v>139</v>
      </c>
      <c r="O465" s="785">
        <v>0.37</v>
      </c>
      <c r="P465" s="786">
        <v>43838</v>
      </c>
      <c r="Q465" s="786">
        <v>43861</v>
      </c>
      <c r="R465" s="783">
        <f t="shared" si="123"/>
        <v>8.1081081081081159</v>
      </c>
      <c r="S465" s="721">
        <f>IF(INDEX(Historical!$D$7:$D$1379,MATCH(B465,Historical!$B$7:$B$1403,0))=0,"n/a",(INDEX(Historical!$C$7:$C$1381,MATCH(B465,Historical!$B$7:$B$1403,0))/INDEX(Historical!$D$7:$D$1379,MATCH(B465,Historical!$B$7:$B$1403,0))-1)*100)</f>
        <v>12.12121212121211</v>
      </c>
      <c r="T465" s="721">
        <f>IF(INDEX(Historical!$F$7:$F$1372,MATCH(B465,Historical!$B$7:$B$1403,0))=0,"n/a",((INDEX(Historical!$C$7:$C$1381,MATCH(B465,Historical!$B$7:$B$1403,0))/INDEX(Historical!$F$7:$F$1372,MATCH(B465,Historical!$B$7:$B$1403,0)))^(1/3)-1)*100)</f>
        <v>13.960384306101293</v>
      </c>
      <c r="U465" s="721">
        <f>IF(INDEX(Historical!$H$7:$H$1372,MATCH(B465,Historical!$B$7:$B$1403,0))=0,"n/a",((INDEX(Historical!$C$7:$C$1381,MATCH(B465,Historical!$B$7:$B$1403,0))/INDEX(Historical!$H$7:$H$1372,MATCH(B465,Historical!$B$7:$B$1403,0)))^(1/5)-1)*100)</f>
        <v>18.254138431828171</v>
      </c>
      <c r="V465" s="721">
        <f>IF(INDEX(Historical!$O$7:$O$1372,MATCH(B465,Historical!$B$7:$B$1403,0))=0,"n/a",((INDEX(Historical!$C$7:$C$1381,MATCH(B465,Historical!$B$7:$B$1403,0))/INDEX(Historical!$O$7:$O$1372,MATCH(B465,Historical!$B$7:$B$1403,0)))^(1/10)-1)*100)</f>
        <v>19.951324380539639</v>
      </c>
      <c r="W465" s="722">
        <f t="shared" si="124"/>
        <v>0.91493366974841583</v>
      </c>
      <c r="X465" s="723" t="str">
        <f t="shared" si="125"/>
        <v>n/a</v>
      </c>
      <c r="Y465" s="787"/>
      <c r="Z465" s="780">
        <f t="shared" si="126"/>
        <v>36.697247706422019</v>
      </c>
      <c r="AA465" s="788">
        <f t="shared" si="127"/>
        <v>10.410550458715596</v>
      </c>
      <c r="AB465" s="782">
        <v>12</v>
      </c>
      <c r="AC465" s="789">
        <v>4.3600000000000003</v>
      </c>
      <c r="AD465" s="789">
        <v>1.05</v>
      </c>
      <c r="AE465" s="789">
        <v>0.53</v>
      </c>
      <c r="AF465" s="789">
        <v>0.46</v>
      </c>
      <c r="AG465" s="789">
        <v>4.8</v>
      </c>
      <c r="AH465" s="789">
        <v>-40.699999999999996</v>
      </c>
      <c r="AI465" s="789">
        <v>9.9500000000000011</v>
      </c>
      <c r="AJ465" s="789">
        <v>-4.9000000000000004</v>
      </c>
      <c r="AK465" s="789">
        <v>9.879999999999999</v>
      </c>
      <c r="AL465" s="790">
        <v>9190</v>
      </c>
      <c r="AM465" s="791">
        <v>0.3</v>
      </c>
      <c r="AN465" s="789">
        <v>0.32</v>
      </c>
      <c r="AO465" s="792">
        <f t="shared" si="128"/>
        <v>11.368593480933681</v>
      </c>
      <c r="AP465" s="793">
        <f t="shared" si="129"/>
        <v>21.779143939649277</v>
      </c>
      <c r="AQ465" s="794">
        <f t="shared" si="130"/>
        <v>-53.865639650115817</v>
      </c>
      <c r="AR465" s="669">
        <f>INDEX(Historical!$C$7:$C$1381,MATCH(B465,Historical!$B$7:$B$1403,0))*IF(AH465="n/a",1.03,IF(AH465&lt;0,1.01,IF(AH465&gt;10,1.1,(1+AH465/100))))</f>
        <v>1.4947999999999999</v>
      </c>
      <c r="AS465" s="788">
        <f t="shared" si="131"/>
        <v>1.6435325999999997</v>
      </c>
      <c r="AT465" s="788">
        <f t="shared" si="120"/>
        <v>1.8059136208799997</v>
      </c>
      <c r="AU465" s="788">
        <f t="shared" si="120"/>
        <v>1.9843378866229437</v>
      </c>
      <c r="AV465" s="788">
        <f t="shared" si="120"/>
        <v>2.1803904698212904</v>
      </c>
      <c r="AW465" s="780">
        <f t="shared" si="132"/>
        <v>9.1089745773242328</v>
      </c>
      <c r="AX465" s="795">
        <f t="shared" si="133"/>
        <v>20.068240972293967</v>
      </c>
      <c r="AY465" s="960">
        <v>1.91</v>
      </c>
      <c r="AZ465" s="791">
        <v>-4.88</v>
      </c>
      <c r="BA465" s="791">
        <v>-32.78</v>
      </c>
      <c r="BB465" s="791">
        <v>-22.009999999999998</v>
      </c>
      <c r="BC465" s="791">
        <v>-23.91</v>
      </c>
      <c r="BD465" s="933"/>
      <c r="BE465" s="641">
        <v>2011</v>
      </c>
      <c r="BF465" s="922">
        <f t="shared" si="134"/>
        <v>0</v>
      </c>
      <c r="BG465" s="847">
        <v>0.3</v>
      </c>
    </row>
    <row r="466" spans="1:59" ht="11.25" customHeight="1" x14ac:dyDescent="0.2">
      <c r="A466" s="895" t="s">
        <v>662</v>
      </c>
      <c r="B466" s="899" t="s">
        <v>663</v>
      </c>
      <c r="C466" s="957" t="s">
        <v>112</v>
      </c>
      <c r="D466" s="957" t="s">
        <v>212</v>
      </c>
      <c r="E466" s="754">
        <v>17</v>
      </c>
      <c r="F466" s="1235">
        <v>202</v>
      </c>
      <c r="G466" s="1235" t="s">
        <v>106</v>
      </c>
      <c r="H466" s="1235" t="s">
        <v>106</v>
      </c>
      <c r="I466" s="898">
        <v>99.03</v>
      </c>
      <c r="J466" s="669">
        <f t="shared" si="121"/>
        <v>1.2521458143996769</v>
      </c>
      <c r="K466" s="901">
        <v>0.31</v>
      </c>
      <c r="L466" s="911">
        <v>4</v>
      </c>
      <c r="M466" s="660">
        <f t="shared" si="122"/>
        <v>1.24</v>
      </c>
      <c r="N466" s="894" t="s">
        <v>209</v>
      </c>
      <c r="O466" s="756">
        <v>0.3</v>
      </c>
      <c r="P466" s="890">
        <v>43328</v>
      </c>
      <c r="Q466" s="890">
        <v>43343</v>
      </c>
      <c r="R466" s="660">
        <f t="shared" si="123"/>
        <v>3.3333333333333366</v>
      </c>
      <c r="S466" s="721">
        <f>IF(INDEX(Historical!$D$7:$D$1379,MATCH(B466,Historical!$B$7:$B$1403,0))=0,"n/a",(INDEX(Historical!$C$7:$C$1381,MATCH(B466,Historical!$B$7:$B$1403,0))/INDEX(Historical!$D$7:$D$1379,MATCH(B466,Historical!$B$7:$B$1403,0))-1)*100)</f>
        <v>1.6393442622950838</v>
      </c>
      <c r="T466" s="721">
        <f>IF(INDEX(Historical!$F$7:$F$1372,MATCH(B466,Historical!$B$7:$B$1403,0))=0,"n/a",((INDEX(Historical!$C$7:$C$1381,MATCH(B466,Historical!$B$7:$B$1403,0))/INDEX(Historical!$F$7:$F$1372,MATCH(B466,Historical!$B$7:$B$1403,0)))^(1/3)-1)*100)</f>
        <v>2.8424177276338281</v>
      </c>
      <c r="U466" s="721">
        <f>IF(INDEX(Historical!$H$7:$H$1372,MATCH(B466,Historical!$B$7:$B$1403,0))=0,"n/a",((INDEX(Historical!$C$7:$C$1381,MATCH(B466,Historical!$B$7:$B$1403,0))/INDEX(Historical!$H$7:$H$1372,MATCH(B466,Historical!$B$7:$B$1403,0)))^(1/5)-1)*100)</f>
        <v>3.186567045409161</v>
      </c>
      <c r="V466" s="721">
        <f>IF(INDEX(Historical!$O$7:$O$1372,MATCH(B466,Historical!$B$7:$B$1403,0))=0,"n/a",((INDEX(Historical!$C$7:$C$1381,MATCH(B466,Historical!$B$7:$B$1403,0))/INDEX(Historical!$O$7:$O$1372,MATCH(B466,Historical!$B$7:$B$1403,0)))^(1/10)-1)*100)</f>
        <v>14.869835499703509</v>
      </c>
      <c r="W466" s="722">
        <f t="shared" si="124"/>
        <v>0.21429739726930391</v>
      </c>
      <c r="X466" s="723" t="str">
        <f t="shared" si="125"/>
        <v>n/a</v>
      </c>
      <c r="Y466" s="691" t="s">
        <v>4517</v>
      </c>
      <c r="Z466" s="669">
        <f t="shared" si="126"/>
        <v>142.52873563218392</v>
      </c>
      <c r="AA466" s="910">
        <f t="shared" si="127"/>
        <v>113.82758620689656</v>
      </c>
      <c r="AB466" s="911">
        <v>8</v>
      </c>
      <c r="AC466" s="889">
        <v>0.87</v>
      </c>
      <c r="AD466" s="889">
        <v>4.95</v>
      </c>
      <c r="AE466" s="889">
        <v>2.41</v>
      </c>
      <c r="AF466" s="889">
        <v>3.92</v>
      </c>
      <c r="AG466" s="889">
        <v>3.4000000000000004</v>
      </c>
      <c r="AH466" s="889">
        <v>-89.8</v>
      </c>
      <c r="AI466" s="889">
        <v>21.72</v>
      </c>
      <c r="AJ466" s="889">
        <v>-44.2</v>
      </c>
      <c r="AK466" s="889">
        <v>22.900000000000002</v>
      </c>
      <c r="AL466" s="902">
        <v>1070</v>
      </c>
      <c r="AM466" s="896">
        <v>1.0999999999999999</v>
      </c>
      <c r="AN466" s="889">
        <v>0.42</v>
      </c>
      <c r="AO466" s="762">
        <f t="shared" si="128"/>
        <v>-109.38887334708772</v>
      </c>
      <c r="AP466" s="763">
        <f t="shared" si="129"/>
        <v>4.4387128598088381</v>
      </c>
      <c r="AQ466" s="912">
        <f t="shared" si="130"/>
        <v>345.32342201098169</v>
      </c>
      <c r="AR466" s="669">
        <f>INDEX(Historical!$C$7:$C$1381,MATCH(B466,Historical!$B$7:$B$1403,0))*IF(AH466="n/a",1.03,IF(AH466&lt;0,1.01,IF(AH466&gt;10,1.1,(1+AH466/100))))</f>
        <v>1.2524</v>
      </c>
      <c r="AS466" s="910">
        <f t="shared" si="131"/>
        <v>1.37764</v>
      </c>
      <c r="AT466" s="910">
        <f t="shared" si="120"/>
        <v>1.5154040000000002</v>
      </c>
      <c r="AU466" s="910">
        <f t="shared" si="120"/>
        <v>1.6669444000000004</v>
      </c>
      <c r="AV466" s="910">
        <f t="shared" si="120"/>
        <v>1.8336388400000005</v>
      </c>
      <c r="AW466" s="669">
        <f t="shared" si="132"/>
        <v>7.6460272400000013</v>
      </c>
      <c r="AX466" s="770">
        <f t="shared" si="133"/>
        <v>7.7209201656063833</v>
      </c>
      <c r="AY466" s="959">
        <v>0.34</v>
      </c>
      <c r="AZ466" s="896">
        <v>35.659999999999997</v>
      </c>
      <c r="BA466" s="896">
        <v>-11.39</v>
      </c>
      <c r="BB466" s="896">
        <v>-2.91</v>
      </c>
      <c r="BC466" s="896">
        <v>8.5299999999999994</v>
      </c>
      <c r="BE466" s="641">
        <v>2003</v>
      </c>
      <c r="BF466" s="922">
        <f t="shared" si="134"/>
        <v>1</v>
      </c>
      <c r="BG466" s="906">
        <v>1.7999999999999998</v>
      </c>
    </row>
    <row r="467" spans="1:59" ht="11.25" customHeight="1" x14ac:dyDescent="0.2">
      <c r="A467" s="895" t="s">
        <v>406</v>
      </c>
      <c r="B467" s="899" t="s">
        <v>407</v>
      </c>
      <c r="C467" s="957" t="s">
        <v>131</v>
      </c>
      <c r="D467" s="957" t="s">
        <v>4345</v>
      </c>
      <c r="E467" s="754">
        <v>17</v>
      </c>
      <c r="F467" s="1235">
        <v>221</v>
      </c>
      <c r="G467" s="1099" t="s">
        <v>37</v>
      </c>
      <c r="H467" s="1099" t="s">
        <v>37</v>
      </c>
      <c r="I467" s="898">
        <v>52.12</v>
      </c>
      <c r="J467" s="669">
        <f t="shared" si="121"/>
        <v>2.9163468917881814</v>
      </c>
      <c r="K467" s="901">
        <v>0.38</v>
      </c>
      <c r="L467" s="911">
        <v>4</v>
      </c>
      <c r="M467" s="660">
        <f t="shared" si="122"/>
        <v>1.52</v>
      </c>
      <c r="N467" s="894" t="s">
        <v>107</v>
      </c>
      <c r="O467" s="756">
        <v>0.35499999999999998</v>
      </c>
      <c r="P467" s="1196">
        <v>43860</v>
      </c>
      <c r="Q467" s="1196">
        <v>43878</v>
      </c>
      <c r="R467" s="660">
        <f t="shared" si="123"/>
        <v>7.0422535211267681</v>
      </c>
      <c r="S467" s="721">
        <f>IF(INDEX(Historical!$D$7:$D$1379,MATCH(B467,Historical!$B$7:$B$1403,0))=0,"n/a",(INDEX(Historical!$C$7:$C$1381,MATCH(B467,Historical!$B$7:$B$1403,0))/INDEX(Historical!$D$7:$D$1379,MATCH(B467,Historical!$B$7:$B$1403,0))-1)*100)</f>
        <v>5.9701492537313383</v>
      </c>
      <c r="T467" s="721">
        <f>IF(INDEX(Historical!$F$7:$F$1372,MATCH(B467,Historical!$B$7:$B$1403,0))=0,"n/a",((INDEX(Historical!$C$7:$C$1381,MATCH(B467,Historical!$B$7:$B$1403,0))/INDEX(Historical!$F$7:$F$1372,MATCH(B467,Historical!$B$7:$B$1403,0)))^(1/3)-1)*100)</f>
        <v>6.5164848676112941</v>
      </c>
      <c r="U467" s="721">
        <f>IF(INDEX(Historical!$H$7:$H$1372,MATCH(B467,Historical!$B$7:$B$1403,0))=0,"n/a",((INDEX(Historical!$C$7:$C$1381,MATCH(B467,Historical!$B$7:$B$1403,0))/INDEX(Historical!$H$7:$H$1372,MATCH(B467,Historical!$B$7:$B$1403,0)))^(1/5)-1)*100)</f>
        <v>6.840923807777366</v>
      </c>
      <c r="V467" s="721">
        <f>IF(INDEX(Historical!$O$7:$O$1372,MATCH(B467,Historical!$B$7:$B$1403,0))=0,"n/a",((INDEX(Historical!$C$7:$C$1381,MATCH(B467,Historical!$B$7:$B$1403,0))/INDEX(Historical!$O$7:$O$1372,MATCH(B467,Historical!$B$7:$B$1403,0)))^(1/10)-1)*100)</f>
        <v>6.5915329557377556</v>
      </c>
      <c r="W467" s="722">
        <f t="shared" si="124"/>
        <v>1.0378350307453932</v>
      </c>
      <c r="X467" s="723">
        <f t="shared" si="125"/>
        <v>1.2001620715398886</v>
      </c>
      <c r="Y467" s="679"/>
      <c r="Z467" s="669">
        <f t="shared" si="126"/>
        <v>68.161434977578466</v>
      </c>
      <c r="AA467" s="910">
        <f t="shared" si="127"/>
        <v>23.372197309417039</v>
      </c>
      <c r="AB467" s="911">
        <v>12</v>
      </c>
      <c r="AC467" s="889">
        <v>2.23</v>
      </c>
      <c r="AD467" s="889">
        <v>4.0599999999999996</v>
      </c>
      <c r="AE467" s="889">
        <v>3.47</v>
      </c>
      <c r="AF467" s="889">
        <v>2.5099999999999998</v>
      </c>
      <c r="AG467" s="889">
        <v>10.8</v>
      </c>
      <c r="AH467" s="889">
        <v>13.8</v>
      </c>
      <c r="AI467" s="889">
        <v>6.5699999999999994</v>
      </c>
      <c r="AJ467" s="889">
        <v>5.7</v>
      </c>
      <c r="AK467" s="889">
        <v>5.75</v>
      </c>
      <c r="AL467" s="902">
        <v>12620</v>
      </c>
      <c r="AM467" s="896">
        <v>0.16</v>
      </c>
      <c r="AN467" s="889">
        <v>1.32</v>
      </c>
      <c r="AO467" s="762">
        <f t="shared" si="128"/>
        <v>-13.614926609851493</v>
      </c>
      <c r="AP467" s="763">
        <f t="shared" si="129"/>
        <v>9.7572706995655469</v>
      </c>
      <c r="AQ467" s="912">
        <f t="shared" si="130"/>
        <v>61.471311860840402</v>
      </c>
      <c r="AR467" s="669">
        <f>INDEX(Historical!$C$7:$C$1381,MATCH(B467,Historical!$B$7:$B$1403,0))*IF(AH467="n/a",1.03,IF(AH467&lt;0,1.01,IF(AH467&gt;10,1.1,(1+AH467/100))))</f>
        <v>1.5620000000000001</v>
      </c>
      <c r="AS467" s="910">
        <f t="shared" si="131"/>
        <v>1.6646234000000002</v>
      </c>
      <c r="AT467" s="910">
        <f t="shared" ref="AT467:AV486" si="135">IF($AK467="n/a",1.03*AS467,IF($AK467&lt;0,1.01*AS467,IF($AK467&gt;10,1.1*AS467,(1+$AK467/100)*AS467)))</f>
        <v>1.7603392455000004</v>
      </c>
      <c r="AU467" s="910">
        <f t="shared" si="135"/>
        <v>1.8615587521162507</v>
      </c>
      <c r="AV467" s="910">
        <f t="shared" si="135"/>
        <v>1.9685983803629352</v>
      </c>
      <c r="AW467" s="669">
        <f t="shared" si="132"/>
        <v>8.8171197779791868</v>
      </c>
      <c r="AX467" s="770">
        <f t="shared" si="133"/>
        <v>16.916960433574804</v>
      </c>
      <c r="AY467" s="959">
        <v>0.27</v>
      </c>
      <c r="AZ467" s="896">
        <v>14.879999999999999</v>
      </c>
      <c r="BA467" s="896">
        <v>-13.54</v>
      </c>
      <c r="BB467" s="896">
        <v>-8.2900000000000009</v>
      </c>
      <c r="BC467" s="896">
        <v>-1.0699999999999998</v>
      </c>
      <c r="BE467" s="641">
        <v>2004</v>
      </c>
      <c r="BF467" s="922">
        <f t="shared" si="134"/>
        <v>1</v>
      </c>
      <c r="BG467" s="906">
        <v>3.2</v>
      </c>
    </row>
    <row r="468" spans="1:59" ht="11.25" customHeight="1" x14ac:dyDescent="0.2">
      <c r="A468" s="904" t="s">
        <v>4272</v>
      </c>
      <c r="B468" s="612" t="s">
        <v>3855</v>
      </c>
      <c r="C468" s="957" t="s">
        <v>4207</v>
      </c>
      <c r="D468" s="957" t="s">
        <v>4334</v>
      </c>
      <c r="E468" s="754">
        <v>6</v>
      </c>
      <c r="F468" s="1235">
        <v>773</v>
      </c>
      <c r="G468" s="1235" t="s">
        <v>106</v>
      </c>
      <c r="H468" s="1235" t="s">
        <v>106</v>
      </c>
      <c r="I468" s="898">
        <v>38.96</v>
      </c>
      <c r="J468" s="669">
        <f t="shared" si="121"/>
        <v>1.8793634496919915</v>
      </c>
      <c r="K468" s="901">
        <v>0.73219999999999996</v>
      </c>
      <c r="L468" s="911">
        <v>1</v>
      </c>
      <c r="M468" s="660">
        <f t="shared" si="122"/>
        <v>0.73219999999999996</v>
      </c>
      <c r="N468" s="894" t="s">
        <v>4273</v>
      </c>
      <c r="O468" s="756">
        <v>0.68759999999999999</v>
      </c>
      <c r="P468" s="885">
        <v>43726</v>
      </c>
      <c r="Q468" s="885">
        <v>43728</v>
      </c>
      <c r="R468" s="660">
        <f t="shared" si="123"/>
        <v>6.4863292611983674</v>
      </c>
      <c r="S468" s="721">
        <f>IF(INDEX(Historical!$D$7:$D$1379,MATCH(B468,Historical!$B$7:$B$1403,0))=0,"n/a",(INDEX(Historical!$C$7:$C$1381,MATCH(B468,Historical!$B$7:$B$1403,0))/INDEX(Historical!$D$7:$D$1379,MATCH(B468,Historical!$B$7:$B$1403,0))-1)*100)</f>
        <v>6.4863292611983647</v>
      </c>
      <c r="T468" s="721">
        <f>IF(INDEX(Historical!$F$7:$F$1372,MATCH(B468,Historical!$B$7:$B$1403,0))=0,"n/a",((INDEX(Historical!$C$7:$C$1381,MATCH(B468,Historical!$B$7:$B$1403,0))/INDEX(Historical!$F$7:$F$1372,MATCH(B468,Historical!$B$7:$B$1403,0)))^(1/3)-1)*100)</f>
        <v>8.8393531303163186</v>
      </c>
      <c r="U468" s="721">
        <f>IF(INDEX(Historical!$H$7:$H$1372,MATCH(B468,Historical!$B$7:$B$1403,0))=0,"n/a",((INDEX(Historical!$C$7:$C$1381,MATCH(B468,Historical!$B$7:$B$1403,0))/INDEX(Historical!$H$7:$H$1372,MATCH(B468,Historical!$B$7:$B$1403,0)))^(1/5)-1)*100)</f>
        <v>22.346392222509138</v>
      </c>
      <c r="V468" s="721" t="str">
        <f>IF(INDEX(Historical!$O$7:$O$1372,MATCH(B468,Historical!$B$7:$B$1403,0))=0,"n/a",((INDEX(Historical!$C$7:$C$1381,MATCH(B468,Historical!$B$7:$B$1403,0))/INDEX(Historical!$O$7:$O$1372,MATCH(B468,Historical!$B$7:$B$1403,0)))^(1/10)-1)*100)</f>
        <v>n/a</v>
      </c>
      <c r="W468" s="722" t="str">
        <f t="shared" si="124"/>
        <v>n/a</v>
      </c>
      <c r="X468" s="723">
        <f t="shared" si="125"/>
        <v>1.207913093108602</v>
      </c>
      <c r="Y468" s="900" t="s">
        <v>4276</v>
      </c>
      <c r="Z468" s="669">
        <f t="shared" si="126"/>
        <v>44.108433734939759</v>
      </c>
      <c r="AA468" s="910">
        <f t="shared" si="127"/>
        <v>23.46987951807229</v>
      </c>
      <c r="AB468" s="911">
        <v>12</v>
      </c>
      <c r="AC468" s="889">
        <v>1.66</v>
      </c>
      <c r="AD468" s="889">
        <v>2.97</v>
      </c>
      <c r="AE468" s="889">
        <v>2.34</v>
      </c>
      <c r="AF468" s="889">
        <v>5.01</v>
      </c>
      <c r="AG468" s="889">
        <v>23</v>
      </c>
      <c r="AH468" s="889">
        <v>11.899999999999999</v>
      </c>
      <c r="AI468" s="889">
        <v>8.44</v>
      </c>
      <c r="AJ468" s="889">
        <v>18.5</v>
      </c>
      <c r="AK468" s="889">
        <v>7.93</v>
      </c>
      <c r="AL468" s="902">
        <v>6770</v>
      </c>
      <c r="AM468" s="896">
        <v>6.7</v>
      </c>
      <c r="AN468" s="889">
        <v>0</v>
      </c>
      <c r="AO468" s="762">
        <f t="shared" si="128"/>
        <v>0.75587615412883835</v>
      </c>
      <c r="AP468" s="763">
        <f t="shared" si="129"/>
        <v>24.225755672201128</v>
      </c>
      <c r="AQ468" s="912">
        <f t="shared" si="130"/>
        <v>128.60358350991413</v>
      </c>
      <c r="AR468" s="669">
        <f>INDEX(Historical!$C$7:$C$1381,MATCH(B468,Historical!$B$7:$B$1403,0))*IF(AH468="n/a",1.03,IF(AH468&lt;0,1.01,IF(AH468&gt;10,1.1,(1+AH468/100))))</f>
        <v>0.80542000000000002</v>
      </c>
      <c r="AS468" s="910">
        <f t="shared" si="131"/>
        <v>0.87339744800000008</v>
      </c>
      <c r="AT468" s="910">
        <f t="shared" si="135"/>
        <v>0.94265786562639997</v>
      </c>
      <c r="AU468" s="910">
        <f t="shared" si="135"/>
        <v>1.0174106343705733</v>
      </c>
      <c r="AV468" s="910">
        <f t="shared" si="135"/>
        <v>1.0980912976761597</v>
      </c>
      <c r="AW468" s="669">
        <f t="shared" si="132"/>
        <v>4.7369772456731329</v>
      </c>
      <c r="AX468" s="770">
        <f t="shared" si="133"/>
        <v>12.158565825649726</v>
      </c>
      <c r="AY468" s="959">
        <v>1.34</v>
      </c>
      <c r="AZ468" s="896">
        <v>9.1300000000000008</v>
      </c>
      <c r="BA468" s="896">
        <v>-20.21</v>
      </c>
      <c r="BB468" s="896">
        <v>-14.71</v>
      </c>
      <c r="BC468" s="896">
        <v>-6.370000000000001</v>
      </c>
      <c r="BE468" s="641">
        <v>2014</v>
      </c>
      <c r="BF468" s="922">
        <f t="shared" si="134"/>
        <v>0</v>
      </c>
      <c r="BG468" s="906">
        <v>12.9</v>
      </c>
    </row>
    <row r="469" spans="1:59" ht="11.25" customHeight="1" x14ac:dyDescent="0.2">
      <c r="A469" s="895" t="s">
        <v>1420</v>
      </c>
      <c r="B469" s="899" t="s">
        <v>1421</v>
      </c>
      <c r="C469" s="957" t="s">
        <v>108</v>
      </c>
      <c r="D469" s="957" t="s">
        <v>4355</v>
      </c>
      <c r="E469" s="754">
        <v>7</v>
      </c>
      <c r="F469" s="1235">
        <v>652</v>
      </c>
      <c r="G469" s="1115" t="s">
        <v>106</v>
      </c>
      <c r="H469" s="1115" t="s">
        <v>106</v>
      </c>
      <c r="I469" s="898">
        <v>40</v>
      </c>
      <c r="J469" s="669">
        <f t="shared" si="121"/>
        <v>3.4999999999999996</v>
      </c>
      <c r="K469" s="901">
        <v>0.35</v>
      </c>
      <c r="L469" s="911">
        <v>4</v>
      </c>
      <c r="M469" s="660">
        <f t="shared" si="122"/>
        <v>1.4</v>
      </c>
      <c r="N469" s="894" t="s">
        <v>240</v>
      </c>
      <c r="O469" s="756">
        <v>0.3</v>
      </c>
      <c r="P469" s="890">
        <v>43171</v>
      </c>
      <c r="Q469" s="890">
        <v>43203</v>
      </c>
      <c r="R469" s="660">
        <f t="shared" si="123"/>
        <v>16.666666666666664</v>
      </c>
      <c r="S469" s="721">
        <f>IF(INDEX(Historical!$D$7:$D$1379,MATCH(B469,Historical!$B$7:$B$1403,0))=0,"n/a",(INDEX(Historical!$C$7:$C$1381,MATCH(B469,Historical!$B$7:$B$1403,0))/INDEX(Historical!$D$7:$D$1379,MATCH(B469,Historical!$B$7:$B$1403,0))-1)*100)</f>
        <v>3.7037037037036979</v>
      </c>
      <c r="T469" s="721">
        <f>IF(INDEX(Historical!$F$7:$F$1372,MATCH(B469,Historical!$B$7:$B$1403,0))=0,"n/a",((INDEX(Historical!$C$7:$C$1381,MATCH(B469,Historical!$B$7:$B$1403,0))/INDEX(Historical!$F$7:$F$1372,MATCH(B469,Historical!$B$7:$B$1403,0)))^(1/3)-1)*100)</f>
        <v>13.010492383910499</v>
      </c>
      <c r="U469" s="721">
        <f>IF(INDEX(Historical!$H$7:$H$1372,MATCH(B469,Historical!$B$7:$B$1403,0))=0,"n/a",((INDEX(Historical!$C$7:$C$1381,MATCH(B469,Historical!$B$7:$B$1403,0))/INDEX(Historical!$H$7:$H$1372,MATCH(B469,Historical!$B$7:$B$1403,0)))^(1/5)-1)*100)</f>
        <v>16.94714187140103</v>
      </c>
      <c r="V469" s="721">
        <f>IF(INDEX(Historical!$O$7:$O$1372,MATCH(B469,Historical!$B$7:$B$1403,0))=0,"n/a",((INDEX(Historical!$C$7:$C$1381,MATCH(B469,Historical!$B$7:$B$1403,0))/INDEX(Historical!$O$7:$O$1372,MATCH(B469,Historical!$B$7:$B$1403,0)))^(1/10)-1)*100)</f>
        <v>8.842291989017026</v>
      </c>
      <c r="W469" s="722">
        <f t="shared" si="124"/>
        <v>1.9166005705818134</v>
      </c>
      <c r="X469" s="723" t="str">
        <f t="shared" si="125"/>
        <v>n/a</v>
      </c>
      <c r="Y469" s="691" t="s">
        <v>4512</v>
      </c>
      <c r="Z469" s="669" t="str">
        <f t="shared" si="126"/>
        <v>n/a</v>
      </c>
      <c r="AA469" s="910" t="str">
        <f t="shared" si="127"/>
        <v>n/a</v>
      </c>
      <c r="AB469" s="911">
        <v>12</v>
      </c>
      <c r="AC469" s="889" t="s">
        <v>136</v>
      </c>
      <c r="AD469" s="889" t="s">
        <v>136</v>
      </c>
      <c r="AE469" s="889" t="s">
        <v>136</v>
      </c>
      <c r="AF469" s="889" t="s">
        <v>136</v>
      </c>
      <c r="AG469" s="889" t="s">
        <v>136</v>
      </c>
      <c r="AH469" s="889" t="s">
        <v>136</v>
      </c>
      <c r="AI469" s="889" t="s">
        <v>136</v>
      </c>
      <c r="AJ469" s="889" t="s">
        <v>136</v>
      </c>
      <c r="AK469" s="889" t="s">
        <v>136</v>
      </c>
      <c r="AL469" s="902" t="s">
        <v>136</v>
      </c>
      <c r="AM469" s="896" t="s">
        <v>136</v>
      </c>
      <c r="AN469" s="889" t="s">
        <v>136</v>
      </c>
      <c r="AO469" s="762" t="str">
        <f t="shared" si="128"/>
        <v>n/a</v>
      </c>
      <c r="AP469" s="763">
        <f t="shared" si="129"/>
        <v>20.44714187140103</v>
      </c>
      <c r="AQ469" s="912" t="str">
        <f t="shared" si="130"/>
        <v>n/a</v>
      </c>
      <c r="AR469" s="669">
        <f>INDEX(Historical!$C$7:$C$1381,MATCH(B469,Historical!$B$7:$B$1403,0))*IF(AH469="n/a",1.03,IF(AH469&lt;0,1.01,IF(AH469&gt;10,1.1,(1+AH469/100))))</f>
        <v>1.4419999999999999</v>
      </c>
      <c r="AS469" s="910">
        <f t="shared" si="131"/>
        <v>1.48526</v>
      </c>
      <c r="AT469" s="910">
        <f t="shared" si="135"/>
        <v>1.5298178</v>
      </c>
      <c r="AU469" s="910">
        <f t="shared" si="135"/>
        <v>1.5757123340000001</v>
      </c>
      <c r="AV469" s="910">
        <f t="shared" si="135"/>
        <v>1.6229837040200001</v>
      </c>
      <c r="AW469" s="669">
        <f t="shared" si="132"/>
        <v>7.6557738380200009</v>
      </c>
      <c r="AX469" s="770">
        <f t="shared" si="133"/>
        <v>19.139434595050002</v>
      </c>
      <c r="AY469" s="959" t="s">
        <v>136</v>
      </c>
      <c r="AZ469" s="896" t="s">
        <v>136</v>
      </c>
      <c r="BA469" s="896" t="s">
        <v>136</v>
      </c>
      <c r="BB469" s="896" t="s">
        <v>136</v>
      </c>
      <c r="BC469" s="896" t="s">
        <v>136</v>
      </c>
      <c r="BD469" s="663" t="s">
        <v>4281</v>
      </c>
      <c r="BE469" s="641">
        <v>2013</v>
      </c>
      <c r="BF469" s="922">
        <f t="shared" si="134"/>
        <v>0</v>
      </c>
      <c r="BG469" s="906" t="s">
        <v>136</v>
      </c>
    </row>
    <row r="470" spans="1:59" ht="11.25" customHeight="1" x14ac:dyDescent="0.2">
      <c r="A470" s="887" t="s">
        <v>270</v>
      </c>
      <c r="B470" s="899" t="s">
        <v>271</v>
      </c>
      <c r="C470" s="957" t="s">
        <v>246</v>
      </c>
      <c r="D470" s="957" t="s">
        <v>4333</v>
      </c>
      <c r="E470" s="754">
        <v>57</v>
      </c>
      <c r="F470" s="1235">
        <v>12</v>
      </c>
      <c r="G470" s="1235" t="s">
        <v>37</v>
      </c>
      <c r="H470" s="1235" t="s">
        <v>115</v>
      </c>
      <c r="I470" s="889">
        <v>106.57</v>
      </c>
      <c r="J470" s="669">
        <f t="shared" si="121"/>
        <v>2.0643708360701889</v>
      </c>
      <c r="K470" s="901">
        <v>0.55000000000000004</v>
      </c>
      <c r="L470" s="911">
        <v>4</v>
      </c>
      <c r="M470" s="660">
        <f t="shared" si="122"/>
        <v>2.2000000000000002</v>
      </c>
      <c r="N470" s="894" t="s">
        <v>272</v>
      </c>
      <c r="O470" s="756">
        <v>0.48</v>
      </c>
      <c r="P470" s="885">
        <v>43669</v>
      </c>
      <c r="Q470" s="885">
        <v>43684</v>
      </c>
      <c r="R470" s="660">
        <f t="shared" si="123"/>
        <v>14.583333333333348</v>
      </c>
      <c r="S470" s="721">
        <f>IF(INDEX(Historical!$D$7:$D$1379,MATCH(B470,Historical!$B$7:$B$1403,0))=0,"n/a",(INDEX(Historical!$C$7:$C$1381,MATCH(B470,Historical!$B$7:$B$1403,0))/INDEX(Historical!$D$7:$D$1379,MATCH(B470,Historical!$B$7:$B$1403,0))-1)*100)</f>
        <v>15.730337078651679</v>
      </c>
      <c r="T470" s="721">
        <f>IF(INDEX(Historical!$F$7:$F$1372,MATCH(B470,Historical!$B$7:$B$1403,0))=0,"n/a",((INDEX(Historical!$C$7:$C$1381,MATCH(B470,Historical!$B$7:$B$1403,0))/INDEX(Historical!$F$7:$F$1372,MATCH(B470,Historical!$B$7:$B$1403,0)))^(1/3)-1)*100)</f>
        <v>17.805497703104489</v>
      </c>
      <c r="U470" s="721">
        <f>IF(INDEX(Historical!$H$7:$H$1372,MATCH(B470,Historical!$B$7:$B$1403,0))=0,"n/a",((INDEX(Historical!$C$7:$C$1381,MATCH(B470,Historical!$B$7:$B$1403,0))/INDEX(Historical!$H$7:$H$1372,MATCH(B470,Historical!$B$7:$B$1403,0)))^(1/5)-1)*100)</f>
        <v>20.229398287186861</v>
      </c>
      <c r="V470" s="721">
        <f>IF(INDEX(Historical!$O$7:$O$1372,MATCH(B470,Historical!$B$7:$B$1403,0))=0,"n/a",((INDEX(Historical!$C$7:$C$1381,MATCH(B470,Historical!$B$7:$B$1403,0))/INDEX(Historical!$O$7:$O$1372,MATCH(B470,Historical!$B$7:$B$1403,0)))^(1/10)-1)*100)</f>
        <v>19.3932894022808</v>
      </c>
      <c r="W470" s="722">
        <f t="shared" si="124"/>
        <v>1.0431133093289335</v>
      </c>
      <c r="X470" s="723">
        <f t="shared" si="125"/>
        <v>3.4287115740994683</v>
      </c>
      <c r="Y470" s="899"/>
      <c r="Z470" s="669">
        <f t="shared" si="126"/>
        <v>58.20105820105821</v>
      </c>
      <c r="AA470" s="910">
        <f t="shared" si="127"/>
        <v>28.193121693121693</v>
      </c>
      <c r="AB470" s="911">
        <v>1</v>
      </c>
      <c r="AC470" s="889">
        <v>3.78</v>
      </c>
      <c r="AD470" s="889">
        <v>1.83</v>
      </c>
      <c r="AE470" s="889">
        <v>1.1499999999999999</v>
      </c>
      <c r="AF470" s="889">
        <v>33.299999999999997</v>
      </c>
      <c r="AG470" s="889">
        <v>98.1</v>
      </c>
      <c r="AH470" s="889">
        <v>-30.9</v>
      </c>
      <c r="AI470" s="889">
        <v>16.88</v>
      </c>
      <c r="AJ470" s="889">
        <v>5.8999999999999995</v>
      </c>
      <c r="AK470" s="889">
        <v>15.35</v>
      </c>
      <c r="AL470" s="902">
        <v>82500</v>
      </c>
      <c r="AM470" s="896">
        <v>0.16</v>
      </c>
      <c r="AN470" s="889">
        <v>7.26</v>
      </c>
      <c r="AO470" s="762">
        <f t="shared" si="128"/>
        <v>-5.899352569864643</v>
      </c>
      <c r="AP470" s="763">
        <f t="shared" si="129"/>
        <v>22.29376912325705</v>
      </c>
      <c r="AQ470" s="912">
        <f t="shared" si="130"/>
        <v>545.95526242782557</v>
      </c>
      <c r="AR470" s="669">
        <f>INDEX(Historical!$C$7:$C$1381,MATCH(B470,Historical!$B$7:$B$1403,0))*IF(AH470="n/a",1.03,IF(AH470&lt;0,1.01,IF(AH470&gt;10,1.1,(1+AH470/100))))</f>
        <v>2.0806</v>
      </c>
      <c r="AS470" s="910">
        <f t="shared" si="131"/>
        <v>2.2886600000000001</v>
      </c>
      <c r="AT470" s="910">
        <f t="shared" si="135"/>
        <v>2.5175260000000002</v>
      </c>
      <c r="AU470" s="910">
        <f t="shared" si="135"/>
        <v>2.7692786000000003</v>
      </c>
      <c r="AV470" s="910">
        <f t="shared" si="135"/>
        <v>3.0462064600000005</v>
      </c>
      <c r="AW470" s="669">
        <f t="shared" si="132"/>
        <v>12.702271060000001</v>
      </c>
      <c r="AX470" s="770">
        <f t="shared" si="133"/>
        <v>11.919180876419256</v>
      </c>
      <c r="AY470" s="959">
        <v>1.29</v>
      </c>
      <c r="AZ470" s="896">
        <v>16.34</v>
      </c>
      <c r="BA470" s="896">
        <v>-15.909999999999998</v>
      </c>
      <c r="BB470" s="896">
        <v>-11.63</v>
      </c>
      <c r="BC470" s="896">
        <v>-3.39</v>
      </c>
      <c r="BE470" s="641">
        <v>1963</v>
      </c>
      <c r="BF470" s="922">
        <f t="shared" si="134"/>
        <v>6</v>
      </c>
      <c r="BG470" s="906">
        <v>7.3999999999999995</v>
      </c>
    </row>
    <row r="471" spans="1:59" ht="11.25" customHeight="1" x14ac:dyDescent="0.2">
      <c r="A471" s="895" t="s">
        <v>1394</v>
      </c>
      <c r="B471" s="899" t="s">
        <v>1395</v>
      </c>
      <c r="C471" s="957" t="s">
        <v>4207</v>
      </c>
      <c r="D471" s="957" t="s">
        <v>4342</v>
      </c>
      <c r="E471" s="754">
        <v>6</v>
      </c>
      <c r="F471" s="1235">
        <v>777</v>
      </c>
      <c r="G471" s="1235" t="s">
        <v>106</v>
      </c>
      <c r="H471" s="1235" t="s">
        <v>106</v>
      </c>
      <c r="I471" s="898">
        <v>293.43</v>
      </c>
      <c r="J471" s="669">
        <f t="shared" si="121"/>
        <v>1.5676652012404999</v>
      </c>
      <c r="K471" s="901">
        <v>1.1499999999999999</v>
      </c>
      <c r="L471" s="911">
        <v>4</v>
      </c>
      <c r="M471" s="660">
        <f t="shared" si="122"/>
        <v>4.5999999999999996</v>
      </c>
      <c r="N471" s="894" t="s">
        <v>127</v>
      </c>
      <c r="O471" s="756">
        <v>1.1000000000000001</v>
      </c>
      <c r="P471" s="885">
        <v>43738</v>
      </c>
      <c r="Q471" s="885">
        <v>43754</v>
      </c>
      <c r="R471" s="660">
        <f t="shared" si="123"/>
        <v>4.545454545454529</v>
      </c>
      <c r="S471" s="721">
        <f>IF(INDEX(Historical!$D$7:$D$1379,MATCH(B471,Historical!$B$7:$B$1403,0))=0,"n/a",(INDEX(Historical!$C$7:$C$1381,MATCH(B471,Historical!$B$7:$B$1403,0))/INDEX(Historical!$D$7:$D$1379,MATCH(B471,Historical!$B$7:$B$1403,0))-1)*100)</f>
        <v>40.625</v>
      </c>
      <c r="T471" s="721">
        <f>IF(INDEX(Historical!$F$7:$F$1372,MATCH(B471,Historical!$B$7:$B$1403,0))=0,"n/a",((INDEX(Historical!$C$7:$C$1381,MATCH(B471,Historical!$B$7:$B$1403,0))/INDEX(Historical!$F$7:$F$1372,MATCH(B471,Historical!$B$7:$B$1403,0)))^(1/3)-1)*100)</f>
        <v>55.361625297692932</v>
      </c>
      <c r="U471" s="721">
        <f>IF(INDEX(Historical!$H$7:$H$1372,MATCH(B471,Historical!$B$7:$B$1403,0))=0,"n/a",((INDEX(Historical!$C$7:$C$1381,MATCH(B471,Historical!$B$7:$B$1403,0))/INDEX(Historical!$H$7:$H$1372,MATCH(B471,Historical!$B$7:$B$1403,0)))^(1/5)-1)*100)</f>
        <v>65.722700866999332</v>
      </c>
      <c r="V471" s="721" t="str">
        <f>IF(INDEX(Historical!$O$7:$O$1372,MATCH(B471,Historical!$B$7:$B$1403,0))=0,"n/a",((INDEX(Historical!$C$7:$C$1381,MATCH(B471,Historical!$B$7:$B$1403,0))/INDEX(Historical!$O$7:$O$1372,MATCH(B471,Historical!$B$7:$B$1403,0)))^(1/10)-1)*100)</f>
        <v>n/a</v>
      </c>
      <c r="W471" s="722" t="str">
        <f t="shared" si="124"/>
        <v>n/a</v>
      </c>
      <c r="X471" s="723">
        <f t="shared" si="125"/>
        <v>2.1548426513770274</v>
      </c>
      <c r="Y471" s="679"/>
      <c r="Z471" s="669">
        <f t="shared" si="126"/>
        <v>34.099332839140104</v>
      </c>
      <c r="AA471" s="910">
        <f t="shared" si="127"/>
        <v>21.751667902149741</v>
      </c>
      <c r="AB471" s="911">
        <v>6</v>
      </c>
      <c r="AC471" s="889">
        <v>13.49</v>
      </c>
      <c r="AD471" s="889">
        <v>1.35</v>
      </c>
      <c r="AE471" s="889">
        <v>4.6399999999999997</v>
      </c>
      <c r="AF471" s="889">
        <v>9.65</v>
      </c>
      <c r="AG471" s="889">
        <v>42.9</v>
      </c>
      <c r="AH471" s="889">
        <v>-16.8</v>
      </c>
      <c r="AI471" s="889">
        <v>21.95</v>
      </c>
      <c r="AJ471" s="889">
        <v>30.5</v>
      </c>
      <c r="AK471" s="889">
        <v>16.100000000000001</v>
      </c>
      <c r="AL471" s="902">
        <v>44280</v>
      </c>
      <c r="AM471" s="896">
        <v>0.3</v>
      </c>
      <c r="AN471" s="889">
        <v>1.02</v>
      </c>
      <c r="AO471" s="762">
        <f t="shared" si="128"/>
        <v>45.538698166090093</v>
      </c>
      <c r="AP471" s="763">
        <f t="shared" si="129"/>
        <v>67.290366068239834</v>
      </c>
      <c r="AQ471" s="912">
        <f t="shared" si="130"/>
        <v>205.43491414756622</v>
      </c>
      <c r="AR471" s="669">
        <f>INDEX(Historical!$C$7:$C$1381,MATCH(B471,Historical!$B$7:$B$1403,0))*IF(AH471="n/a",1.03,IF(AH471&lt;0,1.01,IF(AH471&gt;10,1.1,(1+AH471/100))))</f>
        <v>4.5449999999999999</v>
      </c>
      <c r="AS471" s="910">
        <f t="shared" si="131"/>
        <v>4.9995000000000003</v>
      </c>
      <c r="AT471" s="910">
        <f t="shared" si="135"/>
        <v>5.4994500000000004</v>
      </c>
      <c r="AU471" s="910">
        <f t="shared" si="135"/>
        <v>6.0493950000000005</v>
      </c>
      <c r="AV471" s="910">
        <f t="shared" si="135"/>
        <v>6.6543345000000009</v>
      </c>
      <c r="AW471" s="669">
        <f t="shared" si="132"/>
        <v>27.7476795</v>
      </c>
      <c r="AX471" s="770">
        <f t="shared" si="133"/>
        <v>9.456319905940088</v>
      </c>
      <c r="AY471" s="959">
        <v>1.68</v>
      </c>
      <c r="AZ471" s="896">
        <v>79.36</v>
      </c>
      <c r="BA471" s="896">
        <v>-14.78</v>
      </c>
      <c r="BB471" s="896">
        <v>-3.9699999999999998</v>
      </c>
      <c r="BC471" s="896">
        <v>20.89</v>
      </c>
      <c r="BE471" s="641">
        <v>2014</v>
      </c>
      <c r="BF471" s="922">
        <f t="shared" si="134"/>
        <v>0</v>
      </c>
      <c r="BG471" s="906">
        <v>16.8</v>
      </c>
    </row>
    <row r="472" spans="1:59" ht="11.25" customHeight="1" x14ac:dyDescent="0.2">
      <c r="A472" s="895" t="s">
        <v>656</v>
      </c>
      <c r="B472" s="899" t="s">
        <v>657</v>
      </c>
      <c r="C472" s="957" t="s">
        <v>112</v>
      </c>
      <c r="D472" s="957" t="s">
        <v>4373</v>
      </c>
      <c r="E472" s="754">
        <v>15</v>
      </c>
      <c r="F472" s="1235">
        <v>261</v>
      </c>
      <c r="G472" s="1235" t="s">
        <v>106</v>
      </c>
      <c r="H472" s="1235" t="s">
        <v>106</v>
      </c>
      <c r="I472" s="898">
        <v>100.97</v>
      </c>
      <c r="J472" s="669">
        <f t="shared" si="121"/>
        <v>0.73289095771021096</v>
      </c>
      <c r="K472" s="901">
        <v>0.185</v>
      </c>
      <c r="L472" s="911">
        <v>4</v>
      </c>
      <c r="M472" s="660">
        <f t="shared" si="122"/>
        <v>0.74</v>
      </c>
      <c r="N472" s="894" t="s">
        <v>593</v>
      </c>
      <c r="O472" s="756">
        <v>0.16500000000000001</v>
      </c>
      <c r="P472" s="885">
        <v>43686</v>
      </c>
      <c r="Q472" s="885">
        <v>43707</v>
      </c>
      <c r="R472" s="660">
        <f t="shared" si="123"/>
        <v>12.121212121212114</v>
      </c>
      <c r="S472" s="721">
        <f>IF(INDEX(Historical!$D$7:$D$1379,MATCH(B472,Historical!$B$7:$B$1403,0))=0,"n/a",(INDEX(Historical!$C$7:$C$1381,MATCH(B472,Historical!$B$7:$B$1403,0))/INDEX(Historical!$D$7:$D$1379,MATCH(B472,Historical!$B$7:$B$1403,0))-1)*100)</f>
        <v>11.111111111111093</v>
      </c>
      <c r="T472" s="721">
        <f>IF(INDEX(Historical!$F$7:$F$1372,MATCH(B472,Historical!$B$7:$B$1403,0))=0,"n/a",((INDEX(Historical!$C$7:$C$1381,MATCH(B472,Historical!$B$7:$B$1403,0))/INDEX(Historical!$F$7:$F$1372,MATCH(B472,Historical!$B$7:$B$1403,0)))^(1/3)-1)*100)</f>
        <v>27.215405814468284</v>
      </c>
      <c r="U472" s="721">
        <f>IF(INDEX(Historical!$H$7:$H$1372,MATCH(B472,Historical!$B$7:$B$1403,0))=0,"n/a",((INDEX(Historical!$C$7:$C$1381,MATCH(B472,Historical!$B$7:$B$1403,0))/INDEX(Historical!$H$7:$H$1372,MATCH(B472,Historical!$B$7:$B$1403,0)))^(1/5)-1)*100)</f>
        <v>21.905959874044001</v>
      </c>
      <c r="V472" s="721">
        <f>IF(INDEX(Historical!$O$7:$O$1372,MATCH(B472,Historical!$B$7:$B$1403,0))=0,"n/a",((INDEX(Historical!$C$7:$C$1381,MATCH(B472,Historical!$B$7:$B$1403,0))/INDEX(Historical!$O$7:$O$1372,MATCH(B472,Historical!$B$7:$B$1403,0)))^(1/10)-1)*100)</f>
        <v>15.203297938156513</v>
      </c>
      <c r="W472" s="722">
        <f t="shared" si="124"/>
        <v>1.4408689458795296</v>
      </c>
      <c r="X472" s="723">
        <f t="shared" si="125"/>
        <v>1.3039261829788096</v>
      </c>
      <c r="Y472" s="683"/>
      <c r="Z472" s="669">
        <f t="shared" si="126"/>
        <v>12.937062937062937</v>
      </c>
      <c r="AA472" s="910">
        <f t="shared" si="127"/>
        <v>17.652097902097903</v>
      </c>
      <c r="AB472" s="911">
        <v>12</v>
      </c>
      <c r="AC472" s="889">
        <v>5.72</v>
      </c>
      <c r="AD472" s="889">
        <v>17.809999999999999</v>
      </c>
      <c r="AE472" s="889">
        <v>0.98</v>
      </c>
      <c r="AF472" s="889">
        <v>5.28</v>
      </c>
      <c r="AG472" s="889">
        <v>35.799999999999997</v>
      </c>
      <c r="AH472" s="889">
        <v>36.6</v>
      </c>
      <c r="AI472" s="889">
        <v>12.65</v>
      </c>
      <c r="AJ472" s="889">
        <v>16.8</v>
      </c>
      <c r="AK472" s="889">
        <v>0.9900000000000001</v>
      </c>
      <c r="AL472" s="902">
        <v>4019.9999999999995</v>
      </c>
      <c r="AM472" s="896">
        <v>0.8</v>
      </c>
      <c r="AN472" s="889">
        <v>0.19</v>
      </c>
      <c r="AO472" s="762">
        <f t="shared" si="128"/>
        <v>4.9867529296563085</v>
      </c>
      <c r="AP472" s="763">
        <f t="shared" si="129"/>
        <v>22.638850831754212</v>
      </c>
      <c r="AQ472" s="912">
        <f t="shared" si="130"/>
        <v>103.52785987080431</v>
      </c>
      <c r="AR472" s="669">
        <f>INDEX(Historical!$C$7:$C$1381,MATCH(B472,Historical!$B$7:$B$1403,0))*IF(AH472="n/a",1.03,IF(AH472&lt;0,1.01,IF(AH472&gt;10,1.1,(1+AH472/100))))</f>
        <v>0.77</v>
      </c>
      <c r="AS472" s="910">
        <f t="shared" si="131"/>
        <v>0.84700000000000009</v>
      </c>
      <c r="AT472" s="910">
        <f t="shared" si="135"/>
        <v>0.85538530000000013</v>
      </c>
      <c r="AU472" s="910">
        <f t="shared" si="135"/>
        <v>0.8638536144700002</v>
      </c>
      <c r="AV472" s="910">
        <f t="shared" si="135"/>
        <v>0.8724057652532532</v>
      </c>
      <c r="AW472" s="669">
        <f t="shared" si="132"/>
        <v>4.2086446797232533</v>
      </c>
      <c r="AX472" s="770">
        <f t="shared" si="133"/>
        <v>4.1682130134923767</v>
      </c>
      <c r="AY472" s="959">
        <v>1.1499999999999999</v>
      </c>
      <c r="AZ472" s="896">
        <v>8.2100000000000009</v>
      </c>
      <c r="BA472" s="896">
        <v>-15.5</v>
      </c>
      <c r="BB472" s="896">
        <v>-9.5699999999999985</v>
      </c>
      <c r="BC472" s="896">
        <v>-7.03</v>
      </c>
      <c r="BE472" s="641">
        <v>2005</v>
      </c>
      <c r="BF472" s="922">
        <f t="shared" si="134"/>
        <v>1</v>
      </c>
      <c r="BG472" s="906">
        <v>19</v>
      </c>
    </row>
    <row r="473" spans="1:59" ht="11.25" customHeight="1" x14ac:dyDescent="0.2">
      <c r="A473" s="895" t="s">
        <v>1671</v>
      </c>
      <c r="B473" s="899" t="s">
        <v>1672</v>
      </c>
      <c r="C473" s="957" t="s">
        <v>112</v>
      </c>
      <c r="D473" s="957" t="s">
        <v>4349</v>
      </c>
      <c r="E473" s="754">
        <v>8</v>
      </c>
      <c r="F473" s="1235">
        <v>573</v>
      </c>
      <c r="G473" s="1235" t="s">
        <v>115</v>
      </c>
      <c r="H473" s="1235" t="s">
        <v>115</v>
      </c>
      <c r="I473" s="898">
        <v>46.19</v>
      </c>
      <c r="J473" s="669">
        <f t="shared" si="121"/>
        <v>1.5587789564840875</v>
      </c>
      <c r="K473" s="901">
        <v>0.18</v>
      </c>
      <c r="L473" s="911">
        <v>4</v>
      </c>
      <c r="M473" s="660">
        <f t="shared" si="122"/>
        <v>0.72</v>
      </c>
      <c r="N473" s="894" t="s">
        <v>288</v>
      </c>
      <c r="O473" s="756">
        <v>0.16</v>
      </c>
      <c r="P473" s="885">
        <v>43620</v>
      </c>
      <c r="Q473" s="885">
        <v>43642</v>
      </c>
      <c r="R473" s="660">
        <f t="shared" si="123"/>
        <v>12.499999999999993</v>
      </c>
      <c r="S473" s="721">
        <f>IF(INDEX(Historical!$D$7:$D$1379,MATCH(B473,Historical!$B$7:$B$1403,0))=0,"n/a",(INDEX(Historical!$C$7:$C$1381,MATCH(B473,Historical!$B$7:$B$1403,0))/INDEX(Historical!$D$7:$D$1379,MATCH(B473,Historical!$B$7:$B$1403,0))-1)*100)</f>
        <v>22.807017543859654</v>
      </c>
      <c r="T473" s="721">
        <f>IF(INDEX(Historical!$F$7:$F$1372,MATCH(B473,Historical!$B$7:$B$1403,0))=0,"n/a",((INDEX(Historical!$C$7:$C$1381,MATCH(B473,Historical!$B$7:$B$1403,0))/INDEX(Historical!$F$7:$F$1372,MATCH(B473,Historical!$B$7:$B$1403,0)))^(1/3)-1)*100)</f>
        <v>23.127650029855552</v>
      </c>
      <c r="U473" s="721">
        <f>IF(INDEX(Historical!$H$7:$H$1372,MATCH(B473,Historical!$B$7:$B$1403,0))=0,"n/a",((INDEX(Historical!$C$7:$C$1381,MATCH(B473,Historical!$B$7:$B$1403,0))/INDEX(Historical!$H$7:$H$1372,MATCH(B473,Historical!$B$7:$B$1403,0)))^(1/5)-1)*100)</f>
        <v>26.04774247635946</v>
      </c>
      <c r="V473" s="721">
        <f>IF(INDEX(Historical!$O$7:$O$1372,MATCH(B473,Historical!$B$7:$B$1403,0))=0,"n/a",((INDEX(Historical!$C$7:$C$1381,MATCH(B473,Historical!$B$7:$B$1403,0))/INDEX(Historical!$O$7:$O$1372,MATCH(B473,Historical!$B$7:$B$1403,0)))^(1/10)-1)*100)</f>
        <v>42.694358845765109</v>
      </c>
      <c r="W473" s="722">
        <f t="shared" si="124"/>
        <v>0.61009798906824808</v>
      </c>
      <c r="X473" s="723">
        <f t="shared" si="125"/>
        <v>1.2522953113634354</v>
      </c>
      <c r="Y473" s="672"/>
      <c r="Z473" s="669">
        <f t="shared" si="126"/>
        <v>17.061611374407583</v>
      </c>
      <c r="AA473" s="910">
        <f t="shared" si="127"/>
        <v>10.945497630331754</v>
      </c>
      <c r="AB473" s="911">
        <v>12</v>
      </c>
      <c r="AC473" s="889">
        <v>4.22</v>
      </c>
      <c r="AD473" s="889">
        <v>0.94</v>
      </c>
      <c r="AE473" s="889">
        <v>1.07</v>
      </c>
      <c r="AF473" s="889">
        <v>2.4700000000000002</v>
      </c>
      <c r="AG473" s="889">
        <v>23.3</v>
      </c>
      <c r="AH473" s="889">
        <v>-2</v>
      </c>
      <c r="AI473" s="889">
        <v>19.55</v>
      </c>
      <c r="AJ473" s="889">
        <v>20.8</v>
      </c>
      <c r="AK473" s="889">
        <v>11.65</v>
      </c>
      <c r="AL473" s="902">
        <v>24070</v>
      </c>
      <c r="AM473" s="896">
        <v>0.3</v>
      </c>
      <c r="AN473" s="889">
        <v>0.27</v>
      </c>
      <c r="AO473" s="762">
        <f t="shared" si="128"/>
        <v>16.661023802511792</v>
      </c>
      <c r="AP473" s="763">
        <f t="shared" si="129"/>
        <v>27.606521432843547</v>
      </c>
      <c r="AQ473" s="912">
        <f t="shared" si="130"/>
        <v>9.6162582160945966</v>
      </c>
      <c r="AR473" s="669">
        <f>INDEX(Historical!$C$7:$C$1381,MATCH(B473,Historical!$B$7:$B$1403,0))*IF(AH473="n/a",1.03,IF(AH473&lt;0,1.01,IF(AH473&gt;10,1.1,(1+AH473/100))))</f>
        <v>0.70699999999999996</v>
      </c>
      <c r="AS473" s="910">
        <f t="shared" si="131"/>
        <v>0.77770000000000006</v>
      </c>
      <c r="AT473" s="910">
        <f t="shared" si="135"/>
        <v>0.85547000000000017</v>
      </c>
      <c r="AU473" s="910">
        <f t="shared" si="135"/>
        <v>0.94101700000000021</v>
      </c>
      <c r="AV473" s="910">
        <f t="shared" si="135"/>
        <v>1.0351187000000004</v>
      </c>
      <c r="AW473" s="669">
        <f t="shared" si="132"/>
        <v>4.3163057000000009</v>
      </c>
      <c r="AX473" s="770">
        <f t="shared" si="133"/>
        <v>9.3446756873782242</v>
      </c>
      <c r="AY473" s="959">
        <v>1.53</v>
      </c>
      <c r="AZ473" s="896">
        <v>1.21</v>
      </c>
      <c r="BA473" s="896">
        <v>-21.490000000000002</v>
      </c>
      <c r="BB473" s="896">
        <v>-16.13</v>
      </c>
      <c r="BC473" s="896">
        <v>-13.919999999999998</v>
      </c>
      <c r="BE473" s="641">
        <v>2012</v>
      </c>
      <c r="BF473" s="922">
        <f t="shared" si="134"/>
        <v>0</v>
      </c>
      <c r="BG473" s="906">
        <v>8.6999999999999993</v>
      </c>
    </row>
    <row r="474" spans="1:59" s="796" customFormat="1" ht="11.25" customHeight="1" x14ac:dyDescent="0.2">
      <c r="A474" s="777" t="s">
        <v>1396</v>
      </c>
      <c r="B474" s="804" t="s">
        <v>1397</v>
      </c>
      <c r="C474" s="957" t="s">
        <v>246</v>
      </c>
      <c r="D474" s="957" t="s">
        <v>4369</v>
      </c>
      <c r="E474" s="778">
        <v>9</v>
      </c>
      <c r="F474" s="1235">
        <v>541</v>
      </c>
      <c r="G474" s="1234" t="s">
        <v>106</v>
      </c>
      <c r="H474" s="1234" t="s">
        <v>106</v>
      </c>
      <c r="I474" s="779">
        <v>58.31</v>
      </c>
      <c r="J474" s="780">
        <f t="shared" si="121"/>
        <v>5.4193105813754077</v>
      </c>
      <c r="K474" s="781">
        <v>0.79</v>
      </c>
      <c r="L474" s="782">
        <v>4</v>
      </c>
      <c r="M474" s="783">
        <f t="shared" si="122"/>
        <v>3.16</v>
      </c>
      <c r="N474" s="784" t="s">
        <v>319</v>
      </c>
      <c r="O474" s="785">
        <v>0.77</v>
      </c>
      <c r="P474" s="786">
        <v>43907</v>
      </c>
      <c r="Q474" s="786">
        <v>43915</v>
      </c>
      <c r="R474" s="783">
        <f t="shared" si="123"/>
        <v>2.5974025974025996</v>
      </c>
      <c r="S474" s="721">
        <f>IF(INDEX(Historical!$D$7:$D$1379,MATCH(B474,Historical!$B$7:$B$1403,0))=0,"n/a",(INDEX(Historical!$C$7:$C$1381,MATCH(B474,Historical!$B$7:$B$1403,0))/INDEX(Historical!$D$7:$D$1379,MATCH(B474,Historical!$B$7:$B$1403,0))-1)*100)</f>
        <v>2.6666666666666616</v>
      </c>
      <c r="T474" s="721">
        <f>IF(INDEX(Historical!$F$7:$F$1372,MATCH(B474,Historical!$B$7:$B$1403,0))=0,"n/a",((INDEX(Historical!$C$7:$C$1381,MATCH(B474,Historical!$B$7:$B$1403,0))/INDEX(Historical!$F$7:$F$1372,MATCH(B474,Historical!$B$7:$B$1403,0)))^(1/3)-1)*100)</f>
        <v>2.2632073276993125</v>
      </c>
      <c r="U474" s="721">
        <f>IF(INDEX(Historical!$H$7:$H$1372,MATCH(B474,Historical!$B$7:$B$1403,0))=0,"n/a",((INDEX(Historical!$C$7:$C$1381,MATCH(B474,Historical!$B$7:$B$1403,0))/INDEX(Historical!$H$7:$H$1372,MATCH(B474,Historical!$B$7:$B$1403,0)))^(1/5)-1)*100)</f>
        <v>9.0194895299878333</v>
      </c>
      <c r="V474" s="721" t="str">
        <f>IF(INDEX(Historical!$O$7:$O$1372,MATCH(B474,Historical!$B$7:$B$1403,0))=0,"n/a",((INDEX(Historical!$C$7:$C$1381,MATCH(B474,Historical!$B$7:$B$1403,0))/INDEX(Historical!$O$7:$O$1372,MATCH(B474,Historical!$B$7:$B$1403,0)))^(1/10)-1)*100)</f>
        <v>n/a</v>
      </c>
      <c r="W474" s="722" t="str">
        <f t="shared" si="124"/>
        <v>n/a</v>
      </c>
      <c r="X474" s="723" t="str">
        <f t="shared" si="125"/>
        <v>n/a</v>
      </c>
      <c r="Y474" s="801"/>
      <c r="Z474" s="780">
        <f t="shared" si="126"/>
        <v>90.285714285714292</v>
      </c>
      <c r="AA474" s="788">
        <f t="shared" si="127"/>
        <v>16.66</v>
      </c>
      <c r="AB474" s="782">
        <v>12</v>
      </c>
      <c r="AC474" s="789">
        <v>3.5</v>
      </c>
      <c r="AD474" s="789">
        <v>4.05</v>
      </c>
      <c r="AE474" s="789">
        <v>3.33</v>
      </c>
      <c r="AF474" s="789">
        <v>8.64</v>
      </c>
      <c r="AG474" s="789">
        <v>49.9</v>
      </c>
      <c r="AH474" s="789">
        <v>11.4</v>
      </c>
      <c r="AI474" s="789">
        <v>17.73</v>
      </c>
      <c r="AJ474" s="789">
        <v>-0.1</v>
      </c>
      <c r="AK474" s="789">
        <v>4.1099999999999994</v>
      </c>
      <c r="AL474" s="790">
        <v>45780</v>
      </c>
      <c r="AM474" s="791">
        <v>52.05</v>
      </c>
      <c r="AN474" s="789">
        <v>2.41</v>
      </c>
      <c r="AO474" s="792">
        <f t="shared" si="128"/>
        <v>-2.2211998886367592</v>
      </c>
      <c r="AP474" s="793">
        <f t="shared" si="129"/>
        <v>14.438800111363241</v>
      </c>
      <c r="AQ474" s="794">
        <f t="shared" si="130"/>
        <v>152.93161131025124</v>
      </c>
      <c r="AR474" s="669">
        <f>INDEX(Historical!$C$7:$C$1381,MATCH(B474,Historical!$B$7:$B$1403,0))*IF(AH474="n/a",1.03,IF(AH474&lt;0,1.01,IF(AH474&gt;10,1.1,(1+AH474/100))))</f>
        <v>3.3880000000000003</v>
      </c>
      <c r="AS474" s="788">
        <f t="shared" si="131"/>
        <v>3.7268000000000008</v>
      </c>
      <c r="AT474" s="788">
        <f t="shared" si="135"/>
        <v>3.8799714800000005</v>
      </c>
      <c r="AU474" s="788">
        <f t="shared" si="135"/>
        <v>4.0394383078280001</v>
      </c>
      <c r="AV474" s="788">
        <f t="shared" si="135"/>
        <v>4.2054592222797309</v>
      </c>
      <c r="AW474" s="780">
        <f t="shared" si="132"/>
        <v>19.239669010107733</v>
      </c>
      <c r="AX474" s="795">
        <f t="shared" si="133"/>
        <v>32.995487926783966</v>
      </c>
      <c r="AY474" s="960">
        <v>1.64</v>
      </c>
      <c r="AZ474" s="791">
        <v>13.96</v>
      </c>
      <c r="BA474" s="791">
        <v>-21.51</v>
      </c>
      <c r="BB474" s="791">
        <v>-14.610000000000001</v>
      </c>
      <c r="BC474" s="791">
        <v>-5.13</v>
      </c>
      <c r="BD474" s="933"/>
      <c r="BE474" s="641">
        <v>2012</v>
      </c>
      <c r="BF474" s="922">
        <f t="shared" si="134"/>
        <v>0</v>
      </c>
      <c r="BG474" s="847">
        <v>11.899999999999999</v>
      </c>
    </row>
    <row r="475" spans="1:59" ht="11.25" customHeight="1" x14ac:dyDescent="0.2">
      <c r="A475" s="895" t="s">
        <v>1424</v>
      </c>
      <c r="B475" s="899" t="s">
        <v>1425</v>
      </c>
      <c r="C475" s="957" t="s">
        <v>123</v>
      </c>
      <c r="D475" s="957" t="s">
        <v>4188</v>
      </c>
      <c r="E475" s="754">
        <v>9</v>
      </c>
      <c r="F475" s="1235">
        <v>480</v>
      </c>
      <c r="G475" s="1158" t="s">
        <v>106</v>
      </c>
      <c r="H475" s="1158" t="s">
        <v>106</v>
      </c>
      <c r="I475" s="898">
        <v>71.459999999999994</v>
      </c>
      <c r="J475" s="669">
        <f t="shared" si="121"/>
        <v>5.8774139378673391</v>
      </c>
      <c r="K475" s="901">
        <v>1.05</v>
      </c>
      <c r="L475" s="911">
        <v>4</v>
      </c>
      <c r="M475" s="660">
        <f t="shared" si="122"/>
        <v>4.2</v>
      </c>
      <c r="N475" s="894" t="s">
        <v>111</v>
      </c>
      <c r="O475" s="756">
        <v>1</v>
      </c>
      <c r="P475" s="885">
        <v>43623</v>
      </c>
      <c r="Q475" s="885">
        <v>43633</v>
      </c>
      <c r="R475" s="660">
        <f t="shared" si="123"/>
        <v>5.0000000000000044</v>
      </c>
      <c r="S475" s="721">
        <f>IF(INDEX(Historical!$D$7:$D$1379,MATCH(B475,Historical!$B$7:$B$1403,0))=0,"n/a",(INDEX(Historical!$C$7:$C$1381,MATCH(B475,Historical!$B$7:$B$1403,0))/INDEX(Historical!$D$7:$D$1379,MATCH(B475,Historical!$B$7:$B$1403,0))-1)*100)</f>
        <v>3.7500000000000089</v>
      </c>
      <c r="T475" s="721">
        <f>IF(INDEX(Historical!$F$7:$F$1372,MATCH(B475,Historical!$B$7:$B$1403,0))=0,"n/a",((INDEX(Historical!$C$7:$C$1381,MATCH(B475,Historical!$B$7:$B$1403,0))/INDEX(Historical!$F$7:$F$1372,MATCH(B475,Historical!$B$7:$B$1403,0)))^(1/3)-1)*100)</f>
        <v>7.6137968195897354</v>
      </c>
      <c r="U475" s="721">
        <f>IF(INDEX(Historical!$H$7:$H$1372,MATCH(B475,Historical!$B$7:$B$1403,0))=0,"n/a",((INDEX(Historical!$C$7:$C$1381,MATCH(B475,Historical!$B$7:$B$1403,0))/INDEX(Historical!$H$7:$H$1372,MATCH(B475,Historical!$B$7:$B$1403,0)))^(1/5)-1)*100)</f>
        <v>8.9775064658225148</v>
      </c>
      <c r="V475" s="721" t="str">
        <f>IF(INDEX(Historical!$O$7:$O$1372,MATCH(B475,Historical!$B$7:$B$1403,0))=0,"n/a",((INDEX(Historical!$C$7:$C$1381,MATCH(B475,Historical!$B$7:$B$1403,0))/INDEX(Historical!$O$7:$O$1372,MATCH(B475,Historical!$B$7:$B$1403,0)))^(1/10)-1)*100)</f>
        <v>n/a</v>
      </c>
      <c r="W475" s="722" t="str">
        <f t="shared" si="124"/>
        <v>n/a</v>
      </c>
      <c r="X475" s="723">
        <f t="shared" si="125"/>
        <v>2.3625017015322407</v>
      </c>
      <c r="Y475" s="681" t="s">
        <v>1426</v>
      </c>
      <c r="Z475" s="669">
        <f t="shared" si="126"/>
        <v>43.79562043795621</v>
      </c>
      <c r="AA475" s="910">
        <f t="shared" si="127"/>
        <v>7.4515119916579762</v>
      </c>
      <c r="AB475" s="911">
        <v>12</v>
      </c>
      <c r="AC475" s="889">
        <v>9.59</v>
      </c>
      <c r="AD475" s="889">
        <v>1.86</v>
      </c>
      <c r="AE475" s="889">
        <v>0.68</v>
      </c>
      <c r="AF475" s="889">
        <v>2.95</v>
      </c>
      <c r="AG475" s="889">
        <v>36.9</v>
      </c>
      <c r="AH475" s="889">
        <v>-20.3</v>
      </c>
      <c r="AI475" s="889">
        <v>13.15</v>
      </c>
      <c r="AJ475" s="889">
        <v>3.8</v>
      </c>
      <c r="AK475" s="889">
        <v>4</v>
      </c>
      <c r="AL475" s="902">
        <v>23950</v>
      </c>
      <c r="AM475" s="896">
        <v>0.1</v>
      </c>
      <c r="AN475" s="889">
        <v>1.5</v>
      </c>
      <c r="AO475" s="762">
        <f t="shared" si="128"/>
        <v>7.4034084120318768</v>
      </c>
      <c r="AP475" s="763">
        <f t="shared" si="129"/>
        <v>14.854920403689853</v>
      </c>
      <c r="AQ475" s="912">
        <f t="shared" si="130"/>
        <v>-1.1579028609749686</v>
      </c>
      <c r="AR475" s="669">
        <f>INDEX(Historical!$C$7:$C$1381,MATCH(B475,Historical!$B$7:$B$1403,0))*IF(AH475="n/a",1.03,IF(AH475&lt;0,1.01,IF(AH475&gt;10,1.1,(1+AH475/100))))</f>
        <v>4.1915000000000004</v>
      </c>
      <c r="AS475" s="910">
        <f t="shared" si="131"/>
        <v>4.6106500000000006</v>
      </c>
      <c r="AT475" s="910">
        <f t="shared" si="135"/>
        <v>4.7950760000000008</v>
      </c>
      <c r="AU475" s="910">
        <f t="shared" si="135"/>
        <v>4.9868790400000007</v>
      </c>
      <c r="AV475" s="910">
        <f t="shared" si="135"/>
        <v>5.1863542016000013</v>
      </c>
      <c r="AW475" s="669">
        <f t="shared" si="132"/>
        <v>23.770459241600005</v>
      </c>
      <c r="AX475" s="770">
        <f t="shared" si="133"/>
        <v>33.264006775258899</v>
      </c>
      <c r="AY475" s="959">
        <v>1.45</v>
      </c>
      <c r="AZ475" s="896">
        <v>4.1500000000000004</v>
      </c>
      <c r="BA475" s="896">
        <v>-27.750000000000004</v>
      </c>
      <c r="BB475" s="896">
        <v>-17.86</v>
      </c>
      <c r="BC475" s="896">
        <v>-16.489999999999998</v>
      </c>
      <c r="BE475" s="641">
        <v>2011</v>
      </c>
      <c r="BF475" s="922">
        <f t="shared" si="134"/>
        <v>0</v>
      </c>
      <c r="BG475" s="906">
        <v>11.200000000000001</v>
      </c>
    </row>
    <row r="476" spans="1:59" ht="11.25" customHeight="1" x14ac:dyDescent="0.2">
      <c r="A476" s="887" t="s">
        <v>666</v>
      </c>
      <c r="B476" s="899" t="s">
        <v>667</v>
      </c>
      <c r="C476" s="957" t="s">
        <v>108</v>
      </c>
      <c r="D476" s="957" t="s">
        <v>4355</v>
      </c>
      <c r="E476" s="754">
        <v>20</v>
      </c>
      <c r="F476" s="1235">
        <v>169</v>
      </c>
      <c r="G476" s="1209" t="s">
        <v>106</v>
      </c>
      <c r="H476" s="1209" t="s">
        <v>106</v>
      </c>
      <c r="I476" s="898">
        <v>36.53</v>
      </c>
      <c r="J476" s="669">
        <f t="shared" si="121"/>
        <v>3.3944702983848893</v>
      </c>
      <c r="K476" s="901">
        <v>0.31</v>
      </c>
      <c r="L476" s="911">
        <v>4</v>
      </c>
      <c r="M476" s="660">
        <f t="shared" si="122"/>
        <v>1.24</v>
      </c>
      <c r="N476" s="894" t="s">
        <v>491</v>
      </c>
      <c r="O476" s="756">
        <v>0.3</v>
      </c>
      <c r="P476" s="885">
        <v>43735</v>
      </c>
      <c r="Q476" s="885">
        <v>43753</v>
      </c>
      <c r="R476" s="660">
        <f t="shared" si="123"/>
        <v>3.3333333333333366</v>
      </c>
      <c r="S476" s="721">
        <f>IF(INDEX(Historical!$D$7:$D$1379,MATCH(B476,Historical!$B$7:$B$1403,0))=0,"n/a",(INDEX(Historical!$C$7:$C$1381,MATCH(B476,Historical!$B$7:$B$1403,0))/INDEX(Historical!$D$7:$D$1379,MATCH(B476,Historical!$B$7:$B$1403,0))-1)*100)</f>
        <v>9.0090090090090058</v>
      </c>
      <c r="T476" s="721">
        <f>IF(INDEX(Historical!$F$7:$F$1372,MATCH(B476,Historical!$B$7:$B$1403,0))=0,"n/a",((INDEX(Historical!$C$7:$C$1381,MATCH(B476,Historical!$B$7:$B$1403,0))/INDEX(Historical!$F$7:$F$1372,MATCH(B476,Historical!$B$7:$B$1403,0)))^(1/3)-1)*100)</f>
        <v>8.3978300323569677</v>
      </c>
      <c r="U476" s="721">
        <f>IF(INDEX(Historical!$H$7:$H$1372,MATCH(B476,Historical!$B$7:$B$1403,0))=0,"n/a",((INDEX(Historical!$C$7:$C$1381,MATCH(B476,Historical!$B$7:$B$1403,0))/INDEX(Historical!$H$7:$H$1372,MATCH(B476,Historical!$B$7:$B$1403,0)))^(1/5)-1)*100)</f>
        <v>12.051831562628657</v>
      </c>
      <c r="V476" s="721">
        <f>IF(INDEX(Historical!$O$7:$O$1372,MATCH(B476,Historical!$B$7:$B$1403,0))=0,"n/a",((INDEX(Historical!$C$7:$C$1381,MATCH(B476,Historical!$B$7:$B$1403,0))/INDEX(Historical!$O$7:$O$1372,MATCH(B476,Historical!$B$7:$B$1403,0)))^(1/10)-1)*100)</f>
        <v>11.98815154641386</v>
      </c>
      <c r="W476" s="722">
        <f t="shared" si="124"/>
        <v>1.0053119128473018</v>
      </c>
      <c r="X476" s="723" t="str">
        <f t="shared" si="125"/>
        <v>n/a</v>
      </c>
      <c r="Y476" s="899"/>
      <c r="Z476" s="669" t="str">
        <f t="shared" si="126"/>
        <v>n/a</v>
      </c>
      <c r="AA476" s="910" t="str">
        <f t="shared" si="127"/>
        <v>n/a</v>
      </c>
      <c r="AB476" s="911">
        <v>12</v>
      </c>
      <c r="AC476" s="889" t="s">
        <v>136</v>
      </c>
      <c r="AD476" s="889" t="s">
        <v>136</v>
      </c>
      <c r="AE476" s="889" t="s">
        <v>136</v>
      </c>
      <c r="AF476" s="889" t="s">
        <v>136</v>
      </c>
      <c r="AG476" s="889" t="s">
        <v>136</v>
      </c>
      <c r="AH476" s="889" t="s">
        <v>136</v>
      </c>
      <c r="AI476" s="889" t="s">
        <v>136</v>
      </c>
      <c r="AJ476" s="889" t="s">
        <v>136</v>
      </c>
      <c r="AK476" s="889" t="s">
        <v>136</v>
      </c>
      <c r="AL476" s="902" t="s">
        <v>136</v>
      </c>
      <c r="AM476" s="896" t="s">
        <v>136</v>
      </c>
      <c r="AN476" s="889" t="s">
        <v>136</v>
      </c>
      <c r="AO476" s="762" t="str">
        <f t="shared" si="128"/>
        <v>n/a</v>
      </c>
      <c r="AP476" s="763">
        <f t="shared" si="129"/>
        <v>15.446301861013545</v>
      </c>
      <c r="AQ476" s="912" t="str">
        <f t="shared" si="130"/>
        <v>n/a</v>
      </c>
      <c r="AR476" s="669">
        <f>INDEX(Historical!$C$7:$C$1381,MATCH(B476,Historical!$B$7:$B$1403,0))*IF(AH476="n/a",1.03,IF(AH476&lt;0,1.01,IF(AH476&gt;10,1.1,(1+AH476/100))))</f>
        <v>1.2463</v>
      </c>
      <c r="AS476" s="910">
        <f t="shared" si="131"/>
        <v>1.2836890000000001</v>
      </c>
      <c r="AT476" s="910">
        <f t="shared" si="135"/>
        <v>1.32219967</v>
      </c>
      <c r="AU476" s="910">
        <f t="shared" si="135"/>
        <v>1.3618656601000001</v>
      </c>
      <c r="AV476" s="910">
        <f t="shared" si="135"/>
        <v>1.4027216299030001</v>
      </c>
      <c r="AW476" s="669">
        <f t="shared" si="132"/>
        <v>6.6167759600030003</v>
      </c>
      <c r="AX476" s="770">
        <f t="shared" si="133"/>
        <v>18.113265699433342</v>
      </c>
      <c r="AY476" s="959" t="s">
        <v>136</v>
      </c>
      <c r="AZ476" s="896" t="s">
        <v>136</v>
      </c>
      <c r="BA476" s="896" t="s">
        <v>136</v>
      </c>
      <c r="BB476" s="896" t="s">
        <v>136</v>
      </c>
      <c r="BC476" s="896" t="s">
        <v>136</v>
      </c>
      <c r="BD476" s="932" t="s">
        <v>4281</v>
      </c>
      <c r="BE476" s="641">
        <v>2001</v>
      </c>
      <c r="BF476" s="922">
        <f t="shared" si="134"/>
        <v>2</v>
      </c>
      <c r="BG476" s="906" t="s">
        <v>136</v>
      </c>
    </row>
    <row r="477" spans="1:59" ht="11.25" customHeight="1" x14ac:dyDescent="0.2">
      <c r="A477" s="895" t="s">
        <v>1388</v>
      </c>
      <c r="B477" s="899" t="s">
        <v>1389</v>
      </c>
      <c r="C477" s="957" t="s">
        <v>246</v>
      </c>
      <c r="D477" s="957" t="s">
        <v>4367</v>
      </c>
      <c r="E477" s="754">
        <v>8</v>
      </c>
      <c r="F477" s="1235">
        <v>604</v>
      </c>
      <c r="G477" s="1163" t="s">
        <v>115</v>
      </c>
      <c r="H477" s="1163" t="s">
        <v>115</v>
      </c>
      <c r="I477" s="898">
        <v>28.65</v>
      </c>
      <c r="J477" s="669">
        <f t="shared" si="121"/>
        <v>1.954624781849913</v>
      </c>
      <c r="K477" s="901">
        <v>0.14000000000000001</v>
      </c>
      <c r="L477" s="911">
        <v>4</v>
      </c>
      <c r="M477" s="660">
        <f t="shared" si="122"/>
        <v>0.56000000000000005</v>
      </c>
      <c r="N477" s="894" t="s">
        <v>326</v>
      </c>
      <c r="O477" s="756">
        <v>0.13</v>
      </c>
      <c r="P477" s="885">
        <v>43797</v>
      </c>
      <c r="Q477" s="885">
        <v>43811</v>
      </c>
      <c r="R477" s="660">
        <f t="shared" si="123"/>
        <v>7.6923076923076987</v>
      </c>
      <c r="S477" s="721">
        <f>IF(INDEX(Historical!$D$7:$D$1379,MATCH(B477,Historical!$B$7:$B$1403,0))=0,"n/a",(INDEX(Historical!$C$7:$C$1381,MATCH(B477,Historical!$B$7:$B$1403,0))/INDEX(Historical!$D$7:$D$1379,MATCH(B477,Historical!$B$7:$B$1403,0))-1)*100)</f>
        <v>8.163265306122458</v>
      </c>
      <c r="T477" s="721">
        <f>IF(INDEX(Historical!$F$7:$F$1372,MATCH(B477,Historical!$B$7:$B$1403,0))=0,"n/a",((INDEX(Historical!$C$7:$C$1381,MATCH(B477,Historical!$B$7:$B$1403,0))/INDEX(Historical!$F$7:$F$1372,MATCH(B477,Historical!$B$7:$B$1403,0)))^(1/3)-1)*100)</f>
        <v>8.9341387842532871</v>
      </c>
      <c r="U477" s="721">
        <f>IF(INDEX(Historical!$H$7:$H$1372,MATCH(B477,Historical!$B$7:$B$1403,0))=0,"n/a",((INDEX(Historical!$C$7:$C$1381,MATCH(B477,Historical!$B$7:$B$1403,0))/INDEX(Historical!$H$7:$H$1372,MATCH(B477,Historical!$B$7:$B$1403,0)))^(1/5)-1)*100)</f>
        <v>15.308282736841194</v>
      </c>
      <c r="V477" s="721" t="str">
        <f>IF(INDEX(Historical!$O$7:$O$1372,MATCH(B477,Historical!$B$7:$B$1403,0))=0,"n/a",((INDEX(Historical!$C$7:$C$1381,MATCH(B477,Historical!$B$7:$B$1403,0))/INDEX(Historical!$O$7:$O$1372,MATCH(B477,Historical!$B$7:$B$1403,0)))^(1/10)-1)*100)</f>
        <v>n/a</v>
      </c>
      <c r="W477" s="722" t="str">
        <f t="shared" si="124"/>
        <v>n/a</v>
      </c>
      <c r="X477" s="723">
        <f t="shared" si="125"/>
        <v>2.5946241926849485</v>
      </c>
      <c r="Y477" s="683"/>
      <c r="Z477" s="669">
        <f t="shared" si="126"/>
        <v>34.146341463414636</v>
      </c>
      <c r="AA477" s="910">
        <f t="shared" si="127"/>
        <v>17.469512195121951</v>
      </c>
      <c r="AB477" s="911">
        <v>4</v>
      </c>
      <c r="AC477" s="889">
        <v>1.64</v>
      </c>
      <c r="AD477" s="889">
        <v>2.25</v>
      </c>
      <c r="AE477" s="889">
        <v>0.75</v>
      </c>
      <c r="AF477" s="889">
        <v>1.86</v>
      </c>
      <c r="AG477" s="889">
        <v>11</v>
      </c>
      <c r="AH477" s="889">
        <v>-19.100000000000001</v>
      </c>
      <c r="AI477" s="889">
        <v>7.6300000000000008</v>
      </c>
      <c r="AJ477" s="889">
        <v>5.8999999999999995</v>
      </c>
      <c r="AK477" s="889">
        <v>7.8</v>
      </c>
      <c r="AL477" s="902">
        <v>1340</v>
      </c>
      <c r="AM477" s="896">
        <v>0.1</v>
      </c>
      <c r="AN477" s="889">
        <v>0</v>
      </c>
      <c r="AO477" s="762">
        <f t="shared" si="128"/>
        <v>-0.20660467643084246</v>
      </c>
      <c r="AP477" s="763">
        <f t="shared" si="129"/>
        <v>17.262907518691108</v>
      </c>
      <c r="AQ477" s="912">
        <f t="shared" si="130"/>
        <v>20.172640041875354</v>
      </c>
      <c r="AR477" s="669">
        <f>INDEX(Historical!$C$7:$C$1381,MATCH(B477,Historical!$B$7:$B$1403,0))*IF(AH477="n/a",1.03,IF(AH477&lt;0,1.01,IF(AH477&gt;10,1.1,(1+AH477/100))))</f>
        <v>0.5353</v>
      </c>
      <c r="AS477" s="910">
        <f t="shared" si="131"/>
        <v>0.57614339000000003</v>
      </c>
      <c r="AT477" s="910">
        <f t="shared" si="135"/>
        <v>0.62108257442000003</v>
      </c>
      <c r="AU477" s="910">
        <f t="shared" si="135"/>
        <v>0.6695270152247601</v>
      </c>
      <c r="AV477" s="910">
        <f t="shared" si="135"/>
        <v>0.72175012241229142</v>
      </c>
      <c r="AW477" s="669">
        <f t="shared" si="132"/>
        <v>3.1238031020570518</v>
      </c>
      <c r="AX477" s="770">
        <f t="shared" si="133"/>
        <v>10.903326708750617</v>
      </c>
      <c r="AY477" s="959">
        <v>0.79</v>
      </c>
      <c r="AZ477" s="896">
        <v>3.09</v>
      </c>
      <c r="BA477" s="896">
        <v>-23.56</v>
      </c>
      <c r="BB477" s="896">
        <v>-9.4600000000000009</v>
      </c>
      <c r="BC477" s="896">
        <v>-11.469999999999999</v>
      </c>
      <c r="BE477" s="641">
        <v>2013</v>
      </c>
      <c r="BF477" s="922">
        <f t="shared" si="134"/>
        <v>0</v>
      </c>
      <c r="BG477" s="906">
        <v>5.8000000000000007</v>
      </c>
    </row>
    <row r="478" spans="1:59" ht="11.25" customHeight="1" x14ac:dyDescent="0.2">
      <c r="A478" s="887" t="s">
        <v>1455</v>
      </c>
      <c r="B478" s="899" t="s">
        <v>1456</v>
      </c>
      <c r="C478" s="957" t="s">
        <v>4207</v>
      </c>
      <c r="D478" s="957" t="s">
        <v>4341</v>
      </c>
      <c r="E478" s="754">
        <v>9</v>
      </c>
      <c r="F478" s="1235">
        <v>528</v>
      </c>
      <c r="G478" s="1214" t="s">
        <v>106</v>
      </c>
      <c r="H478" s="1214" t="s">
        <v>106</v>
      </c>
      <c r="I478" s="898">
        <v>290.25</v>
      </c>
      <c r="J478" s="669">
        <f t="shared" si="121"/>
        <v>0.55124892334194664</v>
      </c>
      <c r="K478" s="901">
        <v>0.4</v>
      </c>
      <c r="L478" s="911">
        <v>4</v>
      </c>
      <c r="M478" s="660">
        <f t="shared" si="122"/>
        <v>1.6</v>
      </c>
      <c r="N478" s="894" t="s">
        <v>272</v>
      </c>
      <c r="O478" s="756">
        <v>0.33</v>
      </c>
      <c r="P478" s="885">
        <v>43837</v>
      </c>
      <c r="Q478" s="885">
        <v>43867</v>
      </c>
      <c r="R478" s="660">
        <f t="shared" si="123"/>
        <v>21.212121212121211</v>
      </c>
      <c r="S478" s="721">
        <f>IF(INDEX(Historical!$D$7:$D$1379,MATCH(B478,Historical!$B$7:$B$1403,0))=0,"n/a",(INDEX(Historical!$C$7:$C$1381,MATCH(B478,Historical!$B$7:$B$1403,0))/INDEX(Historical!$D$7:$D$1379,MATCH(B478,Historical!$B$7:$B$1403,0))-1)*100)</f>
        <v>32.000000000000007</v>
      </c>
      <c r="T478" s="721">
        <f>IF(INDEX(Historical!$F$7:$F$1372,MATCH(B478,Historical!$B$7:$B$1403,0))=0,"n/a",((INDEX(Historical!$C$7:$C$1381,MATCH(B478,Historical!$B$7:$B$1403,0))/INDEX(Historical!$F$7:$F$1372,MATCH(B478,Historical!$B$7:$B$1403,0)))^(1/3)-1)*100)</f>
        <v>20.204330241367675</v>
      </c>
      <c r="U478" s="721">
        <f>IF(INDEX(Historical!$H$7:$H$1372,MATCH(B478,Historical!$B$7:$B$1403,0))=0,"n/a",((INDEX(Historical!$C$7:$C$1381,MATCH(B478,Historical!$B$7:$B$1403,0))/INDEX(Historical!$H$7:$H$1372,MATCH(B478,Historical!$B$7:$B$1403,0)))^(1/5)-1)*100)</f>
        <v>24.573093961551741</v>
      </c>
      <c r="V478" s="721">
        <f>IF(INDEX(Historical!$O$7:$O$1372,MATCH(B478,Historical!$B$7:$B$1403,0))=0,"n/a",((INDEX(Historical!$C$7:$C$1381,MATCH(B478,Historical!$B$7:$B$1403,0))/INDEX(Historical!$O$7:$O$1372,MATCH(B478,Historical!$B$7:$B$1403,0)))^(1/10)-1)*100)</f>
        <v>36.220436655374314</v>
      </c>
      <c r="W478" s="722">
        <f t="shared" si="124"/>
        <v>0.67843174270251749</v>
      </c>
      <c r="X478" s="723">
        <f t="shared" si="125"/>
        <v>1.1871059884807604</v>
      </c>
      <c r="Y478" s="679"/>
      <c r="Z478" s="669">
        <f t="shared" si="126"/>
        <v>20.202020202020204</v>
      </c>
      <c r="AA478" s="910">
        <f t="shared" si="127"/>
        <v>36.647727272727273</v>
      </c>
      <c r="AB478" s="911">
        <v>12</v>
      </c>
      <c r="AC478" s="889">
        <v>7.92</v>
      </c>
      <c r="AD478" s="889">
        <v>2.06</v>
      </c>
      <c r="AE478" s="889">
        <v>17.329999999999998</v>
      </c>
      <c r="AF478" s="889">
        <v>49.62</v>
      </c>
      <c r="AG478" s="889">
        <v>154.5</v>
      </c>
      <c r="AH478" s="889">
        <v>43.3</v>
      </c>
      <c r="AI478" s="889">
        <v>19.05</v>
      </c>
      <c r="AJ478" s="889">
        <v>20.7</v>
      </c>
      <c r="AK478" s="889">
        <v>17.810000000000002</v>
      </c>
      <c r="AL478" s="902">
        <v>292620</v>
      </c>
      <c r="AM478" s="896">
        <v>11.200000000000001</v>
      </c>
      <c r="AN478" s="889">
        <v>1.45</v>
      </c>
      <c r="AO478" s="762">
        <f t="shared" si="128"/>
        <v>-11.523384387833584</v>
      </c>
      <c r="AP478" s="763">
        <f t="shared" si="129"/>
        <v>25.124342884893689</v>
      </c>
      <c r="AQ478" s="912">
        <f t="shared" si="130"/>
        <v>799.00197188579386</v>
      </c>
      <c r="AR478" s="669">
        <f>INDEX(Historical!$C$7:$C$1381,MATCH(B478,Historical!$B$7:$B$1403,0))*IF(AH478="n/a",1.03,IF(AH478&lt;0,1.01,IF(AH478&gt;10,1.1,(1+AH478/100))))</f>
        <v>1.4520000000000002</v>
      </c>
      <c r="AS478" s="910">
        <f t="shared" si="131"/>
        <v>1.5972000000000004</v>
      </c>
      <c r="AT478" s="910">
        <f t="shared" si="135"/>
        <v>1.7569200000000005</v>
      </c>
      <c r="AU478" s="910">
        <f t="shared" si="135"/>
        <v>1.9326120000000007</v>
      </c>
      <c r="AV478" s="910">
        <f t="shared" si="135"/>
        <v>2.1258732000000009</v>
      </c>
      <c r="AW478" s="669">
        <f t="shared" si="132"/>
        <v>8.8646052000000033</v>
      </c>
      <c r="AX478" s="770">
        <f t="shared" si="133"/>
        <v>3.0541275452196395</v>
      </c>
      <c r="AY478" s="959">
        <v>1</v>
      </c>
      <c r="AZ478" s="896">
        <v>34.42</v>
      </c>
      <c r="BA478" s="896">
        <v>-16.41</v>
      </c>
      <c r="BB478" s="896">
        <v>-7.99</v>
      </c>
      <c r="BC478" s="896">
        <v>2.44</v>
      </c>
      <c r="BE478" s="641">
        <v>2012</v>
      </c>
      <c r="BF478" s="922">
        <f t="shared" si="134"/>
        <v>0</v>
      </c>
      <c r="BG478" s="906">
        <v>31.4</v>
      </c>
    </row>
    <row r="479" spans="1:59" ht="11.25" customHeight="1" x14ac:dyDescent="0.2">
      <c r="A479" s="887" t="s">
        <v>1471</v>
      </c>
      <c r="B479" s="899" t="s">
        <v>1472</v>
      </c>
      <c r="C479" s="957" t="s">
        <v>4335</v>
      </c>
      <c r="D479" s="957" t="s">
        <v>4336</v>
      </c>
      <c r="E479" s="754">
        <v>10</v>
      </c>
      <c r="F479" s="1235">
        <v>397</v>
      </c>
      <c r="G479" s="1207" t="s">
        <v>37</v>
      </c>
      <c r="H479" s="1207" t="s">
        <v>37</v>
      </c>
      <c r="I479" s="898">
        <v>129.26</v>
      </c>
      <c r="J479" s="669">
        <f t="shared" si="121"/>
        <v>3.094538140182578</v>
      </c>
      <c r="K479" s="901">
        <v>1</v>
      </c>
      <c r="L479" s="911">
        <v>4</v>
      </c>
      <c r="M479" s="660">
        <f t="shared" si="122"/>
        <v>4</v>
      </c>
      <c r="N479" s="894" t="s">
        <v>160</v>
      </c>
      <c r="O479" s="756">
        <v>0.96</v>
      </c>
      <c r="P479" s="1196">
        <v>43843</v>
      </c>
      <c r="Q479" s="1196">
        <v>43860</v>
      </c>
      <c r="R479" s="660">
        <f t="shared" si="123"/>
        <v>4.1666666666666705</v>
      </c>
      <c r="S479" s="721">
        <f>IF(INDEX(Historical!$D$7:$D$1379,MATCH(B479,Historical!$B$7:$B$1403,0))=0,"n/a",(INDEX(Historical!$C$7:$C$1381,MATCH(B479,Historical!$B$7:$B$1403,0))/INDEX(Historical!$D$7:$D$1379,MATCH(B479,Historical!$B$7:$B$1403,0))-1)*100)</f>
        <v>4.0650406504064929</v>
      </c>
      <c r="T479" s="721">
        <f>IF(INDEX(Historical!$F$7:$F$1372,MATCH(B479,Historical!$B$7:$B$1403,0))=0,"n/a",((INDEX(Historical!$C$7:$C$1381,MATCH(B479,Historical!$B$7:$B$1403,0))/INDEX(Historical!$F$7:$F$1372,MATCH(B479,Historical!$B$7:$B$1403,0)))^(1/3)-1)*100)</f>
        <v>5.3947861260881913</v>
      </c>
      <c r="U479" s="721">
        <f>IF(INDEX(Historical!$H$7:$H$1372,MATCH(B479,Historical!$B$7:$B$1403,0))=0,"n/a",((INDEX(Historical!$C$7:$C$1381,MATCH(B479,Historical!$B$7:$B$1403,0))/INDEX(Historical!$H$7:$H$1372,MATCH(B479,Historical!$B$7:$B$1403,0)))^(1/5)-1)*100)</f>
        <v>5.6305824683380745</v>
      </c>
      <c r="V479" s="721">
        <f>IF(INDEX(Historical!$O$7:$O$1372,MATCH(B479,Historical!$B$7:$B$1403,0))=0,"n/a",((INDEX(Historical!$C$7:$C$1381,MATCH(B479,Historical!$B$7:$B$1403,0))/INDEX(Historical!$O$7:$O$1372,MATCH(B479,Historical!$B$7:$B$1403,0)))^(1/10)-1)*100)</f>
        <v>4.5537494162228631</v>
      </c>
      <c r="W479" s="722">
        <f t="shared" si="124"/>
        <v>1.2364717409084836</v>
      </c>
      <c r="X479" s="723">
        <f t="shared" si="125"/>
        <v>0.60543897509011546</v>
      </c>
      <c r="Y479" s="679"/>
      <c r="Z479" s="669">
        <f t="shared" si="126"/>
        <v>137.93103448275863</v>
      </c>
      <c r="AA479" s="910">
        <f t="shared" si="127"/>
        <v>44.572413793103443</v>
      </c>
      <c r="AB479" s="911">
        <v>12</v>
      </c>
      <c r="AC479" s="889">
        <v>2.9</v>
      </c>
      <c r="AD479" s="889">
        <v>6.36</v>
      </c>
      <c r="AE479" s="889">
        <v>9.32</v>
      </c>
      <c r="AF479" s="889">
        <v>2.78</v>
      </c>
      <c r="AG479" s="889">
        <v>5.8000000000000007</v>
      </c>
      <c r="AH479" s="889">
        <v>53.800000000000004</v>
      </c>
      <c r="AI479" s="889">
        <v>5.1100000000000003</v>
      </c>
      <c r="AJ479" s="889">
        <v>9.3000000000000007</v>
      </c>
      <c r="AK479" s="889">
        <v>7.0000000000000009</v>
      </c>
      <c r="AL479" s="902">
        <v>15290</v>
      </c>
      <c r="AM479" s="896">
        <v>0.5</v>
      </c>
      <c r="AN479" s="889">
        <v>0.73</v>
      </c>
      <c r="AO479" s="762">
        <f t="shared" si="128"/>
        <v>-35.847293184582789</v>
      </c>
      <c r="AP479" s="763">
        <f t="shared" si="129"/>
        <v>8.725120608520653</v>
      </c>
      <c r="AQ479" s="912">
        <f t="shared" si="130"/>
        <v>134.67358923958619</v>
      </c>
      <c r="AR479" s="669">
        <f>INDEX(Historical!$C$7:$C$1381,MATCH(B479,Historical!$B$7:$B$1403,0))*IF(AH479="n/a",1.03,IF(AH479&lt;0,1.01,IF(AH479&gt;10,1.1,(1+AH479/100))))</f>
        <v>4.2240000000000002</v>
      </c>
      <c r="AS479" s="910">
        <f t="shared" si="131"/>
        <v>4.4398463999999995</v>
      </c>
      <c r="AT479" s="910">
        <f t="shared" si="135"/>
        <v>4.7506356479999994</v>
      </c>
      <c r="AU479" s="910">
        <f t="shared" si="135"/>
        <v>5.0831801433599999</v>
      </c>
      <c r="AV479" s="910">
        <f t="shared" si="135"/>
        <v>5.4390027533951999</v>
      </c>
      <c r="AW479" s="669">
        <f t="shared" si="132"/>
        <v>23.936664944755201</v>
      </c>
      <c r="AX479" s="770">
        <f t="shared" si="133"/>
        <v>18.518230655079069</v>
      </c>
      <c r="AY479" s="959">
        <v>0.41</v>
      </c>
      <c r="AZ479" s="896">
        <v>26.96</v>
      </c>
      <c r="BA479" s="896">
        <v>-13.18</v>
      </c>
      <c r="BB479" s="896">
        <v>-4.97</v>
      </c>
      <c r="BC479" s="896">
        <v>0.52</v>
      </c>
      <c r="BE479" s="641">
        <v>2011</v>
      </c>
      <c r="BF479" s="922">
        <f t="shared" si="134"/>
        <v>0</v>
      </c>
      <c r="BG479" s="906">
        <v>3.1</v>
      </c>
    </row>
    <row r="480" spans="1:59" ht="11.25" customHeight="1" x14ac:dyDescent="0.2">
      <c r="A480" s="887" t="s">
        <v>1427</v>
      </c>
      <c r="B480" s="899" t="s">
        <v>1428</v>
      </c>
      <c r="C480" s="957" t="s">
        <v>4335</v>
      </c>
      <c r="D480" s="957" t="s">
        <v>4336</v>
      </c>
      <c r="E480" s="754">
        <v>10</v>
      </c>
      <c r="F480" s="1235">
        <v>343</v>
      </c>
      <c r="G480" s="1213" t="s">
        <v>37</v>
      </c>
      <c r="H480" s="1213" t="s">
        <v>37</v>
      </c>
      <c r="I480" s="898">
        <v>20.420000000000002</v>
      </c>
      <c r="J480" s="669">
        <f t="shared" si="121"/>
        <v>14.691478942213514</v>
      </c>
      <c r="K480" s="901">
        <v>0.75</v>
      </c>
      <c r="L480" s="911">
        <v>4</v>
      </c>
      <c r="M480" s="660">
        <f t="shared" si="122"/>
        <v>3</v>
      </c>
      <c r="N480" s="894" t="s">
        <v>119</v>
      </c>
      <c r="O480" s="756">
        <v>0.74</v>
      </c>
      <c r="P480" s="890">
        <v>43412</v>
      </c>
      <c r="Q480" s="890">
        <v>43437</v>
      </c>
      <c r="R480" s="660">
        <f t="shared" si="123"/>
        <v>1.3513513513513526</v>
      </c>
      <c r="S480" s="721">
        <f>IF(INDEX(Historical!$D$7:$D$1379,MATCH(B480,Historical!$B$7:$B$1403,0))=0,"n/a",(INDEX(Historical!$C$7:$C$1381,MATCH(B480,Historical!$B$7:$B$1403,0))/INDEX(Historical!$D$7:$D$1379,MATCH(B480,Historical!$B$7:$B$1403,0))-1)*100)</f>
        <v>1.0101010101009944</v>
      </c>
      <c r="T480" s="721">
        <f>IF(INDEX(Historical!$F$7:$F$1372,MATCH(B480,Historical!$B$7:$B$1403,0))=0,"n/a",((INDEX(Historical!$C$7:$C$1381,MATCH(B480,Historical!$B$7:$B$1403,0))/INDEX(Historical!$F$7:$F$1372,MATCH(B480,Historical!$B$7:$B$1403,0)))^(1/3)-1)*100)</f>
        <v>2.9428498400178693</v>
      </c>
      <c r="U480" s="721">
        <f>IF(INDEX(Historical!$H$7:$H$1372,MATCH(B480,Historical!$B$7:$B$1403,0))=0,"n/a",((INDEX(Historical!$C$7:$C$1381,MATCH(B480,Historical!$B$7:$B$1403,0))/INDEX(Historical!$H$7:$H$1372,MATCH(B480,Historical!$B$7:$B$1403,0)))^(1/5)-1)*100)</f>
        <v>3.6309564986246157</v>
      </c>
      <c r="V480" s="721">
        <f>IF(INDEX(Historical!$O$7:$O$1372,MATCH(B480,Historical!$B$7:$B$1403,0))=0,"n/a",((INDEX(Historical!$C$7:$C$1381,MATCH(B480,Historical!$B$7:$B$1403,0))/INDEX(Historical!$O$7:$O$1372,MATCH(B480,Historical!$B$7:$B$1403,0)))^(1/10)-1)*100)</f>
        <v>11.838032427500789</v>
      </c>
      <c r="W480" s="722">
        <f t="shared" si="124"/>
        <v>0.30671959389041586</v>
      </c>
      <c r="X480" s="723" t="str">
        <f t="shared" si="125"/>
        <v>n/a</v>
      </c>
      <c r="Y480" s="691" t="s">
        <v>4523</v>
      </c>
      <c r="Z480" s="669">
        <f t="shared" si="126"/>
        <v>526.31578947368428</v>
      </c>
      <c r="AA480" s="910">
        <f t="shared" si="127"/>
        <v>35.824561403508781</v>
      </c>
      <c r="AB480" s="911">
        <v>12</v>
      </c>
      <c r="AC480" s="889">
        <v>0.56999999999999995</v>
      </c>
      <c r="AD480" s="889">
        <v>170.59</v>
      </c>
      <c r="AE480" s="889">
        <v>3.29</v>
      </c>
      <c r="AF480" s="889">
        <v>1.07</v>
      </c>
      <c r="AG480" s="889">
        <v>3.8</v>
      </c>
      <c r="AH480" s="889">
        <v>-62.9</v>
      </c>
      <c r="AI480" s="889">
        <v>14.42</v>
      </c>
      <c r="AJ480" s="889">
        <v>-14.799999999999999</v>
      </c>
      <c r="AK480" s="889">
        <v>0.21</v>
      </c>
      <c r="AL480" s="902">
        <v>3070</v>
      </c>
      <c r="AM480" s="896">
        <v>0.3</v>
      </c>
      <c r="AN480" s="889">
        <v>1.97</v>
      </c>
      <c r="AO480" s="762">
        <f t="shared" si="128"/>
        <v>-17.50212596267065</v>
      </c>
      <c r="AP480" s="763">
        <f t="shared" si="129"/>
        <v>18.322435440838131</v>
      </c>
      <c r="AQ480" s="912">
        <f t="shared" si="130"/>
        <v>30.524209251692945</v>
      </c>
      <c r="AR480" s="669">
        <f>INDEX(Historical!$C$7:$C$1381,MATCH(B480,Historical!$B$7:$B$1403,0))*IF(AH480="n/a",1.03,IF(AH480&lt;0,1.01,IF(AH480&gt;10,1.1,(1+AH480/100))))</f>
        <v>3.0300000000000002</v>
      </c>
      <c r="AS480" s="910">
        <f t="shared" si="131"/>
        <v>3.3330000000000006</v>
      </c>
      <c r="AT480" s="910">
        <f t="shared" si="135"/>
        <v>3.3399993000000006</v>
      </c>
      <c r="AU480" s="910">
        <f t="shared" si="135"/>
        <v>3.3470132985300007</v>
      </c>
      <c r="AV480" s="910">
        <f t="shared" si="135"/>
        <v>3.3540420264569137</v>
      </c>
      <c r="AW480" s="669">
        <f t="shared" si="132"/>
        <v>16.404054624986916</v>
      </c>
      <c r="AX480" s="770">
        <f t="shared" si="133"/>
        <v>80.333274363305165</v>
      </c>
      <c r="AY480" s="959">
        <v>0.83</v>
      </c>
      <c r="AZ480" s="896">
        <v>1.8499999999999999</v>
      </c>
      <c r="BA480" s="896">
        <v>-54.35</v>
      </c>
      <c r="BB480" s="896">
        <v>-17.57</v>
      </c>
      <c r="BC480" s="896">
        <v>-31.259999999999998</v>
      </c>
      <c r="BE480" s="641">
        <v>2011</v>
      </c>
      <c r="BF480" s="922">
        <f t="shared" si="134"/>
        <v>0</v>
      </c>
      <c r="BG480" s="906">
        <v>1.2</v>
      </c>
    </row>
    <row r="481" spans="1:59" ht="11.25" customHeight="1" x14ac:dyDescent="0.2">
      <c r="A481" s="887" t="s">
        <v>1437</v>
      </c>
      <c r="B481" s="899" t="s">
        <v>1438</v>
      </c>
      <c r="C481" s="957" t="s">
        <v>108</v>
      </c>
      <c r="D481" s="957" t="s">
        <v>4351</v>
      </c>
      <c r="E481" s="754">
        <v>9</v>
      </c>
      <c r="F481" s="1235">
        <v>488</v>
      </c>
      <c r="G481" s="1235" t="s">
        <v>106</v>
      </c>
      <c r="H481" s="1235" t="s">
        <v>106</v>
      </c>
      <c r="I481" s="898">
        <v>36.93</v>
      </c>
      <c r="J481" s="669">
        <f t="shared" si="121"/>
        <v>6.6612510154346065</v>
      </c>
      <c r="K481" s="901">
        <v>0.20499999999999999</v>
      </c>
      <c r="L481" s="911">
        <v>12</v>
      </c>
      <c r="M481" s="660">
        <f t="shared" si="122"/>
        <v>2.46</v>
      </c>
      <c r="N481" s="894" t="s">
        <v>1054</v>
      </c>
      <c r="O481" s="756">
        <v>0.2</v>
      </c>
      <c r="P481" s="885">
        <v>43643</v>
      </c>
      <c r="Q481" s="885">
        <v>43661</v>
      </c>
      <c r="R481" s="660">
        <f t="shared" si="123"/>
        <v>2.4999999999999885</v>
      </c>
      <c r="S481" s="721">
        <f>IF(INDEX(Historical!$D$7:$D$1379,MATCH(B481,Historical!$B$7:$B$1403,0))=0,"n/a",(INDEX(Historical!$C$7:$C$1381,MATCH(B481,Historical!$B$7:$B$1403,0))/INDEX(Historical!$D$7:$D$1379,MATCH(B481,Historical!$B$7:$B$1403,0))-1)*100)</f>
        <v>5.2287581699346442</v>
      </c>
      <c r="T481" s="721">
        <f>IF(INDEX(Historical!$F$7:$F$1372,MATCH(B481,Historical!$B$7:$B$1403,0))=0,"n/a",((INDEX(Historical!$C$7:$C$1381,MATCH(B481,Historical!$B$7:$B$1403,0))/INDEX(Historical!$F$7:$F$1372,MATCH(B481,Historical!$B$7:$B$1403,0)))^(1/3)-1)*100)</f>
        <v>3.5506011786452296</v>
      </c>
      <c r="U481" s="721">
        <f>IF(INDEX(Historical!$H$7:$H$1372,MATCH(B481,Historical!$B$7:$B$1403,0))=0,"n/a",((INDEX(Historical!$C$7:$C$1381,MATCH(B481,Historical!$B$7:$B$1403,0))/INDEX(Historical!$H$7:$H$1372,MATCH(B481,Historical!$B$7:$B$1403,0)))^(1/5)-1)*100)</f>
        <v>3.8950477489882784</v>
      </c>
      <c r="V481" s="721">
        <f>IF(INDEX(Historical!$O$7:$O$1372,MATCH(B481,Historical!$B$7:$B$1403,0))=0,"n/a",((INDEX(Historical!$C$7:$C$1381,MATCH(B481,Historical!$B$7:$B$1403,0))/INDEX(Historical!$O$7:$O$1372,MATCH(B481,Historical!$B$7:$B$1403,0)))^(1/10)-1)*100)</f>
        <v>4.8775630819696492</v>
      </c>
      <c r="W481" s="722">
        <f t="shared" si="124"/>
        <v>0.79856430014953017</v>
      </c>
      <c r="X481" s="723">
        <f t="shared" si="125"/>
        <v>3.5409524990802534</v>
      </c>
      <c r="Y481" s="900"/>
      <c r="Z481" s="669">
        <f t="shared" si="126"/>
        <v>132.97297297297297</v>
      </c>
      <c r="AA481" s="910">
        <f t="shared" si="127"/>
        <v>19.962162162162162</v>
      </c>
      <c r="AB481" s="911">
        <v>12</v>
      </c>
      <c r="AC481" s="889">
        <v>1.85</v>
      </c>
      <c r="AD481" s="889">
        <v>2.85</v>
      </c>
      <c r="AE481" s="889">
        <v>9.73</v>
      </c>
      <c r="AF481" s="889">
        <v>1.53</v>
      </c>
      <c r="AG481" s="889">
        <v>8.1</v>
      </c>
      <c r="AH481" s="889">
        <v>-5.6000000000000005</v>
      </c>
      <c r="AI481" s="889">
        <v>-0.72</v>
      </c>
      <c r="AJ481" s="889">
        <v>1.0999999999999999</v>
      </c>
      <c r="AK481" s="889">
        <v>7.0000000000000009</v>
      </c>
      <c r="AL481" s="902">
        <v>2360</v>
      </c>
      <c r="AM481" s="896">
        <v>5.3</v>
      </c>
      <c r="AN481" s="889">
        <v>0.69</v>
      </c>
      <c r="AO481" s="762">
        <f t="shared" si="128"/>
        <v>-9.405863397739278</v>
      </c>
      <c r="AP481" s="763">
        <f t="shared" si="129"/>
        <v>10.556298764422884</v>
      </c>
      <c r="AQ481" s="912">
        <f t="shared" si="130"/>
        <v>16.508670365214751</v>
      </c>
      <c r="AR481" s="669">
        <f>INDEX(Historical!$C$7:$C$1381,MATCH(B481,Historical!$B$7:$B$1403,0))*IF(AH481="n/a",1.03,IF(AH481&lt;0,1.01,IF(AH481&gt;10,1.1,(1+AH481/100))))</f>
        <v>2.4391500000000002</v>
      </c>
      <c r="AS481" s="910">
        <f t="shared" si="131"/>
        <v>2.4635415000000003</v>
      </c>
      <c r="AT481" s="910">
        <f t="shared" si="135"/>
        <v>2.6359894050000006</v>
      </c>
      <c r="AU481" s="910">
        <f t="shared" si="135"/>
        <v>2.8205086633500009</v>
      </c>
      <c r="AV481" s="910">
        <f t="shared" si="135"/>
        <v>3.0179442697845014</v>
      </c>
      <c r="AW481" s="669">
        <f t="shared" si="132"/>
        <v>13.377133838134505</v>
      </c>
      <c r="AX481" s="770">
        <f t="shared" si="133"/>
        <v>36.222945675966706</v>
      </c>
      <c r="AY481" s="959">
        <v>0.75</v>
      </c>
      <c r="AZ481" s="896">
        <v>1.7999999999999998</v>
      </c>
      <c r="BA481" s="896">
        <v>-18.12</v>
      </c>
      <c r="BB481" s="896">
        <v>-15.28</v>
      </c>
      <c r="BC481" s="896">
        <v>-12.870000000000001</v>
      </c>
      <c r="BE481" s="641">
        <v>2011</v>
      </c>
      <c r="BF481" s="922">
        <f t="shared" si="134"/>
        <v>0</v>
      </c>
      <c r="BG481" s="906">
        <v>4.7</v>
      </c>
    </row>
    <row r="482" spans="1:59" ht="11.25" customHeight="1" x14ac:dyDescent="0.2">
      <c r="A482" s="895" t="s">
        <v>1445</v>
      </c>
      <c r="B482" s="899" t="s">
        <v>1446</v>
      </c>
      <c r="C482" s="957" t="s">
        <v>112</v>
      </c>
      <c r="D482" s="957" t="s">
        <v>4378</v>
      </c>
      <c r="E482" s="754">
        <v>9</v>
      </c>
      <c r="F482" s="1235">
        <v>478</v>
      </c>
      <c r="G482" s="1235" t="s">
        <v>106</v>
      </c>
      <c r="H482" s="1235" t="s">
        <v>106</v>
      </c>
      <c r="I482" s="898">
        <v>75.94</v>
      </c>
      <c r="J482" s="669">
        <f t="shared" si="121"/>
        <v>2.8706873847774563</v>
      </c>
      <c r="K482" s="901">
        <v>1.0900000000000001</v>
      </c>
      <c r="L482" s="911">
        <v>2</v>
      </c>
      <c r="M482" s="660">
        <f t="shared" si="122"/>
        <v>2.1800000000000002</v>
      </c>
      <c r="N482" s="894" t="s">
        <v>1359</v>
      </c>
      <c r="O482" s="756">
        <v>1.01</v>
      </c>
      <c r="P482" s="885">
        <v>43616</v>
      </c>
      <c r="Q482" s="885">
        <v>43630</v>
      </c>
      <c r="R482" s="660">
        <f t="shared" si="123"/>
        <v>7.9207920792079278</v>
      </c>
      <c r="S482" s="721">
        <f>IF(INDEX(Historical!$D$7:$D$1379,MATCH(B482,Historical!$B$7:$B$1403,0))=0,"n/a",(INDEX(Historical!$C$7:$C$1381,MATCH(B482,Historical!$B$7:$B$1403,0))/INDEX(Historical!$D$7:$D$1379,MATCH(B482,Historical!$B$7:$B$1403,0))-1)*100)</f>
        <v>7.9207920792079278</v>
      </c>
      <c r="T482" s="721">
        <f>IF(INDEX(Historical!$F$7:$F$1372,MATCH(B482,Historical!$B$7:$B$1403,0))=0,"n/a",((INDEX(Historical!$C$7:$C$1381,MATCH(B482,Historical!$B$7:$B$1403,0))/INDEX(Historical!$F$7:$F$1372,MATCH(B482,Historical!$B$7:$B$1403,0)))^(1/3)-1)*100)</f>
        <v>9.5089131016265824</v>
      </c>
      <c r="U482" s="721">
        <f>IF(INDEX(Historical!$H$7:$H$1372,MATCH(B482,Historical!$B$7:$B$1403,0))=0,"n/a",((INDEX(Historical!$C$7:$C$1381,MATCH(B482,Historical!$B$7:$B$1403,0))/INDEX(Historical!$H$7:$H$1372,MATCH(B482,Historical!$B$7:$B$1403,0)))^(1/5)-1)*100)</f>
        <v>17.33999991951427</v>
      </c>
      <c r="V482" s="721">
        <f>IF(INDEX(Historical!$O$7:$O$1372,MATCH(B482,Historical!$B$7:$B$1403,0))=0,"n/a",((INDEX(Historical!$C$7:$C$1381,MATCH(B482,Historical!$B$7:$B$1403,0))/INDEX(Historical!$O$7:$O$1372,MATCH(B482,Historical!$B$7:$B$1403,0)))^(1/10)-1)*100)</f>
        <v>11.409564708094022</v>
      </c>
      <c r="W482" s="722">
        <f t="shared" si="124"/>
        <v>1.5197775167717973</v>
      </c>
      <c r="X482" s="723">
        <f t="shared" si="125"/>
        <v>0.9322580601889392</v>
      </c>
      <c r="Y482" s="900"/>
      <c r="Z482" s="669">
        <f t="shared" si="126"/>
        <v>28.165374677002585</v>
      </c>
      <c r="AA482" s="910">
        <f t="shared" si="127"/>
        <v>9.8113695090439279</v>
      </c>
      <c r="AB482" s="911">
        <v>12</v>
      </c>
      <c r="AC482" s="889">
        <v>7.74</v>
      </c>
      <c r="AD482" s="889">
        <v>6.54</v>
      </c>
      <c r="AE482" s="889">
        <v>0.22</v>
      </c>
      <c r="AF482" s="889">
        <v>1.69</v>
      </c>
      <c r="AG482" s="889">
        <v>18.899999999999999</v>
      </c>
      <c r="AH482" s="889">
        <v>30.9</v>
      </c>
      <c r="AI482" s="889">
        <v>8.51</v>
      </c>
      <c r="AJ482" s="889">
        <v>18.600000000000001</v>
      </c>
      <c r="AK482" s="889">
        <v>1.5</v>
      </c>
      <c r="AL482" s="902">
        <v>4500</v>
      </c>
      <c r="AM482" s="896">
        <v>0.2</v>
      </c>
      <c r="AN482" s="889">
        <v>0.38</v>
      </c>
      <c r="AO482" s="762">
        <f t="shared" si="128"/>
        <v>10.399317795247796</v>
      </c>
      <c r="AP482" s="763">
        <f t="shared" si="129"/>
        <v>20.210687304291724</v>
      </c>
      <c r="AQ482" s="912">
        <f t="shared" si="130"/>
        <v>-14.154623575525848</v>
      </c>
      <c r="AR482" s="669">
        <f>INDEX(Historical!$C$7:$C$1381,MATCH(B482,Historical!$B$7:$B$1403,0))*IF(AH482="n/a",1.03,IF(AH482&lt;0,1.01,IF(AH482&gt;10,1.1,(1+AH482/100))))</f>
        <v>2.3980000000000006</v>
      </c>
      <c r="AS482" s="910">
        <f t="shared" si="131"/>
        <v>2.6020698000000007</v>
      </c>
      <c r="AT482" s="910">
        <f t="shared" si="135"/>
        <v>2.6411008470000006</v>
      </c>
      <c r="AU482" s="910">
        <f t="shared" si="135"/>
        <v>2.6807173597050005</v>
      </c>
      <c r="AV482" s="910">
        <f t="shared" si="135"/>
        <v>2.7209281201005751</v>
      </c>
      <c r="AW482" s="669">
        <f t="shared" si="132"/>
        <v>13.042816126805578</v>
      </c>
      <c r="AX482" s="770">
        <f t="shared" si="133"/>
        <v>17.175159503299415</v>
      </c>
      <c r="AY482" s="959">
        <v>1.64</v>
      </c>
      <c r="AZ482" s="896">
        <v>0.88</v>
      </c>
      <c r="BA482" s="896">
        <v>-24.8</v>
      </c>
      <c r="BB482" s="896">
        <v>-19.509999999999998</v>
      </c>
      <c r="BC482" s="896">
        <v>-16.16</v>
      </c>
      <c r="BE482" s="641">
        <v>2011</v>
      </c>
      <c r="BF482" s="922">
        <f t="shared" si="134"/>
        <v>0</v>
      </c>
      <c r="BG482" s="906">
        <v>5.7</v>
      </c>
    </row>
    <row r="483" spans="1:59" ht="11.25" customHeight="1" x14ac:dyDescent="0.2">
      <c r="A483" s="725" t="s">
        <v>1451</v>
      </c>
      <c r="B483" s="899" t="s">
        <v>1452</v>
      </c>
      <c r="C483" s="957" t="s">
        <v>246</v>
      </c>
      <c r="D483" s="957" t="s">
        <v>4369</v>
      </c>
      <c r="E483" s="754">
        <v>10</v>
      </c>
      <c r="F483" s="1235">
        <v>357</v>
      </c>
      <c r="G483" s="1209" t="s">
        <v>115</v>
      </c>
      <c r="H483" s="1209" t="s">
        <v>115</v>
      </c>
      <c r="I483" s="898">
        <v>124</v>
      </c>
      <c r="J483" s="669">
        <f t="shared" si="121"/>
        <v>1.5483870967741935</v>
      </c>
      <c r="K483" s="901">
        <v>0.48</v>
      </c>
      <c r="L483" s="911">
        <v>4</v>
      </c>
      <c r="M483" s="660">
        <f t="shared" si="122"/>
        <v>1.92</v>
      </c>
      <c r="N483" s="894" t="s">
        <v>319</v>
      </c>
      <c r="O483" s="756">
        <v>0.41</v>
      </c>
      <c r="P483" s="885">
        <v>43608</v>
      </c>
      <c r="Q483" s="885">
        <v>43644</v>
      </c>
      <c r="R483" s="660">
        <f t="shared" si="123"/>
        <v>17.073170731707318</v>
      </c>
      <c r="S483" s="721">
        <f>IF(INDEX(Historical!$D$7:$D$1379,MATCH(B483,Historical!$B$7:$B$1403,0))=0,"n/a",(INDEX(Historical!$C$7:$C$1381,MATCH(B483,Historical!$B$7:$B$1403,0))/INDEX(Historical!$D$7:$D$1379,MATCH(B483,Historical!$B$7:$B$1403,0))-1)*100)</f>
        <v>18.589743589743591</v>
      </c>
      <c r="T483" s="721">
        <f>IF(INDEX(Historical!$F$7:$F$1372,MATCH(B483,Historical!$B$7:$B$1403,0))=0,"n/a",((INDEX(Historical!$C$7:$C$1381,MATCH(B483,Historical!$B$7:$B$1403,0))/INDEX(Historical!$F$7:$F$1372,MATCH(B483,Historical!$B$7:$B$1403,0)))^(1/3)-1)*100)</f>
        <v>17.172212176389401</v>
      </c>
      <c r="U483" s="721">
        <f>IF(INDEX(Historical!$H$7:$H$1372,MATCH(B483,Historical!$B$7:$B$1403,0))=0,"n/a",((INDEX(Historical!$C$7:$C$1381,MATCH(B483,Historical!$B$7:$B$1403,0))/INDEX(Historical!$H$7:$H$1372,MATCH(B483,Historical!$B$7:$B$1403,0)))^(1/5)-1)*100)</f>
        <v>19.161565628255907</v>
      </c>
      <c r="V483" s="721">
        <f>IF(INDEX(Historical!$O$7:$O$1372,MATCH(B483,Historical!$B$7:$B$1403,0))=0,"n/a",((INDEX(Historical!$C$7:$C$1381,MATCH(B483,Historical!$B$7:$B$1403,0))/INDEX(Historical!$O$7:$O$1372,MATCH(B483,Historical!$B$7:$B$1403,0)))^(1/10)-1)*100)</f>
        <v>36.55886599786087</v>
      </c>
      <c r="W483" s="722">
        <f t="shared" si="124"/>
        <v>0.52412910261978829</v>
      </c>
      <c r="X483" s="723">
        <f t="shared" si="125"/>
        <v>0.89540026300261255</v>
      </c>
      <c r="Y483" s="1159"/>
      <c r="Z483" s="669">
        <f t="shared" si="126"/>
        <v>48.362720403022664</v>
      </c>
      <c r="AA483" s="910">
        <f t="shared" si="127"/>
        <v>31.234256926952138</v>
      </c>
      <c r="AB483" s="911">
        <v>12</v>
      </c>
      <c r="AC483" s="889">
        <v>3.97</v>
      </c>
      <c r="AD483" s="889">
        <v>6.31</v>
      </c>
      <c r="AE483" s="889">
        <v>1.98</v>
      </c>
      <c r="AF483" s="889">
        <v>48.82</v>
      </c>
      <c r="AG483" s="889">
        <v>95.5</v>
      </c>
      <c r="AH483" s="889">
        <v>-2.4</v>
      </c>
      <c r="AI483" s="889">
        <v>9.66</v>
      </c>
      <c r="AJ483" s="889">
        <v>21.4</v>
      </c>
      <c r="AK483" s="889">
        <v>4.95</v>
      </c>
      <c r="AL483" s="902">
        <v>41560</v>
      </c>
      <c r="AM483" s="896">
        <v>1</v>
      </c>
      <c r="AN483" s="889">
        <v>12.86</v>
      </c>
      <c r="AO483" s="762">
        <f t="shared" si="128"/>
        <v>-10.524304201922039</v>
      </c>
      <c r="AP483" s="763">
        <f t="shared" si="129"/>
        <v>20.709952725030099</v>
      </c>
      <c r="AQ483" s="912">
        <f t="shared" si="130"/>
        <v>723.23384639786514</v>
      </c>
      <c r="AR483" s="669">
        <f>INDEX(Historical!$C$7:$C$1381,MATCH(B483,Historical!$B$7:$B$1403,0))*IF(AH483="n/a",1.03,IF(AH483&lt;0,1.01,IF(AH483&gt;10,1.1,(1+AH483/100))))</f>
        <v>1.8685</v>
      </c>
      <c r="AS483" s="910">
        <f t="shared" si="131"/>
        <v>2.0489971000000002</v>
      </c>
      <c r="AT483" s="910">
        <f t="shared" si="135"/>
        <v>2.1504224564500003</v>
      </c>
      <c r="AU483" s="910">
        <f t="shared" si="135"/>
        <v>2.2568683680442754</v>
      </c>
      <c r="AV483" s="910">
        <f t="shared" si="135"/>
        <v>2.3685833522624673</v>
      </c>
      <c r="AW483" s="669">
        <f t="shared" si="132"/>
        <v>10.693371276756743</v>
      </c>
      <c r="AX483" s="770">
        <f t="shared" si="133"/>
        <v>8.623686513513503</v>
      </c>
      <c r="AY483" s="959">
        <v>1.27</v>
      </c>
      <c r="AZ483" s="896">
        <v>8.33</v>
      </c>
      <c r="BA483" s="896">
        <v>-19.16</v>
      </c>
      <c r="BB483" s="896">
        <v>-14.540000000000001</v>
      </c>
      <c r="BC483" s="896">
        <v>-8.1100000000000012</v>
      </c>
      <c r="BE483" s="641">
        <v>2010</v>
      </c>
      <c r="BF483" s="922">
        <f t="shared" si="134"/>
        <v>0</v>
      </c>
      <c r="BG483" s="906">
        <v>5.7</v>
      </c>
    </row>
    <row r="484" spans="1:59" s="796" customFormat="1" ht="11.25" customHeight="1" x14ac:dyDescent="0.2">
      <c r="A484" s="953" t="s">
        <v>4274</v>
      </c>
      <c r="B484" s="984" t="s">
        <v>2489</v>
      </c>
      <c r="C484" s="957" t="s">
        <v>112</v>
      </c>
      <c r="D484" s="957" t="s">
        <v>1224</v>
      </c>
      <c r="E484" s="778">
        <v>6</v>
      </c>
      <c r="F484" s="1235">
        <v>779</v>
      </c>
      <c r="G484" s="1234" t="s">
        <v>106</v>
      </c>
      <c r="H484" s="1234" t="s">
        <v>106</v>
      </c>
      <c r="I484" s="779">
        <v>41.32</v>
      </c>
      <c r="J484" s="780">
        <f t="shared" si="121"/>
        <v>1.3068731848983544</v>
      </c>
      <c r="K484" s="781">
        <v>0.13500000000000001</v>
      </c>
      <c r="L484" s="782">
        <v>4</v>
      </c>
      <c r="M484" s="783">
        <f t="shared" si="122"/>
        <v>0.54</v>
      </c>
      <c r="N484" s="1238" t="s">
        <v>922</v>
      </c>
      <c r="O484" s="785">
        <v>0.12</v>
      </c>
      <c r="P484" s="786">
        <v>43748</v>
      </c>
      <c r="Q484" s="786">
        <v>43781</v>
      </c>
      <c r="R484" s="783">
        <f t="shared" si="123"/>
        <v>12.500000000000011</v>
      </c>
      <c r="S484" s="721">
        <f>IF(INDEX(Historical!$D$7:$D$1379,MATCH(B484,Historical!$B$7:$B$1403,0))=0,"n/a",(INDEX(Historical!$C$7:$C$1381,MATCH(B484,Historical!$B$7:$B$1403,0))/INDEX(Historical!$D$7:$D$1379,MATCH(B484,Historical!$B$7:$B$1403,0))-1)*100)</f>
        <v>13.793103448275868</v>
      </c>
      <c r="T484" s="721">
        <f>IF(INDEX(Historical!$F$7:$F$1372,MATCH(B484,Historical!$B$7:$B$1403,0))=0,"n/a",((INDEX(Historical!$C$7:$C$1381,MATCH(B484,Historical!$B$7:$B$1403,0))/INDEX(Historical!$F$7:$F$1372,MATCH(B484,Historical!$B$7:$B$1403,0)))^(1/3)-1)*100)</f>
        <v>8.7380373002892142</v>
      </c>
      <c r="U484" s="721">
        <f>IF(INDEX(Historical!$H$7:$H$1372,MATCH(B484,Historical!$B$7:$B$1403,0))=0,"n/a",((INDEX(Historical!$C$7:$C$1381,MATCH(B484,Historical!$B$7:$B$1403,0))/INDEX(Historical!$H$7:$H$1372,MATCH(B484,Historical!$B$7:$B$1403,0)))^(1/5)-1)*100)</f>
        <v>8.4471771197698544</v>
      </c>
      <c r="V484" s="721">
        <f>IF(INDEX(Historical!$O$7:$O$1372,MATCH(B484,Historical!$B$7:$B$1403,0))=0,"n/a",((INDEX(Historical!$C$7:$C$1381,MATCH(B484,Historical!$B$7:$B$1403,0))/INDEX(Historical!$O$7:$O$1372,MATCH(B484,Historical!$B$7:$B$1403,0)))^(1/10)-1)*100)</f>
        <v>0.73600805301374805</v>
      </c>
      <c r="W484" s="722">
        <f t="shared" si="124"/>
        <v>11.477017248902394</v>
      </c>
      <c r="X484" s="723" t="str">
        <f t="shared" si="125"/>
        <v>n/a</v>
      </c>
      <c r="Y484" s="797"/>
      <c r="Z484" s="780">
        <f t="shared" si="126"/>
        <v>24.434389140271495</v>
      </c>
      <c r="AA484" s="788">
        <f t="shared" si="127"/>
        <v>18.696832579185521</v>
      </c>
      <c r="AB484" s="782">
        <v>12</v>
      </c>
      <c r="AC484" s="789">
        <v>2.21</v>
      </c>
      <c r="AD484" s="789">
        <v>1.64</v>
      </c>
      <c r="AE484" s="789">
        <v>1.72</v>
      </c>
      <c r="AF484" s="789" t="s">
        <v>136</v>
      </c>
      <c r="AG484" s="789">
        <v>-600.29999999999995</v>
      </c>
      <c r="AH484" s="789">
        <v>7.3999999999999995</v>
      </c>
      <c r="AI484" s="789">
        <v>13.850000000000001</v>
      </c>
      <c r="AJ484" s="789">
        <v>-0.70000000000000007</v>
      </c>
      <c r="AK484" s="789">
        <v>11.4</v>
      </c>
      <c r="AL484" s="790">
        <v>11530</v>
      </c>
      <c r="AM484" s="791">
        <v>0.5</v>
      </c>
      <c r="AN484" s="789" t="s">
        <v>136</v>
      </c>
      <c r="AO484" s="792">
        <f t="shared" si="128"/>
        <v>-8.9427822745173131</v>
      </c>
      <c r="AP484" s="793">
        <f t="shared" si="129"/>
        <v>9.7540503046682083</v>
      </c>
      <c r="AQ484" s="794" t="str">
        <f t="shared" si="130"/>
        <v>n/a</v>
      </c>
      <c r="AR484" s="669">
        <f>INDEX(Historical!$C$7:$C$1381,MATCH(B484,Historical!$B$7:$B$1403,0))*IF(AH484="n/a",1.03,IF(AH484&lt;0,1.01,IF(AH484&gt;10,1.1,(1+AH484/100))))</f>
        <v>0.53163000000000005</v>
      </c>
      <c r="AS484" s="788">
        <f t="shared" si="131"/>
        <v>0.58479300000000012</v>
      </c>
      <c r="AT484" s="788">
        <f t="shared" si="135"/>
        <v>0.64327230000000013</v>
      </c>
      <c r="AU484" s="788">
        <f t="shared" si="135"/>
        <v>0.7075995300000002</v>
      </c>
      <c r="AV484" s="788">
        <f t="shared" si="135"/>
        <v>0.77835948300000024</v>
      </c>
      <c r="AW484" s="780">
        <f t="shared" si="132"/>
        <v>3.2456543130000002</v>
      </c>
      <c r="AX484" s="795">
        <f t="shared" si="133"/>
        <v>7.8549233131655374</v>
      </c>
      <c r="AY484" s="960">
        <v>1.4</v>
      </c>
      <c r="AZ484" s="791">
        <v>18.77</v>
      </c>
      <c r="BA484" s="791">
        <v>-17.46</v>
      </c>
      <c r="BB484" s="791">
        <v>-13.08</v>
      </c>
      <c r="BC484" s="791">
        <v>-3.58</v>
      </c>
      <c r="BD484" s="933"/>
      <c r="BE484" s="641">
        <v>2014</v>
      </c>
      <c r="BF484" s="922">
        <f t="shared" si="134"/>
        <v>0</v>
      </c>
      <c r="BG484" s="847">
        <v>16.900000000000002</v>
      </c>
    </row>
    <row r="485" spans="1:59" ht="11.25" customHeight="1" x14ac:dyDescent="0.2">
      <c r="A485" s="887" t="s">
        <v>670</v>
      </c>
      <c r="B485" s="899" t="s">
        <v>671</v>
      </c>
      <c r="C485" s="957" t="s">
        <v>112</v>
      </c>
      <c r="D485" s="957" t="s">
        <v>4338</v>
      </c>
      <c r="E485" s="754">
        <v>25</v>
      </c>
      <c r="F485" s="1235">
        <v>137</v>
      </c>
      <c r="G485" s="1235" t="s">
        <v>106</v>
      </c>
      <c r="H485" s="1235" t="s">
        <v>106</v>
      </c>
      <c r="I485" s="889">
        <v>29.56</v>
      </c>
      <c r="J485" s="669">
        <f t="shared" si="121"/>
        <v>2.8416779431664412</v>
      </c>
      <c r="K485" s="908">
        <v>0.21</v>
      </c>
      <c r="L485" s="911">
        <v>4</v>
      </c>
      <c r="M485" s="660">
        <f t="shared" si="122"/>
        <v>0.84</v>
      </c>
      <c r="N485" s="894" t="s">
        <v>142</v>
      </c>
      <c r="O485" s="757">
        <v>0.2</v>
      </c>
      <c r="P485" s="885">
        <v>43790</v>
      </c>
      <c r="Q485" s="885">
        <v>43807</v>
      </c>
      <c r="R485" s="660">
        <f t="shared" si="123"/>
        <v>4.9999999999999902</v>
      </c>
      <c r="S485" s="721">
        <f>IF(INDEX(Historical!$D$7:$D$1379,MATCH(B485,Historical!$B$7:$B$1403,0))=0,"n/a",(INDEX(Historical!$C$7:$C$1381,MATCH(B485,Historical!$B$7:$B$1403,0))/INDEX(Historical!$D$7:$D$1379,MATCH(B485,Historical!$B$7:$B$1403,0))-1)*100)</f>
        <v>5.1948051948051965</v>
      </c>
      <c r="T485" s="721">
        <f>IF(INDEX(Historical!$F$7:$F$1372,MATCH(B485,Historical!$B$7:$B$1403,0))=0,"n/a",((INDEX(Historical!$C$7:$C$1381,MATCH(B485,Historical!$B$7:$B$1403,0))/INDEX(Historical!$F$7:$F$1372,MATCH(B485,Historical!$B$7:$B$1403,0)))^(1/3)-1)*100)</f>
        <v>9.319535187362149</v>
      </c>
      <c r="U485" s="721">
        <f>IF(INDEX(Historical!$H$7:$H$1372,MATCH(B485,Historical!$B$7:$B$1403,0))=0,"n/a",((INDEX(Historical!$C$7:$C$1381,MATCH(B485,Historical!$B$7:$B$1403,0))/INDEX(Historical!$H$7:$H$1372,MATCH(B485,Historical!$B$7:$B$1403,0)))^(1/5)-1)*100)</f>
        <v>11.981282593120568</v>
      </c>
      <c r="V485" s="721">
        <f>IF(INDEX(Historical!$O$7:$O$1372,MATCH(B485,Historical!$B$7:$B$1403,0))=0,"n/a",((INDEX(Historical!$C$7:$C$1381,MATCH(B485,Historical!$B$7:$B$1403,0))/INDEX(Historical!$O$7:$O$1372,MATCH(B485,Historical!$B$7:$B$1403,0)))^(1/10)-1)*100)</f>
        <v>11.821139737601305</v>
      </c>
      <c r="W485" s="722">
        <f t="shared" si="124"/>
        <v>1.013547158655935</v>
      </c>
      <c r="X485" s="723" t="str">
        <f t="shared" si="125"/>
        <v>n/a</v>
      </c>
      <c r="Y485" s="899"/>
      <c r="Z485" s="669" t="str">
        <f t="shared" si="126"/>
        <v>n/a</v>
      </c>
      <c r="AA485" s="910" t="str">
        <f t="shared" si="127"/>
        <v>n/a</v>
      </c>
      <c r="AB485" s="911">
        <v>9</v>
      </c>
      <c r="AC485" s="889">
        <v>-1.66</v>
      </c>
      <c r="AD485" s="889" t="s">
        <v>136</v>
      </c>
      <c r="AE485" s="889">
        <v>0.61</v>
      </c>
      <c r="AF485" s="889">
        <v>1.29</v>
      </c>
      <c r="AG485" s="889">
        <v>-6.6000000000000005</v>
      </c>
      <c r="AH485" s="889">
        <v>-135.60000000000002</v>
      </c>
      <c r="AI485" s="889">
        <v>9.02</v>
      </c>
      <c r="AJ485" s="889">
        <v>-22.900000000000002</v>
      </c>
      <c r="AK485" s="889">
        <v>-10</v>
      </c>
      <c r="AL485" s="902">
        <v>924.93</v>
      </c>
      <c r="AM485" s="896">
        <v>2.4</v>
      </c>
      <c r="AN485" s="889">
        <v>1.35</v>
      </c>
      <c r="AO485" s="762" t="str">
        <f t="shared" si="128"/>
        <v>n/a</v>
      </c>
      <c r="AP485" s="763">
        <f t="shared" si="129"/>
        <v>14.82296053628701</v>
      </c>
      <c r="AQ485" s="912" t="str">
        <f t="shared" si="130"/>
        <v>n/a</v>
      </c>
      <c r="AR485" s="669">
        <f>INDEX(Historical!$C$7:$C$1381,MATCH(B485,Historical!$B$7:$B$1403,0))*IF(AH485="n/a",1.03,IF(AH485&lt;0,1.01,IF(AH485&gt;10,1.1,(1+AH485/100))))</f>
        <v>0.81810000000000005</v>
      </c>
      <c r="AS485" s="910">
        <f t="shared" si="131"/>
        <v>0.89189262000000014</v>
      </c>
      <c r="AT485" s="910">
        <f t="shared" si="135"/>
        <v>0.90081154620000015</v>
      </c>
      <c r="AU485" s="910">
        <f t="shared" si="135"/>
        <v>0.90981966166200012</v>
      </c>
      <c r="AV485" s="910">
        <f t="shared" si="135"/>
        <v>0.91891785827862016</v>
      </c>
      <c r="AW485" s="669">
        <f t="shared" si="132"/>
        <v>4.4395416861406201</v>
      </c>
      <c r="AX485" s="770">
        <f t="shared" si="133"/>
        <v>15.018747246754465</v>
      </c>
      <c r="AY485" s="959">
        <v>1.1599999999999999</v>
      </c>
      <c r="AZ485" s="896">
        <v>3.4799999999999995</v>
      </c>
      <c r="BA485" s="896">
        <v>-27.48</v>
      </c>
      <c r="BB485" s="896">
        <v>-19.16</v>
      </c>
      <c r="BC485" s="896">
        <v>-15.950000000000001</v>
      </c>
      <c r="BE485" s="641">
        <v>1996</v>
      </c>
      <c r="BF485" s="922">
        <f t="shared" si="134"/>
        <v>2</v>
      </c>
      <c r="BG485" s="906">
        <v>-2.2999999999999998</v>
      </c>
    </row>
    <row r="486" spans="1:59" ht="11.25" customHeight="1" x14ac:dyDescent="0.2">
      <c r="A486" s="724" t="s">
        <v>3860</v>
      </c>
      <c r="B486" s="808" t="s">
        <v>3861</v>
      </c>
      <c r="C486" s="957" t="s">
        <v>112</v>
      </c>
      <c r="D486" s="957" t="s">
        <v>4386</v>
      </c>
      <c r="E486" s="754">
        <v>8</v>
      </c>
      <c r="F486" s="1235">
        <v>583</v>
      </c>
      <c r="G486" s="1158" t="s">
        <v>106</v>
      </c>
      <c r="H486" s="1158" t="s">
        <v>106</v>
      </c>
      <c r="I486" s="907">
        <v>33.21</v>
      </c>
      <c r="J486" s="669">
        <f t="shared" si="121"/>
        <v>2.6498042758205358</v>
      </c>
      <c r="K486" s="887">
        <v>0.22</v>
      </c>
      <c r="L486" s="1235">
        <v>4</v>
      </c>
      <c r="M486" s="660">
        <f t="shared" si="122"/>
        <v>0.88</v>
      </c>
      <c r="N486" s="1235" t="s">
        <v>4185</v>
      </c>
      <c r="O486" s="621">
        <v>0.21</v>
      </c>
      <c r="P486" s="650">
        <v>43677</v>
      </c>
      <c r="Q486" s="650">
        <v>43713</v>
      </c>
      <c r="R486" s="660">
        <f t="shared" si="123"/>
        <v>4.7619047619047663</v>
      </c>
      <c r="S486" s="721">
        <f>IF(INDEX(Historical!$D$7:$D$1379,MATCH(B486,Historical!$B$7:$B$1403,0))=0,"n/a",(INDEX(Historical!$C$7:$C$1381,MATCH(B486,Historical!$B$7:$B$1403,0))/INDEX(Historical!$D$7:$D$1379,MATCH(B486,Historical!$B$7:$B$1403,0))-1)*100)</f>
        <v>4.8780487804878092</v>
      </c>
      <c r="T486" s="721">
        <f>IF(INDEX(Historical!$F$7:$F$1372,MATCH(B486,Historical!$B$7:$B$1403,0))=0,"n/a",((INDEX(Historical!$C$7:$C$1381,MATCH(B486,Historical!$B$7:$B$1403,0))/INDEX(Historical!$F$7:$F$1372,MATCH(B486,Historical!$B$7:$B$1403,0)))^(1/3)-1)*100)</f>
        <v>5.1369991663735792</v>
      </c>
      <c r="U486" s="721">
        <f>IF(INDEX(Historical!$H$7:$H$1372,MATCH(B486,Historical!$B$7:$B$1403,0))=0,"n/a",((INDEX(Historical!$C$7:$C$1381,MATCH(B486,Historical!$B$7:$B$1403,0))/INDEX(Historical!$H$7:$H$1372,MATCH(B486,Historical!$B$7:$B$1403,0)))^(1/5)-1)*100)</f>
        <v>5.4364811125223733</v>
      </c>
      <c r="V486" s="721" t="str">
        <f>IF(INDEX(Historical!$O$7:$O$1372,MATCH(B486,Historical!$B$7:$B$1403,0))=0,"n/a",((INDEX(Historical!$C$7:$C$1381,MATCH(B486,Historical!$B$7:$B$1403,0))/INDEX(Historical!$O$7:$O$1372,MATCH(B486,Historical!$B$7:$B$1403,0)))^(1/10)-1)*100)</f>
        <v>n/a</v>
      </c>
      <c r="W486" s="722" t="str">
        <f t="shared" si="124"/>
        <v>n/a</v>
      </c>
      <c r="X486" s="723">
        <f t="shared" si="125"/>
        <v>0.34191705110203607</v>
      </c>
      <c r="Y486" s="670"/>
      <c r="Z486" s="669">
        <f t="shared" si="126"/>
        <v>41.904761904761905</v>
      </c>
      <c r="AA486" s="910">
        <f t="shared" si="127"/>
        <v>15.814285714285713</v>
      </c>
      <c r="AB486" s="911">
        <v>12</v>
      </c>
      <c r="AC486" s="906">
        <v>2.1</v>
      </c>
      <c r="AD486" s="906">
        <v>1.06</v>
      </c>
      <c r="AE486" s="889">
        <v>0.64</v>
      </c>
      <c r="AF486" s="889">
        <v>1.79</v>
      </c>
      <c r="AG486" s="889">
        <v>11.4</v>
      </c>
      <c r="AH486" s="889">
        <v>46</v>
      </c>
      <c r="AI486" s="889">
        <v>11.24</v>
      </c>
      <c r="AJ486" s="701">
        <v>15.9</v>
      </c>
      <c r="AK486" s="701">
        <v>15</v>
      </c>
      <c r="AL486" s="906">
        <v>1430</v>
      </c>
      <c r="AM486" s="906">
        <v>1.7000000000000002</v>
      </c>
      <c r="AN486" s="906">
        <v>1.1100000000000001</v>
      </c>
      <c r="AO486" s="762">
        <f t="shared" si="128"/>
        <v>-7.7280003259428049</v>
      </c>
      <c r="AP486" s="763">
        <f t="shared" si="129"/>
        <v>8.0862853883429082</v>
      </c>
      <c r="AQ486" s="912">
        <f t="shared" si="130"/>
        <v>12.165693762143071</v>
      </c>
      <c r="AR486" s="669">
        <f>INDEX(Historical!$C$7:$C$1381,MATCH(B486,Historical!$B$7:$B$1403,0))*IF(AH486="n/a",1.03,IF(AH486&lt;0,1.01,IF(AH486&gt;10,1.1,(1+AH486/100))))</f>
        <v>0.94600000000000006</v>
      </c>
      <c r="AS486" s="910">
        <f t="shared" si="131"/>
        <v>1.0406000000000002</v>
      </c>
      <c r="AT486" s="910">
        <f t="shared" si="135"/>
        <v>1.1446600000000002</v>
      </c>
      <c r="AU486" s="910">
        <f t="shared" si="135"/>
        <v>1.2591260000000004</v>
      </c>
      <c r="AV486" s="910">
        <f t="shared" si="135"/>
        <v>1.3850386000000006</v>
      </c>
      <c r="AW486" s="669">
        <f t="shared" si="132"/>
        <v>5.7754246000000009</v>
      </c>
      <c r="AX486" s="770">
        <f t="shared" si="133"/>
        <v>17.390619090635354</v>
      </c>
      <c r="AY486" s="750">
        <v>1.53</v>
      </c>
      <c r="AZ486" s="889">
        <v>5.38</v>
      </c>
      <c r="BA486" s="889">
        <v>-21.22</v>
      </c>
      <c r="BB486" s="889">
        <v>-13.450000000000001</v>
      </c>
      <c r="BC486" s="889">
        <v>-12.27</v>
      </c>
      <c r="BE486" s="641">
        <v>2012</v>
      </c>
      <c r="BF486" s="922">
        <f t="shared" si="134"/>
        <v>0</v>
      </c>
      <c r="BG486" s="906">
        <v>3.3000000000000003</v>
      </c>
    </row>
    <row r="487" spans="1:59" ht="11.25" customHeight="1" x14ac:dyDescent="0.2">
      <c r="A487" s="895" t="s">
        <v>1461</v>
      </c>
      <c r="B487" s="899" t="s">
        <v>1462</v>
      </c>
      <c r="C487" s="957" t="s">
        <v>108</v>
      </c>
      <c r="D487" s="957" t="s">
        <v>4355</v>
      </c>
      <c r="E487" s="754">
        <v>9</v>
      </c>
      <c r="F487" s="1235">
        <v>538</v>
      </c>
      <c r="G487" s="1207" t="s">
        <v>37</v>
      </c>
      <c r="H487" s="1207" t="s">
        <v>37</v>
      </c>
      <c r="I487" s="898">
        <v>28.69</v>
      </c>
      <c r="J487" s="669">
        <f t="shared" si="121"/>
        <v>3.9037992331822937</v>
      </c>
      <c r="K487" s="901">
        <v>0.28000000000000003</v>
      </c>
      <c r="L487" s="911">
        <v>4</v>
      </c>
      <c r="M487" s="660">
        <f t="shared" si="122"/>
        <v>1.1200000000000001</v>
      </c>
      <c r="N487" s="894" t="s">
        <v>709</v>
      </c>
      <c r="O487" s="756">
        <v>0.27</v>
      </c>
      <c r="P487" s="885">
        <v>43895</v>
      </c>
      <c r="Q487" s="885">
        <v>43907</v>
      </c>
      <c r="R487" s="660">
        <f t="shared" si="123"/>
        <v>3.7037037037037068</v>
      </c>
      <c r="S487" s="721">
        <f>IF(INDEX(Historical!$D$7:$D$1379,MATCH(B487,Historical!$B$7:$B$1403,0))=0,"n/a",(INDEX(Historical!$C$7:$C$1381,MATCH(B487,Historical!$B$7:$B$1403,0))/INDEX(Historical!$D$7:$D$1379,MATCH(B487,Historical!$B$7:$B$1403,0))-1)*100)</f>
        <v>13.978494623655923</v>
      </c>
      <c r="T487" s="721">
        <f>IF(INDEX(Historical!$F$7:$F$1372,MATCH(B487,Historical!$B$7:$B$1403,0))=0,"n/a",((INDEX(Historical!$C$7:$C$1381,MATCH(B487,Historical!$B$7:$B$1403,0))/INDEX(Historical!$F$7:$F$1372,MATCH(B487,Historical!$B$7:$B$1403,0)))^(1/3)-1)*100)</f>
        <v>17.108201121761944</v>
      </c>
      <c r="U487" s="721">
        <f>IF(INDEX(Historical!$H$7:$H$1372,MATCH(B487,Historical!$B$7:$B$1403,0))=0,"n/a",((INDEX(Historical!$C$7:$C$1381,MATCH(B487,Historical!$B$7:$B$1403,0))/INDEX(Historical!$H$7:$H$1372,MATCH(B487,Historical!$B$7:$B$1403,0)))^(1/5)-1)*100)</f>
        <v>17.169054553092657</v>
      </c>
      <c r="V487" s="721">
        <f>IF(INDEX(Historical!$O$7:$O$1372,MATCH(B487,Historical!$B$7:$B$1403,0))=0,"n/a",((INDEX(Historical!$C$7:$C$1381,MATCH(B487,Historical!$B$7:$B$1403,0))/INDEX(Historical!$O$7:$O$1372,MATCH(B487,Historical!$B$7:$B$1403,0)))^(1/10)-1)*100)</f>
        <v>31.226269392202433</v>
      </c>
      <c r="W487" s="722">
        <f t="shared" si="124"/>
        <v>0.54982727323104352</v>
      </c>
      <c r="X487" s="723">
        <f t="shared" si="125"/>
        <v>3.2394442553005014</v>
      </c>
      <c r="Y487" s="900"/>
      <c r="Z487" s="669">
        <f t="shared" si="126"/>
        <v>37.209302325581397</v>
      </c>
      <c r="AA487" s="910">
        <f t="shared" si="127"/>
        <v>9.5315614617940216</v>
      </c>
      <c r="AB487" s="911">
        <v>12</v>
      </c>
      <c r="AC487" s="889">
        <v>3.01</v>
      </c>
      <c r="AD487" s="889">
        <v>1.19</v>
      </c>
      <c r="AE487" s="889">
        <v>2.99</v>
      </c>
      <c r="AF487" s="889">
        <v>1.1499999999999999</v>
      </c>
      <c r="AG487" s="889">
        <v>11.600000000000001</v>
      </c>
      <c r="AH487" s="889">
        <v>28.000000000000004</v>
      </c>
      <c r="AI487" s="889">
        <v>3.82</v>
      </c>
      <c r="AJ487" s="889">
        <v>5.3</v>
      </c>
      <c r="AK487" s="889">
        <v>8</v>
      </c>
      <c r="AL487" s="902">
        <v>473.1</v>
      </c>
      <c r="AM487" s="896">
        <v>1.2</v>
      </c>
      <c r="AN487" s="889">
        <v>0.11</v>
      </c>
      <c r="AO487" s="762">
        <f t="shared" si="128"/>
        <v>11.54129232448093</v>
      </c>
      <c r="AP487" s="763">
        <f t="shared" si="129"/>
        <v>21.072853786274951</v>
      </c>
      <c r="AQ487" s="912">
        <f t="shared" si="130"/>
        <v>-30.202528918581962</v>
      </c>
      <c r="AR487" s="669">
        <f>INDEX(Historical!$C$7:$C$1381,MATCH(B487,Historical!$B$7:$B$1403,0))*IF(AH487="n/a",1.03,IF(AH487&lt;0,1.01,IF(AH487&gt;10,1.1,(1+AH487/100))))</f>
        <v>1.1660000000000001</v>
      </c>
      <c r="AS487" s="910">
        <f t="shared" si="131"/>
        <v>1.2105412000000002</v>
      </c>
      <c r="AT487" s="910">
        <f t="shared" ref="AT487:AV506" si="136">IF($AK487="n/a",1.03*AS487,IF($AK487&lt;0,1.01*AS487,IF($AK487&gt;10,1.1*AS487,(1+$AK487/100)*AS487)))</f>
        <v>1.3073844960000003</v>
      </c>
      <c r="AU487" s="910">
        <f t="shared" si="136"/>
        <v>1.4119752556800005</v>
      </c>
      <c r="AV487" s="910">
        <f t="shared" si="136"/>
        <v>1.5249332761344006</v>
      </c>
      <c r="AW487" s="669">
        <f t="shared" si="132"/>
        <v>6.6208342278144015</v>
      </c>
      <c r="AX487" s="770">
        <f t="shared" si="133"/>
        <v>23.077149626400843</v>
      </c>
      <c r="AY487" s="959">
        <v>0.85</v>
      </c>
      <c r="AZ487" s="896">
        <v>-3.66</v>
      </c>
      <c r="BA487" s="896">
        <v>-23.119999999999997</v>
      </c>
      <c r="BB487" s="896">
        <v>-16.8</v>
      </c>
      <c r="BC487" s="896">
        <v>-14.180000000000001</v>
      </c>
      <c r="BE487" s="641">
        <v>2012</v>
      </c>
      <c r="BF487" s="922">
        <f t="shared" si="134"/>
        <v>0</v>
      </c>
      <c r="BG487" s="906">
        <v>1.3</v>
      </c>
    </row>
    <row r="488" spans="1:59" ht="11.25" customHeight="1" x14ac:dyDescent="0.2">
      <c r="A488" s="895" t="s">
        <v>3868</v>
      </c>
      <c r="B488" s="899" t="s">
        <v>3869</v>
      </c>
      <c r="C488" s="957" t="s">
        <v>108</v>
      </c>
      <c r="D488" s="957" t="s">
        <v>4351</v>
      </c>
      <c r="E488" s="754">
        <v>7</v>
      </c>
      <c r="F488" s="1235">
        <v>726</v>
      </c>
      <c r="G488" s="1214" t="s">
        <v>106</v>
      </c>
      <c r="H488" s="1214" t="s">
        <v>106</v>
      </c>
      <c r="I488" s="898">
        <v>31.96</v>
      </c>
      <c r="J488" s="669">
        <f t="shared" si="121"/>
        <v>6.3829787234042552</v>
      </c>
      <c r="K488" s="901">
        <v>0.51</v>
      </c>
      <c r="L488" s="911">
        <v>4</v>
      </c>
      <c r="M488" s="660">
        <f t="shared" si="122"/>
        <v>2.04</v>
      </c>
      <c r="N488" s="894" t="s">
        <v>428</v>
      </c>
      <c r="O488" s="756">
        <v>0.5</v>
      </c>
      <c r="P488" s="885">
        <v>43875</v>
      </c>
      <c r="Q488" s="885">
        <v>43917</v>
      </c>
      <c r="R488" s="660">
        <f t="shared" si="123"/>
        <v>2.0000000000000018</v>
      </c>
      <c r="S488" s="721">
        <f>IF(INDEX(Historical!$D$7:$D$1379,MATCH(B488,Historical!$B$7:$B$1403,0))=0,"n/a",(INDEX(Historical!$C$7:$C$1381,MATCH(B488,Historical!$B$7:$B$1403,0))/INDEX(Historical!$D$7:$D$1379,MATCH(B488,Historical!$B$7:$B$1403,0))-1)*100)</f>
        <v>6.3829787234042534</v>
      </c>
      <c r="T488" s="721">
        <f>IF(INDEX(Historical!$F$7:$F$1372,MATCH(B488,Historical!$B$7:$B$1403,0))=0,"n/a",((INDEX(Historical!$C$7:$C$1381,MATCH(B488,Historical!$B$7:$B$1403,0))/INDEX(Historical!$F$7:$F$1372,MATCH(B488,Historical!$B$7:$B$1403,0)))^(1/3)-1)*100)</f>
        <v>17.274278614910866</v>
      </c>
      <c r="U488" s="721">
        <f>IF(INDEX(Historical!$H$7:$H$1372,MATCH(B488,Historical!$B$7:$B$1403,0))=0,"n/a",((INDEX(Historical!$C$7:$C$1381,MATCH(B488,Historical!$B$7:$B$1403,0))/INDEX(Historical!$H$7:$H$1372,MATCH(B488,Historical!$B$7:$B$1403,0)))^(1/5)-1)*100)</f>
        <v>37.972966146121493</v>
      </c>
      <c r="V488" s="721" t="str">
        <f>IF(INDEX(Historical!$O$7:$O$1372,MATCH(B488,Historical!$B$7:$B$1403,0))=0,"n/a",((INDEX(Historical!$C$7:$C$1381,MATCH(B488,Historical!$B$7:$B$1403,0))/INDEX(Historical!$O$7:$O$1372,MATCH(B488,Historical!$B$7:$B$1403,0)))^(1/10)-1)*100)</f>
        <v>n/a</v>
      </c>
      <c r="W488" s="722" t="str">
        <f t="shared" si="124"/>
        <v>n/a</v>
      </c>
      <c r="X488" s="723">
        <f t="shared" si="125"/>
        <v>2.5657409558190198</v>
      </c>
      <c r="Y488" s="685"/>
      <c r="Z488" s="669">
        <f t="shared" si="126"/>
        <v>107.36842105263158</v>
      </c>
      <c r="AA488" s="910">
        <f t="shared" si="127"/>
        <v>16.821052631578947</v>
      </c>
      <c r="AB488" s="911">
        <v>12</v>
      </c>
      <c r="AC488" s="889">
        <v>1.9</v>
      </c>
      <c r="AD488" s="889" t="s">
        <v>136</v>
      </c>
      <c r="AE488" s="889">
        <v>2.61</v>
      </c>
      <c r="AF488" s="889">
        <v>3.95</v>
      </c>
      <c r="AG488" s="889">
        <v>29.9</v>
      </c>
      <c r="AH488" s="889">
        <v>-50.3</v>
      </c>
      <c r="AI488" s="889">
        <v>7.1099999999999994</v>
      </c>
      <c r="AJ488" s="889">
        <v>14.799999999999999</v>
      </c>
      <c r="AK488" s="889">
        <v>-4.7</v>
      </c>
      <c r="AL488" s="902">
        <v>1950</v>
      </c>
      <c r="AM488" s="896">
        <v>0.2</v>
      </c>
      <c r="AN488" s="889">
        <v>0</v>
      </c>
      <c r="AO488" s="762">
        <f t="shared" si="128"/>
        <v>27.534892237946803</v>
      </c>
      <c r="AP488" s="763">
        <f t="shared" si="129"/>
        <v>44.35594486952575</v>
      </c>
      <c r="AQ488" s="912">
        <f t="shared" si="130"/>
        <v>71.843802325428129</v>
      </c>
      <c r="AR488" s="669">
        <f>INDEX(Historical!$C$7:$C$1381,MATCH(B488,Historical!$B$7:$B$1403,0))*IF(AH488="n/a",1.03,IF(AH488&lt;0,1.01,IF(AH488&gt;10,1.1,(1+AH488/100))))</f>
        <v>2.02</v>
      </c>
      <c r="AS488" s="910">
        <f t="shared" si="131"/>
        <v>2.1636219999999997</v>
      </c>
      <c r="AT488" s="910">
        <f t="shared" si="136"/>
        <v>2.1852582199999997</v>
      </c>
      <c r="AU488" s="910">
        <f t="shared" si="136"/>
        <v>2.2071108021999999</v>
      </c>
      <c r="AV488" s="910">
        <f t="shared" si="136"/>
        <v>2.2291819102220001</v>
      </c>
      <c r="AW488" s="669">
        <f t="shared" si="132"/>
        <v>10.805172932422</v>
      </c>
      <c r="AX488" s="770">
        <f t="shared" si="133"/>
        <v>33.80842594625156</v>
      </c>
      <c r="AY488" s="959">
        <v>1.97</v>
      </c>
      <c r="AZ488" s="896">
        <v>10.299999999999999</v>
      </c>
      <c r="BA488" s="896">
        <v>-28.939999999999998</v>
      </c>
      <c r="BB488" s="896">
        <v>-6.4600000000000009</v>
      </c>
      <c r="BC488" s="896">
        <v>-3.47</v>
      </c>
      <c r="BE488" s="641">
        <v>2014</v>
      </c>
      <c r="BF488" s="922">
        <f t="shared" si="134"/>
        <v>0</v>
      </c>
      <c r="BG488" s="906">
        <v>14.7</v>
      </c>
    </row>
    <row r="489" spans="1:59" ht="11.25" customHeight="1" x14ac:dyDescent="0.2">
      <c r="A489" s="895" t="s">
        <v>3856</v>
      </c>
      <c r="B489" s="899" t="s">
        <v>3857</v>
      </c>
      <c r="C489" s="957" t="s">
        <v>108</v>
      </c>
      <c r="D489" s="957" t="s">
        <v>4355</v>
      </c>
      <c r="E489" s="754">
        <v>7</v>
      </c>
      <c r="F489" s="1235">
        <v>714</v>
      </c>
      <c r="G489" s="1109" t="s">
        <v>106</v>
      </c>
      <c r="H489" s="1109" t="s">
        <v>106</v>
      </c>
      <c r="I489" s="898">
        <v>9.64</v>
      </c>
      <c r="J489" s="669">
        <f t="shared" si="121"/>
        <v>3.3195020746887969</v>
      </c>
      <c r="K489" s="901">
        <v>0.08</v>
      </c>
      <c r="L489" s="911">
        <v>4</v>
      </c>
      <c r="M489" s="660">
        <f t="shared" si="122"/>
        <v>0.32</v>
      </c>
      <c r="N489" s="894" t="s">
        <v>515</v>
      </c>
      <c r="O489" s="756">
        <v>7.0000000000000007E-2</v>
      </c>
      <c r="P489" s="885">
        <v>43871</v>
      </c>
      <c r="Q489" s="885">
        <v>43888</v>
      </c>
      <c r="R489" s="660">
        <f t="shared" si="123"/>
        <v>14.285714285714276</v>
      </c>
      <c r="S489" s="721">
        <f>IF(INDEX(Historical!$D$7:$D$1379,MATCH(B489,Historical!$B$7:$B$1403,0))=0,"n/a",(INDEX(Historical!$C$7:$C$1381,MATCH(B489,Historical!$B$7:$B$1403,0))/INDEX(Historical!$D$7:$D$1379,MATCH(B489,Historical!$B$7:$B$1403,0))-1)*100)</f>
        <v>12.000000000000011</v>
      </c>
      <c r="T489" s="721">
        <f>IF(INDEX(Historical!$F$7:$F$1372,MATCH(B489,Historical!$B$7:$B$1403,0))=0,"n/a",((INDEX(Historical!$C$7:$C$1381,MATCH(B489,Historical!$B$7:$B$1403,0))/INDEX(Historical!$F$7:$F$1372,MATCH(B489,Historical!$B$7:$B$1403,0)))^(1/3)-1)*100)</f>
        <v>32.63524026321307</v>
      </c>
      <c r="U489" s="721">
        <f>IF(INDEX(Historical!$H$7:$H$1372,MATCH(B489,Historical!$B$7:$B$1403,0))=0,"n/a",((INDEX(Historical!$C$7:$C$1381,MATCH(B489,Historical!$B$7:$B$1403,0))/INDEX(Historical!$H$7:$H$1372,MATCH(B489,Historical!$B$7:$B$1403,0)))^(1/5)-1)*100)</f>
        <v>28.473515712343932</v>
      </c>
      <c r="V489" s="721" t="str">
        <f>IF(INDEX(Historical!$O$7:$O$1372,MATCH(B489,Historical!$B$7:$B$1403,0))=0,"n/a",((INDEX(Historical!$C$7:$C$1381,MATCH(B489,Historical!$B$7:$B$1403,0))/INDEX(Historical!$O$7:$O$1372,MATCH(B489,Historical!$B$7:$B$1403,0)))^(1/10)-1)*100)</f>
        <v>n/a</v>
      </c>
      <c r="W489" s="722" t="str">
        <f t="shared" si="124"/>
        <v>n/a</v>
      </c>
      <c r="X489" s="723">
        <f t="shared" si="125"/>
        <v>1.1481256335622554</v>
      </c>
      <c r="Y489" s="691" t="s">
        <v>4513</v>
      </c>
      <c r="Z489" s="669">
        <f t="shared" si="126"/>
        <v>34.042553191489368</v>
      </c>
      <c r="AA489" s="910">
        <f t="shared" si="127"/>
        <v>10.255319148936172</v>
      </c>
      <c r="AB489" s="911">
        <v>12</v>
      </c>
      <c r="AC489" s="889">
        <v>0.94</v>
      </c>
      <c r="AD489" s="889">
        <v>1.28</v>
      </c>
      <c r="AE489" s="889">
        <v>4.34</v>
      </c>
      <c r="AF489" s="889">
        <v>1.51</v>
      </c>
      <c r="AG489" s="889">
        <v>15.4</v>
      </c>
      <c r="AH489" s="889">
        <v>21.099999999999998</v>
      </c>
      <c r="AI489" s="889">
        <v>2.93</v>
      </c>
      <c r="AJ489" s="889">
        <v>24.8</v>
      </c>
      <c r="AK489" s="889">
        <v>8</v>
      </c>
      <c r="AL489" s="902">
        <v>329.59</v>
      </c>
      <c r="AM489" s="896">
        <v>2.1</v>
      </c>
      <c r="AN489" s="889">
        <v>0.09</v>
      </c>
      <c r="AO489" s="762">
        <f t="shared" si="128"/>
        <v>21.537698638096558</v>
      </c>
      <c r="AP489" s="763">
        <f t="shared" si="129"/>
        <v>31.793017787032728</v>
      </c>
      <c r="AQ489" s="912">
        <f t="shared" si="130"/>
        <v>-17.039415209139175</v>
      </c>
      <c r="AR489" s="669">
        <f>INDEX(Historical!$C$7:$C$1381,MATCH(B489,Historical!$B$7:$B$1403,0))*IF(AH489="n/a",1.03,IF(AH489&lt;0,1.01,IF(AH489&gt;10,1.1,(1+AH489/100))))</f>
        <v>0.30800000000000005</v>
      </c>
      <c r="AS489" s="910">
        <f t="shared" si="131"/>
        <v>0.3170244000000001</v>
      </c>
      <c r="AT489" s="910">
        <f t="shared" si="136"/>
        <v>0.34238635200000012</v>
      </c>
      <c r="AU489" s="910">
        <f t="shared" si="136"/>
        <v>0.36977726016000018</v>
      </c>
      <c r="AV489" s="910">
        <f t="shared" si="136"/>
        <v>0.39935944097280024</v>
      </c>
      <c r="AW489" s="669">
        <f t="shared" si="132"/>
        <v>1.7365474531328007</v>
      </c>
      <c r="AX489" s="770">
        <f t="shared" si="133"/>
        <v>18.013977729593368</v>
      </c>
      <c r="AY489" s="959">
        <v>0.48</v>
      </c>
      <c r="AZ489" s="896">
        <v>3.4299999999999997</v>
      </c>
      <c r="BA489" s="896">
        <v>-15.590000000000002</v>
      </c>
      <c r="BB489" s="896">
        <v>-10.9</v>
      </c>
      <c r="BC489" s="896">
        <v>-7.7299999999999995</v>
      </c>
      <c r="BE489" s="641">
        <v>2014</v>
      </c>
      <c r="BF489" s="922">
        <f t="shared" si="134"/>
        <v>0</v>
      </c>
      <c r="BG489" s="906">
        <v>1.6</v>
      </c>
    </row>
    <row r="490" spans="1:59" ht="11.25" customHeight="1" x14ac:dyDescent="0.2">
      <c r="A490" s="887" t="s">
        <v>275</v>
      </c>
      <c r="B490" s="899" t="s">
        <v>276</v>
      </c>
      <c r="C490" s="957" t="s">
        <v>246</v>
      </c>
      <c r="D490" s="957" t="s">
        <v>4369</v>
      </c>
      <c r="E490" s="754">
        <v>44</v>
      </c>
      <c r="F490" s="1235">
        <v>58</v>
      </c>
      <c r="G490" s="1235" t="s">
        <v>37</v>
      </c>
      <c r="H490" s="1235" t="s">
        <v>115</v>
      </c>
      <c r="I490" s="889">
        <v>194.17</v>
      </c>
      <c r="J490" s="669">
        <f t="shared" si="121"/>
        <v>2.575063089045682</v>
      </c>
      <c r="K490" s="901">
        <v>1.25</v>
      </c>
      <c r="L490" s="911">
        <v>4</v>
      </c>
      <c r="M490" s="660">
        <f t="shared" si="122"/>
        <v>5</v>
      </c>
      <c r="N490" s="894" t="s">
        <v>148</v>
      </c>
      <c r="O490" s="756">
        <v>1.1599999999999999</v>
      </c>
      <c r="P490" s="885">
        <v>43798</v>
      </c>
      <c r="Q490" s="885">
        <v>43815</v>
      </c>
      <c r="R490" s="660">
        <f t="shared" si="123"/>
        <v>7.7586206896551797</v>
      </c>
      <c r="S490" s="721">
        <f>IF(INDEX(Historical!$D$7:$D$1379,MATCH(B490,Historical!$B$7:$B$1403,0))=0,"n/a",(INDEX(Historical!$C$7:$C$1381,MATCH(B490,Historical!$B$7:$B$1403,0))/INDEX(Historical!$D$7:$D$1379,MATCH(B490,Historical!$B$7:$B$1403,0))-1)*100)</f>
        <v>12.887828162291171</v>
      </c>
      <c r="T490" s="721">
        <f>IF(INDEX(Historical!$F$7:$F$1372,MATCH(B490,Historical!$B$7:$B$1403,0))=0,"n/a",((INDEX(Historical!$C$7:$C$1381,MATCH(B490,Historical!$B$7:$B$1403,0))/INDEX(Historical!$F$7:$F$1372,MATCH(B490,Historical!$B$7:$B$1403,0)))^(1/3)-1)*100)</f>
        <v>9.4253588741905592</v>
      </c>
      <c r="U490" s="721">
        <f>IF(INDEX(Historical!$H$7:$H$1372,MATCH(B490,Historical!$B$7:$B$1403,0))=0,"n/a",((INDEX(Historical!$C$7:$C$1381,MATCH(B490,Historical!$B$7:$B$1403,0))/INDEX(Historical!$H$7:$H$1372,MATCH(B490,Historical!$B$7:$B$1403,0)))^(1/5)-1)*100)</f>
        <v>7.5963302873188976</v>
      </c>
      <c r="V490" s="721">
        <f>IF(INDEX(Historical!$O$7:$O$1372,MATCH(B490,Historical!$B$7:$B$1403,0))=0,"n/a",((INDEX(Historical!$C$7:$C$1381,MATCH(B490,Historical!$B$7:$B$1403,0))/INDEX(Historical!$O$7:$O$1372,MATCH(B490,Historical!$B$7:$B$1403,0)))^(1/10)-1)*100)</f>
        <v>8.7203214942733531</v>
      </c>
      <c r="W490" s="722">
        <f t="shared" si="124"/>
        <v>0.871106677925512</v>
      </c>
      <c r="X490" s="723">
        <f t="shared" si="125"/>
        <v>1.1509591344422572</v>
      </c>
      <c r="Y490" s="836"/>
      <c r="Z490" s="669">
        <f t="shared" si="126"/>
        <v>62.972292191435763</v>
      </c>
      <c r="AA490" s="910">
        <f t="shared" si="127"/>
        <v>24.454659949622162</v>
      </c>
      <c r="AB490" s="911">
        <v>12</v>
      </c>
      <c r="AC490" s="889">
        <v>7.94</v>
      </c>
      <c r="AD490" s="889">
        <v>3.24</v>
      </c>
      <c r="AE490" s="889">
        <v>6.97</v>
      </c>
      <c r="AF490" s="889" t="s">
        <v>136</v>
      </c>
      <c r="AG490" s="892">
        <v>-83.6</v>
      </c>
      <c r="AH490" s="889">
        <v>5.7</v>
      </c>
      <c r="AI490" s="889">
        <v>8.18</v>
      </c>
      <c r="AJ490" s="889">
        <v>6.6000000000000005</v>
      </c>
      <c r="AK490" s="889">
        <v>7.5399999999999991</v>
      </c>
      <c r="AL490" s="902">
        <v>146910</v>
      </c>
      <c r="AM490" s="896">
        <v>0.11</v>
      </c>
      <c r="AN490" s="889" t="s">
        <v>136</v>
      </c>
      <c r="AO490" s="762">
        <f t="shared" si="128"/>
        <v>-14.283266573257581</v>
      </c>
      <c r="AP490" s="763">
        <f t="shared" si="129"/>
        <v>10.171393376364581</v>
      </c>
      <c r="AQ490" s="912" t="str">
        <f t="shared" si="130"/>
        <v>n/a</v>
      </c>
      <c r="AR490" s="669">
        <f>INDEX(Historical!$C$7:$C$1381,MATCH(B490,Historical!$B$7:$B$1403,0))*IF(AH490="n/a",1.03,IF(AH490&lt;0,1.01,IF(AH490&gt;10,1.1,(1+AH490/100))))</f>
        <v>4.9996100000000006</v>
      </c>
      <c r="AS490" s="910">
        <f t="shared" si="131"/>
        <v>5.4085780980000013</v>
      </c>
      <c r="AT490" s="910">
        <f t="shared" si="136"/>
        <v>5.8163848865892014</v>
      </c>
      <c r="AU490" s="910">
        <f t="shared" si="136"/>
        <v>6.2549403070380265</v>
      </c>
      <c r="AV490" s="910">
        <f t="shared" si="136"/>
        <v>6.7265628061886931</v>
      </c>
      <c r="AW490" s="669">
        <f t="shared" si="132"/>
        <v>29.20607609781592</v>
      </c>
      <c r="AX490" s="770">
        <f t="shared" si="133"/>
        <v>15.041497707069023</v>
      </c>
      <c r="AY490" s="959">
        <v>0.4</v>
      </c>
      <c r="AZ490" s="896">
        <v>8.92</v>
      </c>
      <c r="BA490" s="896">
        <v>-12.509999999999998</v>
      </c>
      <c r="BB490" s="896">
        <v>-6.660000000000001</v>
      </c>
      <c r="BC490" s="896">
        <v>-5.99</v>
      </c>
      <c r="BE490" s="641">
        <v>1976</v>
      </c>
      <c r="BF490" s="922">
        <f t="shared" si="134"/>
        <v>4</v>
      </c>
      <c r="BG490" s="906">
        <v>13.8</v>
      </c>
    </row>
    <row r="491" spans="1:59" ht="11.25" customHeight="1" x14ac:dyDescent="0.2">
      <c r="A491" s="895" t="s">
        <v>678</v>
      </c>
      <c r="B491" s="899" t="s">
        <v>679</v>
      </c>
      <c r="C491" s="957" t="s">
        <v>4207</v>
      </c>
      <c r="D491" s="957" t="s">
        <v>4342</v>
      </c>
      <c r="E491" s="754">
        <v>19</v>
      </c>
      <c r="F491" s="1235">
        <v>178</v>
      </c>
      <c r="G491" s="1235" t="s">
        <v>106</v>
      </c>
      <c r="H491" s="1235" t="s">
        <v>106</v>
      </c>
      <c r="I491" s="898">
        <v>90.71</v>
      </c>
      <c r="J491" s="669">
        <f t="shared" si="121"/>
        <v>1.6183441737404918</v>
      </c>
      <c r="K491" s="901">
        <v>0.36699999999999999</v>
      </c>
      <c r="L491" s="911">
        <v>4</v>
      </c>
      <c r="M491" s="660">
        <f t="shared" si="122"/>
        <v>1.468</v>
      </c>
      <c r="N491" s="894" t="s">
        <v>793</v>
      </c>
      <c r="O491" s="756">
        <v>0.36649999999999999</v>
      </c>
      <c r="P491" s="885">
        <v>43881</v>
      </c>
      <c r="Q491" s="885">
        <v>43896</v>
      </c>
      <c r="R491" s="660">
        <f t="shared" si="123"/>
        <v>0.13642564802182824</v>
      </c>
      <c r="S491" s="721">
        <f>IF(INDEX(Historical!$D$7:$D$1379,MATCH(B491,Historical!$B$7:$B$1403,0))=0,"n/a",(INDEX(Historical!$C$7:$C$1381,MATCH(B491,Historical!$B$7:$B$1403,0))/INDEX(Historical!$D$7:$D$1379,MATCH(B491,Historical!$B$7:$B$1403,0))-1)*100)</f>
        <v>0.54982817869415612</v>
      </c>
      <c r="T491" s="721">
        <f>IF(INDEX(Historical!$F$7:$F$1372,MATCH(B491,Historical!$B$7:$B$1403,0))=0,"n/a",((INDEX(Historical!$C$7:$C$1381,MATCH(B491,Historical!$B$7:$B$1403,0))/INDEX(Historical!$F$7:$F$1372,MATCH(B491,Historical!$B$7:$B$1403,0)))^(1/3)-1)*100)</f>
        <v>0.55287923822167073</v>
      </c>
      <c r="U491" s="721">
        <f>IF(INDEX(Historical!$H$7:$H$1372,MATCH(B491,Historical!$B$7:$B$1403,0))=0,"n/a",((INDEX(Historical!$C$7:$C$1381,MATCH(B491,Historical!$B$7:$B$1403,0))/INDEX(Historical!$H$7:$H$1372,MATCH(B491,Historical!$B$7:$B$1403,0)))^(1/5)-1)*100)</f>
        <v>0.55597589981715156</v>
      </c>
      <c r="V491" s="721">
        <f>IF(INDEX(Historical!$O$7:$O$1372,MATCH(B491,Historical!$B$7:$B$1403,0))=0,"n/a",((INDEX(Historical!$C$7:$C$1381,MATCH(B491,Historical!$B$7:$B$1403,0))/INDEX(Historical!$O$7:$O$1372,MATCH(B491,Historical!$B$7:$B$1403,0)))^(1/10)-1)*100)</f>
        <v>0.75496299467809891</v>
      </c>
      <c r="W491" s="722">
        <f t="shared" si="124"/>
        <v>0.73642801532836522</v>
      </c>
      <c r="X491" s="723" t="str">
        <f t="shared" si="125"/>
        <v>n/a</v>
      </c>
      <c r="Y491" s="900"/>
      <c r="Z491" s="669">
        <f t="shared" si="126"/>
        <v>58.023715415019758</v>
      </c>
      <c r="AA491" s="910">
        <f t="shared" si="127"/>
        <v>35.853754940711461</v>
      </c>
      <c r="AB491" s="911">
        <v>3</v>
      </c>
      <c r="AC491" s="889">
        <v>2.5299999999999998</v>
      </c>
      <c r="AD491" s="889">
        <v>6.91</v>
      </c>
      <c r="AE491" s="889">
        <v>4.24</v>
      </c>
      <c r="AF491" s="889">
        <v>3.86</v>
      </c>
      <c r="AG491" s="889">
        <v>12</v>
      </c>
      <c r="AH491" s="889">
        <v>-52.400000000000006</v>
      </c>
      <c r="AI491" s="889">
        <v>17.37</v>
      </c>
      <c r="AJ491" s="889">
        <v>-4.1000000000000005</v>
      </c>
      <c r="AK491" s="889">
        <v>5.2</v>
      </c>
      <c r="AL491" s="902">
        <v>22360</v>
      </c>
      <c r="AM491" s="896">
        <v>2.1999999999999997</v>
      </c>
      <c r="AN491" s="889">
        <v>1.71</v>
      </c>
      <c r="AO491" s="762">
        <f t="shared" si="128"/>
        <v>-33.679434867153816</v>
      </c>
      <c r="AP491" s="763">
        <f t="shared" si="129"/>
        <v>2.1743200735576433</v>
      </c>
      <c r="AQ491" s="912">
        <f t="shared" si="130"/>
        <v>148.01029913305013</v>
      </c>
      <c r="AR491" s="669">
        <f>INDEX(Historical!$C$7:$C$1381,MATCH(B491,Historical!$B$7:$B$1403,0))*IF(AH491="n/a",1.03,IF(AH491&lt;0,1.01,IF(AH491&gt;10,1.1,(1+AH491/100))))</f>
        <v>1.47763</v>
      </c>
      <c r="AS491" s="910">
        <f t="shared" si="131"/>
        <v>1.6253930000000001</v>
      </c>
      <c r="AT491" s="910">
        <f t="shared" si="136"/>
        <v>1.7099134360000001</v>
      </c>
      <c r="AU491" s="910">
        <f t="shared" si="136"/>
        <v>1.7988289346720001</v>
      </c>
      <c r="AV491" s="910">
        <f t="shared" si="136"/>
        <v>1.8923680392749442</v>
      </c>
      <c r="AW491" s="669">
        <f t="shared" si="132"/>
        <v>8.5041334099469434</v>
      </c>
      <c r="AX491" s="770">
        <f t="shared" si="133"/>
        <v>9.3750781721386218</v>
      </c>
      <c r="AY491" s="959">
        <v>1.44</v>
      </c>
      <c r="AZ491" s="896">
        <v>16.8</v>
      </c>
      <c r="BA491" s="896">
        <v>-19.350000000000001</v>
      </c>
      <c r="BB491" s="896">
        <v>-14.04</v>
      </c>
      <c r="BC491" s="896">
        <v>-3.8600000000000003</v>
      </c>
      <c r="BE491" s="641">
        <v>2002</v>
      </c>
      <c r="BF491" s="922">
        <f t="shared" si="134"/>
        <v>1</v>
      </c>
      <c r="BG491" s="906">
        <v>3.5999999999999996</v>
      </c>
    </row>
    <row r="492" spans="1:59" ht="11.25" customHeight="1" x14ac:dyDescent="0.2">
      <c r="A492" s="895" t="s">
        <v>674</v>
      </c>
      <c r="B492" s="899" t="s">
        <v>675</v>
      </c>
      <c r="C492" s="957" t="s">
        <v>153</v>
      </c>
      <c r="D492" s="957" t="s">
        <v>4337</v>
      </c>
      <c r="E492" s="754">
        <v>12</v>
      </c>
      <c r="F492" s="1235">
        <v>301</v>
      </c>
      <c r="G492" s="1115" t="s">
        <v>115</v>
      </c>
      <c r="H492" s="1115" t="s">
        <v>115</v>
      </c>
      <c r="I492" s="898">
        <v>139.86000000000001</v>
      </c>
      <c r="J492" s="669">
        <f t="shared" si="121"/>
        <v>1.1726011726011725</v>
      </c>
      <c r="K492" s="901">
        <v>0.41</v>
      </c>
      <c r="L492" s="911">
        <v>4</v>
      </c>
      <c r="M492" s="660">
        <f t="shared" si="122"/>
        <v>1.64</v>
      </c>
      <c r="N492" s="894" t="s">
        <v>163</v>
      </c>
      <c r="O492" s="756">
        <v>0.39</v>
      </c>
      <c r="P492" s="885">
        <v>43707</v>
      </c>
      <c r="Q492" s="885">
        <v>43739</v>
      </c>
      <c r="R492" s="660">
        <f t="shared" si="123"/>
        <v>5.128205128205118</v>
      </c>
      <c r="S492" s="721">
        <f>IF(INDEX(Historical!$D$7:$D$1379,MATCH(B492,Historical!$B$7:$B$1403,0))=0,"n/a",(INDEX(Historical!$C$7:$C$1381,MATCH(B492,Historical!$B$7:$B$1403,0))/INDEX(Historical!$D$7:$D$1379,MATCH(B492,Historical!$B$7:$B$1403,0))-1)*100)</f>
        <v>12.056737588652489</v>
      </c>
      <c r="T492" s="721">
        <f>IF(INDEX(Historical!$F$7:$F$1372,MATCH(B492,Historical!$B$7:$B$1403,0))=0,"n/a",((INDEX(Historical!$C$7:$C$1381,MATCH(B492,Historical!$B$7:$B$1403,0))/INDEX(Historical!$F$7:$F$1372,MATCH(B492,Historical!$B$7:$B$1403,0)))^(1/3)-1)*100)</f>
        <v>12.15354911010289</v>
      </c>
      <c r="U492" s="721">
        <f>IF(INDEX(Historical!$H$7:$H$1372,MATCH(B492,Historical!$B$7:$B$1403,0))=0,"n/a",((INDEX(Historical!$C$7:$C$1381,MATCH(B492,Historical!$B$7:$B$1403,0))/INDEX(Historical!$H$7:$H$1372,MATCH(B492,Historical!$B$7:$B$1403,0)))^(1/5)-1)*100)</f>
        <v>10.478347805926491</v>
      </c>
      <c r="V492" s="721">
        <f>IF(INDEX(Historical!$O$7:$O$1372,MATCH(B492,Historical!$B$7:$B$1403,0))=0,"n/a",((INDEX(Historical!$C$7:$C$1381,MATCH(B492,Historical!$B$7:$B$1403,0))/INDEX(Historical!$O$7:$O$1372,MATCH(B492,Historical!$B$7:$B$1403,0)))^(1/10)-1)*100)</f>
        <v>12.652694769125716</v>
      </c>
      <c r="W492" s="722">
        <f t="shared" si="124"/>
        <v>0.8281514726408381</v>
      </c>
      <c r="X492" s="723" t="str">
        <f t="shared" si="125"/>
        <v>n/a</v>
      </c>
      <c r="Y492" s="682"/>
      <c r="Z492" s="669" t="str">
        <f t="shared" si="126"/>
        <v>n/a</v>
      </c>
      <c r="AA492" s="910" t="str">
        <f t="shared" si="127"/>
        <v>n/a</v>
      </c>
      <c r="AB492" s="911">
        <v>3</v>
      </c>
      <c r="AC492" s="889">
        <v>-5.24</v>
      </c>
      <c r="AD492" s="889" t="s">
        <v>136</v>
      </c>
      <c r="AE492" s="889">
        <v>0.11</v>
      </c>
      <c r="AF492" s="889">
        <v>4.0599999999999996</v>
      </c>
      <c r="AG492" s="889">
        <v>-12.8</v>
      </c>
      <c r="AH492" s="889">
        <v>93</v>
      </c>
      <c r="AI492" s="889">
        <v>6.98</v>
      </c>
      <c r="AJ492" s="889">
        <v>-15.4</v>
      </c>
      <c r="AK492" s="889">
        <v>8.01</v>
      </c>
      <c r="AL492" s="902">
        <v>24720</v>
      </c>
      <c r="AM492" s="896">
        <v>0.3</v>
      </c>
      <c r="AN492" s="889">
        <v>1.6</v>
      </c>
      <c r="AO492" s="762" t="str">
        <f t="shared" si="128"/>
        <v>n/a</v>
      </c>
      <c r="AP492" s="763">
        <f t="shared" si="129"/>
        <v>11.650948978527664</v>
      </c>
      <c r="AQ492" s="912" t="str">
        <f t="shared" si="130"/>
        <v>n/a</v>
      </c>
      <c r="AR492" s="669">
        <f>INDEX(Historical!$C$7:$C$1381,MATCH(B492,Historical!$B$7:$B$1403,0))*IF(AH492="n/a",1.03,IF(AH492&lt;0,1.01,IF(AH492&gt;10,1.1,(1+AH492/100))))</f>
        <v>1.7380000000000002</v>
      </c>
      <c r="AS492" s="910">
        <f t="shared" si="131"/>
        <v>1.8593124000000003</v>
      </c>
      <c r="AT492" s="910">
        <f t="shared" si="136"/>
        <v>2.0082433232400003</v>
      </c>
      <c r="AU492" s="910">
        <f t="shared" si="136"/>
        <v>2.1691036134315245</v>
      </c>
      <c r="AV492" s="910">
        <f t="shared" si="136"/>
        <v>2.3428488128673899</v>
      </c>
      <c r="AW492" s="669">
        <f t="shared" si="132"/>
        <v>10.117508149538915</v>
      </c>
      <c r="AX492" s="770">
        <f t="shared" si="133"/>
        <v>7.2340255609458852</v>
      </c>
      <c r="AY492" s="959">
        <v>1.22</v>
      </c>
      <c r="AZ492" s="896">
        <v>26.55</v>
      </c>
      <c r="BA492" s="896">
        <v>-18.77</v>
      </c>
      <c r="BB492" s="896">
        <v>-7.02</v>
      </c>
      <c r="BC492" s="896">
        <v>-1.53</v>
      </c>
      <c r="BE492" s="641">
        <v>2008</v>
      </c>
      <c r="BF492" s="922">
        <f t="shared" si="134"/>
        <v>1</v>
      </c>
      <c r="BG492" s="906">
        <v>-1.5</v>
      </c>
    </row>
    <row r="493" spans="1:59" ht="11.25" customHeight="1" x14ac:dyDescent="0.2">
      <c r="A493" s="887" t="s">
        <v>1481</v>
      </c>
      <c r="B493" s="899" t="s">
        <v>1482</v>
      </c>
      <c r="C493" s="957" t="s">
        <v>108</v>
      </c>
      <c r="D493" s="957" t="s">
        <v>4351</v>
      </c>
      <c r="E493" s="754">
        <v>11</v>
      </c>
      <c r="F493" s="1235">
        <v>331</v>
      </c>
      <c r="G493" s="1207" t="s">
        <v>106</v>
      </c>
      <c r="H493" s="1207" t="s">
        <v>106</v>
      </c>
      <c r="I493" s="898">
        <v>240.03</v>
      </c>
      <c r="J493" s="669">
        <f t="shared" si="121"/>
        <v>0.93321668124817736</v>
      </c>
      <c r="K493" s="901">
        <v>0.56000000000000005</v>
      </c>
      <c r="L493" s="911">
        <v>4</v>
      </c>
      <c r="M493" s="660">
        <f t="shared" si="122"/>
        <v>2.2400000000000002</v>
      </c>
      <c r="N493" s="894" t="s">
        <v>111</v>
      </c>
      <c r="O493" s="756">
        <v>0.5</v>
      </c>
      <c r="P493" s="885">
        <v>43885</v>
      </c>
      <c r="Q493" s="885">
        <v>43908</v>
      </c>
      <c r="R493" s="660">
        <f t="shared" si="123"/>
        <v>12.000000000000011</v>
      </c>
      <c r="S493" s="721">
        <f>IF(INDEX(Historical!$D$7:$D$1379,MATCH(B493,Historical!$B$7:$B$1403,0))=0,"n/a",(INDEX(Historical!$C$7:$C$1381,MATCH(B493,Historical!$B$7:$B$1403,0))/INDEX(Historical!$D$7:$D$1379,MATCH(B493,Historical!$B$7:$B$1403,0))-1)*100)</f>
        <v>13.636363636363647</v>
      </c>
      <c r="T493" s="721">
        <f>IF(INDEX(Historical!$F$7:$F$1372,MATCH(B493,Historical!$B$7:$B$1403,0))=0,"n/a",((INDEX(Historical!$C$7:$C$1381,MATCH(B493,Historical!$B$7:$B$1403,0))/INDEX(Historical!$F$7:$F$1372,MATCH(B493,Historical!$B$7:$B$1403,0)))^(1/3)-1)*100)</f>
        <v>11.060352259318783</v>
      </c>
      <c r="U493" s="721">
        <f>IF(INDEX(Historical!$H$7:$H$1372,MATCH(B493,Historical!$B$7:$B$1403,0))=0,"n/a",((INDEX(Historical!$C$7:$C$1381,MATCH(B493,Historical!$B$7:$B$1403,0))/INDEX(Historical!$H$7:$H$1372,MATCH(B493,Historical!$B$7:$B$1403,0)))^(1/5)-1)*100)</f>
        <v>12.295510705682089</v>
      </c>
      <c r="V493" s="721">
        <f>IF(INDEX(Historical!$O$7:$O$1372,MATCH(B493,Historical!$B$7:$B$1403,0))=0,"n/a",((INDEX(Historical!$C$7:$C$1381,MATCH(B493,Historical!$B$7:$B$1403,0))/INDEX(Historical!$O$7:$O$1372,MATCH(B493,Historical!$B$7:$B$1403,0)))^(1/10)-1)*100)</f>
        <v>17.461894308801895</v>
      </c>
      <c r="W493" s="722">
        <f t="shared" si="124"/>
        <v>0.70413384070732676</v>
      </c>
      <c r="X493" s="723">
        <f t="shared" si="125"/>
        <v>0.99963501672212096</v>
      </c>
      <c r="Y493" s="679"/>
      <c r="Z493" s="669">
        <f t="shared" si="126"/>
        <v>30.148048452220731</v>
      </c>
      <c r="AA493" s="910">
        <f t="shared" si="127"/>
        <v>32.305518169582776</v>
      </c>
      <c r="AB493" s="911">
        <v>12</v>
      </c>
      <c r="AC493" s="889">
        <v>7.43</v>
      </c>
      <c r="AD493" s="889">
        <v>2.84</v>
      </c>
      <c r="AE493" s="889">
        <v>9.6300000000000008</v>
      </c>
      <c r="AF493" s="889">
        <v>96.01</v>
      </c>
      <c r="AG493" s="892">
        <v>353.2</v>
      </c>
      <c r="AH493" s="889">
        <v>0.2</v>
      </c>
      <c r="AI493" s="889">
        <v>10.780000000000001</v>
      </c>
      <c r="AJ493" s="889">
        <v>12.3</v>
      </c>
      <c r="AK493" s="889">
        <v>11.4</v>
      </c>
      <c r="AL493" s="902">
        <v>46490</v>
      </c>
      <c r="AM493" s="897">
        <v>0.2</v>
      </c>
      <c r="AN493" s="889">
        <v>11.08</v>
      </c>
      <c r="AO493" s="762">
        <f t="shared" si="128"/>
        <v>-19.076790782652509</v>
      </c>
      <c r="AP493" s="763">
        <f t="shared" si="129"/>
        <v>13.228727386930267</v>
      </c>
      <c r="AQ493" s="912">
        <f t="shared" si="130"/>
        <v>1074.1006580852793</v>
      </c>
      <c r="AR493" s="669">
        <f>INDEX(Historical!$C$7:$C$1381,MATCH(B493,Historical!$B$7:$B$1403,0))*IF(AH493="n/a",1.03,IF(AH493&lt;0,1.01,IF(AH493&gt;10,1.1,(1+AH493/100))))</f>
        <v>2.004</v>
      </c>
      <c r="AS493" s="910">
        <f t="shared" si="131"/>
        <v>2.2044000000000001</v>
      </c>
      <c r="AT493" s="910">
        <f t="shared" si="136"/>
        <v>2.4248400000000006</v>
      </c>
      <c r="AU493" s="910">
        <f t="shared" si="136"/>
        <v>2.6673240000000007</v>
      </c>
      <c r="AV493" s="910">
        <f t="shared" si="136"/>
        <v>2.9340564000000011</v>
      </c>
      <c r="AW493" s="669">
        <f t="shared" si="132"/>
        <v>12.234620400000003</v>
      </c>
      <c r="AX493" s="770">
        <f t="shared" si="133"/>
        <v>5.0971213598300222</v>
      </c>
      <c r="AY493" s="959">
        <v>1.23</v>
      </c>
      <c r="AZ493" s="896">
        <v>43.059999999999995</v>
      </c>
      <c r="BA493" s="896">
        <v>-16.439999999999998</v>
      </c>
      <c r="BB493" s="896">
        <v>-5.88</v>
      </c>
      <c r="BC493" s="896">
        <v>9.01</v>
      </c>
      <c r="BE493" s="641">
        <v>2010</v>
      </c>
      <c r="BF493" s="922">
        <f t="shared" si="134"/>
        <v>0</v>
      </c>
      <c r="BG493" s="906">
        <v>13.100000000000001</v>
      </c>
    </row>
    <row r="494" spans="1:59" s="796" customFormat="1" ht="11.25" customHeight="1" x14ac:dyDescent="0.2">
      <c r="A494" s="777" t="s">
        <v>3858</v>
      </c>
      <c r="B494" s="804" t="s">
        <v>3859</v>
      </c>
      <c r="C494" s="957" t="s">
        <v>4359</v>
      </c>
      <c r="D494" s="957" t="s">
        <v>1775</v>
      </c>
      <c r="E494" s="778">
        <v>7</v>
      </c>
      <c r="F494" s="1235">
        <v>723</v>
      </c>
      <c r="G494" s="1234" t="s">
        <v>106</v>
      </c>
      <c r="H494" s="1234" t="s">
        <v>106</v>
      </c>
      <c r="I494" s="779">
        <v>26.72</v>
      </c>
      <c r="J494" s="780">
        <f t="shared" si="121"/>
        <v>2.544910179640719</v>
      </c>
      <c r="K494" s="781">
        <v>0.17</v>
      </c>
      <c r="L494" s="782">
        <v>4</v>
      </c>
      <c r="M494" s="783">
        <f t="shared" si="122"/>
        <v>0.68</v>
      </c>
      <c r="N494" s="784" t="s">
        <v>148</v>
      </c>
      <c r="O494" s="785">
        <v>0.16</v>
      </c>
      <c r="P494" s="786">
        <v>43889</v>
      </c>
      <c r="Q494" s="786">
        <v>43906</v>
      </c>
      <c r="R494" s="783">
        <f t="shared" si="123"/>
        <v>6.2500000000000053</v>
      </c>
      <c r="S494" s="721">
        <f>IF(INDEX(Historical!$D$7:$D$1379,MATCH(B494,Historical!$B$7:$B$1403,0))=0,"n/a",(INDEX(Historical!$C$7:$C$1381,MATCH(B494,Historical!$B$7:$B$1403,0))/INDEX(Historical!$D$7:$D$1379,MATCH(B494,Historical!$B$7:$B$1403,0))-1)*100)</f>
        <v>6.6666666666666652</v>
      </c>
      <c r="T494" s="721">
        <f>IF(INDEX(Historical!$F$7:$F$1372,MATCH(B494,Historical!$B$7:$B$1403,0))=0,"n/a",((INDEX(Historical!$C$7:$C$1381,MATCH(B494,Historical!$B$7:$B$1403,0))/INDEX(Historical!$F$7:$F$1372,MATCH(B494,Historical!$B$7:$B$1403,0)))^(1/3)-1)*100)</f>
        <v>12.457688706899894</v>
      </c>
      <c r="U494" s="721">
        <f>IF(INDEX(Historical!$H$7:$H$1372,MATCH(B494,Historical!$B$7:$B$1403,0))=0,"n/a",((INDEX(Historical!$C$7:$C$1381,MATCH(B494,Historical!$B$7:$B$1403,0))/INDEX(Historical!$H$7:$H$1372,MATCH(B494,Historical!$B$7:$B$1403,0)))^(1/5)-1)*100)</f>
        <v>11.582387582449961</v>
      </c>
      <c r="V494" s="721">
        <f>IF(INDEX(Historical!$O$7:$O$1372,MATCH(B494,Historical!$B$7:$B$1403,0))=0,"n/a",((INDEX(Historical!$C$7:$C$1381,MATCH(B494,Historical!$B$7:$B$1403,0))/INDEX(Historical!$O$7:$O$1372,MATCH(B494,Historical!$B$7:$B$1403,0)))^(1/10)-1)*100)</f>
        <v>6.5295532396132838</v>
      </c>
      <c r="W494" s="722">
        <f t="shared" si="124"/>
        <v>1.7738407449046136</v>
      </c>
      <c r="X494" s="723">
        <f t="shared" si="125"/>
        <v>0.81566109735563108</v>
      </c>
      <c r="Y494" s="797"/>
      <c r="Z494" s="780">
        <f t="shared" si="126"/>
        <v>50.746268656716417</v>
      </c>
      <c r="AA494" s="788">
        <f t="shared" si="127"/>
        <v>19.940298507462686</v>
      </c>
      <c r="AB494" s="782">
        <v>12</v>
      </c>
      <c r="AC494" s="789">
        <v>1.34</v>
      </c>
      <c r="AD494" s="789">
        <v>1.33</v>
      </c>
      <c r="AE494" s="789">
        <v>1.05</v>
      </c>
      <c r="AF494" s="789">
        <v>1.33</v>
      </c>
      <c r="AG494" s="789">
        <v>7.7</v>
      </c>
      <c r="AH494" s="789">
        <v>16.3</v>
      </c>
      <c r="AI494" s="789">
        <v>10.58</v>
      </c>
      <c r="AJ494" s="789">
        <v>14.2</v>
      </c>
      <c r="AK494" s="789">
        <v>15</v>
      </c>
      <c r="AL494" s="790">
        <v>864.93</v>
      </c>
      <c r="AM494" s="791">
        <v>1.6</v>
      </c>
      <c r="AN494" s="789">
        <v>0.43</v>
      </c>
      <c r="AO494" s="792">
        <f t="shared" si="128"/>
        <v>-5.8130007453720047</v>
      </c>
      <c r="AP494" s="793">
        <f t="shared" si="129"/>
        <v>14.127297762090681</v>
      </c>
      <c r="AQ494" s="794">
        <f t="shared" si="130"/>
        <v>8.5676379343011089</v>
      </c>
      <c r="AR494" s="669">
        <f>INDEX(Historical!$C$7:$C$1381,MATCH(B494,Historical!$B$7:$B$1403,0))*IF(AH494="n/a",1.03,IF(AH494&lt;0,1.01,IF(AH494&gt;10,1.1,(1+AH494/100))))</f>
        <v>0.70400000000000007</v>
      </c>
      <c r="AS494" s="788">
        <f t="shared" si="131"/>
        <v>0.77440000000000009</v>
      </c>
      <c r="AT494" s="788">
        <f t="shared" si="136"/>
        <v>0.85184000000000015</v>
      </c>
      <c r="AU494" s="788">
        <f t="shared" si="136"/>
        <v>0.93702400000000019</v>
      </c>
      <c r="AV494" s="788">
        <f t="shared" si="136"/>
        <v>1.0307264000000003</v>
      </c>
      <c r="AW494" s="780">
        <f t="shared" si="132"/>
        <v>4.2979904000000007</v>
      </c>
      <c r="AX494" s="795">
        <f t="shared" si="133"/>
        <v>16.085293413173655</v>
      </c>
      <c r="AY494" s="960">
        <v>0.6</v>
      </c>
      <c r="AZ494" s="791">
        <v>6.92</v>
      </c>
      <c r="BA494" s="791">
        <v>-38.21</v>
      </c>
      <c r="BB494" s="791">
        <v>-13.309999999999999</v>
      </c>
      <c r="BC494" s="791">
        <v>-20.23</v>
      </c>
      <c r="BD494" s="933"/>
      <c r="BE494" s="641">
        <v>2014</v>
      </c>
      <c r="BF494" s="922">
        <f t="shared" si="134"/>
        <v>0</v>
      </c>
      <c r="BG494" s="847">
        <v>3.5999999999999996</v>
      </c>
    </row>
    <row r="495" spans="1:59" ht="11.25" customHeight="1" x14ac:dyDescent="0.2">
      <c r="A495" s="895" t="s">
        <v>286</v>
      </c>
      <c r="B495" s="899" t="s">
        <v>287</v>
      </c>
      <c r="C495" s="957" t="s">
        <v>108</v>
      </c>
      <c r="D495" s="957" t="s">
        <v>118</v>
      </c>
      <c r="E495" s="754">
        <v>33</v>
      </c>
      <c r="F495" s="1235">
        <v>86</v>
      </c>
      <c r="G495" s="1158" t="s">
        <v>106</v>
      </c>
      <c r="H495" s="1158" t="s">
        <v>106</v>
      </c>
      <c r="I495" s="889">
        <v>43.31</v>
      </c>
      <c r="J495" s="669">
        <f t="shared" si="121"/>
        <v>5.8185176633571922</v>
      </c>
      <c r="K495" s="908">
        <v>0.63</v>
      </c>
      <c r="L495" s="911">
        <v>4</v>
      </c>
      <c r="M495" s="660">
        <f t="shared" si="122"/>
        <v>2.52</v>
      </c>
      <c r="N495" s="894" t="s">
        <v>288</v>
      </c>
      <c r="O495" s="757">
        <v>0.62749999999999995</v>
      </c>
      <c r="P495" s="885">
        <v>43810</v>
      </c>
      <c r="Q495" s="885">
        <v>43825</v>
      </c>
      <c r="R495" s="660">
        <f t="shared" si="123"/>
        <v>0.39840637450200128</v>
      </c>
      <c r="S495" s="721">
        <f>IF(INDEX(Historical!$D$7:$D$1379,MATCH(B495,Historical!$B$7:$B$1403,0))=0,"n/a",(INDEX(Historical!$C$7:$C$1381,MATCH(B495,Historical!$B$7:$B$1403,0))/INDEX(Historical!$D$7:$D$1379,MATCH(B495,Historical!$B$7:$B$1403,0))-1)*100)</f>
        <v>0.39960039960040827</v>
      </c>
      <c r="T495" s="721">
        <f>IF(INDEX(Historical!$F$7:$F$1372,MATCH(B495,Historical!$B$7:$B$1403,0))=0,"n/a",((INDEX(Historical!$C$7:$C$1381,MATCH(B495,Historical!$B$7:$B$1403,0))/INDEX(Historical!$F$7:$F$1372,MATCH(B495,Historical!$B$7:$B$1403,0)))^(1/3)-1)*100)</f>
        <v>0.40120790759770042</v>
      </c>
      <c r="U495" s="721">
        <f>IF(INDEX(Historical!$H$7:$H$1372,MATCH(B495,Historical!$B$7:$B$1403,0))=0,"n/a",((INDEX(Historical!$C$7:$C$1381,MATCH(B495,Historical!$B$7:$B$1403,0))/INDEX(Historical!$H$7:$H$1372,MATCH(B495,Historical!$B$7:$B$1403,0)))^(1/5)-1)*100)</f>
        <v>0.40283278526862532</v>
      </c>
      <c r="V495" s="721">
        <f>IF(INDEX(Historical!$O$7:$O$1372,MATCH(B495,Historical!$B$7:$B$1403,0))=0,"n/a",((INDEX(Historical!$C$7:$C$1381,MATCH(B495,Historical!$B$7:$B$1403,0))/INDEX(Historical!$O$7:$O$1372,MATCH(B495,Historical!$B$7:$B$1403,0)))^(1/10)-1)*100)</f>
        <v>0.75695055325406546</v>
      </c>
      <c r="W495" s="722">
        <f t="shared" si="124"/>
        <v>0.53217846732112384</v>
      </c>
      <c r="X495" s="723">
        <f t="shared" si="125"/>
        <v>3.2750632948668722E-2</v>
      </c>
      <c r="Y495" s="899"/>
      <c r="Z495" s="669">
        <f t="shared" si="126"/>
        <v>43.598615916955012</v>
      </c>
      <c r="AA495" s="910">
        <f t="shared" si="127"/>
        <v>7.4930795847750868</v>
      </c>
      <c r="AB495" s="911">
        <v>12</v>
      </c>
      <c r="AC495" s="889">
        <v>5.78</v>
      </c>
      <c r="AD495" s="889">
        <v>0.2</v>
      </c>
      <c r="AE495" s="889">
        <v>0.61</v>
      </c>
      <c r="AF495" s="889">
        <v>1.33</v>
      </c>
      <c r="AG495" s="889">
        <v>18.099999999999998</v>
      </c>
      <c r="AH495" s="889">
        <v>23.799999999999997</v>
      </c>
      <c r="AI495" s="889">
        <v>12.43</v>
      </c>
      <c r="AJ495" s="889">
        <v>12.3</v>
      </c>
      <c r="AK495" s="889">
        <v>37.9</v>
      </c>
      <c r="AL495" s="902">
        <v>2430</v>
      </c>
      <c r="AM495" s="896">
        <v>50.71</v>
      </c>
      <c r="AN495" s="889">
        <v>0.21</v>
      </c>
      <c r="AO495" s="762">
        <f t="shared" si="128"/>
        <v>-1.2717291361492693</v>
      </c>
      <c r="AP495" s="763">
        <f t="shared" si="129"/>
        <v>6.2213504486258175</v>
      </c>
      <c r="AQ495" s="912">
        <f t="shared" si="130"/>
        <v>-33.447444834924745</v>
      </c>
      <c r="AR495" s="669">
        <f>INDEX(Historical!$C$7:$C$1381,MATCH(B495,Historical!$B$7:$B$1403,0))*IF(AH495="n/a",1.03,IF(AH495&lt;0,1.01,IF(AH495&gt;10,1.1,(1+AH495/100))))</f>
        <v>2.7637500000000004</v>
      </c>
      <c r="AS495" s="910">
        <f t="shared" si="131"/>
        <v>3.0401250000000006</v>
      </c>
      <c r="AT495" s="910">
        <f t="shared" si="136"/>
        <v>3.3441375000000009</v>
      </c>
      <c r="AU495" s="910">
        <f t="shared" si="136"/>
        <v>3.6785512500000013</v>
      </c>
      <c r="AV495" s="910">
        <f t="shared" si="136"/>
        <v>4.0464063750000019</v>
      </c>
      <c r="AW495" s="669">
        <f t="shared" si="132"/>
        <v>16.872970125000005</v>
      </c>
      <c r="AX495" s="770">
        <f t="shared" si="133"/>
        <v>38.958601073655061</v>
      </c>
      <c r="AY495" s="959">
        <v>0.3</v>
      </c>
      <c r="AZ495" s="896">
        <v>-5.81</v>
      </c>
      <c r="BA495" s="896">
        <v>-33.589999999999996</v>
      </c>
      <c r="BB495" s="896">
        <v>-11.65</v>
      </c>
      <c r="BC495" s="896">
        <v>-19.350000000000001</v>
      </c>
      <c r="BE495" s="641">
        <v>1988</v>
      </c>
      <c r="BF495" s="922">
        <f t="shared" si="134"/>
        <v>3</v>
      </c>
      <c r="BG495" s="906">
        <v>5.5</v>
      </c>
    </row>
    <row r="496" spans="1:59" ht="11.25" customHeight="1" x14ac:dyDescent="0.2">
      <c r="A496" s="724" t="s">
        <v>3870</v>
      </c>
      <c r="B496" s="808" t="s">
        <v>3871</v>
      </c>
      <c r="C496" s="957" t="s">
        <v>128</v>
      </c>
      <c r="D496" s="957" t="s">
        <v>4343</v>
      </c>
      <c r="E496" s="754">
        <v>8</v>
      </c>
      <c r="F496" s="1235">
        <v>590</v>
      </c>
      <c r="G496" s="1235" t="s">
        <v>106</v>
      </c>
      <c r="H496" s="1235" t="s">
        <v>106</v>
      </c>
      <c r="I496" s="907">
        <v>52.8</v>
      </c>
      <c r="J496" s="669">
        <f t="shared" si="121"/>
        <v>2.1590909090909092</v>
      </c>
      <c r="K496" s="887">
        <v>0.28499999999999998</v>
      </c>
      <c r="L496" s="1235">
        <v>4</v>
      </c>
      <c r="M496" s="660">
        <f t="shared" si="122"/>
        <v>1.1399999999999999</v>
      </c>
      <c r="N496" s="1235" t="s">
        <v>127</v>
      </c>
      <c r="O496" s="621">
        <v>0.26</v>
      </c>
      <c r="P496" s="650">
        <v>43735</v>
      </c>
      <c r="Q496" s="650">
        <v>43752</v>
      </c>
      <c r="R496" s="660">
        <f t="shared" si="123"/>
        <v>9.6153846153846025</v>
      </c>
      <c r="S496" s="721">
        <f>IF(INDEX(Historical!$D$7:$D$1379,MATCH(B496,Historical!$B$7:$B$1403,0))=0,"n/a",(INDEX(Historical!$C$7:$C$1381,MATCH(B496,Historical!$B$7:$B$1403,0))/INDEX(Historical!$D$7:$D$1379,MATCH(B496,Historical!$B$7:$B$1403,0))-1)*100)</f>
        <v>15.760869565217384</v>
      </c>
      <c r="T496" s="721">
        <f>IF(INDEX(Historical!$F$7:$F$1372,MATCH(B496,Historical!$B$7:$B$1403,0))=0,"n/a",((INDEX(Historical!$C$7:$C$1381,MATCH(B496,Historical!$B$7:$B$1403,0))/INDEX(Historical!$F$7:$F$1372,MATCH(B496,Historical!$B$7:$B$1403,0)))^(1/3)-1)*100)</f>
        <v>13.938991329382011</v>
      </c>
      <c r="U496" s="721">
        <f>IF(INDEX(Historical!$H$7:$H$1372,MATCH(B496,Historical!$B$7:$B$1403,0))=0,"n/a",((INDEX(Historical!$C$7:$C$1381,MATCH(B496,Historical!$B$7:$B$1403,0))/INDEX(Historical!$H$7:$H$1372,MATCH(B496,Historical!$B$7:$B$1403,0)))^(1/5)-1)*100)</f>
        <v>12.923498036123981</v>
      </c>
      <c r="V496" s="721" t="str">
        <f>IF(INDEX(Historical!$O$7:$O$1372,MATCH(B496,Historical!$B$7:$B$1403,0))=0,"n/a",((INDEX(Historical!$C$7:$C$1381,MATCH(B496,Historical!$B$7:$B$1403,0))/INDEX(Historical!$O$7:$O$1372,MATCH(B496,Historical!$B$7:$B$1403,0)))^(1/10)-1)*100)</f>
        <v>n/a</v>
      </c>
      <c r="W496" s="722" t="str">
        <f t="shared" si="124"/>
        <v>n/a</v>
      </c>
      <c r="X496" s="723">
        <f t="shared" si="125"/>
        <v>0.82315274115439374</v>
      </c>
      <c r="Y496" s="670"/>
      <c r="Z496" s="669">
        <f t="shared" si="126"/>
        <v>42.857142857142847</v>
      </c>
      <c r="AA496" s="910">
        <f t="shared" si="127"/>
        <v>19.849624060150372</v>
      </c>
      <c r="AB496" s="911">
        <v>12</v>
      </c>
      <c r="AC496" s="906">
        <v>2.66</v>
      </c>
      <c r="AD496" s="906">
        <v>2.5299999999999998</v>
      </c>
      <c r="AE496" s="889">
        <v>2.94</v>
      </c>
      <c r="AF496" s="889">
        <v>2.79</v>
      </c>
      <c r="AG496" s="889">
        <v>14.6</v>
      </c>
      <c r="AH496" s="889">
        <v>16.2</v>
      </c>
      <c r="AI496" s="889">
        <v>8.67</v>
      </c>
      <c r="AJ496" s="701">
        <v>15.7</v>
      </c>
      <c r="AK496" s="701">
        <v>7.86</v>
      </c>
      <c r="AL496" s="906">
        <v>76030</v>
      </c>
      <c r="AM496" s="906">
        <v>0.1</v>
      </c>
      <c r="AN496" s="906">
        <v>0.68</v>
      </c>
      <c r="AO496" s="762">
        <f t="shared" si="128"/>
        <v>-4.7670351149354815</v>
      </c>
      <c r="AP496" s="763">
        <f t="shared" si="129"/>
        <v>15.082588945214891</v>
      </c>
      <c r="AQ496" s="912">
        <f t="shared" si="130"/>
        <v>56.887009770045879</v>
      </c>
      <c r="AR496" s="669">
        <f>INDEX(Historical!$C$7:$C$1381,MATCH(B496,Historical!$B$7:$B$1403,0))*IF(AH496="n/a",1.03,IF(AH496&lt;0,1.01,IF(AH496&gt;10,1.1,(1+AH496/100))))</f>
        <v>1.1715</v>
      </c>
      <c r="AS496" s="910">
        <f t="shared" si="131"/>
        <v>1.2730690499999999</v>
      </c>
      <c r="AT496" s="910">
        <f t="shared" si="136"/>
        <v>1.3731322773299999</v>
      </c>
      <c r="AU496" s="910">
        <f t="shared" si="136"/>
        <v>1.4810604743281379</v>
      </c>
      <c r="AV496" s="910">
        <f t="shared" si="136"/>
        <v>1.5974718276103295</v>
      </c>
      <c r="AW496" s="669">
        <f t="shared" si="132"/>
        <v>6.8962336292684672</v>
      </c>
      <c r="AX496" s="770">
        <f t="shared" si="133"/>
        <v>13.06104854028119</v>
      </c>
      <c r="AY496" s="750">
        <v>0.74</v>
      </c>
      <c r="AZ496" s="889">
        <v>13.87</v>
      </c>
      <c r="BA496" s="889">
        <v>-11.940000000000001</v>
      </c>
      <c r="BB496" s="889">
        <v>-5.91</v>
      </c>
      <c r="BC496" s="889">
        <v>-3</v>
      </c>
      <c r="BE496" s="641">
        <v>2012</v>
      </c>
      <c r="BF496" s="922">
        <f t="shared" si="134"/>
        <v>0</v>
      </c>
      <c r="BG496" s="906">
        <v>6</v>
      </c>
    </row>
    <row r="497" spans="1:59" ht="11.25" customHeight="1" x14ac:dyDescent="0.2">
      <c r="A497" s="887" t="s">
        <v>676</v>
      </c>
      <c r="B497" s="899" t="s">
        <v>677</v>
      </c>
      <c r="C497" s="957" t="s">
        <v>4359</v>
      </c>
      <c r="D497" s="957" t="s">
        <v>521</v>
      </c>
      <c r="E497" s="754">
        <v>27</v>
      </c>
      <c r="F497" s="1235">
        <v>113</v>
      </c>
      <c r="G497" s="1163" t="s">
        <v>106</v>
      </c>
      <c r="H497" s="1163" t="s">
        <v>106</v>
      </c>
      <c r="I497" s="889">
        <v>26.35</v>
      </c>
      <c r="J497" s="669">
        <f t="shared" si="121"/>
        <v>9.0322580645161281</v>
      </c>
      <c r="K497" s="908">
        <v>0.59499999999999997</v>
      </c>
      <c r="L497" s="911">
        <v>4</v>
      </c>
      <c r="M497" s="660">
        <f t="shared" si="122"/>
        <v>2.38</v>
      </c>
      <c r="N497" s="894" t="s">
        <v>148</v>
      </c>
      <c r="O497" s="757">
        <v>0.57499999999999996</v>
      </c>
      <c r="P497" s="885">
        <v>43888</v>
      </c>
      <c r="Q497" s="885">
        <v>43903</v>
      </c>
      <c r="R497" s="660">
        <f t="shared" si="123"/>
        <v>3.4782608695652208</v>
      </c>
      <c r="S497" s="721">
        <f>IF(INDEX(Historical!$D$7:$D$1379,MATCH(B497,Historical!$B$7:$B$1403,0))=0,"n/a",(INDEX(Historical!$C$7:$C$1381,MATCH(B497,Historical!$B$7:$B$1403,0))/INDEX(Historical!$D$7:$D$1379,MATCH(B497,Historical!$B$7:$B$1403,0))-1)*100)</f>
        <v>5.504587155963292</v>
      </c>
      <c r="T497" s="721">
        <f>IF(INDEX(Historical!$F$7:$F$1372,MATCH(B497,Historical!$B$7:$B$1403,0))=0,"n/a",((INDEX(Historical!$C$7:$C$1381,MATCH(B497,Historical!$B$7:$B$1403,0))/INDEX(Historical!$F$7:$F$1372,MATCH(B497,Historical!$B$7:$B$1403,0)))^(1/3)-1)*100)</f>
        <v>5.120531627664815</v>
      </c>
      <c r="U497" s="721">
        <f>IF(INDEX(Historical!$H$7:$H$1372,MATCH(B497,Historical!$B$7:$B$1403,0))=0,"n/a",((INDEX(Historical!$C$7:$C$1381,MATCH(B497,Historical!$B$7:$B$1403,0))/INDEX(Historical!$H$7:$H$1372,MATCH(B497,Historical!$B$7:$B$1403,0)))^(1/5)-1)*100)</f>
        <v>5.8610863878257424</v>
      </c>
      <c r="V497" s="721">
        <f>IF(INDEX(Historical!$O$7:$O$1372,MATCH(B497,Historical!$B$7:$B$1403,0))=0,"n/a",((INDEX(Historical!$C$7:$C$1381,MATCH(B497,Historical!$B$7:$B$1403,0))/INDEX(Historical!$O$7:$O$1372,MATCH(B497,Historical!$B$7:$B$1403,0)))^(1/10)-1)*100)</f>
        <v>9.8369671823722129</v>
      </c>
      <c r="W497" s="722">
        <f t="shared" si="124"/>
        <v>0.59582250089527333</v>
      </c>
      <c r="X497" s="723" t="str">
        <f t="shared" si="125"/>
        <v>n/a</v>
      </c>
      <c r="Y497" s="900"/>
      <c r="Z497" s="669">
        <f t="shared" si="126"/>
        <v>528.88888888888891</v>
      </c>
      <c r="AA497" s="910">
        <f t="shared" si="127"/>
        <v>58.555555555555557</v>
      </c>
      <c r="AB497" s="911">
        <v>6</v>
      </c>
      <c r="AC497" s="889">
        <v>0.45</v>
      </c>
      <c r="AD497" s="889">
        <v>2.2799999999999998</v>
      </c>
      <c r="AE497" s="889">
        <v>0.41</v>
      </c>
      <c r="AF497" s="889">
        <v>1.29</v>
      </c>
      <c r="AG497" s="889">
        <v>-2.4</v>
      </c>
      <c r="AH497" s="889">
        <v>196.8</v>
      </c>
      <c r="AI497" s="889">
        <v>11.89</v>
      </c>
      <c r="AJ497" s="889">
        <v>-14.799999999999999</v>
      </c>
      <c r="AK497" s="889">
        <v>25.7</v>
      </c>
      <c r="AL497" s="902">
        <v>1260</v>
      </c>
      <c r="AM497" s="896">
        <v>0.6</v>
      </c>
      <c r="AN497" s="889">
        <v>3.13</v>
      </c>
      <c r="AO497" s="762">
        <f t="shared" si="128"/>
        <v>-43.662211103213686</v>
      </c>
      <c r="AP497" s="763">
        <f t="shared" si="129"/>
        <v>14.893344452341871</v>
      </c>
      <c r="AQ497" s="912">
        <f t="shared" si="130"/>
        <v>83.226231342163075</v>
      </c>
      <c r="AR497" s="669">
        <f>INDEX(Historical!$C$7:$C$1381,MATCH(B497,Historical!$B$7:$B$1403,0))*IF(AH497="n/a",1.03,IF(AH497&lt;0,1.01,IF(AH497&gt;10,1.1,(1+AH497/100))))</f>
        <v>2.5299999999999998</v>
      </c>
      <c r="AS497" s="910">
        <f t="shared" si="131"/>
        <v>2.7829999999999999</v>
      </c>
      <c r="AT497" s="910">
        <f t="shared" si="136"/>
        <v>3.0613000000000001</v>
      </c>
      <c r="AU497" s="910">
        <f t="shared" si="136"/>
        <v>3.3674300000000006</v>
      </c>
      <c r="AV497" s="910">
        <f t="shared" si="136"/>
        <v>3.7041730000000008</v>
      </c>
      <c r="AW497" s="669">
        <f t="shared" si="132"/>
        <v>15.445903000000001</v>
      </c>
      <c r="AX497" s="770">
        <f t="shared" si="133"/>
        <v>58.618227703984829</v>
      </c>
      <c r="AY497" s="959">
        <v>1.1200000000000001</v>
      </c>
      <c r="AZ497" s="896">
        <v>2.33</v>
      </c>
      <c r="BA497" s="896">
        <v>-56.769999999999996</v>
      </c>
      <c r="BB497" s="896">
        <v>-17.080000000000002</v>
      </c>
      <c r="BC497" s="896">
        <v>-36.07</v>
      </c>
      <c r="BE497" s="641">
        <v>1994</v>
      </c>
      <c r="BF497" s="922">
        <f t="shared" si="134"/>
        <v>2</v>
      </c>
      <c r="BG497" s="906">
        <v>-0.4</v>
      </c>
    </row>
    <row r="498" spans="1:59" ht="11.25" customHeight="1" x14ac:dyDescent="0.2">
      <c r="A498" s="895" t="s">
        <v>282</v>
      </c>
      <c r="B498" s="899" t="s">
        <v>283</v>
      </c>
      <c r="C498" s="957" t="s">
        <v>153</v>
      </c>
      <c r="D498" s="957" t="s">
        <v>4340</v>
      </c>
      <c r="E498" s="754">
        <v>42</v>
      </c>
      <c r="F498" s="1235">
        <v>62</v>
      </c>
      <c r="G498" s="1235" t="s">
        <v>115</v>
      </c>
      <c r="H498" s="1235" t="s">
        <v>115</v>
      </c>
      <c r="I498" s="889">
        <v>100.67</v>
      </c>
      <c r="J498" s="669">
        <f t="shared" si="121"/>
        <v>2.1456243170755935</v>
      </c>
      <c r="K498" s="901">
        <v>0.54</v>
      </c>
      <c r="L498" s="911">
        <v>4</v>
      </c>
      <c r="M498" s="660">
        <f t="shared" si="122"/>
        <v>2.16</v>
      </c>
      <c r="N498" s="894" t="s">
        <v>284</v>
      </c>
      <c r="O498" s="756">
        <v>0.5</v>
      </c>
      <c r="P498" s="885">
        <v>43651</v>
      </c>
      <c r="Q498" s="885">
        <v>43671</v>
      </c>
      <c r="R498" s="660">
        <f t="shared" si="123"/>
        <v>8.0000000000000071</v>
      </c>
      <c r="S498" s="721">
        <f>IF(INDEX(Historical!$D$7:$D$1379,MATCH(B498,Historical!$B$7:$B$1403,0))=0,"n/a",(INDEX(Historical!$C$7:$C$1381,MATCH(B498,Historical!$B$7:$B$1403,0))/INDEX(Historical!$D$7:$D$1379,MATCH(B498,Historical!$B$7:$B$1403,0))-1)*100)</f>
        <v>8.3333333333333481</v>
      </c>
      <c r="T498" s="721">
        <f>IF(INDEX(Historical!$F$7:$F$1372,MATCH(B498,Historical!$B$7:$B$1403,0))=0,"n/a",((INDEX(Historical!$C$7:$C$1381,MATCH(B498,Historical!$B$7:$B$1403,0))/INDEX(Historical!$F$7:$F$1372,MATCH(B498,Historical!$B$7:$B$1403,0)))^(1/3)-1)*100)</f>
        <v>8.6882943668610721</v>
      </c>
      <c r="U498" s="721">
        <f>IF(INDEX(Historical!$H$7:$H$1372,MATCH(B498,Historical!$B$7:$B$1403,0))=0,"n/a",((INDEX(Historical!$C$7:$C$1381,MATCH(B498,Historical!$B$7:$B$1403,0))/INDEX(Historical!$H$7:$H$1372,MATCH(B498,Historical!$B$7:$B$1403,0)))^(1/5)-1)*100)</f>
        <v>12.195514544619957</v>
      </c>
      <c r="V498" s="721">
        <f>IF(INDEX(Historical!$O$7:$O$1372,MATCH(B498,Historical!$B$7:$B$1403,0))=0,"n/a",((INDEX(Historical!$C$7:$C$1381,MATCH(B498,Historical!$B$7:$B$1403,0))/INDEX(Historical!$O$7:$O$1372,MATCH(B498,Historical!$B$7:$B$1403,0)))^(1/10)-1)*100)</f>
        <v>10.234964816349468</v>
      </c>
      <c r="W498" s="722">
        <f t="shared" si="124"/>
        <v>1.1915541248504031</v>
      </c>
      <c r="X498" s="723">
        <f t="shared" si="125"/>
        <v>4.8782058178479826</v>
      </c>
      <c r="Y498" s="681" t="s">
        <v>285</v>
      </c>
      <c r="Z498" s="669">
        <f t="shared" si="126"/>
        <v>55.242966751918168</v>
      </c>
      <c r="AA498" s="910">
        <f t="shared" si="127"/>
        <v>25.746803069053708</v>
      </c>
      <c r="AB498" s="911">
        <v>4</v>
      </c>
      <c r="AC498" s="889">
        <v>3.91</v>
      </c>
      <c r="AD498" s="889">
        <v>3.36</v>
      </c>
      <c r="AE498" s="889">
        <v>4.37</v>
      </c>
      <c r="AF498" s="889">
        <v>2.67</v>
      </c>
      <c r="AG498" s="889">
        <v>8.7999999999999989</v>
      </c>
      <c r="AH498" s="889">
        <v>-13.100000000000001</v>
      </c>
      <c r="AI498" s="889">
        <v>7.1800000000000006</v>
      </c>
      <c r="AJ498" s="889">
        <v>2.5</v>
      </c>
      <c r="AK498" s="889">
        <v>7.6700000000000008</v>
      </c>
      <c r="AL498" s="902">
        <v>135670</v>
      </c>
      <c r="AM498" s="896">
        <v>0.1</v>
      </c>
      <c r="AN498" s="889">
        <v>0.51</v>
      </c>
      <c r="AO498" s="762">
        <f t="shared" si="128"/>
        <v>-11.405664207358157</v>
      </c>
      <c r="AP498" s="763">
        <f t="shared" si="129"/>
        <v>14.341138861695551</v>
      </c>
      <c r="AQ498" s="912">
        <f t="shared" si="130"/>
        <v>74.793801306788524</v>
      </c>
      <c r="AR498" s="669">
        <f>INDEX(Historical!$C$7:$C$1381,MATCH(B498,Historical!$B$7:$B$1403,0))*IF(AH498="n/a",1.03,IF(AH498&lt;0,1.01,IF(AH498&gt;10,1.1,(1+AH498/100))))</f>
        <v>2.1008</v>
      </c>
      <c r="AS498" s="910">
        <f t="shared" si="131"/>
        <v>2.2516374400000001</v>
      </c>
      <c r="AT498" s="910">
        <f t="shared" si="136"/>
        <v>2.4243380316479999</v>
      </c>
      <c r="AU498" s="910">
        <f t="shared" si="136"/>
        <v>2.6102847586754017</v>
      </c>
      <c r="AV498" s="910">
        <f t="shared" si="136"/>
        <v>2.8104935996658051</v>
      </c>
      <c r="AW498" s="669">
        <f t="shared" si="132"/>
        <v>12.197553829989207</v>
      </c>
      <c r="AX498" s="770">
        <f t="shared" si="133"/>
        <v>12.116374123362677</v>
      </c>
      <c r="AY498" s="959">
        <v>0.55000000000000004</v>
      </c>
      <c r="AZ498" s="896">
        <v>21.63</v>
      </c>
      <c r="BA498" s="896">
        <v>-17.580000000000002</v>
      </c>
      <c r="BB498" s="896">
        <v>-13.089999999999998</v>
      </c>
      <c r="BC498" s="896">
        <v>-5.74</v>
      </c>
      <c r="BE498" s="641">
        <v>1978</v>
      </c>
      <c r="BF498" s="922">
        <f t="shared" si="134"/>
        <v>4</v>
      </c>
      <c r="BG498" s="906">
        <v>4.9000000000000004</v>
      </c>
    </row>
    <row r="499" spans="1:59" ht="11.25" customHeight="1" x14ac:dyDescent="0.2">
      <c r="A499" s="895" t="s">
        <v>280</v>
      </c>
      <c r="B499" s="899" t="s">
        <v>281</v>
      </c>
      <c r="C499" s="957" t="s">
        <v>131</v>
      </c>
      <c r="D499" s="957" t="s">
        <v>4344</v>
      </c>
      <c r="E499" s="754">
        <v>28</v>
      </c>
      <c r="F499" s="1235">
        <v>100</v>
      </c>
      <c r="G499" s="1235" t="s">
        <v>37</v>
      </c>
      <c r="H499" s="1235" t="s">
        <v>37</v>
      </c>
      <c r="I499" s="889">
        <v>27.73</v>
      </c>
      <c r="J499" s="669">
        <f t="shared" si="121"/>
        <v>2.9931482149296791</v>
      </c>
      <c r="K499" s="908">
        <v>0.20749999999999999</v>
      </c>
      <c r="L499" s="911">
        <v>4</v>
      </c>
      <c r="M499" s="660">
        <f t="shared" si="122"/>
        <v>0.83</v>
      </c>
      <c r="N499" s="894" t="s">
        <v>145</v>
      </c>
      <c r="O499" s="757">
        <v>0.20250000000000001</v>
      </c>
      <c r="P499" s="885">
        <v>43809</v>
      </c>
      <c r="Q499" s="885">
        <v>43830</v>
      </c>
      <c r="R499" s="660">
        <f t="shared" si="123"/>
        <v>2.4691358024691241</v>
      </c>
      <c r="S499" s="721">
        <f>IF(INDEX(Historical!$D$7:$D$1379,MATCH(B499,Historical!$B$7:$B$1403,0))=0,"n/a",(INDEX(Historical!$C$7:$C$1381,MATCH(B499,Historical!$B$7:$B$1403,0))/INDEX(Historical!$D$7:$D$1379,MATCH(B499,Historical!$B$7:$B$1403,0))-1)*100)</f>
        <v>3.1645569620253111</v>
      </c>
      <c r="T499" s="721">
        <f>IF(INDEX(Historical!$F$7:$F$1372,MATCH(B499,Historical!$B$7:$B$1403,0))=0,"n/a",((INDEX(Historical!$C$7:$C$1381,MATCH(B499,Historical!$B$7:$B$1403,0))/INDEX(Historical!$F$7:$F$1372,MATCH(B499,Historical!$B$7:$B$1403,0)))^(1/3)-1)*100)</f>
        <v>2.8092320468116938</v>
      </c>
      <c r="U499" s="721">
        <f>IF(INDEX(Historical!$H$7:$H$1372,MATCH(B499,Historical!$B$7:$B$1403,0))=0,"n/a",((INDEX(Historical!$C$7:$C$1381,MATCH(B499,Historical!$B$7:$B$1403,0))/INDEX(Historical!$H$7:$H$1372,MATCH(B499,Historical!$B$7:$B$1403,0)))^(1/5)-1)*100)</f>
        <v>2.79686070125027</v>
      </c>
      <c r="V499" s="721">
        <f>IF(INDEX(Historical!$O$7:$O$1372,MATCH(B499,Historical!$B$7:$B$1403,0))=0,"n/a",((INDEX(Historical!$C$7:$C$1381,MATCH(B499,Historical!$B$7:$B$1403,0))/INDEX(Historical!$O$7:$O$1372,MATCH(B499,Historical!$B$7:$B$1403,0)))^(1/10)-1)*100)</f>
        <v>2.7724220986734105</v>
      </c>
      <c r="W499" s="722">
        <f t="shared" si="124"/>
        <v>1.0088148924323439</v>
      </c>
      <c r="X499" s="723">
        <f t="shared" si="125"/>
        <v>0.32521636061049652</v>
      </c>
      <c r="Y499" s="677"/>
      <c r="Z499" s="669">
        <f t="shared" si="126"/>
        <v>49.404761904761905</v>
      </c>
      <c r="AA499" s="910">
        <f t="shared" si="127"/>
        <v>16.505952380952383</v>
      </c>
      <c r="AB499" s="911">
        <v>12</v>
      </c>
      <c r="AC499" s="889">
        <v>1.68</v>
      </c>
      <c r="AD499" s="889">
        <v>2.0099999999999998</v>
      </c>
      <c r="AE499" s="889">
        <v>1.05</v>
      </c>
      <c r="AF499" s="889">
        <v>1.98</v>
      </c>
      <c r="AG499" s="889">
        <v>10.9</v>
      </c>
      <c r="AH499" s="891">
        <v>7.3999999999999995</v>
      </c>
      <c r="AI499" s="891">
        <v>5.63</v>
      </c>
      <c r="AJ499" s="889">
        <v>8.6</v>
      </c>
      <c r="AK499" s="889">
        <v>8.2000000000000011</v>
      </c>
      <c r="AL499" s="902">
        <v>5620</v>
      </c>
      <c r="AM499" s="896">
        <v>0.5</v>
      </c>
      <c r="AN499" s="889">
        <v>0.85</v>
      </c>
      <c r="AO499" s="762">
        <f t="shared" si="128"/>
        <v>-10.715943464772433</v>
      </c>
      <c r="AP499" s="763">
        <f t="shared" si="129"/>
        <v>5.7900089161799491</v>
      </c>
      <c r="AQ499" s="912">
        <f t="shared" si="130"/>
        <v>20.520695713383997</v>
      </c>
      <c r="AR499" s="669">
        <f>INDEX(Historical!$C$7:$C$1381,MATCH(B499,Historical!$B$7:$B$1403,0))*IF(AH499="n/a",1.03,IF(AH499&lt;0,1.01,IF(AH499&gt;10,1.1,(1+AH499/100))))</f>
        <v>0.87531000000000003</v>
      </c>
      <c r="AS499" s="910">
        <f t="shared" si="131"/>
        <v>0.92458995300000002</v>
      </c>
      <c r="AT499" s="910">
        <f t="shared" si="136"/>
        <v>1.0004063291460001</v>
      </c>
      <c r="AU499" s="910">
        <f t="shared" si="136"/>
        <v>1.0824396481359722</v>
      </c>
      <c r="AV499" s="910">
        <f t="shared" si="136"/>
        <v>1.171199699283122</v>
      </c>
      <c r="AW499" s="669">
        <f t="shared" si="132"/>
        <v>5.053945629565094</v>
      </c>
      <c r="AX499" s="770">
        <f t="shared" si="133"/>
        <v>18.225552216246282</v>
      </c>
      <c r="AY499" s="959">
        <v>0.75</v>
      </c>
      <c r="AZ499" s="896">
        <v>13.79</v>
      </c>
      <c r="BA499" s="896">
        <v>-13.94</v>
      </c>
      <c r="BB499" s="896">
        <v>-7.64</v>
      </c>
      <c r="BC499" s="896">
        <v>-0.49</v>
      </c>
      <c r="BE499" s="641">
        <v>1992</v>
      </c>
      <c r="BF499" s="922">
        <f t="shared" si="134"/>
        <v>2</v>
      </c>
      <c r="BG499" s="906">
        <v>3.9</v>
      </c>
    </row>
    <row r="500" spans="1:59" ht="11.25" customHeight="1" x14ac:dyDescent="0.2">
      <c r="A500" s="905" t="s">
        <v>4592</v>
      </c>
      <c r="B500" s="899" t="s">
        <v>4552</v>
      </c>
      <c r="C500" s="957" t="s">
        <v>128</v>
      </c>
      <c r="D500" s="957" t="s">
        <v>192</v>
      </c>
      <c r="E500" s="754">
        <v>5</v>
      </c>
      <c r="F500" s="1235">
        <v>858</v>
      </c>
      <c r="G500" s="1213" t="s">
        <v>106</v>
      </c>
      <c r="H500" s="1213" t="s">
        <v>106</v>
      </c>
      <c r="I500" s="898">
        <v>83.11</v>
      </c>
      <c r="J500" s="669">
        <f t="shared" si="121"/>
        <v>5.4385753820238234</v>
      </c>
      <c r="K500" s="901">
        <v>1.1299999999999999</v>
      </c>
      <c r="L500" s="911">
        <v>4</v>
      </c>
      <c r="M500" s="660">
        <f t="shared" si="122"/>
        <v>4.5199999999999996</v>
      </c>
      <c r="N500" s="894" t="s">
        <v>4570</v>
      </c>
      <c r="O500" s="756">
        <v>0.75</v>
      </c>
      <c r="P500" s="885" t="s">
        <v>4565</v>
      </c>
      <c r="Q500" s="885" t="s">
        <v>4566</v>
      </c>
      <c r="R500" s="660">
        <f t="shared" si="123"/>
        <v>50.66666666666665</v>
      </c>
      <c r="S500" s="721">
        <f>IF(INDEX(Historical!$D$7:$D$1379,MATCH(B500,Historical!$B$7:$B$1403,0))=0,"n/a",(INDEX(Historical!$C$7:$C$1381,MATCH(B500,Historical!$B$7:$B$1403,0))/INDEX(Historical!$D$7:$D$1379,MATCH(B500,Historical!$B$7:$B$1403,0))-1)*100)</f>
        <v>56.25</v>
      </c>
      <c r="T500" s="721">
        <f>IF(INDEX(Historical!$F$7:$F$1372,MATCH(B500,Historical!$B$7:$B$1403,0))=0,"n/a",((INDEX(Historical!$C$7:$C$1381,MATCH(B500,Historical!$B$7:$B$1403,0))/INDEX(Historical!$F$7:$F$1372,MATCH(B500,Historical!$B$7:$B$1403,0)))^(1/3)-1)*100)</f>
        <v>44.224957030740832</v>
      </c>
      <c r="U500" s="721" t="str">
        <f>IF(INDEX(Historical!$H$7:$H$1372,MATCH(B500,Historical!$B$7:$B$1403,0))=0,"n/a",((INDEX(Historical!$C$7:$C$1381,MATCH(B500,Historical!$B$7:$B$1403,0))/INDEX(Historical!$H$7:$H$1372,MATCH(B500,Historical!$B$7:$B$1403,0)))^(1/5)-1)*100)</f>
        <v>n/a</v>
      </c>
      <c r="V500" s="721" t="str">
        <f>IF(INDEX(Historical!$O$7:$O$1372,MATCH(B500,Historical!$B$7:$B$1403,0))=0,"n/a",((INDEX(Historical!$C$7:$C$1381,MATCH(B500,Historical!$B$7:$B$1403,0))/INDEX(Historical!$O$7:$O$1372,MATCH(B500,Historical!$B$7:$B$1403,0)))^(1/10)-1)*100)</f>
        <v>n/a</v>
      </c>
      <c r="W500" s="722" t="str">
        <f t="shared" si="124"/>
        <v>n/a</v>
      </c>
      <c r="X500" s="723" t="str">
        <f t="shared" si="125"/>
        <v>n/a</v>
      </c>
      <c r="Y500" s="900"/>
      <c r="Z500" s="669">
        <f t="shared" si="126"/>
        <v>74.464579901153201</v>
      </c>
      <c r="AA500" s="910">
        <f t="shared" si="127"/>
        <v>13.691927512355848</v>
      </c>
      <c r="AB500" s="911">
        <v>12</v>
      </c>
      <c r="AC500" s="889">
        <v>6.07</v>
      </c>
      <c r="AD500" s="889">
        <v>0.68</v>
      </c>
      <c r="AE500" s="889">
        <v>1.48</v>
      </c>
      <c r="AF500" s="889">
        <v>8.77</v>
      </c>
      <c r="AG500" s="889">
        <v>62.9</v>
      </c>
      <c r="AH500" s="889">
        <v>98.4</v>
      </c>
      <c r="AI500" s="889">
        <v>14.67</v>
      </c>
      <c r="AJ500" s="889">
        <v>18.7</v>
      </c>
      <c r="AK500" s="889">
        <v>20</v>
      </c>
      <c r="AL500" s="902">
        <v>1020</v>
      </c>
      <c r="AM500" s="896">
        <v>1.5</v>
      </c>
      <c r="AN500" s="889">
        <v>0</v>
      </c>
      <c r="AO500" s="762" t="str">
        <f t="shared" si="128"/>
        <v>n/a</v>
      </c>
      <c r="AP500" s="763" t="str">
        <f t="shared" si="129"/>
        <v>n/a</v>
      </c>
      <c r="AQ500" s="912">
        <f t="shared" si="130"/>
        <v>131.0153475261001</v>
      </c>
      <c r="AR500" s="669">
        <f>INDEX(Historical!$C$7:$C$1381,MATCH(B500,Historical!$B$7:$B$1403,0))*IF(AH500="n/a",1.03,IF(AH500&lt;0,1.01,IF(AH500&gt;10,1.1,(1+AH500/100))))</f>
        <v>3.3000000000000003</v>
      </c>
      <c r="AS500" s="910">
        <f t="shared" si="131"/>
        <v>3.6300000000000008</v>
      </c>
      <c r="AT500" s="910">
        <f t="shared" si="136"/>
        <v>3.9930000000000012</v>
      </c>
      <c r="AU500" s="910">
        <f t="shared" si="136"/>
        <v>4.3923000000000014</v>
      </c>
      <c r="AV500" s="910">
        <f t="shared" si="136"/>
        <v>4.8315300000000017</v>
      </c>
      <c r="AW500" s="669">
        <f t="shared" si="132"/>
        <v>20.146830000000005</v>
      </c>
      <c r="AX500" s="770">
        <f t="shared" si="133"/>
        <v>24.241162315004217</v>
      </c>
      <c r="AY500" s="959">
        <v>0.75</v>
      </c>
      <c r="AZ500" s="896">
        <v>24.98</v>
      </c>
      <c r="BA500" s="896">
        <v>-47.86</v>
      </c>
      <c r="BB500" s="896">
        <v>-20.51</v>
      </c>
      <c r="BC500" s="896">
        <v>-23.16</v>
      </c>
      <c r="BE500" s="641">
        <v>2016</v>
      </c>
      <c r="BF500" s="922">
        <f t="shared" si="134"/>
        <v>0</v>
      </c>
      <c r="BG500" s="906">
        <v>37.299999999999997</v>
      </c>
    </row>
    <row r="501" spans="1:59" ht="11.25" customHeight="1" x14ac:dyDescent="0.2">
      <c r="A501" s="895" t="s">
        <v>1465</v>
      </c>
      <c r="B501" s="899" t="s">
        <v>1466</v>
      </c>
      <c r="C501" s="957" t="s">
        <v>123</v>
      </c>
      <c r="D501" s="957" t="s">
        <v>4188</v>
      </c>
      <c r="E501" s="754">
        <v>9</v>
      </c>
      <c r="F501" s="1235">
        <v>483</v>
      </c>
      <c r="G501" s="1115" t="s">
        <v>106</v>
      </c>
      <c r="H501" s="1115" t="s">
        <v>106</v>
      </c>
      <c r="I501" s="898">
        <v>28.85</v>
      </c>
      <c r="J501" s="669">
        <f t="shared" si="121"/>
        <v>4.991334488734835</v>
      </c>
      <c r="K501" s="901">
        <v>0.36</v>
      </c>
      <c r="L501" s="911">
        <v>4</v>
      </c>
      <c r="M501" s="660">
        <f t="shared" si="122"/>
        <v>1.44</v>
      </c>
      <c r="N501" s="894" t="s">
        <v>356</v>
      </c>
      <c r="O501" s="756">
        <v>0.33</v>
      </c>
      <c r="P501" s="885">
        <v>43629</v>
      </c>
      <c r="Q501" s="885">
        <v>43646</v>
      </c>
      <c r="R501" s="660">
        <f t="shared" si="123"/>
        <v>9.0909090909090811</v>
      </c>
      <c r="S501" s="721">
        <f>IF(INDEX(Historical!$D$7:$D$1379,MATCH(B501,Historical!$B$7:$B$1403,0))=0,"n/a",(INDEX(Historical!$C$7:$C$1381,MATCH(B501,Historical!$B$7:$B$1403,0))/INDEX(Historical!$D$7:$D$1379,MATCH(B501,Historical!$B$7:$B$1403,0))-1)*100)</f>
        <v>6.8181818181818121</v>
      </c>
      <c r="T501" s="721">
        <f>IF(INDEX(Historical!$F$7:$F$1372,MATCH(B501,Historical!$B$7:$B$1403,0))=0,"n/a",((INDEX(Historical!$C$7:$C$1381,MATCH(B501,Historical!$B$7:$B$1403,0))/INDEX(Historical!$F$7:$F$1372,MATCH(B501,Historical!$B$7:$B$1403,0)))^(1/3)-1)*100)</f>
        <v>8.6280897659601674</v>
      </c>
      <c r="U501" s="721">
        <f>IF(INDEX(Historical!$H$7:$H$1372,MATCH(B501,Historical!$B$7:$B$1403,0))=0,"n/a",((INDEX(Historical!$C$7:$C$1381,MATCH(B501,Historical!$B$7:$B$1403,0))/INDEX(Historical!$H$7:$H$1372,MATCH(B501,Historical!$B$7:$B$1403,0)))^(1/5)-1)*100)</f>
        <v>8.2178998520896727</v>
      </c>
      <c r="V501" s="721">
        <f>IF(INDEX(Historical!$O$7:$O$1372,MATCH(B501,Historical!$B$7:$B$1403,0))=0,"n/a",((INDEX(Historical!$C$7:$C$1381,MATCH(B501,Historical!$B$7:$B$1403,0))/INDEX(Historical!$O$7:$O$1372,MATCH(B501,Historical!$B$7:$B$1403,0)))^(1/10)-1)*100)</f>
        <v>8.5632265591419241</v>
      </c>
      <c r="W501" s="722">
        <f t="shared" si="124"/>
        <v>0.95967329549589131</v>
      </c>
      <c r="X501" s="723">
        <f t="shared" si="125"/>
        <v>0.52678845205703029</v>
      </c>
      <c r="Y501" s="682"/>
      <c r="Z501" s="669">
        <f t="shared" si="126"/>
        <v>133.33333333333331</v>
      </c>
      <c r="AA501" s="910">
        <f t="shared" si="127"/>
        <v>26.712962962962962</v>
      </c>
      <c r="AB501" s="911">
        <v>12</v>
      </c>
      <c r="AC501" s="889">
        <v>1.08</v>
      </c>
      <c r="AD501" s="889">
        <v>0.34</v>
      </c>
      <c r="AE501" s="889">
        <v>0.81</v>
      </c>
      <c r="AF501" s="889">
        <v>1.58</v>
      </c>
      <c r="AG501" s="889">
        <v>25.900000000000002</v>
      </c>
      <c r="AH501" s="891">
        <v>93.2</v>
      </c>
      <c r="AI501" s="891">
        <v>63.77</v>
      </c>
      <c r="AJ501" s="889">
        <v>15.6</v>
      </c>
      <c r="AK501" s="889">
        <v>78.7</v>
      </c>
      <c r="AL501" s="902">
        <v>2240</v>
      </c>
      <c r="AM501" s="896">
        <v>0.5</v>
      </c>
      <c r="AN501" s="889">
        <v>2.0099999999999998</v>
      </c>
      <c r="AO501" s="762">
        <f t="shared" si="128"/>
        <v>-13.503728622138453</v>
      </c>
      <c r="AP501" s="763">
        <f t="shared" si="129"/>
        <v>13.209234340824509</v>
      </c>
      <c r="AQ501" s="912">
        <f t="shared" si="130"/>
        <v>36.961440610092033</v>
      </c>
      <c r="AR501" s="669">
        <f>INDEX(Historical!$C$7:$C$1381,MATCH(B501,Historical!$B$7:$B$1403,0))*IF(AH501="n/a",1.03,IF(AH501&lt;0,1.01,IF(AH501&gt;10,1.1,(1+AH501/100))))</f>
        <v>1.5509999999999999</v>
      </c>
      <c r="AS501" s="910">
        <f t="shared" si="131"/>
        <v>1.7061000000000002</v>
      </c>
      <c r="AT501" s="910">
        <f t="shared" si="136"/>
        <v>1.8767100000000003</v>
      </c>
      <c r="AU501" s="910">
        <f t="shared" si="136"/>
        <v>2.0643810000000005</v>
      </c>
      <c r="AV501" s="910">
        <f t="shared" si="136"/>
        <v>2.2708191000000006</v>
      </c>
      <c r="AW501" s="669">
        <f t="shared" si="132"/>
        <v>9.469010100000002</v>
      </c>
      <c r="AX501" s="770">
        <f t="shared" si="133"/>
        <v>32.821525476603128</v>
      </c>
      <c r="AY501" s="959">
        <v>1.74</v>
      </c>
      <c r="AZ501" s="896">
        <v>5.18</v>
      </c>
      <c r="BA501" s="896">
        <v>-54.179999999999993</v>
      </c>
      <c r="BB501" s="896">
        <v>-20.59</v>
      </c>
      <c r="BC501" s="896">
        <v>-24.490000000000002</v>
      </c>
      <c r="BE501" s="641">
        <v>2011</v>
      </c>
      <c r="BF501" s="922">
        <f t="shared" si="134"/>
        <v>0</v>
      </c>
      <c r="BG501" s="906">
        <v>7.6</v>
      </c>
    </row>
    <row r="502" spans="1:59" ht="11.25" customHeight="1" x14ac:dyDescent="0.2">
      <c r="A502" s="895" t="s">
        <v>1467</v>
      </c>
      <c r="B502" s="899" t="s">
        <v>1468</v>
      </c>
      <c r="C502" s="957" t="s">
        <v>108</v>
      </c>
      <c r="D502" s="957" t="s">
        <v>118</v>
      </c>
      <c r="E502" s="754">
        <v>7</v>
      </c>
      <c r="F502" s="1235">
        <v>669</v>
      </c>
      <c r="G502" s="1158" t="s">
        <v>106</v>
      </c>
      <c r="H502" s="1158" t="s">
        <v>106</v>
      </c>
      <c r="I502" s="898">
        <v>42.72</v>
      </c>
      <c r="J502" s="669">
        <f t="shared" si="121"/>
        <v>4.1198501872659179</v>
      </c>
      <c r="K502" s="901">
        <v>0.44</v>
      </c>
      <c r="L502" s="911">
        <v>4</v>
      </c>
      <c r="M502" s="660">
        <f t="shared" si="122"/>
        <v>1.76</v>
      </c>
      <c r="N502" s="894" t="s">
        <v>262</v>
      </c>
      <c r="O502" s="756">
        <v>0.42</v>
      </c>
      <c r="P502" s="885">
        <v>43591</v>
      </c>
      <c r="Q502" s="885">
        <v>43629</v>
      </c>
      <c r="R502" s="660">
        <f t="shared" si="123"/>
        <v>4.7619047619047663</v>
      </c>
      <c r="S502" s="721">
        <f>IF(INDEX(Historical!$D$7:$D$1379,MATCH(B502,Historical!$B$7:$B$1403,0))=0,"n/a",(INDEX(Historical!$C$7:$C$1381,MATCH(B502,Historical!$B$7:$B$1403,0))/INDEX(Historical!$D$7:$D$1379,MATCH(B502,Historical!$B$7:$B$1403,0))-1)*100)</f>
        <v>4.8192771084337505</v>
      </c>
      <c r="T502" s="721">
        <f>IF(INDEX(Historical!$F$7:$F$1372,MATCH(B502,Historical!$B$7:$B$1403,0))=0,"n/a",((INDEX(Historical!$C$7:$C$1381,MATCH(B502,Historical!$B$7:$B$1403,0))/INDEX(Historical!$F$7:$F$1372,MATCH(B502,Historical!$B$7:$B$1403,0)))^(1/3)-1)*100)</f>
        <v>3.3767552838620318</v>
      </c>
      <c r="U502" s="721">
        <f>IF(INDEX(Historical!$H$7:$H$1372,MATCH(B502,Historical!$B$7:$B$1403,0))=0,"n/a",((INDEX(Historical!$C$7:$C$1381,MATCH(B502,Historical!$B$7:$B$1403,0))/INDEX(Historical!$H$7:$H$1372,MATCH(B502,Historical!$B$7:$B$1403,0)))^(1/5)-1)*100)</f>
        <v>8.0601967854472498</v>
      </c>
      <c r="V502" s="721">
        <f>IF(INDEX(Historical!$O$7:$O$1372,MATCH(B502,Historical!$B$7:$B$1403,0))=0,"n/a",((INDEX(Historical!$C$7:$C$1381,MATCH(B502,Historical!$B$7:$B$1403,0))/INDEX(Historical!$O$7:$O$1372,MATCH(B502,Historical!$B$7:$B$1403,0)))^(1/10)-1)*100)</f>
        <v>10.187114654947504</v>
      </c>
      <c r="W502" s="722">
        <f t="shared" si="124"/>
        <v>0.79121488846036614</v>
      </c>
      <c r="X502" s="723">
        <f t="shared" si="125"/>
        <v>3.5044333849770655</v>
      </c>
      <c r="Y502" s="686"/>
      <c r="Z502" s="669">
        <f t="shared" si="126"/>
        <v>29.09090909090909</v>
      </c>
      <c r="AA502" s="910">
        <f t="shared" si="127"/>
        <v>7.0611570247933884</v>
      </c>
      <c r="AB502" s="911">
        <v>12</v>
      </c>
      <c r="AC502" s="889">
        <v>6.05</v>
      </c>
      <c r="AD502" s="889">
        <v>1.64</v>
      </c>
      <c r="AE502" s="889">
        <v>0.57999999999999996</v>
      </c>
      <c r="AF502" s="889">
        <v>0.59</v>
      </c>
      <c r="AG502" s="889">
        <v>8.9</v>
      </c>
      <c r="AH502" s="889">
        <v>23.3</v>
      </c>
      <c r="AI502" s="889">
        <v>7.4700000000000006</v>
      </c>
      <c r="AJ502" s="889">
        <v>2.2999999999999998</v>
      </c>
      <c r="AK502" s="889">
        <v>4.3</v>
      </c>
      <c r="AL502" s="902">
        <v>40090</v>
      </c>
      <c r="AM502" s="896">
        <v>0.1</v>
      </c>
      <c r="AN502" s="889">
        <v>0.25</v>
      </c>
      <c r="AO502" s="762">
        <f t="shared" si="128"/>
        <v>5.1188899479197794</v>
      </c>
      <c r="AP502" s="763">
        <f t="shared" si="129"/>
        <v>12.180046972713168</v>
      </c>
      <c r="AQ502" s="912">
        <f t="shared" si="130"/>
        <v>-56.969867691333121</v>
      </c>
      <c r="AR502" s="669">
        <f>INDEX(Historical!$C$7:$C$1381,MATCH(B502,Historical!$B$7:$B$1403,0))*IF(AH502="n/a",1.03,IF(AH502&lt;0,1.01,IF(AH502&gt;10,1.1,(1+AH502/100))))</f>
        <v>1.9140000000000001</v>
      </c>
      <c r="AS502" s="910">
        <f t="shared" si="131"/>
        <v>2.0569758</v>
      </c>
      <c r="AT502" s="910">
        <f t="shared" si="136"/>
        <v>2.1454257593999997</v>
      </c>
      <c r="AU502" s="910">
        <f t="shared" si="136"/>
        <v>2.2376790670541995</v>
      </c>
      <c r="AV502" s="910">
        <f t="shared" si="136"/>
        <v>2.33389926693753</v>
      </c>
      <c r="AW502" s="669">
        <f t="shared" si="132"/>
        <v>10.687979893391729</v>
      </c>
      <c r="AX502" s="770">
        <f t="shared" si="133"/>
        <v>25.018679525729702</v>
      </c>
      <c r="AY502" s="959">
        <v>1.05</v>
      </c>
      <c r="AZ502" s="896">
        <v>3.16</v>
      </c>
      <c r="BA502" s="896">
        <v>-19.82</v>
      </c>
      <c r="BB502" s="896">
        <v>-16.36</v>
      </c>
      <c r="BC502" s="896">
        <v>-12.120000000000001</v>
      </c>
      <c r="BE502" s="641">
        <v>2013</v>
      </c>
      <c r="BF502" s="922">
        <f t="shared" si="134"/>
        <v>0</v>
      </c>
      <c r="BG502" s="906">
        <v>0.8</v>
      </c>
    </row>
    <row r="503" spans="1:59" ht="11.25" customHeight="1" x14ac:dyDescent="0.2">
      <c r="A503" s="724" t="s">
        <v>4181</v>
      </c>
      <c r="B503" s="808" t="s">
        <v>4178</v>
      </c>
      <c r="C503" s="957" t="s">
        <v>108</v>
      </c>
      <c r="D503" s="957" t="s">
        <v>118</v>
      </c>
      <c r="E503" s="754">
        <v>7</v>
      </c>
      <c r="F503" s="1235">
        <v>725</v>
      </c>
      <c r="G503" s="1235" t="s">
        <v>106</v>
      </c>
      <c r="H503" s="1235" t="s">
        <v>106</v>
      </c>
      <c r="I503" s="907">
        <v>16.84</v>
      </c>
      <c r="J503" s="669">
        <f t="shared" si="121"/>
        <v>6.6508313539192416</v>
      </c>
      <c r="K503" s="887">
        <v>0.28000000000000003</v>
      </c>
      <c r="L503" s="1235">
        <v>4</v>
      </c>
      <c r="M503" s="660">
        <f t="shared" si="122"/>
        <v>1.1200000000000001</v>
      </c>
      <c r="N503" s="1235" t="s">
        <v>326</v>
      </c>
      <c r="O503" s="621">
        <v>0.25</v>
      </c>
      <c r="P503" s="650">
        <v>43885</v>
      </c>
      <c r="Q503" s="650">
        <v>43909</v>
      </c>
      <c r="R503" s="660">
        <f t="shared" si="123"/>
        <v>12.000000000000011</v>
      </c>
      <c r="S503" s="721">
        <f>IF(INDEX(Historical!$D$7:$D$1379,MATCH(B503,Historical!$B$7:$B$1403,0))=0,"n/a",(INDEX(Historical!$C$7:$C$1381,MATCH(B503,Historical!$B$7:$B$1403,0))/INDEX(Historical!$D$7:$D$1379,MATCH(B503,Historical!$B$7:$B$1403,0))-1)*100)</f>
        <v>9.8901098901098763</v>
      </c>
      <c r="T503" s="721">
        <f>IF(INDEX(Historical!$F$7:$F$1372,MATCH(B503,Historical!$B$7:$B$1403,0))=0,"n/a",((INDEX(Historical!$C$7:$C$1381,MATCH(B503,Historical!$B$7:$B$1403,0))/INDEX(Historical!$F$7:$F$1372,MATCH(B503,Historical!$B$7:$B$1403,0)))^(1/3)-1)*100)</f>
        <v>10.557809853526301</v>
      </c>
      <c r="U503" s="721">
        <f>IF(INDEX(Historical!$H$7:$H$1372,MATCH(B503,Historical!$B$7:$B$1403,0))=0,"n/a",((INDEX(Historical!$C$7:$C$1381,MATCH(B503,Historical!$B$7:$B$1403,0))/INDEX(Historical!$H$7:$H$1372,MATCH(B503,Historical!$B$7:$B$1403,0)))^(1/5)-1)*100)</f>
        <v>11.898696853861001</v>
      </c>
      <c r="V503" s="721">
        <f>IF(INDEX(Historical!$O$7:$O$1372,MATCH(B503,Historical!$B$7:$B$1403,0))=0,"n/a",((INDEX(Historical!$C$7:$C$1381,MATCH(B503,Historical!$B$7:$B$1403,0))/INDEX(Historical!$O$7:$O$1372,MATCH(B503,Historical!$B$7:$B$1403,0)))^(1/10)-1)*100)</f>
        <v>2.5157373502909142</v>
      </c>
      <c r="W503" s="722">
        <f t="shared" si="124"/>
        <v>4.729705528474609</v>
      </c>
      <c r="X503" s="723">
        <f t="shared" si="125"/>
        <v>1.3075491048198902</v>
      </c>
      <c r="Y503" s="691" t="s">
        <v>4529</v>
      </c>
      <c r="Z503" s="669">
        <f t="shared" si="126"/>
        <v>53.5885167464115</v>
      </c>
      <c r="AA503" s="910">
        <f t="shared" si="127"/>
        <v>8.0574162679425836</v>
      </c>
      <c r="AB503" s="911">
        <v>12</v>
      </c>
      <c r="AC503" s="906">
        <v>2.09</v>
      </c>
      <c r="AD503" s="906">
        <v>0.92</v>
      </c>
      <c r="AE503" s="889">
        <v>0.56000000000000005</v>
      </c>
      <c r="AF503" s="889">
        <v>0.97</v>
      </c>
      <c r="AG503" s="889">
        <v>12.1</v>
      </c>
      <c r="AH503" s="889">
        <v>27.6</v>
      </c>
      <c r="AI503" s="889">
        <v>8.2199999999999989</v>
      </c>
      <c r="AJ503" s="701">
        <v>9.1</v>
      </c>
      <c r="AK503" s="701">
        <v>8.82</v>
      </c>
      <c r="AL503" s="906">
        <v>33670</v>
      </c>
      <c r="AM503" s="906">
        <v>0.02</v>
      </c>
      <c r="AN503" s="906">
        <v>0.26</v>
      </c>
      <c r="AO503" s="762">
        <f t="shared" si="128"/>
        <v>10.492111939837658</v>
      </c>
      <c r="AP503" s="763">
        <f t="shared" si="129"/>
        <v>18.549528207780241</v>
      </c>
      <c r="AQ503" s="912">
        <f t="shared" si="130"/>
        <v>-41.062391633546326</v>
      </c>
      <c r="AR503" s="669">
        <f>INDEX(Historical!$C$7:$C$1381,MATCH(B503,Historical!$B$7:$B$1403,0))*IF(AH503="n/a",1.03,IF(AH503&lt;0,1.01,IF(AH503&gt;10,1.1,(1+AH503/100))))</f>
        <v>1.1000000000000001</v>
      </c>
      <c r="AS503" s="910">
        <f t="shared" si="131"/>
        <v>1.1904200000000003</v>
      </c>
      <c r="AT503" s="910">
        <f t="shared" si="136"/>
        <v>1.2954150440000003</v>
      </c>
      <c r="AU503" s="910">
        <f t="shared" si="136"/>
        <v>1.4096706508808003</v>
      </c>
      <c r="AV503" s="910">
        <f t="shared" si="136"/>
        <v>1.5340036022884871</v>
      </c>
      <c r="AW503" s="669">
        <f t="shared" si="132"/>
        <v>6.5295092971692874</v>
      </c>
      <c r="AX503" s="770">
        <f t="shared" si="133"/>
        <v>38.773808177964888</v>
      </c>
      <c r="AY503" s="750">
        <v>1.35</v>
      </c>
      <c r="AZ503" s="889">
        <v>4.8599999999999994</v>
      </c>
      <c r="BA503" s="889">
        <v>-20.68</v>
      </c>
      <c r="BB503" s="889">
        <v>-15.840000000000002</v>
      </c>
      <c r="BC503" s="889">
        <v>-9.3000000000000007</v>
      </c>
      <c r="BE503" s="641">
        <v>2014</v>
      </c>
      <c r="BF503" s="922">
        <f t="shared" si="134"/>
        <v>0</v>
      </c>
      <c r="BG503" s="906">
        <v>0.70000000000000007</v>
      </c>
    </row>
    <row r="504" spans="1:59" s="796" customFormat="1" ht="11.25" customHeight="1" x14ac:dyDescent="0.2">
      <c r="A504" s="799" t="s">
        <v>1429</v>
      </c>
      <c r="B504" s="804" t="s">
        <v>1430</v>
      </c>
      <c r="C504" s="957" t="s">
        <v>108</v>
      </c>
      <c r="D504" s="957" t="s">
        <v>4355</v>
      </c>
      <c r="E504" s="778">
        <v>7</v>
      </c>
      <c r="F504" s="1235">
        <v>684</v>
      </c>
      <c r="G504" s="1234" t="s">
        <v>106</v>
      </c>
      <c r="H504" s="1234" t="s">
        <v>106</v>
      </c>
      <c r="I504" s="779">
        <v>13.99</v>
      </c>
      <c r="J504" s="780">
        <f t="shared" si="121"/>
        <v>4.0028591851322375</v>
      </c>
      <c r="K504" s="781">
        <v>0.14000000000000001</v>
      </c>
      <c r="L504" s="782">
        <v>4</v>
      </c>
      <c r="M504" s="783">
        <f t="shared" si="122"/>
        <v>0.56000000000000005</v>
      </c>
      <c r="N504" s="784" t="s">
        <v>621</v>
      </c>
      <c r="O504" s="785">
        <v>0.12</v>
      </c>
      <c r="P504" s="786">
        <v>43734</v>
      </c>
      <c r="Q504" s="786">
        <v>43746</v>
      </c>
      <c r="R504" s="783">
        <f t="shared" si="123"/>
        <v>16.666666666666682</v>
      </c>
      <c r="S504" s="721">
        <f>IF(INDEX(Historical!$D$7:$D$1379,MATCH(B504,Historical!$B$7:$B$1403,0))=0,"n/a",(INDEX(Historical!$C$7:$C$1381,MATCH(B504,Historical!$B$7:$B$1403,0))/INDEX(Historical!$D$7:$D$1379,MATCH(B504,Historical!$B$7:$B$1403,0))-1)*100)</f>
        <v>4.1666666666666741</v>
      </c>
      <c r="T504" s="721">
        <f>IF(INDEX(Historical!$F$7:$F$1372,MATCH(B504,Historical!$B$7:$B$1403,0))=0,"n/a",((INDEX(Historical!$C$7:$C$1381,MATCH(B504,Historical!$B$7:$B$1403,0))/INDEX(Historical!$F$7:$F$1372,MATCH(B504,Historical!$B$7:$B$1403,0)))^(1/3)-1)*100)</f>
        <v>7.7217345015941907</v>
      </c>
      <c r="U504" s="721">
        <f>IF(INDEX(Historical!$H$7:$H$1372,MATCH(B504,Historical!$B$7:$B$1403,0))=0,"n/a",((INDEX(Historical!$C$7:$C$1381,MATCH(B504,Historical!$B$7:$B$1403,0))/INDEX(Historical!$H$7:$H$1372,MATCH(B504,Historical!$B$7:$B$1403,0)))^(1/5)-1)*100)</f>
        <v>20.112443398143132</v>
      </c>
      <c r="V504" s="721" t="str">
        <f>IF(INDEX(Historical!$O$7:$O$1372,MATCH(B504,Historical!$B$7:$B$1403,0))=0,"n/a",((INDEX(Historical!$C$7:$C$1381,MATCH(B504,Historical!$B$7:$B$1403,0))/INDEX(Historical!$O$7:$O$1372,MATCH(B504,Historical!$B$7:$B$1403,0)))^(1/10)-1)*100)</f>
        <v>n/a</v>
      </c>
      <c r="W504" s="722" t="str">
        <f t="shared" si="124"/>
        <v>n/a</v>
      </c>
      <c r="X504" s="723" t="str">
        <f t="shared" si="125"/>
        <v>n/a</v>
      </c>
      <c r="Y504" s="958" t="s">
        <v>4409</v>
      </c>
      <c r="Z504" s="780">
        <f t="shared" si="126"/>
        <v>43.410852713178301</v>
      </c>
      <c r="AA504" s="788">
        <f t="shared" si="127"/>
        <v>10.844961240310077</v>
      </c>
      <c r="AB504" s="782">
        <v>12</v>
      </c>
      <c r="AC504" s="789">
        <v>1.29</v>
      </c>
      <c r="AD504" s="789">
        <v>1.0900000000000001</v>
      </c>
      <c r="AE504" s="789">
        <v>2.35</v>
      </c>
      <c r="AF504" s="789">
        <v>0.94</v>
      </c>
      <c r="AG504" s="789">
        <v>8.5</v>
      </c>
      <c r="AH504" s="789">
        <v>-21</v>
      </c>
      <c r="AI504" s="789">
        <v>13.19</v>
      </c>
      <c r="AJ504" s="789">
        <v>-1.2</v>
      </c>
      <c r="AK504" s="789">
        <v>10</v>
      </c>
      <c r="AL504" s="790">
        <v>151.09</v>
      </c>
      <c r="AM504" s="791">
        <v>3.5000000000000004</v>
      </c>
      <c r="AN504" s="789">
        <v>0</v>
      </c>
      <c r="AO504" s="792">
        <f t="shared" si="128"/>
        <v>13.270341342965292</v>
      </c>
      <c r="AP504" s="793">
        <f t="shared" si="129"/>
        <v>24.115302583275369</v>
      </c>
      <c r="AQ504" s="794">
        <f t="shared" si="130"/>
        <v>-32.688902794094368</v>
      </c>
      <c r="AR504" s="669">
        <f>INDEX(Historical!$C$7:$C$1381,MATCH(B504,Historical!$B$7:$B$1403,0))*IF(AH504="n/a",1.03,IF(AH504&lt;0,1.01,IF(AH504&gt;10,1.1,(1+AH504/100))))</f>
        <v>0.505</v>
      </c>
      <c r="AS504" s="788">
        <f t="shared" si="131"/>
        <v>0.5555000000000001</v>
      </c>
      <c r="AT504" s="788">
        <f t="shared" si="136"/>
        <v>0.6110500000000002</v>
      </c>
      <c r="AU504" s="788">
        <f t="shared" si="136"/>
        <v>0.67215500000000028</v>
      </c>
      <c r="AV504" s="788">
        <f t="shared" si="136"/>
        <v>0.73937050000000037</v>
      </c>
      <c r="AW504" s="780">
        <f t="shared" si="132"/>
        <v>3.0830755000000014</v>
      </c>
      <c r="AX504" s="795">
        <f t="shared" si="133"/>
        <v>22.037709077912805</v>
      </c>
      <c r="AY504" s="960">
        <v>0.72</v>
      </c>
      <c r="AZ504" s="791">
        <v>7.8299999999999992</v>
      </c>
      <c r="BA504" s="791">
        <v>-21.18</v>
      </c>
      <c r="BB504" s="791">
        <v>-13.65</v>
      </c>
      <c r="BC504" s="791">
        <v>-10.51</v>
      </c>
      <c r="BD504" s="933"/>
      <c r="BE504" s="641">
        <v>2014</v>
      </c>
      <c r="BF504" s="922">
        <f t="shared" si="134"/>
        <v>0</v>
      </c>
      <c r="BG504" s="847">
        <v>1</v>
      </c>
    </row>
    <row r="505" spans="1:59" ht="11.25" customHeight="1" x14ac:dyDescent="0.2">
      <c r="A505" s="905" t="s">
        <v>3872</v>
      </c>
      <c r="B505" s="899" t="s">
        <v>3873</v>
      </c>
      <c r="C505" s="957" t="s">
        <v>108</v>
      </c>
      <c r="D505" s="957" t="s">
        <v>4355</v>
      </c>
      <c r="E505" s="754">
        <v>6</v>
      </c>
      <c r="F505" s="1235">
        <v>741</v>
      </c>
      <c r="G505" s="1235" t="s">
        <v>106</v>
      </c>
      <c r="H505" s="1235" t="s">
        <v>106</v>
      </c>
      <c r="I505" s="898">
        <v>33.5</v>
      </c>
      <c r="J505" s="669">
        <f t="shared" si="121"/>
        <v>2.3880597014925375</v>
      </c>
      <c r="K505" s="901">
        <v>0.2</v>
      </c>
      <c r="L505" s="911">
        <v>4</v>
      </c>
      <c r="M505" s="660">
        <f t="shared" si="122"/>
        <v>0.8</v>
      </c>
      <c r="N505" s="894" t="s">
        <v>326</v>
      </c>
      <c r="O505" s="756">
        <v>0.18</v>
      </c>
      <c r="P505" s="890">
        <v>43447</v>
      </c>
      <c r="Q505" s="890">
        <v>43462</v>
      </c>
      <c r="R505" s="660">
        <f t="shared" si="123"/>
        <v>11.111111111111121</v>
      </c>
      <c r="S505" s="721">
        <f>IF(INDEX(Historical!$D$7:$D$1379,MATCH(B505,Historical!$B$7:$B$1403,0))=0,"n/a",(INDEX(Historical!$C$7:$C$1381,MATCH(B505,Historical!$B$7:$B$1403,0))/INDEX(Historical!$D$7:$D$1379,MATCH(B505,Historical!$B$7:$B$1403,0))-1)*100)</f>
        <v>8.1081081081081141</v>
      </c>
      <c r="T505" s="721">
        <f>IF(INDEX(Historical!$F$7:$F$1372,MATCH(B505,Historical!$B$7:$B$1403,0))=0,"n/a",((INDEX(Historical!$C$7:$C$1381,MATCH(B505,Historical!$B$7:$B$1403,0))/INDEX(Historical!$F$7:$F$1372,MATCH(B505,Historical!$B$7:$B$1403,0)))^(1/3)-1)*100)</f>
        <v>11.315078730200367</v>
      </c>
      <c r="U505" s="721">
        <f>IF(INDEX(Historical!$H$7:$H$1372,MATCH(B505,Historical!$B$7:$B$1403,0))=0,"n/a",((INDEX(Historical!$C$7:$C$1381,MATCH(B505,Historical!$B$7:$B$1403,0))/INDEX(Historical!$H$7:$H$1372,MATCH(B505,Historical!$B$7:$B$1403,0)))^(1/5)-1)*100)</f>
        <v>20.112443398143132</v>
      </c>
      <c r="V505" s="721">
        <f>IF(INDEX(Historical!$O$7:$O$1372,MATCH(B505,Historical!$B$7:$B$1403,0))=0,"n/a",((INDEX(Historical!$C$7:$C$1381,MATCH(B505,Historical!$B$7:$B$1403,0))/INDEX(Historical!$O$7:$O$1372,MATCH(B505,Historical!$B$7:$B$1403,0)))^(1/10)-1)*100)</f>
        <v>6.6556998173038506</v>
      </c>
      <c r="W505" s="722">
        <f t="shared" si="124"/>
        <v>3.0218375152457608</v>
      </c>
      <c r="X505" s="723">
        <f t="shared" si="125"/>
        <v>1.3870650619409057</v>
      </c>
      <c r="Y505" s="691" t="s">
        <v>4513</v>
      </c>
      <c r="Z505" s="669">
        <f t="shared" si="126"/>
        <v>29.197080291970799</v>
      </c>
      <c r="AA505" s="910">
        <f t="shared" si="127"/>
        <v>12.226277372262773</v>
      </c>
      <c r="AB505" s="911">
        <v>12</v>
      </c>
      <c r="AC505" s="889">
        <v>2.74</v>
      </c>
      <c r="AD505" s="889">
        <v>2.4500000000000002</v>
      </c>
      <c r="AE505" s="889">
        <v>3.38</v>
      </c>
      <c r="AF505" s="889">
        <v>1.29</v>
      </c>
      <c r="AG505" s="889">
        <v>10.199999999999999</v>
      </c>
      <c r="AH505" s="889">
        <v>15.7</v>
      </c>
      <c r="AI505" s="889">
        <v>5.07</v>
      </c>
      <c r="AJ505" s="889">
        <v>14.499999999999998</v>
      </c>
      <c r="AK505" s="889">
        <v>5</v>
      </c>
      <c r="AL505" s="902">
        <v>288.44</v>
      </c>
      <c r="AM505" s="896">
        <v>4</v>
      </c>
      <c r="AN505" s="889">
        <v>0.08</v>
      </c>
      <c r="AO505" s="762">
        <f t="shared" si="128"/>
        <v>10.274225727372896</v>
      </c>
      <c r="AP505" s="763">
        <f t="shared" si="129"/>
        <v>22.500503099635669</v>
      </c>
      <c r="AQ505" s="912">
        <f t="shared" si="130"/>
        <v>-16.275855572616791</v>
      </c>
      <c r="AR505" s="669">
        <f>INDEX(Historical!$C$7:$C$1381,MATCH(B505,Historical!$B$7:$B$1403,0))*IF(AH505="n/a",1.03,IF(AH505&lt;0,1.01,IF(AH505&gt;10,1.1,(1+AH505/100))))</f>
        <v>0.88000000000000012</v>
      </c>
      <c r="AS505" s="910">
        <f t="shared" si="131"/>
        <v>0.9246160000000001</v>
      </c>
      <c r="AT505" s="910">
        <f t="shared" si="136"/>
        <v>0.97084680000000012</v>
      </c>
      <c r="AU505" s="910">
        <f t="shared" si="136"/>
        <v>1.0193891400000001</v>
      </c>
      <c r="AV505" s="910">
        <f t="shared" si="136"/>
        <v>1.0703585970000002</v>
      </c>
      <c r="AW505" s="669">
        <f t="shared" si="132"/>
        <v>4.8652105370000012</v>
      </c>
      <c r="AX505" s="770">
        <f t="shared" si="133"/>
        <v>14.523016528358212</v>
      </c>
      <c r="AY505" s="959">
        <v>0.85</v>
      </c>
      <c r="AZ505" s="896">
        <v>22.43</v>
      </c>
      <c r="BA505" s="896">
        <v>-17.510000000000002</v>
      </c>
      <c r="BB505" s="896">
        <v>-12.64</v>
      </c>
      <c r="BC505" s="896">
        <v>-2.77</v>
      </c>
      <c r="BE505" s="641">
        <v>2014</v>
      </c>
      <c r="BF505" s="922">
        <f t="shared" si="134"/>
        <v>0</v>
      </c>
      <c r="BG505" s="906">
        <v>1</v>
      </c>
    </row>
    <row r="506" spans="1:59" ht="11.25" customHeight="1" x14ac:dyDescent="0.2">
      <c r="A506" s="887" t="s">
        <v>1435</v>
      </c>
      <c r="B506" s="899" t="s">
        <v>1436</v>
      </c>
      <c r="C506" s="957" t="s">
        <v>246</v>
      </c>
      <c r="D506" s="957" t="s">
        <v>4350</v>
      </c>
      <c r="E506" s="754">
        <v>11</v>
      </c>
      <c r="F506" s="1235">
        <v>332</v>
      </c>
      <c r="G506" s="1235" t="s">
        <v>106</v>
      </c>
      <c r="H506" s="1235" t="s">
        <v>106</v>
      </c>
      <c r="I506" s="898">
        <v>45.82</v>
      </c>
      <c r="J506" s="669">
        <f t="shared" si="121"/>
        <v>3.4919249236141425</v>
      </c>
      <c r="K506" s="901">
        <v>0.4</v>
      </c>
      <c r="L506" s="911">
        <v>4</v>
      </c>
      <c r="M506" s="660">
        <f t="shared" si="122"/>
        <v>1.6</v>
      </c>
      <c r="N506" s="894" t="s">
        <v>596</v>
      </c>
      <c r="O506" s="756">
        <v>0.36499999999999999</v>
      </c>
      <c r="P506" s="885">
        <v>43895</v>
      </c>
      <c r="Q506" s="885">
        <v>43910</v>
      </c>
      <c r="R506" s="660">
        <f t="shared" si="123"/>
        <v>9.5890410958904209</v>
      </c>
      <c r="S506" s="721">
        <f>IF(INDEX(Historical!$D$7:$D$1379,MATCH(B506,Historical!$B$7:$B$1403,0))=0,"n/a",(INDEX(Historical!$C$7:$C$1381,MATCH(B506,Historical!$B$7:$B$1403,0))/INDEX(Historical!$D$7:$D$1379,MATCH(B506,Historical!$B$7:$B$1403,0))-1)*100)</f>
        <v>10.606060606060597</v>
      </c>
      <c r="T506" s="721">
        <f>IF(INDEX(Historical!$F$7:$F$1372,MATCH(B506,Historical!$B$7:$B$1403,0))=0,"n/a",((INDEX(Historical!$C$7:$C$1381,MATCH(B506,Historical!$B$7:$B$1403,0))/INDEX(Historical!$F$7:$F$1372,MATCH(B506,Historical!$B$7:$B$1403,0)))^(1/3)-1)*100)</f>
        <v>13.444719403828165</v>
      </c>
      <c r="U506" s="721">
        <f>IF(INDEX(Historical!$H$7:$H$1372,MATCH(B506,Historical!$B$7:$B$1403,0))=0,"n/a",((INDEX(Historical!$C$7:$C$1381,MATCH(B506,Historical!$B$7:$B$1403,0))/INDEX(Historical!$H$7:$H$1372,MATCH(B506,Historical!$B$7:$B$1403,0)))^(1/5)-1)*100)</f>
        <v>13.948300628553811</v>
      </c>
      <c r="V506" s="721">
        <f>IF(INDEX(Historical!$O$7:$O$1372,MATCH(B506,Historical!$B$7:$B$1403,0))=0,"n/a",((INDEX(Historical!$C$7:$C$1381,MATCH(B506,Historical!$B$7:$B$1403,0))/INDEX(Historical!$O$7:$O$1372,MATCH(B506,Historical!$B$7:$B$1403,0)))^(1/10)-1)*100)</f>
        <v>41.616557862603209</v>
      </c>
      <c r="W506" s="722">
        <f t="shared" si="124"/>
        <v>0.33516228503577911</v>
      </c>
      <c r="X506" s="723">
        <f t="shared" si="125"/>
        <v>0.96863198809401474</v>
      </c>
      <c r="Y506" s="900" t="s">
        <v>821</v>
      </c>
      <c r="Z506" s="669">
        <f t="shared" si="126"/>
        <v>29.465930018416209</v>
      </c>
      <c r="AA506" s="910">
        <f t="shared" si="127"/>
        <v>8.4383057090239415</v>
      </c>
      <c r="AB506" s="911">
        <v>12</v>
      </c>
      <c r="AC506" s="889">
        <v>5.43</v>
      </c>
      <c r="AD506" s="889">
        <v>21.59</v>
      </c>
      <c r="AE506" s="889">
        <v>0.36</v>
      </c>
      <c r="AF506" s="889">
        <v>1.35</v>
      </c>
      <c r="AG506" s="889">
        <v>23.200000000000003</v>
      </c>
      <c r="AH506" s="889">
        <v>14.2</v>
      </c>
      <c r="AI506" s="889">
        <v>12.94</v>
      </c>
      <c r="AJ506" s="889">
        <v>14.399999999999999</v>
      </c>
      <c r="AK506" s="889">
        <v>0.38999999999999996</v>
      </c>
      <c r="AL506" s="902">
        <v>14450</v>
      </c>
      <c r="AM506" s="896">
        <v>1.6</v>
      </c>
      <c r="AN506" s="889">
        <v>0.34</v>
      </c>
      <c r="AO506" s="762">
        <f t="shared" si="128"/>
        <v>9.0019198431440106</v>
      </c>
      <c r="AP506" s="763">
        <f t="shared" si="129"/>
        <v>17.440225552167952</v>
      </c>
      <c r="AQ506" s="912">
        <f t="shared" si="130"/>
        <v>-28.845355559778341</v>
      </c>
      <c r="AR506" s="669">
        <f>INDEX(Historical!$C$7:$C$1381,MATCH(B506,Historical!$B$7:$B$1403,0))*IF(AH506="n/a",1.03,IF(AH506&lt;0,1.01,IF(AH506&gt;10,1.1,(1+AH506/100))))</f>
        <v>1.6060000000000001</v>
      </c>
      <c r="AS506" s="910">
        <f t="shared" si="131"/>
        <v>1.7666000000000002</v>
      </c>
      <c r="AT506" s="910">
        <f t="shared" si="136"/>
        <v>1.7734897400000003</v>
      </c>
      <c r="AU506" s="910">
        <f t="shared" si="136"/>
        <v>1.7804063499860003</v>
      </c>
      <c r="AV506" s="910">
        <f t="shared" si="136"/>
        <v>1.7873499347509458</v>
      </c>
      <c r="AW506" s="669">
        <f t="shared" si="132"/>
        <v>8.7138460247369469</v>
      </c>
      <c r="AX506" s="770">
        <f t="shared" si="133"/>
        <v>19.017560071446852</v>
      </c>
      <c r="AY506" s="959">
        <v>1.46</v>
      </c>
      <c r="AZ506" s="896">
        <v>7.79</v>
      </c>
      <c r="BA506" s="896">
        <v>-19.739999999999998</v>
      </c>
      <c r="BB506" s="896">
        <v>-13.3</v>
      </c>
      <c r="BC506" s="896">
        <v>-10.16</v>
      </c>
      <c r="BE506" s="641">
        <v>2011</v>
      </c>
      <c r="BF506" s="922">
        <f t="shared" si="134"/>
        <v>0</v>
      </c>
      <c r="BG506" s="906">
        <v>9.5</v>
      </c>
    </row>
    <row r="507" spans="1:59" ht="11.25" customHeight="1" x14ac:dyDescent="0.2">
      <c r="A507" s="887" t="s">
        <v>289</v>
      </c>
      <c r="B507" s="899" t="s">
        <v>290</v>
      </c>
      <c r="C507" s="957" t="s">
        <v>131</v>
      </c>
      <c r="D507" s="957" t="s">
        <v>4345</v>
      </c>
      <c r="E507" s="754">
        <v>44</v>
      </c>
      <c r="F507" s="1235">
        <v>57</v>
      </c>
      <c r="G507" s="1235" t="s">
        <v>37</v>
      </c>
      <c r="H507" s="1235" t="s">
        <v>37</v>
      </c>
      <c r="I507" s="889">
        <v>71.34</v>
      </c>
      <c r="J507" s="669">
        <f t="shared" si="121"/>
        <v>1.9764507989907483</v>
      </c>
      <c r="K507" s="901">
        <v>0.35249999999999998</v>
      </c>
      <c r="L507" s="911">
        <v>4</v>
      </c>
      <c r="M507" s="660">
        <f t="shared" si="122"/>
        <v>1.41</v>
      </c>
      <c r="N507" s="894" t="s">
        <v>148</v>
      </c>
      <c r="O507" s="756">
        <v>0.33750000000000002</v>
      </c>
      <c r="P507" s="885">
        <v>43707</v>
      </c>
      <c r="Q507" s="885">
        <v>43723</v>
      </c>
      <c r="R507" s="660">
        <f t="shared" si="123"/>
        <v>4.4444444444444313</v>
      </c>
      <c r="S507" s="721">
        <f>IF(INDEX(Historical!$D$7:$D$1379,MATCH(B507,Historical!$B$7:$B$1403,0))=0,"n/a",(INDEX(Historical!$C$7:$C$1381,MATCH(B507,Historical!$B$7:$B$1403,0))/INDEX(Historical!$D$7:$D$1379,MATCH(B507,Historical!$B$7:$B$1403,0))-1)*100)</f>
        <v>4.5454545454545414</v>
      </c>
      <c r="T507" s="721">
        <f>IF(INDEX(Historical!$F$7:$F$1372,MATCH(B507,Historical!$B$7:$B$1403,0))=0,"n/a",((INDEX(Historical!$C$7:$C$1381,MATCH(B507,Historical!$B$7:$B$1403,0))/INDEX(Historical!$F$7:$F$1372,MATCH(B507,Historical!$B$7:$B$1403,0)))^(1/3)-1)*100)</f>
        <v>4.6238457750613193</v>
      </c>
      <c r="U507" s="721">
        <f>IF(INDEX(Historical!$H$7:$H$1372,MATCH(B507,Historical!$B$7:$B$1403,0))=0,"n/a",((INDEX(Historical!$C$7:$C$1381,MATCH(B507,Historical!$B$7:$B$1403,0))/INDEX(Historical!$H$7:$H$1372,MATCH(B507,Historical!$B$7:$B$1403,0)))^(1/5)-1)*100)</f>
        <v>4.4795491178031499</v>
      </c>
      <c r="V507" s="721">
        <f>IF(INDEX(Historical!$O$7:$O$1372,MATCH(B507,Historical!$B$7:$B$1403,0))=0,"n/a",((INDEX(Historical!$C$7:$C$1381,MATCH(B507,Historical!$B$7:$B$1403,0))/INDEX(Historical!$O$7:$O$1372,MATCH(B507,Historical!$B$7:$B$1403,0)))^(1/10)-1)*100)</f>
        <v>3.5513583374495283</v>
      </c>
      <c r="W507" s="722">
        <f t="shared" si="124"/>
        <v>1.2613621865655547</v>
      </c>
      <c r="X507" s="723">
        <f t="shared" si="125"/>
        <v>1.8664787990846459</v>
      </c>
      <c r="Y507" s="682"/>
      <c r="Z507" s="669">
        <f t="shared" si="126"/>
        <v>56.399999999999991</v>
      </c>
      <c r="AA507" s="910">
        <f t="shared" si="127"/>
        <v>28.536000000000001</v>
      </c>
      <c r="AB507" s="911">
        <v>12</v>
      </c>
      <c r="AC507" s="889">
        <v>2.5</v>
      </c>
      <c r="AD507" s="889">
        <v>7.14</v>
      </c>
      <c r="AE507" s="889">
        <v>4.3899999999999997</v>
      </c>
      <c r="AF507" s="889">
        <v>2.91</v>
      </c>
      <c r="AG507" s="889">
        <v>10.4</v>
      </c>
      <c r="AH507" s="889">
        <v>11</v>
      </c>
      <c r="AI507" s="889" t="s">
        <v>136</v>
      </c>
      <c r="AJ507" s="889">
        <v>2.4</v>
      </c>
      <c r="AK507" s="889">
        <v>4</v>
      </c>
      <c r="AL507" s="902">
        <v>2490</v>
      </c>
      <c r="AM507" s="896">
        <v>0.19</v>
      </c>
      <c r="AN507" s="889">
        <v>0.67</v>
      </c>
      <c r="AO507" s="762">
        <f t="shared" si="128"/>
        <v>-22.080000083206102</v>
      </c>
      <c r="AP507" s="763">
        <f t="shared" si="129"/>
        <v>6.455999916793898</v>
      </c>
      <c r="AQ507" s="912">
        <f t="shared" si="130"/>
        <v>92.110801362130616</v>
      </c>
      <c r="AR507" s="669">
        <f>INDEX(Historical!$C$7:$C$1381,MATCH(B507,Historical!$B$7:$B$1403,0))*IF(AH507="n/a",1.03,IF(AH507&lt;0,1.01,IF(AH507&gt;10,1.1,(1+AH507/100))))</f>
        <v>1.518</v>
      </c>
      <c r="AS507" s="910">
        <f t="shared" si="131"/>
        <v>1.5635400000000002</v>
      </c>
      <c r="AT507" s="910">
        <f t="shared" ref="AT507:AV526" si="137">IF($AK507="n/a",1.03*AS507,IF($AK507&lt;0,1.01*AS507,IF($AK507&gt;10,1.1*AS507,(1+$AK507/100)*AS507)))</f>
        <v>1.6260816000000002</v>
      </c>
      <c r="AU507" s="910">
        <f t="shared" si="137"/>
        <v>1.6911248640000003</v>
      </c>
      <c r="AV507" s="910">
        <f t="shared" si="137"/>
        <v>1.7587698585600005</v>
      </c>
      <c r="AW507" s="669">
        <f t="shared" si="132"/>
        <v>8.1575163225600011</v>
      </c>
      <c r="AX507" s="770">
        <f t="shared" si="133"/>
        <v>11.434701881917579</v>
      </c>
      <c r="AY507" s="959">
        <v>0.39</v>
      </c>
      <c r="AZ507" s="896">
        <v>12.68</v>
      </c>
      <c r="BA507" s="896">
        <v>-14.32</v>
      </c>
      <c r="BB507" s="896">
        <v>-10.040000000000001</v>
      </c>
      <c r="BC507" s="896">
        <v>-5.65</v>
      </c>
      <c r="BE507" s="641">
        <v>1976</v>
      </c>
      <c r="BF507" s="922">
        <f t="shared" si="134"/>
        <v>4</v>
      </c>
      <c r="BG507" s="906">
        <v>4.3</v>
      </c>
    </row>
    <row r="508" spans="1:59" ht="11.25" customHeight="1" x14ac:dyDescent="0.2">
      <c r="A508" s="895" t="s">
        <v>277</v>
      </c>
      <c r="B508" s="899" t="s">
        <v>278</v>
      </c>
      <c r="C508" s="957" t="s">
        <v>112</v>
      </c>
      <c r="D508" s="957" t="s">
        <v>4338</v>
      </c>
      <c r="E508" s="754">
        <v>28</v>
      </c>
      <c r="F508" s="1235">
        <v>104</v>
      </c>
      <c r="G508" s="1214" t="s">
        <v>106</v>
      </c>
      <c r="H508" s="1214" t="s">
        <v>106</v>
      </c>
      <c r="I508" s="889">
        <v>69.45</v>
      </c>
      <c r="J508" s="669">
        <f t="shared" si="121"/>
        <v>2.419006479481641</v>
      </c>
      <c r="K508" s="908">
        <v>0.42</v>
      </c>
      <c r="L508" s="911">
        <v>4</v>
      </c>
      <c r="M508" s="660">
        <f t="shared" si="122"/>
        <v>1.68</v>
      </c>
      <c r="N508" s="894" t="s">
        <v>720</v>
      </c>
      <c r="O508" s="757">
        <v>0.375</v>
      </c>
      <c r="P508" s="885">
        <v>43935</v>
      </c>
      <c r="Q508" s="885">
        <v>43951</v>
      </c>
      <c r="R508" s="660">
        <f t="shared" si="123"/>
        <v>11.999999999999995</v>
      </c>
      <c r="S508" s="721">
        <f>IF(INDEX(Historical!$D$7:$D$1379,MATCH(B508,Historical!$B$7:$B$1403,0))=0,"n/a",(INDEX(Historical!$C$7:$C$1381,MATCH(B508,Historical!$B$7:$B$1403,0))/INDEX(Historical!$D$7:$D$1379,MATCH(B508,Historical!$B$7:$B$1403,0))-1)*100)</f>
        <v>14.453125</v>
      </c>
      <c r="T508" s="721">
        <f>IF(INDEX(Historical!$F$7:$F$1372,MATCH(B508,Historical!$B$7:$B$1403,0))=0,"n/a",((INDEX(Historical!$C$7:$C$1381,MATCH(B508,Historical!$B$7:$B$1403,0))/INDEX(Historical!$F$7:$F$1372,MATCH(B508,Historical!$B$7:$B$1403,0)))^(1/3)-1)*100)</f>
        <v>13.011817849157147</v>
      </c>
      <c r="U508" s="721">
        <f>IF(INDEX(Historical!$H$7:$H$1372,MATCH(B508,Historical!$B$7:$B$1403,0))=0,"n/a",((INDEX(Historical!$C$7:$C$1381,MATCH(B508,Historical!$B$7:$B$1403,0))/INDEX(Historical!$H$7:$H$1372,MATCH(B508,Historical!$B$7:$B$1403,0)))^(1/5)-1)*100)</f>
        <v>8.4842277526471896</v>
      </c>
      <c r="V508" s="721">
        <f>IF(INDEX(Historical!$O$7:$O$1372,MATCH(B508,Historical!$B$7:$B$1403,0))=0,"n/a",((INDEX(Historical!$C$7:$C$1381,MATCH(B508,Historical!$B$7:$B$1403,0))/INDEX(Historical!$O$7:$O$1372,MATCH(B508,Historical!$B$7:$B$1403,0)))^(1/10)-1)*100)</f>
        <v>5.4712073135550154</v>
      </c>
      <c r="W508" s="722">
        <f t="shared" si="124"/>
        <v>1.5507048566095021</v>
      </c>
      <c r="X508" s="723">
        <f t="shared" si="125"/>
        <v>0.60171828032958796</v>
      </c>
      <c r="Y508" s="899"/>
      <c r="Z508" s="669">
        <f t="shared" si="126"/>
        <v>43.636363636363633</v>
      </c>
      <c r="AA508" s="910">
        <f t="shared" si="127"/>
        <v>18.038961038961038</v>
      </c>
      <c r="AB508" s="911">
        <v>12</v>
      </c>
      <c r="AC508" s="889">
        <v>3.85</v>
      </c>
      <c r="AD508" s="889">
        <v>1.8</v>
      </c>
      <c r="AE508" s="889">
        <v>3.08</v>
      </c>
      <c r="AF508" s="889">
        <v>2.73</v>
      </c>
      <c r="AG508" s="889">
        <v>16</v>
      </c>
      <c r="AH508" s="889">
        <v>52.7</v>
      </c>
      <c r="AI508" s="889">
        <v>5.52</v>
      </c>
      <c r="AJ508" s="889">
        <v>14.099999999999998</v>
      </c>
      <c r="AK508" s="889">
        <v>10</v>
      </c>
      <c r="AL508" s="902">
        <v>1710</v>
      </c>
      <c r="AM508" s="896">
        <v>0.3</v>
      </c>
      <c r="AN508" s="889">
        <v>0.49</v>
      </c>
      <c r="AO508" s="762">
        <f t="shared" si="128"/>
        <v>-7.1357268068322064</v>
      </c>
      <c r="AP508" s="763">
        <f t="shared" si="129"/>
        <v>10.903234232128831</v>
      </c>
      <c r="AQ508" s="912">
        <f t="shared" si="130"/>
        <v>47.943478150517763</v>
      </c>
      <c r="AR508" s="669">
        <f>INDEX(Historical!$C$7:$C$1381,MATCH(B508,Historical!$B$7:$B$1403,0))*IF(AH508="n/a",1.03,IF(AH508&lt;0,1.01,IF(AH508&gt;10,1.1,(1+AH508/100))))</f>
        <v>1.6115000000000002</v>
      </c>
      <c r="AS508" s="910">
        <f t="shared" si="131"/>
        <v>1.7004547999999999</v>
      </c>
      <c r="AT508" s="910">
        <f t="shared" si="137"/>
        <v>1.8705002800000001</v>
      </c>
      <c r="AU508" s="910">
        <f t="shared" si="137"/>
        <v>2.0575503080000002</v>
      </c>
      <c r="AV508" s="910">
        <f t="shared" si="137"/>
        <v>2.2633053388000004</v>
      </c>
      <c r="AW508" s="669">
        <f t="shared" si="132"/>
        <v>9.5033107268000006</v>
      </c>
      <c r="AX508" s="770">
        <f t="shared" si="133"/>
        <v>13.683672752771777</v>
      </c>
      <c r="AY508" s="959">
        <v>0.68</v>
      </c>
      <c r="AZ508" s="896">
        <v>24.66</v>
      </c>
      <c r="BA508" s="896">
        <v>-17.27</v>
      </c>
      <c r="BB508" s="896">
        <v>-11.27</v>
      </c>
      <c r="BC508" s="896">
        <v>0.15</v>
      </c>
      <c r="BE508" s="641">
        <v>1993</v>
      </c>
      <c r="BF508" s="922">
        <f t="shared" si="134"/>
        <v>2</v>
      </c>
      <c r="BG508" s="906">
        <v>7.5</v>
      </c>
    </row>
    <row r="509" spans="1:59" ht="11.25" customHeight="1" x14ac:dyDescent="0.2">
      <c r="A509" s="895" t="s">
        <v>3866</v>
      </c>
      <c r="B509" s="899" t="s">
        <v>3867</v>
      </c>
      <c r="C509" s="957" t="s">
        <v>112</v>
      </c>
      <c r="D509" s="957" t="s">
        <v>4338</v>
      </c>
      <c r="E509" s="754">
        <v>7</v>
      </c>
      <c r="F509" s="1235">
        <v>720</v>
      </c>
      <c r="G509" s="1235" t="s">
        <v>106</v>
      </c>
      <c r="H509" s="1235" t="s">
        <v>106</v>
      </c>
      <c r="I509" s="898">
        <v>38.99</v>
      </c>
      <c r="J509" s="669">
        <f t="shared" si="121"/>
        <v>3.1084893562451907</v>
      </c>
      <c r="K509" s="901">
        <v>0.30299999999999999</v>
      </c>
      <c r="L509" s="911">
        <v>4</v>
      </c>
      <c r="M509" s="660">
        <f t="shared" si="122"/>
        <v>1.212</v>
      </c>
      <c r="N509" s="894" t="s">
        <v>135</v>
      </c>
      <c r="O509" s="756">
        <v>0.27500000000000002</v>
      </c>
      <c r="P509" s="885">
        <v>43886</v>
      </c>
      <c r="Q509" s="885">
        <v>43901</v>
      </c>
      <c r="R509" s="660">
        <f t="shared" si="123"/>
        <v>10.181818181818169</v>
      </c>
      <c r="S509" s="721">
        <f>IF(INDEX(Historical!$D$7:$D$1379,MATCH(B509,Historical!$B$7:$B$1403,0))=0,"n/a",(INDEX(Historical!$C$7:$C$1381,MATCH(B509,Historical!$B$7:$B$1403,0))/INDEX(Historical!$D$7:$D$1379,MATCH(B509,Historical!$B$7:$B$1403,0))-1)*100)</f>
        <v>10.000000000000009</v>
      </c>
      <c r="T509" s="721">
        <f>IF(INDEX(Historical!$F$7:$F$1372,MATCH(B509,Historical!$B$7:$B$1403,0))=0,"n/a",((INDEX(Historical!$C$7:$C$1381,MATCH(B509,Historical!$B$7:$B$1403,0))/INDEX(Historical!$F$7:$F$1372,MATCH(B509,Historical!$B$7:$B$1403,0)))^(1/3)-1)*100)</f>
        <v>10.108748000069712</v>
      </c>
      <c r="U509" s="721">
        <f>IF(INDEX(Historical!$H$7:$H$1372,MATCH(B509,Historical!$B$7:$B$1403,0))=0,"n/a",((INDEX(Historical!$C$7:$C$1381,MATCH(B509,Historical!$B$7:$B$1403,0))/INDEX(Historical!$H$7:$H$1372,MATCH(B509,Historical!$B$7:$B$1403,0)))^(1/5)-1)*100)</f>
        <v>10.097321782112157</v>
      </c>
      <c r="V509" s="721" t="str">
        <f>IF(INDEX(Historical!$O$7:$O$1372,MATCH(B509,Historical!$B$7:$B$1403,0))=0,"n/a",((INDEX(Historical!$C$7:$C$1381,MATCH(B509,Historical!$B$7:$B$1403,0))/INDEX(Historical!$O$7:$O$1372,MATCH(B509,Historical!$B$7:$B$1403,0)))^(1/10)-1)*100)</f>
        <v>n/a</v>
      </c>
      <c r="W509" s="722" t="str">
        <f t="shared" si="124"/>
        <v>n/a</v>
      </c>
      <c r="X509" s="723">
        <f t="shared" si="125"/>
        <v>0.69159738233644918</v>
      </c>
      <c r="Y509" s="679"/>
      <c r="Z509" s="669">
        <f t="shared" si="126"/>
        <v>64.468085106382972</v>
      </c>
      <c r="AA509" s="910">
        <f t="shared" si="127"/>
        <v>20.739361702127663</v>
      </c>
      <c r="AB509" s="911">
        <v>12</v>
      </c>
      <c r="AC509" s="889">
        <v>1.88</v>
      </c>
      <c r="AD509" s="889">
        <v>1.48</v>
      </c>
      <c r="AE509" s="889">
        <v>2.88</v>
      </c>
      <c r="AF509" s="889">
        <v>2.0299999999999998</v>
      </c>
      <c r="AG509" s="889">
        <v>10.199999999999999</v>
      </c>
      <c r="AH509" s="889">
        <v>10.4</v>
      </c>
      <c r="AI509" s="889">
        <v>10.5</v>
      </c>
      <c r="AJ509" s="889">
        <v>14.6</v>
      </c>
      <c r="AK509" s="889">
        <v>14.000000000000002</v>
      </c>
      <c r="AL509" s="902">
        <v>1770</v>
      </c>
      <c r="AM509" s="896">
        <v>1.2</v>
      </c>
      <c r="AN509" s="889">
        <v>1.04</v>
      </c>
      <c r="AO509" s="762">
        <f t="shared" si="128"/>
        <v>-7.5335505637703157</v>
      </c>
      <c r="AP509" s="763">
        <f t="shared" si="129"/>
        <v>13.205811138357348</v>
      </c>
      <c r="AQ509" s="912">
        <f t="shared" si="130"/>
        <v>36.790032540255169</v>
      </c>
      <c r="AR509" s="669">
        <f>INDEX(Historical!$C$7:$C$1381,MATCH(B509,Historical!$B$7:$B$1403,0))*IF(AH509="n/a",1.03,IF(AH509&lt;0,1.01,IF(AH509&gt;10,1.1,(1+AH509/100))))</f>
        <v>1.2100000000000002</v>
      </c>
      <c r="AS509" s="910">
        <f t="shared" si="131"/>
        <v>1.3310000000000004</v>
      </c>
      <c r="AT509" s="910">
        <f t="shared" si="137"/>
        <v>1.4641000000000006</v>
      </c>
      <c r="AU509" s="910">
        <f t="shared" si="137"/>
        <v>1.6105100000000008</v>
      </c>
      <c r="AV509" s="910">
        <f t="shared" si="137"/>
        <v>1.7715610000000011</v>
      </c>
      <c r="AW509" s="669">
        <f t="shared" si="132"/>
        <v>7.3871710000000022</v>
      </c>
      <c r="AX509" s="770">
        <f t="shared" si="133"/>
        <v>18.946322133880486</v>
      </c>
      <c r="AY509" s="959">
        <v>1.45</v>
      </c>
      <c r="AZ509" s="896">
        <v>34.36</v>
      </c>
      <c r="BA509" s="896">
        <v>-14.78</v>
      </c>
      <c r="BB509" s="896">
        <v>-2.82</v>
      </c>
      <c r="BC509" s="896">
        <v>9.370000000000001</v>
      </c>
      <c r="BE509" s="641">
        <v>2014</v>
      </c>
      <c r="BF509" s="922">
        <f t="shared" si="134"/>
        <v>0</v>
      </c>
      <c r="BG509" s="906">
        <v>4</v>
      </c>
    </row>
    <row r="510" spans="1:59" ht="11.25" customHeight="1" x14ac:dyDescent="0.2">
      <c r="A510" s="887" t="s">
        <v>273</v>
      </c>
      <c r="B510" s="899" t="s">
        <v>274</v>
      </c>
      <c r="C510" s="957" t="s">
        <v>128</v>
      </c>
      <c r="D510" s="957" t="s">
        <v>4343</v>
      </c>
      <c r="E510" s="754">
        <v>33</v>
      </c>
      <c r="F510" s="1235">
        <v>83</v>
      </c>
      <c r="G510" s="1213" t="s">
        <v>37</v>
      </c>
      <c r="H510" s="1213" t="s">
        <v>37</v>
      </c>
      <c r="I510" s="889">
        <v>146.19</v>
      </c>
      <c r="J510" s="669">
        <f t="shared" si="121"/>
        <v>1.6964224639168204</v>
      </c>
      <c r="K510" s="908">
        <v>0.62</v>
      </c>
      <c r="L510" s="911">
        <v>4</v>
      </c>
      <c r="M510" s="660">
        <f t="shared" si="122"/>
        <v>2.48</v>
      </c>
      <c r="N510" s="894" t="s">
        <v>219</v>
      </c>
      <c r="O510" s="757">
        <v>0.56999999999999995</v>
      </c>
      <c r="P510" s="885">
        <v>43828</v>
      </c>
      <c r="Q510" s="885">
        <v>43758</v>
      </c>
      <c r="R510" s="660">
        <f t="shared" si="123"/>
        <v>8.771929824561413</v>
      </c>
      <c r="S510" s="721">
        <f>IF(INDEX(Historical!$D$7:$D$1379,MATCH(B510,Historical!$B$7:$B$1403,0))=0,"n/a",(INDEX(Historical!$C$7:$C$1381,MATCH(B510,Historical!$B$7:$B$1403,0))/INDEX(Historical!$D$7:$D$1379,MATCH(B510,Historical!$B$7:$B$1403,0))-1)*100)</f>
        <v>9.6153846153846025</v>
      </c>
      <c r="T510" s="721">
        <f>IF(INDEX(Historical!$F$7:$F$1372,MATCH(B510,Historical!$B$7:$B$1403,0))=0,"n/a",((INDEX(Historical!$C$7:$C$1381,MATCH(B510,Historical!$B$7:$B$1403,0))/INDEX(Historical!$F$7:$F$1372,MATCH(B510,Historical!$B$7:$B$1403,0)))^(1/3)-1)*100)</f>
        <v>9.8505241180611556</v>
      </c>
      <c r="U510" s="721">
        <f>IF(INDEX(Historical!$H$7:$H$1372,MATCH(B510,Historical!$B$7:$B$1403,0))=0,"n/a",((INDEX(Historical!$C$7:$C$1381,MATCH(B510,Historical!$B$7:$B$1403,0))/INDEX(Historical!$H$7:$H$1372,MATCH(B510,Historical!$B$7:$B$1403,0)))^(1/5)-1)*100)</f>
        <v>9.0271416315252928</v>
      </c>
      <c r="V510" s="721">
        <f>IF(INDEX(Historical!$O$7:$O$1372,MATCH(B510,Historical!$B$7:$B$1403,0))=0,"n/a",((INDEX(Historical!$C$7:$C$1381,MATCH(B510,Historical!$B$7:$B$1403,0))/INDEX(Historical!$O$7:$O$1372,MATCH(B510,Historical!$B$7:$B$1403,0)))^(1/10)-1)*100)</f>
        <v>9.0351088313816561</v>
      </c>
      <c r="W510" s="722">
        <f t="shared" si="124"/>
        <v>0.99911819547444847</v>
      </c>
      <c r="X510" s="723">
        <f t="shared" si="125"/>
        <v>0.96033421611971193</v>
      </c>
      <c r="Y510" s="899" t="s">
        <v>3982</v>
      </c>
      <c r="Z510" s="669">
        <f t="shared" si="126"/>
        <v>47.418738049713191</v>
      </c>
      <c r="AA510" s="910">
        <f t="shared" si="127"/>
        <v>27.952198852772465</v>
      </c>
      <c r="AB510" s="911">
        <v>11</v>
      </c>
      <c r="AC510" s="893">
        <v>5.23</v>
      </c>
      <c r="AD510" s="893">
        <v>5.59</v>
      </c>
      <c r="AE510" s="893">
        <v>3.67</v>
      </c>
      <c r="AF510" s="893">
        <v>5.64</v>
      </c>
      <c r="AG510" s="889">
        <v>20.599999999999998</v>
      </c>
      <c r="AH510" s="893">
        <v>10.199999999999999</v>
      </c>
      <c r="AI510" s="893">
        <v>7.17</v>
      </c>
      <c r="AJ510" s="889">
        <v>9.4</v>
      </c>
      <c r="AK510" s="889">
        <v>5</v>
      </c>
      <c r="AL510" s="726">
        <v>19620</v>
      </c>
      <c r="AM510" s="896">
        <v>6.9999999999999993E-2</v>
      </c>
      <c r="AN510" s="889">
        <v>1.26</v>
      </c>
      <c r="AO510" s="762">
        <f t="shared" si="128"/>
        <v>-17.228634757330354</v>
      </c>
      <c r="AP510" s="763">
        <f t="shared" si="129"/>
        <v>10.723564095442113</v>
      </c>
      <c r="AQ510" s="912">
        <f t="shared" si="130"/>
        <v>164.701426373722</v>
      </c>
      <c r="AR510" s="669">
        <f>INDEX(Historical!$C$7:$C$1381,MATCH(B510,Historical!$B$7:$B$1403,0))*IF(AH510="n/a",1.03,IF(AH510&lt;0,1.01,IF(AH510&gt;10,1.1,(1+AH510/100))))</f>
        <v>2.508</v>
      </c>
      <c r="AS510" s="910">
        <f t="shared" si="131"/>
        <v>2.6878236000000002</v>
      </c>
      <c r="AT510" s="910">
        <f t="shared" si="137"/>
        <v>2.8222147800000004</v>
      </c>
      <c r="AU510" s="910">
        <f t="shared" si="137"/>
        <v>2.9633255190000005</v>
      </c>
      <c r="AV510" s="910">
        <f t="shared" si="137"/>
        <v>3.1114917949500005</v>
      </c>
      <c r="AW510" s="669">
        <f t="shared" si="132"/>
        <v>14.092855693950002</v>
      </c>
      <c r="AX510" s="770">
        <f t="shared" si="133"/>
        <v>9.6400955564334101</v>
      </c>
      <c r="AY510" s="959">
        <v>7.0000000000000007E-2</v>
      </c>
      <c r="AZ510" s="896">
        <v>9.6100000000000012</v>
      </c>
      <c r="BA510" s="896">
        <v>-16.259999999999998</v>
      </c>
      <c r="BB510" s="896">
        <v>-11.95</v>
      </c>
      <c r="BC510" s="896">
        <v>-9.89</v>
      </c>
      <c r="BE510" s="641">
        <v>1987</v>
      </c>
      <c r="BF510" s="922">
        <f t="shared" si="134"/>
        <v>3</v>
      </c>
      <c r="BG510" s="906">
        <v>6.8000000000000007</v>
      </c>
    </row>
    <row r="511" spans="1:59" ht="11.25" customHeight="1" x14ac:dyDescent="0.2">
      <c r="A511" s="895" t="s">
        <v>1477</v>
      </c>
      <c r="B511" s="899" t="s">
        <v>1478</v>
      </c>
      <c r="C511" s="957" t="s">
        <v>4207</v>
      </c>
      <c r="D511" s="957" t="s">
        <v>4342</v>
      </c>
      <c r="E511" s="754">
        <v>9</v>
      </c>
      <c r="F511" s="1235">
        <v>437</v>
      </c>
      <c r="G511" s="1158" t="s">
        <v>106</v>
      </c>
      <c r="H511" s="1158" t="s">
        <v>106</v>
      </c>
      <c r="I511" s="898">
        <v>100.19</v>
      </c>
      <c r="J511" s="669">
        <f t="shared" si="121"/>
        <v>0.79848288252320587</v>
      </c>
      <c r="K511" s="901">
        <v>0.2</v>
      </c>
      <c r="L511" s="911">
        <v>4</v>
      </c>
      <c r="M511" s="660">
        <f t="shared" si="122"/>
        <v>0.8</v>
      </c>
      <c r="N511" s="894" t="s">
        <v>249</v>
      </c>
      <c r="O511" s="756">
        <v>0.18</v>
      </c>
      <c r="P511" s="890">
        <v>43244</v>
      </c>
      <c r="Q511" s="890">
        <v>43259</v>
      </c>
      <c r="R511" s="660">
        <f t="shared" si="123"/>
        <v>11.111111111111121</v>
      </c>
      <c r="S511" s="721">
        <f>IF(INDEX(Historical!$D$7:$D$1379,MATCH(B511,Historical!$B$7:$B$1403,0))=0,"n/a",(INDEX(Historical!$C$7:$C$1381,MATCH(B511,Historical!$B$7:$B$1403,0))/INDEX(Historical!$D$7:$D$1379,MATCH(B511,Historical!$B$7:$B$1403,0))-1)*100)</f>
        <v>2.5641025641025772</v>
      </c>
      <c r="T511" s="721">
        <f>IF(INDEX(Historical!$F$7:$F$1372,MATCH(B511,Historical!$B$7:$B$1403,0))=0,"n/a",((INDEX(Historical!$C$7:$C$1381,MATCH(B511,Historical!$B$7:$B$1403,0))/INDEX(Historical!$F$7:$F$1372,MATCH(B511,Historical!$B$7:$B$1403,0)))^(1/3)-1)*100)</f>
        <v>5.5667191978000741</v>
      </c>
      <c r="U511" s="721">
        <f>IF(INDEX(Historical!$H$7:$H$1372,MATCH(B511,Historical!$B$7:$B$1403,0))=0,"n/a",((INDEX(Historical!$C$7:$C$1381,MATCH(B511,Historical!$B$7:$B$1403,0))/INDEX(Historical!$H$7:$H$1372,MATCH(B511,Historical!$B$7:$B$1403,0)))^(1/5)-1)*100)</f>
        <v>4.0805880734757549</v>
      </c>
      <c r="V511" s="721" t="str">
        <f>IF(INDEX(Historical!$O$7:$O$1372,MATCH(B511,Historical!$B$7:$B$1403,0))=0,"n/a",((INDEX(Historical!$C$7:$C$1381,MATCH(B511,Historical!$B$7:$B$1403,0))/INDEX(Historical!$O$7:$O$1372,MATCH(B511,Historical!$B$7:$B$1403,0)))^(1/10)-1)*100)</f>
        <v>n/a</v>
      </c>
      <c r="W511" s="722" t="str">
        <f t="shared" si="124"/>
        <v>n/a</v>
      </c>
      <c r="X511" s="723">
        <f t="shared" si="125"/>
        <v>6.7447736751665377E-2</v>
      </c>
      <c r="Y511" s="691" t="s">
        <v>4514</v>
      </c>
      <c r="Z511" s="669">
        <f t="shared" si="126"/>
        <v>31.496062992125985</v>
      </c>
      <c r="AA511" s="910">
        <f t="shared" si="127"/>
        <v>39.444881889763778</v>
      </c>
      <c r="AB511" s="911">
        <v>12</v>
      </c>
      <c r="AC511" s="889">
        <v>2.54</v>
      </c>
      <c r="AD511" s="889">
        <v>53.26</v>
      </c>
      <c r="AE511" s="889">
        <v>2.97</v>
      </c>
      <c r="AF511" s="889">
        <v>2.79</v>
      </c>
      <c r="AG511" s="889">
        <v>11.200000000000001</v>
      </c>
      <c r="AH511" s="889">
        <v>14.399999999999999</v>
      </c>
      <c r="AI511" s="889">
        <v>29.849999999999998</v>
      </c>
      <c r="AJ511" s="889">
        <v>60.5</v>
      </c>
      <c r="AK511" s="889">
        <v>0.74</v>
      </c>
      <c r="AL511" s="902">
        <v>5650</v>
      </c>
      <c r="AM511" s="896">
        <v>0.2</v>
      </c>
      <c r="AN511" s="889">
        <v>0.45</v>
      </c>
      <c r="AO511" s="762">
        <f t="shared" si="128"/>
        <v>-34.565810933764816</v>
      </c>
      <c r="AP511" s="763">
        <f t="shared" si="129"/>
        <v>4.8790709559989605</v>
      </c>
      <c r="AQ511" s="912">
        <f t="shared" si="130"/>
        <v>121.15979187751802</v>
      </c>
      <c r="AR511" s="669">
        <f>INDEX(Historical!$C$7:$C$1381,MATCH(B511,Historical!$B$7:$B$1403,0))*IF(AH511="n/a",1.03,IF(AH511&lt;0,1.01,IF(AH511&gt;10,1.1,(1+AH511/100))))</f>
        <v>0.88000000000000012</v>
      </c>
      <c r="AS511" s="910">
        <f t="shared" si="131"/>
        <v>0.96800000000000019</v>
      </c>
      <c r="AT511" s="910">
        <f t="shared" si="137"/>
        <v>0.97516320000000023</v>
      </c>
      <c r="AU511" s="910">
        <f t="shared" si="137"/>
        <v>0.98237940768000032</v>
      </c>
      <c r="AV511" s="910">
        <f t="shared" si="137"/>
        <v>0.98964901529683236</v>
      </c>
      <c r="AW511" s="669">
        <f t="shared" si="132"/>
        <v>4.7951916229768337</v>
      </c>
      <c r="AX511" s="770">
        <f t="shared" si="133"/>
        <v>4.7860980367070907</v>
      </c>
      <c r="AY511" s="959">
        <v>1.54</v>
      </c>
      <c r="AZ511" s="896">
        <v>42.17</v>
      </c>
      <c r="BA511" s="896">
        <v>-18.079999999999998</v>
      </c>
      <c r="BB511" s="896">
        <v>-10.11</v>
      </c>
      <c r="BC511" s="896">
        <v>6.47</v>
      </c>
      <c r="BE511" s="641">
        <v>2011</v>
      </c>
      <c r="BF511" s="922">
        <f t="shared" si="134"/>
        <v>0</v>
      </c>
      <c r="BG511" s="906">
        <v>6.7</v>
      </c>
    </row>
    <row r="512" spans="1:59" ht="11.25" customHeight="1" x14ac:dyDescent="0.2">
      <c r="A512" s="887" t="s">
        <v>1449</v>
      </c>
      <c r="B512" s="899" t="s">
        <v>1450</v>
      </c>
      <c r="C512" s="957" t="s">
        <v>108</v>
      </c>
      <c r="D512" s="957" t="s">
        <v>4351</v>
      </c>
      <c r="E512" s="754">
        <v>12</v>
      </c>
      <c r="F512" s="1235">
        <v>305</v>
      </c>
      <c r="G512" s="1235" t="s">
        <v>106</v>
      </c>
      <c r="H512" s="1235" t="s">
        <v>106</v>
      </c>
      <c r="I512" s="898">
        <v>324.33</v>
      </c>
      <c r="J512" s="669">
        <f t="shared" si="121"/>
        <v>0.73998705022662103</v>
      </c>
      <c r="K512" s="901">
        <v>0.6</v>
      </c>
      <c r="L512" s="911">
        <v>4</v>
      </c>
      <c r="M512" s="660">
        <f t="shared" si="122"/>
        <v>2.4</v>
      </c>
      <c r="N512" s="894" t="s">
        <v>515</v>
      </c>
      <c r="O512" s="756">
        <v>0.51</v>
      </c>
      <c r="P512" s="885">
        <v>43872</v>
      </c>
      <c r="Q512" s="885">
        <v>43887</v>
      </c>
      <c r="R512" s="660">
        <f t="shared" si="123"/>
        <v>17.647058823529406</v>
      </c>
      <c r="S512" s="721">
        <f>IF(INDEX(Historical!$D$7:$D$1379,MATCH(B512,Historical!$B$7:$B$1403,0))=0,"n/a",(INDEX(Historical!$C$7:$C$1381,MATCH(B512,Historical!$B$7:$B$1403,0))/INDEX(Historical!$D$7:$D$1379,MATCH(B512,Historical!$B$7:$B$1403,0))-1)*100)</f>
        <v>21.428571428571441</v>
      </c>
      <c r="T512" s="721">
        <f>IF(INDEX(Historical!$F$7:$F$1372,MATCH(B512,Historical!$B$7:$B$1403,0))=0,"n/a",((INDEX(Historical!$C$7:$C$1381,MATCH(B512,Historical!$B$7:$B$1403,0))/INDEX(Historical!$F$7:$F$1372,MATCH(B512,Historical!$B$7:$B$1403,0)))^(1/3)-1)*100)</f>
        <v>25.179230069318905</v>
      </c>
      <c r="U512" s="721">
        <f>IF(INDEX(Historical!$H$7:$H$1372,MATCH(B512,Historical!$B$7:$B$1403,0))=0,"n/a",((INDEX(Historical!$C$7:$C$1381,MATCH(B512,Historical!$B$7:$B$1403,0))/INDEX(Historical!$H$7:$H$1372,MATCH(B512,Historical!$B$7:$B$1403,0)))^(1/5)-1)*100)</f>
        <v>26.092727406616344</v>
      </c>
      <c r="V512" s="721">
        <f>IF(INDEX(Historical!$O$7:$O$1372,MATCH(B512,Historical!$B$7:$B$1403,0))=0,"n/a",((INDEX(Historical!$C$7:$C$1381,MATCH(B512,Historical!$B$7:$B$1403,0))/INDEX(Historical!$O$7:$O$1372,MATCH(B512,Historical!$B$7:$B$1403,0)))^(1/10)-1)*100)</f>
        <v>40.104863953506012</v>
      </c>
      <c r="W512" s="722">
        <f t="shared" si="124"/>
        <v>0.650612540086557</v>
      </c>
      <c r="X512" s="723">
        <f t="shared" si="125"/>
        <v>1.1700774621801051</v>
      </c>
      <c r="Y512" s="899"/>
      <c r="Z512" s="669">
        <f t="shared" si="126"/>
        <v>44.444444444444443</v>
      </c>
      <c r="AA512" s="910">
        <f t="shared" si="127"/>
        <v>60.061111111111103</v>
      </c>
      <c r="AB512" s="911">
        <v>12</v>
      </c>
      <c r="AC512" s="889">
        <v>5.4</v>
      </c>
      <c r="AD512" s="889">
        <v>4.4800000000000004</v>
      </c>
      <c r="AE512" s="889">
        <v>24.26</v>
      </c>
      <c r="AF512" s="889">
        <v>15.65</v>
      </c>
      <c r="AG512" s="889">
        <v>29.7</v>
      </c>
      <c r="AH512" s="889">
        <v>18.5</v>
      </c>
      <c r="AI512" s="889">
        <v>12.18</v>
      </c>
      <c r="AJ512" s="889">
        <v>22.3</v>
      </c>
      <c r="AK512" s="889">
        <v>13.41</v>
      </c>
      <c r="AL512" s="902">
        <v>12410</v>
      </c>
      <c r="AM512" s="896">
        <v>3.1</v>
      </c>
      <c r="AN512" s="889">
        <v>0</v>
      </c>
      <c r="AO512" s="762">
        <f t="shared" si="128"/>
        <v>-33.228396654268138</v>
      </c>
      <c r="AP512" s="763">
        <f t="shared" si="129"/>
        <v>26.832714456842965</v>
      </c>
      <c r="AQ512" s="912">
        <f t="shared" si="130"/>
        <v>546.3423203394068</v>
      </c>
      <c r="AR512" s="669">
        <f>INDEX(Historical!$C$7:$C$1381,MATCH(B512,Historical!$B$7:$B$1403,0))*IF(AH512="n/a",1.03,IF(AH512&lt;0,1.01,IF(AH512&gt;10,1.1,(1+AH512/100))))</f>
        <v>2.2440000000000002</v>
      </c>
      <c r="AS512" s="910">
        <f t="shared" si="131"/>
        <v>2.4684000000000004</v>
      </c>
      <c r="AT512" s="910">
        <f t="shared" si="137"/>
        <v>2.7152400000000005</v>
      </c>
      <c r="AU512" s="910">
        <f t="shared" si="137"/>
        <v>2.9867640000000009</v>
      </c>
      <c r="AV512" s="910">
        <f t="shared" si="137"/>
        <v>3.285440400000001</v>
      </c>
      <c r="AW512" s="669">
        <f t="shared" si="132"/>
        <v>13.699844400000002</v>
      </c>
      <c r="AX512" s="770">
        <f t="shared" si="133"/>
        <v>4.2240447692165395</v>
      </c>
      <c r="AY512" s="959">
        <v>0.15</v>
      </c>
      <c r="AZ512" s="896">
        <v>45.89</v>
      </c>
      <c r="BA512" s="896">
        <v>-23.04</v>
      </c>
      <c r="BB512" s="896">
        <v>-9.84</v>
      </c>
      <c r="BC512" s="896">
        <v>-7.9200000000000008</v>
      </c>
      <c r="BE512" s="641">
        <v>2009</v>
      </c>
      <c r="BF512" s="922">
        <f t="shared" si="134"/>
        <v>0</v>
      </c>
      <c r="BG512" s="906">
        <v>24.099999999999998</v>
      </c>
    </row>
    <row r="513" spans="1:59" ht="11.25" customHeight="1" x14ac:dyDescent="0.2">
      <c r="A513" s="887" t="s">
        <v>1441</v>
      </c>
      <c r="B513" s="899" t="s">
        <v>1442</v>
      </c>
      <c r="C513" s="957" t="s">
        <v>108</v>
      </c>
      <c r="D513" s="957" t="s">
        <v>4355</v>
      </c>
      <c r="E513" s="754">
        <v>9</v>
      </c>
      <c r="F513" s="1235">
        <v>444</v>
      </c>
      <c r="G513" s="1158" t="s">
        <v>106</v>
      </c>
      <c r="H513" s="1158" t="s">
        <v>106</v>
      </c>
      <c r="I513" s="898">
        <v>23.16</v>
      </c>
      <c r="J513" s="669">
        <f t="shared" si="121"/>
        <v>4.3177892918825558</v>
      </c>
      <c r="K513" s="901">
        <v>0.25</v>
      </c>
      <c r="L513" s="911">
        <v>4</v>
      </c>
      <c r="M513" s="660">
        <f t="shared" si="122"/>
        <v>1</v>
      </c>
      <c r="N513" s="894" t="s">
        <v>189</v>
      </c>
      <c r="O513" s="758">
        <v>0.23809523809523808</v>
      </c>
      <c r="P513" s="890">
        <v>43447</v>
      </c>
      <c r="Q513" s="890">
        <v>43467</v>
      </c>
      <c r="R513" s="660">
        <f t="shared" si="123"/>
        <v>5.0000000000000062</v>
      </c>
      <c r="S513" s="721">
        <f>IF(INDEX(Historical!$D$7:$D$1379,MATCH(B513,Historical!$B$7:$B$1403,0))=0,"n/a",(INDEX(Historical!$C$7:$C$1381,MATCH(B513,Historical!$B$7:$B$1403,0))/INDEX(Historical!$D$7:$D$1379,MATCH(B513,Historical!$B$7:$B$1403,0))-1)*100)</f>
        <v>5.0000000000000044</v>
      </c>
      <c r="T513" s="721">
        <f>IF(INDEX(Historical!$F$7:$F$1372,MATCH(B513,Historical!$B$7:$B$1403,0))=0,"n/a",((INDEX(Historical!$C$7:$C$1381,MATCH(B513,Historical!$B$7:$B$1403,0))/INDEX(Historical!$F$7:$F$1372,MATCH(B513,Historical!$B$7:$B$1403,0)))^(1/3)-1)*100)</f>
        <v>6.998748056507953</v>
      </c>
      <c r="U513" s="721">
        <f>IF(INDEX(Historical!$H$7:$H$1372,MATCH(B513,Historical!$B$7:$B$1403,0))=0,"n/a",((INDEX(Historical!$C$7:$C$1381,MATCH(B513,Historical!$B$7:$B$1403,0))/INDEX(Historical!$H$7:$H$1372,MATCH(B513,Historical!$B$7:$B$1403,0)))^(1/5)-1)*100)</f>
        <v>9.5105881968669426</v>
      </c>
      <c r="V513" s="721">
        <f>IF(INDEX(Historical!$O$7:$O$1372,MATCH(B513,Historical!$B$7:$B$1403,0))=0,"n/a",((INDEX(Historical!$C$7:$C$1381,MATCH(B513,Historical!$B$7:$B$1403,0))/INDEX(Historical!$O$7:$O$1372,MATCH(B513,Historical!$B$7:$B$1403,0)))^(1/10)-1)*100)</f>
        <v>13.167797072663623</v>
      </c>
      <c r="W513" s="722">
        <f t="shared" si="124"/>
        <v>0.72226114545848719</v>
      </c>
      <c r="X513" s="723" t="str">
        <f t="shared" si="125"/>
        <v>n/a</v>
      </c>
      <c r="Y513" s="687" t="s">
        <v>439</v>
      </c>
      <c r="Z513" s="669" t="str">
        <f t="shared" si="126"/>
        <v>n/a</v>
      </c>
      <c r="AA513" s="910" t="str">
        <f t="shared" si="127"/>
        <v>n/a</v>
      </c>
      <c r="AB513" s="911">
        <v>12</v>
      </c>
      <c r="AC513" s="889" t="s">
        <v>136</v>
      </c>
      <c r="AD513" s="889" t="s">
        <v>136</v>
      </c>
      <c r="AE513" s="889" t="s">
        <v>136</v>
      </c>
      <c r="AF513" s="891" t="s">
        <v>136</v>
      </c>
      <c r="AG513" s="889" t="s">
        <v>136</v>
      </c>
      <c r="AH513" s="889" t="s">
        <v>136</v>
      </c>
      <c r="AI513" s="889" t="s">
        <v>136</v>
      </c>
      <c r="AJ513" s="889" t="s">
        <v>136</v>
      </c>
      <c r="AK513" s="889" t="s">
        <v>136</v>
      </c>
      <c r="AL513" s="902" t="s">
        <v>136</v>
      </c>
      <c r="AM513" s="896" t="s">
        <v>136</v>
      </c>
      <c r="AN513" s="889" t="s">
        <v>136</v>
      </c>
      <c r="AO513" s="762" t="str">
        <f t="shared" si="128"/>
        <v>n/a</v>
      </c>
      <c r="AP513" s="763">
        <f t="shared" si="129"/>
        <v>13.828377488749499</v>
      </c>
      <c r="AQ513" s="912" t="str">
        <f t="shared" si="130"/>
        <v>n/a</v>
      </c>
      <c r="AR513" s="669">
        <f>INDEX(Historical!$C$7:$C$1381,MATCH(B513,Historical!$B$7:$B$1403,0))*IF(AH513="n/a",1.03,IF(AH513&lt;0,1.01,IF(AH513&gt;10,1.1,(1+AH513/100))))</f>
        <v>1.03</v>
      </c>
      <c r="AS513" s="910">
        <f t="shared" si="131"/>
        <v>1.0609</v>
      </c>
      <c r="AT513" s="910">
        <f t="shared" si="137"/>
        <v>1.092727</v>
      </c>
      <c r="AU513" s="910">
        <f t="shared" si="137"/>
        <v>1.1255088100000001</v>
      </c>
      <c r="AV513" s="910">
        <f t="shared" si="137"/>
        <v>1.1592740743000001</v>
      </c>
      <c r="AW513" s="669">
        <f t="shared" si="132"/>
        <v>5.4684098842999997</v>
      </c>
      <c r="AX513" s="770">
        <f t="shared" si="133"/>
        <v>23.611441642055269</v>
      </c>
      <c r="AY513" s="959" t="s">
        <v>136</v>
      </c>
      <c r="AZ513" s="896" t="s">
        <v>136</v>
      </c>
      <c r="BA513" s="896" t="s">
        <v>136</v>
      </c>
      <c r="BB513" s="896" t="s">
        <v>136</v>
      </c>
      <c r="BC513" s="896" t="s">
        <v>136</v>
      </c>
      <c r="BD513" s="932" t="s">
        <v>4281</v>
      </c>
      <c r="BE513" s="641">
        <v>2010</v>
      </c>
      <c r="BF513" s="922">
        <f t="shared" si="134"/>
        <v>0</v>
      </c>
      <c r="BG513" s="906" t="s">
        <v>136</v>
      </c>
    </row>
    <row r="514" spans="1:59" s="796" customFormat="1" ht="11.25" customHeight="1" x14ac:dyDescent="0.2">
      <c r="A514" s="777" t="s">
        <v>1283</v>
      </c>
      <c r="B514" s="804" t="s">
        <v>1284</v>
      </c>
      <c r="C514" s="957" t="s">
        <v>112</v>
      </c>
      <c r="D514" s="957" t="s">
        <v>4338</v>
      </c>
      <c r="E514" s="778">
        <v>8</v>
      </c>
      <c r="F514" s="1235">
        <v>593</v>
      </c>
      <c r="G514" s="1234" t="s">
        <v>106</v>
      </c>
      <c r="H514" s="1234" t="s">
        <v>106</v>
      </c>
      <c r="I514" s="789">
        <v>34.24</v>
      </c>
      <c r="J514" s="780">
        <f t="shared" si="121"/>
        <v>2.4532710280373831</v>
      </c>
      <c r="K514" s="781">
        <v>0.21</v>
      </c>
      <c r="L514" s="782">
        <v>4</v>
      </c>
      <c r="M514" s="783">
        <f t="shared" si="122"/>
        <v>0.84</v>
      </c>
      <c r="N514" s="784" t="s">
        <v>491</v>
      </c>
      <c r="O514" s="785">
        <v>0.19750000000000001</v>
      </c>
      <c r="P514" s="786">
        <v>43707</v>
      </c>
      <c r="Q514" s="786">
        <v>43753</v>
      </c>
      <c r="R514" s="783">
        <f t="shared" si="123"/>
        <v>6.329113924050624</v>
      </c>
      <c r="S514" s="721">
        <f>IF(INDEX(Historical!$D$7:$D$1379,MATCH(B514,Historical!$B$7:$B$1403,0))=0,"n/a",(INDEX(Historical!$C$7:$C$1381,MATCH(B514,Historical!$B$7:$B$1403,0))/INDEX(Historical!$D$7:$D$1379,MATCH(B514,Historical!$B$7:$B$1403,0))-1)*100)</f>
        <v>8.8135593220338926</v>
      </c>
      <c r="T514" s="721">
        <f>IF(INDEX(Historical!$F$7:$F$1372,MATCH(B514,Historical!$B$7:$B$1403,0))=0,"n/a",((INDEX(Historical!$C$7:$C$1381,MATCH(B514,Historical!$B$7:$B$1403,0))/INDEX(Historical!$F$7:$F$1372,MATCH(B514,Historical!$B$7:$B$1403,0)))^(1/3)-1)*100)</f>
        <v>9.4240998488015038</v>
      </c>
      <c r="U514" s="721">
        <f>IF(INDEX(Historical!$H$7:$H$1372,MATCH(B514,Historical!$B$7:$B$1403,0))=0,"n/a",((INDEX(Historical!$C$7:$C$1381,MATCH(B514,Historical!$B$7:$B$1403,0))/INDEX(Historical!$H$7:$H$1372,MATCH(B514,Historical!$B$7:$B$1403,0)))^(1/5)-1)*100)</f>
        <v>8.0462523619139859</v>
      </c>
      <c r="V514" s="721">
        <f>IF(INDEX(Historical!$O$7:$O$1372,MATCH(B514,Historical!$B$7:$B$1403,0))=0,"n/a",((INDEX(Historical!$C$7:$C$1381,MATCH(B514,Historical!$B$7:$B$1403,0))/INDEX(Historical!$O$7:$O$1372,MATCH(B514,Historical!$B$7:$B$1403,0)))^(1/10)-1)*100)</f>
        <v>13.815716314475068</v>
      </c>
      <c r="W514" s="722">
        <f t="shared" si="124"/>
        <v>0.58239849304691704</v>
      </c>
      <c r="X514" s="723">
        <f t="shared" si="125"/>
        <v>0.14497752003448622</v>
      </c>
      <c r="Y514" s="804"/>
      <c r="Z514" s="780">
        <f t="shared" si="126"/>
        <v>23.931623931623932</v>
      </c>
      <c r="AA514" s="788">
        <f t="shared" si="127"/>
        <v>9.7549857549857553</v>
      </c>
      <c r="AB514" s="782">
        <v>5</v>
      </c>
      <c r="AC514" s="789">
        <v>3.51</v>
      </c>
      <c r="AD514" s="789" t="s">
        <v>136</v>
      </c>
      <c r="AE514" s="789">
        <v>0.77</v>
      </c>
      <c r="AF514" s="789">
        <v>2.39</v>
      </c>
      <c r="AG514" s="789">
        <v>28.000000000000004</v>
      </c>
      <c r="AH514" s="789">
        <v>37.799999999999997</v>
      </c>
      <c r="AI514" s="789">
        <v>10.209999999999999</v>
      </c>
      <c r="AJ514" s="789">
        <v>55.500000000000007</v>
      </c>
      <c r="AK514" s="789" t="s">
        <v>136</v>
      </c>
      <c r="AL514" s="790">
        <v>2020</v>
      </c>
      <c r="AM514" s="791">
        <v>0.3</v>
      </c>
      <c r="AN514" s="789">
        <v>0.33</v>
      </c>
      <c r="AO514" s="792">
        <f t="shared" si="128"/>
        <v>0.74453763496561365</v>
      </c>
      <c r="AP514" s="793">
        <f t="shared" si="129"/>
        <v>10.499523389951369</v>
      </c>
      <c r="AQ514" s="794">
        <f t="shared" si="130"/>
        <v>1.7937259677976991</v>
      </c>
      <c r="AR514" s="669">
        <f>INDEX(Historical!$C$7:$C$1381,MATCH(B514,Historical!$B$7:$B$1403,0))*IF(AH514="n/a",1.03,IF(AH514&lt;0,1.01,IF(AH514&gt;10,1.1,(1+AH514/100))))</f>
        <v>0.88275000000000003</v>
      </c>
      <c r="AS514" s="788">
        <f t="shared" si="131"/>
        <v>0.97102500000000014</v>
      </c>
      <c r="AT514" s="788">
        <f t="shared" si="137"/>
        <v>1.0001557500000002</v>
      </c>
      <c r="AU514" s="788">
        <f t="shared" si="137"/>
        <v>1.0301604225000003</v>
      </c>
      <c r="AV514" s="788">
        <f t="shared" si="137"/>
        <v>1.0610652351750003</v>
      </c>
      <c r="AW514" s="780">
        <f t="shared" si="132"/>
        <v>4.9451564076750012</v>
      </c>
      <c r="AX514" s="795">
        <f t="shared" si="133"/>
        <v>14.442629695312503</v>
      </c>
      <c r="AY514" s="960">
        <v>1.65</v>
      </c>
      <c r="AZ514" s="791">
        <v>0.88</v>
      </c>
      <c r="BA514" s="791">
        <v>-31.35</v>
      </c>
      <c r="BB514" s="791">
        <v>-16.72</v>
      </c>
      <c r="BC514" s="791">
        <v>-20.399999999999999</v>
      </c>
      <c r="BD514" s="933"/>
      <c r="BE514" s="641">
        <v>2012</v>
      </c>
      <c r="BF514" s="922">
        <f t="shared" si="134"/>
        <v>0</v>
      </c>
      <c r="BG514" s="847">
        <v>12.5</v>
      </c>
    </row>
    <row r="515" spans="1:59" ht="11.25" customHeight="1" x14ac:dyDescent="0.2">
      <c r="A515" s="887" t="s">
        <v>1453</v>
      </c>
      <c r="B515" s="899" t="s">
        <v>1454</v>
      </c>
      <c r="C515" s="957" t="s">
        <v>108</v>
      </c>
      <c r="D515" s="957" t="s">
        <v>118</v>
      </c>
      <c r="E515" s="754">
        <v>10</v>
      </c>
      <c r="F515" s="1235">
        <v>361</v>
      </c>
      <c r="G515" s="1158" t="s">
        <v>115</v>
      </c>
      <c r="H515" s="1158" t="s">
        <v>115</v>
      </c>
      <c r="I515" s="898">
        <v>104.56</v>
      </c>
      <c r="J515" s="669">
        <f t="shared" si="121"/>
        <v>1.7406273909716909</v>
      </c>
      <c r="K515" s="901">
        <v>0.45500000000000002</v>
      </c>
      <c r="L515" s="911">
        <v>4</v>
      </c>
      <c r="M515" s="660">
        <f t="shared" si="122"/>
        <v>1.82</v>
      </c>
      <c r="N515" s="894" t="s">
        <v>107</v>
      </c>
      <c r="O515" s="756">
        <v>0.41499999999999998</v>
      </c>
      <c r="P515" s="885">
        <v>43656</v>
      </c>
      <c r="Q515" s="885">
        <v>43692</v>
      </c>
      <c r="R515" s="660">
        <f t="shared" si="123"/>
        <v>9.6385542168674796</v>
      </c>
      <c r="S515" s="721">
        <f>IF(INDEX(Historical!$D$7:$D$1379,MATCH(B515,Historical!$B$7:$B$1403,0))=0,"n/a",(INDEX(Historical!$C$7:$C$1381,MATCH(B515,Historical!$B$7:$B$1403,0))/INDEX(Historical!$D$7:$D$1379,MATCH(B515,Historical!$B$7:$B$1403,0))-1)*100)</f>
        <v>10.126582278480999</v>
      </c>
      <c r="T515" s="721">
        <f>IF(INDEX(Historical!$F$7:$F$1372,MATCH(B515,Historical!$B$7:$B$1403,0))=0,"n/a",((INDEX(Historical!$C$7:$C$1381,MATCH(B515,Historical!$B$7:$B$1403,0))/INDEX(Historical!$F$7:$F$1372,MATCH(B515,Historical!$B$7:$B$1403,0)))^(1/3)-1)*100)</f>
        <v>10.205169109781931</v>
      </c>
      <c r="U515" s="721">
        <f>IF(INDEX(Historical!$H$7:$H$1372,MATCH(B515,Historical!$B$7:$B$1403,0))=0,"n/a",((INDEX(Historical!$C$7:$C$1381,MATCH(B515,Historical!$B$7:$B$1403,0))/INDEX(Historical!$H$7:$H$1372,MATCH(B515,Historical!$B$7:$B$1403,0)))^(1/5)-1)*100)</f>
        <v>10.420237420114752</v>
      </c>
      <c r="V515" s="721">
        <f>IF(INDEX(Historical!$O$7:$O$1372,MATCH(B515,Historical!$B$7:$B$1403,0))=0,"n/a",((INDEX(Historical!$C$7:$C$1381,MATCH(B515,Historical!$B$7:$B$1403,0))/INDEX(Historical!$O$7:$O$1372,MATCH(B515,Historical!$B$7:$B$1403,0)))^(1/10)-1)*100)</f>
        <v>8.0801468581459535</v>
      </c>
      <c r="W515" s="722">
        <f t="shared" si="124"/>
        <v>1.2896099047518734</v>
      </c>
      <c r="X515" s="723">
        <f t="shared" si="125"/>
        <v>1.8607566821633483</v>
      </c>
      <c r="Y515" s="682"/>
      <c r="Z515" s="669">
        <f t="shared" si="126"/>
        <v>53.372434017595303</v>
      </c>
      <c r="AA515" s="910">
        <f t="shared" si="127"/>
        <v>30.662756598240467</v>
      </c>
      <c r="AB515" s="911">
        <v>12</v>
      </c>
      <c r="AC515" s="889">
        <v>3.41</v>
      </c>
      <c r="AD515" s="889">
        <v>3.1</v>
      </c>
      <c r="AE515" s="889">
        <v>3.19</v>
      </c>
      <c r="AF515" s="889">
        <v>6.79</v>
      </c>
      <c r="AG515" s="889">
        <v>22.2</v>
      </c>
      <c r="AH515" s="889">
        <v>5.8999999999999995</v>
      </c>
      <c r="AI515" s="889">
        <v>11.540000000000001</v>
      </c>
      <c r="AJ515" s="889">
        <v>5.6000000000000005</v>
      </c>
      <c r="AK515" s="889">
        <v>9.9</v>
      </c>
      <c r="AL515" s="902">
        <v>53100</v>
      </c>
      <c r="AM515" s="896">
        <v>0.18</v>
      </c>
      <c r="AN515" s="889">
        <v>1.53</v>
      </c>
      <c r="AO515" s="762">
        <f t="shared" si="128"/>
        <v>-18.501891787154022</v>
      </c>
      <c r="AP515" s="763">
        <f t="shared" si="129"/>
        <v>12.160864811086443</v>
      </c>
      <c r="AQ515" s="912">
        <f t="shared" si="130"/>
        <v>204.19300693405003</v>
      </c>
      <c r="AR515" s="669">
        <f>INDEX(Historical!$C$7:$C$1381,MATCH(B515,Historical!$B$7:$B$1403,0))*IF(AH515="n/a",1.03,IF(AH515&lt;0,1.01,IF(AH515&gt;10,1.1,(1+AH515/100))))</f>
        <v>1.84266</v>
      </c>
      <c r="AS515" s="910">
        <f t="shared" si="131"/>
        <v>2.026926</v>
      </c>
      <c r="AT515" s="910">
        <f t="shared" si="137"/>
        <v>2.2275916740000001</v>
      </c>
      <c r="AU515" s="910">
        <f t="shared" si="137"/>
        <v>2.4481232497260002</v>
      </c>
      <c r="AV515" s="910">
        <f t="shared" si="137"/>
        <v>2.6904874514488739</v>
      </c>
      <c r="AW515" s="669">
        <f t="shared" si="132"/>
        <v>11.235788375174874</v>
      </c>
      <c r="AX515" s="770">
        <f t="shared" si="133"/>
        <v>10.745780771972909</v>
      </c>
      <c r="AY515" s="959">
        <v>0.71</v>
      </c>
      <c r="AZ515" s="896">
        <v>17.669999999999998</v>
      </c>
      <c r="BA515" s="896">
        <v>-12.78</v>
      </c>
      <c r="BB515" s="896">
        <v>-8.07</v>
      </c>
      <c r="BC515" s="896">
        <v>0.8</v>
      </c>
      <c r="BE515" s="641">
        <v>2010</v>
      </c>
      <c r="BF515" s="922">
        <f t="shared" si="134"/>
        <v>0</v>
      </c>
      <c r="BG515" s="906">
        <v>5.6000000000000005</v>
      </c>
    </row>
    <row r="516" spans="1:59" ht="11.25" customHeight="1" x14ac:dyDescent="0.2">
      <c r="A516" s="887" t="s">
        <v>109</v>
      </c>
      <c r="B516" s="899" t="s">
        <v>110</v>
      </c>
      <c r="C516" s="957" t="s">
        <v>112</v>
      </c>
      <c r="D516" s="957" t="s">
        <v>4377</v>
      </c>
      <c r="E516" s="754">
        <v>62</v>
      </c>
      <c r="F516" s="1235">
        <v>8</v>
      </c>
      <c r="G516" s="1235" t="s">
        <v>37</v>
      </c>
      <c r="H516" s="1235" t="s">
        <v>37</v>
      </c>
      <c r="I516" s="889">
        <v>149.24</v>
      </c>
      <c r="J516" s="669">
        <f t="shared" si="121"/>
        <v>3.9399624765478416</v>
      </c>
      <c r="K516" s="901">
        <v>1.47</v>
      </c>
      <c r="L516" s="911">
        <v>4</v>
      </c>
      <c r="M516" s="660">
        <f t="shared" si="122"/>
        <v>5.88</v>
      </c>
      <c r="N516" s="894" t="s">
        <v>111</v>
      </c>
      <c r="O516" s="756">
        <v>1.44</v>
      </c>
      <c r="P516" s="885">
        <v>43874</v>
      </c>
      <c r="Q516" s="885">
        <v>43902</v>
      </c>
      <c r="R516" s="660">
        <f t="shared" si="123"/>
        <v>2.0833333333333353</v>
      </c>
      <c r="S516" s="721">
        <f>IF(INDEX(Historical!$D$7:$D$1379,MATCH(B516,Historical!$B$7:$B$1403,0))=0,"n/a",(INDEX(Historical!$C$7:$C$1381,MATCH(B516,Historical!$B$7:$B$1403,0))/INDEX(Historical!$D$7:$D$1379,MATCH(B516,Historical!$B$7:$B$1403,0))-1)*100)</f>
        <v>5.8823529411764497</v>
      </c>
      <c r="T516" s="721">
        <f>IF(INDEX(Historical!$F$7:$F$1372,MATCH(B516,Historical!$B$7:$B$1403,0))=0,"n/a",((INDEX(Historical!$C$7:$C$1381,MATCH(B516,Historical!$B$7:$B$1403,0))/INDEX(Historical!$F$7:$F$1372,MATCH(B516,Historical!$B$7:$B$1403,0)))^(1/3)-1)*100)</f>
        <v>9.0636022289195104</v>
      </c>
      <c r="U516" s="721">
        <f>IF(INDEX(Historical!$H$7:$H$1372,MATCH(B516,Historical!$B$7:$B$1403,0))=0,"n/a",((INDEX(Historical!$C$7:$C$1381,MATCH(B516,Historical!$B$7:$B$1403,0))/INDEX(Historical!$H$7:$H$1372,MATCH(B516,Historical!$B$7:$B$1403,0)))^(1/5)-1)*100)</f>
        <v>10.98883056567086</v>
      </c>
      <c r="V516" s="721">
        <f>IF(INDEX(Historical!$O$7:$O$1372,MATCH(B516,Historical!$B$7:$B$1403,0))=0,"n/a",((INDEX(Historical!$C$7:$C$1381,MATCH(B516,Historical!$B$7:$B$1403,0))/INDEX(Historical!$O$7:$O$1372,MATCH(B516,Historical!$B$7:$B$1403,0)))^(1/10)-1)*100)</f>
        <v>10.937718880294355</v>
      </c>
      <c r="W516" s="722">
        <f t="shared" si="124"/>
        <v>1.0046729748621157</v>
      </c>
      <c r="X516" s="723">
        <f t="shared" si="125"/>
        <v>12.20981173963429</v>
      </c>
      <c r="Y516" s="899"/>
      <c r="Z516" s="669">
        <f t="shared" si="126"/>
        <v>75.191815856777495</v>
      </c>
      <c r="AA516" s="910">
        <f t="shared" si="127"/>
        <v>19.084398976982097</v>
      </c>
      <c r="AB516" s="911">
        <v>12</v>
      </c>
      <c r="AC516" s="889">
        <v>7.82</v>
      </c>
      <c r="AD516" s="889">
        <v>4.32</v>
      </c>
      <c r="AE516" s="889">
        <v>2.7</v>
      </c>
      <c r="AF516" s="889">
        <v>8.5500000000000007</v>
      </c>
      <c r="AG516" s="889">
        <v>45.1</v>
      </c>
      <c r="AH516" s="889">
        <v>-14.899999999999999</v>
      </c>
      <c r="AI516" s="889">
        <v>6.419999999999999</v>
      </c>
      <c r="AJ516" s="889">
        <v>0.89999999999999991</v>
      </c>
      <c r="AK516" s="889">
        <v>4.42</v>
      </c>
      <c r="AL516" s="902">
        <v>86800</v>
      </c>
      <c r="AM516" s="896">
        <v>0.1</v>
      </c>
      <c r="AN516" s="889">
        <v>2.0299999999999998</v>
      </c>
      <c r="AO516" s="762">
        <f t="shared" si="128"/>
        <v>-4.1556059347633969</v>
      </c>
      <c r="AP516" s="763">
        <f t="shared" si="129"/>
        <v>14.9287930422187</v>
      </c>
      <c r="AQ516" s="912">
        <f t="shared" si="130"/>
        <v>169.29670646432342</v>
      </c>
      <c r="AR516" s="669">
        <f>INDEX(Historical!$C$7:$C$1381,MATCH(B516,Historical!$B$7:$B$1403,0))*IF(AH516="n/a",1.03,IF(AH516&lt;0,1.01,IF(AH516&gt;10,1.1,(1+AH516/100))))</f>
        <v>5.8175999999999997</v>
      </c>
      <c r="AS516" s="910">
        <f t="shared" si="131"/>
        <v>6.1910899199999996</v>
      </c>
      <c r="AT516" s="910">
        <f t="shared" si="137"/>
        <v>6.4647360944639995</v>
      </c>
      <c r="AU516" s="910">
        <f t="shared" si="137"/>
        <v>6.7504774298393082</v>
      </c>
      <c r="AV516" s="910">
        <f t="shared" si="137"/>
        <v>7.048848532238206</v>
      </c>
      <c r="AW516" s="669">
        <f t="shared" si="132"/>
        <v>32.272751976541507</v>
      </c>
      <c r="AX516" s="770">
        <f t="shared" si="133"/>
        <v>21.624733299746385</v>
      </c>
      <c r="AY516" s="959">
        <v>1.1200000000000001</v>
      </c>
      <c r="AZ516" s="896">
        <v>2.2399999999999998</v>
      </c>
      <c r="BA516" s="896">
        <v>-32.090000000000003</v>
      </c>
      <c r="BB516" s="896">
        <v>-11.76</v>
      </c>
      <c r="BC516" s="896">
        <v>-10.93</v>
      </c>
      <c r="BE516" s="641">
        <v>1959</v>
      </c>
      <c r="BF516" s="922">
        <f t="shared" si="134"/>
        <v>7</v>
      </c>
      <c r="BG516" s="906">
        <v>11.1</v>
      </c>
    </row>
    <row r="517" spans="1:59" ht="11.25" customHeight="1" x14ac:dyDescent="0.2">
      <c r="A517" s="887" t="s">
        <v>668</v>
      </c>
      <c r="B517" s="899" t="s">
        <v>669</v>
      </c>
      <c r="C517" s="957" t="s">
        <v>178</v>
      </c>
      <c r="D517" s="957" t="s">
        <v>4353</v>
      </c>
      <c r="E517" s="754">
        <v>20</v>
      </c>
      <c r="F517" s="1235">
        <v>172</v>
      </c>
      <c r="G517" s="1235" t="s">
        <v>106</v>
      </c>
      <c r="H517" s="1235" t="s">
        <v>106</v>
      </c>
      <c r="I517" s="898">
        <v>54.55</v>
      </c>
      <c r="J517" s="669">
        <f t="shared" si="121"/>
        <v>7.5343721356553637</v>
      </c>
      <c r="K517" s="908">
        <v>1.0275000000000001</v>
      </c>
      <c r="L517" s="911">
        <v>4</v>
      </c>
      <c r="M517" s="660">
        <f t="shared" si="122"/>
        <v>4.1100000000000003</v>
      </c>
      <c r="N517" s="894" t="s">
        <v>107</v>
      </c>
      <c r="O517" s="757">
        <v>1.02</v>
      </c>
      <c r="P517" s="885">
        <v>43867</v>
      </c>
      <c r="Q517" s="885">
        <v>43874</v>
      </c>
      <c r="R517" s="660">
        <f t="shared" si="123"/>
        <v>0.73529411764706487</v>
      </c>
      <c r="S517" s="721">
        <f>IF(INDEX(Historical!$D$7:$D$1379,MATCH(B517,Historical!$B$7:$B$1403,0))=0,"n/a",(INDEX(Historical!$C$7:$C$1381,MATCH(B517,Historical!$B$7:$B$1403,0))/INDEX(Historical!$D$7:$D$1379,MATCH(B517,Historical!$B$7:$B$1403,0))-1)*100)</f>
        <v>6.3941990771259061</v>
      </c>
      <c r="T517" s="721">
        <f>IF(INDEX(Historical!$F$7:$F$1372,MATCH(B517,Historical!$B$7:$B$1403,0))=0,"n/a",((INDEX(Historical!$C$7:$C$1381,MATCH(B517,Historical!$B$7:$B$1403,0))/INDEX(Historical!$F$7:$F$1372,MATCH(B517,Historical!$B$7:$B$1403,0)))^(1/3)-1)*100)</f>
        <v>7.5332931324033625</v>
      </c>
      <c r="U517" s="721">
        <f>IF(INDEX(Historical!$H$7:$H$1372,MATCH(B517,Historical!$B$7:$B$1403,0))=0,"n/a",((INDEX(Historical!$C$7:$C$1381,MATCH(B517,Historical!$B$7:$B$1403,0))/INDEX(Historical!$H$7:$H$1372,MATCH(B517,Historical!$B$7:$B$1403,0)))^(1/5)-1)*100)</f>
        <v>10.003666760709006</v>
      </c>
      <c r="V517" s="721">
        <f>IF(INDEX(Historical!$O$7:$O$1372,MATCH(B517,Historical!$B$7:$B$1403,0))=0,"n/a",((INDEX(Historical!$C$7:$C$1381,MATCH(B517,Historical!$B$7:$B$1403,0))/INDEX(Historical!$O$7:$O$1372,MATCH(B517,Historical!$B$7:$B$1403,0)))^(1/10)-1)*100)</f>
        <v>11.008317284809666</v>
      </c>
      <c r="W517" s="722">
        <f t="shared" si="124"/>
        <v>0.90873713955474622</v>
      </c>
      <c r="X517" s="723">
        <f t="shared" si="125"/>
        <v>2.5650427591561553</v>
      </c>
      <c r="Y517" s="900"/>
      <c r="Z517" s="669">
        <f t="shared" si="126"/>
        <v>92.152466367713018</v>
      </c>
      <c r="AA517" s="910">
        <f t="shared" si="127"/>
        <v>12.230941704035875</v>
      </c>
      <c r="AB517" s="911">
        <v>12</v>
      </c>
      <c r="AC517" s="889">
        <v>4.46</v>
      </c>
      <c r="AD517" s="889">
        <v>140.59</v>
      </c>
      <c r="AE517" s="889">
        <v>4.58</v>
      </c>
      <c r="AF517" s="889">
        <v>4.5999999999999996</v>
      </c>
      <c r="AG517" s="889">
        <v>38.4</v>
      </c>
      <c r="AH517" s="889">
        <v>-23.599999999999998</v>
      </c>
      <c r="AI517" s="889">
        <v>3.9899999999999998</v>
      </c>
      <c r="AJ517" s="889">
        <v>3.9</v>
      </c>
      <c r="AK517" s="889">
        <v>0.09</v>
      </c>
      <c r="AL517" s="902">
        <v>12500</v>
      </c>
      <c r="AM517" s="896">
        <v>0.3</v>
      </c>
      <c r="AN517" s="889">
        <v>1.73</v>
      </c>
      <c r="AO517" s="762">
        <f t="shared" si="128"/>
        <v>5.3070971923284951</v>
      </c>
      <c r="AP517" s="763">
        <f t="shared" si="129"/>
        <v>17.53803889636437</v>
      </c>
      <c r="AQ517" s="912">
        <f t="shared" si="130"/>
        <v>58.131213924196516</v>
      </c>
      <c r="AR517" s="669">
        <f>INDEX(Historical!$C$7:$C$1381,MATCH(B517,Historical!$B$7:$B$1403,0))*IF(AH517="n/a",1.03,IF(AH517&lt;0,1.01,IF(AH517&gt;10,1.1,(1+AH517/100))))</f>
        <v>4.0753500000000003</v>
      </c>
      <c r="AS517" s="910">
        <f t="shared" si="131"/>
        <v>4.2379564650000008</v>
      </c>
      <c r="AT517" s="910">
        <f t="shared" si="137"/>
        <v>4.2417706258185</v>
      </c>
      <c r="AU517" s="910">
        <f t="shared" si="137"/>
        <v>4.2455882193817365</v>
      </c>
      <c r="AV517" s="910">
        <f t="shared" si="137"/>
        <v>4.2494092487791795</v>
      </c>
      <c r="AW517" s="669">
        <f t="shared" si="132"/>
        <v>21.050074558979418</v>
      </c>
      <c r="AX517" s="770">
        <f t="shared" si="133"/>
        <v>38.588587642492058</v>
      </c>
      <c r="AY517" s="959">
        <v>0.65</v>
      </c>
      <c r="AZ517" s="896">
        <v>0.96</v>
      </c>
      <c r="BA517" s="896">
        <v>-19.48</v>
      </c>
      <c r="BB517" s="896">
        <v>-11.85</v>
      </c>
      <c r="BC517" s="896">
        <v>-13.88</v>
      </c>
      <c r="BE517" s="641">
        <v>2001</v>
      </c>
      <c r="BF517" s="922">
        <f t="shared" si="134"/>
        <v>2</v>
      </c>
      <c r="BG517" s="906">
        <v>12.5</v>
      </c>
    </row>
    <row r="518" spans="1:59" ht="11.25" customHeight="1" x14ac:dyDescent="0.2">
      <c r="A518" s="904" t="s">
        <v>4017</v>
      </c>
      <c r="B518" s="899" t="s">
        <v>4018</v>
      </c>
      <c r="C518" s="957" t="s">
        <v>108</v>
      </c>
      <c r="D518" s="957" t="s">
        <v>4355</v>
      </c>
      <c r="E518" s="754">
        <v>7</v>
      </c>
      <c r="F518" s="1235">
        <v>728</v>
      </c>
      <c r="G518" s="1214" t="s">
        <v>106</v>
      </c>
      <c r="H518" s="1214" t="s">
        <v>106</v>
      </c>
      <c r="I518" s="898">
        <v>32</v>
      </c>
      <c r="J518" s="669">
        <f t="shared" si="121"/>
        <v>3.25</v>
      </c>
      <c r="K518" s="901">
        <v>0.26</v>
      </c>
      <c r="L518" s="911">
        <v>4</v>
      </c>
      <c r="M518" s="660">
        <f t="shared" si="122"/>
        <v>1.04</v>
      </c>
      <c r="N518" s="894" t="s">
        <v>163</v>
      </c>
      <c r="O518" s="756">
        <v>0.25</v>
      </c>
      <c r="P518" s="885">
        <v>43909</v>
      </c>
      <c r="Q518" s="885">
        <v>43921</v>
      </c>
      <c r="R518" s="660">
        <f t="shared" si="123"/>
        <v>4.0000000000000036</v>
      </c>
      <c r="S518" s="721">
        <f>IF(INDEX(Historical!$D$7:$D$1379,MATCH(B518,Historical!$B$7:$B$1403,0))=0,"n/a",(INDEX(Historical!$C$7:$C$1381,MATCH(B518,Historical!$B$7:$B$1403,0))/INDEX(Historical!$D$7:$D$1379,MATCH(B518,Historical!$B$7:$B$1403,0))-1)*100)</f>
        <v>102.02020202020203</v>
      </c>
      <c r="T518" s="721">
        <f>IF(INDEX(Historical!$F$7:$F$1372,MATCH(B518,Historical!$B$7:$B$1403,0))=0,"n/a",((INDEX(Historical!$C$7:$C$1381,MATCH(B518,Historical!$B$7:$B$1403,0))/INDEX(Historical!$F$7:$F$1372,MATCH(B518,Historical!$B$7:$B$1403,0)))^(1/3)-1)*100)</f>
        <v>39.73904110806712</v>
      </c>
      <c r="U518" s="721">
        <f>IF(INDEX(Historical!$H$7:$H$1372,MATCH(B518,Historical!$B$7:$B$1403,0))=0,"n/a",((INDEX(Historical!$C$7:$C$1381,MATCH(B518,Historical!$B$7:$B$1403,0))/INDEX(Historical!$H$7:$H$1372,MATCH(B518,Historical!$B$7:$B$1403,0)))^(1/5)-1)*100)</f>
        <v>42.455283243741725</v>
      </c>
      <c r="V518" s="721">
        <f>IF(INDEX(Historical!$O$7:$O$1372,MATCH(B518,Historical!$B$7:$B$1403,0))=0,"n/a",((INDEX(Historical!$C$7:$C$1381,MATCH(B518,Historical!$B$7:$B$1403,0))/INDEX(Historical!$O$7:$O$1372,MATCH(B518,Historical!$B$7:$B$1403,0)))^(1/10)-1)*100)</f>
        <v>6.6441472562884796</v>
      </c>
      <c r="W518" s="722">
        <f t="shared" si="124"/>
        <v>6.3898769256745647</v>
      </c>
      <c r="X518" s="723" t="str">
        <f t="shared" si="125"/>
        <v>n/a</v>
      </c>
      <c r="Y518" s="900"/>
      <c r="Z518" s="669" t="str">
        <f t="shared" si="126"/>
        <v>n/a</v>
      </c>
      <c r="AA518" s="910" t="str">
        <f t="shared" si="127"/>
        <v>n/a</v>
      </c>
      <c r="AB518" s="911">
        <v>12</v>
      </c>
      <c r="AC518" s="889" t="s">
        <v>136</v>
      </c>
      <c r="AD518" s="889" t="s">
        <v>136</v>
      </c>
      <c r="AE518" s="889" t="s">
        <v>136</v>
      </c>
      <c r="AF518" s="889" t="s">
        <v>136</v>
      </c>
      <c r="AG518" s="889" t="s">
        <v>136</v>
      </c>
      <c r="AH518" s="889" t="s">
        <v>136</v>
      </c>
      <c r="AI518" s="889" t="s">
        <v>136</v>
      </c>
      <c r="AJ518" s="889" t="s">
        <v>136</v>
      </c>
      <c r="AK518" s="889" t="s">
        <v>136</v>
      </c>
      <c r="AL518" s="902" t="s">
        <v>136</v>
      </c>
      <c r="AM518" s="896" t="s">
        <v>136</v>
      </c>
      <c r="AN518" s="889" t="s">
        <v>136</v>
      </c>
      <c r="AO518" s="762" t="str">
        <f t="shared" si="128"/>
        <v>n/a</v>
      </c>
      <c r="AP518" s="763">
        <f t="shared" si="129"/>
        <v>45.705283243741725</v>
      </c>
      <c r="AQ518" s="912" t="str">
        <f t="shared" si="130"/>
        <v>n/a</v>
      </c>
      <c r="AR518" s="669">
        <f>INDEX(Historical!$C$7:$C$1381,MATCH(B518,Historical!$B$7:$B$1403,0))*IF(AH518="n/a",1.03,IF(AH518&lt;0,1.01,IF(AH518&gt;10,1.1,(1+AH518/100))))</f>
        <v>1.03</v>
      </c>
      <c r="AS518" s="910">
        <f t="shared" si="131"/>
        <v>1.0609</v>
      </c>
      <c r="AT518" s="910">
        <f t="shared" si="137"/>
        <v>1.092727</v>
      </c>
      <c r="AU518" s="910">
        <f t="shared" si="137"/>
        <v>1.1255088100000001</v>
      </c>
      <c r="AV518" s="910">
        <f t="shared" si="137"/>
        <v>1.1592740743000001</v>
      </c>
      <c r="AW518" s="669">
        <f t="shared" si="132"/>
        <v>5.4684098842999997</v>
      </c>
      <c r="AX518" s="770">
        <f t="shared" si="133"/>
        <v>17.088780888437498</v>
      </c>
      <c r="AY518" s="959" t="s">
        <v>136</v>
      </c>
      <c r="AZ518" s="896" t="s">
        <v>136</v>
      </c>
      <c r="BA518" s="896" t="s">
        <v>136</v>
      </c>
      <c r="BB518" s="896" t="s">
        <v>136</v>
      </c>
      <c r="BC518" s="896" t="s">
        <v>136</v>
      </c>
      <c r="BD518" s="932" t="s">
        <v>4281</v>
      </c>
      <c r="BE518" s="641">
        <v>2014</v>
      </c>
      <c r="BF518" s="922">
        <f t="shared" si="134"/>
        <v>0</v>
      </c>
      <c r="BG518" s="906" t="s">
        <v>136</v>
      </c>
    </row>
    <row r="519" spans="1:59" ht="11.25" customHeight="1" x14ac:dyDescent="0.2">
      <c r="A519" s="895" t="s">
        <v>4144</v>
      </c>
      <c r="B519" s="899" t="s">
        <v>684</v>
      </c>
      <c r="C519" s="957" t="s">
        <v>246</v>
      </c>
      <c r="D519" s="957" t="s">
        <v>4333</v>
      </c>
      <c r="E519" s="754">
        <v>15</v>
      </c>
      <c r="F519" s="1235">
        <v>257</v>
      </c>
      <c r="G519" s="1213" t="s">
        <v>106</v>
      </c>
      <c r="H519" s="1213" t="s">
        <v>106</v>
      </c>
      <c r="I519" s="898">
        <v>56.12</v>
      </c>
      <c r="J519" s="669">
        <f t="shared" ref="J519:J582" si="138">(M519/I519)*100</f>
        <v>1.5680684248039916</v>
      </c>
      <c r="K519" s="901">
        <v>0.22</v>
      </c>
      <c r="L519" s="911">
        <v>4</v>
      </c>
      <c r="M519" s="660">
        <f t="shared" ref="M519:M582" si="139">K519*L519</f>
        <v>0.88</v>
      </c>
      <c r="N519" s="894" t="s">
        <v>111</v>
      </c>
      <c r="O519" s="756">
        <v>0.2</v>
      </c>
      <c r="P519" s="885">
        <v>43616</v>
      </c>
      <c r="Q519" s="885">
        <v>43633</v>
      </c>
      <c r="R519" s="660">
        <f t="shared" ref="R519:R582" si="140">(K519-O519)/O519*100</f>
        <v>9.9999999999999947</v>
      </c>
      <c r="S519" s="721">
        <f>IF(INDEX(Historical!$D$7:$D$1379,MATCH(B519,Historical!$B$7:$B$1403,0))=0,"n/a",(INDEX(Historical!$C$7:$C$1381,MATCH(B519,Historical!$B$7:$B$1403,0))/INDEX(Historical!$D$7:$D$1379,MATCH(B519,Historical!$B$7:$B$1403,0))-1)*100)</f>
        <v>10.256410256410241</v>
      </c>
      <c r="T519" s="721">
        <f>IF(INDEX(Historical!$F$7:$F$1372,MATCH(B519,Historical!$B$7:$B$1403,0))=0,"n/a",((INDEX(Historical!$C$7:$C$1381,MATCH(B519,Historical!$B$7:$B$1403,0))/INDEX(Historical!$F$7:$F$1372,MATCH(B519,Historical!$B$7:$B$1403,0)))^(1/3)-1)*100)</f>
        <v>9.2240238124367213</v>
      </c>
      <c r="U519" s="721">
        <f>IF(INDEX(Historical!$H$7:$H$1372,MATCH(B519,Historical!$B$7:$B$1403,0))=0,"n/a",((INDEX(Historical!$C$7:$C$1381,MATCH(B519,Historical!$B$7:$B$1403,0))/INDEX(Historical!$H$7:$H$1372,MATCH(B519,Historical!$B$7:$B$1403,0)))^(1/5)-1)*100)</f>
        <v>11.456573996486764</v>
      </c>
      <c r="V519" s="721">
        <f>IF(INDEX(Historical!$O$7:$O$1372,MATCH(B519,Historical!$B$7:$B$1403,0))=0,"n/a",((INDEX(Historical!$C$7:$C$1381,MATCH(B519,Historical!$B$7:$B$1403,0))/INDEX(Historical!$O$7:$O$1372,MATCH(B519,Historical!$B$7:$B$1403,0)))^(1/10)-1)*100)</f>
        <v>16.928447094594866</v>
      </c>
      <c r="W519" s="722">
        <f t="shared" ref="W519:W582" si="141">IF(OR(U519&lt;=0,U519="n/a",V519&lt;=0,V519="n/a"),"n/a",U519/V519)</f>
        <v>0.67676461594311077</v>
      </c>
      <c r="X519" s="723">
        <f t="shared" ref="X519:X582" si="142">IF(OR(AJ519&lt;=0,AJ519="n/a",U519&lt;=0,U519="n/a"),"n/a",U519/AJ519)</f>
        <v>1.5693936981488719</v>
      </c>
      <c r="Y519" s="679"/>
      <c r="Z519" s="669">
        <f t="shared" ref="Z519:Z582" si="143">IF(OR(AC519&lt;0.01,AC519="n/a"),"n/a",M519/AC519*100)</f>
        <v>38.260869565217391</v>
      </c>
      <c r="AA519" s="910">
        <f t="shared" ref="AA519:AA582" si="144">IF(OR(AC519&lt;0.01,AC519="n/a"),"n/a",I519/AC519)</f>
        <v>24.400000000000002</v>
      </c>
      <c r="AB519" s="911">
        <v>3</v>
      </c>
      <c r="AC519" s="889">
        <v>2.2999999999999998</v>
      </c>
      <c r="AD519" s="889">
        <v>1.35</v>
      </c>
      <c r="AE519" s="889">
        <v>1.49</v>
      </c>
      <c r="AF519" s="889">
        <v>2.5</v>
      </c>
      <c r="AG519" s="889">
        <v>10.8</v>
      </c>
      <c r="AH519" s="889">
        <v>15.1</v>
      </c>
      <c r="AI519" s="889">
        <v>12.629999999999999</v>
      </c>
      <c r="AJ519" s="889">
        <v>7.3</v>
      </c>
      <c r="AK519" s="889">
        <v>18</v>
      </c>
      <c r="AL519" s="902">
        <v>1880</v>
      </c>
      <c r="AM519" s="896">
        <v>1.6</v>
      </c>
      <c r="AN519" s="889">
        <v>0.71</v>
      </c>
      <c r="AO519" s="762">
        <f t="shared" ref="AO519:AO582" si="145">IF(U519="n/a","n/a",IF(AA519&lt;0,"n/a",IF(AA519="n/a","n/a",J519+U519-AA519)))</f>
        <v>-11.375357578709247</v>
      </c>
      <c r="AP519" s="763">
        <f t="shared" ref="AP519:AP582" si="146">IF(U519="n/a","n/a",J519+U519)</f>
        <v>13.024642421290755</v>
      </c>
      <c r="AQ519" s="912">
        <f t="shared" ref="AQ519:AQ582" si="147">IF(OR(AC519&lt;0.01,AF519="n/a"),"n/a",(I519/SQRT(22.5*AC519*(I519/AF519))-1)*100)</f>
        <v>64.654520469712921</v>
      </c>
      <c r="AR519" s="669">
        <f>INDEX(Historical!$C$7:$C$1381,MATCH(B519,Historical!$B$7:$B$1403,0))*IF(AH519="n/a",1.03,IF(AH519&lt;0,1.01,IF(AH519&gt;10,1.1,(1+AH519/100))))</f>
        <v>0.94600000000000006</v>
      </c>
      <c r="AS519" s="910">
        <f t="shared" ref="AS519:AS582" si="148">IF($AI519="n/a",1.03*AR519,IF($AI519&lt;0,1.01*AR519,IF($AI519&gt;10,1.1*AR519,(1+$AI519/100)*AR519)))</f>
        <v>1.0406000000000002</v>
      </c>
      <c r="AT519" s="910">
        <f t="shared" si="137"/>
        <v>1.1446600000000002</v>
      </c>
      <c r="AU519" s="910">
        <f t="shared" si="137"/>
        <v>1.2591260000000004</v>
      </c>
      <c r="AV519" s="910">
        <f t="shared" si="137"/>
        <v>1.3850386000000006</v>
      </c>
      <c r="AW519" s="669">
        <f t="shared" ref="AW519:AW582" si="149">SUM(AR519:AV519)</f>
        <v>5.7754246000000009</v>
      </c>
      <c r="AX519" s="770">
        <f t="shared" ref="AX519:AX582" si="150">AW519/I519*100</f>
        <v>10.291205630791165</v>
      </c>
      <c r="AY519" s="959">
        <v>0.72</v>
      </c>
      <c r="AZ519" s="896">
        <v>2.71</v>
      </c>
      <c r="BA519" s="896">
        <v>-37.450000000000003</v>
      </c>
      <c r="BB519" s="896">
        <v>-20.28</v>
      </c>
      <c r="BC519" s="896">
        <v>-27.029999999999998</v>
      </c>
      <c r="BE519" s="641">
        <v>2005</v>
      </c>
      <c r="BF519" s="922">
        <f t="shared" ref="BF519:BF582" si="151">IF(BE519&gt;2008,0,IF(BE519&gt;2001,1,IF(BE519&gt;1990,2,IF(BE519&gt;1980,3,IF(BE519&gt;1973,4,IF(BE519&gt;1970,5,IF(BE519&gt;1960,6,IF(BE519&gt;1958,7,IF(BE519&gt;1953,8,9)))))))))</f>
        <v>1</v>
      </c>
      <c r="BG519" s="906">
        <v>5</v>
      </c>
    </row>
    <row r="520" spans="1:59" ht="11.25" customHeight="1" x14ac:dyDescent="0.2">
      <c r="A520" s="887" t="s">
        <v>124</v>
      </c>
      <c r="B520" s="899" t="s">
        <v>125</v>
      </c>
      <c r="C520" s="957" t="s">
        <v>128</v>
      </c>
      <c r="D520" s="957" t="s">
        <v>126</v>
      </c>
      <c r="E520" s="754">
        <v>50</v>
      </c>
      <c r="F520" s="1235">
        <v>28</v>
      </c>
      <c r="G520" s="1208" t="s">
        <v>115</v>
      </c>
      <c r="H520" s="1208" t="s">
        <v>115</v>
      </c>
      <c r="I520" s="889">
        <v>40.369999999999997</v>
      </c>
      <c r="J520" s="669">
        <f t="shared" si="138"/>
        <v>8.3230121377260335</v>
      </c>
      <c r="K520" s="901">
        <v>0.84</v>
      </c>
      <c r="L520" s="911">
        <v>4</v>
      </c>
      <c r="M520" s="660">
        <f t="shared" si="139"/>
        <v>3.36</v>
      </c>
      <c r="N520" s="894" t="s">
        <v>127</v>
      </c>
      <c r="O520" s="756">
        <v>0.8</v>
      </c>
      <c r="P520" s="885">
        <v>43721</v>
      </c>
      <c r="Q520" s="885">
        <v>43748</v>
      </c>
      <c r="R520" s="660">
        <f t="shared" si="140"/>
        <v>4.9999999999999902</v>
      </c>
      <c r="S520" s="721">
        <f>IF(INDEX(Historical!$D$7:$D$1379,MATCH(B520,Historical!$B$7:$B$1403,0))=0,"n/a",(INDEX(Historical!$C$7:$C$1381,MATCH(B520,Historical!$B$7:$B$1403,0))/INDEX(Historical!$D$7:$D$1379,MATCH(B520,Historical!$B$7:$B$1403,0))-1)*100)</f>
        <v>14.685314685314687</v>
      </c>
      <c r="T520" s="721">
        <f>IF(INDEX(Historical!$F$7:$F$1372,MATCH(B520,Historical!$B$7:$B$1403,0))=0,"n/a",((INDEX(Historical!$C$7:$C$1381,MATCH(B520,Historical!$B$7:$B$1403,0))/INDEX(Historical!$F$7:$F$1372,MATCH(B520,Historical!$B$7:$B$1403,0)))^(1/3)-1)*100)</f>
        <v>12.478013610416184</v>
      </c>
      <c r="U520" s="721">
        <f>IF(INDEX(Historical!$H$7:$H$1372,MATCH(B520,Historical!$B$7:$B$1403,0))=0,"n/a",((INDEX(Historical!$C$7:$C$1381,MATCH(B520,Historical!$B$7:$B$1403,0))/INDEX(Historical!$H$7:$H$1372,MATCH(B520,Historical!$B$7:$B$1403,0)))^(1/5)-1)*100)</f>
        <v>10.846900650337087</v>
      </c>
      <c r="V520" s="721">
        <f>IF(INDEX(Historical!$O$7:$O$1372,MATCH(B520,Historical!$B$7:$B$1403,0))=0,"n/a",((INDEX(Historical!$C$7:$C$1381,MATCH(B520,Historical!$B$7:$B$1403,0))/INDEX(Historical!$O$7:$O$1372,MATCH(B520,Historical!$B$7:$B$1403,0)))^(1/10)-1)*100)</f>
        <v>9.6965702282410415</v>
      </c>
      <c r="W520" s="722">
        <f t="shared" si="141"/>
        <v>1.1186327118784469</v>
      </c>
      <c r="X520" s="723">
        <f t="shared" si="142"/>
        <v>1.0043426528089894</v>
      </c>
      <c r="Y520" s="835"/>
      <c r="Z520" s="669" t="str">
        <f t="shared" si="143"/>
        <v>n/a</v>
      </c>
      <c r="AA520" s="910" t="str">
        <f t="shared" si="144"/>
        <v>n/a</v>
      </c>
      <c r="AB520" s="911">
        <v>12</v>
      </c>
      <c r="AC520" s="889">
        <v>-0.75</v>
      </c>
      <c r="AD520" s="889" t="s">
        <v>136</v>
      </c>
      <c r="AE520" s="889">
        <v>2.98</v>
      </c>
      <c r="AF520" s="889">
        <v>7.15</v>
      </c>
      <c r="AG520" s="891">
        <v>46.800000000000004</v>
      </c>
      <c r="AH520" s="889">
        <v>6.2</v>
      </c>
      <c r="AI520" s="889">
        <v>5.74</v>
      </c>
      <c r="AJ520" s="889">
        <v>10.8</v>
      </c>
      <c r="AK520" s="889">
        <v>4.87</v>
      </c>
      <c r="AL520" s="902">
        <v>74870</v>
      </c>
      <c r="AM520" s="896">
        <v>0.1</v>
      </c>
      <c r="AN520" s="889">
        <v>2.65</v>
      </c>
      <c r="AO520" s="762" t="str">
        <f t="shared" si="145"/>
        <v>n/a</v>
      </c>
      <c r="AP520" s="763">
        <f t="shared" si="146"/>
        <v>19.169912788063122</v>
      </c>
      <c r="AQ520" s="912" t="str">
        <f t="shared" si="147"/>
        <v>n/a</v>
      </c>
      <c r="AR520" s="669">
        <f>INDEX(Historical!$C$7:$C$1381,MATCH(B520,Historical!$B$7:$B$1403,0))*IF(AH520="n/a",1.03,IF(AH520&lt;0,1.01,IF(AH520&gt;10,1.1,(1+AH520/100))))</f>
        <v>3.4833599999999998</v>
      </c>
      <c r="AS520" s="910">
        <f t="shared" si="148"/>
        <v>3.6833048639999992</v>
      </c>
      <c r="AT520" s="910">
        <f t="shared" si="137"/>
        <v>3.8626818108767988</v>
      </c>
      <c r="AU520" s="910">
        <f t="shared" si="137"/>
        <v>4.0507944150664992</v>
      </c>
      <c r="AV520" s="910">
        <f t="shared" si="137"/>
        <v>4.2480681030802376</v>
      </c>
      <c r="AW520" s="669">
        <f t="shared" si="149"/>
        <v>19.328209193023532</v>
      </c>
      <c r="AX520" s="770">
        <f t="shared" si="150"/>
        <v>47.87765467679845</v>
      </c>
      <c r="AY520" s="959">
        <v>0.46</v>
      </c>
      <c r="AZ520" s="896">
        <v>2.7199999999999998</v>
      </c>
      <c r="BA520" s="896">
        <v>-30.25</v>
      </c>
      <c r="BB520" s="896">
        <v>-16.600000000000001</v>
      </c>
      <c r="BC520" s="896">
        <v>-14.96</v>
      </c>
      <c r="BE520" s="641">
        <v>1970</v>
      </c>
      <c r="BF520" s="922">
        <f t="shared" si="151"/>
        <v>6</v>
      </c>
      <c r="BG520" s="906">
        <v>11.200000000000001</v>
      </c>
    </row>
    <row r="521" spans="1:59" ht="11.25" customHeight="1" x14ac:dyDescent="0.2">
      <c r="A521" s="887" t="s">
        <v>1473</v>
      </c>
      <c r="B521" s="899" t="s">
        <v>1474</v>
      </c>
      <c r="C521" s="957" t="s">
        <v>108</v>
      </c>
      <c r="D521" s="957" t="s">
        <v>4355</v>
      </c>
      <c r="E521" s="754">
        <v>10</v>
      </c>
      <c r="F521" s="1235">
        <v>411</v>
      </c>
      <c r="G521" s="1158" t="s">
        <v>106</v>
      </c>
      <c r="H521" s="1158" t="s">
        <v>106</v>
      </c>
      <c r="I521" s="898">
        <v>28.73</v>
      </c>
      <c r="J521" s="669">
        <f t="shared" si="138"/>
        <v>3.0630003480682211</v>
      </c>
      <c r="K521" s="901">
        <v>0.22</v>
      </c>
      <c r="L521" s="911">
        <v>4</v>
      </c>
      <c r="M521" s="660">
        <f t="shared" si="139"/>
        <v>0.88</v>
      </c>
      <c r="N521" s="894" t="s">
        <v>148</v>
      </c>
      <c r="O521" s="756">
        <v>0.20250000000000001</v>
      </c>
      <c r="P521" s="885">
        <v>43889</v>
      </c>
      <c r="Q521" s="885">
        <v>43905</v>
      </c>
      <c r="R521" s="660">
        <f t="shared" si="140"/>
        <v>8.6419753086419693</v>
      </c>
      <c r="S521" s="721">
        <f>IF(INDEX(Historical!$D$7:$D$1379,MATCH(B521,Historical!$B$7:$B$1403,0))=0,"n/a",(INDEX(Historical!$C$7:$C$1381,MATCH(B521,Historical!$B$7:$B$1403,0))/INDEX(Historical!$D$7:$D$1379,MATCH(B521,Historical!$B$7:$B$1403,0))-1)*100)</f>
        <v>3.8461538461538547</v>
      </c>
      <c r="T521" s="721">
        <f>IF(INDEX(Historical!$F$7:$F$1372,MATCH(B521,Historical!$B$7:$B$1403,0))=0,"n/a",((INDEX(Historical!$C$7:$C$1381,MATCH(B521,Historical!$B$7:$B$1403,0))/INDEX(Historical!$F$7:$F$1372,MATCH(B521,Historical!$B$7:$B$1403,0)))^(1/3)-1)*100)</f>
        <v>8.1687177730556328</v>
      </c>
      <c r="U521" s="721">
        <f>IF(INDEX(Historical!$H$7:$H$1372,MATCH(B521,Historical!$B$7:$B$1403,0))=0,"n/a",((INDEX(Historical!$C$7:$C$1381,MATCH(B521,Historical!$B$7:$B$1403,0))/INDEX(Historical!$H$7:$H$1372,MATCH(B521,Historical!$B$7:$B$1403,0)))^(1/5)-1)*100)</f>
        <v>6.9082954178721234</v>
      </c>
      <c r="V521" s="721">
        <f>IF(INDEX(Historical!$O$7:$O$1372,MATCH(B521,Historical!$B$7:$B$1403,0))=0,"n/a",((INDEX(Historical!$C$7:$C$1381,MATCH(B521,Historical!$B$7:$B$1403,0))/INDEX(Historical!$O$7:$O$1372,MATCH(B521,Historical!$B$7:$B$1403,0)))^(1/10)-1)*100)</f>
        <v>10.350921459993479</v>
      </c>
      <c r="W521" s="722">
        <f t="shared" si="141"/>
        <v>0.66740873694895908</v>
      </c>
      <c r="X521" s="723">
        <f t="shared" si="142"/>
        <v>2.6570366991815857</v>
      </c>
      <c r="Y521" s="900"/>
      <c r="Z521" s="669">
        <f t="shared" si="143"/>
        <v>30.344827586206897</v>
      </c>
      <c r="AA521" s="910">
        <f t="shared" si="144"/>
        <v>9.9068965517241381</v>
      </c>
      <c r="AB521" s="911">
        <v>12</v>
      </c>
      <c r="AC521" s="889">
        <v>2.9</v>
      </c>
      <c r="AD521" s="889">
        <v>1.24</v>
      </c>
      <c r="AE521" s="889">
        <v>2.56</v>
      </c>
      <c r="AF521" s="889">
        <v>0.93</v>
      </c>
      <c r="AG521" s="889">
        <v>7.6</v>
      </c>
      <c r="AH521" s="889">
        <v>36.6</v>
      </c>
      <c r="AI521" s="889">
        <v>3.61</v>
      </c>
      <c r="AJ521" s="889">
        <v>2.6</v>
      </c>
      <c r="AK521" s="889">
        <v>8</v>
      </c>
      <c r="AL521" s="902">
        <v>466.29</v>
      </c>
      <c r="AM521" s="896">
        <v>0.1</v>
      </c>
      <c r="AN521" s="889">
        <v>0.18</v>
      </c>
      <c r="AO521" s="762">
        <f t="shared" si="145"/>
        <v>6.4399214216205536E-2</v>
      </c>
      <c r="AP521" s="763">
        <f t="shared" si="146"/>
        <v>9.9712957659403436</v>
      </c>
      <c r="AQ521" s="912">
        <f t="shared" si="147"/>
        <v>-36.008980515132869</v>
      </c>
      <c r="AR521" s="669">
        <f>INDEX(Historical!$C$7:$C$1381,MATCH(B521,Historical!$B$7:$B$1403,0))*IF(AH521="n/a",1.03,IF(AH521&lt;0,1.01,IF(AH521&gt;10,1.1,(1+AH521/100))))</f>
        <v>0.89100000000000013</v>
      </c>
      <c r="AS521" s="910">
        <f t="shared" si="148"/>
        <v>0.92316510000000018</v>
      </c>
      <c r="AT521" s="910">
        <f t="shared" si="137"/>
        <v>0.99701830800000024</v>
      </c>
      <c r="AU521" s="910">
        <f t="shared" si="137"/>
        <v>1.0767797726400004</v>
      </c>
      <c r="AV521" s="910">
        <f t="shared" si="137"/>
        <v>1.1629221544512005</v>
      </c>
      <c r="AW521" s="669">
        <f t="shared" si="149"/>
        <v>5.0508853350912011</v>
      </c>
      <c r="AX521" s="770">
        <f t="shared" si="150"/>
        <v>17.580526749360253</v>
      </c>
      <c r="AY521" s="959">
        <v>0.98</v>
      </c>
      <c r="AZ521" s="896">
        <v>11.92</v>
      </c>
      <c r="BA521" s="896">
        <v>-26.39</v>
      </c>
      <c r="BB521" s="896">
        <v>-15.290000000000001</v>
      </c>
      <c r="BC521" s="896">
        <v>-7.7799999999999994</v>
      </c>
      <c r="BE521" s="641">
        <v>2011</v>
      </c>
      <c r="BF521" s="922">
        <f t="shared" si="151"/>
        <v>0</v>
      </c>
      <c r="BG521" s="906">
        <v>0.8</v>
      </c>
    </row>
    <row r="522" spans="1:59" ht="11.25" customHeight="1" x14ac:dyDescent="0.2">
      <c r="A522" s="887" t="s">
        <v>1483</v>
      </c>
      <c r="B522" s="899" t="s">
        <v>1484</v>
      </c>
      <c r="C522" s="957" t="s">
        <v>108</v>
      </c>
      <c r="D522" s="957" t="s">
        <v>4351</v>
      </c>
      <c r="E522" s="754">
        <v>10</v>
      </c>
      <c r="F522" s="1235">
        <v>398</v>
      </c>
      <c r="G522" s="1235" t="s">
        <v>106</v>
      </c>
      <c r="H522" s="1235" t="s">
        <v>106</v>
      </c>
      <c r="I522" s="898">
        <v>146.9</v>
      </c>
      <c r="J522" s="669">
        <f t="shared" si="138"/>
        <v>0.81688223281143635</v>
      </c>
      <c r="K522" s="901">
        <v>0.3</v>
      </c>
      <c r="L522" s="911">
        <v>4</v>
      </c>
      <c r="M522" s="660">
        <f t="shared" si="139"/>
        <v>1.2</v>
      </c>
      <c r="N522" s="894" t="s">
        <v>160</v>
      </c>
      <c r="O522" s="756">
        <v>0.28000000000000003</v>
      </c>
      <c r="P522" s="885">
        <v>43831</v>
      </c>
      <c r="Q522" s="885">
        <v>43860</v>
      </c>
      <c r="R522" s="660">
        <f t="shared" si="140"/>
        <v>7.1428571428571281</v>
      </c>
      <c r="S522" s="721">
        <f>IF(INDEX(Historical!$D$7:$D$1379,MATCH(B522,Historical!$B$7:$B$1403,0))=0,"n/a",(INDEX(Historical!$C$7:$C$1381,MATCH(B522,Historical!$B$7:$B$1403,0))/INDEX(Historical!$D$7:$D$1379,MATCH(B522,Historical!$B$7:$B$1403,0))-1)*100)</f>
        <v>19.999999999999996</v>
      </c>
      <c r="T522" s="721">
        <f>IF(INDEX(Historical!$F$7:$F$1372,MATCH(B522,Historical!$B$7:$B$1403,0))=0,"n/a",((INDEX(Historical!$C$7:$C$1381,MATCH(B522,Historical!$B$7:$B$1403,0))/INDEX(Historical!$F$7:$F$1372,MATCH(B522,Historical!$B$7:$B$1403,0)))^(1/3)-1)*100)</f>
        <v>10.891823393038823</v>
      </c>
      <c r="U522" s="721">
        <f>IF(INDEX(Historical!$H$7:$H$1372,MATCH(B522,Historical!$B$7:$B$1403,0))=0,"n/a",((INDEX(Historical!$C$7:$C$1381,MATCH(B522,Historical!$B$7:$B$1403,0))/INDEX(Historical!$H$7:$H$1372,MATCH(B522,Historical!$B$7:$B$1403,0)))^(1/5)-1)*100)</f>
        <v>12.030033714161736</v>
      </c>
      <c r="V522" s="721" t="str">
        <f>IF(INDEX(Historical!$O$7:$O$1372,MATCH(B522,Historical!$B$7:$B$1403,0))=0,"n/a",((INDEX(Historical!$C$7:$C$1381,MATCH(B522,Historical!$B$7:$B$1403,0))/INDEX(Historical!$O$7:$O$1372,MATCH(B522,Historical!$B$7:$B$1403,0)))^(1/10)-1)*100)</f>
        <v>n/a</v>
      </c>
      <c r="W522" s="722" t="str">
        <f t="shared" si="141"/>
        <v>n/a</v>
      </c>
      <c r="X522" s="723">
        <f t="shared" si="142"/>
        <v>1.2151549206223975</v>
      </c>
      <c r="Y522" s="679"/>
      <c r="Z522" s="669">
        <f t="shared" si="143"/>
        <v>31.007751937984494</v>
      </c>
      <c r="AA522" s="910">
        <f t="shared" si="144"/>
        <v>37.958656330749356</v>
      </c>
      <c r="AB522" s="911">
        <v>12</v>
      </c>
      <c r="AC522" s="889">
        <v>3.87</v>
      </c>
      <c r="AD522" s="889">
        <v>2.37</v>
      </c>
      <c r="AE522" s="889">
        <v>5.78</v>
      </c>
      <c r="AF522" s="889">
        <v>6.04</v>
      </c>
      <c r="AG522" s="889">
        <v>17.7</v>
      </c>
      <c r="AH522" s="889">
        <v>44.9</v>
      </c>
      <c r="AI522" s="889" t="s">
        <v>136</v>
      </c>
      <c r="AJ522" s="889">
        <v>9.9</v>
      </c>
      <c r="AK522" s="889">
        <v>16</v>
      </c>
      <c r="AL522" s="902">
        <v>6410</v>
      </c>
      <c r="AM522" s="896">
        <v>48.9</v>
      </c>
      <c r="AN522" s="889">
        <v>0.52</v>
      </c>
      <c r="AO522" s="762">
        <f t="shared" si="145"/>
        <v>-25.111740383776187</v>
      </c>
      <c r="AP522" s="763">
        <f t="shared" si="146"/>
        <v>12.846915946973171</v>
      </c>
      <c r="AQ522" s="912">
        <f t="shared" si="147"/>
        <v>219.21451111385278</v>
      </c>
      <c r="AR522" s="669">
        <f>INDEX(Historical!$C$7:$C$1381,MATCH(B522,Historical!$B$7:$B$1403,0))*IF(AH522="n/a",1.03,IF(AH522&lt;0,1.01,IF(AH522&gt;10,1.1,(1+AH522/100))))</f>
        <v>1.32</v>
      </c>
      <c r="AS522" s="910">
        <f t="shared" si="148"/>
        <v>1.3596000000000001</v>
      </c>
      <c r="AT522" s="910">
        <f t="shared" si="137"/>
        <v>1.4955600000000002</v>
      </c>
      <c r="AU522" s="910">
        <f t="shared" si="137"/>
        <v>1.6451160000000005</v>
      </c>
      <c r="AV522" s="910">
        <f t="shared" si="137"/>
        <v>1.8096276000000007</v>
      </c>
      <c r="AW522" s="669">
        <f t="shared" si="149"/>
        <v>7.6299036000000013</v>
      </c>
      <c r="AX522" s="770">
        <f t="shared" si="150"/>
        <v>5.1939439074200147</v>
      </c>
      <c r="AY522" s="959">
        <v>0.74</v>
      </c>
      <c r="AZ522" s="896">
        <v>23.97</v>
      </c>
      <c r="BA522" s="896">
        <v>-11.82</v>
      </c>
      <c r="BB522" s="896">
        <v>-5.84</v>
      </c>
      <c r="BC522" s="896">
        <v>-3.56</v>
      </c>
      <c r="BE522" s="641">
        <v>2011</v>
      </c>
      <c r="BF522" s="922">
        <f t="shared" si="151"/>
        <v>0</v>
      </c>
      <c r="BG522" s="906">
        <v>10.199999999999999</v>
      </c>
    </row>
    <row r="523" spans="1:59" s="796" customFormat="1" ht="11.25" customHeight="1" x14ac:dyDescent="0.2">
      <c r="A523" s="777" t="s">
        <v>1469</v>
      </c>
      <c r="B523" s="804" t="s">
        <v>1470</v>
      </c>
      <c r="C523" s="957" t="s">
        <v>108</v>
      </c>
      <c r="D523" s="957" t="s">
        <v>4355</v>
      </c>
      <c r="E523" s="778">
        <v>6</v>
      </c>
      <c r="F523" s="1235">
        <v>754</v>
      </c>
      <c r="G523" s="1234" t="s">
        <v>37</v>
      </c>
      <c r="H523" s="1234" t="s">
        <v>37</v>
      </c>
      <c r="I523" s="779">
        <v>21.27</v>
      </c>
      <c r="J523" s="780">
        <f t="shared" si="138"/>
        <v>3.3850493653032436</v>
      </c>
      <c r="K523" s="781">
        <v>0.18</v>
      </c>
      <c r="L523" s="782">
        <v>4</v>
      </c>
      <c r="M523" s="783">
        <f t="shared" si="139"/>
        <v>0.72</v>
      </c>
      <c r="N523" s="784" t="s">
        <v>465</v>
      </c>
      <c r="O523" s="785">
        <v>0.15</v>
      </c>
      <c r="P523" s="786">
        <v>43592</v>
      </c>
      <c r="Q523" s="786">
        <v>43612</v>
      </c>
      <c r="R523" s="783">
        <f t="shared" si="140"/>
        <v>20</v>
      </c>
      <c r="S523" s="721">
        <f>IF(INDEX(Historical!$D$7:$D$1379,MATCH(B523,Historical!$B$7:$B$1403,0))=0,"n/a",(INDEX(Historical!$C$7:$C$1381,MATCH(B523,Historical!$B$7:$B$1403,0))/INDEX(Historical!$D$7:$D$1379,MATCH(B523,Historical!$B$7:$B$1403,0))-1)*100)</f>
        <v>14.999999999999991</v>
      </c>
      <c r="T523" s="721">
        <f>IF(INDEX(Historical!$F$7:$F$1372,MATCH(B523,Historical!$B$7:$B$1403,0))=0,"n/a",((INDEX(Historical!$C$7:$C$1381,MATCH(B523,Historical!$B$7:$B$1403,0))/INDEX(Historical!$F$7:$F$1372,MATCH(B523,Historical!$B$7:$B$1403,0)))^(1/3)-1)*100)</f>
        <v>12.858935886850031</v>
      </c>
      <c r="U523" s="721">
        <f>IF(INDEX(Historical!$H$7:$H$1372,MATCH(B523,Historical!$B$7:$B$1403,0))=0,"n/a",((INDEX(Historical!$C$7:$C$1381,MATCH(B523,Historical!$B$7:$B$1403,0))/INDEX(Historical!$H$7:$H$1372,MATCH(B523,Historical!$B$7:$B$1403,0)))^(1/5)-1)*100)</f>
        <v>14.539744306223357</v>
      </c>
      <c r="V523" s="721">
        <f>IF(INDEX(Historical!$O$7:$O$1372,MATCH(B523,Historical!$B$7:$B$1403,0))=0,"n/a",((INDEX(Historical!$C$7:$C$1381,MATCH(B523,Historical!$B$7:$B$1403,0))/INDEX(Historical!$O$7:$O$1372,MATCH(B523,Historical!$B$7:$B$1403,0)))^(1/10)-1)*100)</f>
        <v>2.8690134245166421</v>
      </c>
      <c r="W523" s="722">
        <f t="shared" si="141"/>
        <v>5.0678550967996756</v>
      </c>
      <c r="X523" s="723">
        <f t="shared" si="142"/>
        <v>6.3216279592275466</v>
      </c>
      <c r="Y523" s="1243"/>
      <c r="Z523" s="780">
        <f t="shared" si="143"/>
        <v>34.449760765550238</v>
      </c>
      <c r="AA523" s="788">
        <f t="shared" si="144"/>
        <v>10.177033492822966</v>
      </c>
      <c r="AB523" s="782">
        <v>12</v>
      </c>
      <c r="AC523" s="789">
        <v>2.09</v>
      </c>
      <c r="AD523" s="789" t="s">
        <v>136</v>
      </c>
      <c r="AE523" s="789">
        <v>1.89</v>
      </c>
      <c r="AF523" s="789">
        <v>0.77</v>
      </c>
      <c r="AG523" s="789">
        <v>6.6000000000000005</v>
      </c>
      <c r="AH523" s="789">
        <v>-23.9</v>
      </c>
      <c r="AI523" s="789">
        <v>18.41</v>
      </c>
      <c r="AJ523" s="789">
        <v>2.2999999999999998</v>
      </c>
      <c r="AK523" s="789" t="s">
        <v>136</v>
      </c>
      <c r="AL523" s="790">
        <v>180.58</v>
      </c>
      <c r="AM523" s="791">
        <v>3.4000000000000004</v>
      </c>
      <c r="AN523" s="789">
        <v>0.38</v>
      </c>
      <c r="AO523" s="792">
        <f t="shared" si="145"/>
        <v>7.7477601787036345</v>
      </c>
      <c r="AP523" s="793">
        <f t="shared" si="146"/>
        <v>17.924793671526601</v>
      </c>
      <c r="AQ523" s="794">
        <f t="shared" si="147"/>
        <v>-40.984688278855465</v>
      </c>
      <c r="AR523" s="669">
        <f>INDEX(Historical!$C$7:$C$1381,MATCH(B523,Historical!$B$7:$B$1403,0))*IF(AH523="n/a",1.03,IF(AH523&lt;0,1.01,IF(AH523&gt;10,1.1,(1+AH523/100))))</f>
        <v>0.69689999999999996</v>
      </c>
      <c r="AS523" s="788">
        <f t="shared" si="148"/>
        <v>0.76658999999999999</v>
      </c>
      <c r="AT523" s="788">
        <f t="shared" si="137"/>
        <v>0.7895877</v>
      </c>
      <c r="AU523" s="788">
        <f t="shared" si="137"/>
        <v>0.81327533100000005</v>
      </c>
      <c r="AV523" s="788">
        <f t="shared" si="137"/>
        <v>0.83767359093000004</v>
      </c>
      <c r="AW523" s="780">
        <f t="shared" si="149"/>
        <v>3.9040266219300004</v>
      </c>
      <c r="AX523" s="795">
        <f t="shared" si="150"/>
        <v>18.35461505373766</v>
      </c>
      <c r="AY523" s="960">
        <v>0.61</v>
      </c>
      <c r="AZ523" s="791">
        <v>-0.91</v>
      </c>
      <c r="BA523" s="791">
        <v>-28.67</v>
      </c>
      <c r="BB523" s="791">
        <v>-19.7</v>
      </c>
      <c r="BC523" s="791">
        <v>-16.919999999999998</v>
      </c>
      <c r="BD523" s="933"/>
      <c r="BE523" s="641">
        <v>2014</v>
      </c>
      <c r="BF523" s="922">
        <f t="shared" si="151"/>
        <v>0</v>
      </c>
      <c r="BG523" s="847">
        <v>0.70000000000000007</v>
      </c>
    </row>
    <row r="524" spans="1:59" ht="11.25" customHeight="1" x14ac:dyDescent="0.2">
      <c r="A524" s="895" t="s">
        <v>1447</v>
      </c>
      <c r="B524" s="899" t="s">
        <v>1448</v>
      </c>
      <c r="C524" s="957" t="s">
        <v>178</v>
      </c>
      <c r="D524" s="957" t="s">
        <v>4353</v>
      </c>
      <c r="E524" s="754">
        <v>10</v>
      </c>
      <c r="F524" s="1235">
        <v>410</v>
      </c>
      <c r="G524" s="1235" t="s">
        <v>37</v>
      </c>
      <c r="H524" s="1235" t="s">
        <v>37</v>
      </c>
      <c r="I524" s="898">
        <v>47.42</v>
      </c>
      <c r="J524" s="669">
        <f t="shared" si="138"/>
        <v>4.8924504428511169</v>
      </c>
      <c r="K524" s="901">
        <v>0.57999999999999996</v>
      </c>
      <c r="L524" s="911">
        <v>4</v>
      </c>
      <c r="M524" s="660">
        <f t="shared" si="139"/>
        <v>2.3199999999999998</v>
      </c>
      <c r="N524" s="894" t="s">
        <v>111</v>
      </c>
      <c r="O524" s="756">
        <v>0.53</v>
      </c>
      <c r="P524" s="885">
        <v>43879</v>
      </c>
      <c r="Q524" s="885">
        <v>43899</v>
      </c>
      <c r="R524" s="660">
        <f t="shared" si="140"/>
        <v>9.4339622641509298</v>
      </c>
      <c r="S524" s="721">
        <f>IF(INDEX(Historical!$D$7:$D$1379,MATCH(B524,Historical!$B$7:$B$1403,0))=0,"n/a",(INDEX(Historical!$C$7:$C$1381,MATCH(B524,Historical!$B$7:$B$1403,0))/INDEX(Historical!$D$7:$D$1379,MATCH(B524,Historical!$B$7:$B$1403,0))-1)*100)</f>
        <v>15.217391304347828</v>
      </c>
      <c r="T524" s="721">
        <f>IF(INDEX(Historical!$F$7:$F$1372,MATCH(B524,Historical!$B$7:$B$1403,0))=0,"n/a",((INDEX(Historical!$C$7:$C$1381,MATCH(B524,Historical!$B$7:$B$1403,0))/INDEX(Historical!$F$7:$F$1372,MATCH(B524,Historical!$B$7:$B$1403,0)))^(1/3)-1)*100)</f>
        <v>15.948637819501933</v>
      </c>
      <c r="U524" s="721">
        <f>IF(INDEX(Historical!$H$7:$H$1372,MATCH(B524,Historical!$B$7:$B$1403,0))=0,"n/a",((INDEX(Historical!$C$7:$C$1381,MATCH(B524,Historical!$B$7:$B$1403,0))/INDEX(Historical!$H$7:$H$1372,MATCH(B524,Historical!$B$7:$B$1403,0)))^(1/5)-1)*100)</f>
        <v>18.170645193625703</v>
      </c>
      <c r="V524" s="721" t="str">
        <f>IF(INDEX(Historical!$O$7:$O$1372,MATCH(B524,Historical!$B$7:$B$1403,0))=0,"n/a",((INDEX(Historical!$C$7:$C$1381,MATCH(B524,Historical!$B$7:$B$1403,0))/INDEX(Historical!$O$7:$O$1372,MATCH(B524,Historical!$B$7:$B$1403,0)))^(1/10)-1)*100)</f>
        <v>n/a</v>
      </c>
      <c r="W524" s="722" t="str">
        <f t="shared" si="141"/>
        <v>n/a</v>
      </c>
      <c r="X524" s="723">
        <f t="shared" si="142"/>
        <v>1.8732623910954331</v>
      </c>
      <c r="Y524" s="900"/>
      <c r="Z524" s="669">
        <f t="shared" si="143"/>
        <v>58.145363408521298</v>
      </c>
      <c r="AA524" s="910">
        <f t="shared" si="144"/>
        <v>11.884711779448621</v>
      </c>
      <c r="AB524" s="911">
        <v>12</v>
      </c>
      <c r="AC524" s="889">
        <v>3.99</v>
      </c>
      <c r="AD524" s="889">
        <v>3.36</v>
      </c>
      <c r="AE524" s="889">
        <v>0.25</v>
      </c>
      <c r="AF524" s="889">
        <v>0.92</v>
      </c>
      <c r="AG524" s="889">
        <v>8.1</v>
      </c>
      <c r="AH524" s="889">
        <v>40.200000000000003</v>
      </c>
      <c r="AI524" s="889">
        <v>-8.64</v>
      </c>
      <c r="AJ524" s="889">
        <v>9.7000000000000011</v>
      </c>
      <c r="AK524" s="889">
        <v>3.54</v>
      </c>
      <c r="AL524" s="902">
        <v>31380</v>
      </c>
      <c r="AM524" s="896">
        <v>0.4</v>
      </c>
      <c r="AN524" s="889">
        <v>0.85</v>
      </c>
      <c r="AO524" s="762">
        <f t="shared" si="145"/>
        <v>11.1783838570282</v>
      </c>
      <c r="AP524" s="763">
        <f t="shared" si="146"/>
        <v>23.06309563647682</v>
      </c>
      <c r="AQ524" s="912">
        <f t="shared" si="147"/>
        <v>-30.289695207498646</v>
      </c>
      <c r="AR524" s="669">
        <f>INDEX(Historical!$C$7:$C$1381,MATCH(B524,Historical!$B$7:$B$1403,0))*IF(AH524="n/a",1.03,IF(AH524&lt;0,1.01,IF(AH524&gt;10,1.1,(1+AH524/100))))</f>
        <v>2.3320000000000003</v>
      </c>
      <c r="AS524" s="910">
        <f t="shared" si="148"/>
        <v>2.3553200000000003</v>
      </c>
      <c r="AT524" s="910">
        <f t="shared" si="137"/>
        <v>2.4386983280000005</v>
      </c>
      <c r="AU524" s="910">
        <f t="shared" si="137"/>
        <v>2.5250282488112008</v>
      </c>
      <c r="AV524" s="910">
        <f t="shared" si="137"/>
        <v>2.6144142488191178</v>
      </c>
      <c r="AW524" s="669">
        <f t="shared" si="149"/>
        <v>12.265460825630319</v>
      </c>
      <c r="AX524" s="770">
        <f t="shared" si="150"/>
        <v>25.865585882813829</v>
      </c>
      <c r="AY524" s="959">
        <v>1.72</v>
      </c>
      <c r="AZ524" s="896">
        <v>7.870000000000001</v>
      </c>
      <c r="BA524" s="896">
        <v>-31.919999999999998</v>
      </c>
      <c r="BB524" s="896">
        <v>-17.330000000000002</v>
      </c>
      <c r="BC524" s="896">
        <v>-15.55</v>
      </c>
      <c r="BE524" s="641">
        <v>2011</v>
      </c>
      <c r="BF524" s="922">
        <f t="shared" si="151"/>
        <v>0</v>
      </c>
      <c r="BG524" s="906">
        <v>2.9000000000000004</v>
      </c>
    </row>
    <row r="525" spans="1:59" ht="11.25" customHeight="1" x14ac:dyDescent="0.2">
      <c r="A525" s="895" t="s">
        <v>1487</v>
      </c>
      <c r="B525" s="899" t="s">
        <v>1488</v>
      </c>
      <c r="C525" s="957" t="s">
        <v>178</v>
      </c>
      <c r="D525" s="957" t="s">
        <v>4353</v>
      </c>
      <c r="E525" s="754">
        <v>8</v>
      </c>
      <c r="F525" s="1235">
        <v>622</v>
      </c>
      <c r="G525" s="1096" t="s">
        <v>106</v>
      </c>
      <c r="H525" s="1096" t="s">
        <v>106</v>
      </c>
      <c r="I525" s="898">
        <v>20.29</v>
      </c>
      <c r="J525" s="669">
        <f t="shared" si="138"/>
        <v>13.553474618038445</v>
      </c>
      <c r="K525" s="901">
        <v>0.6875</v>
      </c>
      <c r="L525" s="911">
        <v>4</v>
      </c>
      <c r="M525" s="660">
        <f t="shared" si="139"/>
        <v>2.75</v>
      </c>
      <c r="N525" s="894" t="s">
        <v>107</v>
      </c>
      <c r="O525" s="756">
        <v>0.67749999999999999</v>
      </c>
      <c r="P525" s="1196">
        <v>43864</v>
      </c>
      <c r="Q525" s="1196">
        <v>43874</v>
      </c>
      <c r="R525" s="660">
        <f t="shared" si="140"/>
        <v>1.4760147601476028</v>
      </c>
      <c r="S525" s="721">
        <f>IF(INDEX(Historical!$D$7:$D$1379,MATCH(B525,Historical!$B$7:$B$1403,0))=0,"n/a",(INDEX(Historical!$C$7:$C$1381,MATCH(B525,Historical!$B$7:$B$1403,0))/INDEX(Historical!$D$7:$D$1379,MATCH(B525,Historical!$B$7:$B$1403,0))-1)*100)</f>
        <v>6.425702811244971</v>
      </c>
      <c r="T525" s="721">
        <f>IF(INDEX(Historical!$F$7:$F$1372,MATCH(B525,Historical!$B$7:$B$1403,0))=0,"n/a",((INDEX(Historical!$C$7:$C$1381,MATCH(B525,Historical!$B$7:$B$1403,0))/INDEX(Historical!$F$7:$F$1372,MATCH(B525,Historical!$B$7:$B$1403,0)))^(1/3)-1)*100)</f>
        <v>9.2907178862168927</v>
      </c>
      <c r="U525" s="721">
        <f>IF(INDEX(Historical!$H$7:$H$1372,MATCH(B525,Historical!$B$7:$B$1403,0))=0,"n/a",((INDEX(Historical!$C$7:$C$1381,MATCH(B525,Historical!$B$7:$B$1403,0))/INDEX(Historical!$H$7:$H$1372,MATCH(B525,Historical!$B$7:$B$1403,0)))^(1/5)-1)*100)</f>
        <v>14.611504917865293</v>
      </c>
      <c r="V525" s="721" t="str">
        <f>IF(INDEX(Historical!$O$7:$O$1372,MATCH(B525,Historical!$B$7:$B$1403,0))=0,"n/a",((INDEX(Historical!$C$7:$C$1381,MATCH(B525,Historical!$B$7:$B$1403,0))/INDEX(Historical!$O$7:$O$1372,MATCH(B525,Historical!$B$7:$B$1403,0)))^(1/10)-1)*100)</f>
        <v>n/a</v>
      </c>
      <c r="W525" s="722" t="str">
        <f t="shared" si="141"/>
        <v>n/a</v>
      </c>
      <c r="X525" s="723">
        <f t="shared" si="142"/>
        <v>0.84459565999221364</v>
      </c>
      <c r="Y525" s="900"/>
      <c r="Z525" s="669">
        <f t="shared" si="143"/>
        <v>126.72811059907833</v>
      </c>
      <c r="AA525" s="910">
        <f t="shared" si="144"/>
        <v>9.3502304147465445</v>
      </c>
      <c r="AB525" s="911">
        <v>12</v>
      </c>
      <c r="AC525" s="889">
        <v>2.17</v>
      </c>
      <c r="AD525" s="889">
        <v>2.0699999999999998</v>
      </c>
      <c r="AE525" s="889">
        <v>2.58</v>
      </c>
      <c r="AF525" s="889">
        <v>1.1599999999999999</v>
      </c>
      <c r="AG525" s="889">
        <v>15.4</v>
      </c>
      <c r="AH525" s="889">
        <v>116.19999999999999</v>
      </c>
      <c r="AI525" s="889">
        <v>4.8099999999999996</v>
      </c>
      <c r="AJ525" s="889">
        <v>17.299999999999997</v>
      </c>
      <c r="AK525" s="889">
        <v>4.51</v>
      </c>
      <c r="AL525" s="902">
        <v>21810</v>
      </c>
      <c r="AM525" s="896">
        <v>0.1</v>
      </c>
      <c r="AN525" s="889">
        <v>1.18</v>
      </c>
      <c r="AO525" s="762">
        <f t="shared" si="145"/>
        <v>18.814749121157195</v>
      </c>
      <c r="AP525" s="763">
        <f t="shared" si="146"/>
        <v>28.16497953590374</v>
      </c>
      <c r="AQ525" s="912">
        <f t="shared" si="147"/>
        <v>-30.569723923585702</v>
      </c>
      <c r="AR525" s="669">
        <f>INDEX(Historical!$C$7:$C$1381,MATCH(B525,Historical!$B$7:$B$1403,0))*IF(AH525="n/a",1.03,IF(AH525&lt;0,1.01,IF(AH525&gt;10,1.1,(1+AH525/100))))</f>
        <v>2.915</v>
      </c>
      <c r="AS525" s="910">
        <f t="shared" si="148"/>
        <v>3.0552115</v>
      </c>
      <c r="AT525" s="910">
        <f t="shared" si="137"/>
        <v>3.1930015386499999</v>
      </c>
      <c r="AU525" s="910">
        <f t="shared" si="137"/>
        <v>3.3370059080431145</v>
      </c>
      <c r="AV525" s="910">
        <f t="shared" si="137"/>
        <v>3.4875048744958588</v>
      </c>
      <c r="AW525" s="669">
        <f t="shared" si="149"/>
        <v>15.987723821188972</v>
      </c>
      <c r="AX525" s="770">
        <f t="shared" si="150"/>
        <v>78.796076003888487</v>
      </c>
      <c r="AY525" s="959">
        <v>1.1200000000000001</v>
      </c>
      <c r="AZ525" s="896">
        <v>8.0399999999999991</v>
      </c>
      <c r="BA525" s="896">
        <v>-41.339999999999996</v>
      </c>
      <c r="BB525" s="896">
        <v>-17.71</v>
      </c>
      <c r="BC525" s="896">
        <v>-26.13</v>
      </c>
      <c r="BE525" s="641">
        <v>2013</v>
      </c>
      <c r="BF525" s="922">
        <f t="shared" si="151"/>
        <v>0</v>
      </c>
      <c r="BG525" s="906">
        <v>5.8000000000000007</v>
      </c>
    </row>
    <row r="526" spans="1:59" ht="11.25" customHeight="1" x14ac:dyDescent="0.2">
      <c r="A526" s="895" t="s">
        <v>3862</v>
      </c>
      <c r="B526" s="899" t="s">
        <v>3863</v>
      </c>
      <c r="C526" s="957" t="s">
        <v>4335</v>
      </c>
      <c r="D526" s="957" t="s">
        <v>4336</v>
      </c>
      <c r="E526" s="754">
        <v>7</v>
      </c>
      <c r="F526" s="1235">
        <v>730</v>
      </c>
      <c r="G526" s="1235" t="s">
        <v>106</v>
      </c>
      <c r="H526" s="1235" t="s">
        <v>106</v>
      </c>
      <c r="I526" s="898">
        <v>21.13</v>
      </c>
      <c r="J526" s="669">
        <f t="shared" si="138"/>
        <v>5.1112162801703747</v>
      </c>
      <c r="K526" s="901">
        <v>0.27</v>
      </c>
      <c r="L526" s="911">
        <v>4</v>
      </c>
      <c r="M526" s="660">
        <f t="shared" si="139"/>
        <v>1.08</v>
      </c>
      <c r="N526" s="894" t="s">
        <v>465</v>
      </c>
      <c r="O526" s="756">
        <v>0.26</v>
      </c>
      <c r="P526" s="885">
        <v>43901</v>
      </c>
      <c r="Q526" s="885">
        <v>43930</v>
      </c>
      <c r="R526" s="660">
        <f t="shared" si="140"/>
        <v>3.8461538461538494</v>
      </c>
      <c r="S526" s="721">
        <f>IF(INDEX(Historical!$D$7:$D$1379,MATCH(B526,Historical!$B$7:$B$1403,0))=0,"n/a",(INDEX(Historical!$C$7:$C$1381,MATCH(B526,Historical!$B$7:$B$1403,0))/INDEX(Historical!$D$7:$D$1379,MATCH(B526,Historical!$B$7:$B$1403,0))-1)*100)</f>
        <v>2.020202020202011</v>
      </c>
      <c r="T526" s="721">
        <f>IF(INDEX(Historical!$F$7:$F$1372,MATCH(B526,Historical!$B$7:$B$1403,0))=0,"n/a",((INDEX(Historical!$C$7:$C$1381,MATCH(B526,Historical!$B$7:$B$1403,0))/INDEX(Historical!$F$7:$F$1372,MATCH(B526,Historical!$B$7:$B$1403,0)))^(1/3)-1)*100)</f>
        <v>3.9185204456611222</v>
      </c>
      <c r="U526" s="721">
        <f>IF(INDEX(Historical!$H$7:$H$1372,MATCH(B526,Historical!$B$7:$B$1403,0))=0,"n/a",((INDEX(Historical!$C$7:$C$1381,MATCH(B526,Historical!$B$7:$B$1403,0))/INDEX(Historical!$H$7:$H$1372,MATCH(B526,Historical!$B$7:$B$1403,0)))^(1/5)-1)*100)</f>
        <v>3.7548525504527142</v>
      </c>
      <c r="V526" s="721">
        <f>IF(INDEX(Historical!$O$7:$O$1372,MATCH(B526,Historical!$B$7:$B$1403,0))=0,"n/a",((INDEX(Historical!$C$7:$C$1381,MATCH(B526,Historical!$B$7:$B$1403,0))/INDEX(Historical!$O$7:$O$1372,MATCH(B526,Historical!$B$7:$B$1403,0)))^(1/10)-1)*100)</f>
        <v>2.3583175136269841</v>
      </c>
      <c r="W526" s="722">
        <f t="shared" si="141"/>
        <v>1.5921743059431905</v>
      </c>
      <c r="X526" s="723">
        <f t="shared" si="142"/>
        <v>0.10231205859544179</v>
      </c>
      <c r="Y526" s="900"/>
      <c r="Z526" s="669">
        <f t="shared" si="143"/>
        <v>125.58139534883721</v>
      </c>
      <c r="AA526" s="910">
        <f t="shared" si="144"/>
        <v>24.569767441860463</v>
      </c>
      <c r="AB526" s="911">
        <v>12</v>
      </c>
      <c r="AC526" s="889">
        <v>0.86</v>
      </c>
      <c r="AD526" s="889" t="s">
        <v>136</v>
      </c>
      <c r="AE526" s="889">
        <v>12.79</v>
      </c>
      <c r="AF526" s="889">
        <v>1.55</v>
      </c>
      <c r="AG526" s="889">
        <v>19</v>
      </c>
      <c r="AH526" s="889">
        <v>236.10000000000002</v>
      </c>
      <c r="AI526" s="889">
        <v>6.4600000000000009</v>
      </c>
      <c r="AJ526" s="889">
        <v>36.700000000000003</v>
      </c>
      <c r="AK526" s="889" t="s">
        <v>136</v>
      </c>
      <c r="AL526" s="902">
        <v>10930</v>
      </c>
      <c r="AM526" s="896">
        <v>1.2</v>
      </c>
      <c r="AN526" s="889">
        <v>1.02</v>
      </c>
      <c r="AO526" s="762">
        <f t="shared" si="145"/>
        <v>-15.703698611237375</v>
      </c>
      <c r="AP526" s="763">
        <f t="shared" si="146"/>
        <v>8.8660688306230888</v>
      </c>
      <c r="AQ526" s="912">
        <f t="shared" si="147"/>
        <v>30.099345860314198</v>
      </c>
      <c r="AR526" s="669">
        <f>INDEX(Historical!$C$7:$C$1381,MATCH(B526,Historical!$B$7:$B$1403,0))*IF(AH526="n/a",1.03,IF(AH526&lt;0,1.01,IF(AH526&gt;10,1.1,(1+AH526/100))))</f>
        <v>1.1110000000000002</v>
      </c>
      <c r="AS526" s="910">
        <f t="shared" si="148"/>
        <v>1.1827706000000002</v>
      </c>
      <c r="AT526" s="910">
        <f t="shared" si="137"/>
        <v>1.2182537180000004</v>
      </c>
      <c r="AU526" s="910">
        <f t="shared" si="137"/>
        <v>1.2548013295400005</v>
      </c>
      <c r="AV526" s="910">
        <f t="shared" si="137"/>
        <v>1.2924453694262006</v>
      </c>
      <c r="AW526" s="669">
        <f t="shared" si="149"/>
        <v>6.0592710169662016</v>
      </c>
      <c r="AX526" s="770">
        <f t="shared" si="150"/>
        <v>28.67615247026125</v>
      </c>
      <c r="AY526" s="959">
        <v>0.67</v>
      </c>
      <c r="AZ526" s="896">
        <v>25.55</v>
      </c>
      <c r="BA526" s="896">
        <v>-13</v>
      </c>
      <c r="BB526" s="896">
        <v>-4.29</v>
      </c>
      <c r="BC526" s="896">
        <v>7.13</v>
      </c>
      <c r="BE526" s="641">
        <v>2014</v>
      </c>
      <c r="BF526" s="922">
        <f t="shared" si="151"/>
        <v>0</v>
      </c>
      <c r="BG526" s="906">
        <v>9.5</v>
      </c>
    </row>
    <row r="527" spans="1:59" ht="11.25" customHeight="1" x14ac:dyDescent="0.2">
      <c r="A527" s="156" t="s">
        <v>4019</v>
      </c>
      <c r="B527" s="612" t="s">
        <v>4020</v>
      </c>
      <c r="C527" s="957" t="s">
        <v>246</v>
      </c>
      <c r="D527" s="957" t="s">
        <v>4362</v>
      </c>
      <c r="E527" s="754">
        <v>5</v>
      </c>
      <c r="F527" s="1235">
        <v>826</v>
      </c>
      <c r="G527" s="1235" t="s">
        <v>106</v>
      </c>
      <c r="H527" s="1235" t="s">
        <v>106</v>
      </c>
      <c r="I527" s="898">
        <v>12.58</v>
      </c>
      <c r="J527" s="669">
        <f t="shared" si="138"/>
        <v>3.8155802861685211</v>
      </c>
      <c r="K527" s="901">
        <v>0.12</v>
      </c>
      <c r="L527" s="911">
        <v>4</v>
      </c>
      <c r="M527" s="660">
        <f t="shared" si="139"/>
        <v>0.48</v>
      </c>
      <c r="N527" s="894" t="s">
        <v>4436</v>
      </c>
      <c r="O527" s="756">
        <v>0.1</v>
      </c>
      <c r="P527" s="890">
        <v>43504</v>
      </c>
      <c r="Q527" s="890">
        <v>43535</v>
      </c>
      <c r="R527" s="660">
        <f t="shared" si="140"/>
        <v>19.999999999999989</v>
      </c>
      <c r="S527" s="721">
        <f>IF(INDEX(Historical!$D$7:$D$1379,MATCH(B527,Historical!$B$7:$B$1403,0))=0,"n/a",(INDEX(Historical!$C$7:$C$1381,MATCH(B527,Historical!$B$7:$B$1403,0))/INDEX(Historical!$D$7:$D$1379,MATCH(B527,Historical!$B$7:$B$1403,0))-1)*100)</f>
        <v>19.999999999999996</v>
      </c>
      <c r="T527" s="721">
        <f>IF(INDEX(Historical!$F$7:$F$1372,MATCH(B527,Historical!$B$7:$B$1403,0))=0,"n/a",((INDEX(Historical!$C$7:$C$1381,MATCH(B527,Historical!$B$7:$B$1403,0))/INDEX(Historical!$F$7:$F$1372,MATCH(B527,Historical!$B$7:$B$1403,0)))^(1/3)-1)*100)</f>
        <v>25.99210498948732</v>
      </c>
      <c r="U527" s="721">
        <f>IF(INDEX(Historical!$H$7:$H$1372,MATCH(B527,Historical!$B$7:$B$1403,0))=0,"n/a",((INDEX(Historical!$C$7:$C$1381,MATCH(B527,Historical!$B$7:$B$1403,0))/INDEX(Historical!$H$7:$H$1372,MATCH(B527,Historical!$B$7:$B$1403,0)))^(1/5)-1)*100)</f>
        <v>31.95079107728942</v>
      </c>
      <c r="V527" s="721">
        <f>IF(INDEX(Historical!$O$7:$O$1372,MATCH(B527,Historical!$B$7:$B$1403,0))=0,"n/a",((INDEX(Historical!$C$7:$C$1381,MATCH(B527,Historical!$B$7:$B$1403,0))/INDEX(Historical!$O$7:$O$1372,MATCH(B527,Historical!$B$7:$B$1403,0)))^(1/10)-1)*100)</f>
        <v>47.273335753468885</v>
      </c>
      <c r="W527" s="722">
        <f t="shared" si="141"/>
        <v>0.67587341929736555</v>
      </c>
      <c r="X527" s="723">
        <f t="shared" si="142"/>
        <v>0.98613552707683394</v>
      </c>
      <c r="Y527" s="900"/>
      <c r="Z527" s="669">
        <f t="shared" si="143"/>
        <v>57.142857142857139</v>
      </c>
      <c r="AA527" s="910">
        <f t="shared" si="144"/>
        <v>14.976190476190476</v>
      </c>
      <c r="AB527" s="911">
        <v>12</v>
      </c>
      <c r="AC527" s="889">
        <v>0.84</v>
      </c>
      <c r="AD527" s="889">
        <v>1.5</v>
      </c>
      <c r="AE527" s="889">
        <v>1.39</v>
      </c>
      <c r="AF527" s="889">
        <v>5.07</v>
      </c>
      <c r="AG527" s="889">
        <v>36.1</v>
      </c>
      <c r="AH527" s="889">
        <v>36.6</v>
      </c>
      <c r="AI527" s="889">
        <v>6.9</v>
      </c>
      <c r="AJ527" s="889">
        <v>32.4</v>
      </c>
      <c r="AK527" s="889">
        <v>10</v>
      </c>
      <c r="AL527" s="902">
        <v>426.59</v>
      </c>
      <c r="AM527" s="896">
        <v>10.5</v>
      </c>
      <c r="AN527" s="889">
        <v>0</v>
      </c>
      <c r="AO527" s="762">
        <f t="shared" si="145"/>
        <v>20.790180887267468</v>
      </c>
      <c r="AP527" s="763">
        <f t="shared" si="146"/>
        <v>35.766371363457942</v>
      </c>
      <c r="AQ527" s="912">
        <f t="shared" si="147"/>
        <v>83.70179423824149</v>
      </c>
      <c r="AR527" s="669">
        <f>INDEX(Historical!$C$7:$C$1381,MATCH(B527,Historical!$B$7:$B$1403,0))*IF(AH527="n/a",1.03,IF(AH527&lt;0,1.01,IF(AH527&gt;10,1.1,(1+AH527/100))))</f>
        <v>0.52800000000000002</v>
      </c>
      <c r="AS527" s="910">
        <f t="shared" si="148"/>
        <v>0.56443200000000004</v>
      </c>
      <c r="AT527" s="910">
        <f t="shared" ref="AT527:AV546" si="152">IF($AK527="n/a",1.03*AS527,IF($AK527&lt;0,1.01*AS527,IF($AK527&gt;10,1.1*AS527,(1+$AK527/100)*AS527)))</f>
        <v>0.62087520000000007</v>
      </c>
      <c r="AU527" s="910">
        <f t="shared" si="152"/>
        <v>0.68296272000000013</v>
      </c>
      <c r="AV527" s="910">
        <f t="shared" si="152"/>
        <v>0.75125899200000024</v>
      </c>
      <c r="AW527" s="669">
        <f t="shared" si="149"/>
        <v>3.1475289120000003</v>
      </c>
      <c r="AX527" s="770">
        <f t="shared" si="150"/>
        <v>25.020102639109698</v>
      </c>
      <c r="AY527" s="959">
        <v>0.54</v>
      </c>
      <c r="AZ527" s="896">
        <v>1.51</v>
      </c>
      <c r="BA527" s="896">
        <v>-31.259999999999998</v>
      </c>
      <c r="BB527" s="896">
        <v>-12.740000000000002</v>
      </c>
      <c r="BC527" s="896">
        <v>-13.81</v>
      </c>
      <c r="BE527" s="641">
        <v>2015</v>
      </c>
      <c r="BF527" s="922">
        <f t="shared" si="151"/>
        <v>0</v>
      </c>
      <c r="BG527" s="906">
        <v>25.2</v>
      </c>
    </row>
    <row r="528" spans="1:59" ht="11.25" customHeight="1" x14ac:dyDescent="0.2">
      <c r="A528" s="895" t="s">
        <v>1463</v>
      </c>
      <c r="B528" s="899" t="s">
        <v>1464</v>
      </c>
      <c r="C528" s="957" t="s">
        <v>153</v>
      </c>
      <c r="D528" s="957" t="s">
        <v>4365</v>
      </c>
      <c r="E528" s="754">
        <v>9</v>
      </c>
      <c r="F528" s="1235">
        <v>524</v>
      </c>
      <c r="G528" s="1235" t="s">
        <v>115</v>
      </c>
      <c r="H528" s="1235" t="s">
        <v>115</v>
      </c>
      <c r="I528" s="898">
        <v>76.56</v>
      </c>
      <c r="J528" s="669">
        <f t="shared" si="138"/>
        <v>3.1870428422152557</v>
      </c>
      <c r="K528" s="901">
        <v>0.61</v>
      </c>
      <c r="L528" s="911">
        <v>4</v>
      </c>
      <c r="M528" s="660">
        <f t="shared" si="139"/>
        <v>2.44</v>
      </c>
      <c r="N528" s="894" t="s">
        <v>599</v>
      </c>
      <c r="O528" s="756">
        <v>0.55000000000000004</v>
      </c>
      <c r="P528" s="885">
        <v>43811</v>
      </c>
      <c r="Q528" s="885">
        <v>43837</v>
      </c>
      <c r="R528" s="660">
        <f t="shared" si="140"/>
        <v>10.909090909090898</v>
      </c>
      <c r="S528" s="721">
        <f>IF(INDEX(Historical!$D$7:$D$1379,MATCH(B528,Historical!$B$7:$B$1403,0))=0,"n/a",(INDEX(Historical!$C$7:$C$1381,MATCH(B528,Historical!$B$7:$B$1403,0))/INDEX(Historical!$D$7:$D$1379,MATCH(B528,Historical!$B$7:$B$1403,0))-1)*100)</f>
        <v>14.583333333333348</v>
      </c>
      <c r="T528" s="721">
        <f>IF(INDEX(Historical!$F$7:$F$1372,MATCH(B528,Historical!$B$7:$B$1403,0))=0,"n/a",((INDEX(Historical!$C$7:$C$1381,MATCH(B528,Historical!$B$7:$B$1403,0))/INDEX(Historical!$F$7:$F$1372,MATCH(B528,Historical!$B$7:$B$1403,0)))^(1/3)-1)*100)</f>
        <v>6.1373611981101694</v>
      </c>
      <c r="U528" s="721">
        <f>IF(INDEX(Historical!$H$7:$H$1372,MATCH(B528,Historical!$B$7:$B$1403,0))=0,"n/a",((INDEX(Historical!$C$7:$C$1381,MATCH(B528,Historical!$B$7:$B$1403,0))/INDEX(Historical!$H$7:$H$1372,MATCH(B528,Historical!$B$7:$B$1403,0)))^(1/5)-1)*100)</f>
        <v>4.5639552591273169</v>
      </c>
      <c r="V528" s="721">
        <f>IF(INDEX(Historical!$O$7:$O$1372,MATCH(B528,Historical!$B$7:$B$1403,0))=0,"n/a",((INDEX(Historical!$C$7:$C$1381,MATCH(B528,Historical!$B$7:$B$1403,0))/INDEX(Historical!$O$7:$O$1372,MATCH(B528,Historical!$B$7:$B$1403,0)))^(1/10)-1)*100)</f>
        <v>3.7666770183517162</v>
      </c>
      <c r="W528" s="722">
        <f t="shared" si="141"/>
        <v>1.2116662078779685</v>
      </c>
      <c r="X528" s="723">
        <f t="shared" si="142"/>
        <v>0.43056181689880352</v>
      </c>
      <c r="Y528" s="679"/>
      <c r="Z528" s="669">
        <f t="shared" si="143"/>
        <v>63.541666666666664</v>
      </c>
      <c r="AA528" s="910">
        <f t="shared" si="144"/>
        <v>19.9375</v>
      </c>
      <c r="AB528" s="911">
        <v>12</v>
      </c>
      <c r="AC528" s="889">
        <v>3.84</v>
      </c>
      <c r="AD528" s="889">
        <v>2.37</v>
      </c>
      <c r="AE528" s="889">
        <v>4.17</v>
      </c>
      <c r="AF528" s="889">
        <v>7.3</v>
      </c>
      <c r="AG528" s="889">
        <v>34.4</v>
      </c>
      <c r="AH528" s="889">
        <v>33</v>
      </c>
      <c r="AI528" s="889">
        <v>9.9599999999999991</v>
      </c>
      <c r="AJ528" s="889">
        <v>10.6</v>
      </c>
      <c r="AK528" s="889">
        <v>8.43</v>
      </c>
      <c r="AL528" s="902">
        <v>195280</v>
      </c>
      <c r="AM528" s="896">
        <v>6.9999999999999993E-2</v>
      </c>
      <c r="AN528" s="889">
        <v>0.97</v>
      </c>
      <c r="AO528" s="762">
        <f t="shared" si="145"/>
        <v>-12.186501898657427</v>
      </c>
      <c r="AP528" s="763">
        <f t="shared" si="146"/>
        <v>7.7509981013425726</v>
      </c>
      <c r="AQ528" s="912">
        <f t="shared" si="147"/>
        <v>154.334643945946</v>
      </c>
      <c r="AR528" s="669">
        <f>INDEX(Historical!$C$7:$C$1381,MATCH(B528,Historical!$B$7:$B$1403,0))*IF(AH528="n/a",1.03,IF(AH528&lt;0,1.01,IF(AH528&gt;10,1.1,(1+AH528/100))))</f>
        <v>2.4200000000000004</v>
      </c>
      <c r="AS528" s="910">
        <f t="shared" si="148"/>
        <v>2.6610320000000001</v>
      </c>
      <c r="AT528" s="910">
        <f t="shared" si="152"/>
        <v>2.8853569976000002</v>
      </c>
      <c r="AU528" s="910">
        <f t="shared" si="152"/>
        <v>3.1285925924976805</v>
      </c>
      <c r="AV528" s="910">
        <f t="shared" si="152"/>
        <v>3.3923329480452353</v>
      </c>
      <c r="AW528" s="669">
        <f t="shared" si="149"/>
        <v>14.487314538142916</v>
      </c>
      <c r="AX528" s="770">
        <f t="shared" si="150"/>
        <v>18.922824631848115</v>
      </c>
      <c r="AY528" s="959">
        <v>0.59</v>
      </c>
      <c r="AZ528" s="896">
        <v>5.99</v>
      </c>
      <c r="BA528" s="896">
        <v>-17.36</v>
      </c>
      <c r="BB528" s="896">
        <v>-12.36</v>
      </c>
      <c r="BC528" s="896">
        <v>-9.68</v>
      </c>
      <c r="BE528" s="641">
        <v>2012</v>
      </c>
      <c r="BF528" s="922">
        <f t="shared" si="151"/>
        <v>0</v>
      </c>
      <c r="BG528" s="906">
        <v>11.3</v>
      </c>
    </row>
    <row r="529" spans="1:59" ht="11.25" customHeight="1" x14ac:dyDescent="0.2">
      <c r="A529" s="887" t="s">
        <v>4205</v>
      </c>
      <c r="B529" s="899" t="s">
        <v>4201</v>
      </c>
      <c r="C529" s="957" t="s">
        <v>108</v>
      </c>
      <c r="D529" s="957" t="s">
        <v>4351</v>
      </c>
      <c r="E529" s="754">
        <v>6</v>
      </c>
      <c r="F529" s="1235">
        <v>766</v>
      </c>
      <c r="G529" s="1207" t="s">
        <v>106</v>
      </c>
      <c r="H529" s="1207" t="s">
        <v>106</v>
      </c>
      <c r="I529" s="903">
        <v>45.03</v>
      </c>
      <c r="J529" s="669">
        <f t="shared" si="138"/>
        <v>3.1090384188318896</v>
      </c>
      <c r="K529" s="908">
        <v>0.35</v>
      </c>
      <c r="L529" s="641">
        <v>4</v>
      </c>
      <c r="M529" s="660">
        <f t="shared" si="139"/>
        <v>1.4</v>
      </c>
      <c r="N529" s="641" t="s">
        <v>558</v>
      </c>
      <c r="O529" s="757">
        <v>0.3</v>
      </c>
      <c r="P529" s="650">
        <v>43676</v>
      </c>
      <c r="Q529" s="650">
        <v>43692</v>
      </c>
      <c r="R529" s="660">
        <f t="shared" si="140"/>
        <v>16.666666666666664</v>
      </c>
      <c r="S529" s="721">
        <f>IF(INDEX(Historical!$D$7:$D$1379,MATCH(B529,Historical!$B$7:$B$1403,0))=0,"n/a",(INDEX(Historical!$C$7:$C$1381,MATCH(B529,Historical!$B$7:$B$1403,0))/INDEX(Historical!$D$7:$D$1379,MATCH(B529,Historical!$B$7:$B$1403,0))-1)*100)</f>
        <v>18.181818181818166</v>
      </c>
      <c r="T529" s="721">
        <f>IF(INDEX(Historical!$F$7:$F$1372,MATCH(B529,Historical!$B$7:$B$1403,0))=0,"n/a",((INDEX(Historical!$C$7:$C$1381,MATCH(B529,Historical!$B$7:$B$1403,0))/INDEX(Historical!$F$7:$F$1372,MATCH(B529,Historical!$B$7:$B$1403,0)))^(1/3)-1)*100)</f>
        <v>22.917892127880691</v>
      </c>
      <c r="U529" s="721">
        <f>IF(INDEX(Historical!$H$7:$H$1372,MATCH(B529,Historical!$B$7:$B$1403,0))=0,"n/a",((INDEX(Historical!$C$7:$C$1381,MATCH(B529,Historical!$B$7:$B$1403,0))/INDEX(Historical!$H$7:$H$1372,MATCH(B529,Historical!$B$7:$B$1403,0)))^(1/5)-1)*100)</f>
        <v>30.009492078866451</v>
      </c>
      <c r="V529" s="721">
        <f>IF(INDEX(Historical!$O$7:$O$1372,MATCH(B529,Historical!$B$7:$B$1403,0))=0,"n/a",((INDEX(Historical!$C$7:$C$1381,MATCH(B529,Historical!$B$7:$B$1403,0))/INDEX(Historical!$O$7:$O$1372,MATCH(B529,Historical!$B$7:$B$1403,0)))^(1/10)-1)*100)</f>
        <v>11.518313140192028</v>
      </c>
      <c r="W529" s="722">
        <f t="shared" si="141"/>
        <v>2.6053721333683195</v>
      </c>
      <c r="X529" s="723">
        <f t="shared" si="142"/>
        <v>1.0717675742452302</v>
      </c>
      <c r="Y529" s="899"/>
      <c r="Z529" s="669">
        <f t="shared" si="143"/>
        <v>26.974951830443157</v>
      </c>
      <c r="AA529" s="910">
        <f t="shared" si="144"/>
        <v>8.6763005780346809</v>
      </c>
      <c r="AB529" s="1235">
        <v>12</v>
      </c>
      <c r="AC529" s="903">
        <v>5.19</v>
      </c>
      <c r="AD529" s="903">
        <v>1.06</v>
      </c>
      <c r="AE529" s="903">
        <v>1.39</v>
      </c>
      <c r="AF529" s="903">
        <v>0.98</v>
      </c>
      <c r="AG529" s="903">
        <v>10.6</v>
      </c>
      <c r="AH529" s="903">
        <v>26.6</v>
      </c>
      <c r="AI529" s="903">
        <v>10.35</v>
      </c>
      <c r="AJ529" s="903">
        <v>28.000000000000004</v>
      </c>
      <c r="AK529" s="903">
        <v>8.16</v>
      </c>
      <c r="AL529" s="903">
        <v>74730</v>
      </c>
      <c r="AM529" s="903">
        <v>23.799999999999997</v>
      </c>
      <c r="AN529" s="903">
        <v>5.87</v>
      </c>
      <c r="AO529" s="762">
        <f t="shared" si="145"/>
        <v>24.442229919663657</v>
      </c>
      <c r="AP529" s="763">
        <f t="shared" si="146"/>
        <v>33.118530497698337</v>
      </c>
      <c r="AQ529" s="912">
        <f t="shared" si="147"/>
        <v>-38.526339636939767</v>
      </c>
      <c r="AR529" s="669">
        <f>INDEX(Historical!$C$7:$C$1381,MATCH(B529,Historical!$B$7:$B$1403,0))*IF(AH529="n/a",1.03,IF(AH529&lt;0,1.01,IF(AH529&gt;10,1.1,(1+AH529/100))))</f>
        <v>1.4300000000000002</v>
      </c>
      <c r="AS529" s="910">
        <f t="shared" si="148"/>
        <v>1.5730000000000004</v>
      </c>
      <c r="AT529" s="910">
        <f t="shared" si="152"/>
        <v>1.7013568000000003</v>
      </c>
      <c r="AU529" s="910">
        <f t="shared" si="152"/>
        <v>1.8401875148800002</v>
      </c>
      <c r="AV529" s="910">
        <f t="shared" si="152"/>
        <v>1.9903468160942079</v>
      </c>
      <c r="AW529" s="669">
        <f t="shared" si="149"/>
        <v>8.5348911309742093</v>
      </c>
      <c r="AX529" s="770">
        <f t="shared" si="150"/>
        <v>18.953788876247408</v>
      </c>
      <c r="AY529" s="750">
        <v>1.32</v>
      </c>
      <c r="AZ529" s="906">
        <v>16.18</v>
      </c>
      <c r="BA529" s="906">
        <v>-21.78</v>
      </c>
      <c r="BB529" s="906">
        <v>-14.75</v>
      </c>
      <c r="BC529" s="906">
        <v>-2.79</v>
      </c>
      <c r="BE529" s="641">
        <v>2014</v>
      </c>
      <c r="BF529" s="922">
        <f t="shared" si="151"/>
        <v>0</v>
      </c>
      <c r="BG529" s="906">
        <v>0.89999999999999991</v>
      </c>
    </row>
    <row r="530" spans="1:59" ht="11.25" customHeight="1" x14ac:dyDescent="0.2">
      <c r="A530" s="887" t="s">
        <v>293</v>
      </c>
      <c r="B530" s="899" t="s">
        <v>294</v>
      </c>
      <c r="C530" s="957" t="s">
        <v>112</v>
      </c>
      <c r="D530" s="957" t="s">
        <v>4338</v>
      </c>
      <c r="E530" s="754">
        <v>48</v>
      </c>
      <c r="F530" s="1235">
        <v>34</v>
      </c>
      <c r="G530" s="1235" t="s">
        <v>106</v>
      </c>
      <c r="H530" s="1235" t="s">
        <v>106</v>
      </c>
      <c r="I530" s="889">
        <v>121.67</v>
      </c>
      <c r="J530" s="669">
        <f t="shared" si="138"/>
        <v>1.3807840881071751</v>
      </c>
      <c r="K530" s="901">
        <v>0.42</v>
      </c>
      <c r="L530" s="911">
        <v>4</v>
      </c>
      <c r="M530" s="660">
        <f t="shared" si="139"/>
        <v>1.68</v>
      </c>
      <c r="N530" s="894" t="s">
        <v>295</v>
      </c>
      <c r="O530" s="756">
        <v>0.38</v>
      </c>
      <c r="P530" s="885">
        <v>43602</v>
      </c>
      <c r="Q530" s="885">
        <v>43626</v>
      </c>
      <c r="R530" s="660">
        <f t="shared" si="140"/>
        <v>10.52631578947368</v>
      </c>
      <c r="S530" s="721">
        <f>IF(INDEX(Historical!$D$7:$D$1379,MATCH(B530,Historical!$B$7:$B$1403,0))=0,"n/a",(INDEX(Historical!$C$7:$C$1381,MATCH(B530,Historical!$B$7:$B$1403,0))/INDEX(Historical!$D$7:$D$1379,MATCH(B530,Historical!$B$7:$B$1403,0))-1)*100)</f>
        <v>10.067114093959727</v>
      </c>
      <c r="T530" s="721">
        <f>IF(INDEX(Historical!$F$7:$F$1372,MATCH(B530,Historical!$B$7:$B$1403,0))=0,"n/a",((INDEX(Historical!$C$7:$C$1381,MATCH(B530,Historical!$B$7:$B$1403,0))/INDEX(Historical!$F$7:$F$1372,MATCH(B530,Historical!$B$7:$B$1403,0)))^(1/3)-1)*100)</f>
        <v>7.7765268480218808</v>
      </c>
      <c r="U530" s="721">
        <f>IF(INDEX(Historical!$H$7:$H$1372,MATCH(B530,Historical!$B$7:$B$1403,0))=0,"n/a",((INDEX(Historical!$C$7:$C$1381,MATCH(B530,Historical!$B$7:$B$1403,0))/INDEX(Historical!$H$7:$H$1372,MATCH(B530,Historical!$B$7:$B$1403,0)))^(1/5)-1)*100)</f>
        <v>5.9223841048812176</v>
      </c>
      <c r="V530" s="721">
        <f>IF(INDEX(Historical!$O$7:$O$1372,MATCH(B530,Historical!$B$7:$B$1403,0))=0,"n/a",((INDEX(Historical!$C$7:$C$1381,MATCH(B530,Historical!$B$7:$B$1403,0))/INDEX(Historical!$O$7:$O$1372,MATCH(B530,Historical!$B$7:$B$1403,0)))^(1/10)-1)*100)</f>
        <v>5.5011664891012169</v>
      </c>
      <c r="W530" s="722">
        <f t="shared" si="141"/>
        <v>1.0765687816601275</v>
      </c>
      <c r="X530" s="723">
        <f t="shared" si="142"/>
        <v>0.67299819373650205</v>
      </c>
      <c r="Y530" s="682"/>
      <c r="Z530" s="669">
        <f t="shared" si="143"/>
        <v>48.275862068965516</v>
      </c>
      <c r="AA530" s="910">
        <f t="shared" si="144"/>
        <v>34.962643678160923</v>
      </c>
      <c r="AB530" s="911">
        <v>12</v>
      </c>
      <c r="AC530" s="889">
        <v>3.48</v>
      </c>
      <c r="AD530" s="889">
        <v>1.94</v>
      </c>
      <c r="AE530" s="889">
        <v>3.37</v>
      </c>
      <c r="AF530" s="889">
        <v>6.53</v>
      </c>
      <c r="AG530" s="889">
        <v>19.8</v>
      </c>
      <c r="AH530" s="889">
        <v>11</v>
      </c>
      <c r="AI530" s="889">
        <v>9.5699999999999985</v>
      </c>
      <c r="AJ530" s="889">
        <v>8.7999999999999989</v>
      </c>
      <c r="AK530" s="889">
        <v>18</v>
      </c>
      <c r="AL530" s="902">
        <v>4730</v>
      </c>
      <c r="AM530" s="896">
        <v>0.3</v>
      </c>
      <c r="AN530" s="889">
        <v>0.48</v>
      </c>
      <c r="AO530" s="762">
        <f t="shared" si="145"/>
        <v>-27.659475485172528</v>
      </c>
      <c r="AP530" s="763">
        <f t="shared" si="146"/>
        <v>7.3031681929883927</v>
      </c>
      <c r="AQ530" s="912">
        <f t="shared" si="147"/>
        <v>218.54255827188291</v>
      </c>
      <c r="AR530" s="669">
        <f>INDEX(Historical!$C$7:$C$1381,MATCH(B530,Historical!$B$7:$B$1403,0))*IF(AH530="n/a",1.03,IF(AH530&lt;0,1.01,IF(AH530&gt;10,1.1,(1+AH530/100))))</f>
        <v>1.804</v>
      </c>
      <c r="AS530" s="910">
        <f t="shared" si="148"/>
        <v>1.9766427999999998</v>
      </c>
      <c r="AT530" s="910">
        <f t="shared" si="152"/>
        <v>2.1743070800000002</v>
      </c>
      <c r="AU530" s="910">
        <f t="shared" si="152"/>
        <v>2.3917377880000004</v>
      </c>
      <c r="AV530" s="910">
        <f t="shared" si="152"/>
        <v>2.6309115668000005</v>
      </c>
      <c r="AW530" s="669">
        <f t="shared" si="149"/>
        <v>10.977599234800001</v>
      </c>
      <c r="AX530" s="770">
        <f t="shared" si="150"/>
        <v>9.0224371125174656</v>
      </c>
      <c r="AY530" s="959">
        <v>1</v>
      </c>
      <c r="AZ530" s="896">
        <v>26.729999999999997</v>
      </c>
      <c r="BA530" s="896">
        <v>-14.52</v>
      </c>
      <c r="BB530" s="896">
        <v>-8.59</v>
      </c>
      <c r="BC530" s="896">
        <v>5.3</v>
      </c>
      <c r="BE530" s="641">
        <v>1972</v>
      </c>
      <c r="BF530" s="922">
        <f t="shared" si="151"/>
        <v>5</v>
      </c>
      <c r="BG530" s="906">
        <v>8</v>
      </c>
    </row>
    <row r="531" spans="1:59" s="796" customFormat="1" ht="11.25" customHeight="1" x14ac:dyDescent="0.2">
      <c r="A531" s="953" t="s">
        <v>4623</v>
      </c>
      <c r="B531" s="804" t="s">
        <v>4618</v>
      </c>
      <c r="C531" s="957" t="s">
        <v>108</v>
      </c>
      <c r="D531" s="957" t="s">
        <v>4355</v>
      </c>
      <c r="E531" s="778">
        <v>5</v>
      </c>
      <c r="F531" s="1235">
        <v>860</v>
      </c>
      <c r="G531" s="1234" t="s">
        <v>106</v>
      </c>
      <c r="H531" s="1234" t="s">
        <v>106</v>
      </c>
      <c r="I531" s="779">
        <v>23.82</v>
      </c>
      <c r="J531" s="780">
        <f t="shared" si="138"/>
        <v>4.4920235096557519</v>
      </c>
      <c r="K531" s="781">
        <v>0.26750000000000002</v>
      </c>
      <c r="L531" s="782">
        <v>4</v>
      </c>
      <c r="M531" s="783">
        <f t="shared" si="139"/>
        <v>1.07</v>
      </c>
      <c r="N531" s="784" t="s">
        <v>991</v>
      </c>
      <c r="O531" s="785">
        <v>0.24249999999999999</v>
      </c>
      <c r="P531" s="786">
        <v>43874</v>
      </c>
      <c r="Q531" s="786">
        <v>43882</v>
      </c>
      <c r="R531" s="783">
        <f t="shared" si="140"/>
        <v>10.309278350515473</v>
      </c>
      <c r="S531" s="721">
        <f>IF(INDEX(Historical!$D$7:$D$1379,MATCH(B531,Historical!$B$7:$B$1403,0))=0,"n/a",(INDEX(Historical!$C$7:$C$1381,MATCH(B531,Historical!$B$7:$B$1403,0))/INDEX(Historical!$D$7:$D$1379,MATCH(B531,Historical!$B$7:$B$1403,0))-1)*100)</f>
        <v>10.22727272727273</v>
      </c>
      <c r="T531" s="721">
        <f>IF(INDEX(Historical!$F$7:$F$1372,MATCH(B531,Historical!$B$7:$B$1403,0))=0,"n/a",((INDEX(Historical!$C$7:$C$1381,MATCH(B531,Historical!$B$7:$B$1403,0))/INDEX(Historical!$F$7:$F$1372,MATCH(B531,Historical!$B$7:$B$1403,0)))^(1/3)-1)*100)</f>
        <v>39.152093485560279</v>
      </c>
      <c r="U531" s="721" t="str">
        <f>IF(INDEX(Historical!$H$7:$H$1372,MATCH(B531,Historical!$B$7:$B$1403,0))=0,"n/a",((INDEX(Historical!$C$7:$C$1381,MATCH(B531,Historical!$B$7:$B$1403,0))/INDEX(Historical!$H$7:$H$1372,MATCH(B531,Historical!$B$7:$B$1403,0)))^(1/5)-1)*100)</f>
        <v>n/a</v>
      </c>
      <c r="V531" s="721" t="str">
        <f>IF(INDEX(Historical!$O$7:$O$1372,MATCH(B531,Historical!$B$7:$B$1403,0))=0,"n/a",((INDEX(Historical!$C$7:$C$1381,MATCH(B531,Historical!$B$7:$B$1403,0))/INDEX(Historical!$O$7:$O$1372,MATCH(B531,Historical!$B$7:$B$1403,0)))^(1/10)-1)*100)</f>
        <v>n/a</v>
      </c>
      <c r="W531" s="722" t="str">
        <f t="shared" si="141"/>
        <v>n/a</v>
      </c>
      <c r="X531" s="723" t="str">
        <f t="shared" si="142"/>
        <v>n/a</v>
      </c>
      <c r="Y531" s="797"/>
      <c r="Z531" s="780">
        <f t="shared" si="143"/>
        <v>47.555555555555557</v>
      </c>
      <c r="AA531" s="788">
        <f t="shared" si="144"/>
        <v>10.586666666666666</v>
      </c>
      <c r="AB531" s="782">
        <v>12</v>
      </c>
      <c r="AC531" s="789">
        <v>2.25</v>
      </c>
      <c r="AD531" s="789">
        <v>1.51</v>
      </c>
      <c r="AE531" s="789">
        <v>2.46</v>
      </c>
      <c r="AF531" s="789">
        <v>0.89</v>
      </c>
      <c r="AG531" s="789">
        <v>8.6999999999999993</v>
      </c>
      <c r="AH531" s="789">
        <v>48.699999999999996</v>
      </c>
      <c r="AI531" s="789">
        <v>3.52</v>
      </c>
      <c r="AJ531" s="789">
        <v>20.7</v>
      </c>
      <c r="AK531" s="789">
        <v>7.0000000000000009</v>
      </c>
      <c r="AL531" s="790">
        <v>585.97</v>
      </c>
      <c r="AM531" s="791">
        <v>3.8</v>
      </c>
      <c r="AN531" s="789">
        <v>0.37</v>
      </c>
      <c r="AO531" s="792" t="str">
        <f t="shared" si="145"/>
        <v>n/a</v>
      </c>
      <c r="AP531" s="793" t="str">
        <f t="shared" si="146"/>
        <v>n/a</v>
      </c>
      <c r="AQ531" s="794">
        <f t="shared" si="147"/>
        <v>-35.288217341701866</v>
      </c>
      <c r="AR531" s="669">
        <f>INDEX(Historical!$C$7:$C$1381,MATCH(B531,Historical!$B$7:$B$1403,0))*IF(AH531="n/a",1.03,IF(AH531&lt;0,1.01,IF(AH531&gt;10,1.1,(1+AH531/100))))</f>
        <v>1.0669999999999999</v>
      </c>
      <c r="AS531" s="788">
        <f t="shared" si="148"/>
        <v>1.1045583999999999</v>
      </c>
      <c r="AT531" s="788">
        <f t="shared" si="152"/>
        <v>1.181877488</v>
      </c>
      <c r="AU531" s="788">
        <f t="shared" si="152"/>
        <v>1.2646089121600002</v>
      </c>
      <c r="AV531" s="788">
        <f t="shared" si="152"/>
        <v>1.3531315360112002</v>
      </c>
      <c r="AW531" s="780">
        <f t="shared" si="149"/>
        <v>5.9711763361712</v>
      </c>
      <c r="AX531" s="795">
        <f t="shared" si="150"/>
        <v>25.067910731197312</v>
      </c>
      <c r="AY531" s="960">
        <v>1.35</v>
      </c>
      <c r="AZ531" s="791">
        <v>5.35</v>
      </c>
      <c r="BA531" s="791">
        <v>-19.25</v>
      </c>
      <c r="BB531" s="791">
        <v>-14.16</v>
      </c>
      <c r="BC531" s="791">
        <v>-10.979999999999999</v>
      </c>
      <c r="BD531" s="933"/>
      <c r="BE531" s="641">
        <v>2016</v>
      </c>
      <c r="BF531" s="922">
        <f t="shared" si="151"/>
        <v>0</v>
      </c>
      <c r="BG531" s="847">
        <v>1</v>
      </c>
    </row>
    <row r="532" spans="1:59" ht="11.25" customHeight="1" x14ac:dyDescent="0.2">
      <c r="A532" s="904" t="s">
        <v>4226</v>
      </c>
      <c r="B532" s="899" t="s">
        <v>4223</v>
      </c>
      <c r="C532" s="957" t="s">
        <v>108</v>
      </c>
      <c r="D532" s="957" t="s">
        <v>4351</v>
      </c>
      <c r="E532" s="754">
        <v>6</v>
      </c>
      <c r="F532" s="1235">
        <v>769</v>
      </c>
      <c r="G532" s="1235" t="s">
        <v>106</v>
      </c>
      <c r="H532" s="1235" t="s">
        <v>106</v>
      </c>
      <c r="I532" s="898">
        <v>295.44</v>
      </c>
      <c r="J532" s="669">
        <f t="shared" si="138"/>
        <v>0.92066070945031142</v>
      </c>
      <c r="K532" s="901">
        <v>0.68</v>
      </c>
      <c r="L532" s="911">
        <v>4</v>
      </c>
      <c r="M532" s="660">
        <f t="shared" si="139"/>
        <v>2.72</v>
      </c>
      <c r="N532" s="894" t="s">
        <v>518</v>
      </c>
      <c r="O532" s="756">
        <v>0.57999999999999996</v>
      </c>
      <c r="P532" s="885">
        <v>43692</v>
      </c>
      <c r="Q532" s="885">
        <v>43707</v>
      </c>
      <c r="R532" s="660">
        <f t="shared" si="140"/>
        <v>17.241379310344847</v>
      </c>
      <c r="S532" s="721">
        <f>IF(INDEX(Historical!$D$7:$D$1379,MATCH(B532,Historical!$B$7:$B$1403,0))=0,"n/a",(INDEX(Historical!$C$7:$C$1381,MATCH(B532,Historical!$B$7:$B$1403,0))/INDEX(Historical!$D$7:$D$1379,MATCH(B532,Historical!$B$7:$B$1403,0))-1)*100)</f>
        <v>31.25</v>
      </c>
      <c r="T532" s="721">
        <f>IF(INDEX(Historical!$F$7:$F$1372,MATCH(B532,Historical!$B$7:$B$1403,0))=0,"n/a",((INDEX(Historical!$C$7:$C$1381,MATCH(B532,Historical!$B$7:$B$1403,0))/INDEX(Historical!$F$7:$F$1372,MATCH(B532,Historical!$B$7:$B$1403,0)))^(1/3)-1)*100)</f>
        <v>36.081842319067349</v>
      </c>
      <c r="U532" s="721">
        <f>IF(INDEX(Historical!$H$7:$H$1372,MATCH(B532,Historical!$B$7:$B$1403,0))=0,"n/a",((INDEX(Historical!$C$7:$C$1381,MATCH(B532,Historical!$B$7:$B$1403,0))/INDEX(Historical!$H$7:$H$1372,MATCH(B532,Historical!$B$7:$B$1403,0)))^(1/5)-1)*100)</f>
        <v>69.521820307243544</v>
      </c>
      <c r="V532" s="721" t="str">
        <f>IF(INDEX(Historical!$O$7:$O$1372,MATCH(B532,Historical!$B$7:$B$1403,0))=0,"n/a",((INDEX(Historical!$C$7:$C$1381,MATCH(B532,Historical!$B$7:$B$1403,0))/INDEX(Historical!$O$7:$O$1372,MATCH(B532,Historical!$B$7:$B$1403,0)))^(1/10)-1)*100)</f>
        <v>n/a</v>
      </c>
      <c r="W532" s="722" t="str">
        <f t="shared" si="141"/>
        <v>n/a</v>
      </c>
      <c r="X532" s="723">
        <f t="shared" si="142"/>
        <v>2.2354283056991493</v>
      </c>
      <c r="Y532" s="679"/>
      <c r="Z532" s="669">
        <f t="shared" si="143"/>
        <v>41.274658573596362</v>
      </c>
      <c r="AA532" s="910">
        <f t="shared" si="144"/>
        <v>44.831562974203337</v>
      </c>
      <c r="AB532" s="911">
        <v>12</v>
      </c>
      <c r="AC532" s="889">
        <v>6.59</v>
      </c>
      <c r="AD532" s="889">
        <v>3.4</v>
      </c>
      <c r="AE532" s="889">
        <v>16.739999999999998</v>
      </c>
      <c r="AF532" s="889" t="s">
        <v>136</v>
      </c>
      <c r="AG532" s="889">
        <v>-291.7</v>
      </c>
      <c r="AH532" s="889">
        <v>19</v>
      </c>
      <c r="AI532" s="889">
        <v>15.409999999999998</v>
      </c>
      <c r="AJ532" s="889">
        <v>31.1</v>
      </c>
      <c r="AK532" s="889">
        <v>13.200000000000001</v>
      </c>
      <c r="AL532" s="902">
        <v>26080</v>
      </c>
      <c r="AM532" s="896">
        <v>2.6</v>
      </c>
      <c r="AN532" s="889" t="s">
        <v>136</v>
      </c>
      <c r="AO532" s="762">
        <f t="shared" si="145"/>
        <v>25.610918042490525</v>
      </c>
      <c r="AP532" s="763">
        <f t="shared" si="146"/>
        <v>70.442481016693861</v>
      </c>
      <c r="AQ532" s="912" t="str">
        <f t="shared" si="147"/>
        <v>n/a</v>
      </c>
      <c r="AR532" s="669">
        <f>INDEX(Historical!$C$7:$C$1381,MATCH(B532,Historical!$B$7:$B$1403,0))*IF(AH532="n/a",1.03,IF(AH532&lt;0,1.01,IF(AH532&gt;10,1.1,(1+AH532/100))))</f>
        <v>2.7720000000000002</v>
      </c>
      <c r="AS532" s="910">
        <f t="shared" si="148"/>
        <v>3.0492000000000004</v>
      </c>
      <c r="AT532" s="910">
        <f t="shared" si="152"/>
        <v>3.3541200000000009</v>
      </c>
      <c r="AU532" s="910">
        <f t="shared" si="152"/>
        <v>3.6895320000000011</v>
      </c>
      <c r="AV532" s="910">
        <f t="shared" si="152"/>
        <v>4.0584852000000016</v>
      </c>
      <c r="AW532" s="669">
        <f t="shared" si="149"/>
        <v>16.923337200000006</v>
      </c>
      <c r="AX532" s="770">
        <f t="shared" si="150"/>
        <v>5.7281807473598718</v>
      </c>
      <c r="AY532" s="959">
        <v>1.26</v>
      </c>
      <c r="AZ532" s="896">
        <v>64.63</v>
      </c>
      <c r="BA532" s="896">
        <v>-11.92</v>
      </c>
      <c r="BB532" s="896">
        <v>4.5999999999999996</v>
      </c>
      <c r="BC532" s="896">
        <v>19.93</v>
      </c>
      <c r="BE532" s="641">
        <v>2014</v>
      </c>
      <c r="BF532" s="922">
        <f t="shared" si="151"/>
        <v>0</v>
      </c>
      <c r="BG532" s="906">
        <v>15.7</v>
      </c>
    </row>
    <row r="533" spans="1:59" ht="11.25" customHeight="1" x14ac:dyDescent="0.2">
      <c r="A533" s="887" t="s">
        <v>291</v>
      </c>
      <c r="B533" s="899" t="s">
        <v>292</v>
      </c>
      <c r="C533" s="957" t="s">
        <v>131</v>
      </c>
      <c r="D533" s="957" t="s">
        <v>4357</v>
      </c>
      <c r="E533" s="754">
        <v>47</v>
      </c>
      <c r="F533" s="1235">
        <v>43</v>
      </c>
      <c r="G533" s="1235" t="s">
        <v>37</v>
      </c>
      <c r="H533" s="1235" t="s">
        <v>37</v>
      </c>
      <c r="I533" s="889">
        <v>59.47</v>
      </c>
      <c r="J533" s="669">
        <f t="shared" si="138"/>
        <v>1.7235580965192534</v>
      </c>
      <c r="K533" s="901">
        <v>0.25624999999999998</v>
      </c>
      <c r="L533" s="911">
        <v>4</v>
      </c>
      <c r="M533" s="660">
        <f t="shared" si="139"/>
        <v>1.0249999999999999</v>
      </c>
      <c r="N533" s="894" t="s">
        <v>119</v>
      </c>
      <c r="O533" s="756">
        <v>0.24</v>
      </c>
      <c r="P533" s="885">
        <v>43783</v>
      </c>
      <c r="Q533" s="885">
        <v>43801</v>
      </c>
      <c r="R533" s="660">
        <f t="shared" si="140"/>
        <v>6.7708333333333286</v>
      </c>
      <c r="S533" s="721">
        <f>IF(INDEX(Historical!$D$7:$D$1379,MATCH(B533,Historical!$B$7:$B$1403,0))=0,"n/a",(INDEX(Historical!$C$7:$C$1381,MATCH(B533,Historical!$B$7:$B$1403,0))/INDEX(Historical!$D$7:$D$1379,MATCH(B533,Historical!$B$7:$B$1403,0))-1)*100)</f>
        <v>7.1275720164609035</v>
      </c>
      <c r="T533" s="721">
        <f>IF(INDEX(Historical!$F$7:$F$1372,MATCH(B533,Historical!$B$7:$B$1403,0))=0,"n/a",((INDEX(Historical!$C$7:$C$1381,MATCH(B533,Historical!$B$7:$B$1403,0))/INDEX(Historical!$F$7:$F$1372,MATCH(B533,Historical!$B$7:$B$1403,0)))^(1/3)-1)*100)</f>
        <v>6.5284048832540797</v>
      </c>
      <c r="U533" s="721">
        <f>IF(INDEX(Historical!$H$7:$H$1372,MATCH(B533,Historical!$B$7:$B$1403,0))=0,"n/a",((INDEX(Historical!$C$7:$C$1381,MATCH(B533,Historical!$B$7:$B$1403,0))/INDEX(Historical!$H$7:$H$1372,MATCH(B533,Historical!$B$7:$B$1403,0)))^(1/5)-1)*100)</f>
        <v>5.0654176065469292</v>
      </c>
      <c r="V533" s="721">
        <f>IF(INDEX(Historical!$O$7:$O$1372,MATCH(B533,Historical!$B$7:$B$1403,0))=0,"n/a",((INDEX(Historical!$C$7:$C$1381,MATCH(B533,Historical!$B$7:$B$1403,0))/INDEX(Historical!$O$7:$O$1372,MATCH(B533,Historical!$B$7:$B$1403,0)))^(1/10)-1)*100)</f>
        <v>3.1989773004620581</v>
      </c>
      <c r="W533" s="722">
        <f t="shared" si="141"/>
        <v>1.5834490622410118</v>
      </c>
      <c r="X533" s="723">
        <f t="shared" si="142"/>
        <v>0.36441853284510278</v>
      </c>
      <c r="Y533" s="899"/>
      <c r="Z533" s="669">
        <f t="shared" si="143"/>
        <v>52.030456852791872</v>
      </c>
      <c r="AA533" s="910">
        <f t="shared" si="144"/>
        <v>30.18781725888325</v>
      </c>
      <c r="AB533" s="911">
        <v>12</v>
      </c>
      <c r="AC533" s="889">
        <v>1.97</v>
      </c>
      <c r="AD533" s="889">
        <v>11.2</v>
      </c>
      <c r="AE533" s="889">
        <v>7.56</v>
      </c>
      <c r="AF533" s="889">
        <v>3.58</v>
      </c>
      <c r="AG533" s="889">
        <v>12.5</v>
      </c>
      <c r="AH533" s="889">
        <v>45.800000000000004</v>
      </c>
      <c r="AI533" s="889">
        <v>2.54</v>
      </c>
      <c r="AJ533" s="889">
        <v>13.900000000000002</v>
      </c>
      <c r="AK533" s="889">
        <v>2.7</v>
      </c>
      <c r="AL533" s="906">
        <v>1020</v>
      </c>
      <c r="AM533" s="896">
        <v>0.1</v>
      </c>
      <c r="AN533" s="889">
        <v>1.07</v>
      </c>
      <c r="AO533" s="762">
        <f t="shared" si="145"/>
        <v>-23.398841555817068</v>
      </c>
      <c r="AP533" s="763">
        <f t="shared" si="146"/>
        <v>6.7889757030661828</v>
      </c>
      <c r="AQ533" s="912">
        <f t="shared" si="147"/>
        <v>119.1624316820766</v>
      </c>
      <c r="AR533" s="669">
        <f>INDEX(Historical!$C$7:$C$1381,MATCH(B533,Historical!$B$7:$B$1403,0))*IF(AH533="n/a",1.03,IF(AH533&lt;0,1.01,IF(AH533&gt;10,1.1,(1+AH533/100))))</f>
        <v>1.07382</v>
      </c>
      <c r="AS533" s="910">
        <f t="shared" si="148"/>
        <v>1.101095028</v>
      </c>
      <c r="AT533" s="910">
        <f t="shared" si="152"/>
        <v>1.130824593756</v>
      </c>
      <c r="AU533" s="910">
        <f t="shared" si="152"/>
        <v>1.1613568577874118</v>
      </c>
      <c r="AV533" s="910">
        <f t="shared" si="152"/>
        <v>1.1927134929476719</v>
      </c>
      <c r="AW533" s="669">
        <f t="shared" si="149"/>
        <v>5.6598099724910842</v>
      </c>
      <c r="AX533" s="770">
        <f t="shared" si="150"/>
        <v>9.5170841978999228</v>
      </c>
      <c r="AY533" s="959">
        <v>0.24</v>
      </c>
      <c r="AZ533" s="896">
        <v>13.25</v>
      </c>
      <c r="BA533" s="896">
        <v>-14.95</v>
      </c>
      <c r="BB533" s="896">
        <v>-8.6499999999999986</v>
      </c>
      <c r="BC533" s="896">
        <v>-4.79</v>
      </c>
      <c r="BE533" s="641">
        <v>1974</v>
      </c>
      <c r="BF533" s="922">
        <f t="shared" si="151"/>
        <v>4</v>
      </c>
      <c r="BG533" s="906">
        <v>4</v>
      </c>
    </row>
    <row r="534" spans="1:59" ht="11.25" customHeight="1" x14ac:dyDescent="0.2">
      <c r="A534" s="895" t="s">
        <v>680</v>
      </c>
      <c r="B534" s="899" t="s">
        <v>681</v>
      </c>
      <c r="C534" s="957" t="s">
        <v>4207</v>
      </c>
      <c r="D534" s="957" t="s">
        <v>4385</v>
      </c>
      <c r="E534" s="754">
        <v>18</v>
      </c>
      <c r="F534" s="1235">
        <v>188</v>
      </c>
      <c r="G534" s="1235" t="s">
        <v>37</v>
      </c>
      <c r="H534" s="1235" t="s">
        <v>115</v>
      </c>
      <c r="I534" s="898">
        <v>162.01</v>
      </c>
      <c r="J534" s="669">
        <f t="shared" si="138"/>
        <v>1.2591815320041972</v>
      </c>
      <c r="K534" s="901">
        <v>0.51</v>
      </c>
      <c r="L534" s="911">
        <v>4</v>
      </c>
      <c r="M534" s="660">
        <f t="shared" si="139"/>
        <v>2.04</v>
      </c>
      <c r="N534" s="894" t="s">
        <v>135</v>
      </c>
      <c r="O534" s="756">
        <v>0.46</v>
      </c>
      <c r="P534" s="885">
        <v>43789</v>
      </c>
      <c r="Q534" s="885">
        <v>43811</v>
      </c>
      <c r="R534" s="660">
        <f t="shared" si="140"/>
        <v>10.869565217391301</v>
      </c>
      <c r="S534" s="721">
        <f>IF(INDEX(Historical!$D$7:$D$1379,MATCH(B534,Historical!$B$7:$B$1403,0))=0,"n/a",(INDEX(Historical!$C$7:$C$1381,MATCH(B534,Historical!$B$7:$B$1403,0))/INDEX(Historical!$D$7:$D$1379,MATCH(B534,Historical!$B$7:$B$1403,0))-1)*100)</f>
        <v>9.8837209302325526</v>
      </c>
      <c r="T534" s="721">
        <f>IF(INDEX(Historical!$F$7:$F$1372,MATCH(B534,Historical!$B$7:$B$1403,0))=0,"n/a",((INDEX(Historical!$C$7:$C$1381,MATCH(B534,Historical!$B$7:$B$1403,0))/INDEX(Historical!$F$7:$F$1372,MATCH(B534,Historical!$B$7:$B$1403,0)))^(1/3)-1)*100)</f>
        <v>8.7380373002892142</v>
      </c>
      <c r="U534" s="721">
        <f>IF(INDEX(Historical!$H$7:$H$1372,MATCH(B534,Historical!$B$7:$B$1403,0))=0,"n/a",((INDEX(Historical!$C$7:$C$1381,MATCH(B534,Historical!$B$7:$B$1403,0))/INDEX(Historical!$H$7:$H$1372,MATCH(B534,Historical!$B$7:$B$1403,0)))^(1/5)-1)*100)</f>
        <v>10.446712334725806</v>
      </c>
      <c r="V534" s="721">
        <f>IF(INDEX(Historical!$O$7:$O$1372,MATCH(B534,Historical!$B$7:$B$1403,0))=0,"n/a",((INDEX(Historical!$C$7:$C$1381,MATCH(B534,Historical!$B$7:$B$1403,0))/INDEX(Historical!$O$7:$O$1372,MATCH(B534,Historical!$B$7:$B$1403,0)))^(1/10)-1)*100)</f>
        <v>13.774738514996132</v>
      </c>
      <c r="W534" s="722">
        <f t="shared" si="141"/>
        <v>0.7583964169884454</v>
      </c>
      <c r="X534" s="723">
        <f t="shared" si="142"/>
        <v>0.83573698677806452</v>
      </c>
      <c r="Y534" s="899" t="s">
        <v>152</v>
      </c>
      <c r="Z534" s="669">
        <f t="shared" si="143"/>
        <v>37.707948243992604</v>
      </c>
      <c r="AA534" s="910">
        <f t="shared" si="144"/>
        <v>29.946395563770793</v>
      </c>
      <c r="AB534" s="911">
        <v>6</v>
      </c>
      <c r="AC534" s="889">
        <v>5.41</v>
      </c>
      <c r="AD534" s="889">
        <v>2.02</v>
      </c>
      <c r="AE534" s="889">
        <v>9.48</v>
      </c>
      <c r="AF534" s="889">
        <v>11.21</v>
      </c>
      <c r="AG534" s="889">
        <v>42.9</v>
      </c>
      <c r="AH534" s="889">
        <v>22.2</v>
      </c>
      <c r="AI534" s="889">
        <v>10.91</v>
      </c>
      <c r="AJ534" s="889">
        <v>12.5</v>
      </c>
      <c r="AK534" s="889">
        <v>14.860000000000001</v>
      </c>
      <c r="AL534" s="902">
        <v>1272480</v>
      </c>
      <c r="AM534" s="896">
        <v>0.1</v>
      </c>
      <c r="AN534" s="889">
        <v>0.71</v>
      </c>
      <c r="AO534" s="762">
        <f t="shared" si="145"/>
        <v>-18.240501697040791</v>
      </c>
      <c r="AP534" s="763">
        <f t="shared" si="146"/>
        <v>11.705893866730003</v>
      </c>
      <c r="AQ534" s="912">
        <f t="shared" si="147"/>
        <v>286.2636372392252</v>
      </c>
      <c r="AR534" s="669">
        <f>INDEX(Historical!$C$7:$C$1381,MATCH(B534,Historical!$B$7:$B$1403,0))*IF(AH534="n/a",1.03,IF(AH534&lt;0,1.01,IF(AH534&gt;10,1.1,(1+AH534/100))))</f>
        <v>2.0790000000000002</v>
      </c>
      <c r="AS534" s="910">
        <f t="shared" si="148"/>
        <v>2.2869000000000006</v>
      </c>
      <c r="AT534" s="910">
        <f t="shared" si="152"/>
        <v>2.5155900000000009</v>
      </c>
      <c r="AU534" s="910">
        <f t="shared" si="152"/>
        <v>2.7671490000000012</v>
      </c>
      <c r="AV534" s="910">
        <f t="shared" si="152"/>
        <v>3.0438639000000016</v>
      </c>
      <c r="AW534" s="669">
        <f t="shared" si="149"/>
        <v>12.692502900000004</v>
      </c>
      <c r="AX534" s="770">
        <f t="shared" si="150"/>
        <v>7.8343947287204525</v>
      </c>
      <c r="AY534" s="959">
        <v>1.1599999999999999</v>
      </c>
      <c r="AZ534" s="896">
        <v>48.91</v>
      </c>
      <c r="BA534" s="896">
        <v>-15.040000000000001</v>
      </c>
      <c r="BB534" s="896">
        <v>-3.5999999999999996</v>
      </c>
      <c r="BC534" s="896">
        <v>11.110000000000001</v>
      </c>
      <c r="BE534" s="641">
        <v>2002</v>
      </c>
      <c r="BF534" s="922">
        <f t="shared" si="151"/>
        <v>1</v>
      </c>
      <c r="BG534" s="906">
        <v>15.9</v>
      </c>
    </row>
    <row r="535" spans="1:59" ht="11.25" customHeight="1" x14ac:dyDescent="0.2">
      <c r="A535" s="895" t="s">
        <v>1485</v>
      </c>
      <c r="B535" s="899" t="s">
        <v>1486</v>
      </c>
      <c r="C535" s="957" t="s">
        <v>4207</v>
      </c>
      <c r="D535" s="957" t="s">
        <v>4376</v>
      </c>
      <c r="E535" s="754">
        <v>10</v>
      </c>
      <c r="F535" s="1235">
        <v>396</v>
      </c>
      <c r="G535" s="1206" t="s">
        <v>106</v>
      </c>
      <c r="H535" s="1206" t="s">
        <v>106</v>
      </c>
      <c r="I535" s="898">
        <v>165.68</v>
      </c>
      <c r="J535" s="669">
        <f t="shared" si="138"/>
        <v>1.545147271849348</v>
      </c>
      <c r="K535" s="901">
        <v>0.64</v>
      </c>
      <c r="L535" s="911">
        <v>4</v>
      </c>
      <c r="M535" s="660">
        <f t="shared" si="139"/>
        <v>2.56</v>
      </c>
      <c r="N535" s="894" t="s">
        <v>465</v>
      </c>
      <c r="O535" s="756">
        <v>0.56999999999999995</v>
      </c>
      <c r="P535" s="885">
        <v>43810</v>
      </c>
      <c r="Q535" s="885">
        <v>43844</v>
      </c>
      <c r="R535" s="660">
        <f t="shared" si="140"/>
        <v>12.280701754385976</v>
      </c>
      <c r="S535" s="721">
        <f>IF(INDEX(Historical!$D$7:$D$1379,MATCH(B535,Historical!$B$7:$B$1403,0))=0,"n/a",(INDEX(Historical!$C$7:$C$1381,MATCH(B535,Historical!$B$7:$B$1403,0))/INDEX(Historical!$D$7:$D$1379,MATCH(B535,Historical!$B$7:$B$1403,0))-1)*100)</f>
        <v>12.98076923076923</v>
      </c>
      <c r="T535" s="721">
        <f>IF(INDEX(Historical!$F$7:$F$1372,MATCH(B535,Historical!$B$7:$B$1403,0))=0,"n/a",((INDEX(Historical!$C$7:$C$1381,MATCH(B535,Historical!$B$7:$B$1403,0))/INDEX(Historical!$F$7:$F$1372,MATCH(B535,Historical!$B$7:$B$1403,0)))^(1/3)-1)*100)</f>
        <v>12.739128009226185</v>
      </c>
      <c r="U535" s="721">
        <f>IF(INDEX(Historical!$H$7:$H$1372,MATCH(B535,Historical!$B$7:$B$1403,0))=0,"n/a",((INDEX(Historical!$C$7:$C$1381,MATCH(B535,Historical!$B$7:$B$1403,0))/INDEX(Historical!$H$7:$H$1372,MATCH(B535,Historical!$B$7:$B$1403,0)))^(1/5)-1)*100)</f>
        <v>13.097453967051752</v>
      </c>
      <c r="V535" s="721">
        <f>IF(INDEX(Historical!$O$7:$O$1372,MATCH(B535,Historical!$B$7:$B$1403,0))=0,"n/a",((INDEX(Historical!$C$7:$C$1381,MATCH(B535,Historical!$B$7:$B$1403,0))/INDEX(Historical!$O$7:$O$1372,MATCH(B535,Historical!$B$7:$B$1403,0)))^(1/10)-1)*100)</f>
        <v>27.80378284429905</v>
      </c>
      <c r="W535" s="722">
        <f t="shared" si="141"/>
        <v>0.47106733786540428</v>
      </c>
      <c r="X535" s="723">
        <f t="shared" si="142"/>
        <v>0.43369052871032293</v>
      </c>
      <c r="Y535" s="679"/>
      <c r="Z535" s="669">
        <f t="shared" si="143"/>
        <v>51.821862348178136</v>
      </c>
      <c r="AA535" s="910">
        <f t="shared" si="144"/>
        <v>33.53846153846154</v>
      </c>
      <c r="AB535" s="911">
        <v>12</v>
      </c>
      <c r="AC535" s="889">
        <v>4.9400000000000004</v>
      </c>
      <c r="AD535" s="889">
        <v>3.24</v>
      </c>
      <c r="AE535" s="889">
        <v>3.59</v>
      </c>
      <c r="AF535" s="889" t="s">
        <v>136</v>
      </c>
      <c r="AG535" s="892">
        <v>-89.5</v>
      </c>
      <c r="AH535" s="891">
        <v>-4.1000000000000005</v>
      </c>
      <c r="AI535" s="891">
        <v>10.35</v>
      </c>
      <c r="AJ535" s="889">
        <v>30.2</v>
      </c>
      <c r="AK535" s="889">
        <v>10.35</v>
      </c>
      <c r="AL535" s="902">
        <v>28310</v>
      </c>
      <c r="AM535" s="896">
        <v>0.2</v>
      </c>
      <c r="AN535" s="889" t="s">
        <v>136</v>
      </c>
      <c r="AO535" s="762">
        <f t="shared" si="145"/>
        <v>-18.895860299560439</v>
      </c>
      <c r="AP535" s="763">
        <f t="shared" si="146"/>
        <v>14.642601238901101</v>
      </c>
      <c r="AQ535" s="912" t="str">
        <f t="shared" si="147"/>
        <v>n/a</v>
      </c>
      <c r="AR535" s="669">
        <f>INDEX(Historical!$C$7:$C$1381,MATCH(B535,Historical!$B$7:$B$1403,0))*IF(AH535="n/a",1.03,IF(AH535&lt;0,1.01,IF(AH535&gt;10,1.1,(1+AH535/100))))</f>
        <v>2.3734999999999999</v>
      </c>
      <c r="AS535" s="910">
        <f t="shared" si="148"/>
        <v>2.6108500000000001</v>
      </c>
      <c r="AT535" s="910">
        <f t="shared" si="152"/>
        <v>2.8719350000000006</v>
      </c>
      <c r="AU535" s="910">
        <f t="shared" si="152"/>
        <v>3.1591285000000009</v>
      </c>
      <c r="AV535" s="910">
        <f t="shared" si="152"/>
        <v>3.4750413500000015</v>
      </c>
      <c r="AW535" s="669">
        <f t="shared" si="149"/>
        <v>14.490454850000003</v>
      </c>
      <c r="AX535" s="770">
        <f t="shared" si="150"/>
        <v>8.7460495231772093</v>
      </c>
      <c r="AY535" s="959">
        <v>0.48</v>
      </c>
      <c r="AZ535" s="896">
        <v>21.85</v>
      </c>
      <c r="BA535" s="896">
        <v>-11.63</v>
      </c>
      <c r="BB535" s="896">
        <v>-4.3</v>
      </c>
      <c r="BC535" s="896">
        <v>-1.37</v>
      </c>
      <c r="BE535" s="641">
        <v>2011</v>
      </c>
      <c r="BF535" s="922">
        <f t="shared" si="151"/>
        <v>0</v>
      </c>
      <c r="BG535" s="906">
        <v>8.5</v>
      </c>
    </row>
    <row r="536" spans="1:59" ht="11.25" customHeight="1" x14ac:dyDescent="0.2">
      <c r="A536" s="895" t="s">
        <v>685</v>
      </c>
      <c r="B536" s="899" t="s">
        <v>686</v>
      </c>
      <c r="C536" s="957" t="s">
        <v>112</v>
      </c>
      <c r="D536" s="957" t="s">
        <v>4348</v>
      </c>
      <c r="E536" s="754">
        <v>17</v>
      </c>
      <c r="F536" s="1235">
        <v>209</v>
      </c>
      <c r="G536" s="1235" t="s">
        <v>106</v>
      </c>
      <c r="H536" s="1235" t="s">
        <v>106</v>
      </c>
      <c r="I536" s="898">
        <v>61.82</v>
      </c>
      <c r="J536" s="669">
        <f t="shared" si="138"/>
        <v>4.8527984471044974</v>
      </c>
      <c r="K536" s="901">
        <v>0.75</v>
      </c>
      <c r="L536" s="911">
        <v>4</v>
      </c>
      <c r="M536" s="660">
        <f t="shared" si="139"/>
        <v>3</v>
      </c>
      <c r="N536" s="894" t="s">
        <v>720</v>
      </c>
      <c r="O536" s="756">
        <v>0.63</v>
      </c>
      <c r="P536" s="885">
        <v>43668</v>
      </c>
      <c r="Q536" s="885">
        <v>43683</v>
      </c>
      <c r="R536" s="660">
        <f t="shared" si="140"/>
        <v>19.047619047619047</v>
      </c>
      <c r="S536" s="721">
        <f>IF(INDEX(Historical!$D$7:$D$1379,MATCH(B536,Historical!$B$7:$B$1403,0))=0,"n/a",(INDEX(Historical!$C$7:$C$1381,MATCH(B536,Historical!$B$7:$B$1403,0))/INDEX(Historical!$D$7:$D$1379,MATCH(B536,Historical!$B$7:$B$1403,0))-1)*100)</f>
        <v>16.455696202531623</v>
      </c>
      <c r="T536" s="721">
        <f>IF(INDEX(Historical!$F$7:$F$1372,MATCH(B536,Historical!$B$7:$B$1403,0))=0,"n/a",((INDEX(Historical!$C$7:$C$1381,MATCH(B536,Historical!$B$7:$B$1403,0))/INDEX(Historical!$F$7:$F$1372,MATCH(B536,Historical!$B$7:$B$1403,0)))^(1/3)-1)*100)</f>
        <v>16.623645096110362</v>
      </c>
      <c r="U536" s="721">
        <f>IF(INDEX(Historical!$H$7:$H$1372,MATCH(B536,Historical!$B$7:$B$1403,0))=0,"n/a",((INDEX(Historical!$C$7:$C$1381,MATCH(B536,Historical!$B$7:$B$1403,0))/INDEX(Historical!$H$7:$H$1372,MATCH(B536,Historical!$B$7:$B$1403,0)))^(1/5)-1)*100)</f>
        <v>14.704077470518939</v>
      </c>
      <c r="V536" s="721">
        <f>IF(INDEX(Historical!$O$7:$O$1372,MATCH(B536,Historical!$B$7:$B$1403,0))=0,"n/a",((INDEX(Historical!$C$7:$C$1381,MATCH(B536,Historical!$B$7:$B$1403,0))/INDEX(Historical!$O$7:$O$1372,MATCH(B536,Historical!$B$7:$B$1403,0)))^(1/10)-1)*100)</f>
        <v>13.183184633250011</v>
      </c>
      <c r="W536" s="722">
        <f t="shared" si="141"/>
        <v>1.1153661182468009</v>
      </c>
      <c r="X536" s="723">
        <f t="shared" si="142"/>
        <v>2.1946384284356624</v>
      </c>
      <c r="Y536" s="681"/>
      <c r="Z536" s="669">
        <f t="shared" si="143"/>
        <v>59.288537549407117</v>
      </c>
      <c r="AA536" s="910">
        <f t="shared" si="144"/>
        <v>12.217391304347828</v>
      </c>
      <c r="AB536" s="911">
        <v>8</v>
      </c>
      <c r="AC536" s="889">
        <v>5.0599999999999996</v>
      </c>
      <c r="AD536" s="889">
        <v>8.15</v>
      </c>
      <c r="AE536" s="889">
        <v>1.03</v>
      </c>
      <c r="AF536" s="889">
        <v>2.2599999999999998</v>
      </c>
      <c r="AG536" s="889">
        <v>19.2</v>
      </c>
      <c r="AH536" s="889">
        <v>2.2999999999999998</v>
      </c>
      <c r="AI536" s="889">
        <v>5.4899999999999993</v>
      </c>
      <c r="AJ536" s="889">
        <v>6.7</v>
      </c>
      <c r="AK536" s="889">
        <v>1.5</v>
      </c>
      <c r="AL536" s="902">
        <v>3460</v>
      </c>
      <c r="AM536" s="896">
        <v>0.89999999999999991</v>
      </c>
      <c r="AN536" s="889">
        <v>0.27</v>
      </c>
      <c r="AO536" s="762">
        <f t="shared" si="145"/>
        <v>7.3394846132756086</v>
      </c>
      <c r="AP536" s="763">
        <f t="shared" si="146"/>
        <v>19.556875917623437</v>
      </c>
      <c r="AQ536" s="912">
        <f t="shared" si="147"/>
        <v>10.777663909544689</v>
      </c>
      <c r="AR536" s="669">
        <f>INDEX(Historical!$C$7:$C$1381,MATCH(B536,Historical!$B$7:$B$1403,0))*IF(AH536="n/a",1.03,IF(AH536&lt;0,1.01,IF(AH536&gt;10,1.1,(1+AH536/100))))</f>
        <v>2.8234799999999995</v>
      </c>
      <c r="AS536" s="910">
        <f t="shared" si="148"/>
        <v>2.9784890519999996</v>
      </c>
      <c r="AT536" s="910">
        <f t="shared" si="152"/>
        <v>3.0231663877799995</v>
      </c>
      <c r="AU536" s="910">
        <f t="shared" si="152"/>
        <v>3.0685138835966992</v>
      </c>
      <c r="AV536" s="910">
        <f t="shared" si="152"/>
        <v>3.1145415918506494</v>
      </c>
      <c r="AW536" s="669">
        <f t="shared" si="149"/>
        <v>15.008190915227347</v>
      </c>
      <c r="AX536" s="770">
        <f t="shared" si="150"/>
        <v>24.277241855754365</v>
      </c>
      <c r="AY536" s="959">
        <v>0.97</v>
      </c>
      <c r="AZ536" s="896">
        <v>2.37</v>
      </c>
      <c r="BA536" s="896">
        <v>-23.26</v>
      </c>
      <c r="BB536" s="896">
        <v>-13.170000000000002</v>
      </c>
      <c r="BC536" s="896">
        <v>-9.19</v>
      </c>
      <c r="BE536" s="641">
        <v>2003</v>
      </c>
      <c r="BF536" s="922">
        <f t="shared" si="151"/>
        <v>1</v>
      </c>
      <c r="BG536" s="906">
        <v>12</v>
      </c>
    </row>
    <row r="537" spans="1:59" ht="11.25" customHeight="1" x14ac:dyDescent="0.2">
      <c r="A537" s="895" t="s">
        <v>1765</v>
      </c>
      <c r="B537" s="899" t="s">
        <v>1766</v>
      </c>
      <c r="C537" s="957" t="s">
        <v>246</v>
      </c>
      <c r="D537" s="957" t="s">
        <v>4369</v>
      </c>
      <c r="E537" s="754">
        <v>9</v>
      </c>
      <c r="F537" s="1235">
        <v>462</v>
      </c>
      <c r="G537" s="1235" t="s">
        <v>106</v>
      </c>
      <c r="H537" s="1235" t="s">
        <v>106</v>
      </c>
      <c r="I537" s="898">
        <v>212.61</v>
      </c>
      <c r="J537" s="669">
        <f t="shared" si="138"/>
        <v>3.3112271294859128</v>
      </c>
      <c r="K537" s="901">
        <v>1.76</v>
      </c>
      <c r="L537" s="911">
        <v>4</v>
      </c>
      <c r="M537" s="660">
        <f t="shared" si="139"/>
        <v>7.04</v>
      </c>
      <c r="N537" s="894" t="s">
        <v>922</v>
      </c>
      <c r="O537" s="756">
        <v>1.47</v>
      </c>
      <c r="P537" s="636">
        <v>43550</v>
      </c>
      <c r="Q537" s="636">
        <v>43566</v>
      </c>
      <c r="R537" s="660">
        <f t="shared" si="140"/>
        <v>19.727891156462587</v>
      </c>
      <c r="S537" s="721">
        <f>IF(INDEX(Historical!$D$7:$D$1379,MATCH(B537,Historical!$B$7:$B$1403,0))=0,"n/a",(INDEX(Historical!$C$7:$C$1381,MATCH(B537,Historical!$B$7:$B$1403,0))/INDEX(Historical!$D$7:$D$1379,MATCH(B537,Historical!$B$7:$B$1403,0))-1)*100)</f>
        <v>23.558484349258645</v>
      </c>
      <c r="T537" s="721">
        <f>IF(INDEX(Historical!$F$7:$F$1372,MATCH(B537,Historical!$B$7:$B$1403,0))=0,"n/a",((INDEX(Historical!$C$7:$C$1381,MATCH(B537,Historical!$B$7:$B$1403,0))/INDEX(Historical!$F$7:$F$1372,MATCH(B537,Historical!$B$7:$B$1403,0)))^(1/3)-1)*100)</f>
        <v>30.281484966909634</v>
      </c>
      <c r="U537" s="721">
        <f>IF(INDEX(Historical!$H$7:$H$1372,MATCH(B537,Historical!$B$7:$B$1403,0))=0,"n/a",((INDEX(Historical!$C$7:$C$1381,MATCH(B537,Historical!$B$7:$B$1403,0))/INDEX(Historical!$H$7:$H$1372,MATCH(B537,Historical!$B$7:$B$1403,0)))^(1/5)-1)*100)</f>
        <v>35.968255767441605</v>
      </c>
      <c r="V537" s="721" t="str">
        <f>IF(INDEX(Historical!$O$7:$O$1372,MATCH(B537,Historical!$B$7:$B$1403,0))=0,"n/a",((INDEX(Historical!$C$7:$C$1381,MATCH(B537,Historical!$B$7:$B$1403,0))/INDEX(Historical!$O$7:$O$1372,MATCH(B537,Historical!$B$7:$B$1403,0)))^(1/10)-1)*100)</f>
        <v>n/a</v>
      </c>
      <c r="W537" s="722" t="str">
        <f t="shared" si="141"/>
        <v>n/a</v>
      </c>
      <c r="X537" s="723">
        <f t="shared" si="142"/>
        <v>0.63213103281971195</v>
      </c>
      <c r="Y537" s="900"/>
      <c r="Z537" s="669">
        <f t="shared" si="143"/>
        <v>96.703296703296701</v>
      </c>
      <c r="AA537" s="910">
        <f t="shared" si="144"/>
        <v>29.204670329670332</v>
      </c>
      <c r="AB537" s="911">
        <v>7</v>
      </c>
      <c r="AC537" s="889">
        <v>7.28</v>
      </c>
      <c r="AD537" s="889">
        <v>3.17</v>
      </c>
      <c r="AE537" s="889">
        <v>3.64</v>
      </c>
      <c r="AF537" s="889">
        <v>6.58</v>
      </c>
      <c r="AG537" s="889">
        <v>20.399999999999999</v>
      </c>
      <c r="AH537" s="889">
        <v>-4.5</v>
      </c>
      <c r="AI537" s="889">
        <v>7.99</v>
      </c>
      <c r="AJ537" s="889">
        <v>56.899999999999991</v>
      </c>
      <c r="AK537" s="889">
        <v>9.1999999999999993</v>
      </c>
      <c r="AL537" s="902">
        <v>8450</v>
      </c>
      <c r="AM537" s="896">
        <v>1.2</v>
      </c>
      <c r="AN537" s="889">
        <v>1.59</v>
      </c>
      <c r="AO537" s="762">
        <f t="shared" si="145"/>
        <v>10.074812567257187</v>
      </c>
      <c r="AP537" s="763">
        <f t="shared" si="146"/>
        <v>39.279482896927519</v>
      </c>
      <c r="AQ537" s="912">
        <f t="shared" si="147"/>
        <v>192.24550620571722</v>
      </c>
      <c r="AR537" s="669">
        <f>INDEX(Historical!$C$7:$C$1381,MATCH(B537,Historical!$B$7:$B$1403,0))*IF(AH537="n/a",1.03,IF(AH537&lt;0,1.01,IF(AH537&gt;10,1.1,(1+AH537/100))))</f>
        <v>6.8174999999999999</v>
      </c>
      <c r="AS537" s="910">
        <f t="shared" si="148"/>
        <v>7.3622182500000006</v>
      </c>
      <c r="AT537" s="910">
        <f t="shared" si="152"/>
        <v>8.0395423290000014</v>
      </c>
      <c r="AU537" s="910">
        <f t="shared" si="152"/>
        <v>8.7791802232680016</v>
      </c>
      <c r="AV537" s="910">
        <f t="shared" si="152"/>
        <v>9.586864803808659</v>
      </c>
      <c r="AW537" s="669">
        <f t="shared" si="149"/>
        <v>40.585305606076659</v>
      </c>
      <c r="AX537" s="770">
        <f t="shared" si="150"/>
        <v>19.08908593484627</v>
      </c>
      <c r="AY537" s="959">
        <v>0.73</v>
      </c>
      <c r="AZ537" s="896">
        <v>6.01</v>
      </c>
      <c r="BA537" s="896">
        <v>-16.739999999999998</v>
      </c>
      <c r="BB537" s="896">
        <v>-12.61</v>
      </c>
      <c r="BC537" s="896">
        <v>-9.75</v>
      </c>
      <c r="BE537" s="641">
        <v>2011</v>
      </c>
      <c r="BF537" s="922">
        <f t="shared" si="151"/>
        <v>0</v>
      </c>
      <c r="BG537" s="906">
        <v>6.7</v>
      </c>
    </row>
    <row r="538" spans="1:59" ht="11.25" customHeight="1" x14ac:dyDescent="0.2">
      <c r="A538" s="895" t="s">
        <v>1457</v>
      </c>
      <c r="B538" s="899" t="s">
        <v>1458</v>
      </c>
      <c r="C538" s="957" t="s">
        <v>123</v>
      </c>
      <c r="D538" s="957" t="s">
        <v>4372</v>
      </c>
      <c r="E538" s="754">
        <v>7</v>
      </c>
      <c r="F538" s="1235">
        <v>667</v>
      </c>
      <c r="G538" s="1235" t="s">
        <v>106</v>
      </c>
      <c r="H538" s="1235" t="s">
        <v>106</v>
      </c>
      <c r="I538" s="898">
        <v>45.34</v>
      </c>
      <c r="J538" s="669">
        <f t="shared" si="138"/>
        <v>0.97044552271724738</v>
      </c>
      <c r="K538" s="901">
        <v>0.11</v>
      </c>
      <c r="L538" s="911">
        <v>4</v>
      </c>
      <c r="M538" s="660">
        <f t="shared" si="139"/>
        <v>0.44</v>
      </c>
      <c r="N538" s="894" t="s">
        <v>998</v>
      </c>
      <c r="O538" s="756">
        <v>0.105</v>
      </c>
      <c r="P538" s="885">
        <v>43602</v>
      </c>
      <c r="Q538" s="885">
        <v>43621</v>
      </c>
      <c r="R538" s="660">
        <f t="shared" si="140"/>
        <v>4.7619047619047663</v>
      </c>
      <c r="S538" s="721">
        <f>IF(INDEX(Historical!$D$7:$D$1379,MATCH(B538,Historical!$B$7:$B$1403,0))=0,"n/a",(INDEX(Historical!$C$7:$C$1381,MATCH(B538,Historical!$B$7:$B$1403,0))/INDEX(Historical!$D$7:$D$1379,MATCH(B538,Historical!$B$7:$B$1403,0))-1)*100)</f>
        <v>4.8192771084337505</v>
      </c>
      <c r="T538" s="721">
        <f>IF(INDEX(Historical!$F$7:$F$1372,MATCH(B538,Historical!$B$7:$B$1403,0))=0,"n/a",((INDEX(Historical!$C$7:$C$1381,MATCH(B538,Historical!$B$7:$B$1403,0))/INDEX(Historical!$F$7:$F$1372,MATCH(B538,Historical!$B$7:$B$1403,0)))^(1/3)-1)*100)</f>
        <v>5.0717574498580165</v>
      </c>
      <c r="U538" s="721">
        <f>IF(INDEX(Historical!$H$7:$H$1372,MATCH(B538,Historical!$B$7:$B$1403,0))=0,"n/a",((INDEX(Historical!$C$7:$C$1381,MATCH(B538,Historical!$B$7:$B$1403,0))/INDEX(Historical!$H$7:$H$1372,MATCH(B538,Historical!$B$7:$B$1403,0)))^(1/5)-1)*100)</f>
        <v>5.3631849129711417</v>
      </c>
      <c r="V538" s="721" t="str">
        <f>IF(INDEX(Historical!$O$7:$O$1372,MATCH(B538,Historical!$B$7:$B$1403,0))=0,"n/a",((INDEX(Historical!$C$7:$C$1381,MATCH(B538,Historical!$B$7:$B$1403,0))/INDEX(Historical!$O$7:$O$1372,MATCH(B538,Historical!$B$7:$B$1403,0)))^(1/10)-1)*100)</f>
        <v>n/a</v>
      </c>
      <c r="W538" s="722" t="str">
        <f t="shared" si="141"/>
        <v>n/a</v>
      </c>
      <c r="X538" s="723">
        <f t="shared" si="142"/>
        <v>1.3407962282427854</v>
      </c>
      <c r="Y538" s="900"/>
      <c r="Z538" s="669">
        <f t="shared" si="143"/>
        <v>17.959183673469386</v>
      </c>
      <c r="AA538" s="910">
        <f t="shared" si="144"/>
        <v>18.506122448979593</v>
      </c>
      <c r="AB538" s="911">
        <v>12</v>
      </c>
      <c r="AC538" s="889">
        <v>2.4500000000000002</v>
      </c>
      <c r="AD538" s="889">
        <v>1.54</v>
      </c>
      <c r="AE538" s="889">
        <v>0.78</v>
      </c>
      <c r="AF538" s="889">
        <v>1.52</v>
      </c>
      <c r="AG538" s="889">
        <v>8.5</v>
      </c>
      <c r="AH538" s="889">
        <v>418.70000000000005</v>
      </c>
      <c r="AI538" s="889">
        <v>7.9799999999999995</v>
      </c>
      <c r="AJ538" s="889">
        <v>4</v>
      </c>
      <c r="AK538" s="889">
        <v>12</v>
      </c>
      <c r="AL538" s="902">
        <v>926.3</v>
      </c>
      <c r="AM538" s="896">
        <v>0.5</v>
      </c>
      <c r="AN538" s="889">
        <v>0.03</v>
      </c>
      <c r="AO538" s="762">
        <f t="shared" si="145"/>
        <v>-12.172492013291205</v>
      </c>
      <c r="AP538" s="763">
        <f t="shared" si="146"/>
        <v>6.3336304356883888</v>
      </c>
      <c r="AQ538" s="912">
        <f t="shared" si="147"/>
        <v>11.811957465199342</v>
      </c>
      <c r="AR538" s="669">
        <f>INDEX(Historical!$C$7:$C$1381,MATCH(B538,Historical!$B$7:$B$1403,0))*IF(AH538="n/a",1.03,IF(AH538&lt;0,1.01,IF(AH538&gt;10,1.1,(1+AH538/100))))</f>
        <v>0.47850000000000004</v>
      </c>
      <c r="AS538" s="910">
        <f t="shared" si="148"/>
        <v>0.5166843000000001</v>
      </c>
      <c r="AT538" s="910">
        <f t="shared" si="152"/>
        <v>0.56835273000000019</v>
      </c>
      <c r="AU538" s="910">
        <f t="shared" si="152"/>
        <v>0.62518800300000021</v>
      </c>
      <c r="AV538" s="910">
        <f t="shared" si="152"/>
        <v>0.68770680330000034</v>
      </c>
      <c r="AW538" s="669">
        <f t="shared" si="149"/>
        <v>2.876431836300001</v>
      </c>
      <c r="AX538" s="770">
        <f t="shared" si="150"/>
        <v>6.3441372657697421</v>
      </c>
      <c r="AY538" s="959">
        <v>0.74</v>
      </c>
      <c r="AZ538" s="896">
        <v>-1.58</v>
      </c>
      <c r="BA538" s="896">
        <v>-37</v>
      </c>
      <c r="BB538" s="896">
        <v>-20.630000000000003</v>
      </c>
      <c r="BC538" s="896">
        <v>-25.03</v>
      </c>
      <c r="BE538" s="641">
        <v>2013</v>
      </c>
      <c r="BF538" s="922">
        <f t="shared" si="151"/>
        <v>0</v>
      </c>
      <c r="BG538" s="906">
        <v>6</v>
      </c>
    </row>
    <row r="539" spans="1:59" ht="11.25" customHeight="1" x14ac:dyDescent="0.2">
      <c r="A539" s="905" t="s">
        <v>4580</v>
      </c>
      <c r="B539" s="899" t="s">
        <v>4022</v>
      </c>
      <c r="C539" s="957" t="s">
        <v>112</v>
      </c>
      <c r="D539" s="957" t="s">
        <v>212</v>
      </c>
      <c r="E539" s="754">
        <v>5</v>
      </c>
      <c r="F539" s="1235">
        <v>840</v>
      </c>
      <c r="G539" s="1191" t="s">
        <v>106</v>
      </c>
      <c r="H539" s="1191" t="s">
        <v>106</v>
      </c>
      <c r="I539" s="898">
        <v>10.95</v>
      </c>
      <c r="J539" s="669">
        <f t="shared" si="138"/>
        <v>1.9178082191780823</v>
      </c>
      <c r="K539" s="901">
        <v>5.2499999999999998E-2</v>
      </c>
      <c r="L539" s="911">
        <v>4</v>
      </c>
      <c r="M539" s="660">
        <f t="shared" si="139"/>
        <v>0.21</v>
      </c>
      <c r="N539" s="894" t="s">
        <v>1242</v>
      </c>
      <c r="O539" s="756">
        <v>0.05</v>
      </c>
      <c r="P539" s="885">
        <v>43685</v>
      </c>
      <c r="Q539" s="885">
        <v>43697</v>
      </c>
      <c r="R539" s="660">
        <f t="shared" si="140"/>
        <v>4.9999999999999902</v>
      </c>
      <c r="S539" s="721">
        <f>IF(INDEX(Historical!$D$7:$D$1379,MATCH(B539,Historical!$B$7:$B$1403,0))=0,"n/a",(INDEX(Historical!$C$7:$C$1381,MATCH(B539,Historical!$B$7:$B$1403,0))/INDEX(Historical!$D$7:$D$1379,MATCH(B539,Historical!$B$7:$B$1403,0))-1)*100)</f>
        <v>2.4999999999999911</v>
      </c>
      <c r="T539" s="721">
        <f>IF(INDEX(Historical!$F$7:$F$1372,MATCH(B539,Historical!$B$7:$B$1403,0))=0,"n/a",((INDEX(Historical!$C$7:$C$1381,MATCH(B539,Historical!$B$7:$B$1403,0))/INDEX(Historical!$F$7:$F$1372,MATCH(B539,Historical!$B$7:$B$1403,0)))^(1/3)-1)*100)</f>
        <v>23.06098642720351</v>
      </c>
      <c r="U539" s="721">
        <f>IF(INDEX(Historical!$H$7:$H$1372,MATCH(B539,Historical!$B$7:$B$1403,0))=0,"n/a",((INDEX(Historical!$C$7:$C$1381,MATCH(B539,Historical!$B$7:$B$1403,0))/INDEX(Historical!$H$7:$H$1372,MATCH(B539,Historical!$B$7:$B$1403,0)))^(1/5)-1)*100)</f>
        <v>23.974157100646899</v>
      </c>
      <c r="V539" s="721">
        <f>IF(INDEX(Historical!$O$7:$O$1372,MATCH(B539,Historical!$B$7:$B$1403,0))=0,"n/a",((INDEX(Historical!$C$7:$C$1381,MATCH(B539,Historical!$B$7:$B$1403,0))/INDEX(Historical!$O$7:$O$1372,MATCH(B539,Historical!$B$7:$B$1403,0)))^(1/10)-1)*100)</f>
        <v>11.343682847589932</v>
      </c>
      <c r="W539" s="722">
        <f t="shared" si="141"/>
        <v>2.1134368284758973</v>
      </c>
      <c r="X539" s="723">
        <f t="shared" si="142"/>
        <v>1.3778251207268333</v>
      </c>
      <c r="Y539" s="900"/>
      <c r="Z539" s="669">
        <f t="shared" si="143"/>
        <v>35</v>
      </c>
      <c r="AA539" s="910">
        <f t="shared" si="144"/>
        <v>18.25</v>
      </c>
      <c r="AB539" s="911">
        <v>9</v>
      </c>
      <c r="AC539" s="889">
        <v>0.6</v>
      </c>
      <c r="AD539" s="889">
        <v>1.83</v>
      </c>
      <c r="AE539" s="889">
        <v>1.77</v>
      </c>
      <c r="AF539" s="889">
        <v>2.9</v>
      </c>
      <c r="AG539" s="889">
        <v>16.600000000000001</v>
      </c>
      <c r="AH539" s="889">
        <v>-10.100000000000001</v>
      </c>
      <c r="AI539" s="889">
        <v>12.620000000000001</v>
      </c>
      <c r="AJ539" s="889">
        <v>17.399999999999999</v>
      </c>
      <c r="AK539" s="889">
        <v>10</v>
      </c>
      <c r="AL539" s="902">
        <v>1750</v>
      </c>
      <c r="AM539" s="896">
        <v>0.1</v>
      </c>
      <c r="AN539" s="889">
        <v>0.75</v>
      </c>
      <c r="AO539" s="762">
        <f t="shared" si="145"/>
        <v>7.6419653198249797</v>
      </c>
      <c r="AP539" s="763">
        <f t="shared" si="146"/>
        <v>25.89196531982498</v>
      </c>
      <c r="AQ539" s="912">
        <f t="shared" si="147"/>
        <v>53.369560937697869</v>
      </c>
      <c r="AR539" s="669">
        <f>INDEX(Historical!$C$7:$C$1381,MATCH(B539,Historical!$B$7:$B$1403,0))*IF(AH539="n/a",1.03,IF(AH539&lt;0,1.01,IF(AH539&gt;10,1.1,(1+AH539/100))))</f>
        <v>0.20705000000000001</v>
      </c>
      <c r="AS539" s="910">
        <f t="shared" si="148"/>
        <v>0.22775500000000004</v>
      </c>
      <c r="AT539" s="910">
        <f t="shared" si="152"/>
        <v>0.25053050000000004</v>
      </c>
      <c r="AU539" s="910">
        <f t="shared" si="152"/>
        <v>0.27558355000000007</v>
      </c>
      <c r="AV539" s="910">
        <f t="shared" si="152"/>
        <v>0.3031419050000001</v>
      </c>
      <c r="AW539" s="669">
        <f t="shared" si="149"/>
        <v>1.2640609550000004</v>
      </c>
      <c r="AX539" s="770">
        <f t="shared" si="150"/>
        <v>11.543935662100461</v>
      </c>
      <c r="AY539" s="959">
        <v>1.17</v>
      </c>
      <c r="AZ539" s="896">
        <v>23.59</v>
      </c>
      <c r="BA539" s="896">
        <v>-13.850000000000001</v>
      </c>
      <c r="BB539" s="896">
        <v>-8.82</v>
      </c>
      <c r="BC539" s="896">
        <v>0.86</v>
      </c>
      <c r="BE539" s="641">
        <v>2015</v>
      </c>
      <c r="BF539" s="922">
        <f t="shared" si="151"/>
        <v>0</v>
      </c>
      <c r="BG539" s="906">
        <v>7.3</v>
      </c>
    </row>
    <row r="540" spans="1:59" ht="11.25" customHeight="1" x14ac:dyDescent="0.2">
      <c r="A540" s="895" t="s">
        <v>672</v>
      </c>
      <c r="B540" s="899" t="s">
        <v>673</v>
      </c>
      <c r="C540" s="957" t="s">
        <v>4207</v>
      </c>
      <c r="D540" s="957" t="s">
        <v>4342</v>
      </c>
      <c r="E540" s="754">
        <v>18</v>
      </c>
      <c r="F540" s="1235">
        <v>186</v>
      </c>
      <c r="G540" s="1235" t="s">
        <v>106</v>
      </c>
      <c r="H540" s="1235" t="s">
        <v>106</v>
      </c>
      <c r="I540" s="898">
        <v>55.62</v>
      </c>
      <c r="J540" s="669">
        <f t="shared" si="138"/>
        <v>3.4519956850053934</v>
      </c>
      <c r="K540" s="901">
        <v>0.48</v>
      </c>
      <c r="L540" s="911">
        <v>4</v>
      </c>
      <c r="M540" s="660">
        <f t="shared" si="139"/>
        <v>1.92</v>
      </c>
      <c r="N540" s="894" t="s">
        <v>148</v>
      </c>
      <c r="O540" s="756">
        <v>0.46</v>
      </c>
      <c r="P540" s="885">
        <v>43705</v>
      </c>
      <c r="Q540" s="885">
        <v>43721</v>
      </c>
      <c r="R540" s="660">
        <f t="shared" si="140"/>
        <v>4.3478260869565135</v>
      </c>
      <c r="S540" s="721">
        <f>IF(INDEX(Historical!$D$7:$D$1379,MATCH(B540,Historical!$B$7:$B$1403,0))=0,"n/a",(INDEX(Historical!$C$7:$C$1381,MATCH(B540,Historical!$B$7:$B$1403,0))/INDEX(Historical!$D$7:$D$1379,MATCH(B540,Historical!$B$7:$B$1403,0))-1)*100)</f>
        <v>6.8181818181818121</v>
      </c>
      <c r="T540" s="721">
        <f>IF(INDEX(Historical!$F$7:$F$1372,MATCH(B540,Historical!$B$7:$B$1403,0))=0,"n/a",((INDEX(Historical!$C$7:$C$1381,MATCH(B540,Historical!$B$7:$B$1403,0))/INDEX(Historical!$F$7:$F$1372,MATCH(B540,Historical!$B$7:$B$1403,0)))^(1/3)-1)*100)</f>
        <v>14.269177501474516</v>
      </c>
      <c r="U540" s="721">
        <f>IF(INDEX(Historical!$H$7:$H$1372,MATCH(B540,Historical!$B$7:$B$1403,0))=0,"n/a",((INDEX(Historical!$C$7:$C$1381,MATCH(B540,Historical!$B$7:$B$1403,0))/INDEX(Historical!$H$7:$H$1372,MATCH(B540,Historical!$B$7:$B$1403,0)))^(1/5)-1)*100)</f>
        <v>11.724088138874865</v>
      </c>
      <c r="V540" s="721">
        <f>IF(INDEX(Historical!$O$7:$O$1372,MATCH(B540,Historical!$B$7:$B$1403,0))=0,"n/a",((INDEX(Historical!$C$7:$C$1381,MATCH(B540,Historical!$B$7:$B$1403,0))/INDEX(Historical!$O$7:$O$1372,MATCH(B540,Historical!$B$7:$B$1403,0)))^(1/10)-1)*100)</f>
        <v>8.91978771492421</v>
      </c>
      <c r="W540" s="722">
        <f t="shared" si="141"/>
        <v>1.3143909377191365</v>
      </c>
      <c r="X540" s="723">
        <f t="shared" si="142"/>
        <v>0.58620440694374332</v>
      </c>
      <c r="Y540" s="899"/>
      <c r="Z540" s="669">
        <f t="shared" si="143"/>
        <v>67.368421052631575</v>
      </c>
      <c r="AA540" s="910">
        <f t="shared" si="144"/>
        <v>19.515789473684208</v>
      </c>
      <c r="AB540" s="911">
        <v>6</v>
      </c>
      <c r="AC540" s="889">
        <v>2.85</v>
      </c>
      <c r="AD540" s="889">
        <v>2.0499999999999998</v>
      </c>
      <c r="AE540" s="889">
        <v>7.01</v>
      </c>
      <c r="AF540" s="889">
        <v>8.6999999999999993</v>
      </c>
      <c r="AG540" s="889">
        <v>44.7</v>
      </c>
      <c r="AH540" s="889">
        <v>21.3</v>
      </c>
      <c r="AI540" s="889">
        <v>14.49</v>
      </c>
      <c r="AJ540" s="889">
        <v>20</v>
      </c>
      <c r="AK540" s="889">
        <v>9.5399999999999991</v>
      </c>
      <c r="AL540" s="902">
        <v>15290</v>
      </c>
      <c r="AM540" s="896">
        <v>0.3</v>
      </c>
      <c r="AN540" s="889">
        <v>0</v>
      </c>
      <c r="AO540" s="762">
        <f t="shared" si="145"/>
        <v>-4.3397056498039497</v>
      </c>
      <c r="AP540" s="763">
        <f t="shared" si="146"/>
        <v>15.176083823880258</v>
      </c>
      <c r="AQ540" s="912">
        <f t="shared" si="147"/>
        <v>174.70175214508359</v>
      </c>
      <c r="AR540" s="669">
        <f>INDEX(Historical!$C$7:$C$1381,MATCH(B540,Historical!$B$7:$B$1403,0))*IF(AH540="n/a",1.03,IF(AH540&lt;0,1.01,IF(AH540&gt;10,1.1,(1+AH540/100))))</f>
        <v>2.0680000000000001</v>
      </c>
      <c r="AS540" s="910">
        <f t="shared" si="148"/>
        <v>2.2748000000000004</v>
      </c>
      <c r="AT540" s="910">
        <f t="shared" si="152"/>
        <v>2.4918159200000001</v>
      </c>
      <c r="AU540" s="910">
        <f t="shared" si="152"/>
        <v>2.7295351587679999</v>
      </c>
      <c r="AV540" s="910">
        <f t="shared" si="152"/>
        <v>2.9899328129144669</v>
      </c>
      <c r="AW540" s="669">
        <f t="shared" si="149"/>
        <v>12.554083891682467</v>
      </c>
      <c r="AX540" s="770">
        <f t="shared" si="150"/>
        <v>22.571168449626875</v>
      </c>
      <c r="AY540" s="959">
        <v>1.47</v>
      </c>
      <c r="AZ540" s="896">
        <v>8.51</v>
      </c>
      <c r="BA540" s="896">
        <v>-15.379999999999999</v>
      </c>
      <c r="BB540" s="896">
        <v>-9.7799999999999994</v>
      </c>
      <c r="BC540" s="896">
        <v>-4.82</v>
      </c>
      <c r="BE540" s="641">
        <v>2002</v>
      </c>
      <c r="BF540" s="922">
        <f t="shared" si="151"/>
        <v>1</v>
      </c>
      <c r="BG540" s="906">
        <v>21.099999999999998</v>
      </c>
    </row>
    <row r="541" spans="1:59" ht="11.25" customHeight="1" x14ac:dyDescent="0.2">
      <c r="A541" s="887" t="s">
        <v>687</v>
      </c>
      <c r="B541" s="899" t="s">
        <v>688</v>
      </c>
      <c r="C541" s="957" t="s">
        <v>108</v>
      </c>
      <c r="D541" s="957" t="s">
        <v>4355</v>
      </c>
      <c r="E541" s="754">
        <v>18</v>
      </c>
      <c r="F541" s="1235">
        <v>189</v>
      </c>
      <c r="G541" s="1191" t="s">
        <v>37</v>
      </c>
      <c r="H541" s="1191" t="s">
        <v>106</v>
      </c>
      <c r="I541" s="898">
        <v>40.5</v>
      </c>
      <c r="J541" s="669">
        <f t="shared" si="138"/>
        <v>3.4567901234567899</v>
      </c>
      <c r="K541" s="908">
        <v>0.35</v>
      </c>
      <c r="L541" s="911">
        <v>4</v>
      </c>
      <c r="M541" s="660">
        <f t="shared" si="139"/>
        <v>1.4</v>
      </c>
      <c r="N541" s="894" t="s">
        <v>148</v>
      </c>
      <c r="O541" s="757">
        <v>0.33</v>
      </c>
      <c r="P541" s="885">
        <v>43802</v>
      </c>
      <c r="Q541" s="885">
        <v>43811</v>
      </c>
      <c r="R541" s="660">
        <f t="shared" si="140"/>
        <v>6.060606060606049</v>
      </c>
      <c r="S541" s="721">
        <f>IF(INDEX(Historical!$D$7:$D$1379,MATCH(B541,Historical!$B$7:$B$1403,0))=0,"n/a",(INDEX(Historical!$C$7:$C$1381,MATCH(B541,Historical!$B$7:$B$1403,0))/INDEX(Historical!$D$7:$D$1379,MATCH(B541,Historical!$B$7:$B$1403,0))-1)*100)</f>
        <v>3.0769230769230882</v>
      </c>
      <c r="T541" s="721">
        <f>IF(INDEX(Historical!$F$7:$F$1372,MATCH(B541,Historical!$B$7:$B$1403,0))=0,"n/a",((INDEX(Historical!$C$7:$C$1381,MATCH(B541,Historical!$B$7:$B$1403,0))/INDEX(Historical!$F$7:$F$1372,MATCH(B541,Historical!$B$7:$B$1403,0)))^(1/3)-1)*100)</f>
        <v>7.4550954544485792</v>
      </c>
      <c r="U541" s="721">
        <f>IF(INDEX(Historical!$H$7:$H$1372,MATCH(B541,Historical!$B$7:$B$1403,0))=0,"n/a",((INDEX(Historical!$C$7:$C$1381,MATCH(B541,Historical!$B$7:$B$1403,0))/INDEX(Historical!$H$7:$H$1372,MATCH(B541,Historical!$B$7:$B$1403,0)))^(1/5)-1)*100)</f>
        <v>8.7738311618946732</v>
      </c>
      <c r="V541" s="721">
        <f>IF(INDEX(Historical!$O$7:$O$1372,MATCH(B541,Historical!$B$7:$B$1403,0))=0,"n/a",((INDEX(Historical!$C$7:$C$1381,MATCH(B541,Historical!$B$7:$B$1403,0))/INDEX(Historical!$O$7:$O$1372,MATCH(B541,Historical!$B$7:$B$1403,0)))^(1/10)-1)*100)</f>
        <v>8.8287636432508254</v>
      </c>
      <c r="W541" s="722">
        <f t="shared" si="141"/>
        <v>0.99377800974453023</v>
      </c>
      <c r="X541" s="723" t="str">
        <f t="shared" si="142"/>
        <v>n/a</v>
      </c>
      <c r="Y541" s="900"/>
      <c r="Z541" s="669" t="str">
        <f t="shared" si="143"/>
        <v>n/a</v>
      </c>
      <c r="AA541" s="910" t="str">
        <f t="shared" si="144"/>
        <v>n/a</v>
      </c>
      <c r="AB541" s="911">
        <v>12</v>
      </c>
      <c r="AC541" s="889" t="s">
        <v>136</v>
      </c>
      <c r="AD541" s="889" t="s">
        <v>136</v>
      </c>
      <c r="AE541" s="889" t="s">
        <v>136</v>
      </c>
      <c r="AF541" s="889" t="s">
        <v>136</v>
      </c>
      <c r="AG541" s="889" t="s">
        <v>136</v>
      </c>
      <c r="AH541" s="889" t="s">
        <v>136</v>
      </c>
      <c r="AI541" s="889" t="s">
        <v>136</v>
      </c>
      <c r="AJ541" s="889" t="s">
        <v>136</v>
      </c>
      <c r="AK541" s="889" t="s">
        <v>136</v>
      </c>
      <c r="AL541" s="902" t="s">
        <v>136</v>
      </c>
      <c r="AM541" s="896" t="s">
        <v>136</v>
      </c>
      <c r="AN541" s="889" t="s">
        <v>136</v>
      </c>
      <c r="AO541" s="762" t="str">
        <f t="shared" si="145"/>
        <v>n/a</v>
      </c>
      <c r="AP541" s="763">
        <f t="shared" si="146"/>
        <v>12.230621285351463</v>
      </c>
      <c r="AQ541" s="912" t="str">
        <f t="shared" si="147"/>
        <v>n/a</v>
      </c>
      <c r="AR541" s="669">
        <f>INDEX(Historical!$C$7:$C$1381,MATCH(B541,Historical!$B$7:$B$1403,0))*IF(AH541="n/a",1.03,IF(AH541&lt;0,1.01,IF(AH541&gt;10,1.1,(1+AH541/100))))</f>
        <v>1.3802000000000001</v>
      </c>
      <c r="AS541" s="910">
        <f t="shared" si="148"/>
        <v>1.4216060000000001</v>
      </c>
      <c r="AT541" s="910">
        <f t="shared" si="152"/>
        <v>1.4642541800000002</v>
      </c>
      <c r="AU541" s="910">
        <f t="shared" si="152"/>
        <v>1.5081818054000002</v>
      </c>
      <c r="AV541" s="910">
        <f t="shared" si="152"/>
        <v>1.5534272595620002</v>
      </c>
      <c r="AW541" s="669">
        <f t="shared" si="149"/>
        <v>7.3276692449620011</v>
      </c>
      <c r="AX541" s="770">
        <f t="shared" si="150"/>
        <v>18.093010481387655</v>
      </c>
      <c r="AY541" s="959" t="s">
        <v>136</v>
      </c>
      <c r="AZ541" s="896" t="s">
        <v>136</v>
      </c>
      <c r="BA541" s="896" t="s">
        <v>136</v>
      </c>
      <c r="BB541" s="896" t="s">
        <v>136</v>
      </c>
      <c r="BC541" s="896" t="s">
        <v>136</v>
      </c>
      <c r="BD541" s="932" t="s">
        <v>4281</v>
      </c>
      <c r="BE541" s="641">
        <v>2002</v>
      </c>
      <c r="BF541" s="922">
        <f t="shared" si="151"/>
        <v>1</v>
      </c>
      <c r="BG541" s="906" t="s">
        <v>136</v>
      </c>
    </row>
    <row r="542" spans="1:59" ht="11.25" customHeight="1" x14ac:dyDescent="0.2">
      <c r="A542" s="895" t="s">
        <v>2542</v>
      </c>
      <c r="B542" s="899" t="s">
        <v>2543</v>
      </c>
      <c r="C542" s="957" t="s">
        <v>4207</v>
      </c>
      <c r="D542" s="957" t="s">
        <v>4354</v>
      </c>
      <c r="E542" s="754">
        <v>7</v>
      </c>
      <c r="F542" s="1235">
        <v>717</v>
      </c>
      <c r="G542" s="1235" t="s">
        <v>106</v>
      </c>
      <c r="H542" s="1235" t="s">
        <v>106</v>
      </c>
      <c r="I542" s="898">
        <v>40.28</v>
      </c>
      <c r="J542" s="669">
        <f t="shared" si="138"/>
        <v>2.5819265143992056</v>
      </c>
      <c r="K542" s="901">
        <v>0.26</v>
      </c>
      <c r="L542" s="911">
        <v>4</v>
      </c>
      <c r="M542" s="660">
        <f t="shared" si="139"/>
        <v>1.04</v>
      </c>
      <c r="N542" s="894" t="s">
        <v>304</v>
      </c>
      <c r="O542" s="756">
        <v>0.25</v>
      </c>
      <c r="P542" s="885">
        <v>43875</v>
      </c>
      <c r="Q542" s="885">
        <v>43899</v>
      </c>
      <c r="R542" s="660">
        <f t="shared" si="140"/>
        <v>4.0000000000000036</v>
      </c>
      <c r="S542" s="721">
        <f>IF(INDEX(Historical!$D$7:$D$1379,MATCH(B542,Historical!$B$7:$B$1403,0))=0,"n/a",(INDEX(Historical!$C$7:$C$1381,MATCH(B542,Historical!$B$7:$B$1403,0))/INDEX(Historical!$D$7:$D$1379,MATCH(B542,Historical!$B$7:$B$1403,0))-1)*100)</f>
        <v>8.6956521739130377</v>
      </c>
      <c r="T542" s="721">
        <f>IF(INDEX(Historical!$F$7:$F$1372,MATCH(B542,Historical!$B$7:$B$1403,0))=0,"n/a",((INDEX(Historical!$C$7:$C$1381,MATCH(B542,Historical!$B$7:$B$1403,0))/INDEX(Historical!$F$7:$F$1372,MATCH(B542,Historical!$B$7:$B$1403,0)))^(1/3)-1)*100)</f>
        <v>7.7217345015941907</v>
      </c>
      <c r="U542" s="721">
        <f>IF(INDEX(Historical!$H$7:$H$1372,MATCH(B542,Historical!$B$7:$B$1403,0))=0,"n/a",((INDEX(Historical!$C$7:$C$1381,MATCH(B542,Historical!$B$7:$B$1403,0))/INDEX(Historical!$H$7:$H$1372,MATCH(B542,Historical!$B$7:$B$1403,0)))^(1/5)-1)*100)</f>
        <v>10.756634324829006</v>
      </c>
      <c r="V542" s="721">
        <f>IF(INDEX(Historical!$O$7:$O$1372,MATCH(B542,Historical!$B$7:$B$1403,0))=0,"n/a",((INDEX(Historical!$C$7:$C$1381,MATCH(B542,Historical!$B$7:$B$1403,0))/INDEX(Historical!$O$7:$O$1372,MATCH(B542,Historical!$B$7:$B$1403,0)))^(1/10)-1)*100)</f>
        <v>12.068872384564933</v>
      </c>
      <c r="W542" s="722">
        <f t="shared" si="141"/>
        <v>0.89127086459094818</v>
      </c>
      <c r="X542" s="723">
        <f t="shared" si="142"/>
        <v>2.501542866239304</v>
      </c>
      <c r="Y542" s="900"/>
      <c r="Z542" s="669">
        <f t="shared" si="143"/>
        <v>84.552845528455293</v>
      </c>
      <c r="AA542" s="910">
        <f t="shared" si="144"/>
        <v>32.747967479674799</v>
      </c>
      <c r="AB542" s="911">
        <v>12</v>
      </c>
      <c r="AC542" s="889">
        <v>1.23</v>
      </c>
      <c r="AD542" s="889">
        <v>5.67</v>
      </c>
      <c r="AE542" s="889">
        <v>3.96</v>
      </c>
      <c r="AF542" s="889">
        <v>4.49</v>
      </c>
      <c r="AG542" s="889">
        <v>13.8</v>
      </c>
      <c r="AH542" s="889">
        <v>7.9</v>
      </c>
      <c r="AI542" s="889">
        <v>-21.18</v>
      </c>
      <c r="AJ542" s="889">
        <v>4.3</v>
      </c>
      <c r="AK542" s="889">
        <v>5.79</v>
      </c>
      <c r="AL542" s="902">
        <v>5360</v>
      </c>
      <c r="AM542" s="896">
        <v>0.70000000000000007</v>
      </c>
      <c r="AN542" s="889">
        <v>0</v>
      </c>
      <c r="AO542" s="762">
        <f t="shared" si="145"/>
        <v>-19.409406640446587</v>
      </c>
      <c r="AP542" s="763">
        <f t="shared" si="146"/>
        <v>13.338560839228212</v>
      </c>
      <c r="AQ542" s="912">
        <f t="shared" si="147"/>
        <v>155.63722036749206</v>
      </c>
      <c r="AR542" s="669">
        <f>INDEX(Historical!$C$7:$C$1381,MATCH(B542,Historical!$B$7:$B$1403,0))*IF(AH542="n/a",1.03,IF(AH542&lt;0,1.01,IF(AH542&gt;10,1.1,(1+AH542/100))))</f>
        <v>1.079</v>
      </c>
      <c r="AS542" s="910">
        <f t="shared" si="148"/>
        <v>1.08979</v>
      </c>
      <c r="AT542" s="910">
        <f t="shared" si="152"/>
        <v>1.152888841</v>
      </c>
      <c r="AU542" s="910">
        <f t="shared" si="152"/>
        <v>1.2196411048939</v>
      </c>
      <c r="AV542" s="910">
        <f t="shared" si="152"/>
        <v>1.2902583248672568</v>
      </c>
      <c r="AW542" s="669">
        <f t="shared" si="149"/>
        <v>5.8315782707611561</v>
      </c>
      <c r="AX542" s="770">
        <f t="shared" si="150"/>
        <v>14.477602459685093</v>
      </c>
      <c r="AY542" s="959">
        <v>0.85</v>
      </c>
      <c r="AZ542" s="896">
        <v>5.9700000000000006</v>
      </c>
      <c r="BA542" s="896">
        <v>-16.470000000000002</v>
      </c>
      <c r="BB542" s="896">
        <v>-8.1199999999999992</v>
      </c>
      <c r="BC542" s="896">
        <v>-4.88</v>
      </c>
      <c r="BE542" s="641">
        <v>2014</v>
      </c>
      <c r="BF542" s="922">
        <f t="shared" si="151"/>
        <v>0</v>
      </c>
      <c r="BG542" s="906">
        <v>9.8000000000000007</v>
      </c>
    </row>
    <row r="543" spans="1:59" ht="11.25" customHeight="1" x14ac:dyDescent="0.2">
      <c r="A543" s="904" t="s">
        <v>4123</v>
      </c>
      <c r="B543" s="899" t="s">
        <v>4124</v>
      </c>
      <c r="C543" s="957" t="s">
        <v>108</v>
      </c>
      <c r="D543" s="957" t="s">
        <v>4355</v>
      </c>
      <c r="E543" s="754">
        <v>7</v>
      </c>
      <c r="F543" s="1235">
        <v>694</v>
      </c>
      <c r="G543" s="1235" t="s">
        <v>106</v>
      </c>
      <c r="H543" s="1235" t="s">
        <v>106</v>
      </c>
      <c r="I543" s="898">
        <v>33.69</v>
      </c>
      <c r="J543" s="669">
        <f t="shared" si="138"/>
        <v>3.2056990204808553</v>
      </c>
      <c r="K543" s="901">
        <v>0.27</v>
      </c>
      <c r="L543" s="911">
        <v>4</v>
      </c>
      <c r="M543" s="660">
        <f t="shared" si="139"/>
        <v>1.08</v>
      </c>
      <c r="N543" s="894" t="s">
        <v>148</v>
      </c>
      <c r="O543" s="756">
        <v>0.26</v>
      </c>
      <c r="P543" s="885">
        <v>43796</v>
      </c>
      <c r="Q543" s="885">
        <v>43812</v>
      </c>
      <c r="R543" s="660">
        <f t="shared" si="140"/>
        <v>3.8461538461538494</v>
      </c>
      <c r="S543" s="721">
        <f>IF(INDEX(Historical!$D$7:$D$1379,MATCH(B543,Historical!$B$7:$B$1403,0))=0,"n/a",(INDEX(Historical!$C$7:$C$1381,MATCH(B543,Historical!$B$7:$B$1403,0))/INDEX(Historical!$D$7:$D$1379,MATCH(B543,Historical!$B$7:$B$1403,0))-1)*100)</f>
        <v>6.0606060606060552</v>
      </c>
      <c r="T543" s="721">
        <f>IF(INDEX(Historical!$F$7:$F$1372,MATCH(B543,Historical!$B$7:$B$1403,0))=0,"n/a",((INDEX(Historical!$C$7:$C$1381,MATCH(B543,Historical!$B$7:$B$1403,0))/INDEX(Historical!$F$7:$F$1372,MATCH(B543,Historical!$B$7:$B$1403,0)))^(1/3)-1)*100)</f>
        <v>5.2726599609396629</v>
      </c>
      <c r="U543" s="721">
        <f>IF(INDEX(Historical!$H$7:$H$1372,MATCH(B543,Historical!$B$7:$B$1403,0))=0,"n/a",((INDEX(Historical!$C$7:$C$1381,MATCH(B543,Historical!$B$7:$B$1403,0))/INDEX(Historical!$H$7:$H$1372,MATCH(B543,Historical!$B$7:$B$1403,0)))^(1/5)-1)*100)</f>
        <v>4.5639552591273169</v>
      </c>
      <c r="V543" s="721">
        <f>IF(INDEX(Historical!$O$7:$O$1372,MATCH(B543,Historical!$B$7:$B$1403,0))=0,"n/a",((INDEX(Historical!$C$7:$C$1381,MATCH(B543,Historical!$B$7:$B$1403,0))/INDEX(Historical!$O$7:$O$1372,MATCH(B543,Historical!$B$7:$B$1403,0)))^(1/10)-1)*100)</f>
        <v>2.7566485675441399</v>
      </c>
      <c r="W543" s="722">
        <f t="shared" si="141"/>
        <v>1.6556173727989134</v>
      </c>
      <c r="X543" s="723">
        <f t="shared" si="142"/>
        <v>0.42258844991919597</v>
      </c>
      <c r="Y543" s="900"/>
      <c r="Z543" s="669">
        <f t="shared" si="143"/>
        <v>39.416058394160586</v>
      </c>
      <c r="AA543" s="910">
        <f t="shared" si="144"/>
        <v>12.295620437956202</v>
      </c>
      <c r="AB543" s="911">
        <v>12</v>
      </c>
      <c r="AC543" s="889">
        <v>2.74</v>
      </c>
      <c r="AD543" s="889">
        <v>2.46</v>
      </c>
      <c r="AE543" s="889">
        <v>4.04</v>
      </c>
      <c r="AF543" s="889">
        <v>1.34</v>
      </c>
      <c r="AG543" s="889">
        <v>11.200000000000001</v>
      </c>
      <c r="AH543" s="889">
        <v>23.599999999999998</v>
      </c>
      <c r="AI543" s="889">
        <v>2.76</v>
      </c>
      <c r="AJ543" s="889">
        <v>10.8</v>
      </c>
      <c r="AK543" s="889">
        <v>5</v>
      </c>
      <c r="AL543" s="902">
        <v>1480</v>
      </c>
      <c r="AM543" s="896">
        <v>0.8</v>
      </c>
      <c r="AN543" s="889">
        <v>0.17</v>
      </c>
      <c r="AO543" s="762">
        <f t="shared" si="145"/>
        <v>-4.5259661583480302</v>
      </c>
      <c r="AP543" s="763">
        <f t="shared" si="146"/>
        <v>7.7696542796081722</v>
      </c>
      <c r="AQ543" s="912">
        <f t="shared" si="147"/>
        <v>-14.4270775254973</v>
      </c>
      <c r="AR543" s="669">
        <f>INDEX(Historical!$C$7:$C$1381,MATCH(B543,Historical!$B$7:$B$1403,0))*IF(AH543="n/a",1.03,IF(AH543&lt;0,1.01,IF(AH543&gt;10,1.1,(1+AH543/100))))</f>
        <v>1.1550000000000002</v>
      </c>
      <c r="AS543" s="910">
        <f t="shared" si="148"/>
        <v>1.1868780000000003</v>
      </c>
      <c r="AT543" s="910">
        <f t="shared" si="152"/>
        <v>1.2462219000000003</v>
      </c>
      <c r="AU543" s="910">
        <f t="shared" si="152"/>
        <v>1.3085329950000004</v>
      </c>
      <c r="AV543" s="910">
        <f t="shared" si="152"/>
        <v>1.3739596447500004</v>
      </c>
      <c r="AW543" s="669">
        <f t="shared" si="149"/>
        <v>6.2705925397500009</v>
      </c>
      <c r="AX543" s="770">
        <f t="shared" si="150"/>
        <v>18.61262255788068</v>
      </c>
      <c r="AY543" s="959">
        <v>0.81</v>
      </c>
      <c r="AZ543" s="896">
        <v>-1.26</v>
      </c>
      <c r="BA543" s="896">
        <v>-18.82</v>
      </c>
      <c r="BB543" s="896">
        <v>-15.049999999999999</v>
      </c>
      <c r="BC543" s="896">
        <v>-11.37</v>
      </c>
      <c r="BE543" s="641">
        <v>2013</v>
      </c>
      <c r="BF543" s="922">
        <f t="shared" si="151"/>
        <v>0</v>
      </c>
      <c r="BG543" s="906">
        <v>1.2</v>
      </c>
    </row>
    <row r="544" spans="1:59" ht="11.25" customHeight="1" x14ac:dyDescent="0.2">
      <c r="A544" s="895" t="s">
        <v>296</v>
      </c>
      <c r="B544" s="807" t="s">
        <v>297</v>
      </c>
      <c r="C544" s="957" t="s">
        <v>178</v>
      </c>
      <c r="D544" s="957" t="s">
        <v>4353</v>
      </c>
      <c r="E544" s="754">
        <v>34</v>
      </c>
      <c r="F544" s="1235">
        <v>78</v>
      </c>
      <c r="G544" s="1158" t="s">
        <v>106</v>
      </c>
      <c r="H544" s="1158" t="s">
        <v>106</v>
      </c>
      <c r="I544" s="889">
        <v>41.22</v>
      </c>
      <c r="J544" s="669">
        <f t="shared" si="138"/>
        <v>1.8437651625424551</v>
      </c>
      <c r="K544" s="901">
        <v>0.19</v>
      </c>
      <c r="L544" s="911">
        <v>4</v>
      </c>
      <c r="M544" s="660">
        <f t="shared" si="139"/>
        <v>0.76</v>
      </c>
      <c r="N544" s="894" t="s">
        <v>148</v>
      </c>
      <c r="O544" s="761">
        <v>0.16500000000000001</v>
      </c>
      <c r="P544" s="885">
        <v>43615</v>
      </c>
      <c r="Q544" s="885">
        <v>43630</v>
      </c>
      <c r="R544" s="660">
        <f t="shared" si="140"/>
        <v>15.151515151515147</v>
      </c>
      <c r="S544" s="721">
        <f>IF(INDEX(Historical!$D$7:$D$1379,MATCH(B544,Historical!$B$7:$B$1403,0))=0,"n/a",(INDEX(Historical!$C$7:$C$1381,MATCH(B544,Historical!$B$7:$B$1403,0))/INDEX(Historical!$D$7:$D$1379,MATCH(B544,Historical!$B$7:$B$1403,0))-1)*100)</f>
        <v>11.363636363636353</v>
      </c>
      <c r="T544" s="721">
        <f>IF(INDEX(Historical!$F$7:$F$1372,MATCH(B544,Historical!$B$7:$B$1403,0))=0,"n/a",((INDEX(Historical!$C$7:$C$1381,MATCH(B544,Historical!$B$7:$B$1403,0))/INDEX(Historical!$F$7:$F$1372,MATCH(B544,Historical!$B$7:$B$1403,0)))^(1/3)-1)*100)</f>
        <v>29.83141660670432</v>
      </c>
      <c r="U544" s="721">
        <f>IF(INDEX(Historical!$H$7:$H$1372,MATCH(B544,Historical!$B$7:$B$1403,0))=0,"n/a",((INDEX(Historical!$C$7:$C$1381,MATCH(B544,Historical!$B$7:$B$1403,0))/INDEX(Historical!$H$7:$H$1372,MATCH(B544,Historical!$B$7:$B$1403,0)))^(1/5)-1)*100)</f>
        <v>17.913935781862335</v>
      </c>
      <c r="V544" s="721">
        <f>IF(INDEX(Historical!$O$7:$O$1372,MATCH(B544,Historical!$B$7:$B$1403,0))=0,"n/a",((INDEX(Historical!$C$7:$C$1381,MATCH(B544,Historical!$B$7:$B$1403,0))/INDEX(Historical!$O$7:$O$1372,MATCH(B544,Historical!$B$7:$B$1403,0)))^(1/10)-1)*100)</f>
        <v>13.471262255653782</v>
      </c>
      <c r="W544" s="722">
        <f t="shared" si="141"/>
        <v>1.3297889568101904</v>
      </c>
      <c r="X544" s="723" t="str">
        <f t="shared" si="142"/>
        <v>n/a</v>
      </c>
      <c r="Y544" s="691" t="s">
        <v>4413</v>
      </c>
      <c r="Z544" s="669">
        <f t="shared" si="143"/>
        <v>12.025316455696203</v>
      </c>
      <c r="AA544" s="910">
        <f t="shared" si="144"/>
        <v>6.5221518987341769</v>
      </c>
      <c r="AB544" s="911">
        <v>12</v>
      </c>
      <c r="AC544" s="889">
        <v>6.32</v>
      </c>
      <c r="AD544" s="889" t="s">
        <v>136</v>
      </c>
      <c r="AE544" s="889">
        <v>1.87</v>
      </c>
      <c r="AF544" s="889">
        <v>1.02</v>
      </c>
      <c r="AG544" s="889">
        <v>16.5</v>
      </c>
      <c r="AH544" s="889">
        <v>35.6</v>
      </c>
      <c r="AI544" s="889" t="s">
        <v>136</v>
      </c>
      <c r="AJ544" s="889">
        <v>-1.7999999999999998</v>
      </c>
      <c r="AK544" s="889" t="s">
        <v>136</v>
      </c>
      <c r="AL544" s="902">
        <v>286.48</v>
      </c>
      <c r="AM544" s="896">
        <v>2.8000000000000003</v>
      </c>
      <c r="AN544" s="889">
        <v>0.03</v>
      </c>
      <c r="AO544" s="762">
        <f t="shared" si="145"/>
        <v>13.235549045670613</v>
      </c>
      <c r="AP544" s="763">
        <f t="shared" si="146"/>
        <v>19.757700944404789</v>
      </c>
      <c r="AQ544" s="912">
        <f t="shared" si="147"/>
        <v>-45.624372548360483</v>
      </c>
      <c r="AR544" s="669">
        <f>INDEX(Historical!$C$7:$C$1381,MATCH(B544,Historical!$B$7:$B$1403,0))*IF(AH544="n/a",1.03,IF(AH544&lt;0,1.01,IF(AH544&gt;10,1.1,(1+AH544/100))))</f>
        <v>0.8085</v>
      </c>
      <c r="AS544" s="910">
        <f t="shared" si="148"/>
        <v>0.83275500000000002</v>
      </c>
      <c r="AT544" s="910">
        <f t="shared" si="152"/>
        <v>0.85773765000000002</v>
      </c>
      <c r="AU544" s="910">
        <f t="shared" si="152"/>
        <v>0.88346977950000005</v>
      </c>
      <c r="AV544" s="910">
        <f t="shared" si="152"/>
        <v>0.90997387288500009</v>
      </c>
      <c r="AW544" s="669">
        <f t="shared" si="149"/>
        <v>4.2924363023850001</v>
      </c>
      <c r="AX544" s="770">
        <f t="shared" si="150"/>
        <v>10.413479627328966</v>
      </c>
      <c r="AY544" s="959">
        <v>0.19</v>
      </c>
      <c r="AZ544" s="896">
        <v>14.34</v>
      </c>
      <c r="BA544" s="896">
        <v>-37.92</v>
      </c>
      <c r="BB544" s="896">
        <v>-13.25</v>
      </c>
      <c r="BC544" s="896">
        <v>-19.580000000000002</v>
      </c>
      <c r="BE544" s="641">
        <v>1987</v>
      </c>
      <c r="BF544" s="922">
        <f t="shared" si="151"/>
        <v>3</v>
      </c>
      <c r="BG544" s="906">
        <v>11.200000000000001</v>
      </c>
    </row>
    <row r="545" spans="1:59" ht="11.25" customHeight="1" x14ac:dyDescent="0.2">
      <c r="A545" s="895" t="s">
        <v>1489</v>
      </c>
      <c r="B545" s="899" t="s">
        <v>1490</v>
      </c>
      <c r="C545" s="957" t="s">
        <v>108</v>
      </c>
      <c r="D545" s="957" t="s">
        <v>4351</v>
      </c>
      <c r="E545" s="754">
        <v>8</v>
      </c>
      <c r="F545" s="1235">
        <v>574</v>
      </c>
      <c r="G545" s="1235" t="s">
        <v>106</v>
      </c>
      <c r="H545" s="1235" t="s">
        <v>106</v>
      </c>
      <c r="I545" s="898">
        <v>102.55</v>
      </c>
      <c r="J545" s="669">
        <f t="shared" si="138"/>
        <v>1.8332520721599219</v>
      </c>
      <c r="K545" s="901">
        <v>0.47</v>
      </c>
      <c r="L545" s="911">
        <v>4</v>
      </c>
      <c r="M545" s="660">
        <f t="shared" si="139"/>
        <v>1.88</v>
      </c>
      <c r="N545" s="894" t="s">
        <v>151</v>
      </c>
      <c r="O545" s="756">
        <v>0.44</v>
      </c>
      <c r="P545" s="885">
        <v>43629</v>
      </c>
      <c r="Q545" s="885">
        <v>43644</v>
      </c>
      <c r="R545" s="660">
        <f t="shared" si="140"/>
        <v>6.8181818181818121</v>
      </c>
      <c r="S545" s="721">
        <f>IF(INDEX(Historical!$D$7:$D$1379,MATCH(B545,Historical!$B$7:$B$1403,0))=0,"n/a",(INDEX(Historical!$C$7:$C$1381,MATCH(B545,Historical!$B$7:$B$1403,0))/INDEX(Historical!$D$7:$D$1379,MATCH(B545,Historical!$B$7:$B$1403,0))-1)*100)</f>
        <v>8.8235294117647189</v>
      </c>
      <c r="T545" s="721">
        <f>IF(INDEX(Historical!$F$7:$F$1372,MATCH(B545,Historical!$B$7:$B$1403,0))=0,"n/a",((INDEX(Historical!$C$7:$C$1381,MATCH(B545,Historical!$B$7:$B$1403,0))/INDEX(Historical!$F$7:$F$1372,MATCH(B545,Historical!$B$7:$B$1403,0)))^(1/3)-1)*100)</f>
        <v>15.202557186544174</v>
      </c>
      <c r="U545" s="721">
        <f>IF(INDEX(Historical!$H$7:$H$1372,MATCH(B545,Historical!$B$7:$B$1403,0))=0,"n/a",((INDEX(Historical!$C$7:$C$1381,MATCH(B545,Historical!$B$7:$B$1403,0))/INDEX(Historical!$H$7:$H$1372,MATCH(B545,Historical!$B$7:$B$1403,0)))^(1/5)-1)*100)</f>
        <v>26.109773875727527</v>
      </c>
      <c r="V545" s="721" t="str">
        <f>IF(INDEX(Historical!$O$7:$O$1372,MATCH(B545,Historical!$B$7:$B$1403,0))=0,"n/a",((INDEX(Historical!$C$7:$C$1381,MATCH(B545,Historical!$B$7:$B$1403,0))/INDEX(Historical!$O$7:$O$1372,MATCH(B545,Historical!$B$7:$B$1403,0)))^(1/10)-1)*100)</f>
        <v>n/a</v>
      </c>
      <c r="W545" s="722" t="str">
        <f t="shared" si="141"/>
        <v>n/a</v>
      </c>
      <c r="X545" s="723">
        <f t="shared" si="142"/>
        <v>1.7761750935869067</v>
      </c>
      <c r="Y545" s="682"/>
      <c r="Z545" s="669">
        <f t="shared" si="143"/>
        <v>40.604751619870413</v>
      </c>
      <c r="AA545" s="910">
        <f t="shared" si="144"/>
        <v>22.14902807775378</v>
      </c>
      <c r="AB545" s="911">
        <v>12</v>
      </c>
      <c r="AC545" s="889">
        <v>4.63</v>
      </c>
      <c r="AD545" s="889">
        <v>2.91</v>
      </c>
      <c r="AE545" s="889">
        <v>3.92</v>
      </c>
      <c r="AF545" s="889">
        <v>3.16</v>
      </c>
      <c r="AG545" s="889">
        <v>9.9</v>
      </c>
      <c r="AH545" s="889">
        <v>18.2</v>
      </c>
      <c r="AI545" s="889">
        <v>8.3000000000000007</v>
      </c>
      <c r="AJ545" s="889">
        <v>14.7</v>
      </c>
      <c r="AK545" s="889">
        <v>7.61</v>
      </c>
      <c r="AL545" s="902">
        <v>16710</v>
      </c>
      <c r="AM545" s="896">
        <v>0.1</v>
      </c>
      <c r="AN545" s="889">
        <v>0.65</v>
      </c>
      <c r="AO545" s="762">
        <f t="shared" si="145"/>
        <v>5.7939978701336692</v>
      </c>
      <c r="AP545" s="763">
        <f t="shared" si="146"/>
        <v>27.943025947887449</v>
      </c>
      <c r="AQ545" s="912">
        <f t="shared" si="147"/>
        <v>76.37199163598882</v>
      </c>
      <c r="AR545" s="669">
        <f>INDEX(Historical!$C$7:$C$1381,MATCH(B545,Historical!$B$7:$B$1403,0))*IF(AH545="n/a",1.03,IF(AH545&lt;0,1.01,IF(AH545&gt;10,1.1,(1+AH545/100))))</f>
        <v>2.0350000000000001</v>
      </c>
      <c r="AS545" s="910">
        <f t="shared" si="148"/>
        <v>2.2039050000000002</v>
      </c>
      <c r="AT545" s="910">
        <f t="shared" si="152"/>
        <v>2.3716221705000002</v>
      </c>
      <c r="AU545" s="910">
        <f t="shared" si="152"/>
        <v>2.5521026176750503</v>
      </c>
      <c r="AV545" s="910">
        <f t="shared" si="152"/>
        <v>2.7463176268801219</v>
      </c>
      <c r="AW545" s="669">
        <f t="shared" si="149"/>
        <v>11.908947415055174</v>
      </c>
      <c r="AX545" s="770">
        <f t="shared" si="150"/>
        <v>11.612820492496514</v>
      </c>
      <c r="AY545" s="959">
        <v>0.55000000000000004</v>
      </c>
      <c r="AZ545" s="896">
        <v>24.73</v>
      </c>
      <c r="BA545" s="896">
        <v>-14.71</v>
      </c>
      <c r="BB545" s="896">
        <v>-7.4300000000000006</v>
      </c>
      <c r="BC545" s="896">
        <v>0.62</v>
      </c>
      <c r="BE545" s="641">
        <v>2012</v>
      </c>
      <c r="BF545" s="922">
        <f t="shared" si="151"/>
        <v>0</v>
      </c>
      <c r="BG545" s="906">
        <v>3.8</v>
      </c>
    </row>
    <row r="546" spans="1:59" ht="11.25" customHeight="1" x14ac:dyDescent="0.2">
      <c r="A546" s="887" t="s">
        <v>302</v>
      </c>
      <c r="B546" s="899" t="s">
        <v>303</v>
      </c>
      <c r="C546" s="957" t="s">
        <v>112</v>
      </c>
      <c r="D546" s="957" t="s">
        <v>212</v>
      </c>
      <c r="E546" s="754">
        <v>56</v>
      </c>
      <c r="F546" s="1235">
        <v>16</v>
      </c>
      <c r="G546" s="1235" t="s">
        <v>37</v>
      </c>
      <c r="H546" s="1235" t="s">
        <v>37</v>
      </c>
      <c r="I546" s="889">
        <v>145.30000000000001</v>
      </c>
      <c r="J546" s="669">
        <f t="shared" si="138"/>
        <v>1.0461114934618032</v>
      </c>
      <c r="K546" s="901">
        <v>0.38</v>
      </c>
      <c r="L546" s="911">
        <v>4</v>
      </c>
      <c r="M546" s="660">
        <f t="shared" si="139"/>
        <v>1.52</v>
      </c>
      <c r="N546" s="894" t="s">
        <v>304</v>
      </c>
      <c r="O546" s="756">
        <v>0.35</v>
      </c>
      <c r="P546" s="885">
        <v>43703</v>
      </c>
      <c r="Q546" s="885">
        <v>43718</v>
      </c>
      <c r="R546" s="660">
        <f t="shared" si="140"/>
        <v>8.5714285714285801</v>
      </c>
      <c r="S546" s="721">
        <f>IF(INDEX(Historical!$D$7:$D$1379,MATCH(B546,Historical!$B$7:$B$1403,0))=0,"n/a",(INDEX(Historical!$C$7:$C$1381,MATCH(B546,Historical!$B$7:$B$1403,0))/INDEX(Historical!$D$7:$D$1379,MATCH(B546,Historical!$B$7:$B$1403,0))-1)*100)</f>
        <v>14.399999999999991</v>
      </c>
      <c r="T546" s="721">
        <f>IF(INDEX(Historical!$F$7:$F$1372,MATCH(B546,Historical!$B$7:$B$1403,0))=0,"n/a",((INDEX(Historical!$C$7:$C$1381,MATCH(B546,Historical!$B$7:$B$1403,0))/INDEX(Historical!$F$7:$F$1372,MATCH(B546,Historical!$B$7:$B$1403,0)))^(1/3)-1)*100)</f>
        <v>11.921096219546069</v>
      </c>
      <c r="U546" s="721">
        <f>IF(INDEX(Historical!$H$7:$H$1372,MATCH(B546,Historical!$B$7:$B$1403,0))=0,"n/a",((INDEX(Historical!$C$7:$C$1381,MATCH(B546,Historical!$B$7:$B$1403,0))/INDEX(Historical!$H$7:$H$1372,MATCH(B546,Historical!$B$7:$B$1403,0)))^(1/5)-1)*100)</f>
        <v>13.476122913336441</v>
      </c>
      <c r="V546" s="721">
        <f>IF(INDEX(Historical!$O$7:$O$1372,MATCH(B546,Historical!$B$7:$B$1403,0))=0,"n/a",((INDEX(Historical!$C$7:$C$1381,MATCH(B546,Historical!$B$7:$B$1403,0))/INDEX(Historical!$O$7:$O$1372,MATCH(B546,Historical!$B$7:$B$1403,0)))^(1/10)-1)*100)</f>
        <v>14.514478816773346</v>
      </c>
      <c r="W546" s="722">
        <f t="shared" si="141"/>
        <v>0.92846068284333083</v>
      </c>
      <c r="X546" s="723">
        <f t="shared" si="142"/>
        <v>1.5141711138580272</v>
      </c>
      <c r="Y546" s="682"/>
      <c r="Z546" s="669">
        <f t="shared" si="143"/>
        <v>25.982905982905987</v>
      </c>
      <c r="AA546" s="910">
        <f t="shared" si="144"/>
        <v>24.837606837606842</v>
      </c>
      <c r="AB546" s="911">
        <v>10</v>
      </c>
      <c r="AC546" s="889">
        <v>5.85</v>
      </c>
      <c r="AD546" s="889">
        <v>1.91</v>
      </c>
      <c r="AE546" s="889">
        <v>3.87</v>
      </c>
      <c r="AF546" s="889">
        <v>5.28</v>
      </c>
      <c r="AG546" s="889">
        <v>21.4</v>
      </c>
      <c r="AH546" s="889">
        <v>-2.7</v>
      </c>
      <c r="AI546" s="889">
        <v>13.83</v>
      </c>
      <c r="AJ546" s="889">
        <v>8.9</v>
      </c>
      <c r="AK546" s="889">
        <v>13</v>
      </c>
      <c r="AL546" s="902">
        <v>8480</v>
      </c>
      <c r="AM546" s="896">
        <v>1.2</v>
      </c>
      <c r="AN546" s="889">
        <v>0.8</v>
      </c>
      <c r="AO546" s="762">
        <f t="shared" si="145"/>
        <v>-10.315372430808598</v>
      </c>
      <c r="AP546" s="763">
        <f t="shared" si="146"/>
        <v>14.522234406798244</v>
      </c>
      <c r="AQ546" s="912">
        <f t="shared" si="147"/>
        <v>141.42407511593382</v>
      </c>
      <c r="AR546" s="669">
        <f>INDEX(Historical!$C$7:$C$1381,MATCH(B546,Historical!$B$7:$B$1403,0))*IF(AH546="n/a",1.03,IF(AH546&lt;0,1.01,IF(AH546&gt;10,1.1,(1+AH546/100))))</f>
        <v>1.4442999999999999</v>
      </c>
      <c r="AS546" s="910">
        <f t="shared" si="148"/>
        <v>1.58873</v>
      </c>
      <c r="AT546" s="910">
        <f t="shared" si="152"/>
        <v>1.747603</v>
      </c>
      <c r="AU546" s="910">
        <f t="shared" si="152"/>
        <v>1.9223633000000002</v>
      </c>
      <c r="AV546" s="910">
        <f t="shared" si="152"/>
        <v>2.1145996300000003</v>
      </c>
      <c r="AW546" s="669">
        <f t="shared" si="149"/>
        <v>8.8175959300000013</v>
      </c>
      <c r="AX546" s="770">
        <f t="shared" si="150"/>
        <v>6.0685450309704061</v>
      </c>
      <c r="AY546" s="959">
        <v>1.18</v>
      </c>
      <c r="AZ546" s="896">
        <v>16.329999999999998</v>
      </c>
      <c r="BA546" s="896">
        <v>-19.400000000000002</v>
      </c>
      <c r="BB546" s="896">
        <v>-13.61</v>
      </c>
      <c r="BC546" s="896">
        <v>-3.1</v>
      </c>
      <c r="BE546" s="641">
        <v>1964</v>
      </c>
      <c r="BF546" s="922">
        <f t="shared" si="151"/>
        <v>6</v>
      </c>
      <c r="BG546" s="906">
        <v>9.3000000000000007</v>
      </c>
    </row>
    <row r="547" spans="1:59" ht="11.25" customHeight="1" x14ac:dyDescent="0.2">
      <c r="A547" s="895" t="s">
        <v>700</v>
      </c>
      <c r="B547" s="899" t="s">
        <v>701</v>
      </c>
      <c r="C547" s="957" t="s">
        <v>131</v>
      </c>
      <c r="D547" s="957" t="s">
        <v>4345</v>
      </c>
      <c r="E547" s="754">
        <v>26</v>
      </c>
      <c r="F547" s="1235">
        <v>130</v>
      </c>
      <c r="G547" s="1235" t="s">
        <v>37</v>
      </c>
      <c r="H547" s="1235" t="s">
        <v>37</v>
      </c>
      <c r="I547" s="889">
        <v>252.76</v>
      </c>
      <c r="J547" s="669">
        <f t="shared" si="138"/>
        <v>2.2155404336129134</v>
      </c>
      <c r="K547" s="908">
        <v>1.4</v>
      </c>
      <c r="L547" s="911">
        <v>4</v>
      </c>
      <c r="M547" s="660">
        <f t="shared" si="139"/>
        <v>5.6</v>
      </c>
      <c r="N547" s="894" t="s">
        <v>148</v>
      </c>
      <c r="O547" s="757">
        <v>1.25</v>
      </c>
      <c r="P547" s="885">
        <v>43888</v>
      </c>
      <c r="Q547" s="885">
        <v>43906</v>
      </c>
      <c r="R547" s="660">
        <f t="shared" si="140"/>
        <v>11.999999999999993</v>
      </c>
      <c r="S547" s="721">
        <f>IF(INDEX(Historical!$D$7:$D$1379,MATCH(B547,Historical!$B$7:$B$1403,0))=0,"n/a",(INDEX(Historical!$C$7:$C$1381,MATCH(B547,Historical!$B$7:$B$1403,0))/INDEX(Historical!$D$7:$D$1379,MATCH(B547,Historical!$B$7:$B$1403,0))-1)*100)</f>
        <v>12.612612612612594</v>
      </c>
      <c r="T547" s="721">
        <f>IF(INDEX(Historical!$F$7:$F$1372,MATCH(B547,Historical!$B$7:$B$1403,0))=0,"n/a",((INDEX(Historical!$C$7:$C$1381,MATCH(B547,Historical!$B$7:$B$1403,0))/INDEX(Historical!$F$7:$F$1372,MATCH(B547,Historical!$B$7:$B$1403,0)))^(1/3)-1)*100)</f>
        <v>12.840132331705822</v>
      </c>
      <c r="U547" s="721">
        <f>IF(INDEX(Historical!$H$7:$H$1372,MATCH(B547,Historical!$B$7:$B$1403,0))=0,"n/a",((INDEX(Historical!$C$7:$C$1381,MATCH(B547,Historical!$B$7:$B$1403,0))/INDEX(Historical!$H$7:$H$1372,MATCH(B547,Historical!$B$7:$B$1403,0)))^(1/5)-1)*100)</f>
        <v>11.510150326638136</v>
      </c>
      <c r="V547" s="721">
        <f>IF(INDEX(Historical!$O$7:$O$1372,MATCH(B547,Historical!$B$7:$B$1403,0))=0,"n/a",((INDEX(Historical!$C$7:$C$1381,MATCH(B547,Historical!$B$7:$B$1403,0))/INDEX(Historical!$O$7:$O$1372,MATCH(B547,Historical!$B$7:$B$1403,0)))^(1/10)-1)*100)</f>
        <v>10.21756701616261</v>
      </c>
      <c r="W547" s="722">
        <f t="shared" si="141"/>
        <v>1.1265059782266031</v>
      </c>
      <c r="X547" s="723">
        <f t="shared" si="142"/>
        <v>1.5986319898108525</v>
      </c>
      <c r="Y547" s="899"/>
      <c r="Z547" s="669">
        <f t="shared" si="143"/>
        <v>70.528967254408045</v>
      </c>
      <c r="AA547" s="910">
        <f t="shared" si="144"/>
        <v>31.833753148614608</v>
      </c>
      <c r="AB547" s="911">
        <v>12</v>
      </c>
      <c r="AC547" s="889">
        <v>7.94</v>
      </c>
      <c r="AD547" s="889">
        <v>4.1900000000000004</v>
      </c>
      <c r="AE547" s="889">
        <v>6.43</v>
      </c>
      <c r="AF547" s="889">
        <v>3.34</v>
      </c>
      <c r="AG547" s="889">
        <v>10.6</v>
      </c>
      <c r="AH547" s="889">
        <v>-38.9</v>
      </c>
      <c r="AI547" s="889">
        <v>8.58</v>
      </c>
      <c r="AJ547" s="889">
        <v>7.1999999999999993</v>
      </c>
      <c r="AK547" s="889">
        <v>7.6</v>
      </c>
      <c r="AL547" s="902">
        <v>123570</v>
      </c>
      <c r="AM547" s="896">
        <v>0.2</v>
      </c>
      <c r="AN547" s="889">
        <v>1.1499999999999999</v>
      </c>
      <c r="AO547" s="762">
        <f t="shared" si="145"/>
        <v>-18.108062388363557</v>
      </c>
      <c r="AP547" s="763">
        <f t="shared" si="146"/>
        <v>13.72569076025105</v>
      </c>
      <c r="AQ547" s="912">
        <f t="shared" si="147"/>
        <v>117.38315943806872</v>
      </c>
      <c r="AR547" s="669">
        <f>INDEX(Historical!$C$7:$C$1381,MATCH(B547,Historical!$B$7:$B$1403,0))*IF(AH547="n/a",1.03,IF(AH547&lt;0,1.01,IF(AH547&gt;10,1.1,(1+AH547/100))))</f>
        <v>5.05</v>
      </c>
      <c r="AS547" s="910">
        <f t="shared" si="148"/>
        <v>5.4832900000000002</v>
      </c>
      <c r="AT547" s="910">
        <f t="shared" ref="AT547:AV566" si="153">IF($AK547="n/a",1.03*AS547,IF($AK547&lt;0,1.01*AS547,IF($AK547&gt;10,1.1*AS547,(1+$AK547/100)*AS547)))</f>
        <v>5.9000200400000002</v>
      </c>
      <c r="AU547" s="910">
        <f t="shared" si="153"/>
        <v>6.3484215630400005</v>
      </c>
      <c r="AV547" s="910">
        <f t="shared" si="153"/>
        <v>6.8309016018310409</v>
      </c>
      <c r="AW547" s="669">
        <f t="shared" si="149"/>
        <v>29.612633204871042</v>
      </c>
      <c r="AX547" s="770">
        <f t="shared" si="150"/>
        <v>11.715711823417884</v>
      </c>
      <c r="AY547" s="959">
        <v>0.21</v>
      </c>
      <c r="AZ547" s="896">
        <v>35.85</v>
      </c>
      <c r="BA547" s="896">
        <v>-10.79</v>
      </c>
      <c r="BB547" s="896">
        <v>-1.67</v>
      </c>
      <c r="BC547" s="896">
        <v>10.65</v>
      </c>
      <c r="BE547" s="641">
        <v>1995</v>
      </c>
      <c r="BF547" s="922">
        <f t="shared" si="151"/>
        <v>2</v>
      </c>
      <c r="BG547" s="906">
        <v>3.3000000000000003</v>
      </c>
    </row>
    <row r="548" spans="1:59" ht="11.25" customHeight="1" x14ac:dyDescent="0.2">
      <c r="A548" s="895" t="s">
        <v>3878</v>
      </c>
      <c r="B548" s="899" t="s">
        <v>3879</v>
      </c>
      <c r="C548" s="957" t="s">
        <v>131</v>
      </c>
      <c r="D548" s="957" t="s">
        <v>4346</v>
      </c>
      <c r="E548" s="754">
        <v>7</v>
      </c>
      <c r="F548" s="1235">
        <v>709</v>
      </c>
      <c r="G548" s="1191" t="s">
        <v>106</v>
      </c>
      <c r="H548" s="1191" t="s">
        <v>106</v>
      </c>
      <c r="I548" s="898">
        <v>57.67</v>
      </c>
      <c r="J548" s="669">
        <f t="shared" si="138"/>
        <v>3.7107681636899601</v>
      </c>
      <c r="K548" s="901">
        <v>0.53500000000000003</v>
      </c>
      <c r="L548" s="911">
        <v>4</v>
      </c>
      <c r="M548" s="660">
        <f t="shared" si="139"/>
        <v>2.14</v>
      </c>
      <c r="N548" s="894" t="s">
        <v>107</v>
      </c>
      <c r="O548" s="756">
        <v>0.51749999999999996</v>
      </c>
      <c r="P548" s="1196">
        <v>43866</v>
      </c>
      <c r="Q548" s="1196">
        <v>43874</v>
      </c>
      <c r="R548" s="660">
        <f t="shared" si="140"/>
        <v>3.3816425120773088</v>
      </c>
      <c r="S548" s="721">
        <f>IF(INDEX(Historical!$D$7:$D$1379,MATCH(B548,Historical!$B$7:$B$1403,0))=0,"n/a",(INDEX(Historical!$C$7:$C$1381,MATCH(B548,Historical!$B$7:$B$1403,0))/INDEX(Historical!$D$7:$D$1379,MATCH(B548,Historical!$B$7:$B$1403,0))-1)*100)</f>
        <v>14.890510948905122</v>
      </c>
      <c r="T548" s="721">
        <f>IF(INDEX(Historical!$F$7:$F$1372,MATCH(B548,Historical!$B$7:$B$1403,0))=0,"n/a",((INDEX(Historical!$C$7:$C$1381,MATCH(B548,Historical!$B$7:$B$1403,0))/INDEX(Historical!$F$7:$F$1372,MATCH(B548,Historical!$B$7:$B$1403,0)))^(1/3)-1)*100)</f>
        <v>14.886533308592419</v>
      </c>
      <c r="U548" s="721">
        <f>IF(INDEX(Historical!$H$7:$H$1372,MATCH(B548,Historical!$B$7:$B$1403,0))=0,"n/a",((INDEX(Historical!$C$7:$C$1381,MATCH(B548,Historical!$B$7:$B$1403,0))/INDEX(Historical!$H$7:$H$1372,MATCH(B548,Historical!$B$7:$B$1403,0)))^(1/5)-1)*100)</f>
        <v>60.023105305013935</v>
      </c>
      <c r="V548" s="721" t="str">
        <f>IF(INDEX(Historical!$O$7:$O$1372,MATCH(B548,Historical!$B$7:$B$1403,0))=0,"n/a",((INDEX(Historical!$C$7:$C$1381,MATCH(B548,Historical!$B$7:$B$1403,0))/INDEX(Historical!$O$7:$O$1372,MATCH(B548,Historical!$B$7:$B$1403,0)))^(1/10)-1)*100)</f>
        <v>n/a</v>
      </c>
      <c r="W548" s="722" t="str">
        <f t="shared" si="141"/>
        <v>n/a</v>
      </c>
      <c r="X548" s="723" t="str">
        <f t="shared" si="142"/>
        <v>n/a</v>
      </c>
      <c r="Y548" s="900"/>
      <c r="Z548" s="669" t="str">
        <f t="shared" si="143"/>
        <v>n/a</v>
      </c>
      <c r="AA548" s="910" t="str">
        <f t="shared" si="144"/>
        <v>n/a</v>
      </c>
      <c r="AB548" s="911">
        <v>12</v>
      </c>
      <c r="AC548" s="889">
        <v>-1.55</v>
      </c>
      <c r="AD548" s="889" t="s">
        <v>136</v>
      </c>
      <c r="AE548" s="889">
        <v>4.43</v>
      </c>
      <c r="AF548" s="889">
        <v>1.82</v>
      </c>
      <c r="AG548" s="889">
        <v>-4.9000000000000004</v>
      </c>
      <c r="AH548" s="891">
        <v>-151.4</v>
      </c>
      <c r="AI548" s="891">
        <v>20.380000000000003</v>
      </c>
      <c r="AJ548" s="889">
        <v>-62.5</v>
      </c>
      <c r="AK548" s="889">
        <v>-13.38</v>
      </c>
      <c r="AL548" s="902">
        <v>3790</v>
      </c>
      <c r="AM548" s="896">
        <v>0.57000000000000006</v>
      </c>
      <c r="AN548" s="889">
        <v>2.1</v>
      </c>
      <c r="AO548" s="762" t="str">
        <f t="shared" si="145"/>
        <v>n/a</v>
      </c>
      <c r="AP548" s="763">
        <f t="shared" si="146"/>
        <v>63.733873468703898</v>
      </c>
      <c r="AQ548" s="912" t="str">
        <f t="shared" si="147"/>
        <v>n/a</v>
      </c>
      <c r="AR548" s="669">
        <f>INDEX(Historical!$C$7:$C$1381,MATCH(B548,Historical!$B$7:$B$1403,0))*IF(AH548="n/a",1.03,IF(AH548&lt;0,1.01,IF(AH548&gt;10,1.1,(1+AH548/100))))</f>
        <v>1.9871750000000001</v>
      </c>
      <c r="AS548" s="910">
        <f t="shared" si="148"/>
        <v>2.1858925000000005</v>
      </c>
      <c r="AT548" s="910">
        <f t="shared" si="153"/>
        <v>2.2077514250000005</v>
      </c>
      <c r="AU548" s="910">
        <f t="shared" si="153"/>
        <v>2.2298289392500004</v>
      </c>
      <c r="AV548" s="910">
        <f t="shared" si="153"/>
        <v>2.2521272286425003</v>
      </c>
      <c r="AW548" s="669">
        <f t="shared" si="149"/>
        <v>10.862775092892502</v>
      </c>
      <c r="AX548" s="770">
        <f t="shared" si="150"/>
        <v>18.83609345048119</v>
      </c>
      <c r="AY548" s="959">
        <v>1.04</v>
      </c>
      <c r="AZ548" s="896">
        <v>37.15</v>
      </c>
      <c r="BA548" s="896">
        <v>-6.79</v>
      </c>
      <c r="BB548" s="896">
        <v>3.27</v>
      </c>
      <c r="BC548" s="896">
        <v>12.120000000000001</v>
      </c>
      <c r="BE548" s="641">
        <v>2014</v>
      </c>
      <c r="BF548" s="922">
        <f t="shared" si="151"/>
        <v>0</v>
      </c>
      <c r="BG548" s="906">
        <v>-0.8</v>
      </c>
    </row>
    <row r="549" spans="1:59" ht="11.25" customHeight="1" x14ac:dyDescent="0.2">
      <c r="A549" s="895" t="s">
        <v>698</v>
      </c>
      <c r="B549" s="899" t="s">
        <v>699</v>
      </c>
      <c r="C549" s="957" t="s">
        <v>123</v>
      </c>
      <c r="D549" s="957" t="s">
        <v>4188</v>
      </c>
      <c r="E549" s="754">
        <v>14</v>
      </c>
      <c r="F549" s="1235">
        <v>280</v>
      </c>
      <c r="G549" s="1235" t="s">
        <v>106</v>
      </c>
      <c r="H549" s="1235" t="s">
        <v>106</v>
      </c>
      <c r="I549" s="898">
        <v>388.59</v>
      </c>
      <c r="J549" s="669">
        <f t="shared" si="138"/>
        <v>1.9557888777374612</v>
      </c>
      <c r="K549" s="901">
        <v>1.9</v>
      </c>
      <c r="L549" s="911">
        <v>4</v>
      </c>
      <c r="M549" s="660">
        <f t="shared" si="139"/>
        <v>7.6</v>
      </c>
      <c r="N549" s="894" t="s">
        <v>189</v>
      </c>
      <c r="O549" s="756">
        <v>1.75</v>
      </c>
      <c r="P549" s="885">
        <v>43721</v>
      </c>
      <c r="Q549" s="885">
        <v>43739</v>
      </c>
      <c r="R549" s="660">
        <f t="shared" si="140"/>
        <v>8.5714285714285658</v>
      </c>
      <c r="S549" s="721">
        <f>IF(INDEX(Historical!$D$7:$D$1379,MATCH(B549,Historical!$B$7:$B$1403,0))=0,"n/a",(INDEX(Historical!$C$7:$C$1381,MATCH(B549,Historical!$B$7:$B$1403,0))/INDEX(Historical!$D$7:$D$1379,MATCH(B549,Historical!$B$7:$B$1403,0))-1)*100)</f>
        <v>2.1428571428571574</v>
      </c>
      <c r="T549" s="721">
        <f>IF(INDEX(Historical!$F$7:$F$1372,MATCH(B549,Historical!$B$7:$B$1403,0))=0,"n/a",((INDEX(Historical!$C$7:$C$1381,MATCH(B549,Historical!$B$7:$B$1403,0))/INDEX(Historical!$F$7:$F$1372,MATCH(B549,Historical!$B$7:$B$1403,0)))^(1/3)-1)*100)</f>
        <v>3.7628812573675452</v>
      </c>
      <c r="U549" s="721">
        <f>IF(INDEX(Historical!$H$7:$H$1372,MATCH(B549,Historical!$B$7:$B$1403,0))=0,"n/a",((INDEX(Historical!$C$7:$C$1381,MATCH(B549,Historical!$B$7:$B$1403,0))/INDEX(Historical!$H$7:$H$1372,MATCH(B549,Historical!$B$7:$B$1403,0)))^(1/5)-1)*100)</f>
        <v>10.197228772148016</v>
      </c>
      <c r="V549" s="721">
        <f>IF(INDEX(Historical!$O$7:$O$1372,MATCH(B549,Historical!$B$7:$B$1403,0))=0,"n/a",((INDEX(Historical!$C$7:$C$1381,MATCH(B549,Historical!$B$7:$B$1403,0))/INDEX(Historical!$O$7:$O$1372,MATCH(B549,Historical!$B$7:$B$1403,0)))^(1/10)-1)*100)</f>
        <v>23.028676838213524</v>
      </c>
      <c r="W549" s="722">
        <f t="shared" si="141"/>
        <v>0.44280567415088523</v>
      </c>
      <c r="X549" s="723">
        <f t="shared" si="142"/>
        <v>2.3714485516623292</v>
      </c>
      <c r="Y549" s="691" t="s">
        <v>4408</v>
      </c>
      <c r="Z549" s="669">
        <f t="shared" si="143"/>
        <v>33.435987681478217</v>
      </c>
      <c r="AA549" s="910">
        <f t="shared" si="144"/>
        <v>17.095908490981081</v>
      </c>
      <c r="AB549" s="911">
        <v>12</v>
      </c>
      <c r="AC549" s="889">
        <v>22.73</v>
      </c>
      <c r="AD549" s="889">
        <v>2.2200000000000002</v>
      </c>
      <c r="AE549" s="889">
        <v>2.02</v>
      </c>
      <c r="AF549" s="889">
        <v>6.35</v>
      </c>
      <c r="AG549" s="889">
        <v>41.6</v>
      </c>
      <c r="AH549" s="889">
        <v>14.7</v>
      </c>
      <c r="AI549" s="889" t="s">
        <v>136</v>
      </c>
      <c r="AJ549" s="889">
        <v>4.3</v>
      </c>
      <c r="AK549" s="889">
        <v>7.7</v>
      </c>
      <c r="AL549" s="902">
        <v>4420</v>
      </c>
      <c r="AM549" s="896">
        <v>0.1</v>
      </c>
      <c r="AN549" s="889">
        <v>0.96</v>
      </c>
      <c r="AO549" s="762">
        <f t="shared" si="145"/>
        <v>-4.9428908410956041</v>
      </c>
      <c r="AP549" s="763">
        <f t="shared" si="146"/>
        <v>12.153017649885477</v>
      </c>
      <c r="AQ549" s="912">
        <f t="shared" si="147"/>
        <v>119.65530463051506</v>
      </c>
      <c r="AR549" s="669">
        <f>INDEX(Historical!$C$7:$C$1381,MATCH(B549,Historical!$B$7:$B$1403,0))*IF(AH549="n/a",1.03,IF(AH549&lt;0,1.01,IF(AH549&gt;10,1.1,(1+AH549/100))))</f>
        <v>7.8650000000000011</v>
      </c>
      <c r="AS549" s="910">
        <f t="shared" si="148"/>
        <v>8.100950000000001</v>
      </c>
      <c r="AT549" s="910">
        <f t="shared" si="153"/>
        <v>8.7247231500000009</v>
      </c>
      <c r="AU549" s="910">
        <f t="shared" si="153"/>
        <v>9.3965268325500002</v>
      </c>
      <c r="AV549" s="910">
        <f t="shared" si="153"/>
        <v>10.12005939865635</v>
      </c>
      <c r="AW549" s="669">
        <f t="shared" si="149"/>
        <v>44.207259381206356</v>
      </c>
      <c r="AX549" s="770">
        <f t="shared" si="150"/>
        <v>11.376324501712952</v>
      </c>
      <c r="AY549" s="959">
        <v>0.49</v>
      </c>
      <c r="AZ549" s="896">
        <v>1.49</v>
      </c>
      <c r="BA549" s="896">
        <v>-23.080000000000002</v>
      </c>
      <c r="BB549" s="896">
        <v>-14.14</v>
      </c>
      <c r="BC549" s="896">
        <v>-13.62</v>
      </c>
      <c r="BE549" s="641">
        <v>2006</v>
      </c>
      <c r="BF549" s="922">
        <f t="shared" si="151"/>
        <v>1</v>
      </c>
      <c r="BG549" s="906">
        <v>14.099999999999998</v>
      </c>
    </row>
    <row r="550" spans="1:59" s="796" customFormat="1" ht="11.25" customHeight="1" x14ac:dyDescent="0.2">
      <c r="A550" s="777" t="s">
        <v>1507</v>
      </c>
      <c r="B550" s="804" t="s">
        <v>1508</v>
      </c>
      <c r="C550" s="957" t="s">
        <v>108</v>
      </c>
      <c r="D550" s="957" t="s">
        <v>4347</v>
      </c>
      <c r="E550" s="778">
        <v>7</v>
      </c>
      <c r="F550" s="1235">
        <v>665</v>
      </c>
      <c r="G550" s="1234" t="s">
        <v>106</v>
      </c>
      <c r="H550" s="1234" t="s">
        <v>106</v>
      </c>
      <c r="I550" s="779">
        <v>14.13</v>
      </c>
      <c r="J550" s="780">
        <f t="shared" si="138"/>
        <v>3.1139419674451521</v>
      </c>
      <c r="K550" s="781">
        <v>0.11</v>
      </c>
      <c r="L550" s="782">
        <v>4</v>
      </c>
      <c r="M550" s="783">
        <f t="shared" si="139"/>
        <v>0.44</v>
      </c>
      <c r="N550" s="784" t="s">
        <v>442</v>
      </c>
      <c r="O550" s="785">
        <v>0.1</v>
      </c>
      <c r="P550" s="786">
        <v>43592</v>
      </c>
      <c r="Q550" s="786">
        <v>43607</v>
      </c>
      <c r="R550" s="783">
        <f t="shared" si="140"/>
        <v>9.9999999999999947</v>
      </c>
      <c r="S550" s="721">
        <f>IF(INDEX(Historical!$D$7:$D$1379,MATCH(B550,Historical!$B$7:$B$1403,0))=0,"n/a",(INDEX(Historical!$C$7:$C$1381,MATCH(B550,Historical!$B$7:$B$1403,0))/INDEX(Historical!$D$7:$D$1379,MATCH(B550,Historical!$B$7:$B$1403,0))-1)*100)</f>
        <v>7.4999999999999956</v>
      </c>
      <c r="T550" s="721">
        <f>IF(INDEX(Historical!$F$7:$F$1372,MATCH(B550,Historical!$B$7:$B$1403,0))=0,"n/a",((INDEX(Historical!$C$7:$C$1381,MATCH(B550,Historical!$B$7:$B$1403,0))/INDEX(Historical!$F$7:$F$1372,MATCH(B550,Historical!$B$7:$B$1403,0)))^(1/3)-1)*100)</f>
        <v>11.524149667113504</v>
      </c>
      <c r="U550" s="721">
        <f>IF(INDEX(Historical!$H$7:$H$1372,MATCH(B550,Historical!$B$7:$B$1403,0))=0,"n/a",((INDEX(Historical!$C$7:$C$1381,MATCH(B550,Historical!$B$7:$B$1403,0))/INDEX(Historical!$H$7:$H$1372,MATCH(B550,Historical!$B$7:$B$1403,0)))^(1/5)-1)*100)</f>
        <v>10.585712778116175</v>
      </c>
      <c r="V550" s="721">
        <f>IF(INDEX(Historical!$O$7:$O$1372,MATCH(B550,Historical!$B$7:$B$1403,0))=0,"n/a",((INDEX(Historical!$C$7:$C$1381,MATCH(B550,Historical!$B$7:$B$1403,0))/INDEX(Historical!$O$7:$O$1372,MATCH(B550,Historical!$B$7:$B$1403,0)))^(1/10)-1)*100)</f>
        <v>14.197437928385682</v>
      </c>
      <c r="W550" s="722">
        <f t="shared" si="141"/>
        <v>0.74560725896547886</v>
      </c>
      <c r="X550" s="723">
        <f t="shared" si="142"/>
        <v>0.53463195849071588</v>
      </c>
      <c r="Y550" s="958" t="s">
        <v>4409</v>
      </c>
      <c r="Z550" s="780">
        <f t="shared" si="143"/>
        <v>51.764705882352949</v>
      </c>
      <c r="AA550" s="788">
        <f t="shared" si="144"/>
        <v>16.623529411764707</v>
      </c>
      <c r="AB550" s="782">
        <v>12</v>
      </c>
      <c r="AC550" s="789">
        <v>0.85</v>
      </c>
      <c r="AD550" s="789">
        <v>2.0699999999999998</v>
      </c>
      <c r="AE550" s="789">
        <v>4.25</v>
      </c>
      <c r="AF550" s="789">
        <v>0.95</v>
      </c>
      <c r="AG550" s="789">
        <v>5.3</v>
      </c>
      <c r="AH550" s="789">
        <v>13.200000000000001</v>
      </c>
      <c r="AI550" s="789">
        <v>11.39</v>
      </c>
      <c r="AJ550" s="789">
        <v>19.8</v>
      </c>
      <c r="AK550" s="789">
        <v>8</v>
      </c>
      <c r="AL550" s="790">
        <v>701.7</v>
      </c>
      <c r="AM550" s="791">
        <v>2</v>
      </c>
      <c r="AN550" s="789">
        <v>0.89</v>
      </c>
      <c r="AO550" s="792">
        <f t="shared" si="145"/>
        <v>-2.9238746662033801</v>
      </c>
      <c r="AP550" s="793">
        <f t="shared" si="146"/>
        <v>13.699654745561327</v>
      </c>
      <c r="AQ550" s="794">
        <f t="shared" si="147"/>
        <v>-16.221580765618604</v>
      </c>
      <c r="AR550" s="669">
        <f>INDEX(Historical!$C$7:$C$1381,MATCH(B550,Historical!$B$7:$B$1403,0))*IF(AH550="n/a",1.03,IF(AH550&lt;0,1.01,IF(AH550&gt;10,1.1,(1+AH550/100))))</f>
        <v>0.47300000000000003</v>
      </c>
      <c r="AS550" s="788">
        <f t="shared" si="148"/>
        <v>0.5203000000000001</v>
      </c>
      <c r="AT550" s="788">
        <f t="shared" si="153"/>
        <v>0.56192400000000009</v>
      </c>
      <c r="AU550" s="788">
        <f t="shared" si="153"/>
        <v>0.60687792000000018</v>
      </c>
      <c r="AV550" s="788">
        <f t="shared" si="153"/>
        <v>0.65542815360000029</v>
      </c>
      <c r="AW550" s="780">
        <f t="shared" si="149"/>
        <v>2.8175300736000009</v>
      </c>
      <c r="AX550" s="795">
        <f t="shared" si="150"/>
        <v>19.940057138004253</v>
      </c>
      <c r="AY550" s="960">
        <v>0.56000000000000005</v>
      </c>
      <c r="AZ550" s="791">
        <v>5.88</v>
      </c>
      <c r="BA550" s="791">
        <v>-19.489999999999998</v>
      </c>
      <c r="BB550" s="791">
        <v>-13.950000000000001</v>
      </c>
      <c r="BC550" s="791">
        <v>-11.99</v>
      </c>
      <c r="BD550" s="933"/>
      <c r="BE550" s="641">
        <v>2014</v>
      </c>
      <c r="BF550" s="922">
        <f t="shared" si="151"/>
        <v>0</v>
      </c>
      <c r="BG550" s="847">
        <v>0.8</v>
      </c>
    </row>
    <row r="551" spans="1:59" ht="11.25" customHeight="1" x14ac:dyDescent="0.2">
      <c r="A551" s="887" t="s">
        <v>298</v>
      </c>
      <c r="B551" s="899" t="s">
        <v>299</v>
      </c>
      <c r="C551" s="957" t="s">
        <v>131</v>
      </c>
      <c r="D551" s="957" t="s">
        <v>4356</v>
      </c>
      <c r="E551" s="754">
        <v>49</v>
      </c>
      <c r="F551" s="1235">
        <v>30</v>
      </c>
      <c r="G551" s="1105" t="s">
        <v>37</v>
      </c>
      <c r="H551" s="1105" t="s">
        <v>37</v>
      </c>
      <c r="I551" s="889">
        <v>36.61</v>
      </c>
      <c r="J551" s="669">
        <f t="shared" si="138"/>
        <v>4.7527997814804701</v>
      </c>
      <c r="K551" s="901">
        <v>0.435</v>
      </c>
      <c r="L551" s="911">
        <v>4</v>
      </c>
      <c r="M551" s="660">
        <f t="shared" si="139"/>
        <v>1.74</v>
      </c>
      <c r="N551" s="894" t="s">
        <v>181</v>
      </c>
      <c r="O551" s="756">
        <v>0.42499999999999999</v>
      </c>
      <c r="P551" s="885">
        <v>43643</v>
      </c>
      <c r="Q551" s="885">
        <v>43661</v>
      </c>
      <c r="R551" s="660">
        <f t="shared" si="140"/>
        <v>2.3529411764705901</v>
      </c>
      <c r="S551" s="721">
        <f>IF(INDEX(Historical!$D$7:$D$1379,MATCH(B551,Historical!$B$7:$B$1403,0))=0,"n/a",(INDEX(Historical!$C$7:$C$1381,MATCH(B551,Historical!$B$7:$B$1403,0))/INDEX(Historical!$D$7:$D$1379,MATCH(B551,Historical!$B$7:$B$1403,0))-1)*100)</f>
        <v>2.3809523809523725</v>
      </c>
      <c r="T551" s="721">
        <f>IF(INDEX(Historical!$F$7:$F$1372,MATCH(B551,Historical!$B$7:$B$1403,0))=0,"n/a",((INDEX(Historical!$C$7:$C$1381,MATCH(B551,Historical!$B$7:$B$1403,0))/INDEX(Historical!$F$7:$F$1372,MATCH(B551,Historical!$B$7:$B$1403,0)))^(1/3)-1)*100)</f>
        <v>2.4399807259133155</v>
      </c>
      <c r="U551" s="721">
        <f>IF(INDEX(Historical!$H$7:$H$1372,MATCH(B551,Historical!$B$7:$B$1403,0))=0,"n/a",((INDEX(Historical!$C$7:$C$1381,MATCH(B551,Historical!$B$7:$B$1403,0))/INDEX(Historical!$H$7:$H$1372,MATCH(B551,Historical!$B$7:$B$1403,0)))^(1/5)-1)*100)</f>
        <v>2.5030933534903488</v>
      </c>
      <c r="V551" s="721">
        <f>IF(INDEX(Historical!$O$7:$O$1372,MATCH(B551,Historical!$B$7:$B$1403,0))=0,"n/a",((INDEX(Historical!$C$7:$C$1381,MATCH(B551,Historical!$B$7:$B$1403,0))/INDEX(Historical!$O$7:$O$1372,MATCH(B551,Historical!$B$7:$B$1403,0)))^(1/10)-1)*100)</f>
        <v>2.6822677547211127</v>
      </c>
      <c r="W551" s="722">
        <f t="shared" si="141"/>
        <v>0.93320040442815766</v>
      </c>
      <c r="X551" s="723" t="str">
        <f t="shared" si="142"/>
        <v>n/a</v>
      </c>
      <c r="Y551" s="899"/>
      <c r="Z551" s="669">
        <f t="shared" si="143"/>
        <v>52.409638554216876</v>
      </c>
      <c r="AA551" s="910">
        <f t="shared" si="144"/>
        <v>11.02710843373494</v>
      </c>
      <c r="AB551" s="911">
        <v>9</v>
      </c>
      <c r="AC551" s="889">
        <v>3.32</v>
      </c>
      <c r="AD551" s="889">
        <v>1.3</v>
      </c>
      <c r="AE551" s="889">
        <v>1.93</v>
      </c>
      <c r="AF551" s="889">
        <v>1.45</v>
      </c>
      <c r="AG551" s="889">
        <v>13.5</v>
      </c>
      <c r="AH551" s="889">
        <v>5.2</v>
      </c>
      <c r="AI551" s="889">
        <v>-8</v>
      </c>
      <c r="AJ551" s="889">
        <v>-0.1</v>
      </c>
      <c r="AK551" s="889">
        <v>8.5</v>
      </c>
      <c r="AL551" s="902">
        <v>3190</v>
      </c>
      <c r="AM551" s="896">
        <v>1.4000000000000001</v>
      </c>
      <c r="AN551" s="889">
        <v>1.04</v>
      </c>
      <c r="AO551" s="762">
        <f t="shared" si="145"/>
        <v>-3.7712152987641208</v>
      </c>
      <c r="AP551" s="763">
        <f t="shared" si="146"/>
        <v>7.2558931349708189</v>
      </c>
      <c r="AQ551" s="912">
        <f t="shared" si="147"/>
        <v>-15.700778364168977</v>
      </c>
      <c r="AR551" s="669">
        <f>INDEX(Historical!$C$7:$C$1381,MATCH(B551,Historical!$B$7:$B$1403,0))*IF(AH551="n/a",1.03,IF(AH551&lt;0,1.01,IF(AH551&gt;10,1.1,(1+AH551/100))))</f>
        <v>1.8094400000000002</v>
      </c>
      <c r="AS551" s="910">
        <f t="shared" si="148"/>
        <v>1.8275344000000002</v>
      </c>
      <c r="AT551" s="910">
        <f t="shared" si="153"/>
        <v>1.9828748240000003</v>
      </c>
      <c r="AU551" s="910">
        <f t="shared" si="153"/>
        <v>2.1514191840400003</v>
      </c>
      <c r="AV551" s="910">
        <f t="shared" si="153"/>
        <v>2.3342898146834004</v>
      </c>
      <c r="AW551" s="669">
        <f t="shared" si="149"/>
        <v>10.105558222723401</v>
      </c>
      <c r="AX551" s="770">
        <f t="shared" si="150"/>
        <v>27.60327293833215</v>
      </c>
      <c r="AY551" s="959">
        <v>0.73</v>
      </c>
      <c r="AZ551" s="896">
        <v>0</v>
      </c>
      <c r="BA551" s="896">
        <v>-40.67</v>
      </c>
      <c r="BB551" s="896">
        <v>-17.11</v>
      </c>
      <c r="BC551" s="896">
        <v>-23.14</v>
      </c>
      <c r="BE551" s="641">
        <v>1971</v>
      </c>
      <c r="BF551" s="922">
        <f t="shared" si="151"/>
        <v>5</v>
      </c>
      <c r="BG551" s="906">
        <v>4.5</v>
      </c>
    </row>
    <row r="552" spans="1:59" ht="11.25" customHeight="1" x14ac:dyDescent="0.2">
      <c r="A552" s="895" t="s">
        <v>694</v>
      </c>
      <c r="B552" s="899" t="s">
        <v>695</v>
      </c>
      <c r="C552" s="957" t="s">
        <v>153</v>
      </c>
      <c r="D552" s="957" t="s">
        <v>4337</v>
      </c>
      <c r="E552" s="754">
        <v>16</v>
      </c>
      <c r="F552" s="1235">
        <v>238</v>
      </c>
      <c r="G552" s="1235" t="s">
        <v>106</v>
      </c>
      <c r="H552" s="1235" t="s">
        <v>106</v>
      </c>
      <c r="I552" s="898">
        <v>74.209999999999994</v>
      </c>
      <c r="J552" s="669">
        <f t="shared" si="138"/>
        <v>2.8028567578493471</v>
      </c>
      <c r="K552" s="901">
        <v>0.52</v>
      </c>
      <c r="L552" s="911">
        <v>4</v>
      </c>
      <c r="M552" s="660">
        <f t="shared" si="139"/>
        <v>2.08</v>
      </c>
      <c r="N552" s="894" t="s">
        <v>119</v>
      </c>
      <c r="O552" s="756">
        <v>0.5</v>
      </c>
      <c r="P552" s="885">
        <v>43643</v>
      </c>
      <c r="Q552" s="885">
        <v>43707</v>
      </c>
      <c r="R552" s="660">
        <f t="shared" si="140"/>
        <v>4.0000000000000036</v>
      </c>
      <c r="S552" s="721">
        <f>IF(INDEX(Historical!$D$7:$D$1379,MATCH(B552,Historical!$B$7:$B$1403,0))=0,"n/a",(INDEX(Historical!$C$7:$C$1381,MATCH(B552,Historical!$B$7:$B$1403,0))/INDEX(Historical!$D$7:$D$1379,MATCH(B552,Historical!$B$7:$B$1403,0))-1)*100)</f>
        <v>4.081632653061229</v>
      </c>
      <c r="T552" s="721">
        <f>IF(INDEX(Historical!$F$7:$F$1372,MATCH(B552,Historical!$B$7:$B$1403,0))=0,"n/a",((INDEX(Historical!$C$7:$C$1381,MATCH(B552,Historical!$B$7:$B$1403,0))/INDEX(Historical!$F$7:$F$1372,MATCH(B552,Historical!$B$7:$B$1403,0)))^(1/3)-1)*100)</f>
        <v>6.2658569182611146</v>
      </c>
      <c r="U552" s="721">
        <f>IF(INDEX(Historical!$H$7:$H$1372,MATCH(B552,Historical!$B$7:$B$1403,0))=0,"n/a",((INDEX(Historical!$C$7:$C$1381,MATCH(B552,Historical!$B$7:$B$1403,0))/INDEX(Historical!$H$7:$H$1372,MATCH(B552,Historical!$B$7:$B$1403,0)))^(1/5)-1)*100)</f>
        <v>9.0966078501449665</v>
      </c>
      <c r="V552" s="721">
        <f>IF(INDEX(Historical!$O$7:$O$1372,MATCH(B552,Historical!$B$7:$B$1403,0))=0,"n/a",((INDEX(Historical!$C$7:$C$1381,MATCH(B552,Historical!$B$7:$B$1403,0))/INDEX(Historical!$O$7:$O$1372,MATCH(B552,Historical!$B$7:$B$1403,0)))^(1/10)-1)*100)</f>
        <v>7.3897958414493869</v>
      </c>
      <c r="W552" s="722">
        <f t="shared" si="141"/>
        <v>1.2309687635918256</v>
      </c>
      <c r="X552" s="723">
        <f t="shared" si="142"/>
        <v>0.46601474642136098</v>
      </c>
      <c r="Y552" s="682"/>
      <c r="Z552" s="669">
        <f t="shared" si="143"/>
        <v>42.97520661157025</v>
      </c>
      <c r="AA552" s="910">
        <f t="shared" si="144"/>
        <v>15.332644628099173</v>
      </c>
      <c r="AB552" s="911">
        <v>12</v>
      </c>
      <c r="AC552" s="889">
        <v>4.84</v>
      </c>
      <c r="AD552" s="889" t="s">
        <v>136</v>
      </c>
      <c r="AE552" s="889">
        <v>1.1399999999999999</v>
      </c>
      <c r="AF552" s="889">
        <v>1.47</v>
      </c>
      <c r="AG552" s="889">
        <v>9.9</v>
      </c>
      <c r="AH552" s="889" t="s">
        <v>136</v>
      </c>
      <c r="AI552" s="889" t="s">
        <v>136</v>
      </c>
      <c r="AJ552" s="889">
        <v>19.52</v>
      </c>
      <c r="AK552" s="889" t="s">
        <v>136</v>
      </c>
      <c r="AL552" s="902">
        <v>1130</v>
      </c>
      <c r="AM552" s="896">
        <v>3.6999999999999997</v>
      </c>
      <c r="AN552" s="889">
        <v>0.06</v>
      </c>
      <c r="AO552" s="762">
        <f t="shared" si="145"/>
        <v>-3.4331800201048583</v>
      </c>
      <c r="AP552" s="763">
        <f t="shared" si="146"/>
        <v>11.899464607994314</v>
      </c>
      <c r="AQ552" s="912">
        <f t="shared" si="147"/>
        <v>8.6601619255000095E-2</v>
      </c>
      <c r="AR552" s="669">
        <f>INDEX(Historical!$C$7:$C$1381,MATCH(B552,Historical!$B$7:$B$1403,0))*IF(AH552="n/a",1.03,IF(AH552&lt;0,1.01,IF(AH552&gt;10,1.1,(1+AH552/100))))</f>
        <v>2.1012</v>
      </c>
      <c r="AS552" s="910">
        <f t="shared" si="148"/>
        <v>2.1642359999999998</v>
      </c>
      <c r="AT552" s="910">
        <f t="shared" si="153"/>
        <v>2.2291630799999997</v>
      </c>
      <c r="AU552" s="910">
        <f t="shared" si="153"/>
        <v>2.2960379723999997</v>
      </c>
      <c r="AV552" s="910">
        <f t="shared" si="153"/>
        <v>2.3649191115719996</v>
      </c>
      <c r="AW552" s="669">
        <f t="shared" si="149"/>
        <v>11.155556163971998</v>
      </c>
      <c r="AX552" s="770">
        <f t="shared" si="150"/>
        <v>15.032416337383101</v>
      </c>
      <c r="AY552" s="959">
        <v>0.32</v>
      </c>
      <c r="AZ552" s="896">
        <v>4.68</v>
      </c>
      <c r="BA552" s="896">
        <v>-17.130000000000003</v>
      </c>
      <c r="BB552" s="896">
        <v>-12.53</v>
      </c>
      <c r="BC552" s="896">
        <v>-10.4</v>
      </c>
      <c r="BE552" s="641">
        <v>2004</v>
      </c>
      <c r="BF552" s="922">
        <f t="shared" si="151"/>
        <v>1</v>
      </c>
      <c r="BG552" s="906">
        <v>5.8999999999999995</v>
      </c>
    </row>
    <row r="553" spans="1:59" ht="11.25" customHeight="1" x14ac:dyDescent="0.2">
      <c r="A553" s="887" t="s">
        <v>691</v>
      </c>
      <c r="B553" s="899" t="s">
        <v>692</v>
      </c>
      <c r="C553" s="957" t="s">
        <v>4335</v>
      </c>
      <c r="D553" s="957" t="s">
        <v>4336</v>
      </c>
      <c r="E553" s="754">
        <v>18</v>
      </c>
      <c r="F553" s="1235">
        <v>200</v>
      </c>
      <c r="G553" s="1235" t="s">
        <v>115</v>
      </c>
      <c r="H553" s="1235" t="s">
        <v>115</v>
      </c>
      <c r="I553" s="898">
        <v>81.73</v>
      </c>
      <c r="J553" s="669">
        <f t="shared" si="138"/>
        <v>5.3958154900281414</v>
      </c>
      <c r="K553" s="901">
        <v>1.1025</v>
      </c>
      <c r="L553" s="911">
        <v>4</v>
      </c>
      <c r="M553" s="660">
        <f t="shared" si="139"/>
        <v>4.41</v>
      </c>
      <c r="N553" s="894" t="s">
        <v>693</v>
      </c>
      <c r="O553" s="756">
        <v>1.05</v>
      </c>
      <c r="P553" s="885">
        <v>43920</v>
      </c>
      <c r="Q553" s="885">
        <v>43959</v>
      </c>
      <c r="R553" s="660">
        <f t="shared" si="140"/>
        <v>4.9999999999999991</v>
      </c>
      <c r="S553" s="721">
        <f>IF(INDEX(Historical!$D$7:$D$1379,MATCH(B553,Historical!$B$7:$B$1403,0))=0,"n/a",(INDEX(Historical!$C$7:$C$1381,MATCH(B553,Historical!$B$7:$B$1403,0))/INDEX(Historical!$D$7:$D$1379,MATCH(B553,Historical!$B$7:$B$1403,0))-1)*100)</f>
        <v>5.0632911392405111</v>
      </c>
      <c r="T553" s="721">
        <f>IF(INDEX(Historical!$F$7:$F$1372,MATCH(B553,Historical!$B$7:$B$1403,0))=0,"n/a",((INDEX(Historical!$C$7:$C$1381,MATCH(B553,Historical!$B$7:$B$1403,0))/INDEX(Historical!$F$7:$F$1372,MATCH(B553,Historical!$B$7:$B$1403,0)))^(1/3)-1)*100)</f>
        <v>5.343218065147215</v>
      </c>
      <c r="U553" s="721">
        <f>IF(INDEX(Historical!$H$7:$H$1372,MATCH(B553,Historical!$B$7:$B$1403,0))=0,"n/a",((INDEX(Historical!$C$7:$C$1381,MATCH(B553,Historical!$B$7:$B$1403,0))/INDEX(Historical!$H$7:$H$1372,MATCH(B553,Historical!$B$7:$B$1403,0)))^(1/5)-1)*100)</f>
        <v>6.3878812723292544</v>
      </c>
      <c r="V553" s="721">
        <f>IF(INDEX(Historical!$O$7:$O$1372,MATCH(B553,Historical!$B$7:$B$1403,0))=0,"n/a",((INDEX(Historical!$C$7:$C$1381,MATCH(B553,Historical!$B$7:$B$1403,0))/INDEX(Historical!$O$7:$O$1372,MATCH(B553,Historical!$B$7:$B$1403,0)))^(1/10)-1)*100)</f>
        <v>6.5522295641014416</v>
      </c>
      <c r="W553" s="722">
        <f t="shared" si="141"/>
        <v>0.97491719571722213</v>
      </c>
      <c r="X553" s="723">
        <f t="shared" si="142"/>
        <v>1.681021387455067</v>
      </c>
      <c r="Y553" s="900"/>
      <c r="Z553" s="669">
        <f t="shared" si="143"/>
        <v>120.16348773841963</v>
      </c>
      <c r="AA553" s="910">
        <f t="shared" si="144"/>
        <v>22.269754768392371</v>
      </c>
      <c r="AB553" s="911">
        <v>12</v>
      </c>
      <c r="AC553" s="889">
        <v>3.67</v>
      </c>
      <c r="AD553" s="889">
        <v>2.23</v>
      </c>
      <c r="AE553" s="889">
        <v>11.37</v>
      </c>
      <c r="AF553" s="889">
        <v>2.41</v>
      </c>
      <c r="AG553" s="889">
        <v>11.1</v>
      </c>
      <c r="AH553" s="889">
        <v>0.1</v>
      </c>
      <c r="AI553" s="889">
        <v>3.3300000000000005</v>
      </c>
      <c r="AJ553" s="889">
        <v>3.8</v>
      </c>
      <c r="AK553" s="889">
        <v>10</v>
      </c>
      <c r="AL553" s="902">
        <v>3620</v>
      </c>
      <c r="AM553" s="896">
        <v>0.3</v>
      </c>
      <c r="AN553" s="889">
        <v>0.96</v>
      </c>
      <c r="AO553" s="762">
        <f t="shared" si="145"/>
        <v>-10.486058006034975</v>
      </c>
      <c r="AP553" s="763">
        <f t="shared" si="146"/>
        <v>11.783696762357396</v>
      </c>
      <c r="AQ553" s="912">
        <f t="shared" si="147"/>
        <v>54.445400624766819</v>
      </c>
      <c r="AR553" s="669">
        <f>INDEX(Historical!$C$7:$C$1381,MATCH(B553,Historical!$B$7:$B$1403,0))*IF(AH553="n/a",1.03,IF(AH553&lt;0,1.01,IF(AH553&gt;10,1.1,(1+AH553/100))))</f>
        <v>4.1541499999999996</v>
      </c>
      <c r="AS553" s="910">
        <f t="shared" si="148"/>
        <v>4.292483195</v>
      </c>
      <c r="AT553" s="910">
        <f t="shared" si="153"/>
        <v>4.7217315145000001</v>
      </c>
      <c r="AU553" s="910">
        <f t="shared" si="153"/>
        <v>5.1939046659500008</v>
      </c>
      <c r="AV553" s="910">
        <f t="shared" si="153"/>
        <v>5.7132951325450012</v>
      </c>
      <c r="AW553" s="669">
        <f t="shared" si="149"/>
        <v>24.075564507995004</v>
      </c>
      <c r="AX553" s="770">
        <f t="shared" si="150"/>
        <v>29.457438526850609</v>
      </c>
      <c r="AY553" s="959">
        <v>0.39</v>
      </c>
      <c r="AZ553" s="896">
        <v>11.020000000000001</v>
      </c>
      <c r="BA553" s="896">
        <v>-10.31</v>
      </c>
      <c r="BB553" s="896">
        <v>-3.1199999999999997</v>
      </c>
      <c r="BC553" s="896">
        <v>-0.22999999999999998</v>
      </c>
      <c r="BE553" s="641">
        <v>2003</v>
      </c>
      <c r="BF553" s="922">
        <f t="shared" si="151"/>
        <v>1</v>
      </c>
      <c r="BG553" s="906">
        <v>5.4</v>
      </c>
    </row>
    <row r="554" spans="1:59" ht="11.25" customHeight="1" x14ac:dyDescent="0.2">
      <c r="A554" s="895" t="s">
        <v>1503</v>
      </c>
      <c r="B554" s="899" t="s">
        <v>1504</v>
      </c>
      <c r="C554" s="957" t="s">
        <v>131</v>
      </c>
      <c r="D554" s="957" t="s">
        <v>4344</v>
      </c>
      <c r="E554" s="754">
        <v>9</v>
      </c>
      <c r="F554" s="1235">
        <v>534</v>
      </c>
      <c r="G554" s="1208" t="s">
        <v>37</v>
      </c>
      <c r="H554" s="1208" t="s">
        <v>37</v>
      </c>
      <c r="I554" s="898">
        <v>27.02</v>
      </c>
      <c r="J554" s="669">
        <f t="shared" si="138"/>
        <v>3.1088082901554404</v>
      </c>
      <c r="K554" s="901">
        <v>0.21</v>
      </c>
      <c r="L554" s="911">
        <v>4</v>
      </c>
      <c r="M554" s="660">
        <f t="shared" si="139"/>
        <v>0.84</v>
      </c>
      <c r="N554" s="894" t="s">
        <v>1242</v>
      </c>
      <c r="O554" s="756">
        <v>0.2</v>
      </c>
      <c r="P554" s="885">
        <v>43871</v>
      </c>
      <c r="Q554" s="885">
        <v>43881</v>
      </c>
      <c r="R554" s="660">
        <f t="shared" si="140"/>
        <v>4.9999999999999902</v>
      </c>
      <c r="S554" s="721">
        <f>IF(INDEX(Historical!$D$7:$D$1379,MATCH(B554,Historical!$B$7:$B$1403,0))=0,"n/a",(INDEX(Historical!$C$7:$C$1381,MATCH(B554,Historical!$B$7:$B$1403,0))/INDEX(Historical!$D$7:$D$1379,MATCH(B554,Historical!$B$7:$B$1403,0))-1)*100)</f>
        <v>2.5641025641025772</v>
      </c>
      <c r="T554" s="721">
        <f>IF(INDEX(Historical!$F$7:$F$1372,MATCH(B554,Historical!$B$7:$B$1403,0))=0,"n/a",((INDEX(Historical!$C$7:$C$1381,MATCH(B554,Historical!$B$7:$B$1403,0))/INDEX(Historical!$F$7:$F$1372,MATCH(B554,Historical!$B$7:$B$1403,0)))^(1/3)-1)*100)</f>
        <v>7.7217345015941907</v>
      </c>
      <c r="U554" s="721">
        <f>IF(INDEX(Historical!$H$7:$H$1372,MATCH(B554,Historical!$B$7:$B$1403,0))=0,"n/a",((INDEX(Historical!$C$7:$C$1381,MATCH(B554,Historical!$B$7:$B$1403,0))/INDEX(Historical!$H$7:$H$1372,MATCH(B554,Historical!$B$7:$B$1403,0)))^(1/5)-1)*100)</f>
        <v>14.825088604127679</v>
      </c>
      <c r="V554" s="721">
        <f>IF(INDEX(Historical!$O$7:$O$1372,MATCH(B554,Historical!$B$7:$B$1403,0))=0,"n/a",((INDEX(Historical!$C$7:$C$1381,MATCH(B554,Historical!$B$7:$B$1403,0))/INDEX(Historical!$O$7:$O$1372,MATCH(B554,Historical!$B$7:$B$1403,0)))^(1/10)-1)*100)</f>
        <v>8.2681139453081762</v>
      </c>
      <c r="W554" s="722">
        <f t="shared" si="141"/>
        <v>1.7930435770712041</v>
      </c>
      <c r="X554" s="723" t="str">
        <f t="shared" si="142"/>
        <v>n/a</v>
      </c>
      <c r="Y554" s="672"/>
      <c r="Z554" s="669">
        <f t="shared" si="143"/>
        <v>68.292682926829258</v>
      </c>
      <c r="AA554" s="910">
        <f t="shared" si="144"/>
        <v>21.967479674796749</v>
      </c>
      <c r="AB554" s="911">
        <v>12</v>
      </c>
      <c r="AC554" s="889">
        <v>1.23</v>
      </c>
      <c r="AD554" s="889">
        <v>5.41</v>
      </c>
      <c r="AE554" s="889">
        <v>1.92</v>
      </c>
      <c r="AF554" s="889">
        <v>2.0299999999999998</v>
      </c>
      <c r="AG554" s="889">
        <v>9.3000000000000007</v>
      </c>
      <c r="AH554" s="889">
        <v>-121</v>
      </c>
      <c r="AI554" s="889">
        <v>6.63</v>
      </c>
      <c r="AJ554" s="889">
        <v>-16.2</v>
      </c>
      <c r="AK554" s="889">
        <v>4.0599999999999996</v>
      </c>
      <c r="AL554" s="902">
        <v>10150</v>
      </c>
      <c r="AM554" s="896">
        <v>0.3</v>
      </c>
      <c r="AN554" s="889">
        <v>1.91</v>
      </c>
      <c r="AO554" s="762">
        <f t="shared" si="145"/>
        <v>-4.0335827805136297</v>
      </c>
      <c r="AP554" s="763">
        <f t="shared" si="146"/>
        <v>17.933896894283119</v>
      </c>
      <c r="AQ554" s="912">
        <f t="shared" si="147"/>
        <v>40.78191762018524</v>
      </c>
      <c r="AR554" s="669">
        <f>INDEX(Historical!$C$7:$C$1381,MATCH(B554,Historical!$B$7:$B$1403,0))*IF(AH554="n/a",1.03,IF(AH554&lt;0,1.01,IF(AH554&gt;10,1.1,(1+AH554/100))))</f>
        <v>0.80800000000000005</v>
      </c>
      <c r="AS554" s="910">
        <f t="shared" si="148"/>
        <v>0.86157040000000007</v>
      </c>
      <c r="AT554" s="910">
        <f t="shared" si="153"/>
        <v>0.89655015824000006</v>
      </c>
      <c r="AU554" s="910">
        <f t="shared" si="153"/>
        <v>0.93295009466454404</v>
      </c>
      <c r="AV554" s="910">
        <f t="shared" si="153"/>
        <v>0.97082786850792446</v>
      </c>
      <c r="AW554" s="669">
        <f t="shared" si="149"/>
        <v>4.4698985214124685</v>
      </c>
      <c r="AX554" s="770">
        <f t="shared" si="150"/>
        <v>16.542925689905509</v>
      </c>
      <c r="AY554" s="959">
        <v>0.21</v>
      </c>
      <c r="AZ554" s="896">
        <v>4.16</v>
      </c>
      <c r="BA554" s="896">
        <v>-11.899999999999999</v>
      </c>
      <c r="BB554" s="896">
        <v>-5.6000000000000005</v>
      </c>
      <c r="BC554" s="896">
        <v>-5.21</v>
      </c>
      <c r="BE554" s="641">
        <v>2012</v>
      </c>
      <c r="BF554" s="922">
        <f t="shared" si="151"/>
        <v>0</v>
      </c>
      <c r="BG554" s="906">
        <v>2.1</v>
      </c>
    </row>
    <row r="555" spans="1:59" ht="11.25" customHeight="1" x14ac:dyDescent="0.2">
      <c r="A555" s="887" t="s">
        <v>704</v>
      </c>
      <c r="B555" s="899" t="s">
        <v>705</v>
      </c>
      <c r="C555" s="957" t="s">
        <v>108</v>
      </c>
      <c r="D555" s="957" t="s">
        <v>4347</v>
      </c>
      <c r="E555" s="754">
        <v>25</v>
      </c>
      <c r="F555" s="1235">
        <v>136</v>
      </c>
      <c r="G555" s="1235" t="s">
        <v>106</v>
      </c>
      <c r="H555" s="1235" t="s">
        <v>106</v>
      </c>
      <c r="I555" s="889">
        <v>41.8</v>
      </c>
      <c r="J555" s="669">
        <f t="shared" si="138"/>
        <v>2.5837320574162681</v>
      </c>
      <c r="K555" s="908">
        <v>0.27</v>
      </c>
      <c r="L555" s="911">
        <v>4</v>
      </c>
      <c r="M555" s="660">
        <f t="shared" si="139"/>
        <v>1.08</v>
      </c>
      <c r="N555" s="894" t="s">
        <v>706</v>
      </c>
      <c r="O555" s="757">
        <v>0.25</v>
      </c>
      <c r="P555" s="885">
        <v>43775</v>
      </c>
      <c r="Q555" s="885">
        <v>43790</v>
      </c>
      <c r="R555" s="660">
        <f t="shared" si="140"/>
        <v>8.0000000000000071</v>
      </c>
      <c r="S555" s="721">
        <f>IF(INDEX(Historical!$D$7:$D$1379,MATCH(B555,Historical!$B$7:$B$1403,0))=0,"n/a",(INDEX(Historical!$C$7:$C$1381,MATCH(B555,Historical!$B$7:$B$1403,0))/INDEX(Historical!$D$7:$D$1379,MATCH(B555,Historical!$B$7:$B$1403,0))-1)*100)</f>
        <v>5.1546391752577359</v>
      </c>
      <c r="T555" s="721">
        <f>IF(INDEX(Historical!$F$7:$F$1372,MATCH(B555,Historical!$B$7:$B$1403,0))=0,"n/a",((INDEX(Historical!$C$7:$C$1381,MATCH(B555,Historical!$B$7:$B$1403,0))/INDEX(Historical!$F$7:$F$1372,MATCH(B555,Historical!$B$7:$B$1403,0)))^(1/3)-1)*100)</f>
        <v>6.2658569182611146</v>
      </c>
      <c r="U555" s="721">
        <f>IF(INDEX(Historical!$H$7:$H$1372,MATCH(B555,Historical!$B$7:$B$1403,0))=0,"n/a",((INDEX(Historical!$C$7:$C$1381,MATCH(B555,Historical!$B$7:$B$1403,0))/INDEX(Historical!$H$7:$H$1372,MATCH(B555,Historical!$B$7:$B$1403,0)))^(1/5)-1)*100)</f>
        <v>5.3770661463693692</v>
      </c>
      <c r="V555" s="721">
        <f>IF(INDEX(Historical!$O$7:$O$1372,MATCH(B555,Historical!$B$7:$B$1403,0))=0,"n/a",((INDEX(Historical!$C$7:$C$1381,MATCH(B555,Historical!$B$7:$B$1403,0))/INDEX(Historical!$O$7:$O$1372,MATCH(B555,Historical!$B$7:$B$1403,0)))^(1/10)-1)*100)</f>
        <v>4.3705213000589049</v>
      </c>
      <c r="W555" s="722">
        <f t="shared" si="141"/>
        <v>1.2303031554375214</v>
      </c>
      <c r="X555" s="723" t="str">
        <f t="shared" si="142"/>
        <v>n/a</v>
      </c>
      <c r="Y555" s="683"/>
      <c r="Z555" s="669" t="str">
        <f t="shared" si="143"/>
        <v>n/a</v>
      </c>
      <c r="AA555" s="910" t="str">
        <f t="shared" si="144"/>
        <v>n/a</v>
      </c>
      <c r="AB555" s="911">
        <v>12</v>
      </c>
      <c r="AC555" s="889" t="s">
        <v>136</v>
      </c>
      <c r="AD555" s="889" t="s">
        <v>136</v>
      </c>
      <c r="AE555" s="889" t="s">
        <v>136</v>
      </c>
      <c r="AF555" s="889" t="s">
        <v>136</v>
      </c>
      <c r="AG555" s="889" t="s">
        <v>136</v>
      </c>
      <c r="AH555" s="889" t="s">
        <v>136</v>
      </c>
      <c r="AI555" s="889" t="s">
        <v>136</v>
      </c>
      <c r="AJ555" s="889" t="s">
        <v>136</v>
      </c>
      <c r="AK555" s="889" t="s">
        <v>136</v>
      </c>
      <c r="AL555" s="902" t="s">
        <v>136</v>
      </c>
      <c r="AM555" s="896" t="s">
        <v>136</v>
      </c>
      <c r="AN555" s="889" t="s">
        <v>136</v>
      </c>
      <c r="AO555" s="762" t="str">
        <f t="shared" si="145"/>
        <v>n/a</v>
      </c>
      <c r="AP555" s="763">
        <f t="shared" si="146"/>
        <v>7.9607982037856377</v>
      </c>
      <c r="AQ555" s="912" t="str">
        <f t="shared" si="147"/>
        <v>n/a</v>
      </c>
      <c r="AR555" s="669">
        <f>INDEX(Historical!$C$7:$C$1381,MATCH(B555,Historical!$B$7:$B$1403,0))*IF(AH555="n/a",1.03,IF(AH555&lt;0,1.01,IF(AH555&gt;10,1.1,(1+AH555/100))))</f>
        <v>1.0506</v>
      </c>
      <c r="AS555" s="910">
        <f t="shared" si="148"/>
        <v>1.0821179999999999</v>
      </c>
      <c r="AT555" s="910">
        <f t="shared" si="153"/>
        <v>1.1145815399999999</v>
      </c>
      <c r="AU555" s="910">
        <f t="shared" si="153"/>
        <v>1.1480189861999999</v>
      </c>
      <c r="AV555" s="910">
        <f t="shared" si="153"/>
        <v>1.1824595557859998</v>
      </c>
      <c r="AW555" s="669">
        <f t="shared" si="149"/>
        <v>5.5777780819859988</v>
      </c>
      <c r="AX555" s="770">
        <f t="shared" si="150"/>
        <v>13.343966703315788</v>
      </c>
      <c r="AY555" s="959" t="s">
        <v>136</v>
      </c>
      <c r="AZ555" s="896" t="s">
        <v>136</v>
      </c>
      <c r="BA555" s="896" t="s">
        <v>136</v>
      </c>
      <c r="BB555" s="896" t="s">
        <v>136</v>
      </c>
      <c r="BC555" s="896" t="s">
        <v>136</v>
      </c>
      <c r="BD555" s="932" t="s">
        <v>4281</v>
      </c>
      <c r="BE555" s="641">
        <v>1996</v>
      </c>
      <c r="BF555" s="922">
        <f t="shared" si="151"/>
        <v>2</v>
      </c>
      <c r="BG555" s="906" t="s">
        <v>136</v>
      </c>
    </row>
    <row r="556" spans="1:59" ht="11.25" customHeight="1" x14ac:dyDescent="0.2">
      <c r="A556" s="887" t="s">
        <v>696</v>
      </c>
      <c r="B556" s="899" t="s">
        <v>697</v>
      </c>
      <c r="C556" s="957" t="s">
        <v>131</v>
      </c>
      <c r="D556" s="957" t="s">
        <v>4356</v>
      </c>
      <c r="E556" s="754">
        <v>24</v>
      </c>
      <c r="F556" s="1235">
        <v>143</v>
      </c>
      <c r="G556" s="1235" t="s">
        <v>37</v>
      </c>
      <c r="H556" s="1235" t="s">
        <v>37</v>
      </c>
      <c r="I556" s="889">
        <v>35.31</v>
      </c>
      <c r="J556" s="669">
        <f t="shared" si="138"/>
        <v>3.540073633531577</v>
      </c>
      <c r="K556" s="908">
        <v>0.3125</v>
      </c>
      <c r="L556" s="911">
        <v>4</v>
      </c>
      <c r="M556" s="660">
        <f t="shared" si="139"/>
        <v>1.25</v>
      </c>
      <c r="N556" s="894" t="s">
        <v>163</v>
      </c>
      <c r="O556" s="757">
        <v>0.29249999999999998</v>
      </c>
      <c r="P556" s="885">
        <v>43727</v>
      </c>
      <c r="Q556" s="885">
        <v>43739</v>
      </c>
      <c r="R556" s="660">
        <f t="shared" si="140"/>
        <v>6.8376068376068435</v>
      </c>
      <c r="S556" s="721">
        <f>IF(INDEX(Historical!$D$7:$D$1379,MATCH(B556,Historical!$B$7:$B$1403,0))=0,"n/a",(INDEX(Historical!$C$7:$C$1381,MATCH(B556,Historical!$B$7:$B$1403,0))/INDEX(Historical!$D$7:$D$1379,MATCH(B556,Historical!$B$7:$B$1403,0))-1)*100)</f>
        <v>7.2072072072072002</v>
      </c>
      <c r="T556" s="721">
        <f>IF(INDEX(Historical!$F$7:$F$1372,MATCH(B556,Historical!$B$7:$B$1403,0))=0,"n/a",((INDEX(Historical!$C$7:$C$1381,MATCH(B556,Historical!$B$7:$B$1403,0))/INDEX(Historical!$F$7:$F$1372,MATCH(B556,Historical!$B$7:$B$1403,0)))^(1/3)-1)*100)</f>
        <v>6.8679426106305508</v>
      </c>
      <c r="U556" s="721">
        <f>IF(INDEX(Historical!$H$7:$H$1372,MATCH(B556,Historical!$B$7:$B$1403,0))=0,"n/a",((INDEX(Historical!$C$7:$C$1381,MATCH(B556,Historical!$B$7:$B$1403,0))/INDEX(Historical!$H$7:$H$1372,MATCH(B556,Historical!$B$7:$B$1403,0)))^(1/5)-1)*100)</f>
        <v>6.8356432797128219</v>
      </c>
      <c r="V556" s="721">
        <f>IF(INDEX(Historical!$O$7:$O$1372,MATCH(B556,Historical!$B$7:$B$1403,0))=0,"n/a",((INDEX(Historical!$C$7:$C$1381,MATCH(B556,Historical!$B$7:$B$1403,0))/INDEX(Historical!$O$7:$O$1372,MATCH(B556,Historical!$B$7:$B$1403,0)))^(1/10)-1)*100)</f>
        <v>6.7371314959294937</v>
      </c>
      <c r="W556" s="722">
        <f t="shared" si="141"/>
        <v>1.0146222147872352</v>
      </c>
      <c r="X556" s="723">
        <f t="shared" si="142"/>
        <v>2.7342573118851288</v>
      </c>
      <c r="Y556" s="682"/>
      <c r="Z556" s="669">
        <f t="shared" si="143"/>
        <v>65.789473684210535</v>
      </c>
      <c r="AA556" s="910">
        <f t="shared" si="144"/>
        <v>18.584210526315793</v>
      </c>
      <c r="AB556" s="911">
        <v>9</v>
      </c>
      <c r="AC556" s="889">
        <v>1.9</v>
      </c>
      <c r="AD556" s="889">
        <v>3.1</v>
      </c>
      <c r="AE556" s="889">
        <v>1.41</v>
      </c>
      <c r="AF556" s="889">
        <v>1.78</v>
      </c>
      <c r="AG556" s="889">
        <v>10.6</v>
      </c>
      <c r="AH556" s="889">
        <v>6.5</v>
      </c>
      <c r="AI556" s="889">
        <v>13.16</v>
      </c>
      <c r="AJ556" s="889">
        <v>2.5</v>
      </c>
      <c r="AK556" s="889">
        <v>6</v>
      </c>
      <c r="AL556" s="902">
        <v>3390</v>
      </c>
      <c r="AM556" s="896">
        <v>0.89999999999999991</v>
      </c>
      <c r="AN556" s="889">
        <v>1.07</v>
      </c>
      <c r="AO556" s="762">
        <f t="shared" si="145"/>
        <v>-8.2084936130713935</v>
      </c>
      <c r="AP556" s="763">
        <f t="shared" si="146"/>
        <v>10.3757169132444</v>
      </c>
      <c r="AQ556" s="912">
        <f t="shared" si="147"/>
        <v>21.252527555496712</v>
      </c>
      <c r="AR556" s="669">
        <f>INDEX(Historical!$C$7:$C$1381,MATCH(B556,Historical!$B$7:$B$1403,0))*IF(AH556="n/a",1.03,IF(AH556&lt;0,1.01,IF(AH556&gt;10,1.1,(1+AH556/100))))</f>
        <v>1.26735</v>
      </c>
      <c r="AS556" s="910">
        <f t="shared" si="148"/>
        <v>1.394085</v>
      </c>
      <c r="AT556" s="910">
        <f t="shared" si="153"/>
        <v>1.4777301</v>
      </c>
      <c r="AU556" s="910">
        <f t="shared" si="153"/>
        <v>1.5663939060000001</v>
      </c>
      <c r="AV556" s="910">
        <f t="shared" si="153"/>
        <v>1.6603775403600001</v>
      </c>
      <c r="AW556" s="669">
        <f t="shared" si="149"/>
        <v>7.3659365463599995</v>
      </c>
      <c r="AX556" s="770">
        <f t="shared" si="150"/>
        <v>20.860766203228547</v>
      </c>
      <c r="AY556" s="959">
        <v>0.43</v>
      </c>
      <c r="AZ556" s="896">
        <v>-5.34</v>
      </c>
      <c r="BA556" s="896">
        <v>-31.04</v>
      </c>
      <c r="BB556" s="896">
        <v>-18.11</v>
      </c>
      <c r="BC556" s="896">
        <v>-22.009999999999998</v>
      </c>
      <c r="BE556" s="641">
        <v>1996</v>
      </c>
      <c r="BF556" s="922">
        <f t="shared" si="151"/>
        <v>2</v>
      </c>
      <c r="BG556" s="906">
        <v>3.9</v>
      </c>
    </row>
    <row r="557" spans="1:59" ht="11.25" customHeight="1" x14ac:dyDescent="0.2">
      <c r="A557" s="895" t="s">
        <v>702</v>
      </c>
      <c r="B557" s="899" t="s">
        <v>703</v>
      </c>
      <c r="C557" s="957" t="s">
        <v>246</v>
      </c>
      <c r="D557" s="957" t="s">
        <v>4374</v>
      </c>
      <c r="E557" s="754">
        <v>18</v>
      </c>
      <c r="F557" s="1235">
        <v>191</v>
      </c>
      <c r="G557" s="1235" t="s">
        <v>115</v>
      </c>
      <c r="H557" s="1235" t="s">
        <v>115</v>
      </c>
      <c r="I557" s="898">
        <v>89.38</v>
      </c>
      <c r="J557" s="669">
        <f t="shared" si="138"/>
        <v>1.0964421570821214</v>
      </c>
      <c r="K557" s="901">
        <v>0.245</v>
      </c>
      <c r="L557" s="911">
        <v>4</v>
      </c>
      <c r="M557" s="660">
        <f t="shared" si="139"/>
        <v>0.98</v>
      </c>
      <c r="N557" s="894" t="s">
        <v>163</v>
      </c>
      <c r="O557" s="756">
        <v>0.22</v>
      </c>
      <c r="P557" s="885">
        <v>43797</v>
      </c>
      <c r="Q557" s="885">
        <v>43831</v>
      </c>
      <c r="R557" s="660">
        <f t="shared" si="140"/>
        <v>11.36363636363636</v>
      </c>
      <c r="S557" s="721">
        <f>IF(INDEX(Historical!$D$7:$D$1379,MATCH(B557,Historical!$B$7:$B$1403,0))=0,"n/a",(INDEX(Historical!$C$7:$C$1381,MATCH(B557,Historical!$B$7:$B$1403,0))/INDEX(Historical!$D$7:$D$1379,MATCH(B557,Historical!$B$7:$B$1403,0))-1)*100)</f>
        <v>9.9999999999999858</v>
      </c>
      <c r="T557" s="721">
        <f>IF(INDEX(Historical!$F$7:$F$1372,MATCH(B557,Historical!$B$7:$B$1403,0))=0,"n/a",((INDEX(Historical!$C$7:$C$1381,MATCH(B557,Historical!$B$7:$B$1403,0))/INDEX(Historical!$F$7:$F$1372,MATCH(B557,Historical!$B$7:$B$1403,0)))^(1/3)-1)*100)</f>
        <v>11.199004528465784</v>
      </c>
      <c r="U557" s="721">
        <f>IF(INDEX(Historical!$H$7:$H$1372,MATCH(B557,Historical!$B$7:$B$1403,0))=0,"n/a",((INDEX(Historical!$C$7:$C$1381,MATCH(B557,Historical!$B$7:$B$1403,0))/INDEX(Historical!$H$7:$H$1372,MATCH(B557,Historical!$B$7:$B$1403,0)))^(1/5)-1)*100)</f>
        <v>12.888132073019754</v>
      </c>
      <c r="V557" s="721">
        <f>IF(INDEX(Historical!$O$7:$O$1372,MATCH(B557,Historical!$B$7:$B$1403,0))=0,"n/a",((INDEX(Historical!$C$7:$C$1381,MATCH(B557,Historical!$B$7:$B$1403,0))/INDEX(Historical!$O$7:$O$1372,MATCH(B557,Historical!$B$7:$B$1403,0)))^(1/10)-1)*100)</f>
        <v>13.18640056714273</v>
      </c>
      <c r="W557" s="722">
        <f t="shared" si="141"/>
        <v>0.97738059809390387</v>
      </c>
      <c r="X557" s="723">
        <f t="shared" si="142"/>
        <v>1.1823974378917206</v>
      </c>
      <c r="Y557" s="679"/>
      <c r="Z557" s="669">
        <f t="shared" si="143"/>
        <v>34.385964912280699</v>
      </c>
      <c r="AA557" s="910">
        <f t="shared" si="144"/>
        <v>31.361403508771929</v>
      </c>
      <c r="AB557" s="911">
        <v>5</v>
      </c>
      <c r="AC557" s="889">
        <v>2.85</v>
      </c>
      <c r="AD557" s="889">
        <v>1.87</v>
      </c>
      <c r="AE557" s="889">
        <v>3.49</v>
      </c>
      <c r="AF557" s="889">
        <v>14.92</v>
      </c>
      <c r="AG557" s="889">
        <v>50</v>
      </c>
      <c r="AH557" s="889">
        <v>4.1000000000000005</v>
      </c>
      <c r="AI557" s="889">
        <v>16.809999999999999</v>
      </c>
      <c r="AJ557" s="889">
        <v>10.9</v>
      </c>
      <c r="AK557" s="889">
        <v>16.78</v>
      </c>
      <c r="AL557" s="902">
        <v>142360</v>
      </c>
      <c r="AM557" s="896">
        <v>1.2</v>
      </c>
      <c r="AN557" s="889">
        <v>0.4</v>
      </c>
      <c r="AO557" s="762">
        <f t="shared" si="145"/>
        <v>-17.376829278670051</v>
      </c>
      <c r="AP557" s="763">
        <f t="shared" si="146"/>
        <v>13.984574230101876</v>
      </c>
      <c r="AQ557" s="912">
        <f t="shared" si="147"/>
        <v>356.02735802477514</v>
      </c>
      <c r="AR557" s="669">
        <f>INDEX(Historical!$C$7:$C$1381,MATCH(B557,Historical!$B$7:$B$1403,0))*IF(AH557="n/a",1.03,IF(AH557&lt;0,1.01,IF(AH557&gt;10,1.1,(1+AH557/100))))</f>
        <v>0.91607999999999989</v>
      </c>
      <c r="AS557" s="910">
        <f t="shared" si="148"/>
        <v>1.0076879999999999</v>
      </c>
      <c r="AT557" s="910">
        <f t="shared" si="153"/>
        <v>1.1084567999999999</v>
      </c>
      <c r="AU557" s="910">
        <f t="shared" si="153"/>
        <v>1.2193024800000001</v>
      </c>
      <c r="AV557" s="910">
        <f t="shared" si="153"/>
        <v>1.3412327280000003</v>
      </c>
      <c r="AW557" s="669">
        <f t="shared" si="149"/>
        <v>5.5927600079999999</v>
      </c>
      <c r="AX557" s="770">
        <f t="shared" si="150"/>
        <v>6.2572835175654511</v>
      </c>
      <c r="AY557" s="959">
        <v>0.85</v>
      </c>
      <c r="AZ557" s="896">
        <v>15.97</v>
      </c>
      <c r="BA557" s="896">
        <v>-15.379999999999999</v>
      </c>
      <c r="BB557" s="896">
        <v>-11.129999999999999</v>
      </c>
      <c r="BC557" s="896">
        <v>-1.6500000000000001</v>
      </c>
      <c r="BE557" s="641">
        <v>2003</v>
      </c>
      <c r="BF557" s="922">
        <f t="shared" si="151"/>
        <v>1</v>
      </c>
      <c r="BG557" s="906">
        <v>18.399999999999999</v>
      </c>
    </row>
    <row r="558" spans="1:59" ht="11.25" customHeight="1" x14ac:dyDescent="0.2">
      <c r="A558" s="887" t="s">
        <v>689</v>
      </c>
      <c r="B558" s="899" t="s">
        <v>690</v>
      </c>
      <c r="C558" s="957" t="s">
        <v>108</v>
      </c>
      <c r="D558" s="957" t="s">
        <v>4355</v>
      </c>
      <c r="E558" s="754">
        <v>20</v>
      </c>
      <c r="F558" s="1235">
        <v>170</v>
      </c>
      <c r="G558" s="1235" t="s">
        <v>106</v>
      </c>
      <c r="H558" s="1235" t="s">
        <v>106</v>
      </c>
      <c r="I558" s="898">
        <v>34.950000000000003</v>
      </c>
      <c r="J558" s="669">
        <f t="shared" si="138"/>
        <v>4.1201716738197423</v>
      </c>
      <c r="K558" s="908">
        <v>0.72</v>
      </c>
      <c r="L558" s="911">
        <v>2</v>
      </c>
      <c r="M558" s="660">
        <f t="shared" si="139"/>
        <v>1.44</v>
      </c>
      <c r="N558" s="894" t="s">
        <v>577</v>
      </c>
      <c r="O558" s="757">
        <v>0.67</v>
      </c>
      <c r="P558" s="885">
        <v>43790</v>
      </c>
      <c r="Q558" s="885">
        <v>43800</v>
      </c>
      <c r="R558" s="660">
        <f t="shared" si="140"/>
        <v>7.4626865671641687</v>
      </c>
      <c r="S558" s="721">
        <f>IF(INDEX(Historical!$D$7:$D$1379,MATCH(B558,Historical!$B$7:$B$1403,0))=0,"n/a",(INDEX(Historical!$C$7:$C$1381,MATCH(B558,Historical!$B$7:$B$1403,0))/INDEX(Historical!$D$7:$D$1379,MATCH(B558,Historical!$B$7:$B$1403,0))-1)*100)</f>
        <v>14.876033057851235</v>
      </c>
      <c r="T558" s="721">
        <f>IF(INDEX(Historical!$F$7:$F$1372,MATCH(B558,Historical!$B$7:$B$1403,0))=0,"n/a",((INDEX(Historical!$C$7:$C$1381,MATCH(B558,Historical!$B$7:$B$1403,0))/INDEX(Historical!$F$7:$F$1372,MATCH(B558,Historical!$B$7:$B$1403,0)))^(1/3)-1)*100)</f>
        <v>6.2149389148172585</v>
      </c>
      <c r="U558" s="721">
        <f>IF(INDEX(Historical!$H$7:$H$1372,MATCH(B558,Historical!$B$7:$B$1403,0))=0,"n/a",((INDEX(Historical!$C$7:$C$1381,MATCH(B558,Historical!$B$7:$B$1403,0))/INDEX(Historical!$H$7:$H$1372,MATCH(B558,Historical!$B$7:$B$1403,0)))^(1/5)-1)*100)</f>
        <v>4.2286880778094282</v>
      </c>
      <c r="V558" s="721">
        <f>IF(INDEX(Historical!$O$7:$O$1372,MATCH(B558,Historical!$B$7:$B$1403,0))=0,"n/a",((INDEX(Historical!$C$7:$C$1381,MATCH(B558,Historical!$B$7:$B$1403,0))/INDEX(Historical!$O$7:$O$1372,MATCH(B558,Historical!$B$7:$B$1403,0)))^(1/10)-1)*100)</f>
        <v>5.165563064359957</v>
      </c>
      <c r="W558" s="722">
        <f t="shared" si="141"/>
        <v>0.81863061686062044</v>
      </c>
      <c r="X558" s="723" t="str">
        <f t="shared" si="142"/>
        <v>n/a</v>
      </c>
      <c r="Y558" s="900"/>
      <c r="Z558" s="669">
        <f t="shared" si="143"/>
        <v>54.339622641509436</v>
      </c>
      <c r="AA558" s="910">
        <f t="shared" si="144"/>
        <v>13.188679245283021</v>
      </c>
      <c r="AB558" s="911">
        <v>12</v>
      </c>
      <c r="AC558" s="889">
        <v>2.65</v>
      </c>
      <c r="AD558" s="889" t="s">
        <v>136</v>
      </c>
      <c r="AE558" s="889">
        <v>5.04</v>
      </c>
      <c r="AF558" s="889">
        <v>1.21</v>
      </c>
      <c r="AG558" s="889">
        <v>9.3000000000000007</v>
      </c>
      <c r="AH558" s="889">
        <v>3.2</v>
      </c>
      <c r="AI558" s="889">
        <v>0.8</v>
      </c>
      <c r="AJ558" s="889">
        <v>-1.9</v>
      </c>
      <c r="AK558" s="889" t="s">
        <v>136</v>
      </c>
      <c r="AL558" s="902">
        <v>227.52</v>
      </c>
      <c r="AM558" s="896">
        <v>0.1</v>
      </c>
      <c r="AN558" s="889">
        <v>0</v>
      </c>
      <c r="AO558" s="762">
        <f t="shared" si="145"/>
        <v>-4.8398194936538506</v>
      </c>
      <c r="AP558" s="763">
        <f t="shared" si="146"/>
        <v>8.3488597516291705</v>
      </c>
      <c r="AQ558" s="912">
        <f t="shared" si="147"/>
        <v>-15.782551592011506</v>
      </c>
      <c r="AR558" s="669">
        <f>INDEX(Historical!$C$7:$C$1381,MATCH(B558,Historical!$B$7:$B$1403,0))*IF(AH558="n/a",1.03,IF(AH558&lt;0,1.01,IF(AH558&gt;10,1.1,(1+AH558/100))))</f>
        <v>1.43448</v>
      </c>
      <c r="AS558" s="910">
        <f t="shared" si="148"/>
        <v>1.4459558399999999</v>
      </c>
      <c r="AT558" s="910">
        <f t="shared" si="153"/>
        <v>1.4893345151999999</v>
      </c>
      <c r="AU558" s="910">
        <f t="shared" si="153"/>
        <v>1.5340145506559999</v>
      </c>
      <c r="AV558" s="910">
        <f t="shared" si="153"/>
        <v>1.58003498717568</v>
      </c>
      <c r="AW558" s="669">
        <f t="shared" si="149"/>
        <v>7.4838198930316802</v>
      </c>
      <c r="AX558" s="770">
        <f t="shared" si="150"/>
        <v>21.412932455026265</v>
      </c>
      <c r="AY558" s="959">
        <v>0.53</v>
      </c>
      <c r="AZ558" s="896">
        <v>7.4700000000000006</v>
      </c>
      <c r="BA558" s="896">
        <v>-28.4</v>
      </c>
      <c r="BB558" s="896">
        <v>-17.190000000000001</v>
      </c>
      <c r="BC558" s="896">
        <v>-12</v>
      </c>
      <c r="BE558" s="641">
        <v>2001</v>
      </c>
      <c r="BF558" s="922">
        <f t="shared" si="151"/>
        <v>2</v>
      </c>
      <c r="BG558" s="906">
        <v>1.4000000000000001</v>
      </c>
    </row>
    <row r="559" spans="1:59" ht="11.25" customHeight="1" x14ac:dyDescent="0.2">
      <c r="A559" s="905" t="s">
        <v>4578</v>
      </c>
      <c r="B559" s="899" t="s">
        <v>4543</v>
      </c>
      <c r="C559" s="957" t="s">
        <v>108</v>
      </c>
      <c r="D559" s="957" t="s">
        <v>4360</v>
      </c>
      <c r="E559" s="754">
        <v>5</v>
      </c>
      <c r="F559" s="1235">
        <v>853</v>
      </c>
      <c r="G559" s="1235" t="s">
        <v>106</v>
      </c>
      <c r="H559" s="1235" t="s">
        <v>106</v>
      </c>
      <c r="I559" s="898">
        <v>53.1</v>
      </c>
      <c r="J559" s="669">
        <f t="shared" si="138"/>
        <v>1.5065913370998119</v>
      </c>
      <c r="K559" s="901">
        <v>0.2</v>
      </c>
      <c r="L559" s="911">
        <v>4</v>
      </c>
      <c r="M559" s="660">
        <f t="shared" si="139"/>
        <v>0.8</v>
      </c>
      <c r="N559" s="894" t="s">
        <v>518</v>
      </c>
      <c r="O559" s="756">
        <v>0.18</v>
      </c>
      <c r="P559" s="885">
        <v>43796</v>
      </c>
      <c r="Q559" s="885">
        <v>43812</v>
      </c>
      <c r="R559" s="660">
        <f t="shared" si="140"/>
        <v>11.111111111111121</v>
      </c>
      <c r="S559" s="721">
        <f>IF(INDEX(Historical!$D$7:$D$1379,MATCH(B559,Historical!$B$7:$B$1403,0))=0,"n/a",(INDEX(Historical!$C$7:$C$1381,MATCH(B559,Historical!$B$7:$B$1403,0))/INDEX(Historical!$D$7:$D$1379,MATCH(B559,Historical!$B$7:$B$1403,0))-1)*100)</f>
        <v>12.12121212121211</v>
      </c>
      <c r="T559" s="721">
        <f>IF(INDEX(Historical!$F$7:$F$1372,MATCH(B559,Historical!$B$7:$B$1403,0))=0,"n/a",((INDEX(Historical!$C$7:$C$1381,MATCH(B559,Historical!$B$7:$B$1403,0))/INDEX(Historical!$F$7:$F$1372,MATCH(B559,Historical!$B$7:$B$1403,0)))^(1/3)-1)*100)</f>
        <v>13.960384306101293</v>
      </c>
      <c r="U559" s="721">
        <f>IF(INDEX(Historical!$H$7:$H$1372,MATCH(B559,Historical!$B$7:$B$1403,0))=0,"n/a",((INDEX(Historical!$C$7:$C$1381,MATCH(B559,Historical!$B$7:$B$1403,0))/INDEX(Historical!$H$7:$H$1372,MATCH(B559,Historical!$B$7:$B$1403,0)))^(1/5)-1)*100)</f>
        <v>13.09264089979596</v>
      </c>
      <c r="V559" s="721">
        <f>IF(INDEX(Historical!$O$7:$O$1372,MATCH(B559,Historical!$B$7:$B$1403,0))=0,"n/a",((INDEX(Historical!$C$7:$C$1381,MATCH(B559,Historical!$B$7:$B$1403,0))/INDEX(Historical!$O$7:$O$1372,MATCH(B559,Historical!$B$7:$B$1403,0)))^(1/10)-1)*100)</f>
        <v>26.594071548535013</v>
      </c>
      <c r="W559" s="722">
        <f t="shared" si="141"/>
        <v>0.49231426921227467</v>
      </c>
      <c r="X559" s="723" t="str">
        <f t="shared" si="142"/>
        <v>n/a</v>
      </c>
      <c r="Y559" s="900"/>
      <c r="Z559" s="669">
        <f t="shared" si="143"/>
        <v>26.845637583892618</v>
      </c>
      <c r="AA559" s="910">
        <f t="shared" si="144"/>
        <v>17.818791946308725</v>
      </c>
      <c r="AB559" s="911">
        <v>12</v>
      </c>
      <c r="AC559" s="889">
        <v>2.98</v>
      </c>
      <c r="AD559" s="889" t="s">
        <v>136</v>
      </c>
      <c r="AE559" s="889">
        <v>1.24</v>
      </c>
      <c r="AF559" s="889">
        <v>0.9</v>
      </c>
      <c r="AG559" s="889">
        <v>5.0999999999999996</v>
      </c>
      <c r="AH559" s="889">
        <v>20.599999999999998</v>
      </c>
      <c r="AI559" s="889">
        <v>-0.04</v>
      </c>
      <c r="AJ559" s="889">
        <v>-3.1</v>
      </c>
      <c r="AK559" s="889">
        <v>-6.9099999999999993</v>
      </c>
      <c r="AL559" s="902">
        <v>2120</v>
      </c>
      <c r="AM559" s="896">
        <v>7.1999999999999993</v>
      </c>
      <c r="AN559" s="889">
        <v>8.9</v>
      </c>
      <c r="AO559" s="762">
        <f t="shared" si="145"/>
        <v>-3.2195597094129536</v>
      </c>
      <c r="AP559" s="763">
        <f t="shared" si="146"/>
        <v>14.599232236895771</v>
      </c>
      <c r="AQ559" s="912">
        <f t="shared" si="147"/>
        <v>-15.575378126262896</v>
      </c>
      <c r="AR559" s="669">
        <f>INDEX(Historical!$C$7:$C$1381,MATCH(B559,Historical!$B$7:$B$1403,0))*IF(AH559="n/a",1.03,IF(AH559&lt;0,1.01,IF(AH559&gt;10,1.1,(1+AH559/100))))</f>
        <v>0.81400000000000006</v>
      </c>
      <c r="AS559" s="910">
        <f t="shared" si="148"/>
        <v>0.82214000000000009</v>
      </c>
      <c r="AT559" s="910">
        <f t="shared" si="153"/>
        <v>0.83036140000000014</v>
      </c>
      <c r="AU559" s="910">
        <f t="shared" si="153"/>
        <v>0.83866501400000015</v>
      </c>
      <c r="AV559" s="910">
        <f t="shared" si="153"/>
        <v>0.84705166414000022</v>
      </c>
      <c r="AW559" s="669">
        <f t="shared" si="149"/>
        <v>4.1522180781400007</v>
      </c>
      <c r="AX559" s="770">
        <f t="shared" si="150"/>
        <v>7.8196197328436927</v>
      </c>
      <c r="AY559" s="959">
        <v>0.31</v>
      </c>
      <c r="AZ559" s="896">
        <v>1.03</v>
      </c>
      <c r="BA559" s="896">
        <v>-24.11</v>
      </c>
      <c r="BB559" s="896">
        <v>-9.74</v>
      </c>
      <c r="BC559" s="896">
        <v>-13.38</v>
      </c>
      <c r="BE559" s="641">
        <v>2015</v>
      </c>
      <c r="BF559" s="922">
        <f t="shared" si="151"/>
        <v>0</v>
      </c>
      <c r="BG559" s="906">
        <v>0.5</v>
      </c>
    </row>
    <row r="560" spans="1:59" s="796" customFormat="1" ht="11.25" customHeight="1" x14ac:dyDescent="0.2">
      <c r="A560" s="777" t="s">
        <v>300</v>
      </c>
      <c r="B560" s="804" t="s">
        <v>301</v>
      </c>
      <c r="C560" s="957" t="s">
        <v>4335</v>
      </c>
      <c r="D560" s="957" t="s">
        <v>4336</v>
      </c>
      <c r="E560" s="778">
        <v>30</v>
      </c>
      <c r="F560" s="1235">
        <v>91</v>
      </c>
      <c r="G560" s="1234" t="s">
        <v>37</v>
      </c>
      <c r="H560" s="1234" t="s">
        <v>37</v>
      </c>
      <c r="I560" s="789">
        <v>50.85</v>
      </c>
      <c r="J560" s="780">
        <f t="shared" si="138"/>
        <v>4.0511307767944933</v>
      </c>
      <c r="K560" s="802">
        <v>0.51500000000000001</v>
      </c>
      <c r="L560" s="782">
        <v>4</v>
      </c>
      <c r="M560" s="783">
        <f t="shared" si="139"/>
        <v>2.06</v>
      </c>
      <c r="N560" s="784" t="s">
        <v>107</v>
      </c>
      <c r="O560" s="803">
        <v>0.5</v>
      </c>
      <c r="P560" s="786">
        <v>43676</v>
      </c>
      <c r="Q560" s="786">
        <v>43692</v>
      </c>
      <c r="R560" s="783">
        <f t="shared" si="140"/>
        <v>3.0000000000000027</v>
      </c>
      <c r="S560" s="721">
        <f>IF(INDEX(Historical!$D$7:$D$1379,MATCH(B560,Historical!$B$7:$B$1403,0))=0,"n/a",(INDEX(Historical!$C$7:$C$1381,MATCH(B560,Historical!$B$7:$B$1403,0))/INDEX(Historical!$D$7:$D$1379,MATCH(B560,Historical!$B$7:$B$1403,0))-1)*100)</f>
        <v>4.102564102564088</v>
      </c>
      <c r="T560" s="721">
        <f>IF(INDEX(Historical!$F$7:$F$1372,MATCH(B560,Historical!$B$7:$B$1403,0))=0,"n/a",((INDEX(Historical!$C$7:$C$1381,MATCH(B560,Historical!$B$7:$B$1403,0))/INDEX(Historical!$F$7:$F$1372,MATCH(B560,Historical!$B$7:$B$1403,0)))^(1/3)-1)*100)</f>
        <v>4.4781190331791842</v>
      </c>
      <c r="U560" s="721">
        <f>IF(INDEX(Historical!$H$7:$H$1372,MATCH(B560,Historical!$B$7:$B$1403,0))=0,"n/a",((INDEX(Historical!$C$7:$C$1381,MATCH(B560,Historical!$B$7:$B$1403,0))/INDEX(Historical!$H$7:$H$1372,MATCH(B560,Historical!$B$7:$B$1403,0)))^(1/5)-1)*100)</f>
        <v>4.2323234444577196</v>
      </c>
      <c r="V560" s="721">
        <f>IF(INDEX(Historical!$O$7:$O$1372,MATCH(B560,Historical!$B$7:$B$1403,0))=0,"n/a",((INDEX(Historical!$C$7:$C$1381,MATCH(B560,Historical!$B$7:$B$1403,0))/INDEX(Historical!$O$7:$O$1372,MATCH(B560,Historical!$B$7:$B$1403,0)))^(1/10)-1)*100)</f>
        <v>3.0719465400570911</v>
      </c>
      <c r="W560" s="722">
        <f t="shared" si="141"/>
        <v>1.377733430341227</v>
      </c>
      <c r="X560" s="723">
        <f t="shared" si="142"/>
        <v>0.66130053819651868</v>
      </c>
      <c r="Y560" s="804"/>
      <c r="Z560" s="780">
        <f t="shared" si="143"/>
        <v>132.05128205128204</v>
      </c>
      <c r="AA560" s="788">
        <f t="shared" si="144"/>
        <v>32.596153846153847</v>
      </c>
      <c r="AB560" s="782">
        <v>12</v>
      </c>
      <c r="AC560" s="789">
        <v>1.56</v>
      </c>
      <c r="AD560" s="789">
        <v>3.25</v>
      </c>
      <c r="AE560" s="789">
        <v>13.01</v>
      </c>
      <c r="AF560" s="789">
        <v>2.1800000000000002</v>
      </c>
      <c r="AG560" s="789">
        <v>6.8000000000000007</v>
      </c>
      <c r="AH560" s="789">
        <v>-5.3</v>
      </c>
      <c r="AI560" s="789">
        <v>5.88</v>
      </c>
      <c r="AJ560" s="789">
        <v>6.4</v>
      </c>
      <c r="AK560" s="789">
        <v>10</v>
      </c>
      <c r="AL560" s="790">
        <v>8730</v>
      </c>
      <c r="AM560" s="791">
        <v>0.8</v>
      </c>
      <c r="AN560" s="789">
        <v>0.75</v>
      </c>
      <c r="AO560" s="792">
        <f t="shared" si="145"/>
        <v>-24.312699624901633</v>
      </c>
      <c r="AP560" s="793">
        <f t="shared" si="146"/>
        <v>8.2834542212522138</v>
      </c>
      <c r="AQ560" s="794">
        <f t="shared" si="147"/>
        <v>77.713396461975506</v>
      </c>
      <c r="AR560" s="669">
        <f>INDEX(Historical!$C$7:$C$1381,MATCH(B560,Historical!$B$7:$B$1403,0))*IF(AH560="n/a",1.03,IF(AH560&lt;0,1.01,IF(AH560&gt;10,1.1,(1+AH560/100))))</f>
        <v>2.0503</v>
      </c>
      <c r="AS560" s="788">
        <f t="shared" si="148"/>
        <v>2.1708576399999999</v>
      </c>
      <c r="AT560" s="788">
        <f t="shared" si="153"/>
        <v>2.387943404</v>
      </c>
      <c r="AU560" s="788">
        <f t="shared" si="153"/>
        <v>2.6267377444000002</v>
      </c>
      <c r="AV560" s="788">
        <f t="shared" si="153"/>
        <v>2.8894115188400002</v>
      </c>
      <c r="AW560" s="780">
        <f t="shared" si="149"/>
        <v>12.125250307239998</v>
      </c>
      <c r="AX560" s="795">
        <f t="shared" si="150"/>
        <v>23.845133347571284</v>
      </c>
      <c r="AY560" s="960">
        <v>0.14000000000000001</v>
      </c>
      <c r="AZ560" s="791">
        <v>1.05</v>
      </c>
      <c r="BA560" s="791">
        <v>-14.19</v>
      </c>
      <c r="BB560" s="791">
        <v>-7.57</v>
      </c>
      <c r="BC560" s="791">
        <v>-7.46</v>
      </c>
      <c r="BD560" s="1233"/>
      <c r="BE560" s="641">
        <v>1990</v>
      </c>
      <c r="BF560" s="922">
        <f t="shared" si="151"/>
        <v>3</v>
      </c>
      <c r="BG560" s="847">
        <v>3.5000000000000004</v>
      </c>
    </row>
    <row r="561" spans="1:59" ht="11.25" customHeight="1" x14ac:dyDescent="0.2">
      <c r="A561" s="895" t="s">
        <v>707</v>
      </c>
      <c r="B561" s="899" t="s">
        <v>708</v>
      </c>
      <c r="C561" s="957" t="s">
        <v>112</v>
      </c>
      <c r="D561" s="957" t="s">
        <v>4361</v>
      </c>
      <c r="E561" s="754">
        <v>16</v>
      </c>
      <c r="F561" s="1235">
        <v>235</v>
      </c>
      <c r="G561" s="1235" t="s">
        <v>37</v>
      </c>
      <c r="H561" s="1235" t="s">
        <v>37</v>
      </c>
      <c r="I561" s="898">
        <v>328.84</v>
      </c>
      <c r="J561" s="669">
        <f t="shared" si="138"/>
        <v>1.6056440822284395</v>
      </c>
      <c r="K561" s="901">
        <v>1.32</v>
      </c>
      <c r="L561" s="911">
        <v>4</v>
      </c>
      <c r="M561" s="660">
        <f t="shared" si="139"/>
        <v>5.28</v>
      </c>
      <c r="N561" s="894" t="s">
        <v>709</v>
      </c>
      <c r="O561" s="756">
        <v>1.2</v>
      </c>
      <c r="P561" s="885">
        <v>43616</v>
      </c>
      <c r="Q561" s="885">
        <v>43635</v>
      </c>
      <c r="R561" s="660">
        <f t="shared" si="140"/>
        <v>10.000000000000009</v>
      </c>
      <c r="S561" s="721">
        <f>IF(INDEX(Historical!$D$7:$D$1379,MATCH(B561,Historical!$B$7:$B$1403,0))=0,"n/a",(INDEX(Historical!$C$7:$C$1381,MATCH(B561,Historical!$B$7:$B$1403,0))/INDEX(Historical!$D$7:$D$1379,MATCH(B561,Historical!$B$7:$B$1403,0))-1)*100)</f>
        <v>9.7872340425531945</v>
      </c>
      <c r="T561" s="721">
        <f>IF(INDEX(Historical!$F$7:$F$1372,MATCH(B561,Historical!$B$7:$B$1403,0))=0,"n/a",((INDEX(Historical!$C$7:$C$1381,MATCH(B561,Historical!$B$7:$B$1403,0))/INDEX(Historical!$F$7:$F$1372,MATCH(B561,Historical!$B$7:$B$1403,0)))^(1/3)-1)*100)</f>
        <v>13.81352797806934</v>
      </c>
      <c r="U561" s="721">
        <f>IF(INDEX(Historical!$H$7:$H$1372,MATCH(B561,Historical!$B$7:$B$1403,0))=0,"n/a",((INDEX(Historical!$C$7:$C$1381,MATCH(B561,Historical!$B$7:$B$1403,0))/INDEX(Historical!$H$7:$H$1372,MATCH(B561,Historical!$B$7:$B$1403,0)))^(1/5)-1)*100)</f>
        <v>13.745986638356689</v>
      </c>
      <c r="V561" s="721">
        <f>IF(INDEX(Historical!$O$7:$O$1372,MATCH(B561,Historical!$B$7:$B$1403,0))=0,"n/a",((INDEX(Historical!$C$7:$C$1381,MATCH(B561,Historical!$B$7:$B$1403,0))/INDEX(Historical!$O$7:$O$1372,MATCH(B561,Historical!$B$7:$B$1403,0)))^(1/10)-1)*100)</f>
        <v>12.949284466830413</v>
      </c>
      <c r="W561" s="722">
        <f t="shared" si="141"/>
        <v>1.0615248026689836</v>
      </c>
      <c r="X561" s="723">
        <f t="shared" si="142"/>
        <v>2.1819026410089983</v>
      </c>
      <c r="Y561" s="899"/>
      <c r="Z561" s="669">
        <f t="shared" si="143"/>
        <v>40.091116173120732</v>
      </c>
      <c r="AA561" s="910">
        <f t="shared" si="144"/>
        <v>24.968868640850417</v>
      </c>
      <c r="AB561" s="911">
        <v>12</v>
      </c>
      <c r="AC561" s="889">
        <v>13.17</v>
      </c>
      <c r="AD561" s="889">
        <v>2.37</v>
      </c>
      <c r="AE561" s="889">
        <v>1.62</v>
      </c>
      <c r="AF561" s="889">
        <v>6.28</v>
      </c>
      <c r="AG561" s="889">
        <v>24.6</v>
      </c>
      <c r="AH561" s="889">
        <v>-26.6</v>
      </c>
      <c r="AI561" s="889">
        <v>12.620000000000001</v>
      </c>
      <c r="AJ561" s="889">
        <v>6.3</v>
      </c>
      <c r="AK561" s="889">
        <v>10.51</v>
      </c>
      <c r="AL561" s="902">
        <v>54860</v>
      </c>
      <c r="AM561" s="896">
        <v>0.2</v>
      </c>
      <c r="AN561" s="889">
        <v>1.57</v>
      </c>
      <c r="AO561" s="762">
        <f t="shared" si="145"/>
        <v>-9.6172379202652891</v>
      </c>
      <c r="AP561" s="763">
        <f t="shared" si="146"/>
        <v>15.351630720585128</v>
      </c>
      <c r="AQ561" s="912">
        <f t="shared" si="147"/>
        <v>163.99031553326228</v>
      </c>
      <c r="AR561" s="669">
        <f>INDEX(Historical!$C$7:$C$1381,MATCH(B561,Historical!$B$7:$B$1403,0))*IF(AH561="n/a",1.03,IF(AH561&lt;0,1.01,IF(AH561&gt;10,1.1,(1+AH561/100))))</f>
        <v>5.2115999999999998</v>
      </c>
      <c r="AS561" s="910">
        <f t="shared" si="148"/>
        <v>5.7327599999999999</v>
      </c>
      <c r="AT561" s="910">
        <f t="shared" si="153"/>
        <v>6.3060360000000006</v>
      </c>
      <c r="AU561" s="910">
        <f t="shared" si="153"/>
        <v>6.9366396000000012</v>
      </c>
      <c r="AV561" s="910">
        <f t="shared" si="153"/>
        <v>7.6303035600000015</v>
      </c>
      <c r="AW561" s="669">
        <f t="shared" si="149"/>
        <v>31.817339160000003</v>
      </c>
      <c r="AX561" s="770">
        <f t="shared" si="150"/>
        <v>9.6756292300206805</v>
      </c>
      <c r="AY561" s="959">
        <v>0.75</v>
      </c>
      <c r="AZ561" s="896">
        <v>24.9</v>
      </c>
      <c r="BA561" s="896">
        <v>-14.59</v>
      </c>
      <c r="BB561" s="896">
        <v>-9.67</v>
      </c>
      <c r="BC561" s="896">
        <v>-5.86</v>
      </c>
      <c r="BE561" s="641">
        <v>2004</v>
      </c>
      <c r="BF561" s="922">
        <f t="shared" si="151"/>
        <v>1</v>
      </c>
      <c r="BG561" s="906">
        <v>5.6000000000000005</v>
      </c>
    </row>
    <row r="562" spans="1:59" ht="11.25" customHeight="1" x14ac:dyDescent="0.2">
      <c r="A562" s="887" t="s">
        <v>1493</v>
      </c>
      <c r="B562" s="899" t="s">
        <v>1494</v>
      </c>
      <c r="C562" s="957" t="s">
        <v>123</v>
      </c>
      <c r="D562" s="957" t="s">
        <v>4382</v>
      </c>
      <c r="E562" s="754">
        <v>10</v>
      </c>
      <c r="F562" s="1235">
        <v>405</v>
      </c>
      <c r="G562" s="1235" t="s">
        <v>106</v>
      </c>
      <c r="H562" s="1235" t="s">
        <v>106</v>
      </c>
      <c r="I562" s="898">
        <v>57.77</v>
      </c>
      <c r="J562" s="669">
        <f t="shared" si="138"/>
        <v>3.2542842305694992</v>
      </c>
      <c r="K562" s="901">
        <v>0.47</v>
      </c>
      <c r="L562" s="911">
        <v>4</v>
      </c>
      <c r="M562" s="660">
        <f t="shared" si="139"/>
        <v>1.88</v>
      </c>
      <c r="N562" s="894" t="s">
        <v>998</v>
      </c>
      <c r="O562" s="756">
        <v>0.45</v>
      </c>
      <c r="P562" s="885">
        <v>43874</v>
      </c>
      <c r="Q562" s="885">
        <v>43893</v>
      </c>
      <c r="R562" s="660">
        <f t="shared" si="140"/>
        <v>4.4444444444444366</v>
      </c>
      <c r="S562" s="721">
        <f>IF(INDEX(Historical!$D$7:$D$1379,MATCH(B562,Historical!$B$7:$B$1403,0))=0,"n/a",(INDEX(Historical!$C$7:$C$1381,MATCH(B562,Historical!$B$7:$B$1403,0))/INDEX(Historical!$D$7:$D$1379,MATCH(B562,Historical!$B$7:$B$1403,0))-1)*100)</f>
        <v>9.7560975609756184</v>
      </c>
      <c r="T562" s="721">
        <f>IF(INDEX(Historical!$F$7:$F$1372,MATCH(B562,Historical!$B$7:$B$1403,0))=0,"n/a",((INDEX(Historical!$C$7:$C$1381,MATCH(B562,Historical!$B$7:$B$1403,0))/INDEX(Historical!$F$7:$F$1372,MATCH(B562,Historical!$B$7:$B$1403,0)))^(1/3)-1)*100)</f>
        <v>10.891823393038823</v>
      </c>
      <c r="U562" s="721">
        <f>IF(INDEX(Historical!$H$7:$H$1372,MATCH(B562,Historical!$B$7:$B$1403,0))=0,"n/a",((INDEX(Historical!$C$7:$C$1381,MATCH(B562,Historical!$B$7:$B$1403,0))/INDEX(Historical!$H$7:$H$1372,MATCH(B562,Historical!$B$7:$B$1403,0)))^(1/5)-1)*100)</f>
        <v>12.030033714161736</v>
      </c>
      <c r="V562" s="721">
        <f>IF(INDEX(Historical!$O$7:$O$1372,MATCH(B562,Historical!$B$7:$B$1403,0))=0,"n/a",((INDEX(Historical!$C$7:$C$1381,MATCH(B562,Historical!$B$7:$B$1403,0))/INDEX(Historical!$O$7:$O$1372,MATCH(B562,Historical!$B$7:$B$1403,0)))^(1/10)-1)*100)</f>
        <v>16.23080652394242</v>
      </c>
      <c r="W562" s="722">
        <f t="shared" si="141"/>
        <v>0.74118520828992496</v>
      </c>
      <c r="X562" s="723" t="str">
        <f t="shared" si="142"/>
        <v>n/a</v>
      </c>
      <c r="Y562" s="691"/>
      <c r="Z562" s="669">
        <f t="shared" si="143"/>
        <v>62.876254180601997</v>
      </c>
      <c r="AA562" s="910">
        <f t="shared" si="144"/>
        <v>19.321070234113712</v>
      </c>
      <c r="AB562" s="911">
        <v>12</v>
      </c>
      <c r="AC562" s="889">
        <v>2.99</v>
      </c>
      <c r="AD562" s="889">
        <v>3.86</v>
      </c>
      <c r="AE562" s="889">
        <v>0.99</v>
      </c>
      <c r="AF562" s="889">
        <v>2.4</v>
      </c>
      <c r="AG562" s="889">
        <v>12.6</v>
      </c>
      <c r="AH562" s="889">
        <v>-49.4</v>
      </c>
      <c r="AI562" s="889">
        <v>2.78</v>
      </c>
      <c r="AJ562" s="889">
        <v>-5.6000000000000005</v>
      </c>
      <c r="AK562" s="889">
        <v>5</v>
      </c>
      <c r="AL562" s="902">
        <v>976.89</v>
      </c>
      <c r="AM562" s="896">
        <v>0.8</v>
      </c>
      <c r="AN562" s="889">
        <v>0.5</v>
      </c>
      <c r="AO562" s="762">
        <f t="shared" si="145"/>
        <v>-4.036752289382477</v>
      </c>
      <c r="AP562" s="763">
        <f t="shared" si="146"/>
        <v>15.284317944731235</v>
      </c>
      <c r="AQ562" s="912">
        <f t="shared" si="147"/>
        <v>43.558843625374124</v>
      </c>
      <c r="AR562" s="669">
        <f>INDEX(Historical!$C$7:$C$1381,MATCH(B562,Historical!$B$7:$B$1403,0))*IF(AH562="n/a",1.03,IF(AH562&lt;0,1.01,IF(AH562&gt;10,1.1,(1+AH562/100))))</f>
        <v>1.8180000000000001</v>
      </c>
      <c r="AS562" s="910">
        <f t="shared" si="148"/>
        <v>1.8685404000000001</v>
      </c>
      <c r="AT562" s="910">
        <f t="shared" si="153"/>
        <v>1.9619674200000001</v>
      </c>
      <c r="AU562" s="910">
        <f t="shared" si="153"/>
        <v>2.0600657910000004</v>
      </c>
      <c r="AV562" s="910">
        <f t="shared" si="153"/>
        <v>2.1630690805500006</v>
      </c>
      <c r="AW562" s="669">
        <f t="shared" si="149"/>
        <v>9.8716426915500008</v>
      </c>
      <c r="AX562" s="770">
        <f t="shared" si="150"/>
        <v>17.087835713259476</v>
      </c>
      <c r="AY562" s="959">
        <v>1.29</v>
      </c>
      <c r="AZ562" s="896">
        <v>1.9300000000000002</v>
      </c>
      <c r="BA562" s="896">
        <v>-25.509999999999998</v>
      </c>
      <c r="BB562" s="896">
        <v>-15.379999999999999</v>
      </c>
      <c r="BC562" s="896">
        <v>-12.139999999999999</v>
      </c>
      <c r="BE562" s="641">
        <v>2011</v>
      </c>
      <c r="BF562" s="922">
        <f t="shared" si="151"/>
        <v>0</v>
      </c>
      <c r="BG562" s="906">
        <v>5.8999999999999995</v>
      </c>
    </row>
    <row r="563" spans="1:59" ht="11.25" customHeight="1" x14ac:dyDescent="0.2">
      <c r="A563" s="905" t="s">
        <v>4071</v>
      </c>
      <c r="B563" s="899" t="s">
        <v>4072</v>
      </c>
      <c r="C563" s="957" t="s">
        <v>112</v>
      </c>
      <c r="D563" s="957" t="s">
        <v>212</v>
      </c>
      <c r="E563" s="754">
        <v>6</v>
      </c>
      <c r="F563" s="1235">
        <v>811</v>
      </c>
      <c r="G563" s="1206" t="s">
        <v>106</v>
      </c>
      <c r="H563" s="1206" t="s">
        <v>106</v>
      </c>
      <c r="I563" s="898">
        <v>53.95</v>
      </c>
      <c r="J563" s="669">
        <f t="shared" si="138"/>
        <v>1.9277108433734937</v>
      </c>
      <c r="K563" s="901">
        <v>0.26</v>
      </c>
      <c r="L563" s="911">
        <v>4</v>
      </c>
      <c r="M563" s="660">
        <f t="shared" si="139"/>
        <v>1.04</v>
      </c>
      <c r="N563" s="894" t="s">
        <v>326</v>
      </c>
      <c r="O563" s="756">
        <v>0.25</v>
      </c>
      <c r="P563" s="885">
        <v>43893</v>
      </c>
      <c r="Q563" s="885">
        <v>43908</v>
      </c>
      <c r="R563" s="660">
        <f t="shared" si="140"/>
        <v>4.0000000000000036</v>
      </c>
      <c r="S563" s="721">
        <f>IF(INDEX(Historical!$D$7:$D$1379,MATCH(B563,Historical!$B$7:$B$1403,0))=0,"n/a",(INDEX(Historical!$C$7:$C$1381,MATCH(B563,Historical!$B$7:$B$1403,0))/INDEX(Historical!$D$7:$D$1379,MATCH(B563,Historical!$B$7:$B$1403,0))-1)*100)</f>
        <v>4.1666666666666741</v>
      </c>
      <c r="T563" s="721">
        <f>IF(INDEX(Historical!$F$7:$F$1372,MATCH(B563,Historical!$B$7:$B$1403,0))=0,"n/a",((INDEX(Historical!$C$7:$C$1381,MATCH(B563,Historical!$B$7:$B$1403,0))/INDEX(Historical!$F$7:$F$1372,MATCH(B563,Historical!$B$7:$B$1403,0)))^(1/3)-1)*100)</f>
        <v>5.983983294832651</v>
      </c>
      <c r="U563" s="721" t="str">
        <f>IF(INDEX(Historical!$H$7:$H$1372,MATCH(B563,Historical!$B$7:$B$1403,0))=0,"n/a",((INDEX(Historical!$C$7:$C$1381,MATCH(B563,Historical!$B$7:$B$1403,0))/INDEX(Historical!$H$7:$H$1372,MATCH(B563,Historical!$B$7:$B$1403,0)))^(1/5)-1)*100)</f>
        <v>n/a</v>
      </c>
      <c r="V563" s="721" t="str">
        <f>IF(INDEX(Historical!$O$7:$O$1372,MATCH(B563,Historical!$B$7:$B$1403,0))=0,"n/a",((INDEX(Historical!$C$7:$C$1381,MATCH(B563,Historical!$B$7:$B$1403,0))/INDEX(Historical!$O$7:$O$1372,MATCH(B563,Historical!$B$7:$B$1403,0)))^(1/10)-1)*100)</f>
        <v>n/a</v>
      </c>
      <c r="W563" s="722" t="str">
        <f t="shared" si="141"/>
        <v>n/a</v>
      </c>
      <c r="X563" s="723" t="str">
        <f t="shared" si="142"/>
        <v>n/a</v>
      </c>
      <c r="Y563" s="900"/>
      <c r="Z563" s="669">
        <f t="shared" si="143"/>
        <v>208</v>
      </c>
      <c r="AA563" s="910">
        <f t="shared" si="144"/>
        <v>107.9</v>
      </c>
      <c r="AB563" s="911">
        <v>12</v>
      </c>
      <c r="AC563" s="889">
        <v>0.5</v>
      </c>
      <c r="AD563" s="889">
        <v>18.02</v>
      </c>
      <c r="AE563" s="889">
        <v>0.75</v>
      </c>
      <c r="AF563" s="889">
        <v>1.27</v>
      </c>
      <c r="AG563" s="889">
        <v>1</v>
      </c>
      <c r="AH563" s="889">
        <v>-95.6</v>
      </c>
      <c r="AI563" s="889">
        <v>-18.420000000000002</v>
      </c>
      <c r="AJ563" s="889">
        <v>-2.2999999999999998</v>
      </c>
      <c r="AK563" s="889">
        <v>6</v>
      </c>
      <c r="AL563" s="902">
        <v>1120</v>
      </c>
      <c r="AM563" s="896">
        <v>1.6</v>
      </c>
      <c r="AN563" s="889">
        <v>0.76</v>
      </c>
      <c r="AO563" s="762" t="str">
        <f t="shared" si="145"/>
        <v>n/a</v>
      </c>
      <c r="AP563" s="763" t="str">
        <f t="shared" si="146"/>
        <v>n/a</v>
      </c>
      <c r="AQ563" s="912">
        <f t="shared" si="147"/>
        <v>146.78645739901444</v>
      </c>
      <c r="AR563" s="669">
        <f>INDEX(Historical!$C$7:$C$1381,MATCH(B563,Historical!$B$7:$B$1403,0))*IF(AH563="n/a",1.03,IF(AH563&lt;0,1.01,IF(AH563&gt;10,1.1,(1+AH563/100))))</f>
        <v>1.01</v>
      </c>
      <c r="AS563" s="910">
        <f t="shared" si="148"/>
        <v>1.0201</v>
      </c>
      <c r="AT563" s="910">
        <f t="shared" si="153"/>
        <v>1.0813060000000001</v>
      </c>
      <c r="AU563" s="910">
        <f t="shared" si="153"/>
        <v>1.1461843600000001</v>
      </c>
      <c r="AV563" s="910">
        <f t="shared" si="153"/>
        <v>1.2149554216000003</v>
      </c>
      <c r="AW563" s="669">
        <f t="shared" si="149"/>
        <v>5.4725457816</v>
      </c>
      <c r="AX563" s="770">
        <f t="shared" si="150"/>
        <v>10.143736388507877</v>
      </c>
      <c r="AY563" s="959">
        <v>1.78</v>
      </c>
      <c r="AZ563" s="896">
        <v>0.32</v>
      </c>
      <c r="BA563" s="896">
        <v>-28.76</v>
      </c>
      <c r="BB563" s="896">
        <v>-14.82</v>
      </c>
      <c r="BC563" s="896">
        <v>-16.16</v>
      </c>
      <c r="BE563" s="641">
        <v>2015</v>
      </c>
      <c r="BF563" s="922">
        <f t="shared" si="151"/>
        <v>0</v>
      </c>
      <c r="BG563" s="906">
        <v>0.5</v>
      </c>
    </row>
    <row r="564" spans="1:59" ht="11.25" customHeight="1" x14ac:dyDescent="0.2">
      <c r="A564" s="905" t="s">
        <v>4581</v>
      </c>
      <c r="B564" s="899" t="s">
        <v>4544</v>
      </c>
      <c r="C564" s="957" t="s">
        <v>153</v>
      </c>
      <c r="D564" s="957" t="s">
        <v>4337</v>
      </c>
      <c r="E564" s="754">
        <v>6</v>
      </c>
      <c r="F564" s="1235">
        <v>792</v>
      </c>
      <c r="G564" s="1235" t="s">
        <v>106</v>
      </c>
      <c r="H564" s="1235" t="s">
        <v>106</v>
      </c>
      <c r="I564" s="898">
        <v>54.99</v>
      </c>
      <c r="J564" s="669">
        <f t="shared" si="138"/>
        <v>1.5275504637206763</v>
      </c>
      <c r="K564" s="901">
        <v>0.21</v>
      </c>
      <c r="L564" s="911">
        <v>4</v>
      </c>
      <c r="M564" s="660">
        <f t="shared" si="139"/>
        <v>0.84</v>
      </c>
      <c r="N564" s="894" t="s">
        <v>491</v>
      </c>
      <c r="O564" s="756">
        <v>0.19</v>
      </c>
      <c r="P564" s="885">
        <v>43829</v>
      </c>
      <c r="Q564" s="885">
        <v>43845</v>
      </c>
      <c r="R564" s="660">
        <f t="shared" si="140"/>
        <v>10.52631578947368</v>
      </c>
      <c r="S564" s="721">
        <f>IF(INDEX(Historical!$D$7:$D$1379,MATCH(B564,Historical!$B$7:$B$1403,0))=0,"n/a",(INDEX(Historical!$C$7:$C$1381,MATCH(B564,Historical!$B$7:$B$1403,0))/INDEX(Historical!$D$7:$D$1379,MATCH(B564,Historical!$B$7:$B$1403,0))-1)*100)</f>
        <v>40.740740740740748</v>
      </c>
      <c r="T564" s="721">
        <f>IF(INDEX(Historical!$F$7:$F$1372,MATCH(B564,Historical!$B$7:$B$1403,0))=0,"n/a",((INDEX(Historical!$C$7:$C$1381,MATCH(B564,Historical!$B$7:$B$1403,0))/INDEX(Historical!$F$7:$F$1372,MATCH(B564,Historical!$B$7:$B$1403,0)))^(1/3)-1)*100)</f>
        <v>33.420082436097246</v>
      </c>
      <c r="U564" s="721" t="str">
        <f>IF(INDEX(Historical!$H$7:$H$1372,MATCH(B564,Historical!$B$7:$B$1403,0))=0,"n/a",((INDEX(Historical!$C$7:$C$1381,MATCH(B564,Historical!$B$7:$B$1403,0))/INDEX(Historical!$H$7:$H$1372,MATCH(B564,Historical!$B$7:$B$1403,0)))^(1/5)-1)*100)</f>
        <v>n/a</v>
      </c>
      <c r="V564" s="721" t="str">
        <f>IF(INDEX(Historical!$O$7:$O$1372,MATCH(B564,Historical!$B$7:$B$1403,0))=0,"n/a",((INDEX(Historical!$C$7:$C$1381,MATCH(B564,Historical!$B$7:$B$1403,0))/INDEX(Historical!$O$7:$O$1372,MATCH(B564,Historical!$B$7:$B$1403,0)))^(1/10)-1)*100)</f>
        <v>n/a</v>
      </c>
      <c r="W564" s="722" t="str">
        <f t="shared" si="141"/>
        <v>n/a</v>
      </c>
      <c r="X564" s="723" t="str">
        <f t="shared" si="142"/>
        <v>n/a</v>
      </c>
      <c r="Y564" s="900"/>
      <c r="Z564" s="669">
        <f t="shared" si="143"/>
        <v>70.588235294117652</v>
      </c>
      <c r="AA564" s="910">
        <f t="shared" si="144"/>
        <v>46.210084033613448</v>
      </c>
      <c r="AB564" s="911">
        <v>12</v>
      </c>
      <c r="AC564" s="889">
        <v>1.19</v>
      </c>
      <c r="AD564" s="889">
        <v>3.56</v>
      </c>
      <c r="AE564" s="889">
        <v>10.85</v>
      </c>
      <c r="AF564" s="889">
        <v>47</v>
      </c>
      <c r="AG564" s="889">
        <v>125.2</v>
      </c>
      <c r="AH564" s="889">
        <v>28.999999999999996</v>
      </c>
      <c r="AI564" s="889" t="s">
        <v>136</v>
      </c>
      <c r="AJ564" s="889">
        <v>11.1</v>
      </c>
      <c r="AK564" s="889">
        <v>13</v>
      </c>
      <c r="AL564" s="902">
        <v>1370</v>
      </c>
      <c r="AM564" s="896">
        <v>0.6</v>
      </c>
      <c r="AN564" s="889">
        <v>1.24</v>
      </c>
      <c r="AO564" s="762" t="str">
        <f t="shared" si="145"/>
        <v>n/a</v>
      </c>
      <c r="AP564" s="763" t="str">
        <f t="shared" si="146"/>
        <v>n/a</v>
      </c>
      <c r="AQ564" s="912">
        <f t="shared" si="147"/>
        <v>882.48527262466871</v>
      </c>
      <c r="AR564" s="669">
        <f>INDEX(Historical!$C$7:$C$1381,MATCH(B564,Historical!$B$7:$B$1403,0))*IF(AH564="n/a",1.03,IF(AH564&lt;0,1.01,IF(AH564&gt;10,1.1,(1+AH564/100))))</f>
        <v>0.83600000000000008</v>
      </c>
      <c r="AS564" s="910">
        <f t="shared" si="148"/>
        <v>0.86108000000000007</v>
      </c>
      <c r="AT564" s="910">
        <f t="shared" si="153"/>
        <v>0.94718800000000014</v>
      </c>
      <c r="AU564" s="910">
        <f t="shared" si="153"/>
        <v>1.0419068000000002</v>
      </c>
      <c r="AV564" s="910">
        <f t="shared" si="153"/>
        <v>1.1460974800000003</v>
      </c>
      <c r="AW564" s="669">
        <f t="shared" si="149"/>
        <v>4.8322722800000015</v>
      </c>
      <c r="AX564" s="770">
        <f t="shared" si="150"/>
        <v>8.7875473358792533</v>
      </c>
      <c r="AY564" s="959">
        <v>0.79</v>
      </c>
      <c r="AZ564" s="896">
        <v>46.37</v>
      </c>
      <c r="BA564" s="896">
        <v>-22.93</v>
      </c>
      <c r="BB564" s="896">
        <v>-18.41</v>
      </c>
      <c r="BC564" s="896">
        <v>-10.100000000000001</v>
      </c>
      <c r="BE564" s="641">
        <v>2014</v>
      </c>
      <c r="BF564" s="922">
        <f t="shared" si="151"/>
        <v>0</v>
      </c>
      <c r="BG564" s="906">
        <v>28.499999999999996</v>
      </c>
    </row>
    <row r="565" spans="1:59" ht="11.25" customHeight="1" x14ac:dyDescent="0.2">
      <c r="A565" s="895" t="s">
        <v>1509</v>
      </c>
      <c r="B565" s="899" t="s">
        <v>1510</v>
      </c>
      <c r="C565" s="957" t="s">
        <v>108</v>
      </c>
      <c r="D565" s="957" t="s">
        <v>4355</v>
      </c>
      <c r="E565" s="754">
        <v>10</v>
      </c>
      <c r="F565" s="1235">
        <v>368</v>
      </c>
      <c r="G565" s="1235" t="s">
        <v>106</v>
      </c>
      <c r="H565" s="1235" t="s">
        <v>106</v>
      </c>
      <c r="I565" s="898">
        <v>34.950000000000003</v>
      </c>
      <c r="J565" s="669">
        <f t="shared" si="138"/>
        <v>3.7768240343347639</v>
      </c>
      <c r="K565" s="901">
        <v>0.33</v>
      </c>
      <c r="L565" s="911">
        <v>4</v>
      </c>
      <c r="M565" s="660">
        <f t="shared" si="139"/>
        <v>1.32</v>
      </c>
      <c r="N565" s="894" t="s">
        <v>593</v>
      </c>
      <c r="O565" s="756">
        <v>0.3</v>
      </c>
      <c r="P565" s="885">
        <v>43712</v>
      </c>
      <c r="Q565" s="885">
        <v>43721</v>
      </c>
      <c r="R565" s="660">
        <f t="shared" si="140"/>
        <v>10.000000000000009</v>
      </c>
      <c r="S565" s="721">
        <f>IF(INDEX(Historical!$D$7:$D$1379,MATCH(B565,Historical!$B$7:$B$1403,0))=0,"n/a",(INDEX(Historical!$C$7:$C$1381,MATCH(B565,Historical!$B$7:$B$1403,0))/INDEX(Historical!$D$7:$D$1379,MATCH(B565,Historical!$B$7:$B$1403,0))-1)*100)</f>
        <v>23.529411764705888</v>
      </c>
      <c r="T565" s="721">
        <f>IF(INDEX(Historical!$F$7:$F$1372,MATCH(B565,Historical!$B$7:$B$1403,0))=0,"n/a",((INDEX(Historical!$C$7:$C$1381,MATCH(B565,Historical!$B$7:$B$1403,0))/INDEX(Historical!$F$7:$F$1372,MATCH(B565,Historical!$B$7:$B$1403,0)))^(1/3)-1)*100)</f>
        <v>17.33438845558204</v>
      </c>
      <c r="U565" s="721">
        <f>IF(INDEX(Historical!$H$7:$H$1372,MATCH(B565,Historical!$B$7:$B$1403,0))=0,"n/a",((INDEX(Historical!$C$7:$C$1381,MATCH(B565,Historical!$B$7:$B$1403,0))/INDEX(Historical!$H$7:$H$1372,MATCH(B565,Historical!$B$7:$B$1403,0)))^(1/5)-1)*100)</f>
        <v>12.474611314209483</v>
      </c>
      <c r="V565" s="721">
        <f>IF(INDEX(Historical!$O$7:$O$1372,MATCH(B565,Historical!$B$7:$B$1403,0))=0,"n/a",((INDEX(Historical!$C$7:$C$1381,MATCH(B565,Historical!$B$7:$B$1403,0))/INDEX(Historical!$O$7:$O$1372,MATCH(B565,Historical!$B$7:$B$1403,0)))^(1/10)-1)*100)</f>
        <v>12.158206350003109</v>
      </c>
      <c r="W565" s="722">
        <f t="shared" si="141"/>
        <v>1.0260239837273606</v>
      </c>
      <c r="X565" s="723">
        <f t="shared" si="142"/>
        <v>1.4676013310834686</v>
      </c>
      <c r="Y565" s="899"/>
      <c r="Z565" s="669">
        <f t="shared" si="143"/>
        <v>43.278688524590173</v>
      </c>
      <c r="AA565" s="910">
        <f t="shared" si="144"/>
        <v>11.459016393442624</v>
      </c>
      <c r="AB565" s="911">
        <v>12</v>
      </c>
      <c r="AC565" s="889">
        <v>3.05</v>
      </c>
      <c r="AD565" s="889" t="s">
        <v>136</v>
      </c>
      <c r="AE565" s="889">
        <v>3.23</v>
      </c>
      <c r="AF565" s="889">
        <v>1.1299999999999999</v>
      </c>
      <c r="AG565" s="889">
        <v>9.1</v>
      </c>
      <c r="AH565" s="889">
        <v>23.3</v>
      </c>
      <c r="AI565" s="889">
        <v>3.75</v>
      </c>
      <c r="AJ565" s="889">
        <v>8.5</v>
      </c>
      <c r="AK565" s="889" t="s">
        <v>136</v>
      </c>
      <c r="AL565" s="902">
        <v>226.48</v>
      </c>
      <c r="AM565" s="896">
        <v>0.89999999999999991</v>
      </c>
      <c r="AN565" s="889">
        <v>0.05</v>
      </c>
      <c r="AO565" s="762">
        <f t="shared" si="145"/>
        <v>4.7924189551016241</v>
      </c>
      <c r="AP565" s="763">
        <f t="shared" si="146"/>
        <v>16.251435348544248</v>
      </c>
      <c r="AQ565" s="912">
        <f t="shared" si="147"/>
        <v>-24.138463780413545</v>
      </c>
      <c r="AR565" s="669">
        <f>INDEX(Historical!$C$7:$C$1381,MATCH(B565,Historical!$B$7:$B$1403,0))*IF(AH565="n/a",1.03,IF(AH565&lt;0,1.01,IF(AH565&gt;10,1.1,(1+AH565/100))))</f>
        <v>1.3860000000000001</v>
      </c>
      <c r="AS565" s="910">
        <f t="shared" si="148"/>
        <v>1.4379750000000002</v>
      </c>
      <c r="AT565" s="910">
        <f t="shared" si="153"/>
        <v>1.4811142500000003</v>
      </c>
      <c r="AU565" s="910">
        <f t="shared" si="153"/>
        <v>1.5255476775000003</v>
      </c>
      <c r="AV565" s="910">
        <f t="shared" si="153"/>
        <v>1.5713141078250004</v>
      </c>
      <c r="AW565" s="669">
        <f t="shared" si="149"/>
        <v>7.401951035325002</v>
      </c>
      <c r="AX565" s="770">
        <f t="shared" si="150"/>
        <v>21.178686796351936</v>
      </c>
      <c r="AY565" s="959">
        <v>0.62</v>
      </c>
      <c r="AZ565" s="896">
        <v>5.91</v>
      </c>
      <c r="BA565" s="896">
        <v>-17.34</v>
      </c>
      <c r="BB565" s="896">
        <v>-8.85</v>
      </c>
      <c r="BC565" s="896">
        <v>-6.23</v>
      </c>
      <c r="BE565" s="641">
        <v>2010</v>
      </c>
      <c r="BF565" s="922">
        <f t="shared" si="151"/>
        <v>0</v>
      </c>
      <c r="BG565" s="906">
        <v>1.2</v>
      </c>
    </row>
    <row r="566" spans="1:59" ht="11.25" customHeight="1" x14ac:dyDescent="0.2">
      <c r="A566" s="905" t="s">
        <v>4495</v>
      </c>
      <c r="B566" s="899" t="s">
        <v>4494</v>
      </c>
      <c r="C566" s="957" t="s">
        <v>4335</v>
      </c>
      <c r="D566" s="957" t="s">
        <v>4336</v>
      </c>
      <c r="E566" s="754">
        <v>5</v>
      </c>
      <c r="F566" s="1235">
        <v>854</v>
      </c>
      <c r="G566" s="1191" t="s">
        <v>106</v>
      </c>
      <c r="H566" s="1191" t="s">
        <v>106</v>
      </c>
      <c r="I566" s="898">
        <v>33.74</v>
      </c>
      <c r="J566" s="669">
        <f t="shared" si="138"/>
        <v>3.912270302311796</v>
      </c>
      <c r="K566" s="901">
        <v>0.33</v>
      </c>
      <c r="L566" s="911">
        <v>4</v>
      </c>
      <c r="M566" s="660">
        <f t="shared" si="139"/>
        <v>1.32</v>
      </c>
      <c r="N566" s="894" t="s">
        <v>319</v>
      </c>
      <c r="O566" s="756">
        <v>0.32</v>
      </c>
      <c r="P566" s="885">
        <v>43810</v>
      </c>
      <c r="Q566" s="885">
        <v>43829</v>
      </c>
      <c r="R566" s="660">
        <f t="shared" si="140"/>
        <v>3.1250000000000027</v>
      </c>
      <c r="S566" s="721">
        <f>IF(INDEX(Historical!$D$7:$D$1379,MATCH(B566,Historical!$B$7:$B$1403,0))=0,"n/a",(INDEX(Historical!$C$7:$C$1381,MATCH(B566,Historical!$B$7:$B$1403,0))/INDEX(Historical!$D$7:$D$1379,MATCH(B566,Historical!$B$7:$B$1403,0))-1)*100)</f>
        <v>9.4827586206896584</v>
      </c>
      <c r="T566" s="721">
        <f>IF(INDEX(Historical!$F$7:$F$1372,MATCH(B566,Historical!$B$7:$B$1403,0))=0,"n/a",((INDEX(Historical!$C$7:$C$1381,MATCH(B566,Historical!$B$7:$B$1403,0))/INDEX(Historical!$F$7:$F$1372,MATCH(B566,Historical!$B$7:$B$1403,0)))^(1/3)-1)*100)</f>
        <v>13.007434657986106</v>
      </c>
      <c r="U566" s="721" t="str">
        <f>IF(INDEX(Historical!$H$7:$H$1372,MATCH(B566,Historical!$B$7:$B$1403,0))=0,"n/a",((INDEX(Historical!$C$7:$C$1381,MATCH(B566,Historical!$B$7:$B$1403,0))/INDEX(Historical!$H$7:$H$1372,MATCH(B566,Historical!$B$7:$B$1403,0)))^(1/5)-1)*100)</f>
        <v>n/a</v>
      </c>
      <c r="V566" s="721" t="str">
        <f>IF(INDEX(Historical!$O$7:$O$1372,MATCH(B566,Historical!$B$7:$B$1403,0))=0,"n/a",((INDEX(Historical!$C$7:$C$1381,MATCH(B566,Historical!$B$7:$B$1403,0))/INDEX(Historical!$O$7:$O$1372,MATCH(B566,Historical!$B$7:$B$1403,0)))^(1/10)-1)*100)</f>
        <v>n/a</v>
      </c>
      <c r="W566" s="722" t="str">
        <f t="shared" si="141"/>
        <v>n/a</v>
      </c>
      <c r="X566" s="723" t="str">
        <f t="shared" si="142"/>
        <v>n/a</v>
      </c>
      <c r="Y566" s="900"/>
      <c r="Z566" s="669" t="str">
        <f t="shared" si="143"/>
        <v>n/a</v>
      </c>
      <c r="AA566" s="910" t="str">
        <f t="shared" si="144"/>
        <v>n/a</v>
      </c>
      <c r="AB566" s="911">
        <v>12</v>
      </c>
      <c r="AC566" s="889">
        <v>-0.47</v>
      </c>
      <c r="AD566" s="889" t="s">
        <v>136</v>
      </c>
      <c r="AE566" s="889">
        <v>5.31</v>
      </c>
      <c r="AF566" s="889">
        <v>2.87</v>
      </c>
      <c r="AG566" s="889">
        <v>-3.8</v>
      </c>
      <c r="AH566" s="889">
        <v>391.40000000000003</v>
      </c>
      <c r="AI566" s="889">
        <v>-35.880000000000003</v>
      </c>
      <c r="AJ566" s="889">
        <v>34.1</v>
      </c>
      <c r="AK566" s="889">
        <v>11</v>
      </c>
      <c r="AL566" s="902">
        <v>2000</v>
      </c>
      <c r="AM566" s="896">
        <v>0.3</v>
      </c>
      <c r="AN566" s="889">
        <v>2.2000000000000002</v>
      </c>
      <c r="AO566" s="762" t="str">
        <f t="shared" si="145"/>
        <v>n/a</v>
      </c>
      <c r="AP566" s="763" t="str">
        <f t="shared" si="146"/>
        <v>n/a</v>
      </c>
      <c r="AQ566" s="912" t="str">
        <f t="shared" si="147"/>
        <v>n/a</v>
      </c>
      <c r="AR566" s="669">
        <f>INDEX(Historical!$C$7:$C$1381,MATCH(B566,Historical!$B$7:$B$1403,0))*IF(AH566="n/a",1.03,IF(AH566&lt;0,1.01,IF(AH566&gt;10,1.1,(1+AH566/100))))</f>
        <v>1.3970000000000002</v>
      </c>
      <c r="AS566" s="910">
        <f t="shared" si="148"/>
        <v>1.4109700000000003</v>
      </c>
      <c r="AT566" s="910">
        <f t="shared" si="153"/>
        <v>1.5520670000000005</v>
      </c>
      <c r="AU566" s="910">
        <f t="shared" si="153"/>
        <v>1.7072737000000007</v>
      </c>
      <c r="AV566" s="910">
        <f t="shared" si="153"/>
        <v>1.8780010700000009</v>
      </c>
      <c r="AW566" s="669">
        <f t="shared" si="149"/>
        <v>7.9453117700000027</v>
      </c>
      <c r="AX566" s="770">
        <f t="shared" si="150"/>
        <v>23.548641879075287</v>
      </c>
      <c r="AY566" s="959">
        <v>0.32</v>
      </c>
      <c r="AZ566" s="896">
        <v>24.23</v>
      </c>
      <c r="BA566" s="896">
        <v>-11.709999999999999</v>
      </c>
      <c r="BB566" s="896">
        <v>-3.01</v>
      </c>
      <c r="BC566" s="896">
        <v>3.36</v>
      </c>
      <c r="BE566" s="641">
        <v>2015</v>
      </c>
      <c r="BF566" s="922">
        <f t="shared" si="151"/>
        <v>0</v>
      </c>
      <c r="BG566" s="906">
        <v>-0.89999999999999991</v>
      </c>
    </row>
    <row r="567" spans="1:59" ht="11.25" customHeight="1" x14ac:dyDescent="0.2">
      <c r="A567" s="887" t="s">
        <v>1327</v>
      </c>
      <c r="B567" s="899" t="s">
        <v>1328</v>
      </c>
      <c r="C567" s="957" t="s">
        <v>112</v>
      </c>
      <c r="D567" s="957" t="s">
        <v>4378</v>
      </c>
      <c r="E567" s="754">
        <v>10</v>
      </c>
      <c r="F567" s="1235">
        <v>415</v>
      </c>
      <c r="G567" s="1235" t="s">
        <v>106</v>
      </c>
      <c r="H567" s="1235" t="s">
        <v>106</v>
      </c>
      <c r="I567" s="898">
        <v>67.27</v>
      </c>
      <c r="J567" s="669">
        <f t="shared" si="138"/>
        <v>2.3784748030325558</v>
      </c>
      <c r="K567" s="901">
        <v>0.4</v>
      </c>
      <c r="L567" s="911">
        <v>4</v>
      </c>
      <c r="M567" s="660">
        <f t="shared" si="139"/>
        <v>1.6</v>
      </c>
      <c r="N567" s="894" t="s">
        <v>606</v>
      </c>
      <c r="O567" s="756">
        <v>0.3</v>
      </c>
      <c r="P567" s="885">
        <v>43894</v>
      </c>
      <c r="Q567" s="885">
        <v>43909</v>
      </c>
      <c r="R567" s="660">
        <f t="shared" si="140"/>
        <v>33.33333333333335</v>
      </c>
      <c r="S567" s="721">
        <f>IF(INDEX(Historical!$D$7:$D$1379,MATCH(B567,Historical!$B$7:$B$1403,0))=0,"n/a",(INDEX(Historical!$C$7:$C$1381,MATCH(B567,Historical!$B$7:$B$1403,0))/INDEX(Historical!$D$7:$D$1379,MATCH(B567,Historical!$B$7:$B$1403,0))-1)*100)</f>
        <v>49.999999999999979</v>
      </c>
      <c r="T567" s="721">
        <f>IF(INDEX(Historical!$F$7:$F$1372,MATCH(B567,Historical!$B$7:$B$1403,0))=0,"n/a",((INDEX(Historical!$C$7:$C$1381,MATCH(B567,Historical!$B$7:$B$1403,0))/INDEX(Historical!$F$7:$F$1372,MATCH(B567,Historical!$B$7:$B$1403,0)))^(1/3)-1)*100)</f>
        <v>35.252874076045316</v>
      </c>
      <c r="U567" s="721">
        <f>IF(INDEX(Historical!$H$7:$H$1372,MATCH(B567,Historical!$B$7:$B$1403,0))=0,"n/a",((INDEX(Historical!$C$7:$C$1381,MATCH(B567,Historical!$B$7:$B$1403,0))/INDEX(Historical!$H$7:$H$1372,MATCH(B567,Historical!$B$7:$B$1403,0)))^(1/5)-1)*100)</f>
        <v>26.530698170992761</v>
      </c>
      <c r="V567" s="721">
        <f>IF(INDEX(Historical!$O$7:$O$1372,MATCH(B567,Historical!$B$7:$B$1403,0))=0,"n/a",((INDEX(Historical!$C$7:$C$1381,MATCH(B567,Historical!$B$7:$B$1403,0))/INDEX(Historical!$O$7:$O$1372,MATCH(B567,Historical!$B$7:$B$1403,0)))^(1/10)-1)*100)</f>
        <v>16.525450277397582</v>
      </c>
      <c r="W567" s="722">
        <f t="shared" si="141"/>
        <v>1.6054447973063521</v>
      </c>
      <c r="X567" s="723">
        <f t="shared" si="142"/>
        <v>0.5550355265898067</v>
      </c>
      <c r="Y567" s="679"/>
      <c r="Z567" s="669">
        <f t="shared" si="143"/>
        <v>43.126684636118604</v>
      </c>
      <c r="AA567" s="910">
        <f t="shared" si="144"/>
        <v>18.132075471698112</v>
      </c>
      <c r="AB567" s="911">
        <v>12</v>
      </c>
      <c r="AC567" s="889">
        <v>3.71</v>
      </c>
      <c r="AD567" s="889">
        <v>1.21</v>
      </c>
      <c r="AE567" s="889">
        <v>0.62</v>
      </c>
      <c r="AF567" s="889">
        <v>672.7</v>
      </c>
      <c r="AG567" s="891">
        <v>199.70000000000002</v>
      </c>
      <c r="AH567" s="889">
        <v>14.7</v>
      </c>
      <c r="AI567" s="889">
        <v>12.35</v>
      </c>
      <c r="AJ567" s="889">
        <v>47.8</v>
      </c>
      <c r="AK567" s="889">
        <v>15</v>
      </c>
      <c r="AL567" s="902">
        <v>2680</v>
      </c>
      <c r="AM567" s="896">
        <v>2.1999999999999997</v>
      </c>
      <c r="AN567" s="889">
        <v>65.709999999999994</v>
      </c>
      <c r="AO567" s="762">
        <f t="shared" si="145"/>
        <v>10.777097502327205</v>
      </c>
      <c r="AP567" s="763">
        <f t="shared" si="146"/>
        <v>28.909172974025317</v>
      </c>
      <c r="AQ567" s="912">
        <f t="shared" si="147"/>
        <v>2228.3229224115912</v>
      </c>
      <c r="AR567" s="669">
        <f>INDEX(Historical!$C$7:$C$1381,MATCH(B567,Historical!$B$7:$B$1403,0))*IF(AH567="n/a",1.03,IF(AH567&lt;0,1.01,IF(AH567&gt;10,1.1,(1+AH567/100))))</f>
        <v>1.32</v>
      </c>
      <c r="AS567" s="910">
        <f t="shared" si="148"/>
        <v>1.4520000000000002</v>
      </c>
      <c r="AT567" s="910">
        <f t="shared" ref="AT567:AV586" si="154">IF($AK567="n/a",1.03*AS567,IF($AK567&lt;0,1.01*AS567,IF($AK567&gt;10,1.1*AS567,(1+$AK567/100)*AS567)))</f>
        <v>1.5972000000000004</v>
      </c>
      <c r="AU567" s="910">
        <f t="shared" si="154"/>
        <v>1.7569200000000005</v>
      </c>
      <c r="AV567" s="910">
        <f t="shared" si="154"/>
        <v>1.9326120000000007</v>
      </c>
      <c r="AW567" s="669">
        <f t="shared" si="149"/>
        <v>8.0587320000000027</v>
      </c>
      <c r="AX567" s="770">
        <f t="shared" si="150"/>
        <v>11.9796818789951</v>
      </c>
      <c r="AY567" s="959">
        <v>0.86</v>
      </c>
      <c r="AZ567" s="896">
        <v>2.4699999999999998</v>
      </c>
      <c r="BA567" s="896">
        <v>-53.580000000000005</v>
      </c>
      <c r="BB567" s="896">
        <v>-20.75</v>
      </c>
      <c r="BC567" s="896">
        <v>-31.740000000000002</v>
      </c>
      <c r="BE567" s="641">
        <v>2011</v>
      </c>
      <c r="BF567" s="922">
        <f t="shared" si="151"/>
        <v>0</v>
      </c>
      <c r="BG567" s="906">
        <v>11.200000000000001</v>
      </c>
    </row>
    <row r="568" spans="1:59" ht="11.25" customHeight="1" x14ac:dyDescent="0.2">
      <c r="A568" s="895" t="s">
        <v>1495</v>
      </c>
      <c r="B568" s="899" t="s">
        <v>1496</v>
      </c>
      <c r="C568" s="957" t="s">
        <v>4207</v>
      </c>
      <c r="D568" s="957" t="s">
        <v>4334</v>
      </c>
      <c r="E568" s="754">
        <v>7</v>
      </c>
      <c r="F568" s="1235">
        <v>677</v>
      </c>
      <c r="G568" s="1235" t="s">
        <v>106</v>
      </c>
      <c r="H568" s="1235" t="s">
        <v>106</v>
      </c>
      <c r="I568" s="898">
        <v>46.72</v>
      </c>
      <c r="J568" s="669">
        <f t="shared" si="138"/>
        <v>4.10958904109589</v>
      </c>
      <c r="K568" s="901">
        <v>0.48</v>
      </c>
      <c r="L568" s="911">
        <v>4</v>
      </c>
      <c r="M568" s="660">
        <f t="shared" si="139"/>
        <v>1.92</v>
      </c>
      <c r="N568" s="894" t="s">
        <v>284</v>
      </c>
      <c r="O568" s="756">
        <v>0.4</v>
      </c>
      <c r="P568" s="885">
        <v>43649</v>
      </c>
      <c r="Q568" s="885">
        <v>43670</v>
      </c>
      <c r="R568" s="660">
        <f t="shared" si="140"/>
        <v>19.999999999999989</v>
      </c>
      <c r="S568" s="721">
        <f>IF(INDEX(Historical!$D$7:$D$1379,MATCH(B568,Historical!$B$7:$B$1403,0))=0,"n/a",(INDEX(Historical!$C$7:$C$1381,MATCH(B568,Historical!$B$7:$B$1403,0))/INDEX(Historical!$D$7:$D$1379,MATCH(B568,Historical!$B$7:$B$1403,0))-1)*100)</f>
        <v>46.666666666666679</v>
      </c>
      <c r="T568" s="721">
        <f>IF(INDEX(Historical!$F$7:$F$1372,MATCH(B568,Historical!$B$7:$B$1403,0))=0,"n/a",((INDEX(Historical!$C$7:$C$1381,MATCH(B568,Historical!$B$7:$B$1403,0))/INDEX(Historical!$F$7:$F$1372,MATCH(B568,Historical!$B$7:$B$1403,0)))^(1/3)-1)*100)</f>
        <v>33.483314712120915</v>
      </c>
      <c r="U568" s="721">
        <f>IF(INDEX(Historical!$H$7:$H$1372,MATCH(B568,Historical!$B$7:$B$1403,0))=0,"n/a",((INDEX(Historical!$C$7:$C$1381,MATCH(B568,Historical!$B$7:$B$1403,0))/INDEX(Historical!$H$7:$H$1372,MATCH(B568,Historical!$B$7:$B$1403,0)))^(1/5)-1)*100)</f>
        <v>22.810195770978027</v>
      </c>
      <c r="V568" s="721" t="str">
        <f>IF(INDEX(Historical!$O$7:$O$1372,MATCH(B568,Historical!$B$7:$B$1403,0))=0,"n/a",((INDEX(Historical!$C$7:$C$1381,MATCH(B568,Historical!$B$7:$B$1403,0))/INDEX(Historical!$O$7:$O$1372,MATCH(B568,Historical!$B$7:$B$1403,0)))^(1/10)-1)*100)</f>
        <v>n/a</v>
      </c>
      <c r="W568" s="722" t="str">
        <f t="shared" si="141"/>
        <v>n/a</v>
      </c>
      <c r="X568" s="723">
        <f t="shared" si="142"/>
        <v>1.1520300894433346</v>
      </c>
      <c r="Y568" s="691"/>
      <c r="Z568" s="669">
        <f t="shared" si="143"/>
        <v>44.964871194379398</v>
      </c>
      <c r="AA568" s="910">
        <f t="shared" si="144"/>
        <v>10.94145199063232</v>
      </c>
      <c r="AB568" s="911">
        <v>4</v>
      </c>
      <c r="AC568" s="889">
        <v>4.2699999999999996</v>
      </c>
      <c r="AD568" s="889">
        <v>1.61</v>
      </c>
      <c r="AE568" s="889">
        <v>1.9</v>
      </c>
      <c r="AF568" s="889">
        <v>37.380000000000003</v>
      </c>
      <c r="AG568" s="889">
        <v>147.10000000000002</v>
      </c>
      <c r="AH568" s="889">
        <v>27.900000000000002</v>
      </c>
      <c r="AI568" s="889">
        <v>9.8000000000000007</v>
      </c>
      <c r="AJ568" s="889">
        <v>19.8</v>
      </c>
      <c r="AK568" s="889">
        <v>6.8199999999999994</v>
      </c>
      <c r="AL568" s="902">
        <v>10670</v>
      </c>
      <c r="AM568" s="896">
        <v>0.1</v>
      </c>
      <c r="AN568" s="889">
        <v>6.52</v>
      </c>
      <c r="AO568" s="762">
        <f t="shared" si="145"/>
        <v>15.978332821441597</v>
      </c>
      <c r="AP568" s="763">
        <f t="shared" si="146"/>
        <v>26.919784812073917</v>
      </c>
      <c r="AQ568" s="912">
        <f t="shared" si="147"/>
        <v>326.34960897254064</v>
      </c>
      <c r="AR568" s="669">
        <f>INDEX(Historical!$C$7:$C$1381,MATCH(B568,Historical!$B$7:$B$1403,0))*IF(AH568="n/a",1.03,IF(AH568&lt;0,1.01,IF(AH568&gt;10,1.1,(1+AH568/100))))</f>
        <v>1.9360000000000002</v>
      </c>
      <c r="AS568" s="910">
        <f t="shared" si="148"/>
        <v>2.1257280000000005</v>
      </c>
      <c r="AT568" s="910">
        <f t="shared" si="154"/>
        <v>2.2707026496000005</v>
      </c>
      <c r="AU568" s="910">
        <f t="shared" si="154"/>
        <v>2.4255645703027207</v>
      </c>
      <c r="AV568" s="910">
        <f t="shared" si="154"/>
        <v>2.5909880739973663</v>
      </c>
      <c r="AW568" s="669">
        <f t="shared" si="149"/>
        <v>11.348983293900087</v>
      </c>
      <c r="AX568" s="770">
        <f t="shared" si="150"/>
        <v>24.291488214683408</v>
      </c>
      <c r="AY568" s="959">
        <v>1.57</v>
      </c>
      <c r="AZ568" s="896">
        <v>4.87</v>
      </c>
      <c r="BA568" s="896">
        <v>-40.369999999999997</v>
      </c>
      <c r="BB568" s="896">
        <v>-20.64</v>
      </c>
      <c r="BC568" s="896">
        <v>-18.68</v>
      </c>
      <c r="BE568" s="641">
        <v>2013</v>
      </c>
      <c r="BF568" s="922">
        <f t="shared" si="151"/>
        <v>0</v>
      </c>
      <c r="BG568" s="906">
        <v>12.9</v>
      </c>
    </row>
    <row r="569" spans="1:59" ht="11.25" customHeight="1" x14ac:dyDescent="0.2">
      <c r="A569" s="895" t="s">
        <v>1505</v>
      </c>
      <c r="B569" s="899" t="s">
        <v>1506</v>
      </c>
      <c r="C569" s="957" t="s">
        <v>108</v>
      </c>
      <c r="D569" s="957" t="s">
        <v>4351</v>
      </c>
      <c r="E569" s="754">
        <v>8</v>
      </c>
      <c r="F569" s="1235">
        <v>586</v>
      </c>
      <c r="G569" s="1235" t="s">
        <v>106</v>
      </c>
      <c r="H569" s="1235" t="s">
        <v>106</v>
      </c>
      <c r="I569" s="898">
        <v>87.76</v>
      </c>
      <c r="J569" s="669">
        <f t="shared" si="138"/>
        <v>3.1905195989061075</v>
      </c>
      <c r="K569" s="901">
        <v>0.7</v>
      </c>
      <c r="L569" s="911">
        <v>4</v>
      </c>
      <c r="M569" s="660">
        <f t="shared" si="139"/>
        <v>2.8</v>
      </c>
      <c r="N569" s="894" t="s">
        <v>145</v>
      </c>
      <c r="O569" s="756">
        <v>0.6</v>
      </c>
      <c r="P569" s="885">
        <v>43720</v>
      </c>
      <c r="Q569" s="885">
        <v>43739</v>
      </c>
      <c r="R569" s="660">
        <f t="shared" si="140"/>
        <v>16.666666666666664</v>
      </c>
      <c r="S569" s="721">
        <f>IF(INDEX(Historical!$D$7:$D$1379,MATCH(B569,Historical!$B$7:$B$1403,0))=0,"n/a",(INDEX(Historical!$C$7:$C$1381,MATCH(B569,Historical!$B$7:$B$1403,0))/INDEX(Historical!$D$7:$D$1379,MATCH(B569,Historical!$B$7:$B$1403,0))-1)*100)</f>
        <v>26.28865979381445</v>
      </c>
      <c r="T569" s="721">
        <f>IF(INDEX(Historical!$F$7:$F$1372,MATCH(B569,Historical!$B$7:$B$1403,0))=0,"n/a",((INDEX(Historical!$C$7:$C$1381,MATCH(B569,Historical!$B$7:$B$1403,0))/INDEX(Historical!$F$7:$F$1372,MATCH(B569,Historical!$B$7:$B$1403,0)))^(1/3)-1)*100)</f>
        <v>18.833186504618737</v>
      </c>
      <c r="U569" s="721">
        <f>IF(INDEX(Historical!$H$7:$H$1372,MATCH(B569,Historical!$B$7:$B$1403,0))=0,"n/a",((INDEX(Historical!$C$7:$C$1381,MATCH(B569,Historical!$B$7:$B$1403,0))/INDEX(Historical!$H$7:$H$1372,MATCH(B569,Historical!$B$7:$B$1403,0)))^(1/5)-1)*100)</f>
        <v>13.865254964091678</v>
      </c>
      <c r="V569" s="721">
        <f>IF(INDEX(Historical!$O$7:$O$1372,MATCH(B569,Historical!$B$7:$B$1403,0))=0,"n/a",((INDEX(Historical!$C$7:$C$1381,MATCH(B569,Historical!$B$7:$B$1403,0))/INDEX(Historical!$O$7:$O$1372,MATCH(B569,Historical!$B$7:$B$1403,0)))^(1/10)-1)*100)</f>
        <v>8.1421018250528618</v>
      </c>
      <c r="W569" s="722">
        <f t="shared" si="141"/>
        <v>1.7029085685748788</v>
      </c>
      <c r="X569" s="723">
        <f t="shared" si="142"/>
        <v>0.80611947465649292</v>
      </c>
      <c r="Y569" s="682"/>
      <c r="Z569" s="669">
        <f t="shared" si="143"/>
        <v>42.232277526395173</v>
      </c>
      <c r="AA569" s="910">
        <f t="shared" si="144"/>
        <v>13.236802413273002</v>
      </c>
      <c r="AB569" s="911">
        <v>12</v>
      </c>
      <c r="AC569" s="889">
        <v>6.63</v>
      </c>
      <c r="AD569" s="889">
        <v>5.12</v>
      </c>
      <c r="AE569" s="889">
        <v>2.88</v>
      </c>
      <c r="AF569" s="889">
        <v>1.88</v>
      </c>
      <c r="AG569" s="889">
        <v>14.899999999999999</v>
      </c>
      <c r="AH569" s="889">
        <v>41</v>
      </c>
      <c r="AI569" s="889">
        <v>7.6300000000000008</v>
      </c>
      <c r="AJ569" s="889">
        <v>17.2</v>
      </c>
      <c r="AK569" s="889">
        <v>2.58</v>
      </c>
      <c r="AL569" s="902">
        <v>18730</v>
      </c>
      <c r="AM569" s="896">
        <v>0.3</v>
      </c>
      <c r="AN569" s="891">
        <v>11.03</v>
      </c>
      <c r="AO569" s="762">
        <f t="shared" si="145"/>
        <v>3.8189721497247842</v>
      </c>
      <c r="AP569" s="763">
        <f t="shared" si="146"/>
        <v>17.055774562997787</v>
      </c>
      <c r="AQ569" s="912">
        <f t="shared" si="147"/>
        <v>5.1669329884704851</v>
      </c>
      <c r="AR569" s="669">
        <f>INDEX(Historical!$C$7:$C$1381,MATCH(B569,Historical!$B$7:$B$1403,0))*IF(AH569="n/a",1.03,IF(AH569&lt;0,1.01,IF(AH569&gt;10,1.1,(1+AH569/100))))</f>
        <v>2.6950000000000003</v>
      </c>
      <c r="AS569" s="910">
        <f t="shared" si="148"/>
        <v>2.9006285000000003</v>
      </c>
      <c r="AT569" s="910">
        <f t="shared" si="154"/>
        <v>2.9754647153000002</v>
      </c>
      <c r="AU569" s="910">
        <f t="shared" si="154"/>
        <v>3.0522317049547403</v>
      </c>
      <c r="AV569" s="910">
        <f t="shared" si="154"/>
        <v>3.1309792829425729</v>
      </c>
      <c r="AW569" s="669">
        <f t="shared" si="149"/>
        <v>14.754304203197313</v>
      </c>
      <c r="AX569" s="770">
        <f t="shared" si="150"/>
        <v>16.812105974472779</v>
      </c>
      <c r="AY569" s="959">
        <v>1.23</v>
      </c>
      <c r="AZ569" s="896">
        <v>4.54</v>
      </c>
      <c r="BA569" s="896">
        <v>-20.560000000000002</v>
      </c>
      <c r="BB569" s="896">
        <v>-15.1</v>
      </c>
      <c r="BC569" s="896">
        <v>-9.31</v>
      </c>
      <c r="BE569" s="641">
        <v>2012</v>
      </c>
      <c r="BF569" s="922">
        <f t="shared" si="151"/>
        <v>0</v>
      </c>
      <c r="BG569" s="906">
        <v>1.2</v>
      </c>
    </row>
    <row r="570" spans="1:59" s="796" customFormat="1" ht="11.25" customHeight="1" x14ac:dyDescent="0.2">
      <c r="A570" s="664" t="s">
        <v>307</v>
      </c>
      <c r="B570" s="804" t="s">
        <v>308</v>
      </c>
      <c r="C570" s="957" t="s">
        <v>123</v>
      </c>
      <c r="D570" s="957" t="s">
        <v>4372</v>
      </c>
      <c r="E570" s="778">
        <v>47</v>
      </c>
      <c r="F570" s="1235">
        <v>46</v>
      </c>
      <c r="G570" s="1234" t="s">
        <v>37</v>
      </c>
      <c r="H570" s="1234" t="s">
        <v>37</v>
      </c>
      <c r="I570" s="789">
        <v>41.35</v>
      </c>
      <c r="J570" s="780">
        <f t="shared" si="138"/>
        <v>3.8935912938331319</v>
      </c>
      <c r="K570" s="781">
        <v>0.40250000000000002</v>
      </c>
      <c r="L570" s="782">
        <v>4</v>
      </c>
      <c r="M570" s="783">
        <f t="shared" si="139"/>
        <v>1.61</v>
      </c>
      <c r="N570" s="784" t="s">
        <v>272</v>
      </c>
      <c r="O570" s="785">
        <v>0.4</v>
      </c>
      <c r="P570" s="786">
        <v>43828</v>
      </c>
      <c r="Q570" s="786">
        <v>43871</v>
      </c>
      <c r="R570" s="783">
        <f t="shared" si="140"/>
        <v>0.62500000000000056</v>
      </c>
      <c r="S570" s="721">
        <f>IF(INDEX(Historical!$D$7:$D$1379,MATCH(B570,Historical!$B$7:$B$1403,0))=0,"n/a",(INDEX(Historical!$C$7:$C$1381,MATCH(B570,Historical!$B$7:$B$1403,0))/INDEX(Historical!$D$7:$D$1379,MATCH(B570,Historical!$B$7:$B$1403,0))-1)*100)</f>
        <v>5.2631578947368363</v>
      </c>
      <c r="T570" s="721">
        <f>IF(INDEX(Historical!$F$7:$F$1372,MATCH(B570,Historical!$B$7:$B$1403,0))=0,"n/a",((INDEX(Historical!$C$7:$C$1381,MATCH(B570,Historical!$B$7:$B$1403,0))/INDEX(Historical!$F$7:$F$1372,MATCH(B570,Historical!$B$7:$B$1403,0)))^(1/3)-1)*100)</f>
        <v>2.1745909858070789</v>
      </c>
      <c r="U570" s="721">
        <f>IF(INDEX(Historical!$H$7:$H$1372,MATCH(B570,Historical!$B$7:$B$1403,0))=0,"n/a",((INDEX(Historical!$C$7:$C$1381,MATCH(B570,Historical!$B$7:$B$1403,0))/INDEX(Historical!$H$7:$H$1372,MATCH(B570,Historical!$B$7:$B$1403,0)))^(1/5)-1)*100)</f>
        <v>1.5714502603950908</v>
      </c>
      <c r="V570" s="721">
        <f>IF(INDEX(Historical!$O$7:$O$1372,MATCH(B570,Historical!$B$7:$B$1403,0))=0,"n/a",((INDEX(Historical!$C$7:$C$1381,MATCH(B570,Historical!$B$7:$B$1403,0))/INDEX(Historical!$O$7:$O$1372,MATCH(B570,Historical!$B$7:$B$1403,0)))^(1/10)-1)*100)</f>
        <v>1.2721632646855774</v>
      </c>
      <c r="W570" s="722">
        <f t="shared" si="141"/>
        <v>1.2352583225891876</v>
      </c>
      <c r="X570" s="723">
        <f t="shared" si="142"/>
        <v>4.2130033790753106E-2</v>
      </c>
      <c r="Y570" s="1241"/>
      <c r="Z570" s="780">
        <f t="shared" si="143"/>
        <v>24.357034795763994</v>
      </c>
      <c r="AA570" s="788">
        <f t="shared" si="144"/>
        <v>6.2556732223903175</v>
      </c>
      <c r="AB570" s="782">
        <v>12</v>
      </c>
      <c r="AC570" s="789">
        <v>6.61</v>
      </c>
      <c r="AD570" s="789">
        <v>1.04</v>
      </c>
      <c r="AE570" s="789">
        <v>0.52</v>
      </c>
      <c r="AF570" s="789">
        <v>1.21</v>
      </c>
      <c r="AG570" s="789">
        <v>19.900000000000002</v>
      </c>
      <c r="AH570" s="789">
        <v>109.60000000000001</v>
      </c>
      <c r="AI570" s="789">
        <v>-2</v>
      </c>
      <c r="AJ570" s="789">
        <v>37.299999999999997</v>
      </c>
      <c r="AK570" s="789">
        <v>6.02</v>
      </c>
      <c r="AL570" s="790">
        <v>12600</v>
      </c>
      <c r="AM570" s="791">
        <v>0.3</v>
      </c>
      <c r="AN570" s="789">
        <v>0.43</v>
      </c>
      <c r="AO570" s="792">
        <f t="shared" si="145"/>
        <v>-0.79063166816209485</v>
      </c>
      <c r="AP570" s="793">
        <f t="shared" si="146"/>
        <v>5.4650415542282227</v>
      </c>
      <c r="AQ570" s="794">
        <f t="shared" si="147"/>
        <v>-41.998603085434091</v>
      </c>
      <c r="AR570" s="669">
        <f>INDEX(Historical!$C$7:$C$1381,MATCH(B570,Historical!$B$7:$B$1403,0))*IF(AH570="n/a",1.03,IF(AH570&lt;0,1.01,IF(AH570&gt;10,1.1,(1+AH570/100))))</f>
        <v>1.7600000000000002</v>
      </c>
      <c r="AS570" s="788">
        <f t="shared" si="148"/>
        <v>1.7776000000000003</v>
      </c>
      <c r="AT570" s="788">
        <f t="shared" si="154"/>
        <v>1.8846115200000004</v>
      </c>
      <c r="AU570" s="788">
        <f t="shared" si="154"/>
        <v>1.9980651335040005</v>
      </c>
      <c r="AV570" s="788">
        <f t="shared" si="154"/>
        <v>2.1183486545409416</v>
      </c>
      <c r="AW570" s="780">
        <f t="shared" si="149"/>
        <v>9.5386253080449421</v>
      </c>
      <c r="AX570" s="795">
        <f t="shared" si="150"/>
        <v>23.068017673627427</v>
      </c>
      <c r="AY570" s="960">
        <v>1.61</v>
      </c>
      <c r="AZ570" s="791">
        <v>-0.82000000000000006</v>
      </c>
      <c r="BA570" s="791">
        <v>-32.5</v>
      </c>
      <c r="BB570" s="791">
        <v>-19.55</v>
      </c>
      <c r="BC570" s="791">
        <v>-21.279999999999998</v>
      </c>
      <c r="BD570" s="933"/>
      <c r="BE570" s="641">
        <v>1974</v>
      </c>
      <c r="BF570" s="922">
        <f t="shared" si="151"/>
        <v>4</v>
      </c>
      <c r="BG570" s="847">
        <v>11.200000000000001</v>
      </c>
    </row>
    <row r="571" spans="1:59" ht="11.25" customHeight="1" x14ac:dyDescent="0.2">
      <c r="A571" s="895" t="s">
        <v>714</v>
      </c>
      <c r="B571" s="899" t="s">
        <v>715</v>
      </c>
      <c r="C571" s="957" t="s">
        <v>128</v>
      </c>
      <c r="D571" s="957" t="s">
        <v>192</v>
      </c>
      <c r="E571" s="754">
        <v>20</v>
      </c>
      <c r="F571" s="1235">
        <v>173</v>
      </c>
      <c r="G571" s="1207" t="s">
        <v>106</v>
      </c>
      <c r="H571" s="1207" t="s">
        <v>106</v>
      </c>
      <c r="I571" s="898">
        <v>24.52</v>
      </c>
      <c r="J571" s="669">
        <f t="shared" si="138"/>
        <v>6.1174551386623168</v>
      </c>
      <c r="K571" s="901">
        <v>0.375</v>
      </c>
      <c r="L571" s="911">
        <v>4</v>
      </c>
      <c r="M571" s="660">
        <f t="shared" si="139"/>
        <v>1.5</v>
      </c>
      <c r="N571" s="894" t="s">
        <v>135</v>
      </c>
      <c r="O571" s="756">
        <v>0.37</v>
      </c>
      <c r="P571" s="885">
        <v>43888</v>
      </c>
      <c r="Q571" s="885">
        <v>43901</v>
      </c>
      <c r="R571" s="660">
        <f t="shared" si="140"/>
        <v>1.3513513513513526</v>
      </c>
      <c r="S571" s="721">
        <f>IF(INDEX(Historical!$D$7:$D$1379,MATCH(B571,Historical!$B$7:$B$1403,0))=0,"n/a",(INDEX(Historical!$C$7:$C$1381,MATCH(B571,Historical!$B$7:$B$1403,0))/INDEX(Historical!$D$7:$D$1379,MATCH(B571,Historical!$B$7:$B$1403,0))-1)*100)</f>
        <v>1.3698630136986356</v>
      </c>
      <c r="T571" s="721">
        <f>IF(INDEX(Historical!$F$7:$F$1372,MATCH(B571,Historical!$B$7:$B$1403,0))=0,"n/a",((INDEX(Historical!$C$7:$C$1381,MATCH(B571,Historical!$B$7:$B$1403,0))/INDEX(Historical!$F$7:$F$1372,MATCH(B571,Historical!$B$7:$B$1403,0)))^(1/3)-1)*100)</f>
        <v>1.3890663116861823</v>
      </c>
      <c r="U571" s="721">
        <f>IF(INDEX(Historical!$H$7:$H$1372,MATCH(B571,Historical!$B$7:$B$1403,0))=0,"n/a",((INDEX(Historical!$C$7:$C$1381,MATCH(B571,Historical!$B$7:$B$1403,0))/INDEX(Historical!$H$7:$H$1372,MATCH(B571,Historical!$B$7:$B$1403,0)))^(1/5)-1)*100)</f>
        <v>1.4090059927290843</v>
      </c>
      <c r="V571" s="721">
        <f>IF(INDEX(Historical!$O$7:$O$1372,MATCH(B571,Historical!$B$7:$B$1403,0))=0,"n/a",((INDEX(Historical!$C$7:$C$1381,MATCH(B571,Historical!$B$7:$B$1403,0))/INDEX(Historical!$O$7:$O$1372,MATCH(B571,Historical!$B$7:$B$1403,0)))^(1/10)-1)*100)</f>
        <v>12.395879070719506</v>
      </c>
      <c r="W571" s="722">
        <f t="shared" si="141"/>
        <v>0.11366729093520433</v>
      </c>
      <c r="X571" s="723" t="str">
        <f t="shared" si="142"/>
        <v>n/a</v>
      </c>
      <c r="Y571" s="682"/>
      <c r="Z571" s="669">
        <f t="shared" si="143"/>
        <v>48.387096774193544</v>
      </c>
      <c r="AA571" s="910">
        <f t="shared" si="144"/>
        <v>7.9096774193548383</v>
      </c>
      <c r="AB571" s="911">
        <v>12</v>
      </c>
      <c r="AC571" s="889">
        <v>3.1</v>
      </c>
      <c r="AD571" s="889" t="s">
        <v>136</v>
      </c>
      <c r="AE571" s="889">
        <v>0.56000000000000005</v>
      </c>
      <c r="AF571" s="889">
        <v>1.56</v>
      </c>
      <c r="AG571" s="889">
        <v>20.599999999999998</v>
      </c>
      <c r="AH571" s="889">
        <v>43.8</v>
      </c>
      <c r="AI571" s="889">
        <v>19.689999999999998</v>
      </c>
      <c r="AJ571" s="889">
        <v>0</v>
      </c>
      <c r="AK571" s="889">
        <v>-2.35</v>
      </c>
      <c r="AL571" s="902">
        <v>1360</v>
      </c>
      <c r="AM571" s="896">
        <v>0.2</v>
      </c>
      <c r="AN571" s="889">
        <v>0.41</v>
      </c>
      <c r="AO571" s="762">
        <f t="shared" si="145"/>
        <v>-0.3832162879634371</v>
      </c>
      <c r="AP571" s="763">
        <f t="shared" si="146"/>
        <v>7.5264611313914012</v>
      </c>
      <c r="AQ571" s="912">
        <f t="shared" si="147"/>
        <v>-25.945675273130153</v>
      </c>
      <c r="AR571" s="669">
        <f>INDEX(Historical!$C$7:$C$1381,MATCH(B571,Historical!$B$7:$B$1403,0))*IF(AH571="n/a",1.03,IF(AH571&lt;0,1.01,IF(AH571&gt;10,1.1,(1+AH571/100))))</f>
        <v>1.6280000000000001</v>
      </c>
      <c r="AS571" s="910">
        <f t="shared" si="148"/>
        <v>1.7908000000000002</v>
      </c>
      <c r="AT571" s="910">
        <f t="shared" si="154"/>
        <v>1.8087080000000002</v>
      </c>
      <c r="AU571" s="910">
        <f t="shared" si="154"/>
        <v>1.8267950800000001</v>
      </c>
      <c r="AV571" s="910">
        <f t="shared" si="154"/>
        <v>1.8450630308000002</v>
      </c>
      <c r="AW571" s="669">
        <f t="shared" si="149"/>
        <v>8.8993661108000008</v>
      </c>
      <c r="AX571" s="770">
        <f t="shared" si="150"/>
        <v>36.294315296900493</v>
      </c>
      <c r="AY571" s="959">
        <v>0.52</v>
      </c>
      <c r="AZ571" s="896">
        <v>2.29</v>
      </c>
      <c r="BA571" s="896">
        <v>-62.22</v>
      </c>
      <c r="BB571" s="896">
        <v>-32.690000000000005</v>
      </c>
      <c r="BC571" s="896">
        <v>-41.03</v>
      </c>
      <c r="BE571" s="641">
        <v>2001</v>
      </c>
      <c r="BF571" s="922">
        <f t="shared" si="151"/>
        <v>2</v>
      </c>
      <c r="BG571" s="906">
        <v>9.8000000000000007</v>
      </c>
    </row>
    <row r="572" spans="1:59" ht="11.25" customHeight="1" x14ac:dyDescent="0.2">
      <c r="A572" s="895" t="s">
        <v>1513</v>
      </c>
      <c r="B572" s="899" t="s">
        <v>1514</v>
      </c>
      <c r="C572" s="957" t="s">
        <v>4207</v>
      </c>
      <c r="D572" s="957" t="s">
        <v>4342</v>
      </c>
      <c r="E572" s="754">
        <v>8</v>
      </c>
      <c r="F572" s="1235">
        <v>557</v>
      </c>
      <c r="G572" s="1208" t="s">
        <v>106</v>
      </c>
      <c r="H572" s="1208" t="s">
        <v>106</v>
      </c>
      <c r="I572" s="898">
        <v>270.07</v>
      </c>
      <c r="J572" s="669">
        <f t="shared" si="138"/>
        <v>0.23697559891879882</v>
      </c>
      <c r="K572" s="901">
        <v>0.16</v>
      </c>
      <c r="L572" s="911">
        <v>4</v>
      </c>
      <c r="M572" s="660">
        <f t="shared" si="139"/>
        <v>0.64</v>
      </c>
      <c r="N572" s="894" t="s">
        <v>148</v>
      </c>
      <c r="O572" s="756">
        <v>0.15</v>
      </c>
      <c r="P572" s="890">
        <v>43433</v>
      </c>
      <c r="Q572" s="890">
        <v>43455</v>
      </c>
      <c r="R572" s="660">
        <f t="shared" si="140"/>
        <v>6.6666666666666732</v>
      </c>
      <c r="S572" s="721">
        <f>IF(INDEX(Historical!$D$7:$D$1379,MATCH(B572,Historical!$B$7:$B$1403,0))=0,"n/a",(INDEX(Historical!$C$7:$C$1381,MATCH(B572,Historical!$B$7:$B$1403,0))/INDEX(Historical!$D$7:$D$1379,MATCH(B572,Historical!$B$7:$B$1403,0))-1)*100)</f>
        <v>4.9180327868852514</v>
      </c>
      <c r="T572" s="721">
        <f>IF(INDEX(Historical!$F$7:$F$1372,MATCH(B572,Historical!$B$7:$B$1403,0))=0,"n/a",((INDEX(Historical!$C$7:$C$1381,MATCH(B572,Historical!$B$7:$B$1403,0))/INDEX(Historical!$F$7:$F$1372,MATCH(B572,Historical!$B$7:$B$1403,0)))^(1/3)-1)*100)</f>
        <v>9.684706748314742</v>
      </c>
      <c r="U572" s="721">
        <f>IF(INDEX(Historical!$H$7:$H$1372,MATCH(B572,Historical!$B$7:$B$1403,0))=0,"n/a",((INDEX(Historical!$C$7:$C$1381,MATCH(B572,Historical!$B$7:$B$1403,0))/INDEX(Historical!$H$7:$H$1372,MATCH(B572,Historical!$B$7:$B$1403,0)))^(1/5)-1)*100)</f>
        <v>13.485457134316015</v>
      </c>
      <c r="V572" s="721" t="str">
        <f>IF(INDEX(Historical!$O$7:$O$1372,MATCH(B572,Historical!$B$7:$B$1403,0))=0,"n/a",((INDEX(Historical!$C$7:$C$1381,MATCH(B572,Historical!$B$7:$B$1403,0))/INDEX(Historical!$O$7:$O$1372,MATCH(B572,Historical!$B$7:$B$1403,0)))^(1/10)-1)*100)</f>
        <v>n/a</v>
      </c>
      <c r="W572" s="722" t="str">
        <f t="shared" si="141"/>
        <v>n/a</v>
      </c>
      <c r="X572" s="723">
        <f t="shared" si="142"/>
        <v>0.41880301659366503</v>
      </c>
      <c r="Y572" s="691" t="s">
        <v>4516</v>
      </c>
      <c r="Z572" s="669">
        <f t="shared" si="143"/>
        <v>14.159292035398233</v>
      </c>
      <c r="AA572" s="910">
        <f t="shared" si="144"/>
        <v>59.750000000000007</v>
      </c>
      <c r="AB572" s="911">
        <v>1</v>
      </c>
      <c r="AC572" s="889">
        <v>4.5199999999999996</v>
      </c>
      <c r="AD572" s="889">
        <v>4.5599999999999996</v>
      </c>
      <c r="AE572" s="889">
        <v>15.89</v>
      </c>
      <c r="AF572" s="889">
        <v>13.48</v>
      </c>
      <c r="AG572" s="889">
        <v>25.7</v>
      </c>
      <c r="AH572" s="889">
        <v>-25.1</v>
      </c>
      <c r="AI572" s="889">
        <v>18.54</v>
      </c>
      <c r="AJ572" s="889">
        <v>32.200000000000003</v>
      </c>
      <c r="AK572" s="889">
        <v>13.100000000000001</v>
      </c>
      <c r="AL572" s="902">
        <v>173510</v>
      </c>
      <c r="AM572" s="896">
        <v>0.3</v>
      </c>
      <c r="AN572" s="889">
        <v>0</v>
      </c>
      <c r="AO572" s="762">
        <f t="shared" si="145"/>
        <v>-46.027567266765196</v>
      </c>
      <c r="AP572" s="763">
        <f t="shared" si="146"/>
        <v>13.722432733234813</v>
      </c>
      <c r="AQ572" s="912">
        <f t="shared" si="147"/>
        <v>498.30501325735935</v>
      </c>
      <c r="AR572" s="669">
        <f>INDEX(Historical!$C$7:$C$1381,MATCH(B572,Historical!$B$7:$B$1403,0))*IF(AH572="n/a",1.03,IF(AH572&lt;0,1.01,IF(AH572&gt;10,1.1,(1+AH572/100))))</f>
        <v>0.64639999999999997</v>
      </c>
      <c r="AS572" s="910">
        <f t="shared" si="148"/>
        <v>0.71104000000000001</v>
      </c>
      <c r="AT572" s="910">
        <f t="shared" si="154"/>
        <v>0.78214400000000006</v>
      </c>
      <c r="AU572" s="910">
        <f t="shared" si="154"/>
        <v>0.86035840000000019</v>
      </c>
      <c r="AV572" s="910">
        <f t="shared" si="154"/>
        <v>0.94639424000000028</v>
      </c>
      <c r="AW572" s="669">
        <f t="shared" si="149"/>
        <v>3.9463366400000002</v>
      </c>
      <c r="AX572" s="770">
        <f t="shared" si="150"/>
        <v>1.4612273262487505</v>
      </c>
      <c r="AY572" s="959">
        <v>2.13</v>
      </c>
      <c r="AZ572" s="896">
        <v>103.67</v>
      </c>
      <c r="BA572" s="896">
        <v>-14.62</v>
      </c>
      <c r="BB572" s="896">
        <v>7.19</v>
      </c>
      <c r="BC572" s="896">
        <v>38.340000000000003</v>
      </c>
      <c r="BE572" s="641">
        <v>2013</v>
      </c>
      <c r="BF572" s="922">
        <f t="shared" si="151"/>
        <v>0</v>
      </c>
      <c r="BG572" s="906">
        <v>18.099999999999998</v>
      </c>
    </row>
    <row r="573" spans="1:59" ht="11.25" customHeight="1" x14ac:dyDescent="0.2">
      <c r="A573" s="887" t="s">
        <v>1511</v>
      </c>
      <c r="B573" s="899" t="s">
        <v>1512</v>
      </c>
      <c r="C573" s="957" t="s">
        <v>108</v>
      </c>
      <c r="D573" s="957" t="s">
        <v>4347</v>
      </c>
      <c r="E573" s="754">
        <v>11</v>
      </c>
      <c r="F573" s="1235">
        <v>322</v>
      </c>
      <c r="G573" s="1235" t="s">
        <v>37</v>
      </c>
      <c r="H573" s="1235" t="s">
        <v>37</v>
      </c>
      <c r="I573" s="898">
        <v>13.89</v>
      </c>
      <c r="J573" s="669">
        <f t="shared" si="138"/>
        <v>5.4715622750179982</v>
      </c>
      <c r="K573" s="901">
        <v>0.19</v>
      </c>
      <c r="L573" s="911">
        <v>4</v>
      </c>
      <c r="M573" s="660">
        <f t="shared" si="139"/>
        <v>0.76</v>
      </c>
      <c r="N573" s="894" t="s">
        <v>107</v>
      </c>
      <c r="O573" s="756">
        <v>0.18</v>
      </c>
      <c r="P573" s="1196">
        <v>43866</v>
      </c>
      <c r="Q573" s="1196">
        <v>43875</v>
      </c>
      <c r="R573" s="660">
        <f t="shared" si="140"/>
        <v>5.5555555555555607</v>
      </c>
      <c r="S573" s="721">
        <f>IF(INDEX(Historical!$D$7:$D$1379,MATCH(B573,Historical!$B$7:$B$1403,0))=0,"n/a",(INDEX(Historical!$C$7:$C$1381,MATCH(B573,Historical!$B$7:$B$1403,0))/INDEX(Historical!$D$7:$D$1379,MATCH(B573,Historical!$B$7:$B$1403,0))-1)*100)</f>
        <v>5.8823529411764497</v>
      </c>
      <c r="T573" s="721">
        <f>IF(INDEX(Historical!$F$7:$F$1372,MATCH(B573,Historical!$B$7:$B$1403,0))=0,"n/a",((INDEX(Historical!$C$7:$C$1381,MATCH(B573,Historical!$B$7:$B$1403,0))/INDEX(Historical!$F$7:$F$1372,MATCH(B573,Historical!$B$7:$B$1403,0)))^(1/3)-1)*100)</f>
        <v>6.2658569182611146</v>
      </c>
      <c r="U573" s="721">
        <f>IF(INDEX(Historical!$H$7:$H$1372,MATCH(B573,Historical!$B$7:$B$1403,0))=0,"n/a",((INDEX(Historical!$C$7:$C$1381,MATCH(B573,Historical!$B$7:$B$1403,0))/INDEX(Historical!$H$7:$H$1372,MATCH(B573,Historical!$B$7:$B$1403,0)))^(1/5)-1)*100)</f>
        <v>6.7249181879538877</v>
      </c>
      <c r="V573" s="721">
        <f>IF(INDEX(Historical!$O$7:$O$1372,MATCH(B573,Historical!$B$7:$B$1403,0))=0,"n/a",((INDEX(Historical!$C$7:$C$1381,MATCH(B573,Historical!$B$7:$B$1403,0))/INDEX(Historical!$O$7:$O$1372,MATCH(B573,Historical!$B$7:$B$1403,0)))^(1/10)-1)*100)</f>
        <v>6.2924083266070685</v>
      </c>
      <c r="W573" s="722">
        <f t="shared" si="141"/>
        <v>1.0687351867357331</v>
      </c>
      <c r="X573" s="723">
        <f t="shared" si="142"/>
        <v>0.96070259827912674</v>
      </c>
      <c r="Y573" s="679"/>
      <c r="Z573" s="669">
        <f t="shared" si="143"/>
        <v>73.076923076923066</v>
      </c>
      <c r="AA573" s="910">
        <f t="shared" si="144"/>
        <v>13.355769230769232</v>
      </c>
      <c r="AB573" s="911">
        <v>12</v>
      </c>
      <c r="AC573" s="889">
        <v>1.04</v>
      </c>
      <c r="AD573" s="889">
        <v>1.9</v>
      </c>
      <c r="AE573" s="889">
        <v>3.57</v>
      </c>
      <c r="AF573" s="889">
        <v>1.08</v>
      </c>
      <c r="AG573" s="889">
        <v>8</v>
      </c>
      <c r="AH573" s="889">
        <v>14.299999999999999</v>
      </c>
      <c r="AI573" s="889">
        <v>5.57</v>
      </c>
      <c r="AJ573" s="889">
        <v>7.0000000000000009</v>
      </c>
      <c r="AK573" s="889">
        <v>7.0000000000000009</v>
      </c>
      <c r="AL573" s="902">
        <v>1490</v>
      </c>
      <c r="AM573" s="896">
        <v>0.4</v>
      </c>
      <c r="AN573" s="889">
        <v>0.28000000000000003</v>
      </c>
      <c r="AO573" s="762">
        <f t="shared" si="145"/>
        <v>-1.1592887677973458</v>
      </c>
      <c r="AP573" s="763">
        <f t="shared" si="146"/>
        <v>12.196480462971886</v>
      </c>
      <c r="AQ573" s="912">
        <f t="shared" si="147"/>
        <v>-19.932720598429043</v>
      </c>
      <c r="AR573" s="669">
        <f>INDEX(Historical!$C$7:$C$1381,MATCH(B573,Historical!$B$7:$B$1403,0))*IF(AH573="n/a",1.03,IF(AH573&lt;0,1.01,IF(AH573&gt;10,1.1,(1+AH573/100))))</f>
        <v>0.79200000000000004</v>
      </c>
      <c r="AS573" s="910">
        <f t="shared" si="148"/>
        <v>0.83611440000000015</v>
      </c>
      <c r="AT573" s="910">
        <f t="shared" si="154"/>
        <v>0.89464240800000017</v>
      </c>
      <c r="AU573" s="910">
        <f t="shared" si="154"/>
        <v>0.95726737656000027</v>
      </c>
      <c r="AV573" s="910">
        <f t="shared" si="154"/>
        <v>1.0242760929192003</v>
      </c>
      <c r="AW573" s="669">
        <f t="shared" si="149"/>
        <v>4.5043002774792011</v>
      </c>
      <c r="AX573" s="770">
        <f t="shared" si="150"/>
        <v>32.428367728431972</v>
      </c>
      <c r="AY573" s="959">
        <v>0.62</v>
      </c>
      <c r="AZ573" s="896">
        <v>-3.6799999999999997</v>
      </c>
      <c r="BA573" s="896">
        <v>-25.840000000000003</v>
      </c>
      <c r="BB573" s="896">
        <v>-13.669999999999998</v>
      </c>
      <c r="BC573" s="896">
        <v>-16.420000000000002</v>
      </c>
      <c r="BE573" s="641">
        <v>2010</v>
      </c>
      <c r="BF573" s="922">
        <f t="shared" si="151"/>
        <v>0</v>
      </c>
      <c r="BG573" s="906">
        <v>1</v>
      </c>
    </row>
    <row r="574" spans="1:59" ht="11.25" customHeight="1" x14ac:dyDescent="0.2">
      <c r="A574" s="895" t="s">
        <v>710</v>
      </c>
      <c r="B574" s="899" t="s">
        <v>711</v>
      </c>
      <c r="C574" s="957" t="s">
        <v>131</v>
      </c>
      <c r="D574" s="957" t="s">
        <v>4344</v>
      </c>
      <c r="E574" s="754">
        <v>16</v>
      </c>
      <c r="F574" s="1235">
        <v>251</v>
      </c>
      <c r="G574" s="1235" t="s">
        <v>37</v>
      </c>
      <c r="H574" s="1235" t="s">
        <v>37</v>
      </c>
      <c r="I574" s="898">
        <v>70.34</v>
      </c>
      <c r="J574" s="669">
        <f t="shared" si="138"/>
        <v>3.4119988626670454</v>
      </c>
      <c r="K574" s="901">
        <v>0.6</v>
      </c>
      <c r="L574" s="911">
        <v>4</v>
      </c>
      <c r="M574" s="660">
        <f t="shared" si="139"/>
        <v>2.4</v>
      </c>
      <c r="N574" s="894" t="s">
        <v>319</v>
      </c>
      <c r="O574" s="756">
        <v>0.57499999999999996</v>
      </c>
      <c r="P574" s="885">
        <v>43902</v>
      </c>
      <c r="Q574" s="885">
        <v>43921</v>
      </c>
      <c r="R574" s="660">
        <f t="shared" si="140"/>
        <v>4.3478260869565259</v>
      </c>
      <c r="S574" s="721">
        <f>IF(INDEX(Historical!$D$7:$D$1379,MATCH(B574,Historical!$B$7:$B$1403,0))=0,"n/a",(INDEX(Historical!$C$7:$C$1381,MATCH(B574,Historical!$B$7:$B$1403,0))/INDEX(Historical!$D$7:$D$1379,MATCH(B574,Historical!$B$7:$B$1403,0))-1)*100)</f>
        <v>4.5454545454545192</v>
      </c>
      <c r="T574" s="721">
        <f>IF(INDEX(Historical!$F$7:$F$1372,MATCH(B574,Historical!$B$7:$B$1403,0))=0,"n/a",((INDEX(Historical!$C$7:$C$1381,MATCH(B574,Historical!$B$7:$B$1403,0))/INDEX(Historical!$F$7:$F$1372,MATCH(B574,Historical!$B$7:$B$1403,0)))^(1/3)-1)*100)</f>
        <v>4.7689553171647248</v>
      </c>
      <c r="U574" s="721">
        <f>IF(INDEX(Historical!$H$7:$H$1372,MATCH(B574,Historical!$B$7:$B$1403,0))=0,"n/a",((INDEX(Historical!$C$7:$C$1381,MATCH(B574,Historical!$B$7:$B$1403,0))/INDEX(Historical!$H$7:$H$1372,MATCH(B574,Historical!$B$7:$B$1403,0)))^(1/5)-1)*100)</f>
        <v>7.5280006405569644</v>
      </c>
      <c r="V574" s="721">
        <f>IF(INDEX(Historical!$O$7:$O$1372,MATCH(B574,Historical!$B$7:$B$1403,0))=0,"n/a",((INDEX(Historical!$C$7:$C$1381,MATCH(B574,Historical!$B$7:$B$1403,0))/INDEX(Historical!$O$7:$O$1372,MATCH(B574,Historical!$B$7:$B$1403,0)))^(1/10)-1)*100)</f>
        <v>5.5509882261051802</v>
      </c>
      <c r="W574" s="722">
        <f t="shared" si="141"/>
        <v>1.3561550365310258</v>
      </c>
      <c r="X574" s="723">
        <f t="shared" si="142"/>
        <v>1.2979311449236144</v>
      </c>
      <c r="Y574" s="682"/>
      <c r="Z574" s="669">
        <f t="shared" si="143"/>
        <v>60.301507537688437</v>
      </c>
      <c r="AA574" s="910">
        <f t="shared" si="144"/>
        <v>17.673366834170857</v>
      </c>
      <c r="AB574" s="911">
        <v>12</v>
      </c>
      <c r="AC574" s="889">
        <v>3.98</v>
      </c>
      <c r="AD574" s="889">
        <v>4.66</v>
      </c>
      <c r="AE574" s="889">
        <v>2.85</v>
      </c>
      <c r="AF574" s="889">
        <v>1.74</v>
      </c>
      <c r="AG574" s="889">
        <v>10.100000000000001</v>
      </c>
      <c r="AH574" s="889">
        <v>12.8</v>
      </c>
      <c r="AI574" s="889">
        <v>4.29</v>
      </c>
      <c r="AJ574" s="889">
        <v>5.8000000000000007</v>
      </c>
      <c r="AK574" s="889">
        <v>3.7900000000000005</v>
      </c>
      <c r="AL574" s="902">
        <v>3590</v>
      </c>
      <c r="AM574" s="896">
        <v>0.8</v>
      </c>
      <c r="AN574" s="889">
        <v>1.1000000000000001</v>
      </c>
      <c r="AO574" s="762">
        <f t="shared" si="145"/>
        <v>-6.7333673309468463</v>
      </c>
      <c r="AP574" s="763">
        <f t="shared" si="146"/>
        <v>10.93999950322401</v>
      </c>
      <c r="AQ574" s="912">
        <f t="shared" si="147"/>
        <v>16.907671626339948</v>
      </c>
      <c r="AR574" s="669">
        <f>INDEX(Historical!$C$7:$C$1381,MATCH(B574,Historical!$B$7:$B$1403,0))*IF(AH574="n/a",1.03,IF(AH574&lt;0,1.01,IF(AH574&gt;10,1.1,(1+AH574/100))))</f>
        <v>2.5299999999999998</v>
      </c>
      <c r="AS574" s="910">
        <f t="shared" si="148"/>
        <v>2.6385369999999995</v>
      </c>
      <c r="AT574" s="910">
        <f t="shared" si="154"/>
        <v>2.7385375522999995</v>
      </c>
      <c r="AU574" s="910">
        <f t="shared" si="154"/>
        <v>2.8423281255321697</v>
      </c>
      <c r="AV574" s="910">
        <f t="shared" si="154"/>
        <v>2.9500523614898393</v>
      </c>
      <c r="AW574" s="669">
        <f t="shared" si="149"/>
        <v>13.699455039322007</v>
      </c>
      <c r="AX574" s="770">
        <f t="shared" si="150"/>
        <v>19.476052088885424</v>
      </c>
      <c r="AY574" s="959">
        <v>0.24</v>
      </c>
      <c r="AZ574" s="896">
        <v>4.43</v>
      </c>
      <c r="BA574" s="896">
        <v>-12.64</v>
      </c>
      <c r="BB574" s="896">
        <v>-5.87</v>
      </c>
      <c r="BC574" s="896">
        <v>-3.38</v>
      </c>
      <c r="BE574" s="641">
        <v>2005</v>
      </c>
      <c r="BF574" s="922">
        <f t="shared" si="151"/>
        <v>1</v>
      </c>
      <c r="BG574" s="906">
        <v>3.5000000000000004</v>
      </c>
    </row>
    <row r="575" spans="1:59" ht="11.25" customHeight="1" x14ac:dyDescent="0.2">
      <c r="A575" s="887" t="s">
        <v>712</v>
      </c>
      <c r="B575" s="899" t="s">
        <v>713</v>
      </c>
      <c r="C575" s="957" t="s">
        <v>108</v>
      </c>
      <c r="D575" s="957" t="s">
        <v>4355</v>
      </c>
      <c r="E575" s="754">
        <v>22</v>
      </c>
      <c r="F575" s="1235">
        <v>158</v>
      </c>
      <c r="G575" s="1214" t="s">
        <v>37</v>
      </c>
      <c r="H575" s="1214" t="s">
        <v>37</v>
      </c>
      <c r="I575" s="898">
        <v>30.88</v>
      </c>
      <c r="J575" s="669">
        <f t="shared" si="138"/>
        <v>3.2383419689119175</v>
      </c>
      <c r="K575" s="908">
        <v>0.25</v>
      </c>
      <c r="L575" s="911">
        <v>4</v>
      </c>
      <c r="M575" s="660">
        <f t="shared" si="139"/>
        <v>1</v>
      </c>
      <c r="N575" s="894" t="s">
        <v>139</v>
      </c>
      <c r="O575" s="757">
        <v>0.24</v>
      </c>
      <c r="P575" s="1196">
        <v>43843</v>
      </c>
      <c r="Q575" s="1196">
        <v>43863</v>
      </c>
      <c r="R575" s="660">
        <f t="shared" si="140"/>
        <v>4.1666666666666705</v>
      </c>
      <c r="S575" s="721">
        <f>IF(INDEX(Historical!$D$7:$D$1379,MATCH(B575,Historical!$B$7:$B$1403,0))=0,"n/a",(INDEX(Historical!$C$7:$C$1381,MATCH(B575,Historical!$B$7:$B$1403,0))/INDEX(Historical!$D$7:$D$1379,MATCH(B575,Historical!$B$7:$B$1403,0))-1)*100)</f>
        <v>9.0909090909090828</v>
      </c>
      <c r="T575" s="721">
        <f>IF(INDEX(Historical!$F$7:$F$1372,MATCH(B575,Historical!$B$7:$B$1403,0))=0,"n/a",((INDEX(Historical!$C$7:$C$1381,MATCH(B575,Historical!$B$7:$B$1403,0))/INDEX(Historical!$F$7:$F$1372,MATCH(B575,Historical!$B$7:$B$1403,0)))^(1/3)-1)*100)</f>
        <v>5.1107017667857857</v>
      </c>
      <c r="U575" s="721">
        <f>IF(INDEX(Historical!$H$7:$H$1372,MATCH(B575,Historical!$B$7:$B$1403,0))=0,"n/a",((INDEX(Historical!$C$7:$C$1381,MATCH(B575,Historical!$B$7:$B$1403,0))/INDEX(Historical!$H$7:$H$1372,MATCH(B575,Historical!$B$7:$B$1403,0)))^(1/5)-1)*100)</f>
        <v>3.7137289336648172</v>
      </c>
      <c r="V575" s="721">
        <f>IF(INDEX(Historical!$O$7:$O$1372,MATCH(B575,Historical!$B$7:$B$1403,0))=0,"n/a",((INDEX(Historical!$C$7:$C$1381,MATCH(B575,Historical!$B$7:$B$1403,0))/INDEX(Historical!$O$7:$O$1372,MATCH(B575,Historical!$B$7:$B$1403,0)))^(1/10)-1)*100)</f>
        <v>3.904209397242564</v>
      </c>
      <c r="W575" s="722">
        <f t="shared" si="141"/>
        <v>0.95121151449707642</v>
      </c>
      <c r="X575" s="723">
        <f t="shared" si="142"/>
        <v>0.53822158458910396</v>
      </c>
      <c r="Y575" s="678"/>
      <c r="Z575" s="669">
        <f t="shared" si="143"/>
        <v>44.444444444444443</v>
      </c>
      <c r="AA575" s="910">
        <f t="shared" si="144"/>
        <v>13.724444444444444</v>
      </c>
      <c r="AB575" s="911">
        <v>12</v>
      </c>
      <c r="AC575" s="889">
        <v>2.25</v>
      </c>
      <c r="AD575" s="889" t="s">
        <v>136</v>
      </c>
      <c r="AE575" s="889">
        <v>4.1100000000000003</v>
      </c>
      <c r="AF575" s="889">
        <v>1.43</v>
      </c>
      <c r="AG575" s="889">
        <v>10.6</v>
      </c>
      <c r="AH575" s="889">
        <v>20.9</v>
      </c>
      <c r="AI575" s="889" t="s">
        <v>136</v>
      </c>
      <c r="AJ575" s="889">
        <v>6.9</v>
      </c>
      <c r="AK575" s="889" t="s">
        <v>136</v>
      </c>
      <c r="AL575" s="902">
        <v>194.24</v>
      </c>
      <c r="AM575" s="896">
        <v>5</v>
      </c>
      <c r="AN575" s="889">
        <v>0</v>
      </c>
      <c r="AO575" s="762">
        <f t="shared" si="145"/>
        <v>-6.7723735418677098</v>
      </c>
      <c r="AP575" s="763">
        <f t="shared" si="146"/>
        <v>6.9520709025767342</v>
      </c>
      <c r="AQ575" s="912">
        <f t="shared" si="147"/>
        <v>-6.6048881708456459</v>
      </c>
      <c r="AR575" s="669">
        <f>INDEX(Historical!$C$7:$C$1381,MATCH(B575,Historical!$B$7:$B$1403,0))*IF(AH575="n/a",1.03,IF(AH575&lt;0,1.01,IF(AH575&gt;10,1.1,(1+AH575/100))))</f>
        <v>1.056</v>
      </c>
      <c r="AS575" s="910">
        <f t="shared" si="148"/>
        <v>1.08768</v>
      </c>
      <c r="AT575" s="910">
        <f t="shared" si="154"/>
        <v>1.1203103999999999</v>
      </c>
      <c r="AU575" s="910">
        <f t="shared" si="154"/>
        <v>1.153919712</v>
      </c>
      <c r="AV575" s="910">
        <f t="shared" si="154"/>
        <v>1.18853730336</v>
      </c>
      <c r="AW575" s="669">
        <f t="shared" si="149"/>
        <v>5.6064474153599999</v>
      </c>
      <c r="AX575" s="770">
        <f t="shared" si="150"/>
        <v>18.155593961658031</v>
      </c>
      <c r="AY575" s="959">
        <v>0.48</v>
      </c>
      <c r="AZ575" s="896">
        <v>7.22</v>
      </c>
      <c r="BA575" s="896">
        <v>-22.2</v>
      </c>
      <c r="BB575" s="896">
        <v>-15.17</v>
      </c>
      <c r="BC575" s="896">
        <v>-8.6</v>
      </c>
      <c r="BE575" s="641">
        <v>2000</v>
      </c>
      <c r="BF575" s="922">
        <f t="shared" si="151"/>
        <v>2</v>
      </c>
      <c r="BG575" s="906">
        <v>1.0999999999999999</v>
      </c>
    </row>
    <row r="576" spans="1:59" ht="11.25" customHeight="1" x14ac:dyDescent="0.2">
      <c r="A576" s="887" t="s">
        <v>305</v>
      </c>
      <c r="B576" s="899" t="s">
        <v>306</v>
      </c>
      <c r="C576" s="1161" t="s">
        <v>131</v>
      </c>
      <c r="D576" s="1161" t="s">
        <v>4356</v>
      </c>
      <c r="E576" s="754">
        <v>64</v>
      </c>
      <c r="F576" s="1235">
        <v>3</v>
      </c>
      <c r="G576" s="1235" t="s">
        <v>37</v>
      </c>
      <c r="H576" s="1235" t="s">
        <v>37</v>
      </c>
      <c r="I576" s="889">
        <v>65.77</v>
      </c>
      <c r="J576" s="669">
        <f t="shared" si="138"/>
        <v>2.9040596016420861</v>
      </c>
      <c r="K576" s="901">
        <v>0.47749999999999998</v>
      </c>
      <c r="L576" s="911">
        <v>4</v>
      </c>
      <c r="M576" s="660">
        <f t="shared" si="139"/>
        <v>1.91</v>
      </c>
      <c r="N576" s="894" t="s">
        <v>107</v>
      </c>
      <c r="O576" s="756">
        <v>0.47499999999999998</v>
      </c>
      <c r="P576" s="885">
        <v>43768</v>
      </c>
      <c r="Q576" s="885">
        <v>43784</v>
      </c>
      <c r="R576" s="660">
        <f t="shared" si="140"/>
        <v>0.52631578947368474</v>
      </c>
      <c r="S576" s="721">
        <f>IF(INDEX(Historical!$D$7:$D$1379,MATCH(B576,Historical!$B$7:$B$1403,0))=0,"n/a",(INDEX(Historical!$C$7:$C$1381,MATCH(B576,Historical!$B$7:$B$1403,0))/INDEX(Historical!$D$7:$D$1379,MATCH(B576,Historical!$B$7:$B$1403,0))-1)*100)</f>
        <v>0.52840158520475189</v>
      </c>
      <c r="T576" s="721">
        <f>IF(INDEX(Historical!$F$7:$F$1372,MATCH(B576,Historical!$B$7:$B$1403,0))=0,"n/a",((INDEX(Historical!$C$7:$C$1381,MATCH(B576,Historical!$B$7:$B$1403,0))/INDEX(Historical!$F$7:$F$1372,MATCH(B576,Historical!$B$7:$B$1403,0)))^(1/3)-1)*100)</f>
        <v>0.53121846639594406</v>
      </c>
      <c r="U576" s="721">
        <f>IF(INDEX(Historical!$H$7:$H$1372,MATCH(B576,Historical!$B$7:$B$1403,0))=0,"n/a",((INDEX(Historical!$C$7:$C$1381,MATCH(B576,Historical!$B$7:$B$1403,0))/INDEX(Historical!$H$7:$H$1372,MATCH(B576,Historical!$B$7:$B$1403,0)))^(1/5)-1)*100)</f>
        <v>0.61567822003012473</v>
      </c>
      <c r="V576" s="721">
        <f>IF(INDEX(Historical!$O$7:$O$1372,MATCH(B576,Historical!$B$7:$B$1403,0))=0,"n/a",((INDEX(Historical!$C$7:$C$1381,MATCH(B576,Historical!$B$7:$B$1403,0))/INDEX(Historical!$O$7:$O$1372,MATCH(B576,Historical!$B$7:$B$1403,0)))^(1/10)-1)*100)</f>
        <v>1.7467318237841978</v>
      </c>
      <c r="W576" s="722">
        <f t="shared" si="141"/>
        <v>0.35247438195537767</v>
      </c>
      <c r="X576" s="723">
        <f t="shared" si="142"/>
        <v>0.76959777503765592</v>
      </c>
      <c r="Y576" s="899"/>
      <c r="Z576" s="669">
        <f t="shared" si="143"/>
        <v>85.650224215246624</v>
      </c>
      <c r="AA576" s="910">
        <f t="shared" si="144"/>
        <v>29.493273542600896</v>
      </c>
      <c r="AB576" s="911">
        <v>12</v>
      </c>
      <c r="AC576" s="889">
        <v>2.23</v>
      </c>
      <c r="AD576" s="889">
        <v>7.86</v>
      </c>
      <c r="AE576" s="889">
        <v>2.75</v>
      </c>
      <c r="AF576" s="889">
        <v>2.37</v>
      </c>
      <c r="AG576" s="889">
        <v>7.3999999999999995</v>
      </c>
      <c r="AH576" s="891">
        <v>-2.7</v>
      </c>
      <c r="AI576" s="891">
        <v>5.8000000000000007</v>
      </c>
      <c r="AJ576" s="889">
        <v>0.8</v>
      </c>
      <c r="AK576" s="889">
        <v>3.75</v>
      </c>
      <c r="AL576" s="902">
        <v>1990</v>
      </c>
      <c r="AM576" s="896">
        <v>0.3</v>
      </c>
      <c r="AN576" s="889">
        <v>1.1399999999999999</v>
      </c>
      <c r="AO576" s="762">
        <f t="shared" si="145"/>
        <v>-25.973535720928684</v>
      </c>
      <c r="AP576" s="763">
        <f t="shared" si="146"/>
        <v>3.5197378216722108</v>
      </c>
      <c r="AQ576" s="912">
        <f t="shared" si="147"/>
        <v>76.256200264103086</v>
      </c>
      <c r="AR576" s="669">
        <f>INDEX(Historical!$C$7:$C$1381,MATCH(B576,Historical!$B$7:$B$1403,0))*IF(AH576="n/a",1.03,IF(AH576&lt;0,1.01,IF(AH576&gt;10,1.1,(1+AH576/100))))</f>
        <v>1.9215250000000001</v>
      </c>
      <c r="AS576" s="910">
        <f t="shared" si="148"/>
        <v>2.0329734500000001</v>
      </c>
      <c r="AT576" s="910">
        <f t="shared" si="154"/>
        <v>2.1092099543750003</v>
      </c>
      <c r="AU576" s="910">
        <f t="shared" si="154"/>
        <v>2.1883053276640632</v>
      </c>
      <c r="AV576" s="910">
        <f t="shared" si="154"/>
        <v>2.2703667774514655</v>
      </c>
      <c r="AW576" s="669">
        <f t="shared" si="149"/>
        <v>10.52238050949053</v>
      </c>
      <c r="AX576" s="770">
        <f t="shared" si="150"/>
        <v>15.998754005611268</v>
      </c>
      <c r="AY576" s="959">
        <v>0.31</v>
      </c>
      <c r="AZ576" s="896">
        <v>5.4899999999999993</v>
      </c>
      <c r="BA576" s="896">
        <v>-14.87</v>
      </c>
      <c r="BB576" s="896">
        <v>-10.93</v>
      </c>
      <c r="BC576" s="896">
        <v>-6.87</v>
      </c>
      <c r="BE576" s="641">
        <v>1957</v>
      </c>
      <c r="BF576" s="922">
        <f t="shared" si="151"/>
        <v>8</v>
      </c>
      <c r="BG576" s="906">
        <v>1.9</v>
      </c>
    </row>
    <row r="577" spans="1:59" ht="11.25" customHeight="1" x14ac:dyDescent="0.2">
      <c r="A577" s="905" t="s">
        <v>4502</v>
      </c>
      <c r="B577" s="899" t="s">
        <v>4500</v>
      </c>
      <c r="C577" s="957" t="s">
        <v>4335</v>
      </c>
      <c r="D577" s="957" t="s">
        <v>4336</v>
      </c>
      <c r="E577" s="754">
        <v>5</v>
      </c>
      <c r="F577" s="1235">
        <v>855</v>
      </c>
      <c r="G577" s="1191" t="s">
        <v>106</v>
      </c>
      <c r="H577" s="1191" t="s">
        <v>106</v>
      </c>
      <c r="I577" s="898">
        <v>44.5</v>
      </c>
      <c r="J577" s="669">
        <f t="shared" si="138"/>
        <v>2.8089887640449436</v>
      </c>
      <c r="K577" s="901">
        <v>0.3125</v>
      </c>
      <c r="L577" s="911">
        <v>4</v>
      </c>
      <c r="M577" s="660">
        <f t="shared" si="139"/>
        <v>1.25</v>
      </c>
      <c r="N577" s="894" t="s">
        <v>319</v>
      </c>
      <c r="O577" s="756">
        <v>0.27500000000000002</v>
      </c>
      <c r="P577" s="885">
        <v>43815</v>
      </c>
      <c r="Q577" s="885">
        <v>43830</v>
      </c>
      <c r="R577" s="660">
        <f t="shared" si="140"/>
        <v>13.636363636363628</v>
      </c>
      <c r="S577" s="721">
        <f>IF(INDEX(Historical!$D$7:$D$1379,MATCH(B577,Historical!$B$7:$B$1403,0))=0,"n/a",(INDEX(Historical!$C$7:$C$1381,MATCH(B577,Historical!$B$7:$B$1403,0))/INDEX(Historical!$D$7:$D$1379,MATCH(B577,Historical!$B$7:$B$1403,0))-1)*100)</f>
        <v>10.975609756097571</v>
      </c>
      <c r="T577" s="721">
        <f>IF(INDEX(Historical!$F$7:$F$1372,MATCH(B577,Historical!$B$7:$B$1403,0))=0,"n/a",((INDEX(Historical!$C$7:$C$1381,MATCH(B577,Historical!$B$7:$B$1403,0))/INDEX(Historical!$F$7:$F$1372,MATCH(B577,Historical!$B$7:$B$1403,0)))^(1/3)-1)*100)</f>
        <v>10.722477671874508</v>
      </c>
      <c r="U577" s="721" t="str">
        <f>IF(INDEX(Historical!$H$7:$H$1372,MATCH(B577,Historical!$B$7:$B$1403,0))=0,"n/a",((INDEX(Historical!$C$7:$C$1381,MATCH(B577,Historical!$B$7:$B$1403,0))/INDEX(Historical!$H$7:$H$1372,MATCH(B577,Historical!$B$7:$B$1403,0)))^(1/5)-1)*100)</f>
        <v>n/a</v>
      </c>
      <c r="V577" s="721" t="str">
        <f>IF(INDEX(Historical!$O$7:$O$1372,MATCH(B577,Historical!$B$7:$B$1403,0))=0,"n/a",((INDEX(Historical!$C$7:$C$1381,MATCH(B577,Historical!$B$7:$B$1403,0))/INDEX(Historical!$O$7:$O$1372,MATCH(B577,Historical!$B$7:$B$1403,0)))^(1/10)-1)*100)</f>
        <v>n/a</v>
      </c>
      <c r="W577" s="722" t="str">
        <f t="shared" si="141"/>
        <v>n/a</v>
      </c>
      <c r="X577" s="723" t="str">
        <f t="shared" si="142"/>
        <v>n/a</v>
      </c>
      <c r="Y577" s="900"/>
      <c r="Z577" s="669">
        <f t="shared" si="143"/>
        <v>30.940594059405939</v>
      </c>
      <c r="AA577" s="910">
        <f t="shared" si="144"/>
        <v>11.014851485148515</v>
      </c>
      <c r="AB577" s="911">
        <v>12</v>
      </c>
      <c r="AC577" s="889">
        <v>4.04</v>
      </c>
      <c r="AD577" s="889">
        <v>2.2000000000000002</v>
      </c>
      <c r="AE577" s="889">
        <v>6.24</v>
      </c>
      <c r="AF577" s="889">
        <v>2.5499999999999998</v>
      </c>
      <c r="AG577" s="889">
        <v>-5.2</v>
      </c>
      <c r="AH577" s="889">
        <v>-103</v>
      </c>
      <c r="AI577" s="889">
        <v>700</v>
      </c>
      <c r="AJ577" s="889">
        <v>-56.899999999999991</v>
      </c>
      <c r="AK577" s="889">
        <v>5</v>
      </c>
      <c r="AL577" s="902">
        <v>1130</v>
      </c>
      <c r="AM577" s="896">
        <v>9.6100000000000012</v>
      </c>
      <c r="AN577" s="889">
        <v>2.76</v>
      </c>
      <c r="AO577" s="762" t="str">
        <f t="shared" si="145"/>
        <v>n/a</v>
      </c>
      <c r="AP577" s="763" t="str">
        <f t="shared" si="146"/>
        <v>n/a</v>
      </c>
      <c r="AQ577" s="912">
        <f t="shared" si="147"/>
        <v>11.729576880228908</v>
      </c>
      <c r="AR577" s="669">
        <f>INDEX(Historical!$C$7:$C$1381,MATCH(B577,Historical!$B$7:$B$1403,0))*IF(AH577="n/a",1.03,IF(AH577&lt;0,1.01,IF(AH577&gt;10,1.1,(1+AH577/100))))</f>
        <v>1.1488749999999999</v>
      </c>
      <c r="AS577" s="910">
        <f t="shared" si="148"/>
        <v>1.2637624999999999</v>
      </c>
      <c r="AT577" s="910">
        <f t="shared" si="154"/>
        <v>1.3269506250000001</v>
      </c>
      <c r="AU577" s="910">
        <f t="shared" si="154"/>
        <v>1.3932981562500002</v>
      </c>
      <c r="AV577" s="910">
        <f t="shared" si="154"/>
        <v>1.4629630640625002</v>
      </c>
      <c r="AW577" s="669">
        <f t="shared" si="149"/>
        <v>6.5958493453125007</v>
      </c>
      <c r="AX577" s="770">
        <f t="shared" si="150"/>
        <v>14.82213336025281</v>
      </c>
      <c r="AY577" s="959">
        <v>0.34</v>
      </c>
      <c r="AZ577" s="896">
        <v>29.81</v>
      </c>
      <c r="BA577" s="896">
        <v>-15.83</v>
      </c>
      <c r="BB577" s="896">
        <v>-5.6800000000000006</v>
      </c>
      <c r="BC577" s="896">
        <v>-2.06</v>
      </c>
      <c r="BE577" s="641">
        <v>2015</v>
      </c>
      <c r="BF577" s="922">
        <f t="shared" si="151"/>
        <v>0</v>
      </c>
      <c r="BG577" s="906">
        <v>-1.2</v>
      </c>
    </row>
    <row r="578" spans="1:59" ht="11.25" customHeight="1" x14ac:dyDescent="0.2">
      <c r="A578" s="895" t="s">
        <v>1499</v>
      </c>
      <c r="B578" s="899" t="s">
        <v>1500</v>
      </c>
      <c r="C578" s="957" t="s">
        <v>4359</v>
      </c>
      <c r="D578" s="957" t="s">
        <v>521</v>
      </c>
      <c r="E578" s="754">
        <v>8</v>
      </c>
      <c r="F578" s="1235">
        <v>629</v>
      </c>
      <c r="G578" s="1235" t="s">
        <v>106</v>
      </c>
      <c r="H578" s="1235" t="s">
        <v>106</v>
      </c>
      <c r="I578" s="898">
        <v>114.98</v>
      </c>
      <c r="J578" s="669">
        <f t="shared" si="138"/>
        <v>1.9481648982431727</v>
      </c>
      <c r="K578" s="901">
        <v>0.56000000000000005</v>
      </c>
      <c r="L578" s="911">
        <v>4</v>
      </c>
      <c r="M578" s="660">
        <f t="shared" si="139"/>
        <v>2.2400000000000002</v>
      </c>
      <c r="N578" s="894" t="s">
        <v>998</v>
      </c>
      <c r="O578" s="756">
        <v>0.45</v>
      </c>
      <c r="P578" s="885">
        <v>43874</v>
      </c>
      <c r="Q578" s="885">
        <v>43889</v>
      </c>
      <c r="R578" s="660">
        <f t="shared" si="140"/>
        <v>24.444444444444454</v>
      </c>
      <c r="S578" s="721">
        <f>IF(INDEX(Historical!$D$7:$D$1379,MATCH(B578,Historical!$B$7:$B$1403,0))=0,"n/a",(INDEX(Historical!$C$7:$C$1381,MATCH(B578,Historical!$B$7:$B$1403,0))/INDEX(Historical!$D$7:$D$1379,MATCH(B578,Historical!$B$7:$B$1403,0))-1)*100)</f>
        <v>19.999999999999996</v>
      </c>
      <c r="T578" s="721">
        <f>IF(INDEX(Historical!$F$7:$F$1372,MATCH(B578,Historical!$B$7:$B$1403,0))=0,"n/a",((INDEX(Historical!$C$7:$C$1381,MATCH(B578,Historical!$B$7:$B$1403,0))/INDEX(Historical!$F$7:$F$1372,MATCH(B578,Historical!$B$7:$B$1403,0)))^(1/3)-1)*100)</f>
        <v>23.310603716523516</v>
      </c>
      <c r="U578" s="721">
        <f>IF(INDEX(Historical!$H$7:$H$1372,MATCH(B578,Historical!$B$7:$B$1403,0))=0,"n/a",((INDEX(Historical!$C$7:$C$1381,MATCH(B578,Historical!$B$7:$B$1403,0))/INDEX(Historical!$H$7:$H$1372,MATCH(B578,Historical!$B$7:$B$1403,0)))^(1/5)-1)*100)</f>
        <v>24.573093961551741</v>
      </c>
      <c r="V578" s="721" t="str">
        <f>IF(INDEX(Historical!$O$7:$O$1372,MATCH(B578,Historical!$B$7:$B$1403,0))=0,"n/a",((INDEX(Historical!$C$7:$C$1381,MATCH(B578,Historical!$B$7:$B$1403,0))/INDEX(Historical!$O$7:$O$1372,MATCH(B578,Historical!$B$7:$B$1403,0)))^(1/10)-1)*100)</f>
        <v>n/a</v>
      </c>
      <c r="W578" s="722" t="str">
        <f t="shared" si="141"/>
        <v>n/a</v>
      </c>
      <c r="X578" s="723">
        <f t="shared" si="142"/>
        <v>0.14583438552849698</v>
      </c>
      <c r="Y578" s="682"/>
      <c r="Z578" s="669">
        <f t="shared" si="143"/>
        <v>39.575971731448767</v>
      </c>
      <c r="AA578" s="910">
        <f t="shared" si="144"/>
        <v>20.314487632508833</v>
      </c>
      <c r="AB578" s="911">
        <v>12</v>
      </c>
      <c r="AC578" s="889">
        <v>5.66</v>
      </c>
      <c r="AD578" s="889" t="s">
        <v>136</v>
      </c>
      <c r="AE578" s="889">
        <v>1.99</v>
      </c>
      <c r="AF578" s="889">
        <v>2.75</v>
      </c>
      <c r="AG578" s="889">
        <v>14.2</v>
      </c>
      <c r="AH578" s="889">
        <v>153.5</v>
      </c>
      <c r="AI578" s="889">
        <v>200.32999999999998</v>
      </c>
      <c r="AJ578" s="889">
        <v>168.5</v>
      </c>
      <c r="AK578" s="889">
        <v>-3.19</v>
      </c>
      <c r="AL578" s="902">
        <v>5450</v>
      </c>
      <c r="AM578" s="896">
        <v>0.8</v>
      </c>
      <c r="AN578" s="891">
        <v>4.43</v>
      </c>
      <c r="AO578" s="762">
        <f t="shared" si="145"/>
        <v>6.2067712272860831</v>
      </c>
      <c r="AP578" s="763">
        <f t="shared" si="146"/>
        <v>26.521258859794916</v>
      </c>
      <c r="AQ578" s="912">
        <f t="shared" si="147"/>
        <v>57.57162884704465</v>
      </c>
      <c r="AR578" s="669">
        <f>INDEX(Historical!$C$7:$C$1381,MATCH(B578,Historical!$B$7:$B$1403,0))*IF(AH578="n/a",1.03,IF(AH578&lt;0,1.01,IF(AH578&gt;10,1.1,(1+AH578/100))))</f>
        <v>1.9800000000000002</v>
      </c>
      <c r="AS578" s="910">
        <f t="shared" si="148"/>
        <v>2.1780000000000004</v>
      </c>
      <c r="AT578" s="910">
        <f t="shared" si="154"/>
        <v>2.1997800000000005</v>
      </c>
      <c r="AU578" s="910">
        <f t="shared" si="154"/>
        <v>2.2217778000000004</v>
      </c>
      <c r="AV578" s="910">
        <f t="shared" si="154"/>
        <v>2.2439955780000003</v>
      </c>
      <c r="AW578" s="669">
        <f t="shared" si="149"/>
        <v>10.823553378000002</v>
      </c>
      <c r="AX578" s="770">
        <f t="shared" si="150"/>
        <v>9.4134226630718398</v>
      </c>
      <c r="AY578" s="959">
        <v>1.41</v>
      </c>
      <c r="AZ578" s="896">
        <v>28.4</v>
      </c>
      <c r="BA578" s="896">
        <v>-13.71</v>
      </c>
      <c r="BB578" s="896">
        <v>-5.26</v>
      </c>
      <c r="BC578" s="896">
        <v>7.84</v>
      </c>
      <c r="BE578" s="641">
        <v>2013</v>
      </c>
      <c r="BF578" s="922">
        <f t="shared" si="151"/>
        <v>0</v>
      </c>
      <c r="BG578" s="906">
        <v>3.1</v>
      </c>
    </row>
    <row r="579" spans="1:59" s="796" customFormat="1" ht="11.25" customHeight="1" x14ac:dyDescent="0.2">
      <c r="A579" s="664" t="s">
        <v>752</v>
      </c>
      <c r="B579" s="804" t="s">
        <v>753</v>
      </c>
      <c r="C579" s="957" t="s">
        <v>4335</v>
      </c>
      <c r="D579" s="957" t="s">
        <v>4336</v>
      </c>
      <c r="E579" s="778">
        <v>27</v>
      </c>
      <c r="F579" s="1235">
        <v>112</v>
      </c>
      <c r="G579" s="1234" t="s">
        <v>115</v>
      </c>
      <c r="H579" s="1234" t="s">
        <v>115</v>
      </c>
      <c r="I579" s="789">
        <v>72.39</v>
      </c>
      <c r="J579" s="780">
        <f t="shared" si="138"/>
        <v>3.8541234977206793</v>
      </c>
      <c r="K579" s="802">
        <v>0.23250000000000001</v>
      </c>
      <c r="L579" s="782">
        <v>12</v>
      </c>
      <c r="M579" s="783">
        <f t="shared" si="139"/>
        <v>2.79</v>
      </c>
      <c r="N579" s="784" t="s">
        <v>754</v>
      </c>
      <c r="O579" s="803">
        <v>0.22750000000000001</v>
      </c>
      <c r="P579" s="1195">
        <v>43861</v>
      </c>
      <c r="Q579" s="1195">
        <v>43874</v>
      </c>
      <c r="R579" s="783">
        <f t="shared" si="140"/>
        <v>2.1978021978021998</v>
      </c>
      <c r="S579" s="721">
        <f>IF(INDEX(Historical!$D$7:$D$1379,MATCH(B579,Historical!$B$7:$B$1403,0))=0,"n/a",(INDEX(Historical!$C$7:$C$1381,MATCH(B579,Historical!$B$7:$B$1403,0))/INDEX(Historical!$D$7:$D$1379,MATCH(B579,Historical!$B$7:$B$1403,0))-1)*100)</f>
        <v>3.0412469112336193</v>
      </c>
      <c r="T579" s="721">
        <f>IF(INDEX(Historical!$F$7:$F$1372,MATCH(B579,Historical!$B$7:$B$1403,0))=0,"n/a",((INDEX(Historical!$C$7:$C$1381,MATCH(B579,Historical!$B$7:$B$1403,0))/INDEX(Historical!$F$7:$F$1372,MATCH(B579,Historical!$B$7:$B$1403,0)))^(1/3)-1)*100)</f>
        <v>4.262069773536914</v>
      </c>
      <c r="U579" s="721">
        <f>IF(INDEX(Historical!$H$7:$H$1372,MATCH(B579,Historical!$B$7:$B$1403,0))=0,"n/a",((INDEX(Historical!$C$7:$C$1381,MATCH(B579,Historical!$B$7:$B$1403,0))/INDEX(Historical!$H$7:$H$1372,MATCH(B579,Historical!$B$7:$B$1403,0)))^(1/5)-1)*100)</f>
        <v>4.3413898465698653</v>
      </c>
      <c r="V579" s="721">
        <f>IF(INDEX(Historical!$O$7:$O$1372,MATCH(B579,Historical!$B$7:$B$1403,0))=0,"n/a",((INDEX(Historical!$C$7:$C$1381,MATCH(B579,Historical!$B$7:$B$1403,0))/INDEX(Historical!$O$7:$O$1372,MATCH(B579,Historical!$B$7:$B$1403,0)))^(1/10)-1)*100)</f>
        <v>4.6774688882362359</v>
      </c>
      <c r="W579" s="722">
        <f t="shared" si="141"/>
        <v>0.92814937956902199</v>
      </c>
      <c r="X579" s="723">
        <f t="shared" si="142"/>
        <v>0.36791439377710727</v>
      </c>
      <c r="Y579" s="797"/>
      <c r="Z579" s="780">
        <f t="shared" si="143"/>
        <v>202.17391304347828</v>
      </c>
      <c r="AA579" s="788">
        <f t="shared" si="144"/>
        <v>52.456521739130437</v>
      </c>
      <c r="AB579" s="782">
        <v>12</v>
      </c>
      <c r="AC579" s="789">
        <v>1.38</v>
      </c>
      <c r="AD579" s="789">
        <v>9.6300000000000008</v>
      </c>
      <c r="AE579" s="789">
        <v>16.09</v>
      </c>
      <c r="AF579" s="789">
        <v>2.4900000000000002</v>
      </c>
      <c r="AG579" s="789">
        <v>4.5999999999999996</v>
      </c>
      <c r="AH579" s="789">
        <v>13.900000000000002</v>
      </c>
      <c r="AI579" s="789">
        <v>8.89</v>
      </c>
      <c r="AJ579" s="789">
        <v>11.799999999999999</v>
      </c>
      <c r="AK579" s="789">
        <v>5.45</v>
      </c>
      <c r="AL579" s="790">
        <v>24000</v>
      </c>
      <c r="AM579" s="791">
        <v>0.1</v>
      </c>
      <c r="AN579" s="789">
        <v>0.76</v>
      </c>
      <c r="AO579" s="792">
        <f t="shared" si="145"/>
        <v>-44.261008394839891</v>
      </c>
      <c r="AP579" s="793">
        <f t="shared" si="146"/>
        <v>8.1955133442905446</v>
      </c>
      <c r="AQ579" s="794">
        <f t="shared" si="147"/>
        <v>140.93958590893908</v>
      </c>
      <c r="AR579" s="669">
        <f>INDEX(Historical!$C$7:$C$1381,MATCH(B579,Historical!$B$7:$B$1403,0))*IF(AH579="n/a",1.03,IF(AH579&lt;0,1.01,IF(AH579&gt;10,1.1,(1+AH579/100))))</f>
        <v>2.9815500000000004</v>
      </c>
      <c r="AS579" s="788">
        <f t="shared" si="148"/>
        <v>3.2466097950000004</v>
      </c>
      <c r="AT579" s="788">
        <f t="shared" si="154"/>
        <v>3.4235500288275005</v>
      </c>
      <c r="AU579" s="788">
        <f t="shared" si="154"/>
        <v>3.6101335053985992</v>
      </c>
      <c r="AV579" s="788">
        <f t="shared" si="154"/>
        <v>3.8068857814428227</v>
      </c>
      <c r="AW579" s="780">
        <f t="shared" si="149"/>
        <v>17.068729110668922</v>
      </c>
      <c r="AX579" s="795">
        <f t="shared" si="150"/>
        <v>23.578849441454512</v>
      </c>
      <c r="AY579" s="960">
        <v>0.15</v>
      </c>
      <c r="AZ579" s="791">
        <v>9.33</v>
      </c>
      <c r="BA579" s="791">
        <v>-14.760000000000002</v>
      </c>
      <c r="BB579" s="791">
        <v>-5.33</v>
      </c>
      <c r="BC579" s="791">
        <v>-2.93</v>
      </c>
      <c r="BD579" s="933"/>
      <c r="BE579" s="641">
        <v>1994</v>
      </c>
      <c r="BF579" s="922">
        <f t="shared" si="151"/>
        <v>2</v>
      </c>
      <c r="BG579" s="847">
        <v>2.4</v>
      </c>
    </row>
    <row r="580" spans="1:59" ht="11.25" customHeight="1" x14ac:dyDescent="0.2">
      <c r="A580" s="887" t="s">
        <v>1827</v>
      </c>
      <c r="B580" s="899" t="s">
        <v>1828</v>
      </c>
      <c r="C580" s="957" t="s">
        <v>112</v>
      </c>
      <c r="D580" s="957" t="s">
        <v>1224</v>
      </c>
      <c r="E580" s="754">
        <v>7</v>
      </c>
      <c r="F580" s="1235">
        <v>703</v>
      </c>
      <c r="G580" s="1235" t="s">
        <v>106</v>
      </c>
      <c r="H580" s="1235" t="s">
        <v>106</v>
      </c>
      <c r="I580" s="898">
        <v>56.49</v>
      </c>
      <c r="J580" s="669">
        <f t="shared" si="138"/>
        <v>1.6994158258098777</v>
      </c>
      <c r="K580" s="901">
        <v>0.24</v>
      </c>
      <c r="L580" s="911">
        <v>4</v>
      </c>
      <c r="M580" s="660">
        <f t="shared" si="139"/>
        <v>0.96</v>
      </c>
      <c r="N580" s="894" t="s">
        <v>570</v>
      </c>
      <c r="O580" s="756">
        <v>0.22</v>
      </c>
      <c r="P580" s="885">
        <v>43831</v>
      </c>
      <c r="Q580" s="885">
        <v>43846</v>
      </c>
      <c r="R580" s="660">
        <f t="shared" si="140"/>
        <v>9.0909090909090864</v>
      </c>
      <c r="S580" s="721">
        <f>IF(INDEX(Historical!$D$7:$D$1379,MATCH(B580,Historical!$B$7:$B$1403,0))=0,"n/a",(INDEX(Historical!$C$7:$C$1381,MATCH(B580,Historical!$B$7:$B$1403,0))/INDEX(Historical!$D$7:$D$1379,MATCH(B580,Historical!$B$7:$B$1403,0))-1)*100)</f>
        <v>4.7619047619047672</v>
      </c>
      <c r="T580" s="721">
        <f>IF(INDEX(Historical!$F$7:$F$1372,MATCH(B580,Historical!$B$7:$B$1403,0))=0,"n/a",((INDEX(Historical!$C$7:$C$1381,MATCH(B580,Historical!$B$7:$B$1403,0))/INDEX(Historical!$F$7:$F$1372,MATCH(B580,Historical!$B$7:$B$1403,0)))^(1/3)-1)*100)</f>
        <v>7.4174341954216017</v>
      </c>
      <c r="U580" s="721">
        <f>IF(INDEX(Historical!$H$7:$H$1372,MATCH(B580,Historical!$B$7:$B$1403,0))=0,"n/a",((INDEX(Historical!$C$7:$C$1381,MATCH(B580,Historical!$B$7:$B$1403,0))/INDEX(Historical!$H$7:$H$1372,MATCH(B580,Historical!$B$7:$B$1403,0)))^(1/5)-1)*100)</f>
        <v>12.888132073019754</v>
      </c>
      <c r="V580" s="721" t="str">
        <f>IF(INDEX(Historical!$O$7:$O$1372,MATCH(B580,Historical!$B$7:$B$1403,0))=0,"n/a",((INDEX(Historical!$C$7:$C$1381,MATCH(B580,Historical!$B$7:$B$1403,0))/INDEX(Historical!$O$7:$O$1372,MATCH(B580,Historical!$B$7:$B$1403,0)))^(1/10)-1)*100)</f>
        <v>n/a</v>
      </c>
      <c r="W580" s="722" t="str">
        <f t="shared" si="141"/>
        <v>n/a</v>
      </c>
      <c r="X580" s="723">
        <f t="shared" si="142"/>
        <v>0.92058086235855374</v>
      </c>
      <c r="Y580" s="679"/>
      <c r="Z580" s="669">
        <f t="shared" si="143"/>
        <v>26.016260162601622</v>
      </c>
      <c r="AA580" s="910">
        <f t="shared" si="144"/>
        <v>15.308943089430896</v>
      </c>
      <c r="AB580" s="911">
        <v>12</v>
      </c>
      <c r="AC580" s="889">
        <v>3.69</v>
      </c>
      <c r="AD580" s="889">
        <v>1.77</v>
      </c>
      <c r="AE580" s="889">
        <v>0.87</v>
      </c>
      <c r="AF580" s="889">
        <v>1.33</v>
      </c>
      <c r="AG580" s="889">
        <v>9.1</v>
      </c>
      <c r="AH580" s="889">
        <v>-24.8</v>
      </c>
      <c r="AI580" s="889">
        <v>12.27</v>
      </c>
      <c r="AJ580" s="889">
        <v>14.000000000000002</v>
      </c>
      <c r="AK580" s="889">
        <v>8.6499999999999986</v>
      </c>
      <c r="AL580" s="902">
        <v>6210</v>
      </c>
      <c r="AM580" s="896">
        <v>1.4000000000000001</v>
      </c>
      <c r="AN580" s="889">
        <v>0.65</v>
      </c>
      <c r="AO580" s="762">
        <f t="shared" si="145"/>
        <v>-0.72139519060126389</v>
      </c>
      <c r="AP580" s="763">
        <f t="shared" si="146"/>
        <v>14.587547898829632</v>
      </c>
      <c r="AQ580" s="912">
        <f t="shared" si="147"/>
        <v>-4.8722629327793694</v>
      </c>
      <c r="AR580" s="669">
        <f>INDEX(Historical!$C$7:$C$1381,MATCH(B580,Historical!$B$7:$B$1403,0))*IF(AH580="n/a",1.03,IF(AH580&lt;0,1.01,IF(AH580&gt;10,1.1,(1+AH580/100))))</f>
        <v>0.88880000000000003</v>
      </c>
      <c r="AS580" s="910">
        <f t="shared" si="148"/>
        <v>0.9776800000000001</v>
      </c>
      <c r="AT580" s="910">
        <f t="shared" si="154"/>
        <v>1.0622493200000001</v>
      </c>
      <c r="AU580" s="910">
        <f t="shared" si="154"/>
        <v>1.1541338861800001</v>
      </c>
      <c r="AV580" s="910">
        <f t="shared" si="154"/>
        <v>1.2539664673345701</v>
      </c>
      <c r="AW580" s="669">
        <f t="shared" si="149"/>
        <v>5.336829673514571</v>
      </c>
      <c r="AX580" s="770">
        <f t="shared" si="150"/>
        <v>9.4473883404400265</v>
      </c>
      <c r="AY580" s="959">
        <v>1.39</v>
      </c>
      <c r="AZ580" s="896">
        <v>27.060000000000002</v>
      </c>
      <c r="BA580" s="896">
        <v>-17.8</v>
      </c>
      <c r="BB580" s="896">
        <v>-11.74</v>
      </c>
      <c r="BC580" s="896">
        <v>-5.19</v>
      </c>
      <c r="BE580" s="641">
        <v>2014</v>
      </c>
      <c r="BF580" s="922">
        <f t="shared" si="151"/>
        <v>0</v>
      </c>
      <c r="BG580" s="906">
        <v>4</v>
      </c>
    </row>
    <row r="581" spans="1:59" ht="11.25" customHeight="1" x14ac:dyDescent="0.2">
      <c r="A581" s="904" t="s">
        <v>4320</v>
      </c>
      <c r="B581" s="612" t="s">
        <v>4316</v>
      </c>
      <c r="C581" s="957" t="s">
        <v>108</v>
      </c>
      <c r="D581" s="957" t="s">
        <v>4347</v>
      </c>
      <c r="E581" s="754">
        <v>6</v>
      </c>
      <c r="F581" s="1235">
        <v>739</v>
      </c>
      <c r="G581" s="1158" t="s">
        <v>106</v>
      </c>
      <c r="H581" s="1158" t="s">
        <v>106</v>
      </c>
      <c r="I581" s="898">
        <v>20.440000000000001</v>
      </c>
      <c r="J581" s="669">
        <f t="shared" si="138"/>
        <v>3.3268101761252442</v>
      </c>
      <c r="K581" s="901">
        <v>0.17</v>
      </c>
      <c r="L581" s="911">
        <v>4</v>
      </c>
      <c r="M581" s="660">
        <f t="shared" si="139"/>
        <v>0.68</v>
      </c>
      <c r="N581" s="894" t="s">
        <v>107</v>
      </c>
      <c r="O581" s="756">
        <v>0.15</v>
      </c>
      <c r="P581" s="890">
        <v>43406</v>
      </c>
      <c r="Q581" s="890">
        <v>43420</v>
      </c>
      <c r="R581" s="660">
        <f t="shared" si="140"/>
        <v>13.333333333333346</v>
      </c>
      <c r="S581" s="721">
        <f>IF(INDEX(Historical!$D$7:$D$1379,MATCH(B581,Historical!$B$7:$B$1403,0))=0,"n/a",(INDEX(Historical!$C$7:$C$1381,MATCH(B581,Historical!$B$7:$B$1403,0))/INDEX(Historical!$D$7:$D$1379,MATCH(B581,Historical!$B$7:$B$1403,0))-1)*100)</f>
        <v>9.6774193548387224</v>
      </c>
      <c r="T581" s="721">
        <f>IF(INDEX(Historical!$F$7:$F$1372,MATCH(B581,Historical!$B$7:$B$1403,0))=0,"n/a",((INDEX(Historical!$C$7:$C$1381,MATCH(B581,Historical!$B$7:$B$1403,0))/INDEX(Historical!$F$7:$F$1372,MATCH(B581,Historical!$B$7:$B$1403,0)))^(1/3)-1)*100)</f>
        <v>7.9870600425827831</v>
      </c>
      <c r="U581" s="721">
        <f>IF(INDEX(Historical!$H$7:$H$1372,MATCH(B581,Historical!$B$7:$B$1403,0))=0,"n/a",((INDEX(Historical!$C$7:$C$1381,MATCH(B581,Historical!$B$7:$B$1403,0))/INDEX(Historical!$H$7:$H$1372,MATCH(B581,Historical!$B$7:$B$1403,0)))^(1/5)-1)*100)</f>
        <v>6.7732756696031737</v>
      </c>
      <c r="V581" s="721">
        <f>IF(INDEX(Historical!$O$7:$O$1372,MATCH(B581,Historical!$B$7:$B$1403,0))=0,"n/a",((INDEX(Historical!$C$7:$C$1381,MATCH(B581,Historical!$B$7:$B$1403,0))/INDEX(Historical!$O$7:$O$1372,MATCH(B581,Historical!$B$7:$B$1403,0)))^(1/10)-1)*100)</f>
        <v>-1.6120543459473669</v>
      </c>
      <c r="W581" s="722" t="str">
        <f t="shared" si="141"/>
        <v>n/a</v>
      </c>
      <c r="X581" s="723">
        <f t="shared" si="142"/>
        <v>0.74431600764870043</v>
      </c>
      <c r="Y581" s="691" t="s">
        <v>4513</v>
      </c>
      <c r="Z581" s="669">
        <f t="shared" si="143"/>
        <v>38.857142857142861</v>
      </c>
      <c r="AA581" s="910">
        <f t="shared" si="144"/>
        <v>11.680000000000001</v>
      </c>
      <c r="AB581" s="911">
        <v>12</v>
      </c>
      <c r="AC581" s="889">
        <v>1.75</v>
      </c>
      <c r="AD581" s="889">
        <v>1.17</v>
      </c>
      <c r="AE581" s="889">
        <v>4.04</v>
      </c>
      <c r="AF581" s="889">
        <v>0.9</v>
      </c>
      <c r="AG581" s="889">
        <v>8.2000000000000011</v>
      </c>
      <c r="AH581" s="889">
        <v>5.6000000000000005</v>
      </c>
      <c r="AI581" s="889">
        <v>8.57</v>
      </c>
      <c r="AJ581" s="889">
        <v>9.1</v>
      </c>
      <c r="AK581" s="889">
        <v>10</v>
      </c>
      <c r="AL581" s="902">
        <v>1250</v>
      </c>
      <c r="AM581" s="896">
        <v>0.89999999999999991</v>
      </c>
      <c r="AN581" s="889">
        <v>0.08</v>
      </c>
      <c r="AO581" s="762">
        <f t="shared" si="145"/>
        <v>-1.5799141542715827</v>
      </c>
      <c r="AP581" s="763">
        <f t="shared" si="146"/>
        <v>10.100085845728419</v>
      </c>
      <c r="AQ581" s="912">
        <f t="shared" si="147"/>
        <v>-31.64797003745975</v>
      </c>
      <c r="AR581" s="669">
        <f>INDEX(Historical!$C$7:$C$1381,MATCH(B581,Historical!$B$7:$B$1403,0))*IF(AH581="n/a",1.03,IF(AH581&lt;0,1.01,IF(AH581&gt;10,1.1,(1+AH581/100))))</f>
        <v>0.71808000000000005</v>
      </c>
      <c r="AS581" s="910">
        <f t="shared" si="148"/>
        <v>0.77961945600000015</v>
      </c>
      <c r="AT581" s="910">
        <f t="shared" si="154"/>
        <v>0.85758140160000029</v>
      </c>
      <c r="AU581" s="910">
        <f t="shared" si="154"/>
        <v>0.94333954176000034</v>
      </c>
      <c r="AV581" s="910">
        <f t="shared" si="154"/>
        <v>1.0376734959360006</v>
      </c>
      <c r="AW581" s="669">
        <f t="shared" si="149"/>
        <v>4.3362938952960013</v>
      </c>
      <c r="AX581" s="770">
        <f t="shared" si="150"/>
        <v>21.2147450846184</v>
      </c>
      <c r="AY581" s="959">
        <v>0.8</v>
      </c>
      <c r="AZ581" s="896">
        <v>-0.1</v>
      </c>
      <c r="BA581" s="896">
        <v>-21.66</v>
      </c>
      <c r="BB581" s="896">
        <v>-15.78</v>
      </c>
      <c r="BC581" s="896">
        <v>-14.29</v>
      </c>
      <c r="BE581" s="641">
        <v>2014</v>
      </c>
      <c r="BF581" s="922">
        <f t="shared" si="151"/>
        <v>0</v>
      </c>
      <c r="BG581" s="906">
        <v>1.0999999999999999</v>
      </c>
    </row>
    <row r="582" spans="1:59" ht="11.25" customHeight="1" x14ac:dyDescent="0.2">
      <c r="A582" s="895" t="s">
        <v>721</v>
      </c>
      <c r="B582" s="899" t="s">
        <v>722</v>
      </c>
      <c r="C582" s="957" t="s">
        <v>128</v>
      </c>
      <c r="D582" s="957" t="s">
        <v>4370</v>
      </c>
      <c r="E582" s="754">
        <v>17</v>
      </c>
      <c r="F582" s="1235">
        <v>210</v>
      </c>
      <c r="G582" s="1206" t="s">
        <v>106</v>
      </c>
      <c r="H582" s="1206" t="s">
        <v>106</v>
      </c>
      <c r="I582" s="898">
        <v>30.43</v>
      </c>
      <c r="J582" s="669">
        <f t="shared" si="138"/>
        <v>3.2862306933946761</v>
      </c>
      <c r="K582" s="901">
        <v>0.25</v>
      </c>
      <c r="L582" s="911">
        <v>4</v>
      </c>
      <c r="M582" s="660">
        <f t="shared" si="139"/>
        <v>1</v>
      </c>
      <c r="N582" s="894" t="s">
        <v>119</v>
      </c>
      <c r="O582" s="756">
        <v>0.24</v>
      </c>
      <c r="P582" s="885">
        <v>43692</v>
      </c>
      <c r="Q582" s="885">
        <v>43707</v>
      </c>
      <c r="R582" s="660">
        <f t="shared" si="140"/>
        <v>4.1666666666666705</v>
      </c>
      <c r="S582" s="721">
        <f>IF(INDEX(Historical!$D$7:$D$1379,MATCH(B582,Historical!$B$7:$B$1403,0))=0,"n/a",(INDEX(Historical!$C$7:$C$1381,MATCH(B582,Historical!$B$7:$B$1403,0))/INDEX(Historical!$D$7:$D$1379,MATCH(B582,Historical!$B$7:$B$1403,0))-1)*100)</f>
        <v>4.2553191489361764</v>
      </c>
      <c r="T582" s="721">
        <f>IF(INDEX(Historical!$F$7:$F$1372,MATCH(B582,Historical!$B$7:$B$1403,0))=0,"n/a",((INDEX(Historical!$C$7:$C$1381,MATCH(B582,Historical!$B$7:$B$1403,0))/INDEX(Historical!$F$7:$F$1372,MATCH(B582,Historical!$B$7:$B$1403,0)))^(1/3)-1)*100)</f>
        <v>4.4501837059028659</v>
      </c>
      <c r="U582" s="721">
        <f>IF(INDEX(Historical!$H$7:$H$1372,MATCH(B582,Historical!$B$7:$B$1403,0))=0,"n/a",((INDEX(Historical!$C$7:$C$1381,MATCH(B582,Historical!$B$7:$B$1403,0))/INDEX(Historical!$H$7:$H$1372,MATCH(B582,Historical!$B$7:$B$1403,0)))^(1/5)-1)*100)</f>
        <v>4.67098102600354</v>
      </c>
      <c r="V582" s="721">
        <f>IF(INDEX(Historical!$O$7:$O$1372,MATCH(B582,Historical!$B$7:$B$1403,0))=0,"n/a",((INDEX(Historical!$C$7:$C$1381,MATCH(B582,Historical!$B$7:$B$1403,0))/INDEX(Historical!$O$7:$O$1372,MATCH(B582,Historical!$B$7:$B$1403,0)))^(1/10)-1)*100)</f>
        <v>5.3852446843885904</v>
      </c>
      <c r="W582" s="722">
        <f t="shared" si="141"/>
        <v>0.86736653573872968</v>
      </c>
      <c r="X582" s="723">
        <f t="shared" si="142"/>
        <v>0.63986041452103293</v>
      </c>
      <c r="Y582" s="683"/>
      <c r="Z582" s="669">
        <f t="shared" si="143"/>
        <v>49.504950495049506</v>
      </c>
      <c r="AA582" s="910">
        <f t="shared" si="144"/>
        <v>15.064356435643564</v>
      </c>
      <c r="AB582" s="911">
        <v>7</v>
      </c>
      <c r="AC582" s="889">
        <v>2.02</v>
      </c>
      <c r="AD582" s="889" t="s">
        <v>136</v>
      </c>
      <c r="AE582" s="889">
        <v>0.82</v>
      </c>
      <c r="AF582" s="889">
        <v>1.59</v>
      </c>
      <c r="AG582" s="889" t="s">
        <v>136</v>
      </c>
      <c r="AH582" s="889">
        <v>0.2</v>
      </c>
      <c r="AI582" s="889" t="s">
        <v>136</v>
      </c>
      <c r="AJ582" s="889">
        <v>7.3</v>
      </c>
      <c r="AK582" s="889" t="s">
        <v>136</v>
      </c>
      <c r="AL582" s="902">
        <v>232.49</v>
      </c>
      <c r="AM582" s="896">
        <v>0.89999999999999991</v>
      </c>
      <c r="AN582" s="889">
        <v>0.02</v>
      </c>
      <c r="AO582" s="762">
        <f t="shared" si="145"/>
        <v>-7.1071447162453474</v>
      </c>
      <c r="AP582" s="763">
        <f t="shared" si="146"/>
        <v>7.9572117193982166</v>
      </c>
      <c r="AQ582" s="912">
        <f t="shared" si="147"/>
        <v>3.1769283699354167</v>
      </c>
      <c r="AR582" s="669">
        <f>INDEX(Historical!$C$7:$C$1381,MATCH(B582,Historical!$B$7:$B$1403,0))*IF(AH582="n/a",1.03,IF(AH582&lt;0,1.01,IF(AH582&gt;10,1.1,(1+AH582/100))))</f>
        <v>0.98195999999999994</v>
      </c>
      <c r="AS582" s="910">
        <f t="shared" si="148"/>
        <v>1.0114188</v>
      </c>
      <c r="AT582" s="910">
        <f t="shared" si="154"/>
        <v>1.0417613640000001</v>
      </c>
      <c r="AU582" s="910">
        <f t="shared" si="154"/>
        <v>1.0730142049200002</v>
      </c>
      <c r="AV582" s="910">
        <f t="shared" si="154"/>
        <v>1.1052046310676003</v>
      </c>
      <c r="AW582" s="669">
        <f t="shared" si="149"/>
        <v>5.2133589999876007</v>
      </c>
      <c r="AX582" s="770">
        <f t="shared" si="150"/>
        <v>17.132300361444631</v>
      </c>
      <c r="AY582" s="959">
        <v>1.1399999999999999</v>
      </c>
      <c r="AZ582" s="896">
        <v>10.61</v>
      </c>
      <c r="BA582" s="896">
        <v>-21.57</v>
      </c>
      <c r="BB582" s="896">
        <v>-15.83</v>
      </c>
      <c r="BC582" s="896">
        <v>-10.02</v>
      </c>
      <c r="BE582" s="641">
        <v>2003</v>
      </c>
      <c r="BF582" s="922">
        <f t="shared" si="151"/>
        <v>1</v>
      </c>
      <c r="BG582" s="906" t="s">
        <v>136</v>
      </c>
    </row>
    <row r="583" spans="1:59" ht="11.25" customHeight="1" x14ac:dyDescent="0.2">
      <c r="A583" s="895" t="s">
        <v>718</v>
      </c>
      <c r="B583" s="899" t="s">
        <v>719</v>
      </c>
      <c r="C583" s="957" t="s">
        <v>131</v>
      </c>
      <c r="D583" s="957" t="s">
        <v>4345</v>
      </c>
      <c r="E583" s="754">
        <v>13</v>
      </c>
      <c r="F583" s="1235">
        <v>288</v>
      </c>
      <c r="G583" s="1235" t="s">
        <v>37</v>
      </c>
      <c r="H583" s="1235" t="s">
        <v>37</v>
      </c>
      <c r="I583" s="898">
        <v>38.1</v>
      </c>
      <c r="J583" s="669">
        <f t="shared" ref="J583:J646" si="155">(M583/I583)*100</f>
        <v>4.0682414698162725</v>
      </c>
      <c r="K583" s="901">
        <v>0.38750000000000001</v>
      </c>
      <c r="L583" s="911">
        <v>4</v>
      </c>
      <c r="M583" s="660">
        <f t="shared" ref="M583:M646" si="156">K583*L583</f>
        <v>1.55</v>
      </c>
      <c r="N583" s="894" t="s">
        <v>720</v>
      </c>
      <c r="O583" s="756">
        <v>0.36499999999999999</v>
      </c>
      <c r="P583" s="885">
        <v>43747</v>
      </c>
      <c r="Q583" s="885">
        <v>43768</v>
      </c>
      <c r="R583" s="660">
        <f t="shared" ref="R583:R646" si="157">(K583-O583)/O583*100</f>
        <v>6.1643835616438416</v>
      </c>
      <c r="S583" s="721">
        <f>IF(INDEX(Historical!$D$7:$D$1379,MATCH(B583,Historical!$B$7:$B$1403,0))=0,"n/a",(INDEX(Historical!$C$7:$C$1381,MATCH(B583,Historical!$B$7:$B$1403,0))/INDEX(Historical!$D$7:$D$1379,MATCH(B583,Historical!$B$7:$B$1403,0))-1)*100)</f>
        <v>8.8073394495412849</v>
      </c>
      <c r="T583" s="721">
        <f>IF(INDEX(Historical!$F$7:$F$1372,MATCH(B583,Historical!$B$7:$B$1403,0))=0,"n/a",((INDEX(Historical!$C$7:$C$1381,MATCH(B583,Historical!$B$7:$B$1403,0))/INDEX(Historical!$F$7:$F$1372,MATCH(B583,Historical!$B$7:$B$1403,0)))^(1/3)-1)*100)</f>
        <v>9.5534479336375497</v>
      </c>
      <c r="U583" s="721">
        <f>IF(INDEX(Historical!$H$7:$H$1372,MATCH(B583,Historical!$B$7:$B$1403,0))=0,"n/a",((INDEX(Historical!$C$7:$C$1381,MATCH(B583,Historical!$B$7:$B$1403,0))/INDEX(Historical!$H$7:$H$1372,MATCH(B583,Historical!$B$7:$B$1403,0)))^(1/5)-1)*100)</f>
        <v>9.8931428111550765</v>
      </c>
      <c r="V583" s="721">
        <f>IF(INDEX(Historical!$O$7:$O$1372,MATCH(B583,Historical!$B$7:$B$1403,0))=0,"n/a",((INDEX(Historical!$C$7:$C$1381,MATCH(B583,Historical!$B$7:$B$1403,0))/INDEX(Historical!$O$7:$O$1372,MATCH(B583,Historical!$B$7:$B$1403,0)))^(1/10)-1)*100)</f>
        <v>7.6399866755722634</v>
      </c>
      <c r="W583" s="722">
        <f t="shared" ref="W583:W646" si="158">IF(OR(U583&lt;=0,U583="n/a",V583&lt;=0,V583="n/a"),"n/a",U583/V583)</f>
        <v>1.2949162388969799</v>
      </c>
      <c r="X583" s="723">
        <f t="shared" ref="X583:X646" si="159">IF(OR(AJ583&lt;=0,AJ583="n/a",U583&lt;=0,U583="n/a"),"n/a",U583/AJ583)</f>
        <v>5.4961904506417101</v>
      </c>
      <c r="Y583" s="900"/>
      <c r="Z583" s="669">
        <f t="shared" ref="Z583:Z646" si="160">IF(OR(AC583&lt;0.01,AC583="n/a"),"n/a",M583/AC583*100)</f>
        <v>68.584070796460182</v>
      </c>
      <c r="AA583" s="910">
        <f t="shared" ref="AA583:AA646" si="161">IF(OR(AC583&lt;0.01,AC583="n/a"),"n/a",I583/AC583)</f>
        <v>16.858407079646021</v>
      </c>
      <c r="AB583" s="911">
        <v>12</v>
      </c>
      <c r="AC583" s="889">
        <v>2.2599999999999998</v>
      </c>
      <c r="AD583" s="889">
        <v>5.28</v>
      </c>
      <c r="AE583" s="889">
        <v>3.35</v>
      </c>
      <c r="AF583" s="889">
        <v>1.82</v>
      </c>
      <c r="AG583" s="889">
        <v>11.200000000000001</v>
      </c>
      <c r="AH583" s="889">
        <v>13.5</v>
      </c>
      <c r="AI583" s="889">
        <v>1.83</v>
      </c>
      <c r="AJ583" s="889">
        <v>1.7999999999999998</v>
      </c>
      <c r="AK583" s="889">
        <v>3.2</v>
      </c>
      <c r="AL583" s="902">
        <v>7610</v>
      </c>
      <c r="AM583" s="896">
        <v>0.25</v>
      </c>
      <c r="AN583" s="889">
        <v>0.8</v>
      </c>
      <c r="AO583" s="762">
        <f t="shared" ref="AO583:AO646" si="162">IF(U583="n/a","n/a",IF(AA583&lt;0,"n/a",IF(AA583="n/a","n/a",J583+U583-AA583)))</f>
        <v>-2.8970227986746728</v>
      </c>
      <c r="AP583" s="763">
        <f t="shared" ref="AP583:AP646" si="163">IF(U583="n/a","n/a",J583+U583)</f>
        <v>13.961384280971348</v>
      </c>
      <c r="AQ583" s="912">
        <f t="shared" ref="AQ583:AQ646" si="164">IF(OR(AC583&lt;0.01,AF583="n/a"),"n/a",(I583/SQRT(22.5*AC583*(I583/AF583))-1)*100)</f>
        <v>16.775760203440559</v>
      </c>
      <c r="AR583" s="669">
        <f>INDEX(Historical!$C$7:$C$1381,MATCH(B583,Historical!$B$7:$B$1403,0))*IF(AH583="n/a",1.03,IF(AH583&lt;0,1.01,IF(AH583&gt;10,1.1,(1+AH583/100))))</f>
        <v>1.6307500000000001</v>
      </c>
      <c r="AS583" s="910">
        <f t="shared" ref="AS583:AS646" si="165">IF($AI583="n/a",1.03*AR583,IF($AI583&lt;0,1.01*AR583,IF($AI583&gt;10,1.1*AR583,(1+$AI583/100)*AR583)))</f>
        <v>1.6605927250000001</v>
      </c>
      <c r="AT583" s="910">
        <f t="shared" si="154"/>
        <v>1.7137316922000001</v>
      </c>
      <c r="AU583" s="910">
        <f t="shared" si="154"/>
        <v>1.7685711063504002</v>
      </c>
      <c r="AV583" s="910">
        <f t="shared" si="154"/>
        <v>1.8251653817536131</v>
      </c>
      <c r="AW583" s="669">
        <f t="shared" ref="AW583:AW646" si="166">SUM(AR583:AV583)</f>
        <v>8.5988109053040134</v>
      </c>
      <c r="AX583" s="770">
        <f t="shared" ref="AX583:AX646" si="167">AW583/I583*100</f>
        <v>22.569057494236255</v>
      </c>
      <c r="AY583" s="959">
        <v>0.51</v>
      </c>
      <c r="AZ583" s="896">
        <v>-5.74</v>
      </c>
      <c r="BA583" s="896">
        <v>-17.940000000000001</v>
      </c>
      <c r="BB583" s="896">
        <v>-15.07</v>
      </c>
      <c r="BC583" s="896">
        <v>-12.46</v>
      </c>
      <c r="BE583" s="641">
        <v>2007</v>
      </c>
      <c r="BF583" s="922">
        <f t="shared" ref="BF583:BF646" si="168">IF(BE583&gt;2008,0,IF(BE583&gt;2001,1,IF(BE583&gt;1990,2,IF(BE583&gt;1980,3,IF(BE583&gt;1973,4,IF(BE583&gt;1970,5,IF(BE583&gt;1960,6,IF(BE583&gt;1958,7,IF(BE583&gt;1953,8,9)))))))))</f>
        <v>1</v>
      </c>
      <c r="BG583" s="906">
        <v>4.2</v>
      </c>
    </row>
    <row r="584" spans="1:59" ht="11.25" customHeight="1" x14ac:dyDescent="0.2">
      <c r="A584" s="895" t="s">
        <v>3884</v>
      </c>
      <c r="B584" s="899" t="s">
        <v>3885</v>
      </c>
      <c r="C584" s="957" t="s">
        <v>131</v>
      </c>
      <c r="D584" s="957" t="s">
        <v>4356</v>
      </c>
      <c r="E584" s="754">
        <v>7</v>
      </c>
      <c r="F584" s="1235">
        <v>715</v>
      </c>
      <c r="G584" s="1235" t="s">
        <v>115</v>
      </c>
      <c r="H584" s="1235" t="s">
        <v>115</v>
      </c>
      <c r="I584" s="898">
        <v>82.14</v>
      </c>
      <c r="J584" s="669">
        <f t="shared" si="155"/>
        <v>2.629656683710738</v>
      </c>
      <c r="K584" s="901">
        <v>0.54</v>
      </c>
      <c r="L584" s="911">
        <v>4</v>
      </c>
      <c r="M584" s="660">
        <f t="shared" si="156"/>
        <v>2.16</v>
      </c>
      <c r="N584" s="894" t="s">
        <v>227</v>
      </c>
      <c r="O584" s="756">
        <v>0.5</v>
      </c>
      <c r="P584" s="885">
        <v>43881</v>
      </c>
      <c r="Q584" s="885">
        <v>43895</v>
      </c>
      <c r="R584" s="660">
        <f t="shared" si="157"/>
        <v>8.0000000000000071</v>
      </c>
      <c r="S584" s="721">
        <f>IF(INDEX(Historical!$D$7:$D$1379,MATCH(B584,Historical!$B$7:$B$1403,0))=0,"n/a",(INDEX(Historical!$C$7:$C$1381,MATCH(B584,Historical!$B$7:$B$1403,0))/INDEX(Historical!$D$7:$D$1379,MATCH(B584,Historical!$B$7:$B$1403,0))-1)*100)</f>
        <v>8.6956521739130377</v>
      </c>
      <c r="T584" s="721">
        <f>IF(INDEX(Historical!$F$7:$F$1372,MATCH(B584,Historical!$B$7:$B$1403,0))=0,"n/a",((INDEX(Historical!$C$7:$C$1381,MATCH(B584,Historical!$B$7:$B$1403,0))/INDEX(Historical!$F$7:$F$1372,MATCH(B584,Historical!$B$7:$B$1403,0)))^(1/3)-1)*100)</f>
        <v>12.624788044360603</v>
      </c>
      <c r="U584" s="721">
        <f>IF(INDEX(Historical!$H$7:$H$1372,MATCH(B584,Historical!$B$7:$B$1403,0))=0,"n/a",((INDEX(Historical!$C$7:$C$1381,MATCH(B584,Historical!$B$7:$B$1403,0))/INDEX(Historical!$H$7:$H$1372,MATCH(B584,Historical!$B$7:$B$1403,0)))^(1/5)-1)*100)</f>
        <v>18.94608218221061</v>
      </c>
      <c r="V584" s="721" t="str">
        <f>IF(INDEX(Historical!$O$7:$O$1372,MATCH(B584,Historical!$B$7:$B$1403,0))=0,"n/a",((INDEX(Historical!$C$7:$C$1381,MATCH(B584,Historical!$B$7:$B$1403,0))/INDEX(Historical!$O$7:$O$1372,MATCH(B584,Historical!$B$7:$B$1403,0)))^(1/10)-1)*100)</f>
        <v>n/a</v>
      </c>
      <c r="W584" s="722" t="str">
        <f t="shared" si="158"/>
        <v>n/a</v>
      </c>
      <c r="X584" s="723">
        <f t="shared" si="159"/>
        <v>1.7068542506496045</v>
      </c>
      <c r="Y584" s="672"/>
      <c r="Z584" s="669">
        <f t="shared" si="160"/>
        <v>61.53846153846154</v>
      </c>
      <c r="AA584" s="910">
        <f t="shared" si="161"/>
        <v>23.401709401709404</v>
      </c>
      <c r="AB584" s="911">
        <v>12</v>
      </c>
      <c r="AC584" s="889">
        <v>3.51</v>
      </c>
      <c r="AD584" s="889">
        <v>4.68</v>
      </c>
      <c r="AE584" s="889">
        <v>2.65</v>
      </c>
      <c r="AF584" s="889">
        <v>2.04</v>
      </c>
      <c r="AG584" s="889">
        <v>8.7999999999999989</v>
      </c>
      <c r="AH584" s="889">
        <v>8.1</v>
      </c>
      <c r="AI584" s="889">
        <v>6.49</v>
      </c>
      <c r="AJ584" s="889">
        <v>11.1</v>
      </c>
      <c r="AK584" s="889">
        <v>5</v>
      </c>
      <c r="AL584" s="902">
        <v>4370</v>
      </c>
      <c r="AM584" s="896">
        <v>1.6500000000000001</v>
      </c>
      <c r="AN584" s="889">
        <v>0.85</v>
      </c>
      <c r="AO584" s="762">
        <f t="shared" si="162"/>
        <v>-1.8259705357880556</v>
      </c>
      <c r="AP584" s="763">
        <f t="shared" si="163"/>
        <v>21.575738865921348</v>
      </c>
      <c r="AQ584" s="912">
        <f t="shared" si="164"/>
        <v>45.662451776529764</v>
      </c>
      <c r="AR584" s="669">
        <f>INDEX(Historical!$C$7:$C$1381,MATCH(B584,Historical!$B$7:$B$1403,0))*IF(AH584="n/a",1.03,IF(AH584&lt;0,1.01,IF(AH584&gt;10,1.1,(1+AH584/100))))</f>
        <v>2.1619999999999999</v>
      </c>
      <c r="AS584" s="910">
        <f t="shared" si="165"/>
        <v>2.3023137999999999</v>
      </c>
      <c r="AT584" s="910">
        <f t="shared" si="154"/>
        <v>2.41742949</v>
      </c>
      <c r="AU584" s="910">
        <f t="shared" si="154"/>
        <v>2.5383009644999999</v>
      </c>
      <c r="AV584" s="910">
        <f t="shared" si="154"/>
        <v>2.6652160127250002</v>
      </c>
      <c r="AW584" s="669">
        <f t="shared" si="166"/>
        <v>12.085260267224999</v>
      </c>
      <c r="AX584" s="770">
        <f t="shared" si="167"/>
        <v>14.713002516709276</v>
      </c>
      <c r="AY584" s="959">
        <v>0.35</v>
      </c>
      <c r="AZ584" s="896">
        <v>-3.25</v>
      </c>
      <c r="BA584" s="896">
        <v>-15.290000000000001</v>
      </c>
      <c r="BB584" s="896">
        <v>-12.379999999999999</v>
      </c>
      <c r="BC584" s="896">
        <v>-10.27</v>
      </c>
      <c r="BE584" s="641">
        <v>2014</v>
      </c>
      <c r="BF584" s="922">
        <f t="shared" si="168"/>
        <v>0</v>
      </c>
      <c r="BG584" s="906">
        <v>3.4000000000000004</v>
      </c>
    </row>
    <row r="585" spans="1:59" ht="11.25" customHeight="1" x14ac:dyDescent="0.2">
      <c r="A585" s="895" t="s">
        <v>723</v>
      </c>
      <c r="B585" s="899" t="s">
        <v>724</v>
      </c>
      <c r="C585" s="957" t="s">
        <v>4335</v>
      </c>
      <c r="D585" s="957" t="s">
        <v>4336</v>
      </c>
      <c r="E585" s="754">
        <v>17</v>
      </c>
      <c r="F585" s="1235">
        <v>214</v>
      </c>
      <c r="G585" s="1235" t="s">
        <v>37</v>
      </c>
      <c r="H585" s="1235" t="s">
        <v>37</v>
      </c>
      <c r="I585" s="898">
        <v>39.6</v>
      </c>
      <c r="J585" s="669">
        <f t="shared" si="155"/>
        <v>6.7676767676767682</v>
      </c>
      <c r="K585" s="901">
        <v>0.67</v>
      </c>
      <c r="L585" s="911">
        <v>4</v>
      </c>
      <c r="M585" s="660">
        <f t="shared" si="156"/>
        <v>2.68</v>
      </c>
      <c r="N585" s="894" t="s">
        <v>107</v>
      </c>
      <c r="O585" s="756">
        <v>0.66</v>
      </c>
      <c r="P585" s="885">
        <v>43768</v>
      </c>
      <c r="Q585" s="885">
        <v>43784</v>
      </c>
      <c r="R585" s="660">
        <f t="shared" si="157"/>
        <v>1.5151515151515165</v>
      </c>
      <c r="S585" s="721">
        <f>IF(INDEX(Historical!$D$7:$D$1379,MATCH(B585,Historical!$B$7:$B$1403,0))=0,"n/a",(INDEX(Historical!$C$7:$C$1381,MATCH(B585,Historical!$B$7:$B$1403,0))/INDEX(Historical!$D$7:$D$1379,MATCH(B585,Historical!$B$7:$B$1403,0))-1)*100)</f>
        <v>0.37878787878786735</v>
      </c>
      <c r="T585" s="721">
        <f>IF(INDEX(Historical!$F$7:$F$1372,MATCH(B585,Historical!$B$7:$B$1403,0))=0,"n/a",((INDEX(Historical!$C$7:$C$1381,MATCH(B585,Historical!$B$7:$B$1403,0))/INDEX(Historical!$F$7:$F$1372,MATCH(B585,Historical!$B$7:$B$1403,0)))^(1/3)-1)*100)</f>
        <v>3.9388618696061917</v>
      </c>
      <c r="U585" s="721">
        <f>IF(INDEX(Historical!$H$7:$H$1372,MATCH(B585,Historical!$B$7:$B$1403,0))=0,"n/a",((INDEX(Historical!$C$7:$C$1381,MATCH(B585,Historical!$B$7:$B$1403,0))/INDEX(Historical!$H$7:$H$1372,MATCH(B585,Historical!$B$7:$B$1403,0)))^(1/5)-1)*100)</f>
        <v>5.5793298129772406</v>
      </c>
      <c r="V585" s="721">
        <f>IF(INDEX(Historical!$O$7:$O$1372,MATCH(B585,Historical!$B$7:$B$1403,0))=0,"n/a",((INDEX(Historical!$C$7:$C$1381,MATCH(B585,Historical!$B$7:$B$1403,0))/INDEX(Historical!$O$7:$O$1372,MATCH(B585,Historical!$B$7:$B$1403,0)))^(1/10)-1)*100)</f>
        <v>8.2446555507904371</v>
      </c>
      <c r="W585" s="722">
        <f t="shared" si="158"/>
        <v>0.67672078943823621</v>
      </c>
      <c r="X585" s="723" t="str">
        <f t="shared" si="159"/>
        <v>n/a</v>
      </c>
      <c r="Y585" s="900"/>
      <c r="Z585" s="669">
        <f t="shared" si="160"/>
        <v>175.16339869281046</v>
      </c>
      <c r="AA585" s="910">
        <f t="shared" si="161"/>
        <v>25.882352941176471</v>
      </c>
      <c r="AB585" s="911">
        <v>12</v>
      </c>
      <c r="AC585" s="889">
        <v>1.53</v>
      </c>
      <c r="AD585" s="889">
        <v>1.64</v>
      </c>
      <c r="AE585" s="889">
        <v>9.2899999999999991</v>
      </c>
      <c r="AF585" s="889">
        <v>2.2200000000000002</v>
      </c>
      <c r="AG585" s="889">
        <v>7.1</v>
      </c>
      <c r="AH585" s="889">
        <v>176.5</v>
      </c>
      <c r="AI585" s="889">
        <v>4.1300000000000008</v>
      </c>
      <c r="AJ585" s="889">
        <v>-1.7000000000000002</v>
      </c>
      <c r="AK585" s="889">
        <v>15.8</v>
      </c>
      <c r="AL585" s="902">
        <v>8630</v>
      </c>
      <c r="AM585" s="896">
        <v>0.4</v>
      </c>
      <c r="AN585" s="889">
        <v>1.19</v>
      </c>
      <c r="AO585" s="762">
        <f t="shared" si="162"/>
        <v>-13.535346360522462</v>
      </c>
      <c r="AP585" s="763">
        <f t="shared" si="163"/>
        <v>12.347006580654009</v>
      </c>
      <c r="AQ585" s="912">
        <f t="shared" si="164"/>
        <v>59.803801275066014</v>
      </c>
      <c r="AR585" s="669">
        <f>INDEX(Historical!$C$7:$C$1381,MATCH(B585,Historical!$B$7:$B$1403,0))*IF(AH585="n/a",1.03,IF(AH585&lt;0,1.01,IF(AH585&gt;10,1.1,(1+AH585/100))))</f>
        <v>2.915</v>
      </c>
      <c r="AS585" s="910">
        <f t="shared" si="165"/>
        <v>3.0353895000000004</v>
      </c>
      <c r="AT585" s="910">
        <f t="shared" si="154"/>
        <v>3.3389284500000009</v>
      </c>
      <c r="AU585" s="910">
        <f t="shared" si="154"/>
        <v>3.6728212950000012</v>
      </c>
      <c r="AV585" s="910">
        <f t="shared" si="154"/>
        <v>4.0401034245000016</v>
      </c>
      <c r="AW585" s="669">
        <f t="shared" si="166"/>
        <v>17.002242669500006</v>
      </c>
      <c r="AX585" s="770">
        <f t="shared" si="167"/>
        <v>42.934956236111127</v>
      </c>
      <c r="AY585" s="959">
        <v>0.44</v>
      </c>
      <c r="AZ585" s="896">
        <v>14.32</v>
      </c>
      <c r="BA585" s="896">
        <v>-12.43</v>
      </c>
      <c r="BB585" s="896">
        <v>-7.3</v>
      </c>
      <c r="BC585" s="896">
        <v>-2.08</v>
      </c>
      <c r="BE585" s="641">
        <v>2003</v>
      </c>
      <c r="BF585" s="922">
        <f t="shared" si="168"/>
        <v>1</v>
      </c>
      <c r="BG585" s="906">
        <v>3</v>
      </c>
    </row>
    <row r="586" spans="1:59" ht="11.25" customHeight="1" x14ac:dyDescent="0.2">
      <c r="A586" s="895" t="s">
        <v>725</v>
      </c>
      <c r="B586" s="899" t="s">
        <v>726</v>
      </c>
      <c r="C586" s="957" t="s">
        <v>178</v>
      </c>
      <c r="D586" s="957" t="s">
        <v>4353</v>
      </c>
      <c r="E586" s="754">
        <v>18</v>
      </c>
      <c r="F586" s="1235">
        <v>194</v>
      </c>
      <c r="G586" s="1207" t="s">
        <v>37</v>
      </c>
      <c r="H586" s="1207" t="s">
        <v>37</v>
      </c>
      <c r="I586" s="898">
        <v>66.72</v>
      </c>
      <c r="J586" s="669">
        <f t="shared" si="155"/>
        <v>5.6055155875299763</v>
      </c>
      <c r="K586" s="901">
        <v>0.93500000000000005</v>
      </c>
      <c r="L586" s="911">
        <v>4</v>
      </c>
      <c r="M586" s="660">
        <f t="shared" si="156"/>
        <v>3.74</v>
      </c>
      <c r="N586" s="894" t="s">
        <v>107</v>
      </c>
      <c r="O586" s="756">
        <v>0.91500000000000004</v>
      </c>
      <c r="P586" s="1196">
        <v>43854</v>
      </c>
      <c r="Q586" s="1196">
        <v>43874</v>
      </c>
      <c r="R586" s="660">
        <f t="shared" si="157"/>
        <v>2.1857923497267775</v>
      </c>
      <c r="S586" s="721">
        <f>IF(INDEX(Historical!$D$7:$D$1379,MATCH(B586,Historical!$B$7:$B$1403,0))=0,"n/a",(INDEX(Historical!$C$7:$C$1381,MATCH(B586,Historical!$B$7:$B$1403,0))/INDEX(Historical!$D$7:$D$1379,MATCH(B586,Historical!$B$7:$B$1403,0))-1)*100)</f>
        <v>8.7827426810477505</v>
      </c>
      <c r="T586" s="721">
        <f>IF(INDEX(Historical!$F$7:$F$1372,MATCH(B586,Historical!$B$7:$B$1403,0))=0,"n/a",((INDEX(Historical!$C$7:$C$1381,MATCH(B586,Historical!$B$7:$B$1403,0))/INDEX(Historical!$F$7:$F$1372,MATCH(B586,Historical!$B$7:$B$1403,0)))^(1/3)-1)*100)</f>
        <v>12.792407378220251</v>
      </c>
      <c r="U586" s="721">
        <f>IF(INDEX(Historical!$H$7:$H$1372,MATCH(B586,Historical!$B$7:$B$1403,0))=0,"n/a",((INDEX(Historical!$C$7:$C$1381,MATCH(B586,Historical!$B$7:$B$1403,0))/INDEX(Historical!$H$7:$H$1372,MATCH(B586,Historical!$B$7:$B$1403,0)))^(1/5)-1)*100)</f>
        <v>10.683568910136021</v>
      </c>
      <c r="V586" s="721">
        <f>IF(INDEX(Historical!$O$7:$O$1372,MATCH(B586,Historical!$B$7:$B$1403,0))=0,"n/a",((INDEX(Historical!$C$7:$C$1381,MATCH(B586,Historical!$B$7:$B$1403,0))/INDEX(Historical!$O$7:$O$1372,MATCH(B586,Historical!$B$7:$B$1403,0)))^(1/10)-1)*100)</f>
        <v>17.296407944983883</v>
      </c>
      <c r="W586" s="722">
        <f t="shared" si="158"/>
        <v>0.61767558582788595</v>
      </c>
      <c r="X586" s="723">
        <f t="shared" si="159"/>
        <v>0.67192257296452962</v>
      </c>
      <c r="Y586" s="900"/>
      <c r="Z586" s="669">
        <f t="shared" si="160"/>
        <v>124.25249169435217</v>
      </c>
      <c r="AA586" s="910">
        <f t="shared" si="161"/>
        <v>22.166112956810633</v>
      </c>
      <c r="AB586" s="911">
        <v>12</v>
      </c>
      <c r="AC586" s="889">
        <v>3.01</v>
      </c>
      <c r="AD586" s="889">
        <v>1.48</v>
      </c>
      <c r="AE586" s="889">
        <v>2.61</v>
      </c>
      <c r="AF586" s="889">
        <v>4.4400000000000004</v>
      </c>
      <c r="AG586" s="891">
        <v>19.5</v>
      </c>
      <c r="AH586" s="889">
        <v>57.599999999999994</v>
      </c>
      <c r="AI586" s="889">
        <v>25.66</v>
      </c>
      <c r="AJ586" s="889">
        <v>15.9</v>
      </c>
      <c r="AK586" s="889">
        <v>14.940000000000001</v>
      </c>
      <c r="AL586" s="902">
        <v>27730</v>
      </c>
      <c r="AM586" s="896">
        <v>0.5</v>
      </c>
      <c r="AN586" s="891">
        <v>2.0099999999999998</v>
      </c>
      <c r="AO586" s="762">
        <f t="shared" si="162"/>
        <v>-5.8770284591446362</v>
      </c>
      <c r="AP586" s="763">
        <f t="shared" si="163"/>
        <v>16.289084497665996</v>
      </c>
      <c r="AQ586" s="912">
        <f t="shared" si="164"/>
        <v>109.14380117064506</v>
      </c>
      <c r="AR586" s="669">
        <f>INDEX(Historical!$C$7:$C$1381,MATCH(B586,Historical!$B$7:$B$1403,0))*IF(AH586="n/a",1.03,IF(AH586&lt;0,1.01,IF(AH586&gt;10,1.1,(1+AH586/100))))</f>
        <v>3.883</v>
      </c>
      <c r="AS586" s="910">
        <f t="shared" si="165"/>
        <v>4.2713000000000001</v>
      </c>
      <c r="AT586" s="910">
        <f t="shared" si="154"/>
        <v>4.6984300000000001</v>
      </c>
      <c r="AU586" s="910">
        <f t="shared" si="154"/>
        <v>5.1682730000000001</v>
      </c>
      <c r="AV586" s="910">
        <f t="shared" si="154"/>
        <v>5.6851003000000002</v>
      </c>
      <c r="AW586" s="669">
        <f t="shared" si="166"/>
        <v>23.706103300000002</v>
      </c>
      <c r="AX586" s="770">
        <f t="shared" si="167"/>
        <v>35.530730365707434</v>
      </c>
      <c r="AY586" s="959">
        <v>1.1100000000000001</v>
      </c>
      <c r="AZ586" s="896">
        <v>5.6899999999999995</v>
      </c>
      <c r="BA586" s="896">
        <v>-14.979999999999999</v>
      </c>
      <c r="BB586" s="896">
        <v>-11.55</v>
      </c>
      <c r="BC586" s="896">
        <v>-6.25</v>
      </c>
      <c r="BE586" s="641">
        <v>2003</v>
      </c>
      <c r="BF586" s="922">
        <f t="shared" si="168"/>
        <v>1</v>
      </c>
      <c r="BG586" s="906">
        <v>6.4</v>
      </c>
    </row>
    <row r="587" spans="1:59" ht="11.25" customHeight="1" x14ac:dyDescent="0.2">
      <c r="A587" s="887" t="s">
        <v>1517</v>
      </c>
      <c r="B587" s="899" t="s">
        <v>1518</v>
      </c>
      <c r="C587" s="957" t="s">
        <v>4359</v>
      </c>
      <c r="D587" s="957" t="s">
        <v>521</v>
      </c>
      <c r="E587" s="754">
        <v>10</v>
      </c>
      <c r="F587" s="1235">
        <v>348</v>
      </c>
      <c r="G587" s="1209" t="s">
        <v>37</v>
      </c>
      <c r="H587" s="1209" t="s">
        <v>37</v>
      </c>
      <c r="I587" s="898">
        <v>69.28</v>
      </c>
      <c r="J587" s="669">
        <f t="shared" si="155"/>
        <v>3.7528868360277134</v>
      </c>
      <c r="K587" s="901">
        <v>0.65</v>
      </c>
      <c r="L587" s="911">
        <v>4</v>
      </c>
      <c r="M587" s="660">
        <f t="shared" si="156"/>
        <v>2.6</v>
      </c>
      <c r="N587" s="894" t="s">
        <v>1519</v>
      </c>
      <c r="O587" s="756">
        <v>0.6</v>
      </c>
      <c r="P587" s="636">
        <v>43532</v>
      </c>
      <c r="Q587" s="636">
        <v>43564</v>
      </c>
      <c r="R587" s="660">
        <f t="shared" si="157"/>
        <v>8.333333333333341</v>
      </c>
      <c r="S587" s="721">
        <f>IF(INDEX(Historical!$D$7:$D$1379,MATCH(B587,Historical!$B$7:$B$1403,0))=0,"n/a",(INDEX(Historical!$C$7:$C$1381,MATCH(B587,Historical!$B$7:$B$1403,0))/INDEX(Historical!$D$7:$D$1379,MATCH(B587,Historical!$B$7:$B$1403,0))-1)*100)</f>
        <v>6.25</v>
      </c>
      <c r="T587" s="721">
        <f>IF(INDEX(Historical!$F$7:$F$1372,MATCH(B587,Historical!$B$7:$B$1403,0))=0,"n/a",((INDEX(Historical!$C$7:$C$1381,MATCH(B587,Historical!$B$7:$B$1403,0))/INDEX(Historical!$F$7:$F$1372,MATCH(B587,Historical!$B$7:$B$1403,0)))^(1/3)-1)*100)</f>
        <v>6.6858844342181811</v>
      </c>
      <c r="U587" s="721">
        <f>IF(INDEX(Historical!$H$7:$H$1372,MATCH(B587,Historical!$B$7:$B$1403,0))=0,"n/a",((INDEX(Historical!$C$7:$C$1381,MATCH(B587,Historical!$B$7:$B$1403,0))/INDEX(Historical!$H$7:$H$1372,MATCH(B587,Historical!$B$7:$B$1403,0)))^(1/5)-1)*100)</f>
        <v>7.2145025900850923</v>
      </c>
      <c r="V587" s="721">
        <f>IF(INDEX(Historical!$O$7:$O$1372,MATCH(B587,Historical!$B$7:$B$1403,0))=0,"n/a",((INDEX(Historical!$C$7:$C$1381,MATCH(B587,Historical!$B$7:$B$1403,0))/INDEX(Historical!$O$7:$O$1372,MATCH(B587,Historical!$B$7:$B$1403,0)))^(1/10)-1)*100)</f>
        <v>15.568344736764761</v>
      </c>
      <c r="W587" s="722">
        <f t="shared" si="158"/>
        <v>0.46340845555969679</v>
      </c>
      <c r="X587" s="723">
        <f t="shared" si="159"/>
        <v>1.030643227155013</v>
      </c>
      <c r="Y587" s="679"/>
      <c r="Z587" s="669">
        <f t="shared" si="160"/>
        <v>42.833607907743001</v>
      </c>
      <c r="AA587" s="910">
        <f t="shared" si="161"/>
        <v>11.413509060955519</v>
      </c>
      <c r="AB587" s="911">
        <v>12</v>
      </c>
      <c r="AC587" s="889">
        <v>6.07</v>
      </c>
      <c r="AD587" s="889">
        <v>2.2599999999999998</v>
      </c>
      <c r="AE587" s="889">
        <v>1.01</v>
      </c>
      <c r="AF587" s="889">
        <v>5.3</v>
      </c>
      <c r="AG587" s="889">
        <v>52.800000000000004</v>
      </c>
      <c r="AH587" s="889">
        <v>1.7999999999999998</v>
      </c>
      <c r="AI587" s="889">
        <v>6.1</v>
      </c>
      <c r="AJ587" s="889">
        <v>7.0000000000000009</v>
      </c>
      <c r="AK587" s="889">
        <v>5.0500000000000007</v>
      </c>
      <c r="AL587" s="902">
        <v>15120</v>
      </c>
      <c r="AM587" s="896">
        <v>0.1</v>
      </c>
      <c r="AN587" s="889">
        <v>1.85</v>
      </c>
      <c r="AO587" s="762">
        <f t="shared" si="162"/>
        <v>-0.446119634842713</v>
      </c>
      <c r="AP587" s="763">
        <f t="shared" si="163"/>
        <v>10.967389426112806</v>
      </c>
      <c r="AQ587" s="912">
        <f t="shared" si="164"/>
        <v>63.966931656713768</v>
      </c>
      <c r="AR587" s="669">
        <f>INDEX(Historical!$C$7:$C$1381,MATCH(B587,Historical!$B$7:$B$1403,0))*IF(AH587="n/a",1.03,IF(AH587&lt;0,1.01,IF(AH587&gt;10,1.1,(1+AH587/100))))</f>
        <v>2.5958999999999999</v>
      </c>
      <c r="AS587" s="910">
        <f t="shared" si="165"/>
        <v>2.7542498999999996</v>
      </c>
      <c r="AT587" s="910">
        <f t="shared" ref="AT587:AV606" si="169">IF($AK587="n/a",1.03*AS587,IF($AK587&lt;0,1.01*AS587,IF($AK587&gt;10,1.1*AS587,(1+$AK587/100)*AS587)))</f>
        <v>2.8933395199499996</v>
      </c>
      <c r="AU587" s="910">
        <f t="shared" si="169"/>
        <v>3.0394531657074744</v>
      </c>
      <c r="AV587" s="910">
        <f t="shared" si="169"/>
        <v>3.1929455505757018</v>
      </c>
      <c r="AW587" s="669">
        <f t="shared" si="166"/>
        <v>14.475888136233175</v>
      </c>
      <c r="AX587" s="770">
        <f t="shared" si="167"/>
        <v>20.894757702415092</v>
      </c>
      <c r="AY587" s="959">
        <v>0.66</v>
      </c>
      <c r="AZ587" s="896">
        <v>-0.3</v>
      </c>
      <c r="BA587" s="896">
        <v>-18.54</v>
      </c>
      <c r="BB587" s="896">
        <v>-11.66</v>
      </c>
      <c r="BC587" s="896">
        <v>-12.04</v>
      </c>
      <c r="BE587" s="641">
        <v>2010</v>
      </c>
      <c r="BF587" s="922">
        <f t="shared" si="168"/>
        <v>0</v>
      </c>
      <c r="BG587" s="906">
        <v>5.3</v>
      </c>
    </row>
    <row r="588" spans="1:59" ht="11.25" customHeight="1" x14ac:dyDescent="0.2">
      <c r="A588" s="887" t="s">
        <v>1524</v>
      </c>
      <c r="B588" s="899" t="s">
        <v>1525</v>
      </c>
      <c r="C588" s="957" t="s">
        <v>4207</v>
      </c>
      <c r="D588" s="957" t="s">
        <v>4385</v>
      </c>
      <c r="E588" s="754">
        <v>11</v>
      </c>
      <c r="F588" s="1235">
        <v>310</v>
      </c>
      <c r="G588" s="1235" t="s">
        <v>106</v>
      </c>
      <c r="H588" s="1235" t="s">
        <v>106</v>
      </c>
      <c r="I588" s="898">
        <v>49.46</v>
      </c>
      <c r="J588" s="669">
        <f t="shared" si="155"/>
        <v>1.9409623938536191</v>
      </c>
      <c r="K588" s="901">
        <v>0.24</v>
      </c>
      <c r="L588" s="911">
        <v>4</v>
      </c>
      <c r="M588" s="660">
        <f t="shared" si="156"/>
        <v>0.96</v>
      </c>
      <c r="N588" s="894" t="s">
        <v>284</v>
      </c>
      <c r="O588" s="756">
        <v>0.19</v>
      </c>
      <c r="P588" s="636">
        <v>43566</v>
      </c>
      <c r="Q588" s="636">
        <v>43580</v>
      </c>
      <c r="R588" s="660">
        <f t="shared" si="157"/>
        <v>26.315789473684205</v>
      </c>
      <c r="S588" s="721">
        <f>IF(INDEX(Historical!$D$7:$D$1379,MATCH(B588,Historical!$B$7:$B$1403,0))=0,"n/a",(INDEX(Historical!$C$7:$C$1381,MATCH(B588,Historical!$B$7:$B$1403,0))/INDEX(Historical!$D$7:$D$1379,MATCH(B588,Historical!$B$7:$B$1403,0))-1)*100)</f>
        <v>19.736842105263165</v>
      </c>
      <c r="T588" s="721">
        <f>IF(INDEX(Historical!$F$7:$F$1372,MATCH(B588,Historical!$B$7:$B$1403,0))=0,"n/a",((INDEX(Historical!$C$7:$C$1381,MATCH(B588,Historical!$B$7:$B$1403,0))/INDEX(Historical!$F$7:$F$1372,MATCH(B588,Historical!$B$7:$B$1403,0)))^(1/3)-1)*100)</f>
        <v>14.89383186228137</v>
      </c>
      <c r="U588" s="721">
        <f>IF(INDEX(Historical!$H$7:$H$1372,MATCH(B588,Historical!$B$7:$B$1403,0))=0,"n/a",((INDEX(Historical!$C$7:$C$1381,MATCH(B588,Historical!$B$7:$B$1403,0))/INDEX(Historical!$H$7:$H$1372,MATCH(B588,Historical!$B$7:$B$1403,0)))^(1/5)-1)*100)</f>
        <v>13.647537777980112</v>
      </c>
      <c r="V588" s="721">
        <f>IF(INDEX(Historical!$O$7:$O$1372,MATCH(B588,Historical!$B$7:$B$1403,0))=0,"n/a",((INDEX(Historical!$C$7:$C$1381,MATCH(B588,Historical!$B$7:$B$1403,0))/INDEX(Historical!$O$7:$O$1372,MATCH(B588,Historical!$B$7:$B$1403,0)))^(1/10)-1)*100)</f>
        <v>19.755374529168222</v>
      </c>
      <c r="W588" s="722">
        <f t="shared" si="158"/>
        <v>0.69082657774115741</v>
      </c>
      <c r="X588" s="723">
        <f t="shared" si="159"/>
        <v>3.5914573099947664</v>
      </c>
      <c r="Y588" s="682" t="s">
        <v>4410</v>
      </c>
      <c r="Z588" s="669">
        <f t="shared" si="160"/>
        <v>31.168831168831169</v>
      </c>
      <c r="AA588" s="910">
        <f t="shared" si="161"/>
        <v>16.058441558441558</v>
      </c>
      <c r="AB588" s="911">
        <v>5</v>
      </c>
      <c r="AC588" s="889">
        <v>3.08</v>
      </c>
      <c r="AD588" s="889">
        <v>1.6</v>
      </c>
      <c r="AE588" s="889">
        <v>4.07</v>
      </c>
      <c r="AF588" s="889">
        <v>10.3</v>
      </c>
      <c r="AG588" s="889">
        <v>55.000000000000007</v>
      </c>
      <c r="AH588" s="889">
        <v>16.100000000000001</v>
      </c>
      <c r="AI588" s="889">
        <v>8.43</v>
      </c>
      <c r="AJ588" s="889">
        <v>3.8</v>
      </c>
      <c r="AK588" s="889">
        <v>10.029999999999999</v>
      </c>
      <c r="AL588" s="902">
        <v>161060</v>
      </c>
      <c r="AM588" s="896">
        <v>35.75</v>
      </c>
      <c r="AN588" s="889">
        <v>3.32</v>
      </c>
      <c r="AO588" s="762">
        <f t="shared" si="162"/>
        <v>-0.46994138660782703</v>
      </c>
      <c r="AP588" s="763">
        <f t="shared" si="163"/>
        <v>15.588500171833731</v>
      </c>
      <c r="AQ588" s="912">
        <f t="shared" si="164"/>
        <v>171.13092208742424</v>
      </c>
      <c r="AR588" s="669">
        <f>INDEX(Historical!$C$7:$C$1381,MATCH(B588,Historical!$B$7:$B$1403,0))*IF(AH588="n/a",1.03,IF(AH588&lt;0,1.01,IF(AH588&gt;10,1.1,(1+AH588/100))))</f>
        <v>1.0010000000000001</v>
      </c>
      <c r="AS588" s="910">
        <f t="shared" si="165"/>
        <v>1.0853843000000001</v>
      </c>
      <c r="AT588" s="910">
        <f t="shared" si="169"/>
        <v>1.1939227300000002</v>
      </c>
      <c r="AU588" s="910">
        <f t="shared" si="169"/>
        <v>1.3133150030000003</v>
      </c>
      <c r="AV588" s="910">
        <f t="shared" si="169"/>
        <v>1.4446465033000004</v>
      </c>
      <c r="AW588" s="669">
        <f t="shared" si="166"/>
        <v>6.0382685363000013</v>
      </c>
      <c r="AX588" s="770">
        <f t="shared" si="167"/>
        <v>12.208387659320666</v>
      </c>
      <c r="AY588" s="959">
        <v>1.1200000000000001</v>
      </c>
      <c r="AZ588" s="896">
        <v>-0.86</v>
      </c>
      <c r="BA588" s="896">
        <v>-18.25</v>
      </c>
      <c r="BB588" s="896">
        <v>-8.41</v>
      </c>
      <c r="BC588" s="896">
        <v>-9.64</v>
      </c>
      <c r="BE588" s="641">
        <v>2010</v>
      </c>
      <c r="BF588" s="922">
        <f t="shared" si="168"/>
        <v>0</v>
      </c>
      <c r="BG588" s="906">
        <v>10.299999999999999</v>
      </c>
    </row>
    <row r="589" spans="1:59" ht="11.25" customHeight="1" x14ac:dyDescent="0.2">
      <c r="A589" s="895" t="s">
        <v>309</v>
      </c>
      <c r="B589" s="899" t="s">
        <v>310</v>
      </c>
      <c r="C589" s="957" t="s">
        <v>108</v>
      </c>
      <c r="D589" s="957" t="s">
        <v>118</v>
      </c>
      <c r="E589" s="754">
        <v>38</v>
      </c>
      <c r="F589" s="1235">
        <v>68</v>
      </c>
      <c r="G589" s="1235" t="s">
        <v>37</v>
      </c>
      <c r="H589" s="1235" t="s">
        <v>115</v>
      </c>
      <c r="I589" s="889">
        <v>19.72</v>
      </c>
      <c r="J589" s="669">
        <f t="shared" si="155"/>
        <v>4.0567951318458428</v>
      </c>
      <c r="K589" s="901">
        <v>0.2</v>
      </c>
      <c r="L589" s="911">
        <v>4</v>
      </c>
      <c r="M589" s="660">
        <f t="shared" si="156"/>
        <v>0.8</v>
      </c>
      <c r="N589" s="894" t="s">
        <v>148</v>
      </c>
      <c r="O589" s="756">
        <v>0.19500000000000001</v>
      </c>
      <c r="P589" s="636">
        <v>43528</v>
      </c>
      <c r="Q589" s="636">
        <v>43539</v>
      </c>
      <c r="R589" s="660">
        <f t="shared" si="157"/>
        <v>2.5641025641025665</v>
      </c>
      <c r="S589" s="721">
        <f>IF(INDEX(Historical!$D$7:$D$1379,MATCH(B589,Historical!$B$7:$B$1403,0))=0,"n/a",(INDEX(Historical!$C$7:$C$1381,MATCH(B589,Historical!$B$7:$B$1403,0))/INDEX(Historical!$D$7:$D$1379,MATCH(B589,Historical!$B$7:$B$1403,0))-1)*100)</f>
        <v>2.5641025641025772</v>
      </c>
      <c r="T589" s="721">
        <f>IF(INDEX(Historical!$F$7:$F$1372,MATCH(B589,Historical!$B$7:$B$1403,0))=0,"n/a",((INDEX(Historical!$C$7:$C$1381,MATCH(B589,Historical!$B$7:$B$1403,0))/INDEX(Historical!$F$7:$F$1372,MATCH(B589,Historical!$B$7:$B$1403,0)))^(1/3)-1)*100)</f>
        <v>2.1745909858070789</v>
      </c>
      <c r="U589" s="721">
        <f>IF(INDEX(Historical!$H$7:$H$1372,MATCH(B589,Historical!$B$7:$B$1403,0))=0,"n/a",((INDEX(Historical!$C$7:$C$1381,MATCH(B589,Historical!$B$7:$B$1403,0))/INDEX(Historical!$H$7:$H$1372,MATCH(B589,Historical!$B$7:$B$1403,0)))^(1/5)-1)*100)</f>
        <v>1.8482158094029089</v>
      </c>
      <c r="V589" s="721">
        <f>IF(INDEX(Historical!$O$7:$O$1372,MATCH(B589,Historical!$B$7:$B$1403,0))=0,"n/a",((INDEX(Historical!$C$7:$C$1381,MATCH(B589,Historical!$B$7:$B$1403,0))/INDEX(Historical!$O$7:$O$1372,MATCH(B589,Historical!$B$7:$B$1403,0)))^(1/10)-1)*100)</f>
        <v>1.6384673297434205</v>
      </c>
      <c r="W589" s="722">
        <f t="shared" si="158"/>
        <v>1.1280150515374234</v>
      </c>
      <c r="X589" s="723" t="str">
        <f t="shared" si="159"/>
        <v>n/a</v>
      </c>
      <c r="Y589" s="685"/>
      <c r="Z589" s="669">
        <f t="shared" si="160"/>
        <v>22.792022792022795</v>
      </c>
      <c r="AA589" s="910">
        <f t="shared" si="161"/>
        <v>5.6182336182336181</v>
      </c>
      <c r="AB589" s="911">
        <v>12</v>
      </c>
      <c r="AC589" s="889">
        <v>3.51</v>
      </c>
      <c r="AD589" s="889">
        <v>0.56000000000000005</v>
      </c>
      <c r="AE589" s="889">
        <v>0.9</v>
      </c>
      <c r="AF589" s="889">
        <v>1.02</v>
      </c>
      <c r="AG589" s="889">
        <v>13.3</v>
      </c>
      <c r="AH589" s="889">
        <v>-40.9</v>
      </c>
      <c r="AI589" s="889">
        <v>4.6399999999999997</v>
      </c>
      <c r="AJ589" s="889">
        <v>-4.8</v>
      </c>
      <c r="AK589" s="889">
        <v>10</v>
      </c>
      <c r="AL589" s="902">
        <v>5980</v>
      </c>
      <c r="AM589" s="896">
        <v>0.2</v>
      </c>
      <c r="AN589" s="889">
        <v>0.17</v>
      </c>
      <c r="AO589" s="762">
        <f t="shared" si="162"/>
        <v>0.28677732301513359</v>
      </c>
      <c r="AP589" s="763">
        <f t="shared" si="163"/>
        <v>5.9050109412487517</v>
      </c>
      <c r="AQ589" s="912">
        <f t="shared" si="164"/>
        <v>-49.532856494554402</v>
      </c>
      <c r="AR589" s="669">
        <f>INDEX(Historical!$C$7:$C$1381,MATCH(B589,Historical!$B$7:$B$1403,0))*IF(AH589="n/a",1.03,IF(AH589&lt;0,1.01,IF(AH589&gt;10,1.1,(1+AH589/100))))</f>
        <v>0.80800000000000005</v>
      </c>
      <c r="AS589" s="910">
        <f t="shared" si="165"/>
        <v>0.8454912</v>
      </c>
      <c r="AT589" s="910">
        <f t="shared" si="169"/>
        <v>0.93004032000000003</v>
      </c>
      <c r="AU589" s="910">
        <f t="shared" si="169"/>
        <v>1.0230443520000001</v>
      </c>
      <c r="AV589" s="910">
        <f t="shared" si="169"/>
        <v>1.1253487872000003</v>
      </c>
      <c r="AW589" s="669">
        <f t="shared" si="166"/>
        <v>4.7319246592000006</v>
      </c>
      <c r="AX589" s="770">
        <f t="shared" si="167"/>
        <v>23.99556115212982</v>
      </c>
      <c r="AY589" s="959">
        <v>0.71</v>
      </c>
      <c r="AZ589" s="896">
        <v>0.91</v>
      </c>
      <c r="BA589" s="896">
        <v>-18.170000000000002</v>
      </c>
      <c r="BB589" s="896">
        <v>-12.889999999999999</v>
      </c>
      <c r="BC589" s="896">
        <v>-11.77</v>
      </c>
      <c r="BE589" s="641">
        <v>1982</v>
      </c>
      <c r="BF589" s="922">
        <f t="shared" si="168"/>
        <v>3</v>
      </c>
      <c r="BG589" s="906">
        <v>3.6999999999999997</v>
      </c>
    </row>
    <row r="590" spans="1:59" ht="11.25" customHeight="1" x14ac:dyDescent="0.2">
      <c r="A590" s="156" t="s">
        <v>4143</v>
      </c>
      <c r="B590" s="612" t="s">
        <v>2627</v>
      </c>
      <c r="C590" s="957" t="s">
        <v>108</v>
      </c>
      <c r="D590" s="957" t="s">
        <v>4355</v>
      </c>
      <c r="E590" s="754">
        <v>6</v>
      </c>
      <c r="F590" s="1235">
        <v>795</v>
      </c>
      <c r="G590" s="1235" t="s">
        <v>106</v>
      </c>
      <c r="H590" s="1235" t="s">
        <v>106</v>
      </c>
      <c r="I590" s="898">
        <v>17.8</v>
      </c>
      <c r="J590" s="669">
        <f t="shared" si="155"/>
        <v>3.8202247191011236</v>
      </c>
      <c r="K590" s="901">
        <v>0.17</v>
      </c>
      <c r="L590" s="911">
        <v>4</v>
      </c>
      <c r="M590" s="660">
        <f t="shared" si="156"/>
        <v>0.68</v>
      </c>
      <c r="N590" s="894" t="s">
        <v>693</v>
      </c>
      <c r="O590" s="756">
        <v>0.15</v>
      </c>
      <c r="P590" s="1196">
        <v>43861</v>
      </c>
      <c r="Q590" s="1196">
        <v>43870</v>
      </c>
      <c r="R590" s="660">
        <f t="shared" si="157"/>
        <v>13.333333333333346</v>
      </c>
      <c r="S590" s="721">
        <f>IF(INDEX(Historical!$D$7:$D$1379,MATCH(B590,Historical!$B$7:$B$1403,0))=0,"n/a",(INDEX(Historical!$C$7:$C$1381,MATCH(B590,Historical!$B$7:$B$1403,0))/INDEX(Historical!$D$7:$D$1379,MATCH(B590,Historical!$B$7:$B$1403,0))-1)*100)</f>
        <v>19.999999999999996</v>
      </c>
      <c r="T590" s="721">
        <f>IF(INDEX(Historical!$F$7:$F$1372,MATCH(B590,Historical!$B$7:$B$1403,0))=0,"n/a",((INDEX(Historical!$C$7:$C$1381,MATCH(B590,Historical!$B$7:$B$1403,0))/INDEX(Historical!$F$7:$F$1372,MATCH(B590,Historical!$B$7:$B$1403,0)))^(1/3)-1)*100)</f>
        <v>19.681696117715084</v>
      </c>
      <c r="U590" s="721" t="str">
        <f>IF(INDEX(Historical!$H$7:$H$1372,MATCH(B590,Historical!$B$7:$B$1403,0))=0,"n/a",((INDEX(Historical!$C$7:$C$1381,MATCH(B590,Historical!$B$7:$B$1403,0))/INDEX(Historical!$H$7:$H$1372,MATCH(B590,Historical!$B$7:$B$1403,0)))^(1/5)-1)*100)</f>
        <v>n/a</v>
      </c>
      <c r="V590" s="721">
        <f>IF(INDEX(Historical!$O$7:$O$1372,MATCH(B590,Historical!$B$7:$B$1403,0))=0,"n/a",((INDEX(Historical!$C$7:$C$1381,MATCH(B590,Historical!$B$7:$B$1403,0))/INDEX(Historical!$O$7:$O$1372,MATCH(B590,Historical!$B$7:$B$1403,0)))^(1/10)-1)*100)</f>
        <v>-3.7575084011429616</v>
      </c>
      <c r="W590" s="722" t="str">
        <f t="shared" si="158"/>
        <v>n/a</v>
      </c>
      <c r="X590" s="723" t="str">
        <f t="shared" si="159"/>
        <v>n/a</v>
      </c>
      <c r="Y590" s="900"/>
      <c r="Z590" s="669">
        <f t="shared" si="160"/>
        <v>42.767295597484278</v>
      </c>
      <c r="AA590" s="910">
        <f t="shared" si="161"/>
        <v>11.19496855345912</v>
      </c>
      <c r="AB590" s="911">
        <v>12</v>
      </c>
      <c r="AC590" s="889">
        <v>1.59</v>
      </c>
      <c r="AD590" s="889" t="s">
        <v>136</v>
      </c>
      <c r="AE590" s="889">
        <v>2.1800000000000002</v>
      </c>
      <c r="AF590" s="889">
        <v>0.87</v>
      </c>
      <c r="AG590" s="889">
        <v>5.5</v>
      </c>
      <c r="AH590" s="889">
        <v>15</v>
      </c>
      <c r="AI590" s="889">
        <v>11.35</v>
      </c>
      <c r="AJ590" s="889">
        <v>3.9</v>
      </c>
      <c r="AK590" s="889" t="s">
        <v>136</v>
      </c>
      <c r="AL590" s="902">
        <v>202.03</v>
      </c>
      <c r="AM590" s="896">
        <v>3.9</v>
      </c>
      <c r="AN590" s="889">
        <v>0.14000000000000001</v>
      </c>
      <c r="AO590" s="762" t="str">
        <f t="shared" si="162"/>
        <v>n/a</v>
      </c>
      <c r="AP590" s="763" t="str">
        <f t="shared" si="163"/>
        <v>n/a</v>
      </c>
      <c r="AQ590" s="912">
        <f t="shared" si="164"/>
        <v>-34.206982330917569</v>
      </c>
      <c r="AR590" s="669">
        <f>INDEX(Historical!$C$7:$C$1381,MATCH(B590,Historical!$B$7:$B$1403,0))*IF(AH590="n/a",1.03,IF(AH590&lt;0,1.01,IF(AH590&gt;10,1.1,(1+AH590/100))))</f>
        <v>0.66</v>
      </c>
      <c r="AS590" s="910">
        <f t="shared" si="165"/>
        <v>0.72600000000000009</v>
      </c>
      <c r="AT590" s="910">
        <f t="shared" si="169"/>
        <v>0.74778000000000011</v>
      </c>
      <c r="AU590" s="910">
        <f t="shared" si="169"/>
        <v>0.77021340000000016</v>
      </c>
      <c r="AV590" s="910">
        <f t="shared" si="169"/>
        <v>0.79331980200000018</v>
      </c>
      <c r="AW590" s="669">
        <f t="shared" si="166"/>
        <v>3.6973132020000006</v>
      </c>
      <c r="AX590" s="770">
        <f t="shared" si="167"/>
        <v>20.771422483146072</v>
      </c>
      <c r="AY590" s="959">
        <v>0.66</v>
      </c>
      <c r="AZ590" s="896">
        <v>-1.6</v>
      </c>
      <c r="BA590" s="896">
        <v>-24.19</v>
      </c>
      <c r="BB590" s="896">
        <v>-18.07</v>
      </c>
      <c r="BC590" s="896">
        <v>-18.11</v>
      </c>
      <c r="BE590" s="641">
        <v>2015</v>
      </c>
      <c r="BF590" s="922">
        <f t="shared" si="168"/>
        <v>0</v>
      </c>
      <c r="BG590" s="906">
        <v>0.5</v>
      </c>
    </row>
    <row r="591" spans="1:59" ht="11.25" customHeight="1" x14ac:dyDescent="0.2">
      <c r="A591" s="895" t="s">
        <v>1526</v>
      </c>
      <c r="B591" s="899" t="s">
        <v>1527</v>
      </c>
      <c r="C591" s="957" t="s">
        <v>112</v>
      </c>
      <c r="D591" s="957" t="s">
        <v>212</v>
      </c>
      <c r="E591" s="754">
        <v>7</v>
      </c>
      <c r="F591" s="1235">
        <v>691</v>
      </c>
      <c r="G591" s="1235" t="s">
        <v>106</v>
      </c>
      <c r="H591" s="1235" t="s">
        <v>106</v>
      </c>
      <c r="I591" s="898">
        <v>72.150000000000006</v>
      </c>
      <c r="J591" s="669">
        <f t="shared" si="155"/>
        <v>1.6632016632016628</v>
      </c>
      <c r="K591" s="901">
        <v>0.3</v>
      </c>
      <c r="L591" s="911">
        <v>4</v>
      </c>
      <c r="M591" s="660">
        <f t="shared" si="156"/>
        <v>1.2</v>
      </c>
      <c r="N591" s="894" t="s">
        <v>518</v>
      </c>
      <c r="O591" s="756">
        <v>0.27</v>
      </c>
      <c r="P591" s="885">
        <v>43784</v>
      </c>
      <c r="Q591" s="885">
        <v>43801</v>
      </c>
      <c r="R591" s="660">
        <f t="shared" si="157"/>
        <v>11.1111111111111</v>
      </c>
      <c r="S591" s="721">
        <f>IF(INDEX(Historical!$D$7:$D$1379,MATCH(B591,Historical!$B$7:$B$1403,0))=0,"n/a",(INDEX(Historical!$C$7:$C$1381,MATCH(B591,Historical!$B$7:$B$1403,0))/INDEX(Historical!$D$7:$D$1379,MATCH(B591,Historical!$B$7:$B$1403,0))-1)*100)</f>
        <v>12.121212121212132</v>
      </c>
      <c r="T591" s="721">
        <f>IF(INDEX(Historical!$F$7:$F$1372,MATCH(B591,Historical!$B$7:$B$1403,0))=0,"n/a",((INDEX(Historical!$C$7:$C$1381,MATCH(B591,Historical!$B$7:$B$1403,0))/INDEX(Historical!$F$7:$F$1372,MATCH(B591,Historical!$B$7:$B$1403,0)))^(1/3)-1)*100)</f>
        <v>12.480211777541573</v>
      </c>
      <c r="U591" s="721">
        <f>IF(INDEX(Historical!$H$7:$H$1372,MATCH(B591,Historical!$B$7:$B$1403,0))=0,"n/a",((INDEX(Historical!$C$7:$C$1381,MATCH(B591,Historical!$B$7:$B$1403,0))/INDEX(Historical!$H$7:$H$1372,MATCH(B591,Historical!$B$7:$B$1403,0)))^(1/5)-1)*100)</f>
        <v>12.353409942802829</v>
      </c>
      <c r="V591" s="721">
        <f>IF(INDEX(Historical!$O$7:$O$1372,MATCH(B591,Historical!$B$7:$B$1403,0))=0,"n/a",((INDEX(Historical!$C$7:$C$1381,MATCH(B591,Historical!$B$7:$B$1403,0))/INDEX(Historical!$O$7:$O$1372,MATCH(B591,Historical!$B$7:$B$1403,0)))^(1/10)-1)*100)</f>
        <v>27.213235328776886</v>
      </c>
      <c r="W591" s="722">
        <f t="shared" si="158"/>
        <v>0.45394859499633261</v>
      </c>
      <c r="X591" s="723">
        <f t="shared" si="159"/>
        <v>0.67875878806608947</v>
      </c>
      <c r="Y591" s="682"/>
      <c r="Z591" s="669">
        <f t="shared" si="160"/>
        <v>15.364916773367479</v>
      </c>
      <c r="AA591" s="910">
        <f t="shared" si="161"/>
        <v>9.2381562099871974</v>
      </c>
      <c r="AB591" s="911">
        <v>9</v>
      </c>
      <c r="AC591" s="889">
        <v>7.81</v>
      </c>
      <c r="AD591" s="889">
        <v>7.37</v>
      </c>
      <c r="AE591" s="889">
        <v>0.6</v>
      </c>
      <c r="AF591" s="889">
        <v>1.83</v>
      </c>
      <c r="AG591" s="889">
        <v>21</v>
      </c>
      <c r="AH591" s="889">
        <v>35.099999999999994</v>
      </c>
      <c r="AI591" s="889">
        <v>4.84</v>
      </c>
      <c r="AJ591" s="889">
        <v>18.2</v>
      </c>
      <c r="AK591" s="889">
        <v>1.25</v>
      </c>
      <c r="AL591" s="902">
        <v>4930</v>
      </c>
      <c r="AM591" s="896">
        <v>1</v>
      </c>
      <c r="AN591" s="889">
        <v>0.31</v>
      </c>
      <c r="AO591" s="762">
        <f t="shared" si="162"/>
        <v>4.7784553960172946</v>
      </c>
      <c r="AP591" s="763">
        <f t="shared" si="163"/>
        <v>14.016611606004492</v>
      </c>
      <c r="AQ591" s="912">
        <f t="shared" si="164"/>
        <v>-13.318396506969709</v>
      </c>
      <c r="AR591" s="669">
        <f>INDEX(Historical!$C$7:$C$1381,MATCH(B591,Historical!$B$7:$B$1403,0))*IF(AH591="n/a",1.03,IF(AH591&lt;0,1.01,IF(AH591&gt;10,1.1,(1+AH591/100))))</f>
        <v>1.2210000000000003</v>
      </c>
      <c r="AS591" s="910">
        <f t="shared" si="165"/>
        <v>1.2800964000000004</v>
      </c>
      <c r="AT591" s="910">
        <f t="shared" si="169"/>
        <v>1.2960976050000004</v>
      </c>
      <c r="AU591" s="910">
        <f t="shared" si="169"/>
        <v>1.3122988250625003</v>
      </c>
      <c r="AV591" s="910">
        <f t="shared" si="169"/>
        <v>1.3287025603757814</v>
      </c>
      <c r="AW591" s="669">
        <f t="shared" si="166"/>
        <v>6.4381953904382829</v>
      </c>
      <c r="AX591" s="770">
        <f t="shared" si="167"/>
        <v>8.9233477344951933</v>
      </c>
      <c r="AY591" s="959">
        <v>1.91</v>
      </c>
      <c r="AZ591" s="896">
        <v>9.25</v>
      </c>
      <c r="BA591" s="896">
        <v>-24.55</v>
      </c>
      <c r="BB591" s="896">
        <v>-19.29</v>
      </c>
      <c r="BC591" s="896">
        <v>-12.11</v>
      </c>
      <c r="BE591" s="641">
        <v>2014</v>
      </c>
      <c r="BF591" s="922">
        <f t="shared" si="168"/>
        <v>0</v>
      </c>
      <c r="BG591" s="906">
        <v>9.9</v>
      </c>
    </row>
    <row r="592" spans="1:59" ht="11.25" customHeight="1" x14ac:dyDescent="0.2">
      <c r="A592" s="895" t="s">
        <v>1522</v>
      </c>
      <c r="B592" s="899" t="s">
        <v>1523</v>
      </c>
      <c r="C592" s="957" t="s">
        <v>4207</v>
      </c>
      <c r="D592" s="957" t="s">
        <v>4385</v>
      </c>
      <c r="E592" s="754">
        <v>7</v>
      </c>
      <c r="F592" s="1235">
        <v>674</v>
      </c>
      <c r="G592" s="1235" t="s">
        <v>106</v>
      </c>
      <c r="H592" s="1235" t="s">
        <v>106</v>
      </c>
      <c r="I592" s="898">
        <v>41.92</v>
      </c>
      <c r="J592" s="669">
        <f t="shared" si="155"/>
        <v>1.6660305343511448</v>
      </c>
      <c r="K592" s="901">
        <v>0.17460000000000001</v>
      </c>
      <c r="L592" s="911">
        <v>4</v>
      </c>
      <c r="M592" s="660">
        <f t="shared" si="156"/>
        <v>0.69840000000000002</v>
      </c>
      <c r="N592" s="894" t="s">
        <v>593</v>
      </c>
      <c r="O592" s="756">
        <v>0.15179999999999999</v>
      </c>
      <c r="P592" s="885">
        <v>43615</v>
      </c>
      <c r="Q592" s="885">
        <v>43637</v>
      </c>
      <c r="R592" s="660">
        <f t="shared" si="157"/>
        <v>15.019762845849813</v>
      </c>
      <c r="S592" s="721">
        <f>IF(INDEX(Historical!$D$7:$D$1379,MATCH(B592,Historical!$B$7:$B$1403,0))=0,"n/a",(INDEX(Historical!$C$7:$C$1381,MATCH(B592,Historical!$B$7:$B$1403,0))/INDEX(Historical!$D$7:$D$1379,MATCH(B592,Historical!$B$7:$B$1403,0))-1)*100)</f>
        <v>15.015321756894773</v>
      </c>
      <c r="T592" s="721">
        <f>IF(INDEX(Historical!$F$7:$F$1372,MATCH(B592,Historical!$B$7:$B$1403,0))=0,"n/a",((INDEX(Historical!$C$7:$C$1381,MATCH(B592,Historical!$B$7:$B$1403,0))/INDEX(Historical!$F$7:$F$1372,MATCH(B592,Historical!$B$7:$B$1403,0)))^(1/3)-1)*100)</f>
        <v>14.932594328451131</v>
      </c>
      <c r="U592" s="721">
        <f>IF(INDEX(Historical!$H$7:$H$1372,MATCH(B592,Historical!$B$7:$B$1403,0))=0,"n/a",((INDEX(Historical!$C$7:$C$1381,MATCH(B592,Historical!$B$7:$B$1403,0))/INDEX(Historical!$H$7:$H$1372,MATCH(B592,Historical!$B$7:$B$1403,0)))^(1/5)-1)*100)</f>
        <v>15.095595360746294</v>
      </c>
      <c r="V592" s="721" t="str">
        <f>IF(INDEX(Historical!$O$7:$O$1372,MATCH(B592,Historical!$B$7:$B$1403,0))=0,"n/a",((INDEX(Historical!$C$7:$C$1381,MATCH(B592,Historical!$B$7:$B$1403,0))/INDEX(Historical!$O$7:$O$1372,MATCH(B592,Historical!$B$7:$B$1403,0)))^(1/10)-1)*100)</f>
        <v>n/a</v>
      </c>
      <c r="W592" s="722" t="str">
        <f t="shared" si="158"/>
        <v>n/a</v>
      </c>
      <c r="X592" s="723">
        <f t="shared" si="159"/>
        <v>4.7173735502332166</v>
      </c>
      <c r="Y592" s="900" t="s">
        <v>821</v>
      </c>
      <c r="Z592" s="669">
        <f t="shared" si="160"/>
        <v>57.719008264462815</v>
      </c>
      <c r="AA592" s="910">
        <f t="shared" si="161"/>
        <v>34.644628099173559</v>
      </c>
      <c r="AB592" s="911">
        <v>6</v>
      </c>
      <c r="AC592" s="889">
        <v>1.21</v>
      </c>
      <c r="AD592" s="889">
        <v>3.61</v>
      </c>
      <c r="AE592" s="889">
        <v>3.95</v>
      </c>
      <c r="AF592" s="889">
        <v>2.84</v>
      </c>
      <c r="AG592" s="889">
        <v>8.4</v>
      </c>
      <c r="AH592" s="889">
        <v>8.3000000000000007</v>
      </c>
      <c r="AI592" s="889">
        <v>15.25</v>
      </c>
      <c r="AJ592" s="889">
        <v>3.2</v>
      </c>
      <c r="AK592" s="889">
        <v>9.65</v>
      </c>
      <c r="AL592" s="902">
        <v>11580</v>
      </c>
      <c r="AM592" s="896">
        <v>2.2999999999999998</v>
      </c>
      <c r="AN592" s="889">
        <v>0.88</v>
      </c>
      <c r="AO592" s="762">
        <f t="shared" si="162"/>
        <v>-17.883002204076121</v>
      </c>
      <c r="AP592" s="763">
        <f t="shared" si="163"/>
        <v>16.761625895097438</v>
      </c>
      <c r="AQ592" s="912">
        <f t="shared" si="164"/>
        <v>109.11532575925969</v>
      </c>
      <c r="AR592" s="669">
        <f>INDEX(Historical!$C$7:$C$1381,MATCH(B592,Historical!$B$7:$B$1403,0))*IF(AH592="n/a",1.03,IF(AH592&lt;0,1.01,IF(AH592&gt;10,1.1,(1+AH592/100))))</f>
        <v>0.73167479999999996</v>
      </c>
      <c r="AS592" s="910">
        <f t="shared" si="165"/>
        <v>0.80484228000000002</v>
      </c>
      <c r="AT592" s="910">
        <f t="shared" si="169"/>
        <v>0.88250956002000003</v>
      </c>
      <c r="AU592" s="910">
        <f t="shared" si="169"/>
        <v>0.96767173256193006</v>
      </c>
      <c r="AV592" s="910">
        <f t="shared" si="169"/>
        <v>1.0610520547541564</v>
      </c>
      <c r="AW592" s="669">
        <f t="shared" si="166"/>
        <v>4.4477504273360857</v>
      </c>
      <c r="AX592" s="770">
        <f t="shared" si="167"/>
        <v>10.610091668263562</v>
      </c>
      <c r="AY592" s="959">
        <v>0.57999999999999996</v>
      </c>
      <c r="AZ592" s="896">
        <v>13.270000000000001</v>
      </c>
      <c r="BA592" s="896">
        <v>-12.379999999999999</v>
      </c>
      <c r="BB592" s="896">
        <v>-8.02</v>
      </c>
      <c r="BC592" s="896">
        <v>-0.64</v>
      </c>
      <c r="BE592" s="641">
        <v>2013</v>
      </c>
      <c r="BF592" s="922">
        <f t="shared" si="168"/>
        <v>0</v>
      </c>
      <c r="BG592" s="906">
        <v>3.9</v>
      </c>
    </row>
    <row r="593" spans="1:59" ht="11.25" customHeight="1" x14ac:dyDescent="0.2">
      <c r="A593" s="887" t="s">
        <v>2630</v>
      </c>
      <c r="B593" s="899" t="s">
        <v>2631</v>
      </c>
      <c r="C593" s="957" t="s">
        <v>131</v>
      </c>
      <c r="D593" s="957" t="s">
        <v>4345</v>
      </c>
      <c r="E593" s="754">
        <v>7</v>
      </c>
      <c r="F593" s="1235">
        <v>718</v>
      </c>
      <c r="G593" s="1235" t="s">
        <v>37</v>
      </c>
      <c r="H593" s="1235" t="s">
        <v>37</v>
      </c>
      <c r="I593" s="898">
        <v>48.61</v>
      </c>
      <c r="J593" s="669">
        <f t="shared" si="155"/>
        <v>3.0446410203661798</v>
      </c>
      <c r="K593" s="901">
        <v>0.37</v>
      </c>
      <c r="L593" s="911">
        <v>4</v>
      </c>
      <c r="M593" s="660">
        <f t="shared" si="156"/>
        <v>1.48</v>
      </c>
      <c r="N593" s="894" t="s">
        <v>295</v>
      </c>
      <c r="O593" s="756">
        <v>0.35</v>
      </c>
      <c r="P593" s="885">
        <v>43874</v>
      </c>
      <c r="Q593" s="885">
        <v>43900</v>
      </c>
      <c r="R593" s="660">
        <f t="shared" si="157"/>
        <v>5.7142857142857197</v>
      </c>
      <c r="S593" s="721">
        <f>IF(INDEX(Historical!$D$7:$D$1379,MATCH(B593,Historical!$B$7:$B$1403,0))=0,"n/a",(INDEX(Historical!$C$7:$C$1381,MATCH(B593,Historical!$B$7:$B$1403,0))/INDEX(Historical!$D$7:$D$1379,MATCH(B593,Historical!$B$7:$B$1403,0))-1)*100)</f>
        <v>4.4776119402984982</v>
      </c>
      <c r="T593" s="721">
        <f>IF(INDEX(Historical!$F$7:$F$1372,MATCH(B593,Historical!$B$7:$B$1403,0))=0,"n/a",((INDEX(Historical!$C$7:$C$1381,MATCH(B593,Historical!$B$7:$B$1403,0))/INDEX(Historical!$F$7:$F$1372,MATCH(B593,Historical!$B$7:$B$1403,0)))^(1/3)-1)*100)</f>
        <v>3.8498820370220788</v>
      </c>
      <c r="U593" s="721">
        <f>IF(INDEX(Historical!$H$7:$H$1372,MATCH(B593,Historical!$B$7:$B$1403,0))=0,"n/a",((INDEX(Historical!$C$7:$C$1381,MATCH(B593,Historical!$B$7:$B$1403,0))/INDEX(Historical!$H$7:$H$1372,MATCH(B593,Historical!$B$7:$B$1403,0)))^(1/5)-1)*100)</f>
        <v>2.9599998046573761</v>
      </c>
      <c r="V593" s="721">
        <f>IF(INDEX(Historical!$O$7:$O$1372,MATCH(B593,Historical!$B$7:$B$1403,0))=0,"n/a",((INDEX(Historical!$C$7:$C$1381,MATCH(B593,Historical!$B$7:$B$1403,0))/INDEX(Historical!$O$7:$O$1372,MATCH(B593,Historical!$B$7:$B$1403,0)))^(1/10)-1)*100)</f>
        <v>1.6384673297434205</v>
      </c>
      <c r="W593" s="722">
        <f t="shared" si="158"/>
        <v>1.8065662652674948</v>
      </c>
      <c r="X593" s="723">
        <f t="shared" si="159"/>
        <v>0.42285711495105366</v>
      </c>
      <c r="Y593" s="672"/>
      <c r="Z593" s="669">
        <f t="shared" si="160"/>
        <v>67.88990825688073</v>
      </c>
      <c r="AA593" s="910">
        <f t="shared" si="161"/>
        <v>22.298165137614678</v>
      </c>
      <c r="AB593" s="911">
        <v>12</v>
      </c>
      <c r="AC593" s="889">
        <v>2.1800000000000002</v>
      </c>
      <c r="AD593" s="889">
        <v>2.48</v>
      </c>
      <c r="AE593" s="889">
        <v>2.13</v>
      </c>
      <c r="AF593" s="889">
        <v>2.48</v>
      </c>
      <c r="AG593" s="889">
        <v>11.5</v>
      </c>
      <c r="AH593" s="889">
        <v>5.3</v>
      </c>
      <c r="AI593" s="889">
        <v>5.25</v>
      </c>
      <c r="AJ593" s="889">
        <v>7.0000000000000009</v>
      </c>
      <c r="AK593" s="889">
        <v>9</v>
      </c>
      <c r="AL593" s="902">
        <v>1950</v>
      </c>
      <c r="AM593" s="896">
        <v>1.2</v>
      </c>
      <c r="AN593" s="889">
        <v>0.89</v>
      </c>
      <c r="AO593" s="762">
        <f t="shared" si="162"/>
        <v>-16.293524312591124</v>
      </c>
      <c r="AP593" s="763">
        <f t="shared" si="163"/>
        <v>6.0046408250235555</v>
      </c>
      <c r="AQ593" s="912">
        <f t="shared" si="164"/>
        <v>56.772233285935329</v>
      </c>
      <c r="AR593" s="669">
        <f>INDEX(Historical!$C$7:$C$1381,MATCH(B593,Historical!$B$7:$B$1403,0))*IF(AH593="n/a",1.03,IF(AH593&lt;0,1.01,IF(AH593&gt;10,1.1,(1+AH593/100))))</f>
        <v>1.4741999999999997</v>
      </c>
      <c r="AS593" s="910">
        <f t="shared" si="165"/>
        <v>1.5515954999999997</v>
      </c>
      <c r="AT593" s="910">
        <f t="shared" si="169"/>
        <v>1.6912390949999998</v>
      </c>
      <c r="AU593" s="910">
        <f t="shared" si="169"/>
        <v>1.84345061355</v>
      </c>
      <c r="AV593" s="910">
        <f t="shared" si="169"/>
        <v>2.0093611687694999</v>
      </c>
      <c r="AW593" s="669">
        <f t="shared" si="166"/>
        <v>8.5698463773195002</v>
      </c>
      <c r="AX593" s="770">
        <f t="shared" si="167"/>
        <v>17.629801228799629</v>
      </c>
      <c r="AY593" s="959">
        <v>0.28999999999999998</v>
      </c>
      <c r="AZ593" s="896">
        <v>1.08</v>
      </c>
      <c r="BA593" s="896">
        <v>-15.809999999999999</v>
      </c>
      <c r="BB593" s="896">
        <v>-8.25</v>
      </c>
      <c r="BC593" s="896">
        <v>-6.94</v>
      </c>
      <c r="BE593" s="641">
        <v>2014</v>
      </c>
      <c r="BF593" s="922">
        <f t="shared" si="168"/>
        <v>0</v>
      </c>
      <c r="BG593" s="906">
        <v>4</v>
      </c>
    </row>
    <row r="594" spans="1:59" ht="11.25" customHeight="1" x14ac:dyDescent="0.2">
      <c r="A594" s="895" t="s">
        <v>3880</v>
      </c>
      <c r="B594" s="899" t="s">
        <v>3881</v>
      </c>
      <c r="C594" s="957" t="s">
        <v>108</v>
      </c>
      <c r="D594" s="957" t="s">
        <v>4355</v>
      </c>
      <c r="E594" s="754">
        <v>7</v>
      </c>
      <c r="F594" s="1235">
        <v>710</v>
      </c>
      <c r="G594" s="1209" t="s">
        <v>106</v>
      </c>
      <c r="H594" s="1209" t="s">
        <v>106</v>
      </c>
      <c r="I594" s="898">
        <v>16.690000000000001</v>
      </c>
      <c r="J594" s="669">
        <f t="shared" si="155"/>
        <v>1.6776512881965249</v>
      </c>
      <c r="K594" s="901">
        <v>0.14000000000000001</v>
      </c>
      <c r="L594" s="911">
        <v>2</v>
      </c>
      <c r="M594" s="660">
        <f t="shared" si="156"/>
        <v>0.28000000000000003</v>
      </c>
      <c r="N594" s="894" t="s">
        <v>272</v>
      </c>
      <c r="O594" s="756">
        <v>0.13500000000000001</v>
      </c>
      <c r="P594" s="1196">
        <v>43861</v>
      </c>
      <c r="Q594" s="1196">
        <v>43874</v>
      </c>
      <c r="R594" s="660">
        <f t="shared" si="157"/>
        <v>3.7037037037037068</v>
      </c>
      <c r="S594" s="721">
        <f>IF(INDEX(Historical!$D$7:$D$1379,MATCH(B594,Historical!$B$7:$B$1403,0))=0,"n/a",(INDEX(Historical!$C$7:$C$1381,MATCH(B594,Historical!$B$7:$B$1403,0))/INDEX(Historical!$D$7:$D$1379,MATCH(B594,Historical!$B$7:$B$1403,0))-1)*100)</f>
        <v>3.8461538461538547</v>
      </c>
      <c r="T594" s="721">
        <f>IF(INDEX(Historical!$F$7:$F$1372,MATCH(B594,Historical!$B$7:$B$1403,0))=0,"n/a",((INDEX(Historical!$C$7:$C$1381,MATCH(B594,Historical!$B$7:$B$1403,0))/INDEX(Historical!$F$7:$F$1372,MATCH(B594,Historical!$B$7:$B$1403,0)))^(1/3)-1)*100)</f>
        <v>4.0041911525952045</v>
      </c>
      <c r="U594" s="721">
        <f>IF(INDEX(Historical!$H$7:$H$1372,MATCH(B594,Historical!$B$7:$B$1403,0))=0,"n/a",((INDEX(Historical!$C$7:$C$1381,MATCH(B594,Historical!$B$7:$B$1403,0))/INDEX(Historical!$H$7:$H$1372,MATCH(B594,Historical!$B$7:$B$1403,0)))^(1/5)-1)*100)</f>
        <v>10.350921459993479</v>
      </c>
      <c r="V594" s="721">
        <f>IF(INDEX(Historical!$O$7:$O$1372,MATCH(B594,Historical!$B$7:$B$1403,0))=0,"n/a",((INDEX(Historical!$C$7:$C$1381,MATCH(B594,Historical!$B$7:$B$1403,0))/INDEX(Historical!$O$7:$O$1372,MATCH(B594,Historical!$B$7:$B$1403,0)))^(1/10)-1)*100)</f>
        <v>26.86516117514892</v>
      </c>
      <c r="W594" s="722">
        <f t="shared" si="158"/>
        <v>0.38529161960019775</v>
      </c>
      <c r="X594" s="723">
        <f t="shared" si="159"/>
        <v>0.74467060863262435</v>
      </c>
      <c r="Y594" s="900"/>
      <c r="Z594" s="669">
        <f t="shared" si="160"/>
        <v>18.181818181818183</v>
      </c>
      <c r="AA594" s="910">
        <f t="shared" si="161"/>
        <v>10.837662337662339</v>
      </c>
      <c r="AB594" s="911">
        <v>12</v>
      </c>
      <c r="AC594" s="889">
        <v>1.54</v>
      </c>
      <c r="AD594" s="889" t="s">
        <v>136</v>
      </c>
      <c r="AE594" s="889">
        <v>3.27</v>
      </c>
      <c r="AF594" s="889">
        <v>1.24</v>
      </c>
      <c r="AG594" s="889">
        <v>11.700000000000001</v>
      </c>
      <c r="AH594" s="889">
        <v>14.2</v>
      </c>
      <c r="AI594" s="889" t="s">
        <v>136</v>
      </c>
      <c r="AJ594" s="889">
        <v>13.900000000000002</v>
      </c>
      <c r="AK594" s="889" t="s">
        <v>136</v>
      </c>
      <c r="AL594" s="902">
        <v>138.03</v>
      </c>
      <c r="AM594" s="896">
        <v>3.5999999999999996</v>
      </c>
      <c r="AN594" s="889">
        <v>0</v>
      </c>
      <c r="AO594" s="762">
        <f t="shared" si="162"/>
        <v>1.1909104105276658</v>
      </c>
      <c r="AP594" s="763">
        <f t="shared" si="163"/>
        <v>12.028572748190005</v>
      </c>
      <c r="AQ594" s="912">
        <f t="shared" si="164"/>
        <v>-22.716391564859407</v>
      </c>
      <c r="AR594" s="669">
        <f>INDEX(Historical!$C$7:$C$1381,MATCH(B594,Historical!$B$7:$B$1403,0))*IF(AH594="n/a",1.03,IF(AH594&lt;0,1.01,IF(AH594&gt;10,1.1,(1+AH594/100))))</f>
        <v>0.29700000000000004</v>
      </c>
      <c r="AS594" s="910">
        <f t="shared" si="165"/>
        <v>0.30591000000000007</v>
      </c>
      <c r="AT594" s="910">
        <f t="shared" si="169"/>
        <v>0.31508730000000007</v>
      </c>
      <c r="AU594" s="910">
        <f t="shared" si="169"/>
        <v>0.32453991900000007</v>
      </c>
      <c r="AV594" s="910">
        <f t="shared" si="169"/>
        <v>0.33427611657000006</v>
      </c>
      <c r="AW594" s="669">
        <f t="shared" si="166"/>
        <v>1.5768133355700003</v>
      </c>
      <c r="AX594" s="770">
        <f t="shared" si="167"/>
        <v>9.4476532988016775</v>
      </c>
      <c r="AY594" s="959">
        <v>0.55000000000000004</v>
      </c>
      <c r="AZ594" s="896">
        <v>6.99</v>
      </c>
      <c r="BA594" s="896">
        <v>-16.34</v>
      </c>
      <c r="BB594" s="896">
        <v>-10.620000000000001</v>
      </c>
      <c r="BC594" s="896">
        <v>-8.18</v>
      </c>
      <c r="BE594" s="641">
        <v>2014</v>
      </c>
      <c r="BF594" s="922">
        <f t="shared" si="168"/>
        <v>0</v>
      </c>
      <c r="BG594" s="906">
        <v>1.0999999999999999</v>
      </c>
    </row>
    <row r="595" spans="1:59" ht="11.25" customHeight="1" x14ac:dyDescent="0.2">
      <c r="A595" s="887" t="s">
        <v>1528</v>
      </c>
      <c r="B595" s="899" t="s">
        <v>1529</v>
      </c>
      <c r="C595" s="957" t="s">
        <v>246</v>
      </c>
      <c r="D595" s="957" t="s">
        <v>4374</v>
      </c>
      <c r="E595" s="754">
        <v>9</v>
      </c>
      <c r="F595" s="1235">
        <v>468</v>
      </c>
      <c r="G595" s="1235" t="s">
        <v>106</v>
      </c>
      <c r="H595" s="1235" t="s">
        <v>106</v>
      </c>
      <c r="I595" s="898">
        <v>60.39</v>
      </c>
      <c r="J595" s="669">
        <f t="shared" si="155"/>
        <v>2.4507368769663853</v>
      </c>
      <c r="K595" s="901">
        <v>0.37</v>
      </c>
      <c r="L595" s="911">
        <v>4</v>
      </c>
      <c r="M595" s="660">
        <f t="shared" si="156"/>
        <v>1.48</v>
      </c>
      <c r="N595" s="894" t="s">
        <v>186</v>
      </c>
      <c r="O595" s="756">
        <v>0.34</v>
      </c>
      <c r="P595" s="636">
        <v>43572</v>
      </c>
      <c r="Q595" s="636">
        <v>43588</v>
      </c>
      <c r="R595" s="660">
        <f t="shared" si="157"/>
        <v>8.8235294117646959</v>
      </c>
      <c r="S595" s="721">
        <f>IF(INDEX(Historical!$D$7:$D$1379,MATCH(B595,Historical!$B$7:$B$1403,0))=0,"n/a",(INDEX(Historical!$C$7:$C$1381,MATCH(B595,Historical!$B$7:$B$1403,0))/INDEX(Historical!$D$7:$D$1379,MATCH(B595,Historical!$B$7:$B$1403,0))-1)*100)</f>
        <v>12.403100775193799</v>
      </c>
      <c r="T595" s="721">
        <f>IF(INDEX(Historical!$F$7:$F$1372,MATCH(B595,Historical!$B$7:$B$1403,0))=0,"n/a",((INDEX(Historical!$C$7:$C$1381,MATCH(B595,Historical!$B$7:$B$1403,0))/INDEX(Historical!$F$7:$F$1372,MATCH(B595,Historical!$B$7:$B$1403,0)))^(1/3)-1)*100)</f>
        <v>11.007940570431263</v>
      </c>
      <c r="U595" s="721">
        <f>IF(INDEX(Historical!$H$7:$H$1372,MATCH(B595,Historical!$B$7:$B$1403,0))=0,"n/a",((INDEX(Historical!$C$7:$C$1381,MATCH(B595,Historical!$B$7:$B$1403,0))/INDEX(Historical!$H$7:$H$1372,MATCH(B595,Historical!$B$7:$B$1403,0)))^(1/5)-1)*100)</f>
        <v>12.350910589921948</v>
      </c>
      <c r="V595" s="721">
        <f>IF(INDEX(Historical!$O$7:$O$1372,MATCH(B595,Historical!$B$7:$B$1403,0))=0,"n/a",((INDEX(Historical!$C$7:$C$1381,MATCH(B595,Historical!$B$7:$B$1403,0))/INDEX(Historical!$O$7:$O$1372,MATCH(B595,Historical!$B$7:$B$1403,0)))^(1/10)-1)*100)</f>
        <v>12.412743936792925</v>
      </c>
      <c r="W595" s="722">
        <f t="shared" si="158"/>
        <v>0.99501855937850336</v>
      </c>
      <c r="X595" s="723">
        <f t="shared" si="159"/>
        <v>3.8596595593506087</v>
      </c>
      <c r="Y595" s="682"/>
      <c r="Z595" s="669">
        <f t="shared" si="160"/>
        <v>35.748792270531403</v>
      </c>
      <c r="AA595" s="910">
        <f t="shared" si="161"/>
        <v>14.586956521739131</v>
      </c>
      <c r="AB595" s="911">
        <v>1</v>
      </c>
      <c r="AC595" s="889">
        <v>4.1399999999999997</v>
      </c>
      <c r="AD595" s="889">
        <v>1.46</v>
      </c>
      <c r="AE595" s="889">
        <v>0.92</v>
      </c>
      <c r="AF595" s="889">
        <v>1.96</v>
      </c>
      <c r="AG595" s="889">
        <v>13.900000000000002</v>
      </c>
      <c r="AH595" s="889">
        <v>23.799999999999997</v>
      </c>
      <c r="AI595" s="889">
        <v>4.54</v>
      </c>
      <c r="AJ595" s="889">
        <v>3.2</v>
      </c>
      <c r="AK595" s="889">
        <v>10</v>
      </c>
      <c r="AL595" s="902">
        <v>1030</v>
      </c>
      <c r="AM595" s="896">
        <v>0.89999999999999991</v>
      </c>
      <c r="AN595" s="889">
        <v>0</v>
      </c>
      <c r="AO595" s="762">
        <f t="shared" si="162"/>
        <v>0.21469094514920251</v>
      </c>
      <c r="AP595" s="763">
        <f t="shared" si="163"/>
        <v>14.801647466888333</v>
      </c>
      <c r="AQ595" s="912">
        <f t="shared" si="164"/>
        <v>12.724708486567593</v>
      </c>
      <c r="AR595" s="669">
        <f>INDEX(Historical!$C$7:$C$1381,MATCH(B595,Historical!$B$7:$B$1403,0))*IF(AH595="n/a",1.03,IF(AH595&lt;0,1.01,IF(AH595&gt;10,1.1,(1+AH595/100))))</f>
        <v>1.595</v>
      </c>
      <c r="AS595" s="910">
        <f t="shared" si="165"/>
        <v>1.667413</v>
      </c>
      <c r="AT595" s="910">
        <f t="shared" si="169"/>
        <v>1.8341543000000002</v>
      </c>
      <c r="AU595" s="910">
        <f t="shared" si="169"/>
        <v>2.0175697300000004</v>
      </c>
      <c r="AV595" s="910">
        <f t="shared" si="169"/>
        <v>2.2193267030000006</v>
      </c>
      <c r="AW595" s="669">
        <f t="shared" si="166"/>
        <v>9.3334637330000003</v>
      </c>
      <c r="AX595" s="770">
        <f t="shared" si="167"/>
        <v>15.45531335154827</v>
      </c>
      <c r="AY595" s="959">
        <v>0.47</v>
      </c>
      <c r="AZ595" s="896">
        <v>-0.26</v>
      </c>
      <c r="BA595" s="896">
        <v>-29.25</v>
      </c>
      <c r="BB595" s="896">
        <v>-16.28</v>
      </c>
      <c r="BC595" s="896">
        <v>-15.68</v>
      </c>
      <c r="BE595" s="641">
        <v>2011</v>
      </c>
      <c r="BF595" s="922">
        <f t="shared" si="168"/>
        <v>0</v>
      </c>
      <c r="BG595" s="906">
        <v>7.3999999999999995</v>
      </c>
    </row>
    <row r="596" spans="1:59" ht="11.25" customHeight="1" x14ac:dyDescent="0.2">
      <c r="A596" s="895" t="s">
        <v>716</v>
      </c>
      <c r="B596" s="899" t="s">
        <v>717</v>
      </c>
      <c r="C596" s="957" t="s">
        <v>178</v>
      </c>
      <c r="D596" s="957" t="s">
        <v>4353</v>
      </c>
      <c r="E596" s="754">
        <v>16</v>
      </c>
      <c r="F596" s="1235">
        <v>241</v>
      </c>
      <c r="G596" s="1235" t="s">
        <v>37</v>
      </c>
      <c r="H596" s="1235" t="s">
        <v>37</v>
      </c>
      <c r="I596" s="898">
        <v>32.74</v>
      </c>
      <c r="J596" s="669">
        <f t="shared" si="155"/>
        <v>9.6518020769700676</v>
      </c>
      <c r="K596" s="901">
        <v>0.79</v>
      </c>
      <c r="L596" s="911">
        <v>4</v>
      </c>
      <c r="M596" s="660">
        <f t="shared" si="156"/>
        <v>3.16</v>
      </c>
      <c r="N596" s="894" t="s">
        <v>219</v>
      </c>
      <c r="O596" s="756">
        <v>0.78</v>
      </c>
      <c r="P596" s="885">
        <v>43717</v>
      </c>
      <c r="Q596" s="885">
        <v>43753</v>
      </c>
      <c r="R596" s="660">
        <f t="shared" si="157"/>
        <v>1.2820512820512833</v>
      </c>
      <c r="S596" s="721">
        <f>IF(INDEX(Historical!$D$7:$D$1379,MATCH(B596,Historical!$B$7:$B$1403,0))=0,"n/a",(INDEX(Historical!$C$7:$C$1381,MATCH(B596,Historical!$B$7:$B$1403,0))/INDEX(Historical!$D$7:$D$1379,MATCH(B596,Historical!$B$7:$B$1403,0))-1)*100)</f>
        <v>1.2944983818770295</v>
      </c>
      <c r="T596" s="721">
        <f>IF(INDEX(Historical!$F$7:$F$1372,MATCH(B596,Historical!$B$7:$B$1403,0))=0,"n/a",((INDEX(Historical!$C$7:$C$1381,MATCH(B596,Historical!$B$7:$B$1403,0))/INDEX(Historical!$F$7:$F$1372,MATCH(B596,Historical!$B$7:$B$1403,0)))^(1/3)-1)*100)</f>
        <v>1.3116248416801701</v>
      </c>
      <c r="U596" s="721">
        <f>IF(INDEX(Historical!$H$7:$H$1372,MATCH(B596,Historical!$B$7:$B$1403,0))=0,"n/a",((INDEX(Historical!$C$7:$C$1381,MATCH(B596,Historical!$B$7:$B$1403,0))/INDEX(Historical!$H$7:$H$1372,MATCH(B596,Historical!$B$7:$B$1403,0)))^(1/5)-1)*100)</f>
        <v>3.0079481632637073</v>
      </c>
      <c r="V596" s="721">
        <f>IF(INDEX(Historical!$O$7:$O$1372,MATCH(B596,Historical!$B$7:$B$1403,0))=0,"n/a",((INDEX(Historical!$C$7:$C$1381,MATCH(B596,Historical!$B$7:$B$1403,0))/INDEX(Historical!$O$7:$O$1372,MATCH(B596,Historical!$B$7:$B$1403,0)))^(1/10)-1)*100)</f>
        <v>9.4883277465421365</v>
      </c>
      <c r="W596" s="722">
        <f t="shared" si="158"/>
        <v>0.31701562631622882</v>
      </c>
      <c r="X596" s="723" t="str">
        <f t="shared" si="159"/>
        <v>n/a</v>
      </c>
      <c r="Y596" s="900"/>
      <c r="Z596" s="669">
        <f t="shared" si="160"/>
        <v>227.33812949640287</v>
      </c>
      <c r="AA596" s="910">
        <f t="shared" si="161"/>
        <v>23.553956834532379</v>
      </c>
      <c r="AB596" s="911">
        <v>12</v>
      </c>
      <c r="AC596" s="889">
        <v>1.39</v>
      </c>
      <c r="AD596" s="889" t="s">
        <v>136</v>
      </c>
      <c r="AE596" s="889">
        <v>1.58</v>
      </c>
      <c r="AF596" s="889">
        <v>1.05</v>
      </c>
      <c r="AG596" s="889">
        <v>4.3</v>
      </c>
      <c r="AH596" s="891">
        <v>216.8</v>
      </c>
      <c r="AI596" s="891">
        <v>-56.120000000000005</v>
      </c>
      <c r="AJ596" s="889">
        <v>-2.6</v>
      </c>
      <c r="AK596" s="889" t="s">
        <v>136</v>
      </c>
      <c r="AL596" s="902">
        <v>29840</v>
      </c>
      <c r="AM596" s="896">
        <v>0.15</v>
      </c>
      <c r="AN596" s="889">
        <v>1.81</v>
      </c>
      <c r="AO596" s="762">
        <f t="shared" si="162"/>
        <v>-10.894206594298604</v>
      </c>
      <c r="AP596" s="763">
        <f t="shared" si="163"/>
        <v>12.659750240233775</v>
      </c>
      <c r="AQ596" s="912">
        <f t="shared" si="164"/>
        <v>4.8420074339564412</v>
      </c>
      <c r="AR596" s="669">
        <f>INDEX(Historical!$C$7:$C$1381,MATCH(B596,Historical!$B$7:$B$1403,0))*IF(AH596="n/a",1.03,IF(AH596&lt;0,1.01,IF(AH596&gt;10,1.1,(1+AH596/100))))</f>
        <v>3.4430000000000001</v>
      </c>
      <c r="AS596" s="910">
        <f t="shared" si="165"/>
        <v>3.47743</v>
      </c>
      <c r="AT596" s="910">
        <f t="shared" si="169"/>
        <v>3.5817529000000001</v>
      </c>
      <c r="AU596" s="910">
        <f t="shared" si="169"/>
        <v>3.6892054870000002</v>
      </c>
      <c r="AV596" s="910">
        <f t="shared" si="169"/>
        <v>3.7998816516100002</v>
      </c>
      <c r="AW596" s="669">
        <f t="shared" si="166"/>
        <v>17.991270038610001</v>
      </c>
      <c r="AX596" s="770">
        <f t="shared" si="167"/>
        <v>54.951954913286492</v>
      </c>
      <c r="AY596" s="959">
        <v>0.99</v>
      </c>
      <c r="AZ596" s="896">
        <v>5.07</v>
      </c>
      <c r="BA596" s="896">
        <v>-52.43</v>
      </c>
      <c r="BB596" s="896">
        <v>-21.38</v>
      </c>
      <c r="BC596" s="896">
        <v>-26.55</v>
      </c>
      <c r="BE596" s="641">
        <v>2004</v>
      </c>
      <c r="BF596" s="922">
        <f t="shared" si="168"/>
        <v>1</v>
      </c>
      <c r="BG596" s="906">
        <v>1.5</v>
      </c>
    </row>
    <row r="597" spans="1:59" ht="11.25" customHeight="1" x14ac:dyDescent="0.2">
      <c r="A597" s="887" t="s">
        <v>4401</v>
      </c>
      <c r="B597" s="899" t="s">
        <v>4199</v>
      </c>
      <c r="C597" s="957" t="s">
        <v>108</v>
      </c>
      <c r="D597" s="957" t="s">
        <v>4355</v>
      </c>
      <c r="E597" s="754">
        <v>24</v>
      </c>
      <c r="F597" s="1235">
        <v>145</v>
      </c>
      <c r="G597" s="1235" t="s">
        <v>106</v>
      </c>
      <c r="H597" s="1235" t="s">
        <v>106</v>
      </c>
      <c r="I597" s="898">
        <v>25.39</v>
      </c>
      <c r="J597" s="669">
        <f t="shared" si="155"/>
        <v>4.096100827097283</v>
      </c>
      <c r="K597" s="908">
        <v>0.26</v>
      </c>
      <c r="L597" s="911">
        <v>4</v>
      </c>
      <c r="M597" s="660">
        <f t="shared" si="156"/>
        <v>1.04</v>
      </c>
      <c r="N597" s="894" t="s">
        <v>458</v>
      </c>
      <c r="O597" s="757">
        <v>0.25</v>
      </c>
      <c r="P597" s="1196">
        <v>43846</v>
      </c>
      <c r="Q597" s="1196">
        <v>43853</v>
      </c>
      <c r="R597" s="660">
        <f t="shared" si="157"/>
        <v>4.0000000000000036</v>
      </c>
      <c r="S597" s="721">
        <f>IF(INDEX(Historical!$D$7:$D$1379,MATCH(B597,Historical!$B$7:$B$1403,0))=0,"n/a",(INDEX(Historical!$C$7:$C$1381,MATCH(B597,Historical!$B$7:$B$1403,0))/INDEX(Historical!$D$7:$D$1379,MATCH(B597,Historical!$B$7:$B$1403,0))-1)*100)</f>
        <v>18.238993710691819</v>
      </c>
      <c r="T597" s="721">
        <f>IF(INDEX(Historical!$F$7:$F$1372,MATCH(B597,Historical!$B$7:$B$1403,0))=0,"n/a",((INDEX(Historical!$C$7:$C$1381,MATCH(B597,Historical!$B$7:$B$1403,0))/INDEX(Historical!$F$7:$F$1372,MATCH(B597,Historical!$B$7:$B$1403,0)))^(1/3)-1)*100)</f>
        <v>14.269177501474516</v>
      </c>
      <c r="U597" s="721">
        <f>IF(INDEX(Historical!$H$7:$H$1372,MATCH(B597,Historical!$B$7:$B$1403,0))=0,"n/a",((INDEX(Historical!$C$7:$C$1381,MATCH(B597,Historical!$B$7:$B$1403,0))/INDEX(Historical!$H$7:$H$1372,MATCH(B597,Historical!$B$7:$B$1403,0)))^(1/5)-1)*100)</f>
        <v>14.869835499703509</v>
      </c>
      <c r="V597" s="721">
        <f>IF(INDEX(Historical!$O$7:$O$1372,MATCH(B597,Historical!$B$7:$B$1403,0))=0,"n/a",((INDEX(Historical!$C$7:$C$1381,MATCH(B597,Historical!$B$7:$B$1403,0))/INDEX(Historical!$O$7:$O$1372,MATCH(B597,Historical!$B$7:$B$1403,0)))^(1/10)-1)*100)</f>
        <v>21.876072401237323</v>
      </c>
      <c r="W597" s="722">
        <f t="shared" si="158"/>
        <v>0.67973058540720788</v>
      </c>
      <c r="X597" s="723">
        <f t="shared" si="159"/>
        <v>0.71489593748574565</v>
      </c>
      <c r="Y597" s="900" t="s">
        <v>4434</v>
      </c>
      <c r="Z597" s="669">
        <f t="shared" si="160"/>
        <v>31.515151515151519</v>
      </c>
      <c r="AA597" s="910">
        <f t="shared" si="161"/>
        <v>7.6939393939393943</v>
      </c>
      <c r="AB597" s="911">
        <v>12</v>
      </c>
      <c r="AC597" s="889">
        <v>3.3</v>
      </c>
      <c r="AD597" s="889">
        <v>0.64</v>
      </c>
      <c r="AE597" s="889">
        <v>2.84</v>
      </c>
      <c r="AF597" s="889">
        <v>0.8</v>
      </c>
      <c r="AG597" s="889">
        <v>10.4</v>
      </c>
      <c r="AH597" s="889">
        <v>-13.600000000000001</v>
      </c>
      <c r="AI597" s="889">
        <v>2.93</v>
      </c>
      <c r="AJ597" s="889">
        <v>20.8</v>
      </c>
      <c r="AK597" s="889">
        <v>12</v>
      </c>
      <c r="AL597" s="902">
        <v>3310</v>
      </c>
      <c r="AM597" s="896">
        <v>1.0999999999999999</v>
      </c>
      <c r="AN597" s="889">
        <v>0.16</v>
      </c>
      <c r="AO597" s="762">
        <f t="shared" si="162"/>
        <v>11.271996932861398</v>
      </c>
      <c r="AP597" s="763">
        <f t="shared" si="163"/>
        <v>18.965936326800794</v>
      </c>
      <c r="AQ597" s="912">
        <f t="shared" si="164"/>
        <v>-47.696817538290318</v>
      </c>
      <c r="AR597" s="669">
        <f>INDEX(Historical!$C$7:$C$1381,MATCH(B597,Historical!$B$7:$B$1403,0))*IF(AH597="n/a",1.03,IF(AH597&lt;0,1.01,IF(AH597&gt;10,1.1,(1+AH597/100))))</f>
        <v>0.94939999999999991</v>
      </c>
      <c r="AS597" s="910">
        <f t="shared" si="165"/>
        <v>0.97721742</v>
      </c>
      <c r="AT597" s="910">
        <f t="shared" si="169"/>
        <v>1.0749391620000002</v>
      </c>
      <c r="AU597" s="910">
        <f t="shared" si="169"/>
        <v>1.1824330782000003</v>
      </c>
      <c r="AV597" s="910">
        <f t="shared" si="169"/>
        <v>1.3006763860200004</v>
      </c>
      <c r="AW597" s="669">
        <f t="shared" si="166"/>
        <v>5.4846660462200001</v>
      </c>
      <c r="AX597" s="770">
        <f t="shared" si="167"/>
        <v>21.601678007955886</v>
      </c>
      <c r="AY597" s="959">
        <v>1.8</v>
      </c>
      <c r="AZ597" s="896">
        <v>4.2700000000000005</v>
      </c>
      <c r="BA597" s="896">
        <v>-26.06</v>
      </c>
      <c r="BB597" s="896">
        <v>-12.64</v>
      </c>
      <c r="BC597" s="896">
        <v>-12.030000000000001</v>
      </c>
      <c r="BE597" s="641">
        <v>1997</v>
      </c>
      <c r="BF597" s="922">
        <f t="shared" si="168"/>
        <v>2</v>
      </c>
      <c r="BG597" s="906">
        <v>1.7999999999999998</v>
      </c>
    </row>
    <row r="598" spans="1:59" s="796" customFormat="1" ht="11.25" customHeight="1" x14ac:dyDescent="0.2">
      <c r="A598" s="664" t="s">
        <v>1546</v>
      </c>
      <c r="B598" s="804" t="s">
        <v>1547</v>
      </c>
      <c r="C598" s="957" t="s">
        <v>246</v>
      </c>
      <c r="D598" s="957" t="s">
        <v>4333</v>
      </c>
      <c r="E598" s="778">
        <v>10</v>
      </c>
      <c r="F598" s="1235">
        <v>406</v>
      </c>
      <c r="G598" s="1234" t="s">
        <v>106</v>
      </c>
      <c r="H598" s="1234" t="s">
        <v>106</v>
      </c>
      <c r="I598" s="779">
        <v>46.02</v>
      </c>
      <c r="J598" s="780">
        <f t="shared" si="155"/>
        <v>3.6505867014341589</v>
      </c>
      <c r="K598" s="781">
        <v>0.42</v>
      </c>
      <c r="L598" s="782">
        <v>4</v>
      </c>
      <c r="M598" s="783">
        <f t="shared" si="156"/>
        <v>1.68</v>
      </c>
      <c r="N598" s="784" t="s">
        <v>119</v>
      </c>
      <c r="O598" s="785">
        <v>0.41</v>
      </c>
      <c r="P598" s="786">
        <v>43882</v>
      </c>
      <c r="Q598" s="786">
        <v>43893</v>
      </c>
      <c r="R598" s="783">
        <f t="shared" si="157"/>
        <v>2.4390243902439046</v>
      </c>
      <c r="S598" s="721">
        <f>IF(INDEX(Historical!$D$7:$D$1379,MATCH(B598,Historical!$B$7:$B$1403,0))=0,"n/a",(INDEX(Historical!$C$7:$C$1381,MATCH(B598,Historical!$B$7:$B$1403,0))/INDEX(Historical!$D$7:$D$1379,MATCH(B598,Historical!$B$7:$B$1403,0))-1)*100)</f>
        <v>11.267605633802823</v>
      </c>
      <c r="T598" s="721">
        <f>IF(INDEX(Historical!$F$7:$F$1372,MATCH(B598,Historical!$B$7:$B$1403,0))=0,"n/a",((INDEX(Historical!$C$7:$C$1381,MATCH(B598,Historical!$B$7:$B$1403,0))/INDEX(Historical!$F$7:$F$1372,MATCH(B598,Historical!$B$7:$B$1403,0)))^(1/3)-1)*100)</f>
        <v>12.829189197046521</v>
      </c>
      <c r="U598" s="721">
        <f>IF(INDEX(Historical!$H$7:$H$1372,MATCH(B598,Historical!$B$7:$B$1403,0))=0,"n/a",((INDEX(Historical!$C$7:$C$1381,MATCH(B598,Historical!$B$7:$B$1403,0))/INDEX(Historical!$H$7:$H$1372,MATCH(B598,Historical!$B$7:$B$1403,0)))^(1/5)-1)*100)</f>
        <v>15.162874603551924</v>
      </c>
      <c r="V598" s="721" t="str">
        <f>IF(INDEX(Historical!$O$7:$O$1372,MATCH(B598,Historical!$B$7:$B$1403,0))=0,"n/a",((INDEX(Historical!$C$7:$C$1381,MATCH(B598,Historical!$B$7:$B$1403,0))/INDEX(Historical!$O$7:$O$1372,MATCH(B598,Historical!$B$7:$B$1403,0)))^(1/10)-1)*100)</f>
        <v>n/a</v>
      </c>
      <c r="W598" s="722" t="str">
        <f t="shared" si="158"/>
        <v>n/a</v>
      </c>
      <c r="X598" s="723">
        <f t="shared" si="159"/>
        <v>1.0041638810299287</v>
      </c>
      <c r="Y598" s="797"/>
      <c r="Z598" s="780">
        <f t="shared" si="160"/>
        <v>31.818181818181817</v>
      </c>
      <c r="AA598" s="788">
        <f t="shared" si="161"/>
        <v>8.7159090909090917</v>
      </c>
      <c r="AB598" s="782">
        <v>12</v>
      </c>
      <c r="AC598" s="789">
        <v>5.28</v>
      </c>
      <c r="AD598" s="789">
        <v>7.92</v>
      </c>
      <c r="AE598" s="789">
        <v>0.16</v>
      </c>
      <c r="AF598" s="789">
        <v>1.42</v>
      </c>
      <c r="AG598" s="789">
        <v>17</v>
      </c>
      <c r="AH598" s="789">
        <v>28.199999999999996</v>
      </c>
      <c r="AI598" s="789">
        <v>3.93</v>
      </c>
      <c r="AJ598" s="789">
        <v>15.1</v>
      </c>
      <c r="AK598" s="789">
        <v>1.0999999999999999</v>
      </c>
      <c r="AL598" s="790">
        <v>3740</v>
      </c>
      <c r="AM598" s="791">
        <v>1.4000000000000001</v>
      </c>
      <c r="AN598" s="789">
        <v>2.36</v>
      </c>
      <c r="AO598" s="792">
        <f t="shared" si="162"/>
        <v>10.097552214076989</v>
      </c>
      <c r="AP598" s="793">
        <f t="shared" si="163"/>
        <v>18.813461304986081</v>
      </c>
      <c r="AQ598" s="794">
        <f t="shared" si="164"/>
        <v>-25.833248212510551</v>
      </c>
      <c r="AR598" s="669">
        <f>INDEX(Historical!$C$7:$C$1381,MATCH(B598,Historical!$B$7:$B$1403,0))*IF(AH598="n/a",1.03,IF(AH598&lt;0,1.01,IF(AH598&gt;10,1.1,(1+AH598/100))))</f>
        <v>1.7380000000000002</v>
      </c>
      <c r="AS598" s="788">
        <f t="shared" si="165"/>
        <v>1.8063034</v>
      </c>
      <c r="AT598" s="788">
        <f t="shared" si="169"/>
        <v>1.8261727373999999</v>
      </c>
      <c r="AU598" s="788">
        <f t="shared" si="169"/>
        <v>1.8462606375113997</v>
      </c>
      <c r="AV598" s="788">
        <f t="shared" si="169"/>
        <v>1.8665695045240249</v>
      </c>
      <c r="AW598" s="780">
        <f t="shared" si="166"/>
        <v>9.0833062794354245</v>
      </c>
      <c r="AX598" s="795">
        <f t="shared" si="167"/>
        <v>19.737736374262113</v>
      </c>
      <c r="AY598" s="960">
        <v>1.38</v>
      </c>
      <c r="AZ598" s="791">
        <v>11.540000000000001</v>
      </c>
      <c r="BA598" s="791">
        <v>-14.48</v>
      </c>
      <c r="BB598" s="791">
        <v>-7.46</v>
      </c>
      <c r="BC598" s="791">
        <v>-2.83</v>
      </c>
      <c r="BD598" s="933"/>
      <c r="BE598" s="641">
        <v>2011</v>
      </c>
      <c r="BF598" s="922">
        <f t="shared" si="168"/>
        <v>0</v>
      </c>
      <c r="BG598" s="847">
        <v>3.5000000000000004</v>
      </c>
    </row>
    <row r="599" spans="1:59" ht="11.25" customHeight="1" x14ac:dyDescent="0.2">
      <c r="A599" s="887" t="s">
        <v>1542</v>
      </c>
      <c r="B599" s="899" t="s">
        <v>1543</v>
      </c>
      <c r="C599" s="957" t="s">
        <v>4207</v>
      </c>
      <c r="D599" s="957" t="s">
        <v>4341</v>
      </c>
      <c r="E599" s="754">
        <v>9</v>
      </c>
      <c r="F599" s="1235">
        <v>473</v>
      </c>
      <c r="G599" s="1235" t="s">
        <v>37</v>
      </c>
      <c r="H599" s="1235" t="s">
        <v>37</v>
      </c>
      <c r="I599" s="898">
        <v>77.48</v>
      </c>
      <c r="J599" s="669">
        <f t="shared" si="155"/>
        <v>3.2008260196179661</v>
      </c>
      <c r="K599" s="901">
        <v>0.62</v>
      </c>
      <c r="L599" s="911">
        <v>4</v>
      </c>
      <c r="M599" s="660">
        <f t="shared" si="156"/>
        <v>2.48</v>
      </c>
      <c r="N599" s="894" t="s">
        <v>644</v>
      </c>
      <c r="O599" s="756">
        <v>0.56000000000000005</v>
      </c>
      <c r="P599" s="885">
        <v>43599</v>
      </c>
      <c r="Q599" s="885">
        <v>43615</v>
      </c>
      <c r="R599" s="660">
        <f t="shared" si="157"/>
        <v>10.714285714285703</v>
      </c>
      <c r="S599" s="721">
        <f>IF(INDEX(Historical!$D$7:$D$1379,MATCH(B599,Historical!$B$7:$B$1403,0))=0,"n/a",(INDEX(Historical!$C$7:$C$1381,MATCH(B599,Historical!$B$7:$B$1403,0))/INDEX(Historical!$D$7:$D$1379,MATCH(B599,Historical!$B$7:$B$1403,0))-1)*100)</f>
        <v>11.009174311926584</v>
      </c>
      <c r="T599" s="721">
        <f>IF(INDEX(Historical!$F$7:$F$1372,MATCH(B599,Historical!$B$7:$B$1403,0))=0,"n/a",((INDEX(Historical!$C$7:$C$1381,MATCH(B599,Historical!$B$7:$B$1403,0))/INDEX(Historical!$F$7:$F$1372,MATCH(B599,Historical!$B$7:$B$1403,0)))^(1/3)-1)*100)</f>
        <v>11.199004528465784</v>
      </c>
      <c r="U599" s="721">
        <f>IF(INDEX(Historical!$H$7:$H$1372,MATCH(B599,Historical!$B$7:$B$1403,0))=0,"n/a",((INDEX(Historical!$C$7:$C$1381,MATCH(B599,Historical!$B$7:$B$1403,0))/INDEX(Historical!$H$7:$H$1372,MATCH(B599,Historical!$B$7:$B$1403,0)))^(1/5)-1)*100)</f>
        <v>10.634990281254142</v>
      </c>
      <c r="V599" s="721">
        <f>IF(INDEX(Historical!$O$7:$O$1372,MATCH(B599,Historical!$B$7:$B$1403,0))=0,"n/a",((INDEX(Historical!$C$7:$C$1381,MATCH(B599,Historical!$B$7:$B$1403,0))/INDEX(Historical!$O$7:$O$1372,MATCH(B599,Historical!$B$7:$B$1403,0)))^(1/10)-1)*100)</f>
        <v>6.9151791684843644</v>
      </c>
      <c r="W599" s="722">
        <f t="shared" si="158"/>
        <v>1.5379197013032806</v>
      </c>
      <c r="X599" s="723">
        <f t="shared" si="159"/>
        <v>0.98472132233834642</v>
      </c>
      <c r="Y599" s="683"/>
      <c r="Z599" s="669">
        <f t="shared" si="160"/>
        <v>83.22147651006712</v>
      </c>
      <c r="AA599" s="910">
        <f t="shared" si="161"/>
        <v>26</v>
      </c>
      <c r="AB599" s="911">
        <v>5</v>
      </c>
      <c r="AC599" s="889">
        <v>2.98</v>
      </c>
      <c r="AD599" s="889">
        <v>3.08</v>
      </c>
      <c r="AE599" s="889">
        <v>6.98</v>
      </c>
      <c r="AF599" s="889">
        <v>10.79</v>
      </c>
      <c r="AG599" s="889">
        <v>41.8</v>
      </c>
      <c r="AH599" s="889">
        <v>13.700000000000001</v>
      </c>
      <c r="AI599" s="889">
        <v>7.82</v>
      </c>
      <c r="AJ599" s="889">
        <v>10.8</v>
      </c>
      <c r="AK599" s="889">
        <v>8.44</v>
      </c>
      <c r="AL599" s="902">
        <v>28140</v>
      </c>
      <c r="AM599" s="896">
        <v>10.6</v>
      </c>
      <c r="AN599" s="889">
        <v>0.33</v>
      </c>
      <c r="AO599" s="762">
        <f t="shared" si="162"/>
        <v>-12.164183699127893</v>
      </c>
      <c r="AP599" s="763">
        <f t="shared" si="163"/>
        <v>13.835816300872107</v>
      </c>
      <c r="AQ599" s="912">
        <f t="shared" si="164"/>
        <v>253.10684564936489</v>
      </c>
      <c r="AR599" s="669">
        <f>INDEX(Historical!$C$7:$C$1381,MATCH(B599,Historical!$B$7:$B$1403,0))*IF(AH599="n/a",1.03,IF(AH599&lt;0,1.01,IF(AH599&gt;10,1.1,(1+AH599/100))))</f>
        <v>2.6619999999999999</v>
      </c>
      <c r="AS599" s="910">
        <f t="shared" si="165"/>
        <v>2.8701683999999998</v>
      </c>
      <c r="AT599" s="910">
        <f t="shared" si="169"/>
        <v>3.1124106129599998</v>
      </c>
      <c r="AU599" s="910">
        <f t="shared" si="169"/>
        <v>3.3750980686938239</v>
      </c>
      <c r="AV599" s="910">
        <f t="shared" si="169"/>
        <v>3.6599563456915827</v>
      </c>
      <c r="AW599" s="669">
        <f t="shared" si="166"/>
        <v>15.679633427345406</v>
      </c>
      <c r="AX599" s="770">
        <f t="shared" si="167"/>
        <v>20.237007521096288</v>
      </c>
      <c r="AY599" s="959">
        <v>0.83</v>
      </c>
      <c r="AZ599" s="896">
        <v>3.17</v>
      </c>
      <c r="BA599" s="896">
        <v>-14.42</v>
      </c>
      <c r="BB599" s="896">
        <v>-10.59</v>
      </c>
      <c r="BC599" s="896">
        <v>-8.59</v>
      </c>
      <c r="BE599" s="641">
        <v>2011</v>
      </c>
      <c r="BF599" s="922">
        <f t="shared" si="168"/>
        <v>0</v>
      </c>
      <c r="BG599" s="906">
        <v>11.899999999999999</v>
      </c>
    </row>
    <row r="600" spans="1:59" ht="11.25" customHeight="1" x14ac:dyDescent="0.2">
      <c r="A600" s="887" t="s">
        <v>740</v>
      </c>
      <c r="B600" s="899" t="s">
        <v>741</v>
      </c>
      <c r="C600" s="957" t="s">
        <v>108</v>
      </c>
      <c r="D600" s="957" t="s">
        <v>4355</v>
      </c>
      <c r="E600" s="754">
        <v>22</v>
      </c>
      <c r="F600" s="1235">
        <v>157</v>
      </c>
      <c r="G600" s="1207" t="s">
        <v>37</v>
      </c>
      <c r="H600" s="1207" t="s">
        <v>37</v>
      </c>
      <c r="I600" s="898">
        <v>64.599999999999994</v>
      </c>
      <c r="J600" s="669">
        <f t="shared" si="155"/>
        <v>2.8482972136222915</v>
      </c>
      <c r="K600" s="908">
        <v>0.46</v>
      </c>
      <c r="L600" s="911">
        <v>4</v>
      </c>
      <c r="M600" s="660">
        <f t="shared" si="156"/>
        <v>1.84</v>
      </c>
      <c r="N600" s="894" t="s">
        <v>163</v>
      </c>
      <c r="O600" s="757">
        <v>0.41</v>
      </c>
      <c r="P600" s="885">
        <v>43812</v>
      </c>
      <c r="Q600" s="885">
        <v>43832</v>
      </c>
      <c r="R600" s="660">
        <f t="shared" si="157"/>
        <v>12.195121951219525</v>
      </c>
      <c r="S600" s="721">
        <f>IF(INDEX(Historical!$D$7:$D$1379,MATCH(B600,Historical!$B$7:$B$1403,0))=0,"n/a",(INDEX(Historical!$C$7:$C$1381,MATCH(B600,Historical!$B$7:$B$1403,0))/INDEX(Historical!$D$7:$D$1379,MATCH(B600,Historical!$B$7:$B$1403,0))-1)*100)</f>
        <v>13.888888888888884</v>
      </c>
      <c r="T600" s="721">
        <f>IF(INDEX(Historical!$F$7:$F$1372,MATCH(B600,Historical!$B$7:$B$1403,0))=0,"n/a",((INDEX(Historical!$C$7:$C$1381,MATCH(B600,Historical!$B$7:$B$1403,0))/INDEX(Historical!$F$7:$F$1372,MATCH(B600,Historical!$B$7:$B$1403,0)))^(1/3)-1)*100)</f>
        <v>10.973904713454852</v>
      </c>
      <c r="U600" s="721">
        <f>IF(INDEX(Historical!$H$7:$H$1372,MATCH(B600,Historical!$B$7:$B$1403,0))=0,"n/a",((INDEX(Historical!$C$7:$C$1381,MATCH(B600,Historical!$B$7:$B$1403,0))/INDEX(Historical!$H$7:$H$1372,MATCH(B600,Historical!$B$7:$B$1403,0)))^(1/5)-1)*100)</f>
        <v>11.304961305610561</v>
      </c>
      <c r="V600" s="721">
        <f>IF(INDEX(Historical!$O$7:$O$1372,MATCH(B600,Historical!$B$7:$B$1403,0))=0,"n/a",((INDEX(Historical!$C$7:$C$1381,MATCH(B600,Historical!$B$7:$B$1403,0))/INDEX(Historical!$O$7:$O$1372,MATCH(B600,Historical!$B$7:$B$1403,0)))^(1/10)-1)*100)</f>
        <v>11.544488380248442</v>
      </c>
      <c r="W600" s="722">
        <f t="shared" si="158"/>
        <v>0.97925182418237877</v>
      </c>
      <c r="X600" s="723">
        <f t="shared" si="159"/>
        <v>2.4053109160873536</v>
      </c>
      <c r="Y600" s="677"/>
      <c r="Z600" s="669">
        <f t="shared" si="160"/>
        <v>40.439560439560438</v>
      </c>
      <c r="AA600" s="910">
        <f t="shared" si="161"/>
        <v>14.197802197802197</v>
      </c>
      <c r="AB600" s="911">
        <v>12</v>
      </c>
      <c r="AC600" s="889">
        <v>4.55</v>
      </c>
      <c r="AD600" s="889">
        <v>1.56</v>
      </c>
      <c r="AE600" s="889">
        <v>7.37</v>
      </c>
      <c r="AF600" s="889">
        <v>1.08</v>
      </c>
      <c r="AG600" s="889">
        <v>8.1</v>
      </c>
      <c r="AH600" s="889">
        <v>17.100000000000001</v>
      </c>
      <c r="AI600" s="889">
        <v>3.95</v>
      </c>
      <c r="AJ600" s="889">
        <v>4.7</v>
      </c>
      <c r="AK600" s="889">
        <v>9.120000000000001</v>
      </c>
      <c r="AL600" s="902">
        <v>6140</v>
      </c>
      <c r="AM600" s="896">
        <v>1.3</v>
      </c>
      <c r="AN600" s="889">
        <v>0</v>
      </c>
      <c r="AO600" s="762">
        <f t="shared" si="162"/>
        <v>-4.4543678569343825E-2</v>
      </c>
      <c r="AP600" s="763">
        <f t="shared" si="163"/>
        <v>14.153258519232853</v>
      </c>
      <c r="AQ600" s="912">
        <f t="shared" si="164"/>
        <v>-17.447319516898439</v>
      </c>
      <c r="AR600" s="669">
        <f>INDEX(Historical!$C$7:$C$1381,MATCH(B600,Historical!$B$7:$B$1403,0))*IF(AH600="n/a",1.03,IF(AH600&lt;0,1.01,IF(AH600&gt;10,1.1,(1+AH600/100))))</f>
        <v>1.804</v>
      </c>
      <c r="AS600" s="910">
        <f t="shared" si="165"/>
        <v>1.8752580000000003</v>
      </c>
      <c r="AT600" s="910">
        <f t="shared" si="169"/>
        <v>2.0462815296000003</v>
      </c>
      <c r="AU600" s="910">
        <f t="shared" si="169"/>
        <v>2.2329024050995203</v>
      </c>
      <c r="AV600" s="910">
        <f t="shared" si="169"/>
        <v>2.4365431044445964</v>
      </c>
      <c r="AW600" s="669">
        <f t="shared" si="166"/>
        <v>10.394985039144117</v>
      </c>
      <c r="AX600" s="770">
        <f t="shared" si="167"/>
        <v>16.091308110130214</v>
      </c>
      <c r="AY600" s="959">
        <v>1.25</v>
      </c>
      <c r="AZ600" s="896">
        <v>4.4400000000000004</v>
      </c>
      <c r="BA600" s="896">
        <v>-14.24</v>
      </c>
      <c r="BB600" s="896">
        <v>-9.5699999999999985</v>
      </c>
      <c r="BC600" s="896">
        <v>-6.4399999999999995</v>
      </c>
      <c r="BE600" s="641">
        <v>2000</v>
      </c>
      <c r="BF600" s="922">
        <f t="shared" si="168"/>
        <v>2</v>
      </c>
      <c r="BG600" s="906">
        <v>1.5</v>
      </c>
    </row>
    <row r="601" spans="1:59" ht="11.25" customHeight="1" x14ac:dyDescent="0.2">
      <c r="A601" s="895" t="s">
        <v>315</v>
      </c>
      <c r="B601" s="899" t="s">
        <v>316</v>
      </c>
      <c r="C601" s="957" t="s">
        <v>108</v>
      </c>
      <c r="D601" s="957" t="s">
        <v>4355</v>
      </c>
      <c r="E601" s="754">
        <v>27</v>
      </c>
      <c r="F601" s="1235">
        <v>105</v>
      </c>
      <c r="G601" s="1235" t="s">
        <v>37</v>
      </c>
      <c r="H601" s="1235" t="s">
        <v>115</v>
      </c>
      <c r="I601" s="889">
        <v>13.99</v>
      </c>
      <c r="J601" s="669">
        <f t="shared" si="155"/>
        <v>5.0750536097212295</v>
      </c>
      <c r="K601" s="908">
        <v>0.17749999999999999</v>
      </c>
      <c r="L601" s="911">
        <v>4</v>
      </c>
      <c r="M601" s="660">
        <f t="shared" si="156"/>
        <v>0.71</v>
      </c>
      <c r="N601" s="894" t="s">
        <v>107</v>
      </c>
      <c r="O601" s="757">
        <v>0.17499999999999999</v>
      </c>
      <c r="P601" s="636">
        <v>43585</v>
      </c>
      <c r="Q601" s="636">
        <v>43600</v>
      </c>
      <c r="R601" s="660">
        <f t="shared" si="157"/>
        <v>1.4285714285714299</v>
      </c>
      <c r="S601" s="721">
        <f>IF(INDEX(Historical!$D$7:$D$1379,MATCH(B601,Historical!$B$7:$B$1403,0))=0,"n/a",(INDEX(Historical!$C$7:$C$1381,MATCH(B601,Historical!$B$7:$B$1403,0))/INDEX(Historical!$D$7:$D$1379,MATCH(B601,Historical!$B$7:$B$1403,0))-1)*100)</f>
        <v>1.4336917562723928</v>
      </c>
      <c r="T601" s="721">
        <f>IF(INDEX(Historical!$F$7:$F$1372,MATCH(B601,Historical!$B$7:$B$1403,0))=0,"n/a",((INDEX(Historical!$C$7:$C$1381,MATCH(B601,Historical!$B$7:$B$1403,0))/INDEX(Historical!$F$7:$F$1372,MATCH(B601,Historical!$B$7:$B$1403,0)))^(1/3)-1)*100)</f>
        <v>1.4547491855941175</v>
      </c>
      <c r="U601" s="721">
        <f>IF(INDEX(Historical!$H$7:$H$1372,MATCH(B601,Historical!$B$7:$B$1403,0))=0,"n/a",((INDEX(Historical!$C$7:$C$1381,MATCH(B601,Historical!$B$7:$B$1403,0))/INDEX(Historical!$H$7:$H$1372,MATCH(B601,Historical!$B$7:$B$1403,0)))^(1/5)-1)*100)</f>
        <v>1.4766536862223845</v>
      </c>
      <c r="V601" s="721">
        <f>IF(INDEX(Historical!$O$7:$O$1372,MATCH(B601,Historical!$B$7:$B$1403,0))=0,"n/a",((INDEX(Historical!$C$7:$C$1381,MATCH(B601,Historical!$B$7:$B$1403,0))/INDEX(Historical!$O$7:$O$1372,MATCH(B601,Historical!$B$7:$B$1403,0)))^(1/10)-1)*100)</f>
        <v>1.535524408274358</v>
      </c>
      <c r="W601" s="722">
        <f t="shared" si="158"/>
        <v>0.96166083604093722</v>
      </c>
      <c r="X601" s="723">
        <f t="shared" si="159"/>
        <v>0.13067731736481278</v>
      </c>
      <c r="Y601" s="899"/>
      <c r="Z601" s="669">
        <f t="shared" si="160"/>
        <v>55.905511811023622</v>
      </c>
      <c r="AA601" s="910">
        <f t="shared" si="161"/>
        <v>11.015748031496063</v>
      </c>
      <c r="AB601" s="911">
        <v>12</v>
      </c>
      <c r="AC601" s="889">
        <v>1.27</v>
      </c>
      <c r="AD601" s="889">
        <v>0.8</v>
      </c>
      <c r="AE601" s="889">
        <v>3.31</v>
      </c>
      <c r="AF601" s="889">
        <v>0.8</v>
      </c>
      <c r="AG601" s="889">
        <v>7.3</v>
      </c>
      <c r="AH601" s="889">
        <v>33.1</v>
      </c>
      <c r="AI601" s="889">
        <v>2.4899999999999998</v>
      </c>
      <c r="AJ601" s="889">
        <v>11.3</v>
      </c>
      <c r="AK601" s="889">
        <v>13.73</v>
      </c>
      <c r="AL601" s="902">
        <v>6230</v>
      </c>
      <c r="AM601" s="896">
        <v>0.2</v>
      </c>
      <c r="AN601" s="889">
        <v>0.13</v>
      </c>
      <c r="AO601" s="762">
        <f t="shared" si="162"/>
        <v>-4.464040735552449</v>
      </c>
      <c r="AP601" s="763">
        <f t="shared" si="163"/>
        <v>6.551707295943614</v>
      </c>
      <c r="AQ601" s="912">
        <f t="shared" si="164"/>
        <v>-37.416372658668948</v>
      </c>
      <c r="AR601" s="669">
        <f>INDEX(Historical!$C$7:$C$1381,MATCH(B601,Historical!$B$7:$B$1403,0))*IF(AH601="n/a",1.03,IF(AH601&lt;0,1.01,IF(AH601&gt;10,1.1,(1+AH601/100))))</f>
        <v>0.77825000000000011</v>
      </c>
      <c r="AS601" s="910">
        <f t="shared" si="165"/>
        <v>0.79762842500000009</v>
      </c>
      <c r="AT601" s="910">
        <f t="shared" si="169"/>
        <v>0.87739126750000018</v>
      </c>
      <c r="AU601" s="910">
        <f t="shared" si="169"/>
        <v>0.96513039425000025</v>
      </c>
      <c r="AV601" s="910">
        <f t="shared" si="169"/>
        <v>1.0616434336750002</v>
      </c>
      <c r="AW601" s="669">
        <f t="shared" si="166"/>
        <v>4.4800435204250002</v>
      </c>
      <c r="AX601" s="770">
        <f t="shared" si="167"/>
        <v>32.023184563438171</v>
      </c>
      <c r="AY601" s="959">
        <v>1.23</v>
      </c>
      <c r="AZ601" s="896">
        <v>1.3</v>
      </c>
      <c r="BA601" s="896">
        <v>-22.41</v>
      </c>
      <c r="BB601" s="896">
        <v>-13.84</v>
      </c>
      <c r="BC601" s="896">
        <v>-12.83</v>
      </c>
      <c r="BE601" s="641">
        <v>1993</v>
      </c>
      <c r="BF601" s="922">
        <f t="shared" si="168"/>
        <v>2</v>
      </c>
      <c r="BG601" s="906">
        <v>1</v>
      </c>
    </row>
    <row r="602" spans="1:59" ht="11.25" customHeight="1" x14ac:dyDescent="0.2">
      <c r="A602" s="895" t="s">
        <v>3890</v>
      </c>
      <c r="B602" s="899" t="s">
        <v>3891</v>
      </c>
      <c r="C602" s="957" t="s">
        <v>178</v>
      </c>
      <c r="D602" s="957" t="s">
        <v>4353</v>
      </c>
      <c r="E602" s="754">
        <v>6</v>
      </c>
      <c r="F602" s="1235">
        <v>781</v>
      </c>
      <c r="G602" s="1213" t="s">
        <v>106</v>
      </c>
      <c r="H602" s="1213" t="s">
        <v>106</v>
      </c>
      <c r="I602" s="898">
        <v>18.97</v>
      </c>
      <c r="J602" s="669">
        <f t="shared" si="155"/>
        <v>10.964681075382183</v>
      </c>
      <c r="K602" s="901">
        <v>0.52</v>
      </c>
      <c r="L602" s="911">
        <v>4</v>
      </c>
      <c r="M602" s="660">
        <f t="shared" si="156"/>
        <v>2.08</v>
      </c>
      <c r="N602" s="894" t="s">
        <v>135</v>
      </c>
      <c r="O602" s="756">
        <v>0.51500000000000001</v>
      </c>
      <c r="P602" s="885">
        <v>43781</v>
      </c>
      <c r="Q602" s="885">
        <v>43794</v>
      </c>
      <c r="R602" s="660">
        <f t="shared" si="157"/>
        <v>0.97087378640776778</v>
      </c>
      <c r="S602" s="721">
        <f>IF(INDEX(Historical!$D$7:$D$1379,MATCH(B602,Historical!$B$7:$B$1403,0))=0,"n/a",(INDEX(Historical!$C$7:$C$1381,MATCH(B602,Historical!$B$7:$B$1403,0))/INDEX(Historical!$D$7:$D$1379,MATCH(B602,Historical!$B$7:$B$1403,0))-1)*100)</f>
        <v>4.0609137055837463</v>
      </c>
      <c r="T602" s="721">
        <f>IF(INDEX(Historical!$F$7:$F$1372,MATCH(B602,Historical!$B$7:$B$1403,0))=0,"n/a",((INDEX(Historical!$C$7:$C$1381,MATCH(B602,Historical!$B$7:$B$1403,0))/INDEX(Historical!$F$7:$F$1372,MATCH(B602,Historical!$B$7:$B$1403,0)))^(1/3)-1)*100)</f>
        <v>6.4392109888903093</v>
      </c>
      <c r="U602" s="721">
        <f>IF(INDEX(Historical!$H$7:$H$1372,MATCH(B602,Historical!$B$7:$B$1403,0))=0,"n/a",((INDEX(Historical!$C$7:$C$1381,MATCH(B602,Historical!$B$7:$B$1403,0))/INDEX(Historical!$H$7:$H$1372,MATCH(B602,Historical!$B$7:$B$1403,0)))^(1/5)-1)*100)</f>
        <v>34.833933975038093</v>
      </c>
      <c r="V602" s="721" t="str">
        <f>IF(INDEX(Historical!$O$7:$O$1372,MATCH(B602,Historical!$B$7:$B$1403,0))=0,"n/a",((INDEX(Historical!$C$7:$C$1381,MATCH(B602,Historical!$B$7:$B$1403,0))/INDEX(Historical!$O$7:$O$1372,MATCH(B602,Historical!$B$7:$B$1403,0)))^(1/10)-1)*100)</f>
        <v>n/a</v>
      </c>
      <c r="W602" s="722" t="str">
        <f t="shared" si="158"/>
        <v>n/a</v>
      </c>
      <c r="X602" s="723">
        <f t="shared" si="159"/>
        <v>2.721401091799851</v>
      </c>
      <c r="Y602" s="900"/>
      <c r="Z602" s="669">
        <f t="shared" si="160"/>
        <v>123.07692307692308</v>
      </c>
      <c r="AA602" s="910">
        <f t="shared" si="161"/>
        <v>11.224852071005916</v>
      </c>
      <c r="AB602" s="911">
        <v>12</v>
      </c>
      <c r="AC602" s="889">
        <v>1.69</v>
      </c>
      <c r="AD602" s="889">
        <v>1.42</v>
      </c>
      <c r="AE602" s="889">
        <v>3.5</v>
      </c>
      <c r="AF602" s="889">
        <v>11.29</v>
      </c>
      <c r="AG602" s="892">
        <v>120.39999999999999</v>
      </c>
      <c r="AH602" s="889">
        <v>-1</v>
      </c>
      <c r="AI602" s="889">
        <v>4.5600000000000005</v>
      </c>
      <c r="AJ602" s="889">
        <v>12.8</v>
      </c>
      <c r="AK602" s="889">
        <v>7.89</v>
      </c>
      <c r="AL602" s="902">
        <v>1190</v>
      </c>
      <c r="AM602" s="896">
        <v>0.1</v>
      </c>
      <c r="AN602" s="889">
        <v>7.63</v>
      </c>
      <c r="AO602" s="762">
        <f t="shared" si="162"/>
        <v>34.573762979414354</v>
      </c>
      <c r="AP602" s="763">
        <f t="shared" si="163"/>
        <v>45.798615050420274</v>
      </c>
      <c r="AQ602" s="912">
        <f t="shared" si="164"/>
        <v>137.32638555528621</v>
      </c>
      <c r="AR602" s="669">
        <f>INDEX(Historical!$C$7:$C$1381,MATCH(B602,Historical!$B$7:$B$1403,0))*IF(AH602="n/a",1.03,IF(AH602&lt;0,1.01,IF(AH602&gt;10,1.1,(1+AH602/100))))</f>
        <v>2.0705</v>
      </c>
      <c r="AS602" s="910">
        <f t="shared" si="165"/>
        <v>2.1649148</v>
      </c>
      <c r="AT602" s="910">
        <f t="shared" si="169"/>
        <v>2.33572657772</v>
      </c>
      <c r="AU602" s="910">
        <f t="shared" si="169"/>
        <v>2.5200154047021082</v>
      </c>
      <c r="AV602" s="910">
        <f t="shared" si="169"/>
        <v>2.7188446201331042</v>
      </c>
      <c r="AW602" s="669">
        <f t="shared" si="166"/>
        <v>11.810001402555212</v>
      </c>
      <c r="AX602" s="770">
        <f t="shared" si="167"/>
        <v>62.25620138405489</v>
      </c>
      <c r="AY602" s="959">
        <v>0.83</v>
      </c>
      <c r="AZ602" s="896">
        <v>1.34</v>
      </c>
      <c r="BA602" s="896">
        <v>-15.1</v>
      </c>
      <c r="BB602" s="896">
        <v>-9.35</v>
      </c>
      <c r="BC602" s="896">
        <v>-8.94</v>
      </c>
      <c r="BE602" s="641">
        <v>2014</v>
      </c>
      <c r="BF602" s="922">
        <f t="shared" si="168"/>
        <v>0</v>
      </c>
      <c r="BG602" s="906">
        <v>10.299999999999999</v>
      </c>
    </row>
    <row r="603" spans="1:59" ht="11.25" customHeight="1" x14ac:dyDescent="0.2">
      <c r="A603" s="905" t="s">
        <v>4590</v>
      </c>
      <c r="B603" s="899" t="s">
        <v>3965</v>
      </c>
      <c r="C603" s="957" t="s">
        <v>108</v>
      </c>
      <c r="D603" s="957" t="s">
        <v>4355</v>
      </c>
      <c r="E603" s="754">
        <v>5</v>
      </c>
      <c r="F603" s="1235">
        <v>820</v>
      </c>
      <c r="G603" s="1235" t="s">
        <v>106</v>
      </c>
      <c r="H603" s="1235" t="s">
        <v>106</v>
      </c>
      <c r="I603" s="898">
        <v>14.11</v>
      </c>
      <c r="J603" s="669">
        <f t="shared" si="155"/>
        <v>1.7009213323883769</v>
      </c>
      <c r="K603" s="901">
        <v>0.06</v>
      </c>
      <c r="L603" s="911">
        <v>4</v>
      </c>
      <c r="M603" s="660">
        <f t="shared" si="156"/>
        <v>0.24</v>
      </c>
      <c r="N603" s="894" t="s">
        <v>693</v>
      </c>
      <c r="O603" s="756">
        <v>5.7500000000000002E-2</v>
      </c>
      <c r="P603" s="890" t="s">
        <v>4561</v>
      </c>
      <c r="Q603" s="890" t="s">
        <v>4562</v>
      </c>
      <c r="R603" s="660">
        <f t="shared" si="157"/>
        <v>4.3478260869565135</v>
      </c>
      <c r="S603" s="721">
        <f>IF(INDEX(Historical!$D$7:$D$1379,MATCH(B603,Historical!$B$7:$B$1403,0))=0,"n/a",(INDEX(Historical!$C$7:$C$1381,MATCH(B603,Historical!$B$7:$B$1403,0))/INDEX(Historical!$D$7:$D$1379,MATCH(B603,Historical!$B$7:$B$1403,0))-1)*100)</f>
        <v>1.0526315789473717</v>
      </c>
      <c r="T603" s="721">
        <f>IF(INDEX(Historical!$F$7:$F$1372,MATCH(B603,Historical!$B$7:$B$1403,0))=0,"n/a",((INDEX(Historical!$C$7:$C$1381,MATCH(B603,Historical!$B$7:$B$1403,0))/INDEX(Historical!$F$7:$F$1372,MATCH(B603,Historical!$B$7:$B$1403,0)))^(1/3)-1)*100)</f>
        <v>6.2658569182611146</v>
      </c>
      <c r="U603" s="721">
        <f>IF(INDEX(Historical!$H$7:$H$1372,MATCH(B603,Historical!$B$7:$B$1403,0))=0,"n/a",((INDEX(Historical!$C$7:$C$1381,MATCH(B603,Historical!$B$7:$B$1403,0))/INDEX(Historical!$H$7:$H$1372,MATCH(B603,Historical!$B$7:$B$1403,0)))^(1/5)-1)*100)</f>
        <v>14.869835499703509</v>
      </c>
      <c r="V603" s="721">
        <f>IF(INDEX(Historical!$O$7:$O$1372,MATCH(B603,Historical!$B$7:$B$1403,0))=0,"n/a",((INDEX(Historical!$C$7:$C$1381,MATCH(B603,Historical!$B$7:$B$1403,0))/INDEX(Historical!$O$7:$O$1372,MATCH(B603,Historical!$B$7:$B$1403,0)))^(1/10)-1)*100)</f>
        <v>2.2299270262671422</v>
      </c>
      <c r="W603" s="722">
        <f t="shared" si="158"/>
        <v>6.6683058793163053</v>
      </c>
      <c r="X603" s="723" t="str">
        <f t="shared" si="159"/>
        <v>n/a</v>
      </c>
      <c r="Y603" s="691" t="s">
        <v>4597</v>
      </c>
      <c r="Z603" s="669">
        <f t="shared" si="160"/>
        <v>30.379746835443033</v>
      </c>
      <c r="AA603" s="910">
        <f t="shared" si="161"/>
        <v>17.860759493670884</v>
      </c>
      <c r="AB603" s="911">
        <v>12</v>
      </c>
      <c r="AC603" s="889">
        <v>0.79</v>
      </c>
      <c r="AD603" s="889" t="s">
        <v>136</v>
      </c>
      <c r="AE603" s="889">
        <v>1.53</v>
      </c>
      <c r="AF603" s="889">
        <v>0.73</v>
      </c>
      <c r="AG603" s="889">
        <v>3.5000000000000004</v>
      </c>
      <c r="AH603" s="889">
        <v>18.7</v>
      </c>
      <c r="AI603" s="889" t="s">
        <v>136</v>
      </c>
      <c r="AJ603" s="889">
        <v>-0.2</v>
      </c>
      <c r="AK603" s="889" t="s">
        <v>136</v>
      </c>
      <c r="AL603" s="902">
        <v>63.92</v>
      </c>
      <c r="AM603" s="896">
        <v>3.1</v>
      </c>
      <c r="AN603" s="889">
        <v>0.17</v>
      </c>
      <c r="AO603" s="762">
        <f t="shared" si="162"/>
        <v>-1.290002661578999</v>
      </c>
      <c r="AP603" s="763">
        <f t="shared" si="163"/>
        <v>16.570756832091885</v>
      </c>
      <c r="AQ603" s="912">
        <f t="shared" si="164"/>
        <v>-23.876257374719899</v>
      </c>
      <c r="AR603" s="669">
        <f>INDEX(Historical!$C$7:$C$1381,MATCH(B603,Historical!$B$7:$B$1403,0))*IF(AH603="n/a",1.03,IF(AH603&lt;0,1.01,IF(AH603&gt;10,1.1,(1+AH603/100))))</f>
        <v>0.26400000000000001</v>
      </c>
      <c r="AS603" s="910">
        <f t="shared" si="165"/>
        <v>0.27192</v>
      </c>
      <c r="AT603" s="910">
        <f t="shared" si="169"/>
        <v>0.28007759999999998</v>
      </c>
      <c r="AU603" s="910">
        <f t="shared" si="169"/>
        <v>0.288479928</v>
      </c>
      <c r="AV603" s="910">
        <f t="shared" si="169"/>
        <v>0.29713432583999999</v>
      </c>
      <c r="AW603" s="669">
        <f t="shared" si="166"/>
        <v>1.40161185384</v>
      </c>
      <c r="AX603" s="770">
        <f t="shared" si="167"/>
        <v>9.9334645913536495</v>
      </c>
      <c r="AY603" s="959">
        <v>-0.43</v>
      </c>
      <c r="AZ603" s="896">
        <v>12.43</v>
      </c>
      <c r="BA603" s="896">
        <v>-13.170000000000002</v>
      </c>
      <c r="BB603" s="896">
        <v>2.2999999999999998</v>
      </c>
      <c r="BC603" s="896">
        <v>2.25</v>
      </c>
      <c r="BE603" s="641">
        <v>2015</v>
      </c>
      <c r="BF603" s="922">
        <f t="shared" si="168"/>
        <v>0</v>
      </c>
      <c r="BG603" s="906">
        <v>0.3</v>
      </c>
    </row>
    <row r="604" spans="1:59" ht="11.25" customHeight="1" x14ac:dyDescent="0.2">
      <c r="A604" s="887" t="s">
        <v>1532</v>
      </c>
      <c r="B604" s="899" t="s">
        <v>1533</v>
      </c>
      <c r="C604" s="957" t="s">
        <v>112</v>
      </c>
      <c r="D604" s="957" t="s">
        <v>212</v>
      </c>
      <c r="E604" s="754">
        <v>9</v>
      </c>
      <c r="F604" s="1235">
        <v>450</v>
      </c>
      <c r="G604" s="1096" t="s">
        <v>106</v>
      </c>
      <c r="H604" s="1096" t="s">
        <v>106</v>
      </c>
      <c r="I604" s="898">
        <v>66.900000000000006</v>
      </c>
      <c r="J604" s="669">
        <f t="shared" si="155"/>
        <v>1.913303437967115</v>
      </c>
      <c r="K604" s="901">
        <v>0.32</v>
      </c>
      <c r="L604" s="911">
        <v>4</v>
      </c>
      <c r="M604" s="660">
        <f t="shared" si="156"/>
        <v>1.28</v>
      </c>
      <c r="N604" s="894" t="s">
        <v>793</v>
      </c>
      <c r="O604" s="756">
        <v>0.28000000000000003</v>
      </c>
      <c r="P604" s="890">
        <v>43507</v>
      </c>
      <c r="Q604" s="890">
        <v>43529</v>
      </c>
      <c r="R604" s="660">
        <f t="shared" si="157"/>
        <v>14.285714285714276</v>
      </c>
      <c r="S604" s="721">
        <f>IF(INDEX(Historical!$D$7:$D$1379,MATCH(B604,Historical!$B$7:$B$1403,0))=0,"n/a",(INDEX(Historical!$C$7:$C$1381,MATCH(B604,Historical!$B$7:$B$1403,0))/INDEX(Historical!$D$7:$D$1379,MATCH(B604,Historical!$B$7:$B$1403,0))-1)*100)</f>
        <v>17.431192660550444</v>
      </c>
      <c r="T604" s="721">
        <f>IF(INDEX(Historical!$F$7:$F$1372,MATCH(B604,Historical!$B$7:$B$1403,0))=0,"n/a",((INDEX(Historical!$C$7:$C$1381,MATCH(B604,Historical!$B$7:$B$1403,0))/INDEX(Historical!$F$7:$F$1372,MATCH(B604,Historical!$B$7:$B$1403,0)))^(1/3)-1)*100)</f>
        <v>10.064241629820891</v>
      </c>
      <c r="U604" s="721">
        <f>IF(INDEX(Historical!$H$7:$H$1372,MATCH(B604,Historical!$B$7:$B$1403,0))=0,"n/a",((INDEX(Historical!$C$7:$C$1381,MATCH(B604,Historical!$B$7:$B$1403,0))/INDEX(Historical!$H$7:$H$1372,MATCH(B604,Historical!$B$7:$B$1403,0)))^(1/5)-1)*100)</f>
        <v>8.2785181739996272</v>
      </c>
      <c r="V604" s="721">
        <f>IF(INDEX(Historical!$O$7:$O$1372,MATCH(B604,Historical!$B$7:$B$1403,0))=0,"n/a",((INDEX(Historical!$C$7:$C$1381,MATCH(B604,Historical!$B$7:$B$1403,0))/INDEX(Historical!$O$7:$O$1372,MATCH(B604,Historical!$B$7:$B$1403,0)))^(1/10)-1)*100)</f>
        <v>9.0138357569351069</v>
      </c>
      <c r="W604" s="722">
        <f t="shared" si="158"/>
        <v>0.91842345447999341</v>
      </c>
      <c r="X604" s="723">
        <f t="shared" si="159"/>
        <v>0.66228145391997018</v>
      </c>
      <c r="Y604" s="695"/>
      <c r="Z604" s="669">
        <f t="shared" si="160"/>
        <v>18.631732168850075</v>
      </c>
      <c r="AA604" s="910">
        <f t="shared" si="161"/>
        <v>9.7379912663755466</v>
      </c>
      <c r="AB604" s="911">
        <v>12</v>
      </c>
      <c r="AC604" s="889">
        <v>6.87</v>
      </c>
      <c r="AD604" s="889" t="s">
        <v>136</v>
      </c>
      <c r="AE604" s="889">
        <v>0.91</v>
      </c>
      <c r="AF604" s="889">
        <v>2.39</v>
      </c>
      <c r="AG604" s="889">
        <v>24.9</v>
      </c>
      <c r="AH604" s="889">
        <v>10.100000000000001</v>
      </c>
      <c r="AI604" s="889">
        <v>3.5000000000000004</v>
      </c>
      <c r="AJ604" s="889">
        <v>12.5</v>
      </c>
      <c r="AK604" s="889">
        <v>-2.69</v>
      </c>
      <c r="AL604" s="902">
        <v>23230</v>
      </c>
      <c r="AM604" s="896">
        <v>1.4000000000000001</v>
      </c>
      <c r="AN604" s="889">
        <v>1.1599999999999999</v>
      </c>
      <c r="AO604" s="762">
        <f t="shared" si="162"/>
        <v>0.45383034559119473</v>
      </c>
      <c r="AP604" s="763">
        <f t="shared" si="163"/>
        <v>10.191821611966741</v>
      </c>
      <c r="AQ604" s="912">
        <f t="shared" si="164"/>
        <v>1.7050181797831687</v>
      </c>
      <c r="AR604" s="669">
        <f>INDEX(Historical!$C$7:$C$1381,MATCH(B604,Historical!$B$7:$B$1403,0))*IF(AH604="n/a",1.03,IF(AH604&lt;0,1.01,IF(AH604&gt;10,1.1,(1+AH604/100))))</f>
        <v>1.4080000000000001</v>
      </c>
      <c r="AS604" s="910">
        <f t="shared" si="165"/>
        <v>1.4572800000000001</v>
      </c>
      <c r="AT604" s="910">
        <f t="shared" si="169"/>
        <v>1.4718528000000002</v>
      </c>
      <c r="AU604" s="910">
        <f t="shared" si="169"/>
        <v>1.4865713280000001</v>
      </c>
      <c r="AV604" s="910">
        <f t="shared" si="169"/>
        <v>1.5014370412800002</v>
      </c>
      <c r="AW604" s="669">
        <f t="shared" si="166"/>
        <v>7.325141169280001</v>
      </c>
      <c r="AX604" s="770">
        <f t="shared" si="167"/>
        <v>10.949388892795216</v>
      </c>
      <c r="AY604" s="959">
        <v>1.21</v>
      </c>
      <c r="AZ604" s="896">
        <v>10.76</v>
      </c>
      <c r="BA604" s="896">
        <v>-17.5</v>
      </c>
      <c r="BB604" s="896">
        <v>-12.94</v>
      </c>
      <c r="BC604" s="896">
        <v>-6.23</v>
      </c>
      <c r="BE604" s="641">
        <v>2011</v>
      </c>
      <c r="BF604" s="922">
        <f t="shared" si="168"/>
        <v>0</v>
      </c>
      <c r="BG604" s="906">
        <v>8.6999999999999993</v>
      </c>
    </row>
    <row r="605" spans="1:59" ht="11.25" customHeight="1" x14ac:dyDescent="0.2">
      <c r="A605" s="895" t="s">
        <v>1548</v>
      </c>
      <c r="B605" s="899" t="s">
        <v>1549</v>
      </c>
      <c r="C605" s="957" t="s">
        <v>108</v>
      </c>
      <c r="D605" s="957" t="s">
        <v>4355</v>
      </c>
      <c r="E605" s="754">
        <v>7</v>
      </c>
      <c r="F605" s="1235">
        <v>656</v>
      </c>
      <c r="G605" s="1235" t="s">
        <v>37</v>
      </c>
      <c r="H605" s="1235" t="s">
        <v>115</v>
      </c>
      <c r="I605" s="898">
        <v>25.43</v>
      </c>
      <c r="J605" s="669">
        <f t="shared" si="155"/>
        <v>2.2021234762092017</v>
      </c>
      <c r="K605" s="901">
        <v>0.14000000000000001</v>
      </c>
      <c r="L605" s="911">
        <v>4</v>
      </c>
      <c r="M605" s="660">
        <f t="shared" si="156"/>
        <v>0.56000000000000005</v>
      </c>
      <c r="N605" s="894" t="s">
        <v>148</v>
      </c>
      <c r="O605" s="758">
        <v>0.13</v>
      </c>
      <c r="P605" s="636">
        <v>43525</v>
      </c>
      <c r="Q605" s="636">
        <v>43539</v>
      </c>
      <c r="R605" s="660">
        <f t="shared" si="157"/>
        <v>7.6923076923076987</v>
      </c>
      <c r="S605" s="721">
        <f>IF(INDEX(Historical!$D$7:$D$1379,MATCH(B605,Historical!$B$7:$B$1403,0))=0,"n/a",(INDEX(Historical!$C$7:$C$1381,MATCH(B605,Historical!$B$7:$B$1403,0))/INDEX(Historical!$D$7:$D$1379,MATCH(B605,Historical!$B$7:$B$1403,0))-1)*100)</f>
        <v>7.6923076923077094</v>
      </c>
      <c r="T605" s="721">
        <f>IF(INDEX(Historical!$F$7:$F$1372,MATCH(B605,Historical!$B$7:$B$1403,0))=0,"n/a",((INDEX(Historical!$C$7:$C$1381,MATCH(B605,Historical!$B$7:$B$1403,0))/INDEX(Historical!$F$7:$F$1372,MATCH(B605,Historical!$B$7:$B$1403,0)))^(1/3)-1)*100)</f>
        <v>17.471461463932549</v>
      </c>
      <c r="U605" s="721">
        <f>IF(INDEX(Historical!$H$7:$H$1372,MATCH(B605,Historical!$B$7:$B$1403,0))=0,"n/a",((INDEX(Historical!$C$7:$C$1381,MATCH(B605,Historical!$B$7:$B$1403,0))/INDEX(Historical!$H$7:$H$1372,MATCH(B605,Historical!$B$7:$B$1403,0)))^(1/5)-1)*100)</f>
        <v>27.897378068172184</v>
      </c>
      <c r="V605" s="721">
        <f>IF(INDEX(Historical!$O$7:$O$1372,MATCH(B605,Historical!$B$7:$B$1403,0))=0,"n/a",((INDEX(Historical!$C$7:$C$1381,MATCH(B605,Historical!$B$7:$B$1403,0))/INDEX(Historical!$O$7:$O$1372,MATCH(B605,Historical!$B$7:$B$1403,0)))^(1/10)-1)*100)</f>
        <v>9.0085935729127709</v>
      </c>
      <c r="W605" s="722">
        <f t="shared" si="158"/>
        <v>3.0967517673407543</v>
      </c>
      <c r="X605" s="723">
        <f t="shared" si="159"/>
        <v>1.5585127412386697</v>
      </c>
      <c r="Y605" s="687" t="s">
        <v>439</v>
      </c>
      <c r="Z605" s="669">
        <f t="shared" si="160"/>
        <v>23.728813559322038</v>
      </c>
      <c r="AA605" s="910">
        <f t="shared" si="161"/>
        <v>10.775423728813561</v>
      </c>
      <c r="AB605" s="911">
        <v>12</v>
      </c>
      <c r="AC605" s="889">
        <v>2.36</v>
      </c>
      <c r="AD605" s="889" t="s">
        <v>136</v>
      </c>
      <c r="AE605" s="889">
        <v>3.03</v>
      </c>
      <c r="AF605" s="889">
        <v>1.1299999999999999</v>
      </c>
      <c r="AG605" s="889">
        <v>11.200000000000001</v>
      </c>
      <c r="AH605" s="889">
        <v>24.2</v>
      </c>
      <c r="AI605" s="889" t="s">
        <v>136</v>
      </c>
      <c r="AJ605" s="889">
        <v>17.899999999999999</v>
      </c>
      <c r="AK605" s="889" t="s">
        <v>136</v>
      </c>
      <c r="AL605" s="902">
        <v>150.29</v>
      </c>
      <c r="AM605" s="896">
        <v>4.5999999999999996</v>
      </c>
      <c r="AN605" s="889">
        <v>0.16</v>
      </c>
      <c r="AO605" s="762">
        <f t="shared" si="162"/>
        <v>19.324077815567826</v>
      </c>
      <c r="AP605" s="763">
        <f t="shared" si="163"/>
        <v>30.099501544381386</v>
      </c>
      <c r="AQ605" s="912">
        <f t="shared" si="164"/>
        <v>-26.436032934113651</v>
      </c>
      <c r="AR605" s="669">
        <f>INDEX(Historical!$C$7:$C$1381,MATCH(B605,Historical!$B$7:$B$1403,0))*IF(AH605="n/a",1.03,IF(AH605&lt;0,1.01,IF(AH605&gt;10,1.1,(1+AH605/100))))</f>
        <v>0.6160000000000001</v>
      </c>
      <c r="AS605" s="910">
        <f t="shared" si="165"/>
        <v>0.63448000000000015</v>
      </c>
      <c r="AT605" s="910">
        <f t="shared" si="169"/>
        <v>0.65351440000000016</v>
      </c>
      <c r="AU605" s="910">
        <f t="shared" si="169"/>
        <v>0.67311983200000014</v>
      </c>
      <c r="AV605" s="910">
        <f t="shared" si="169"/>
        <v>0.6933134269600002</v>
      </c>
      <c r="AW605" s="669">
        <f t="shared" si="166"/>
        <v>3.2704276589600005</v>
      </c>
      <c r="AX605" s="770">
        <f t="shared" si="167"/>
        <v>12.860509866142353</v>
      </c>
      <c r="AY605" s="959">
        <v>0.8</v>
      </c>
      <c r="AZ605" s="896">
        <v>2.17</v>
      </c>
      <c r="BA605" s="896">
        <v>-25.509999999999998</v>
      </c>
      <c r="BB605" s="896">
        <v>-13.780000000000001</v>
      </c>
      <c r="BC605" s="896">
        <v>-11.709999999999999</v>
      </c>
      <c r="BE605" s="641">
        <v>2013</v>
      </c>
      <c r="BF605" s="922">
        <f t="shared" si="168"/>
        <v>0</v>
      </c>
      <c r="BG605" s="906">
        <v>1.3</v>
      </c>
    </row>
    <row r="606" spans="1:59" ht="11.25" customHeight="1" x14ac:dyDescent="0.2">
      <c r="A606" s="895" t="s">
        <v>1590</v>
      </c>
      <c r="B606" s="899" t="s">
        <v>34</v>
      </c>
      <c r="C606" s="957" t="s">
        <v>131</v>
      </c>
      <c r="D606" s="957" t="s">
        <v>4344</v>
      </c>
      <c r="E606" s="754">
        <v>9</v>
      </c>
      <c r="F606" s="1235">
        <v>547</v>
      </c>
      <c r="G606" s="1235" t="s">
        <v>37</v>
      </c>
      <c r="H606" s="1235" t="s">
        <v>37</v>
      </c>
      <c r="I606" s="898">
        <v>51.31</v>
      </c>
      <c r="J606" s="669">
        <f t="shared" si="155"/>
        <v>3.8199181446111869</v>
      </c>
      <c r="K606" s="901">
        <v>0.49</v>
      </c>
      <c r="L606" s="911">
        <v>4</v>
      </c>
      <c r="M606" s="660">
        <f t="shared" si="156"/>
        <v>1.96</v>
      </c>
      <c r="N606" s="894" t="s">
        <v>319</v>
      </c>
      <c r="O606" s="756">
        <v>0.47</v>
      </c>
      <c r="P606" s="885">
        <v>43899</v>
      </c>
      <c r="Q606" s="885">
        <v>43921</v>
      </c>
      <c r="R606" s="660">
        <f t="shared" si="157"/>
        <v>4.2553191489361746</v>
      </c>
      <c r="S606" s="721">
        <f>IF(INDEX(Historical!$D$7:$D$1379,MATCH(B606,Historical!$B$7:$B$1403,0))=0,"n/a",(INDEX(Historical!$C$7:$C$1381,MATCH(B606,Historical!$B$7:$B$1403,0))/INDEX(Historical!$D$7:$D$1379,MATCH(B606,Historical!$B$7:$B$1403,0))-1)*100)</f>
        <v>4.4444444444444287</v>
      </c>
      <c r="T606" s="721">
        <f>IF(INDEX(Historical!$F$7:$F$1372,MATCH(B606,Historical!$B$7:$B$1403,0))=0,"n/a",((INDEX(Historical!$C$7:$C$1381,MATCH(B606,Historical!$B$7:$B$1403,0))/INDEX(Historical!$F$7:$F$1372,MATCH(B606,Historical!$B$7:$B$1403,0)))^(1/3)-1)*100)</f>
        <v>4.6577355357731998</v>
      </c>
      <c r="U606" s="721">
        <f>IF(INDEX(Historical!$H$7:$H$1372,MATCH(B606,Historical!$B$7:$B$1403,0))=0,"n/a",((INDEX(Historical!$C$7:$C$1381,MATCH(B606,Historical!$B$7:$B$1403,0))/INDEX(Historical!$H$7:$H$1372,MATCH(B606,Historical!$B$7:$B$1403,0)))^(1/5)-1)*100)</f>
        <v>4.9009030249425933</v>
      </c>
      <c r="V606" s="721">
        <f>IF(INDEX(Historical!$O$7:$O$1372,MATCH(B606,Historical!$B$7:$B$1403,0))=0,"n/a",((INDEX(Historical!$C$7:$C$1381,MATCH(B606,Historical!$B$7:$B$1403,0))/INDEX(Historical!$O$7:$O$1372,MATCH(B606,Historical!$B$7:$B$1403,0)))^(1/10)-1)*100)</f>
        <v>3.5215154089348832</v>
      </c>
      <c r="W606" s="722">
        <f t="shared" si="158"/>
        <v>1.3917028482987441</v>
      </c>
      <c r="X606" s="723">
        <f t="shared" si="159"/>
        <v>1.6336343416475312</v>
      </c>
      <c r="Y606" s="672"/>
      <c r="Z606" s="669">
        <f t="shared" si="160"/>
        <v>68.292682926829258</v>
      </c>
      <c r="AA606" s="910">
        <f t="shared" si="161"/>
        <v>17.878048780487806</v>
      </c>
      <c r="AB606" s="911">
        <v>12</v>
      </c>
      <c r="AC606" s="889">
        <v>2.87</v>
      </c>
      <c r="AD606" s="889">
        <v>5.1100000000000003</v>
      </c>
      <c r="AE606" s="889">
        <v>2.54</v>
      </c>
      <c r="AF606" s="889">
        <v>1.73</v>
      </c>
      <c r="AG606" s="889">
        <v>9.9</v>
      </c>
      <c r="AH606" s="889">
        <v>73.5</v>
      </c>
      <c r="AI606" s="889">
        <v>4.78</v>
      </c>
      <c r="AJ606" s="889">
        <v>3</v>
      </c>
      <c r="AK606" s="889">
        <v>3.5000000000000004</v>
      </c>
      <c r="AL606" s="902">
        <v>25610</v>
      </c>
      <c r="AM606" s="896">
        <v>0.1</v>
      </c>
      <c r="AN606" s="889">
        <v>1.06</v>
      </c>
      <c r="AO606" s="762">
        <f t="shared" si="162"/>
        <v>-9.1572276109340258</v>
      </c>
      <c r="AP606" s="763">
        <f t="shared" si="163"/>
        <v>8.7208211695537798</v>
      </c>
      <c r="AQ606" s="912">
        <f t="shared" si="164"/>
        <v>17.244330619141767</v>
      </c>
      <c r="AR606" s="669">
        <f>INDEX(Historical!$C$7:$C$1381,MATCH(B606,Historical!$B$7:$B$1403,0))*IF(AH606="n/a",1.03,IF(AH606&lt;0,1.01,IF(AH606&gt;10,1.1,(1+AH606/100))))</f>
        <v>2.0680000000000001</v>
      </c>
      <c r="AS606" s="910">
        <f t="shared" si="165"/>
        <v>2.1668504000000004</v>
      </c>
      <c r="AT606" s="910">
        <f t="shared" si="169"/>
        <v>2.2426901640000003</v>
      </c>
      <c r="AU606" s="910">
        <f t="shared" si="169"/>
        <v>2.3211843197399999</v>
      </c>
      <c r="AV606" s="910">
        <f t="shared" si="169"/>
        <v>2.4024257709308996</v>
      </c>
      <c r="AW606" s="669">
        <f t="shared" si="166"/>
        <v>11.201150654670901</v>
      </c>
      <c r="AX606" s="770">
        <f t="shared" si="167"/>
        <v>21.830346237908596</v>
      </c>
      <c r="AY606" s="959">
        <v>0.28999999999999998</v>
      </c>
      <c r="AZ606" s="896">
        <v>-2.93</v>
      </c>
      <c r="BA606" s="896">
        <v>-19.68</v>
      </c>
      <c r="BB606" s="896">
        <v>-12.67</v>
      </c>
      <c r="BC606" s="896">
        <v>-14.29</v>
      </c>
      <c r="BE606" s="641">
        <v>2012</v>
      </c>
      <c r="BF606" s="922">
        <f t="shared" si="168"/>
        <v>0</v>
      </c>
      <c r="BG606" s="906">
        <v>3.2</v>
      </c>
    </row>
    <row r="607" spans="1:59" s="796" customFormat="1" ht="11.25" customHeight="1" x14ac:dyDescent="0.2">
      <c r="A607" s="664" t="s">
        <v>317</v>
      </c>
      <c r="B607" s="804" t="s">
        <v>318</v>
      </c>
      <c r="C607" s="957" t="s">
        <v>128</v>
      </c>
      <c r="D607" s="957" t="s">
        <v>4363</v>
      </c>
      <c r="E607" s="778">
        <v>47</v>
      </c>
      <c r="F607" s="1235">
        <v>42</v>
      </c>
      <c r="G607" s="1234" t="s">
        <v>115</v>
      </c>
      <c r="H607" s="1234" t="s">
        <v>115</v>
      </c>
      <c r="I607" s="789">
        <v>132.03</v>
      </c>
      <c r="J607" s="780">
        <f t="shared" si="155"/>
        <v>2.893281829887147</v>
      </c>
      <c r="K607" s="781">
        <v>0.95499999999999996</v>
      </c>
      <c r="L607" s="782">
        <v>4</v>
      </c>
      <c r="M607" s="783">
        <f t="shared" si="156"/>
        <v>3.82</v>
      </c>
      <c r="N607" s="784" t="s">
        <v>319</v>
      </c>
      <c r="O607" s="785">
        <v>0.92749999999999999</v>
      </c>
      <c r="P607" s="786">
        <v>43622</v>
      </c>
      <c r="Q607" s="786">
        <v>43644</v>
      </c>
      <c r="R607" s="783">
        <f t="shared" si="157"/>
        <v>2.9649595687331503</v>
      </c>
      <c r="S607" s="721">
        <f>IF(INDEX(Historical!$D$7:$D$1379,MATCH(B607,Historical!$B$7:$B$1403,0))=0,"n/a",(INDEX(Historical!$C$7:$C$1381,MATCH(B607,Historical!$B$7:$B$1403,0))/INDEX(Historical!$D$7:$D$1379,MATCH(B607,Historical!$B$7:$B$1403,0))-1)*100)</f>
        <v>8.6580086580086757</v>
      </c>
      <c r="T607" s="721">
        <f>IF(INDEX(Historical!$F$7:$F$1372,MATCH(B607,Historical!$B$7:$B$1403,0))=0,"n/a",((INDEX(Historical!$C$7:$C$1381,MATCH(B607,Historical!$B$7:$B$1403,0))/INDEX(Historical!$F$7:$F$1372,MATCH(B607,Historical!$B$7:$B$1403,0)))^(1/3)-1)*100)</f>
        <v>8.9659134497745754</v>
      </c>
      <c r="U607" s="721">
        <f>IF(INDEX(Historical!$H$7:$H$1372,MATCH(B607,Historical!$B$7:$B$1403,0))=0,"n/a",((INDEX(Historical!$C$7:$C$1381,MATCH(B607,Historical!$B$7:$B$1403,0))/INDEX(Historical!$H$7:$H$1372,MATCH(B607,Historical!$B$7:$B$1403,0)))^(1/5)-1)*100)</f>
        <v>9.0177522506611929</v>
      </c>
      <c r="V607" s="721">
        <f>IF(INDEX(Historical!$O$7:$O$1372,MATCH(B607,Historical!$B$7:$B$1403,0))=0,"n/a",((INDEX(Historical!$C$7:$C$1381,MATCH(B607,Historical!$B$7:$B$1403,0))/INDEX(Historical!$O$7:$O$1372,MATCH(B607,Historical!$B$7:$B$1403,0)))^(1/10)-1)*100)</f>
        <v>7.9624404817293826</v>
      </c>
      <c r="W607" s="722">
        <f t="shared" si="158"/>
        <v>1.1325362206918004</v>
      </c>
      <c r="X607" s="723">
        <f t="shared" si="159"/>
        <v>2.2544380626652982</v>
      </c>
      <c r="Y607" s="1197"/>
      <c r="Z607" s="780">
        <f t="shared" si="160"/>
        <v>73.603082851637751</v>
      </c>
      <c r="AA607" s="788">
        <f t="shared" si="161"/>
        <v>25.439306358381501</v>
      </c>
      <c r="AB607" s="782">
        <v>12</v>
      </c>
      <c r="AC607" s="789">
        <v>5.19</v>
      </c>
      <c r="AD607" s="789">
        <v>4.0199999999999996</v>
      </c>
      <c r="AE607" s="789">
        <v>2.74</v>
      </c>
      <c r="AF607" s="789">
        <v>12.44</v>
      </c>
      <c r="AG607" s="789">
        <v>51.300000000000004</v>
      </c>
      <c r="AH607" s="789">
        <v>-40.699999999999996</v>
      </c>
      <c r="AI607" s="789">
        <v>7.66</v>
      </c>
      <c r="AJ607" s="789">
        <v>4</v>
      </c>
      <c r="AK607" s="789">
        <v>6.32</v>
      </c>
      <c r="AL607" s="790">
        <v>183920</v>
      </c>
      <c r="AM607" s="791">
        <v>0.22</v>
      </c>
      <c r="AN607" s="789">
        <v>2.17</v>
      </c>
      <c r="AO607" s="792">
        <f t="shared" si="162"/>
        <v>-13.52827227783316</v>
      </c>
      <c r="AP607" s="793">
        <f t="shared" si="163"/>
        <v>11.91103408054834</v>
      </c>
      <c r="AQ607" s="794">
        <f t="shared" si="164"/>
        <v>275.03479607350567</v>
      </c>
      <c r="AR607" s="669">
        <f>INDEX(Historical!$C$7:$C$1381,MATCH(B607,Historical!$B$7:$B$1403,0))*IF(AH607="n/a",1.03,IF(AH607&lt;0,1.01,IF(AH607&gt;10,1.1,(1+AH607/100))))</f>
        <v>3.8026500000000003</v>
      </c>
      <c r="AS607" s="788">
        <f t="shared" si="165"/>
        <v>4.0939329900000008</v>
      </c>
      <c r="AT607" s="788">
        <f t="shared" ref="AT607:AV626" si="170">IF($AK607="n/a",1.03*AS607,IF($AK607&lt;0,1.01*AS607,IF($AK607&gt;10,1.1*AS607,(1+$AK607/100)*AS607)))</f>
        <v>4.3526695549680001</v>
      </c>
      <c r="AU607" s="788">
        <f t="shared" si="170"/>
        <v>4.6277582708419773</v>
      </c>
      <c r="AV607" s="788">
        <f t="shared" si="170"/>
        <v>4.9202325935591897</v>
      </c>
      <c r="AW607" s="780">
        <f t="shared" si="166"/>
        <v>21.797243409369166</v>
      </c>
      <c r="AX607" s="795">
        <f t="shared" si="167"/>
        <v>16.509311072763133</v>
      </c>
      <c r="AY607" s="960">
        <v>0.51</v>
      </c>
      <c r="AZ607" s="791">
        <v>15.6</v>
      </c>
      <c r="BA607" s="791">
        <v>-10.31</v>
      </c>
      <c r="BB607" s="791">
        <v>-6.01</v>
      </c>
      <c r="BC607" s="791">
        <v>-2.41</v>
      </c>
      <c r="BD607" s="933"/>
      <c r="BE607" s="641">
        <v>1973</v>
      </c>
      <c r="BF607" s="922">
        <f t="shared" si="168"/>
        <v>5</v>
      </c>
      <c r="BG607" s="847">
        <v>9.5</v>
      </c>
    </row>
    <row r="608" spans="1:59" ht="11.25" customHeight="1" x14ac:dyDescent="0.2">
      <c r="A608" s="887" t="s">
        <v>1552</v>
      </c>
      <c r="B608" s="899" t="s">
        <v>1553</v>
      </c>
      <c r="C608" s="957" t="s">
        <v>246</v>
      </c>
      <c r="D608" s="957" t="s">
        <v>4380</v>
      </c>
      <c r="E608" s="754">
        <v>11</v>
      </c>
      <c r="F608" s="1235">
        <v>308</v>
      </c>
      <c r="G608" s="1235" t="s">
        <v>106</v>
      </c>
      <c r="H608" s="1235" t="s">
        <v>106</v>
      </c>
      <c r="I608" s="898">
        <v>26.4</v>
      </c>
      <c r="J608" s="669">
        <f t="shared" si="155"/>
        <v>4.0909090909090917</v>
      </c>
      <c r="K608" s="901">
        <v>0.27</v>
      </c>
      <c r="L608" s="911">
        <v>4</v>
      </c>
      <c r="M608" s="660">
        <f t="shared" si="156"/>
        <v>1.08</v>
      </c>
      <c r="N608" s="894" t="s">
        <v>969</v>
      </c>
      <c r="O608" s="756">
        <v>0.25</v>
      </c>
      <c r="P608" s="890">
        <v>43314</v>
      </c>
      <c r="Q608" s="890">
        <v>43322</v>
      </c>
      <c r="R608" s="660">
        <f t="shared" si="157"/>
        <v>8.0000000000000071</v>
      </c>
      <c r="S608" s="721">
        <f>IF(INDEX(Historical!$D$7:$D$1379,MATCH(B608,Historical!$B$7:$B$1403,0))=0,"n/a",(INDEX(Historical!$C$7:$C$1381,MATCH(B608,Historical!$B$7:$B$1403,0))/INDEX(Historical!$D$7:$D$1379,MATCH(B608,Historical!$B$7:$B$1403,0))-1)*100)</f>
        <v>3.8461538461538547</v>
      </c>
      <c r="T608" s="721">
        <f>IF(INDEX(Historical!$F$7:$F$1372,MATCH(B608,Historical!$B$7:$B$1403,0))=0,"n/a",((INDEX(Historical!$C$7:$C$1381,MATCH(B608,Historical!$B$7:$B$1403,0))/INDEX(Historical!$F$7:$F$1372,MATCH(B608,Historical!$B$7:$B$1403,0)))^(1/3)-1)*100)</f>
        <v>12.924323465723431</v>
      </c>
      <c r="U608" s="721">
        <f>IF(INDEX(Historical!$H$7:$H$1372,MATCH(B608,Historical!$B$7:$B$1403,0))=0,"n/a",((INDEX(Historical!$C$7:$C$1381,MATCH(B608,Historical!$B$7:$B$1403,0))/INDEX(Historical!$H$7:$H$1372,MATCH(B608,Historical!$B$7:$B$1403,0)))^(1/5)-1)*100)</f>
        <v>9.6940240464664651</v>
      </c>
      <c r="V608" s="721">
        <f>IF(INDEX(Historical!$O$7:$O$1372,MATCH(B608,Historical!$B$7:$B$1403,0))=0,"n/a",((INDEX(Historical!$C$7:$C$1381,MATCH(B608,Historical!$B$7:$B$1403,0))/INDEX(Historical!$O$7:$O$1372,MATCH(B608,Historical!$B$7:$B$1403,0)))^(1/10)-1)*100)</f>
        <v>18.369380853048423</v>
      </c>
      <c r="W608" s="722">
        <f t="shared" si="158"/>
        <v>0.52772731558111985</v>
      </c>
      <c r="X608" s="723">
        <f t="shared" si="159"/>
        <v>0.62542090622364288</v>
      </c>
      <c r="Y608" s="691" t="s">
        <v>4519</v>
      </c>
      <c r="Z608" s="669">
        <f t="shared" si="160"/>
        <v>85.714285714285722</v>
      </c>
      <c r="AA608" s="910">
        <f t="shared" si="161"/>
        <v>20.952380952380953</v>
      </c>
      <c r="AB608" s="911">
        <v>3</v>
      </c>
      <c r="AC608" s="889">
        <v>1.26</v>
      </c>
      <c r="AD608" s="889">
        <v>2.83</v>
      </c>
      <c r="AE608" s="889">
        <v>1.93</v>
      </c>
      <c r="AF608" s="889">
        <v>4.13</v>
      </c>
      <c r="AG608" s="889">
        <v>19.900000000000002</v>
      </c>
      <c r="AH608" s="889">
        <v>8.1</v>
      </c>
      <c r="AI608" s="889">
        <v>18.66</v>
      </c>
      <c r="AJ608" s="889">
        <v>15.5</v>
      </c>
      <c r="AK608" s="889">
        <v>7.39</v>
      </c>
      <c r="AL608" s="902">
        <v>529.58000000000004</v>
      </c>
      <c r="AM608" s="896">
        <v>2.8000000000000003</v>
      </c>
      <c r="AN608" s="889">
        <v>0</v>
      </c>
      <c r="AO608" s="762">
        <f t="shared" si="162"/>
        <v>-7.1674478150053957</v>
      </c>
      <c r="AP608" s="763">
        <f t="shared" si="163"/>
        <v>13.784933137375557</v>
      </c>
      <c r="AQ608" s="912">
        <f t="shared" si="164"/>
        <v>96.110324203646272</v>
      </c>
      <c r="AR608" s="669">
        <f>INDEX(Historical!$C$7:$C$1381,MATCH(B608,Historical!$B$7:$B$1403,0))*IF(AH608="n/a",1.03,IF(AH608&lt;0,1.01,IF(AH608&gt;10,1.1,(1+AH608/100))))</f>
        <v>1.1674800000000001</v>
      </c>
      <c r="AS608" s="910">
        <f t="shared" si="165"/>
        <v>1.2842280000000001</v>
      </c>
      <c r="AT608" s="910">
        <f t="shared" si="170"/>
        <v>1.3791324492000003</v>
      </c>
      <c r="AU608" s="910">
        <f t="shared" si="170"/>
        <v>1.4810503371958805</v>
      </c>
      <c r="AV608" s="910">
        <f t="shared" si="170"/>
        <v>1.5904999571146563</v>
      </c>
      <c r="AW608" s="669">
        <f t="shared" si="166"/>
        <v>6.9023907435105372</v>
      </c>
      <c r="AX608" s="770">
        <f t="shared" si="167"/>
        <v>26.145419482994459</v>
      </c>
      <c r="AY608" s="959">
        <v>0.76</v>
      </c>
      <c r="AZ608" s="896">
        <v>76</v>
      </c>
      <c r="BA608" s="896">
        <v>-9.5</v>
      </c>
      <c r="BB608" s="896">
        <v>3.58</v>
      </c>
      <c r="BC608" s="896">
        <v>29.09</v>
      </c>
      <c r="BE608" s="641">
        <v>2009</v>
      </c>
      <c r="BF608" s="922">
        <f t="shared" si="168"/>
        <v>0</v>
      </c>
      <c r="BG608" s="906">
        <v>17.100000000000001</v>
      </c>
    </row>
    <row r="609" spans="1:59" ht="11.25" customHeight="1" x14ac:dyDescent="0.2">
      <c r="A609" s="887" t="s">
        <v>3892</v>
      </c>
      <c r="B609" s="899" t="s">
        <v>3893</v>
      </c>
      <c r="C609" s="957" t="s">
        <v>108</v>
      </c>
      <c r="D609" s="957" t="s">
        <v>4355</v>
      </c>
      <c r="E609" s="754">
        <v>6</v>
      </c>
      <c r="F609" s="1235">
        <v>742</v>
      </c>
      <c r="G609" s="1235" t="s">
        <v>106</v>
      </c>
      <c r="H609" s="1235" t="s">
        <v>106</v>
      </c>
      <c r="I609" s="898">
        <v>51.13</v>
      </c>
      <c r="J609" s="669">
        <f t="shared" si="155"/>
        <v>2.3469587326422841</v>
      </c>
      <c r="K609" s="901">
        <v>0.3</v>
      </c>
      <c r="L609" s="911">
        <v>4</v>
      </c>
      <c r="M609" s="660">
        <f t="shared" si="156"/>
        <v>1.2</v>
      </c>
      <c r="N609" s="894" t="s">
        <v>3970</v>
      </c>
      <c r="O609" s="756">
        <v>0.25</v>
      </c>
      <c r="P609" s="890">
        <v>43472</v>
      </c>
      <c r="Q609" s="890">
        <v>43487</v>
      </c>
      <c r="R609" s="660">
        <f t="shared" si="157"/>
        <v>19.999999999999996</v>
      </c>
      <c r="S609" s="721">
        <f>IF(INDEX(Historical!$D$7:$D$1379,MATCH(B609,Historical!$B$7:$B$1403,0))=0,"n/a",(INDEX(Historical!$C$7:$C$1381,MATCH(B609,Historical!$B$7:$B$1403,0))/INDEX(Historical!$D$7:$D$1379,MATCH(B609,Historical!$B$7:$B$1403,0))-1)*100)</f>
        <v>27.659574468085111</v>
      </c>
      <c r="T609" s="721">
        <f>IF(INDEX(Historical!$F$7:$F$1372,MATCH(B609,Historical!$B$7:$B$1403,0))=0,"n/a",((INDEX(Historical!$C$7:$C$1381,MATCH(B609,Historical!$B$7:$B$1403,0))/INDEX(Historical!$F$7:$F$1372,MATCH(B609,Historical!$B$7:$B$1403,0)))^(1/3)-1)*100)</f>
        <v>25.99210498948732</v>
      </c>
      <c r="U609" s="721">
        <f>IF(INDEX(Historical!$H$7:$H$1372,MATCH(B609,Historical!$B$7:$B$1403,0))=0,"n/a",((INDEX(Historical!$C$7:$C$1381,MATCH(B609,Historical!$B$7:$B$1403,0))/INDEX(Historical!$H$7:$H$1372,MATCH(B609,Historical!$B$7:$B$1403,0)))^(1/5)-1)*100)</f>
        <v>64.375182951722579</v>
      </c>
      <c r="V609" s="721">
        <f>IF(INDEX(Historical!$O$7:$O$1372,MATCH(B609,Historical!$B$7:$B$1403,0))=0,"n/a",((INDEX(Historical!$C$7:$C$1381,MATCH(B609,Historical!$B$7:$B$1403,0))/INDEX(Historical!$O$7:$O$1372,MATCH(B609,Historical!$B$7:$B$1403,0)))^(1/10)-1)*100)</f>
        <v>31.101942303974983</v>
      </c>
      <c r="W609" s="722">
        <f t="shared" si="158"/>
        <v>2.0698123069791405</v>
      </c>
      <c r="X609" s="723">
        <f t="shared" si="159"/>
        <v>2.4110555412630177</v>
      </c>
      <c r="Y609" s="679"/>
      <c r="Z609" s="669">
        <f t="shared" si="160"/>
        <v>23.210831721470019</v>
      </c>
      <c r="AA609" s="910">
        <f t="shared" si="161"/>
        <v>9.8897485493230182</v>
      </c>
      <c r="AB609" s="911">
        <v>12</v>
      </c>
      <c r="AC609" s="889">
        <v>5.17</v>
      </c>
      <c r="AD609" s="889">
        <v>0.99</v>
      </c>
      <c r="AE609" s="889">
        <v>3.44</v>
      </c>
      <c r="AF609" s="889">
        <v>1.68</v>
      </c>
      <c r="AG609" s="889">
        <v>17.100000000000001</v>
      </c>
      <c r="AH609" s="889">
        <v>37.299999999999997</v>
      </c>
      <c r="AI609" s="889">
        <v>7.9200000000000008</v>
      </c>
      <c r="AJ609" s="889">
        <v>26.700000000000003</v>
      </c>
      <c r="AK609" s="889">
        <v>10</v>
      </c>
      <c r="AL609" s="902">
        <v>779.22</v>
      </c>
      <c r="AM609" s="896">
        <v>1.6</v>
      </c>
      <c r="AN609" s="889">
        <v>0.22</v>
      </c>
      <c r="AO609" s="762">
        <f t="shared" si="162"/>
        <v>56.832393135041841</v>
      </c>
      <c r="AP609" s="763">
        <f t="shared" si="163"/>
        <v>66.722141684364857</v>
      </c>
      <c r="AQ609" s="912">
        <f t="shared" si="164"/>
        <v>-14.067784949446816</v>
      </c>
      <c r="AR609" s="669">
        <f>INDEX(Historical!$C$7:$C$1381,MATCH(B609,Historical!$B$7:$B$1403,0))*IF(AH609="n/a",1.03,IF(AH609&lt;0,1.01,IF(AH609&gt;10,1.1,(1+AH609/100))))</f>
        <v>1.32</v>
      </c>
      <c r="AS609" s="910">
        <f t="shared" si="165"/>
        <v>1.424544</v>
      </c>
      <c r="AT609" s="910">
        <f t="shared" si="170"/>
        <v>1.5669984000000001</v>
      </c>
      <c r="AU609" s="910">
        <f t="shared" si="170"/>
        <v>1.7236982400000003</v>
      </c>
      <c r="AV609" s="910">
        <f t="shared" si="170"/>
        <v>1.8960680640000005</v>
      </c>
      <c r="AW609" s="669">
        <f t="shared" si="166"/>
        <v>7.931308704000001</v>
      </c>
      <c r="AX609" s="770">
        <f t="shared" si="167"/>
        <v>15.512045186778799</v>
      </c>
      <c r="AY609" s="959">
        <v>1.17</v>
      </c>
      <c r="AZ609" s="896">
        <v>21.8</v>
      </c>
      <c r="BA609" s="896">
        <v>-20.73</v>
      </c>
      <c r="BB609" s="896">
        <v>-14.91</v>
      </c>
      <c r="BC609" s="896">
        <v>-3.95</v>
      </c>
      <c r="BE609" s="641">
        <v>2014</v>
      </c>
      <c r="BF609" s="922">
        <f t="shared" si="168"/>
        <v>0</v>
      </c>
      <c r="BG609" s="906">
        <v>1.7000000000000002</v>
      </c>
    </row>
    <row r="610" spans="1:59" ht="11.25" customHeight="1" x14ac:dyDescent="0.2">
      <c r="A610" s="887" t="s">
        <v>1554</v>
      </c>
      <c r="B610" s="899" t="s">
        <v>1555</v>
      </c>
      <c r="C610" s="957" t="s">
        <v>153</v>
      </c>
      <c r="D610" s="957" t="s">
        <v>4365</v>
      </c>
      <c r="E610" s="754">
        <v>10</v>
      </c>
      <c r="F610" s="1235">
        <v>409</v>
      </c>
      <c r="G610" s="1235" t="s">
        <v>37</v>
      </c>
      <c r="H610" s="1235" t="s">
        <v>37</v>
      </c>
      <c r="I610" s="898">
        <v>33.42</v>
      </c>
      <c r="J610" s="669">
        <f t="shared" si="155"/>
        <v>4.5481747456612807</v>
      </c>
      <c r="K610" s="901">
        <v>0.38</v>
      </c>
      <c r="L610" s="911">
        <v>4</v>
      </c>
      <c r="M610" s="660">
        <f t="shared" si="156"/>
        <v>1.52</v>
      </c>
      <c r="N610" s="894" t="s">
        <v>119</v>
      </c>
      <c r="O610" s="756">
        <v>0.36</v>
      </c>
      <c r="P610" s="1196">
        <v>43859</v>
      </c>
      <c r="Q610" s="1196">
        <v>43895</v>
      </c>
      <c r="R610" s="660">
        <f t="shared" si="157"/>
        <v>5.5555555555555607</v>
      </c>
      <c r="S610" s="721">
        <f>IF(INDEX(Historical!$D$7:$D$1379,MATCH(B610,Historical!$B$7:$B$1403,0))=0,"n/a",(INDEX(Historical!$C$7:$C$1381,MATCH(B610,Historical!$B$7:$B$1403,0))/INDEX(Historical!$D$7:$D$1379,MATCH(B610,Historical!$B$7:$B$1403,0))-1)*100)</f>
        <v>5.8823529411764497</v>
      </c>
      <c r="T610" s="721">
        <f>IF(INDEX(Historical!$F$7:$F$1372,MATCH(B610,Historical!$B$7:$B$1403,0))=0,"n/a",((INDEX(Historical!$C$7:$C$1381,MATCH(B610,Historical!$B$7:$B$1403,0))/INDEX(Historical!$F$7:$F$1372,MATCH(B610,Historical!$B$7:$B$1403,0)))^(1/3)-1)*100)</f>
        <v>6.2658569182611146</v>
      </c>
      <c r="U610" s="721">
        <f>IF(INDEX(Historical!$H$7:$H$1372,MATCH(B610,Historical!$B$7:$B$1403,0))=0,"n/a",((INDEX(Historical!$C$7:$C$1381,MATCH(B610,Historical!$B$7:$B$1403,0))/INDEX(Historical!$H$7:$H$1372,MATCH(B610,Historical!$B$7:$B$1403,0)))^(1/5)-1)*100)</f>
        <v>6.7249181879538877</v>
      </c>
      <c r="V610" s="721">
        <f>IF(INDEX(Historical!$O$7:$O$1372,MATCH(B610,Historical!$B$7:$B$1403,0))=0,"n/a",((INDEX(Historical!$C$7:$C$1381,MATCH(B610,Historical!$B$7:$B$1403,0))/INDEX(Historical!$O$7:$O$1372,MATCH(B610,Historical!$B$7:$B$1403,0)))^(1/10)-1)*100)</f>
        <v>6.0540481614018704</v>
      </c>
      <c r="W610" s="722">
        <f t="shared" si="158"/>
        <v>1.1108134604592692</v>
      </c>
      <c r="X610" s="723">
        <f t="shared" si="159"/>
        <v>6.7249181879538877</v>
      </c>
      <c r="Y610" s="679"/>
      <c r="Z610" s="669">
        <f t="shared" si="160"/>
        <v>53.146853146853147</v>
      </c>
      <c r="AA610" s="910">
        <f t="shared" si="161"/>
        <v>11.685314685314687</v>
      </c>
      <c r="AB610" s="911">
        <v>12</v>
      </c>
      <c r="AC610" s="889">
        <v>2.86</v>
      </c>
      <c r="AD610" s="889">
        <v>1.28</v>
      </c>
      <c r="AE610" s="889">
        <v>3.59</v>
      </c>
      <c r="AF610" s="889">
        <v>2.85</v>
      </c>
      <c r="AG610" s="889">
        <v>20.5</v>
      </c>
      <c r="AH610" s="889">
        <v>-11.899999999999999</v>
      </c>
      <c r="AI610" s="889">
        <v>8.5299999999999994</v>
      </c>
      <c r="AJ610" s="889">
        <v>1</v>
      </c>
      <c r="AK610" s="889">
        <v>9.1</v>
      </c>
      <c r="AL610" s="902">
        <v>185620</v>
      </c>
      <c r="AM610" s="896">
        <v>0.03</v>
      </c>
      <c r="AN610" s="889">
        <v>0.81</v>
      </c>
      <c r="AO610" s="762">
        <f t="shared" si="162"/>
        <v>-0.41222175169951925</v>
      </c>
      <c r="AP610" s="763">
        <f t="shared" si="163"/>
        <v>11.273092933615168</v>
      </c>
      <c r="AQ610" s="912">
        <f t="shared" si="164"/>
        <v>21.660998686508435</v>
      </c>
      <c r="AR610" s="669">
        <f>INDEX(Historical!$C$7:$C$1381,MATCH(B610,Historical!$B$7:$B$1403,0))*IF(AH610="n/a",1.03,IF(AH610&lt;0,1.01,IF(AH610&gt;10,1.1,(1+AH610/100))))</f>
        <v>1.4543999999999999</v>
      </c>
      <c r="AS610" s="910">
        <f t="shared" si="165"/>
        <v>1.5784603199999998</v>
      </c>
      <c r="AT610" s="910">
        <f t="shared" si="170"/>
        <v>1.7221002091199997</v>
      </c>
      <c r="AU610" s="910">
        <f t="shared" si="170"/>
        <v>1.8788113281499197</v>
      </c>
      <c r="AV610" s="910">
        <f t="shared" si="170"/>
        <v>2.0497831590115623</v>
      </c>
      <c r="AW610" s="669">
        <f t="shared" si="166"/>
        <v>8.6835550162814812</v>
      </c>
      <c r="AX610" s="770">
        <f t="shared" si="167"/>
        <v>25.983108965534051</v>
      </c>
      <c r="AY610" s="959">
        <v>0.59</v>
      </c>
      <c r="AZ610" s="896">
        <v>-0.86</v>
      </c>
      <c r="BA610" s="896">
        <v>-25</v>
      </c>
      <c r="BB610" s="896">
        <v>-12.72</v>
      </c>
      <c r="BC610" s="896">
        <v>-13.66</v>
      </c>
      <c r="BE610" s="641">
        <v>2011</v>
      </c>
      <c r="BF610" s="922">
        <f t="shared" si="168"/>
        <v>0</v>
      </c>
      <c r="BG610" s="906">
        <v>7.9</v>
      </c>
    </row>
    <row r="611" spans="1:59" ht="11.25" customHeight="1" x14ac:dyDescent="0.2">
      <c r="A611" s="895" t="s">
        <v>1582</v>
      </c>
      <c r="B611" s="899" t="s">
        <v>1583</v>
      </c>
      <c r="C611" s="957" t="s">
        <v>108</v>
      </c>
      <c r="D611" s="957" t="s">
        <v>118</v>
      </c>
      <c r="E611" s="754">
        <v>12</v>
      </c>
      <c r="F611" s="1235">
        <v>307</v>
      </c>
      <c r="G611" s="1235" t="s">
        <v>106</v>
      </c>
      <c r="H611" s="1235" t="s">
        <v>106</v>
      </c>
      <c r="I611" s="898">
        <v>44.39</v>
      </c>
      <c r="J611" s="669">
        <f t="shared" si="155"/>
        <v>5.0461815724262227</v>
      </c>
      <c r="K611" s="901">
        <v>0.56000000000000005</v>
      </c>
      <c r="L611" s="911">
        <v>4</v>
      </c>
      <c r="M611" s="660">
        <f t="shared" si="156"/>
        <v>2.2400000000000002</v>
      </c>
      <c r="N611" s="894" t="s">
        <v>151</v>
      </c>
      <c r="O611" s="756">
        <v>0.55000000000000004</v>
      </c>
      <c r="P611" s="885">
        <v>43889</v>
      </c>
      <c r="Q611" s="885">
        <v>43917</v>
      </c>
      <c r="R611" s="660">
        <f t="shared" si="157"/>
        <v>1.8181818181818195</v>
      </c>
      <c r="S611" s="721">
        <f>IF(INDEX(Historical!$D$7:$D$1379,MATCH(B611,Historical!$B$7:$B$1403,0))=0,"n/a",(INDEX(Historical!$C$7:$C$1381,MATCH(B611,Historical!$B$7:$B$1403,0))/INDEX(Historical!$D$7:$D$1379,MATCH(B611,Historical!$B$7:$B$1403,0))-1)*100)</f>
        <v>3.8095238095238182</v>
      </c>
      <c r="T611" s="721">
        <f>IF(INDEX(Historical!$F$7:$F$1372,MATCH(B611,Historical!$B$7:$B$1403,0))=0,"n/a",((INDEX(Historical!$C$7:$C$1381,MATCH(B611,Historical!$B$7:$B$1403,0))/INDEX(Historical!$F$7:$F$1372,MATCH(B611,Historical!$B$7:$B$1403,0)))^(1/3)-1)*100)</f>
        <v>10.631008788990837</v>
      </c>
      <c r="U611" s="721">
        <f>IF(INDEX(Historical!$H$7:$H$1372,MATCH(B611,Historical!$B$7:$B$1403,0))=0,"n/a",((INDEX(Historical!$C$7:$C$1381,MATCH(B611,Historical!$B$7:$B$1403,0))/INDEX(Historical!$H$7:$H$1372,MATCH(B611,Historical!$B$7:$B$1403,0)))^(1/5)-1)*100)</f>
        <v>10.554522330964854</v>
      </c>
      <c r="V611" s="721">
        <f>IF(INDEX(Historical!$O$7:$O$1372,MATCH(B611,Historical!$B$7:$B$1403,0))=0,"n/a",((INDEX(Historical!$C$7:$C$1381,MATCH(B611,Historical!$B$7:$B$1403,0))/INDEX(Historical!$O$7:$O$1372,MATCH(B611,Historical!$B$7:$B$1403,0)))^(1/10)-1)*100)</f>
        <v>15.864035017075739</v>
      </c>
      <c r="W611" s="722">
        <f t="shared" si="158"/>
        <v>0.66531133596239367</v>
      </c>
      <c r="X611" s="723">
        <f t="shared" si="159"/>
        <v>1.7889020899940433</v>
      </c>
      <c r="Y611" s="900"/>
      <c r="Z611" s="669">
        <f t="shared" si="160"/>
        <v>45.161290322580648</v>
      </c>
      <c r="AA611" s="910">
        <f t="shared" si="161"/>
        <v>8.949596774193548</v>
      </c>
      <c r="AB611" s="911">
        <v>12</v>
      </c>
      <c r="AC611" s="889">
        <v>4.96</v>
      </c>
      <c r="AD611" s="889">
        <v>1.25</v>
      </c>
      <c r="AE611" s="889">
        <v>0.77</v>
      </c>
      <c r="AF611" s="889">
        <v>0.84</v>
      </c>
      <c r="AG611" s="889">
        <v>9.9</v>
      </c>
      <c r="AH611" s="889">
        <v>-7.3</v>
      </c>
      <c r="AI611" s="889">
        <v>11.72</v>
      </c>
      <c r="AJ611" s="889">
        <v>5.8999999999999995</v>
      </c>
      <c r="AK611" s="889">
        <v>7.17</v>
      </c>
      <c r="AL611" s="902">
        <v>12550</v>
      </c>
      <c r="AM611" s="896">
        <v>0.4</v>
      </c>
      <c r="AN611" s="889">
        <v>0.26</v>
      </c>
      <c r="AO611" s="762">
        <f t="shared" si="162"/>
        <v>6.6511071291975288</v>
      </c>
      <c r="AP611" s="763">
        <f t="shared" si="163"/>
        <v>15.600703903391077</v>
      </c>
      <c r="AQ611" s="912">
        <f t="shared" si="164"/>
        <v>-42.197034715345914</v>
      </c>
      <c r="AR611" s="669">
        <f>INDEX(Historical!$C$7:$C$1381,MATCH(B611,Historical!$B$7:$B$1403,0))*IF(AH611="n/a",1.03,IF(AH611&lt;0,1.01,IF(AH611&gt;10,1.1,(1+AH611/100))))</f>
        <v>2.2018</v>
      </c>
      <c r="AS611" s="910">
        <f t="shared" si="165"/>
        <v>2.42198</v>
      </c>
      <c r="AT611" s="910">
        <f t="shared" si="170"/>
        <v>2.5956359660000001</v>
      </c>
      <c r="AU611" s="910">
        <f t="shared" si="170"/>
        <v>2.7817430647622006</v>
      </c>
      <c r="AV611" s="910">
        <f t="shared" si="170"/>
        <v>2.9811940425056505</v>
      </c>
      <c r="AW611" s="669">
        <f t="shared" si="166"/>
        <v>12.98235307326785</v>
      </c>
      <c r="AX611" s="770">
        <f t="shared" si="167"/>
        <v>29.246120912971051</v>
      </c>
      <c r="AY611" s="959">
        <v>1.48</v>
      </c>
      <c r="AZ611" s="896">
        <v>-4.46</v>
      </c>
      <c r="BA611" s="896">
        <v>-27</v>
      </c>
      <c r="BB611" s="896">
        <v>-18.899999999999999</v>
      </c>
      <c r="BC611" s="896">
        <v>-19.75</v>
      </c>
      <c r="BE611" s="641">
        <v>2009</v>
      </c>
      <c r="BF611" s="922">
        <f t="shared" si="168"/>
        <v>0</v>
      </c>
      <c r="BG611" s="906">
        <v>0.5</v>
      </c>
    </row>
    <row r="612" spans="1:59" ht="11.25" customHeight="1" x14ac:dyDescent="0.2">
      <c r="A612" s="887" t="s">
        <v>1586</v>
      </c>
      <c r="B612" s="899" t="s">
        <v>1587</v>
      </c>
      <c r="C612" s="957" t="s">
        <v>108</v>
      </c>
      <c r="D612" s="957" t="s">
        <v>4347</v>
      </c>
      <c r="E612" s="754">
        <v>9</v>
      </c>
      <c r="F612" s="1235">
        <v>449</v>
      </c>
      <c r="G612" s="1235" t="s">
        <v>106</v>
      </c>
      <c r="H612" s="1235" t="s">
        <v>106</v>
      </c>
      <c r="I612" s="898">
        <v>19.98</v>
      </c>
      <c r="J612" s="669">
        <f t="shared" si="155"/>
        <v>4.6046046046046047</v>
      </c>
      <c r="K612" s="901">
        <v>0.23</v>
      </c>
      <c r="L612" s="911">
        <v>4</v>
      </c>
      <c r="M612" s="660">
        <f t="shared" si="156"/>
        <v>0.92</v>
      </c>
      <c r="N612" s="894" t="s">
        <v>209</v>
      </c>
      <c r="O612" s="756">
        <v>0.21</v>
      </c>
      <c r="P612" s="890">
        <v>43510</v>
      </c>
      <c r="Q612" s="890">
        <v>43524</v>
      </c>
      <c r="R612" s="660">
        <f t="shared" si="157"/>
        <v>9.5238095238095326</v>
      </c>
      <c r="S612" s="721">
        <f>IF(INDEX(Historical!$D$7:$D$1379,MATCH(B612,Historical!$B$7:$B$1403,0))=0,"n/a",(INDEX(Historical!$C$7:$C$1381,MATCH(B612,Historical!$B$7:$B$1403,0))/INDEX(Historical!$D$7:$D$1379,MATCH(B612,Historical!$B$7:$B$1403,0))-1)*100)</f>
        <v>12.195121951219523</v>
      </c>
      <c r="T612" s="721">
        <f>IF(INDEX(Historical!$F$7:$F$1372,MATCH(B612,Historical!$B$7:$B$1403,0))=0,"n/a",((INDEX(Historical!$C$7:$C$1381,MATCH(B612,Historical!$B$7:$B$1403,0))/INDEX(Historical!$F$7:$F$1372,MATCH(B612,Historical!$B$7:$B$1403,0)))^(1/3)-1)*100)</f>
        <v>9.0209158831781942</v>
      </c>
      <c r="U612" s="721">
        <f>IF(INDEX(Historical!$H$7:$H$1372,MATCH(B612,Historical!$B$7:$B$1403,0))=0,"n/a",((INDEX(Historical!$C$7:$C$1381,MATCH(B612,Historical!$B$7:$B$1403,0))/INDEX(Historical!$H$7:$H$1372,MATCH(B612,Historical!$B$7:$B$1403,0)))^(1/5)-1)*100)</f>
        <v>8.9249364912943783</v>
      </c>
      <c r="V612" s="721">
        <f>IF(INDEX(Historical!$O$7:$O$1372,MATCH(B612,Historical!$B$7:$B$1403,0))=0,"n/a",((INDEX(Historical!$C$7:$C$1381,MATCH(B612,Historical!$B$7:$B$1403,0))/INDEX(Historical!$O$7:$O$1372,MATCH(B612,Historical!$B$7:$B$1403,0)))^(1/10)-1)*100)</f>
        <v>7.6548289095374811</v>
      </c>
      <c r="W612" s="722">
        <f t="shared" si="158"/>
        <v>1.1659223996730241</v>
      </c>
      <c r="X612" s="723">
        <f t="shared" si="159"/>
        <v>1.1018440112709109</v>
      </c>
      <c r="Y612" s="900"/>
      <c r="Z612" s="669">
        <f t="shared" si="160"/>
        <v>52.873563218390807</v>
      </c>
      <c r="AA612" s="910">
        <f t="shared" si="161"/>
        <v>11.482758620689655</v>
      </c>
      <c r="AB612" s="911">
        <v>12</v>
      </c>
      <c r="AC612" s="889">
        <v>1.74</v>
      </c>
      <c r="AD612" s="889">
        <v>1.44</v>
      </c>
      <c r="AE612" s="889">
        <v>3.54</v>
      </c>
      <c r="AF612" s="889">
        <v>0.92</v>
      </c>
      <c r="AG612" s="889">
        <v>9.1999999999999993</v>
      </c>
      <c r="AH612" s="889">
        <v>20</v>
      </c>
      <c r="AI612" s="889">
        <v>2.44</v>
      </c>
      <c r="AJ612" s="889">
        <v>8.1</v>
      </c>
      <c r="AK612" s="889">
        <v>8</v>
      </c>
      <c r="AL612" s="902">
        <v>1320</v>
      </c>
      <c r="AM612" s="896">
        <v>0.1</v>
      </c>
      <c r="AN612" s="889">
        <v>0.99</v>
      </c>
      <c r="AO612" s="762">
        <f t="shared" si="162"/>
        <v>2.0467824752093282</v>
      </c>
      <c r="AP612" s="763">
        <f t="shared" si="163"/>
        <v>13.529541095898983</v>
      </c>
      <c r="AQ612" s="912">
        <f t="shared" si="164"/>
        <v>-31.478671832829274</v>
      </c>
      <c r="AR612" s="669">
        <f>INDEX(Historical!$C$7:$C$1381,MATCH(B612,Historical!$B$7:$B$1403,0))*IF(AH612="n/a",1.03,IF(AH612&lt;0,1.01,IF(AH612&gt;10,1.1,(1+AH612/100))))</f>
        <v>1.0120000000000002</v>
      </c>
      <c r="AS612" s="910">
        <f t="shared" si="165"/>
        <v>1.0366928000000002</v>
      </c>
      <c r="AT612" s="910">
        <f t="shared" si="170"/>
        <v>1.1196282240000002</v>
      </c>
      <c r="AU612" s="910">
        <f t="shared" si="170"/>
        <v>1.2091984819200003</v>
      </c>
      <c r="AV612" s="910">
        <f t="shared" si="170"/>
        <v>1.3059343604736005</v>
      </c>
      <c r="AW612" s="669">
        <f t="shared" si="166"/>
        <v>5.6834538663936023</v>
      </c>
      <c r="AX612" s="770">
        <f t="shared" si="167"/>
        <v>28.445715047015025</v>
      </c>
      <c r="AY612" s="959">
        <v>0.54</v>
      </c>
      <c r="AZ612" s="896">
        <v>-3.34</v>
      </c>
      <c r="BA612" s="896">
        <v>-28.26</v>
      </c>
      <c r="BB612" s="896">
        <v>-15.950000000000001</v>
      </c>
      <c r="BC612" s="896">
        <v>-17.57</v>
      </c>
      <c r="BE612" s="641">
        <v>2011</v>
      </c>
      <c r="BF612" s="922">
        <f t="shared" si="168"/>
        <v>0</v>
      </c>
      <c r="BG612" s="906">
        <v>1.3</v>
      </c>
    </row>
    <row r="613" spans="1:59" ht="11.25" customHeight="1" x14ac:dyDescent="0.2">
      <c r="A613" s="887" t="s">
        <v>322</v>
      </c>
      <c r="B613" s="899" t="s">
        <v>323</v>
      </c>
      <c r="C613" s="957" t="s">
        <v>128</v>
      </c>
      <c r="D613" s="957" t="s">
        <v>4370</v>
      </c>
      <c r="E613" s="754">
        <v>63</v>
      </c>
      <c r="F613" s="1235">
        <v>5</v>
      </c>
      <c r="G613" s="1235" t="s">
        <v>37</v>
      </c>
      <c r="H613" s="1235" t="s">
        <v>115</v>
      </c>
      <c r="I613" s="889">
        <v>113.23</v>
      </c>
      <c r="J613" s="669">
        <f t="shared" si="155"/>
        <v>2.634990726839177</v>
      </c>
      <c r="K613" s="901">
        <v>0.74590000000000001</v>
      </c>
      <c r="L613" s="911">
        <v>4</v>
      </c>
      <c r="M613" s="660">
        <f t="shared" si="156"/>
        <v>2.9836</v>
      </c>
      <c r="N613" s="894" t="s">
        <v>107</v>
      </c>
      <c r="O613" s="756">
        <v>0.71719999999999995</v>
      </c>
      <c r="P613" s="636">
        <v>43572</v>
      </c>
      <c r="Q613" s="636">
        <v>43600</v>
      </c>
      <c r="R613" s="660">
        <f t="shared" si="157"/>
        <v>4.001673173452323</v>
      </c>
      <c r="S613" s="721">
        <f>IF(INDEX(Historical!$D$7:$D$1379,MATCH(B613,Historical!$B$7:$B$1403,0))=0,"n/a",(INDEX(Historical!$C$7:$C$1381,MATCH(B613,Historical!$B$7:$B$1403,0))/INDEX(Historical!$D$7:$D$1379,MATCH(B613,Historical!$B$7:$B$1403,0))-1)*100)</f>
        <v>4.0018302125862215</v>
      </c>
      <c r="T613" s="721">
        <f>IF(INDEX(Historical!$F$7:$F$1372,MATCH(B613,Historical!$B$7:$B$1403,0))=0,"n/a",((INDEX(Historical!$C$7:$C$1381,MATCH(B613,Historical!$B$7:$B$1403,0))/INDEX(Historical!$F$7:$F$1372,MATCH(B613,Historical!$B$7:$B$1403,0)))^(1/3)-1)*100)</f>
        <v>3.4192273464497713</v>
      </c>
      <c r="U613" s="721">
        <f>IF(INDEX(Historical!$H$7:$H$1372,MATCH(B613,Historical!$B$7:$B$1403,0))=0,"n/a",((INDEX(Historical!$C$7:$C$1381,MATCH(B613,Historical!$B$7:$B$1403,0))/INDEX(Historical!$H$7:$H$1372,MATCH(B613,Historical!$B$7:$B$1403,0)))^(1/5)-1)*100)</f>
        <v>3.1348702634693915</v>
      </c>
      <c r="V613" s="721">
        <f>IF(INDEX(Historical!$O$7:$O$1372,MATCH(B613,Historical!$B$7:$B$1403,0))=0,"n/a",((INDEX(Historical!$C$7:$C$1381,MATCH(B613,Historical!$B$7:$B$1403,0))/INDEX(Historical!$O$7:$O$1372,MATCH(B613,Historical!$B$7:$B$1403,0)))^(1/10)-1)*100)</f>
        <v>5.5604988992965731</v>
      </c>
      <c r="W613" s="722">
        <f t="shared" si="158"/>
        <v>0.56377499937388098</v>
      </c>
      <c r="X613" s="723" t="str">
        <f t="shared" si="159"/>
        <v>n/a</v>
      </c>
      <c r="Y613" s="899"/>
      <c r="Z613" s="669">
        <f t="shared" si="160"/>
        <v>164.83977900552486</v>
      </c>
      <c r="AA613" s="910">
        <f t="shared" si="161"/>
        <v>62.55801104972376</v>
      </c>
      <c r="AB613" s="911">
        <v>6</v>
      </c>
      <c r="AC613" s="889">
        <v>1.81</v>
      </c>
      <c r="AD613" s="889">
        <v>7.11</v>
      </c>
      <c r="AE613" s="889">
        <v>4.01</v>
      </c>
      <c r="AF613" s="889">
        <v>6.31</v>
      </c>
      <c r="AG613" s="889">
        <v>9.6</v>
      </c>
      <c r="AH613" s="889">
        <v>-60.6</v>
      </c>
      <c r="AI613" s="889">
        <v>6.370000000000001</v>
      </c>
      <c r="AJ613" s="889">
        <v>-15.8</v>
      </c>
      <c r="AK613" s="889">
        <v>8.7999999999999989</v>
      </c>
      <c r="AL613" s="902">
        <v>279350</v>
      </c>
      <c r="AM613" s="896">
        <v>0.1</v>
      </c>
      <c r="AN613" s="889">
        <v>0.63</v>
      </c>
      <c r="AO613" s="762">
        <f t="shared" si="162"/>
        <v>-56.788150059415187</v>
      </c>
      <c r="AP613" s="763">
        <f t="shared" si="163"/>
        <v>5.7698609903085689</v>
      </c>
      <c r="AQ613" s="912">
        <f t="shared" si="164"/>
        <v>318.85614063051764</v>
      </c>
      <c r="AR613" s="669">
        <f>INDEX(Historical!$C$7:$C$1381,MATCH(B613,Historical!$B$7:$B$1403,0))*IF(AH613="n/a",1.03,IF(AH613&lt;0,1.01,IF(AH613&gt;10,1.1,(1+AH613/100))))</f>
        <v>2.9844489999999997</v>
      </c>
      <c r="AS613" s="910">
        <f t="shared" si="165"/>
        <v>3.1745584013000001</v>
      </c>
      <c r="AT613" s="910">
        <f t="shared" si="170"/>
        <v>3.4539195406144003</v>
      </c>
      <c r="AU613" s="910">
        <f t="shared" si="170"/>
        <v>3.7578644601884679</v>
      </c>
      <c r="AV613" s="910">
        <f t="shared" si="170"/>
        <v>4.088556532685053</v>
      </c>
      <c r="AW613" s="669">
        <f t="shared" si="166"/>
        <v>17.459347934787921</v>
      </c>
      <c r="AX613" s="770">
        <f t="shared" si="167"/>
        <v>15.419365834838752</v>
      </c>
      <c r="AY613" s="959">
        <v>0.35</v>
      </c>
      <c r="AZ613" s="896">
        <v>15.840000000000002</v>
      </c>
      <c r="BA613" s="896">
        <v>-11.600000000000001</v>
      </c>
      <c r="BB613" s="896">
        <v>-9.16</v>
      </c>
      <c r="BC613" s="896">
        <v>-4.92</v>
      </c>
      <c r="BE613" s="641">
        <v>1957</v>
      </c>
      <c r="BF613" s="922">
        <f t="shared" si="168"/>
        <v>8</v>
      </c>
      <c r="BG613" s="906">
        <v>3.9</v>
      </c>
    </row>
    <row r="614" spans="1:59" ht="11.25" customHeight="1" x14ac:dyDescent="0.2">
      <c r="A614" s="887" t="s">
        <v>311</v>
      </c>
      <c r="B614" s="899" t="s">
        <v>312</v>
      </c>
      <c r="C614" s="957" t="s">
        <v>112</v>
      </c>
      <c r="D614" s="957" t="s">
        <v>212</v>
      </c>
      <c r="E614" s="754">
        <v>63</v>
      </c>
      <c r="F614" s="1235">
        <v>6</v>
      </c>
      <c r="G614" s="1235" t="s">
        <v>37</v>
      </c>
      <c r="H614" s="1235" t="s">
        <v>37</v>
      </c>
      <c r="I614" s="889">
        <v>184.77</v>
      </c>
      <c r="J614" s="669">
        <f t="shared" si="155"/>
        <v>1.9050711695621583</v>
      </c>
      <c r="K614" s="901">
        <v>0.88</v>
      </c>
      <c r="L614" s="911">
        <v>4</v>
      </c>
      <c r="M614" s="660">
        <f t="shared" si="156"/>
        <v>3.52</v>
      </c>
      <c r="N614" s="894" t="s">
        <v>295</v>
      </c>
      <c r="O614" s="756">
        <v>0.76</v>
      </c>
      <c r="P614" s="885">
        <v>43594</v>
      </c>
      <c r="Q614" s="885">
        <v>43623</v>
      </c>
      <c r="R614" s="660">
        <f t="shared" si="157"/>
        <v>15.789473684210526</v>
      </c>
      <c r="S614" s="721">
        <f>IF(INDEX(Historical!$D$7:$D$1379,MATCH(B614,Historical!$B$7:$B$1403,0))=0,"n/a",(INDEX(Historical!$C$7:$C$1381,MATCH(B614,Historical!$B$7:$B$1403,0))/INDEX(Historical!$D$7:$D$1379,MATCH(B614,Historical!$B$7:$B$1403,0))-1)*100)</f>
        <v>15.646258503401356</v>
      </c>
      <c r="T614" s="721">
        <f>IF(INDEX(Historical!$F$7:$F$1372,MATCH(B614,Historical!$B$7:$B$1403,0))=0,"n/a",((INDEX(Historical!$C$7:$C$1381,MATCH(B614,Historical!$B$7:$B$1403,0))/INDEX(Historical!$F$7:$F$1372,MATCH(B614,Historical!$B$7:$B$1403,0)))^(1/3)-1)*100)</f>
        <v>10.499282680146504</v>
      </c>
      <c r="U614" s="721">
        <f>IF(INDEX(Historical!$H$7:$H$1372,MATCH(B614,Historical!$B$7:$B$1403,0))=0,"n/a",((INDEX(Historical!$C$7:$C$1381,MATCH(B614,Historical!$B$7:$B$1403,0))/INDEX(Historical!$H$7:$H$1372,MATCH(B614,Historical!$B$7:$B$1403,0)))^(1/5)-1)*100)</f>
        <v>10.433723187908207</v>
      </c>
      <c r="V614" s="721">
        <f>IF(INDEX(Historical!$O$7:$O$1372,MATCH(B614,Historical!$B$7:$B$1403,0))=0,"n/a",((INDEX(Historical!$C$7:$C$1381,MATCH(B614,Historical!$B$7:$B$1403,0))/INDEX(Historical!$O$7:$O$1372,MATCH(B614,Historical!$B$7:$B$1403,0)))^(1/10)-1)*100)</f>
        <v>13.018071324347936</v>
      </c>
      <c r="W614" s="722">
        <f t="shared" si="158"/>
        <v>0.80147995259434657</v>
      </c>
      <c r="X614" s="723">
        <f t="shared" si="159"/>
        <v>0.94852028980983694</v>
      </c>
      <c r="Y614" s="900" t="s">
        <v>152</v>
      </c>
      <c r="Z614" s="669">
        <f t="shared" si="160"/>
        <v>33.523809523809526</v>
      </c>
      <c r="AA614" s="910">
        <f t="shared" si="161"/>
        <v>17.59714285714286</v>
      </c>
      <c r="AB614" s="911">
        <v>6</v>
      </c>
      <c r="AC614" s="889">
        <v>10.5</v>
      </c>
      <c r="AD614" s="889">
        <v>2.83</v>
      </c>
      <c r="AE614" s="889">
        <v>1.67</v>
      </c>
      <c r="AF614" s="889">
        <v>3.75</v>
      </c>
      <c r="AG614" s="889">
        <v>22.400000000000002</v>
      </c>
      <c r="AH614" s="889">
        <v>9.1</v>
      </c>
      <c r="AI614" s="889">
        <v>10.530000000000001</v>
      </c>
      <c r="AJ614" s="889">
        <v>11</v>
      </c>
      <c r="AK614" s="889">
        <v>6.23</v>
      </c>
      <c r="AL614" s="902">
        <v>23730</v>
      </c>
      <c r="AM614" s="896">
        <v>0.4</v>
      </c>
      <c r="AN614" s="889">
        <v>1.54</v>
      </c>
      <c r="AO614" s="762">
        <f t="shared" si="162"/>
        <v>-5.2583484996724952</v>
      </c>
      <c r="AP614" s="763">
        <f t="shared" si="163"/>
        <v>12.338794357470364</v>
      </c>
      <c r="AQ614" s="912">
        <f t="shared" si="164"/>
        <v>71.255865384434131</v>
      </c>
      <c r="AR614" s="669">
        <f>INDEX(Historical!$C$7:$C$1381,MATCH(B614,Historical!$B$7:$B$1403,0))*IF(AH614="n/a",1.03,IF(AH614&lt;0,1.01,IF(AH614&gt;10,1.1,(1+AH614/100))))</f>
        <v>3.7093999999999996</v>
      </c>
      <c r="AS614" s="910">
        <f t="shared" si="165"/>
        <v>4.0803399999999996</v>
      </c>
      <c r="AT614" s="910">
        <f t="shared" si="170"/>
        <v>4.3345451819999994</v>
      </c>
      <c r="AU614" s="910">
        <f t="shared" si="170"/>
        <v>4.6045873468385992</v>
      </c>
      <c r="AV614" s="910">
        <f t="shared" si="170"/>
        <v>4.8914531385466438</v>
      </c>
      <c r="AW614" s="669">
        <f t="shared" si="166"/>
        <v>21.620325667385242</v>
      </c>
      <c r="AX614" s="770">
        <f t="shared" si="167"/>
        <v>11.701209973147828</v>
      </c>
      <c r="AY614" s="959">
        <v>1.58</v>
      </c>
      <c r="AZ614" s="896">
        <v>21.42</v>
      </c>
      <c r="BA614" s="896">
        <v>-14.430000000000001</v>
      </c>
      <c r="BB614" s="896">
        <v>-10.01</v>
      </c>
      <c r="BC614" s="896">
        <v>0.69</v>
      </c>
      <c r="BE614" s="641">
        <v>1957</v>
      </c>
      <c r="BF614" s="922">
        <f t="shared" si="168"/>
        <v>8</v>
      </c>
      <c r="BG614" s="906">
        <v>7.3999999999999995</v>
      </c>
    </row>
    <row r="615" spans="1:59" ht="11.25" customHeight="1" x14ac:dyDescent="0.2">
      <c r="A615" s="887" t="s">
        <v>734</v>
      </c>
      <c r="B615" s="899" t="s">
        <v>735</v>
      </c>
      <c r="C615" s="957" t="s">
        <v>246</v>
      </c>
      <c r="D615" s="957" t="s">
        <v>4362</v>
      </c>
      <c r="E615" s="754">
        <v>25</v>
      </c>
      <c r="F615" s="1235">
        <v>139</v>
      </c>
      <c r="G615" s="1235" t="s">
        <v>37</v>
      </c>
      <c r="H615" s="1235" t="s">
        <v>37</v>
      </c>
      <c r="I615" s="889">
        <v>82.53</v>
      </c>
      <c r="J615" s="669">
        <f t="shared" si="155"/>
        <v>3.0049678904640738</v>
      </c>
      <c r="K615" s="908">
        <v>0.62</v>
      </c>
      <c r="L615" s="911">
        <v>4</v>
      </c>
      <c r="M615" s="660">
        <f t="shared" si="156"/>
        <v>2.48</v>
      </c>
      <c r="N615" s="894" t="s">
        <v>148</v>
      </c>
      <c r="O615" s="757">
        <v>0.61</v>
      </c>
      <c r="P615" s="885">
        <v>43889</v>
      </c>
      <c r="Q615" s="885">
        <v>43906</v>
      </c>
      <c r="R615" s="660">
        <f t="shared" si="157"/>
        <v>1.6393442622950833</v>
      </c>
      <c r="S615" s="721">
        <f>IF(INDEX(Historical!$D$7:$D$1379,MATCH(B615,Historical!$B$7:$B$1403,0))=0,"n/a",(INDEX(Historical!$C$7:$C$1381,MATCH(B615,Historical!$B$7:$B$1403,0))/INDEX(Historical!$D$7:$D$1379,MATCH(B615,Historical!$B$7:$B$1403,0))-1)*100)</f>
        <v>1.6666666666666607</v>
      </c>
      <c r="T615" s="721">
        <f>IF(INDEX(Historical!$F$7:$F$1372,MATCH(B615,Historical!$B$7:$B$1403,0))=0,"n/a",((INDEX(Historical!$C$7:$C$1381,MATCH(B615,Historical!$B$7:$B$1403,0))/INDEX(Historical!$F$7:$F$1372,MATCH(B615,Historical!$B$7:$B$1403,0)))^(1/3)-1)*100)</f>
        <v>3.5116064089332433</v>
      </c>
      <c r="U615" s="721">
        <f>IF(INDEX(Historical!$H$7:$H$1372,MATCH(B615,Historical!$B$7:$B$1403,0))=0,"n/a",((INDEX(Historical!$C$7:$C$1381,MATCH(B615,Historical!$B$7:$B$1403,0))/INDEX(Historical!$H$7:$H$1372,MATCH(B615,Historical!$B$7:$B$1403,0)))^(1/5)-1)*100)</f>
        <v>4.9102011019389824</v>
      </c>
      <c r="V615" s="721">
        <f>IF(INDEX(Historical!$O$7:$O$1372,MATCH(B615,Historical!$B$7:$B$1403,0))=0,"n/a",((INDEX(Historical!$C$7:$C$1381,MATCH(B615,Historical!$B$7:$B$1403,0))/INDEX(Historical!$O$7:$O$1372,MATCH(B615,Historical!$B$7:$B$1403,0)))^(1/10)-1)*100)</f>
        <v>12.080361326294486</v>
      </c>
      <c r="W615" s="722">
        <f t="shared" si="158"/>
        <v>0.40646144343806073</v>
      </c>
      <c r="X615" s="723" t="str">
        <f t="shared" si="159"/>
        <v>n/a</v>
      </c>
      <c r="Y615" s="682"/>
      <c r="Z615" s="669">
        <f t="shared" si="160"/>
        <v>47.692307692307686</v>
      </c>
      <c r="AA615" s="910">
        <f t="shared" si="161"/>
        <v>15.871153846153845</v>
      </c>
      <c r="AB615" s="911">
        <v>12</v>
      </c>
      <c r="AC615" s="889">
        <v>5.2</v>
      </c>
      <c r="AD615" s="889">
        <v>1.06</v>
      </c>
      <c r="AE615" s="889">
        <v>0.77</v>
      </c>
      <c r="AF615" s="889">
        <v>4.58</v>
      </c>
      <c r="AG615" s="889">
        <v>32.800000000000004</v>
      </c>
      <c r="AH615" s="889">
        <v>-0.8</v>
      </c>
      <c r="AI615" s="889">
        <v>9.67</v>
      </c>
      <c r="AJ615" s="889">
        <v>-4.8</v>
      </c>
      <c r="AK615" s="889">
        <v>15</v>
      </c>
      <c r="AL615" s="902">
        <v>5250</v>
      </c>
      <c r="AM615" s="896">
        <v>1.3</v>
      </c>
      <c r="AN615" s="889">
        <v>1.53</v>
      </c>
      <c r="AO615" s="762">
        <f t="shared" si="162"/>
        <v>-7.9559848537507891</v>
      </c>
      <c r="AP615" s="763">
        <f t="shared" si="163"/>
        <v>7.9151689924030562</v>
      </c>
      <c r="AQ615" s="912">
        <f t="shared" si="164"/>
        <v>79.740411106171052</v>
      </c>
      <c r="AR615" s="669">
        <f>INDEX(Historical!$C$7:$C$1381,MATCH(B615,Historical!$B$7:$B$1403,0))*IF(AH615="n/a",1.03,IF(AH615&lt;0,1.01,IF(AH615&gt;10,1.1,(1+AH615/100))))</f>
        <v>2.4643999999999999</v>
      </c>
      <c r="AS615" s="910">
        <f t="shared" si="165"/>
        <v>2.7027074799999999</v>
      </c>
      <c r="AT615" s="910">
        <f t="shared" si="170"/>
        <v>2.9729782280000001</v>
      </c>
      <c r="AU615" s="910">
        <f t="shared" si="170"/>
        <v>3.2702760508000002</v>
      </c>
      <c r="AV615" s="910">
        <f t="shared" si="170"/>
        <v>3.5973036558800007</v>
      </c>
      <c r="AW615" s="669">
        <f t="shared" si="166"/>
        <v>15.007665414680002</v>
      </c>
      <c r="AX615" s="770">
        <f t="shared" si="167"/>
        <v>18.184497049170002</v>
      </c>
      <c r="AY615" s="959">
        <v>1.47</v>
      </c>
      <c r="AZ615" s="896">
        <v>7.1099999999999994</v>
      </c>
      <c r="BA615" s="896">
        <v>-20.93</v>
      </c>
      <c r="BB615" s="896">
        <v>-12.809999999999999</v>
      </c>
      <c r="BC615" s="896">
        <v>-9.76</v>
      </c>
      <c r="BE615" s="641">
        <v>1996</v>
      </c>
      <c r="BF615" s="922">
        <f t="shared" si="168"/>
        <v>2</v>
      </c>
      <c r="BG615" s="906">
        <v>7.3</v>
      </c>
    </row>
    <row r="616" spans="1:59" ht="11.25" customHeight="1" x14ac:dyDescent="0.2">
      <c r="A616" s="895" t="s">
        <v>3888</v>
      </c>
      <c r="B616" s="899" t="s">
        <v>3889</v>
      </c>
      <c r="C616" s="957" t="s">
        <v>108</v>
      </c>
      <c r="D616" s="957" t="s">
        <v>4355</v>
      </c>
      <c r="E616" s="754">
        <v>6</v>
      </c>
      <c r="F616" s="1235">
        <v>763</v>
      </c>
      <c r="G616" s="1235" t="s">
        <v>106</v>
      </c>
      <c r="H616" s="1235" t="s">
        <v>106</v>
      </c>
      <c r="I616" s="898">
        <v>18.5</v>
      </c>
      <c r="J616" s="669">
        <f t="shared" si="155"/>
        <v>3.4594594594594597</v>
      </c>
      <c r="K616" s="901">
        <v>0.16</v>
      </c>
      <c r="L616" s="911">
        <v>4</v>
      </c>
      <c r="M616" s="660">
        <f t="shared" si="156"/>
        <v>0.64</v>
      </c>
      <c r="N616" s="894" t="s">
        <v>279</v>
      </c>
      <c r="O616" s="756">
        <v>0.14000000000000001</v>
      </c>
      <c r="P616" s="885">
        <v>43657</v>
      </c>
      <c r="Q616" s="885">
        <v>43672</v>
      </c>
      <c r="R616" s="660">
        <f t="shared" si="157"/>
        <v>14.285714285714276</v>
      </c>
      <c r="S616" s="721">
        <f>IF(INDEX(Historical!$D$7:$D$1379,MATCH(B616,Historical!$B$7:$B$1403,0))=0,"n/a",(INDEX(Historical!$C$7:$C$1381,MATCH(B616,Historical!$B$7:$B$1403,0))/INDEX(Historical!$D$7:$D$1379,MATCH(B616,Historical!$B$7:$B$1403,0))-1)*100)</f>
        <v>15.384615384615374</v>
      </c>
      <c r="T616" s="721">
        <f>IF(INDEX(Historical!$F$7:$F$1372,MATCH(B616,Historical!$B$7:$B$1403,0))=0,"n/a",((INDEX(Historical!$C$7:$C$1381,MATCH(B616,Historical!$B$7:$B$1403,0))/INDEX(Historical!$F$7:$F$1372,MATCH(B616,Historical!$B$7:$B$1403,0)))^(1/3)-1)*100)</f>
        <v>24.622517114844044</v>
      </c>
      <c r="U616" s="721">
        <f>IF(INDEX(Historical!$H$7:$H$1372,MATCH(B616,Historical!$B$7:$B$1403,0))=0,"n/a",((INDEX(Historical!$C$7:$C$1381,MATCH(B616,Historical!$B$7:$B$1403,0))/INDEX(Historical!$H$7:$H$1372,MATCH(B616,Historical!$B$7:$B$1403,0)))^(1/5)-1)*100)</f>
        <v>43.096908110525554</v>
      </c>
      <c r="V616" s="721" t="str">
        <f>IF(INDEX(Historical!$O$7:$O$1372,MATCH(B616,Historical!$B$7:$B$1403,0))=0,"n/a",((INDEX(Historical!$C$7:$C$1381,MATCH(B616,Historical!$B$7:$B$1403,0))/INDEX(Historical!$O$7:$O$1372,MATCH(B616,Historical!$B$7:$B$1403,0)))^(1/10)-1)*100)</f>
        <v>n/a</v>
      </c>
      <c r="W616" s="722" t="str">
        <f t="shared" si="158"/>
        <v>n/a</v>
      </c>
      <c r="X616" s="723">
        <f t="shared" si="159"/>
        <v>2.6278602506418016</v>
      </c>
      <c r="Y616" s="688" t="s">
        <v>4139</v>
      </c>
      <c r="Z616" s="669">
        <f t="shared" si="160"/>
        <v>25.806451612903224</v>
      </c>
      <c r="AA616" s="910">
        <f t="shared" si="161"/>
        <v>7.459677419354839</v>
      </c>
      <c r="AB616" s="911">
        <v>12</v>
      </c>
      <c r="AC616" s="889">
        <v>2.48</v>
      </c>
      <c r="AD616" s="889">
        <v>0.28000000000000003</v>
      </c>
      <c r="AE616" s="889">
        <v>3.08</v>
      </c>
      <c r="AF616" s="889">
        <v>1.28</v>
      </c>
      <c r="AG616" s="889">
        <v>16.900000000000002</v>
      </c>
      <c r="AH616" s="889">
        <v>58.699999999999996</v>
      </c>
      <c r="AI616" s="889" t="s">
        <v>136</v>
      </c>
      <c r="AJ616" s="889">
        <v>16.400000000000002</v>
      </c>
      <c r="AK616" s="889">
        <v>26.3</v>
      </c>
      <c r="AL616" s="902">
        <v>245.13</v>
      </c>
      <c r="AM616" s="896">
        <v>8.4</v>
      </c>
      <c r="AN616" s="889">
        <v>0.09</v>
      </c>
      <c r="AO616" s="762">
        <f t="shared" si="162"/>
        <v>39.096690150630174</v>
      </c>
      <c r="AP616" s="763">
        <f t="shared" si="163"/>
        <v>46.556367569985014</v>
      </c>
      <c r="AQ616" s="912">
        <f t="shared" si="164"/>
        <v>-34.856100833874649</v>
      </c>
      <c r="AR616" s="669">
        <f>INDEX(Historical!$C$7:$C$1381,MATCH(B616,Historical!$B$7:$B$1403,0))*IF(AH616="n/a",1.03,IF(AH616&lt;0,1.01,IF(AH616&gt;10,1.1,(1+AH616/100))))</f>
        <v>0.66</v>
      </c>
      <c r="AS616" s="910">
        <f t="shared" si="165"/>
        <v>0.67980000000000007</v>
      </c>
      <c r="AT616" s="910">
        <f t="shared" si="170"/>
        <v>0.74778000000000011</v>
      </c>
      <c r="AU616" s="910">
        <f t="shared" si="170"/>
        <v>0.82255800000000023</v>
      </c>
      <c r="AV616" s="910">
        <f t="shared" si="170"/>
        <v>0.90481380000000033</v>
      </c>
      <c r="AW616" s="669">
        <f t="shared" si="166"/>
        <v>3.8149518000000007</v>
      </c>
      <c r="AX616" s="770">
        <f t="shared" si="167"/>
        <v>20.621361081081087</v>
      </c>
      <c r="AY616" s="959">
        <v>0.75</v>
      </c>
      <c r="AZ616" s="896">
        <v>4.25</v>
      </c>
      <c r="BA616" s="896">
        <v>-20.04</v>
      </c>
      <c r="BB616" s="896">
        <v>-14.84</v>
      </c>
      <c r="BC616" s="896">
        <v>-11.87</v>
      </c>
      <c r="BE616" s="641">
        <v>2014</v>
      </c>
      <c r="BF616" s="922">
        <f t="shared" si="168"/>
        <v>0</v>
      </c>
      <c r="BG616" s="906">
        <v>1.7999999999999998</v>
      </c>
    </row>
    <row r="617" spans="1:59" s="796" customFormat="1" ht="11.25" customHeight="1" x14ac:dyDescent="0.2">
      <c r="A617" s="777" t="s">
        <v>1534</v>
      </c>
      <c r="B617" s="804" t="s">
        <v>1535</v>
      </c>
      <c r="C617" s="957" t="s">
        <v>123</v>
      </c>
      <c r="D617" s="957" t="s">
        <v>4358</v>
      </c>
      <c r="E617" s="778">
        <v>9</v>
      </c>
      <c r="F617" s="1235">
        <v>438</v>
      </c>
      <c r="G617" s="1234" t="s">
        <v>106</v>
      </c>
      <c r="H617" s="1234" t="s">
        <v>106</v>
      </c>
      <c r="I617" s="779">
        <v>90.62</v>
      </c>
      <c r="J617" s="780">
        <f t="shared" si="155"/>
        <v>3.4870889428382257</v>
      </c>
      <c r="K617" s="781">
        <v>0.79</v>
      </c>
      <c r="L617" s="782">
        <v>4</v>
      </c>
      <c r="M617" s="783">
        <f t="shared" si="156"/>
        <v>3.16</v>
      </c>
      <c r="N617" s="784" t="s">
        <v>181</v>
      </c>
      <c r="O617" s="785">
        <v>0.63</v>
      </c>
      <c r="P617" s="805">
        <v>43265</v>
      </c>
      <c r="Q617" s="805">
        <v>43294</v>
      </c>
      <c r="R617" s="783">
        <f t="shared" si="157"/>
        <v>25.396825396825403</v>
      </c>
      <c r="S617" s="721">
        <f>IF(INDEX(Historical!$D$7:$D$1379,MATCH(B617,Historical!$B$7:$B$1403,0))=0,"n/a",(INDEX(Historical!$C$7:$C$1381,MATCH(B617,Historical!$B$7:$B$1403,0))/INDEX(Historical!$D$7:$D$1379,MATCH(B617,Historical!$B$7:$B$1403,0))-1)*100)</f>
        <v>11.267605633802823</v>
      </c>
      <c r="T617" s="721">
        <f>IF(INDEX(Historical!$F$7:$F$1372,MATCH(B617,Historical!$B$7:$B$1403,0))=0,"n/a",((INDEX(Historical!$C$7:$C$1381,MATCH(B617,Historical!$B$7:$B$1403,0))/INDEX(Historical!$F$7:$F$1372,MATCH(B617,Historical!$B$7:$B$1403,0)))^(1/3)-1)*100)</f>
        <v>11.493807086465591</v>
      </c>
      <c r="U617" s="721">
        <f>IF(INDEX(Historical!$H$7:$H$1372,MATCH(B617,Historical!$B$7:$B$1403,0))=0,"n/a",((INDEX(Historical!$C$7:$C$1381,MATCH(B617,Historical!$B$7:$B$1403,0))/INDEX(Historical!$H$7:$H$1372,MATCH(B617,Historical!$B$7:$B$1403,0)))^(1/5)-1)*100)</f>
        <v>14.581214173830027</v>
      </c>
      <c r="V617" s="721">
        <f>IF(INDEX(Historical!$O$7:$O$1372,MATCH(B617,Historical!$B$7:$B$1403,0))=0,"n/a",((INDEX(Historical!$C$7:$C$1381,MATCH(B617,Historical!$B$7:$B$1403,0))/INDEX(Historical!$O$7:$O$1372,MATCH(B617,Historical!$B$7:$B$1403,0)))^(1/10)-1)*100)</f>
        <v>15.468249491462194</v>
      </c>
      <c r="W617" s="722">
        <f t="shared" si="158"/>
        <v>0.94265444721965652</v>
      </c>
      <c r="X617" s="723">
        <f t="shared" si="159"/>
        <v>1.2790538748973708</v>
      </c>
      <c r="Y617" s="958" t="s">
        <v>4514</v>
      </c>
      <c r="Z617" s="780">
        <f t="shared" si="160"/>
        <v>43.051771117166219</v>
      </c>
      <c r="AA617" s="788">
        <f t="shared" si="161"/>
        <v>12.346049046321527</v>
      </c>
      <c r="AB617" s="782">
        <v>12</v>
      </c>
      <c r="AC617" s="789">
        <v>7.34</v>
      </c>
      <c r="AD617" s="789">
        <v>2.4700000000000002</v>
      </c>
      <c r="AE617" s="789">
        <v>1.22</v>
      </c>
      <c r="AF617" s="789">
        <v>2.8</v>
      </c>
      <c r="AG617" s="789">
        <v>27.500000000000004</v>
      </c>
      <c r="AH617" s="789">
        <v>34.699999999999996</v>
      </c>
      <c r="AI617" s="789">
        <v>0.16999999999999998</v>
      </c>
      <c r="AJ617" s="789">
        <v>11.4</v>
      </c>
      <c r="AK617" s="789">
        <v>5</v>
      </c>
      <c r="AL617" s="790">
        <v>8510</v>
      </c>
      <c r="AM617" s="791">
        <v>0.1</v>
      </c>
      <c r="AN617" s="789">
        <v>0.83</v>
      </c>
      <c r="AO617" s="792">
        <f t="shared" si="162"/>
        <v>5.7222540703467271</v>
      </c>
      <c r="AP617" s="793">
        <f t="shared" si="163"/>
        <v>18.068303116668254</v>
      </c>
      <c r="AQ617" s="794">
        <f t="shared" si="164"/>
        <v>23.951491102501276</v>
      </c>
      <c r="AR617" s="669">
        <f>INDEX(Historical!$C$7:$C$1381,MATCH(B617,Historical!$B$7:$B$1403,0))*IF(AH617="n/a",1.03,IF(AH617&lt;0,1.01,IF(AH617&gt;10,1.1,(1+AH617/100))))</f>
        <v>3.4760000000000004</v>
      </c>
      <c r="AS617" s="788">
        <f t="shared" si="165"/>
        <v>3.4819092000000005</v>
      </c>
      <c r="AT617" s="788">
        <f t="shared" si="170"/>
        <v>3.6560046600000007</v>
      </c>
      <c r="AU617" s="788">
        <f t="shared" si="170"/>
        <v>3.8388048930000007</v>
      </c>
      <c r="AV617" s="788">
        <f t="shared" si="170"/>
        <v>4.0307451376500012</v>
      </c>
      <c r="AW617" s="780">
        <f t="shared" si="166"/>
        <v>18.483463890650004</v>
      </c>
      <c r="AX617" s="795">
        <f t="shared" si="167"/>
        <v>20.396671695707351</v>
      </c>
      <c r="AY617" s="960">
        <v>1.7</v>
      </c>
      <c r="AZ617" s="791">
        <v>3.15</v>
      </c>
      <c r="BA617" s="791">
        <v>-21.05</v>
      </c>
      <c r="BB617" s="791">
        <v>-13.56</v>
      </c>
      <c r="BC617" s="791">
        <v>-12.22</v>
      </c>
      <c r="BD617" s="933"/>
      <c r="BE617" s="641">
        <v>2011</v>
      </c>
      <c r="BF617" s="922">
        <f t="shared" si="168"/>
        <v>0</v>
      </c>
      <c r="BG617" s="847">
        <v>11.3</v>
      </c>
    </row>
    <row r="618" spans="1:59" ht="11.25" customHeight="1" x14ac:dyDescent="0.2">
      <c r="A618" s="887" t="s">
        <v>3809</v>
      </c>
      <c r="B618" s="899" t="s">
        <v>3810</v>
      </c>
      <c r="C618" s="957" t="s">
        <v>246</v>
      </c>
      <c r="D618" s="957" t="s">
        <v>4333</v>
      </c>
      <c r="E618" s="754">
        <v>6</v>
      </c>
      <c r="F618" s="1235">
        <v>752</v>
      </c>
      <c r="G618" s="1158" t="s">
        <v>106</v>
      </c>
      <c r="H618" s="1158" t="s">
        <v>106</v>
      </c>
      <c r="I618" s="898">
        <v>57.6</v>
      </c>
      <c r="J618" s="669">
        <f t="shared" si="155"/>
        <v>3.8888888888888888</v>
      </c>
      <c r="K618" s="901">
        <v>0.56000000000000005</v>
      </c>
      <c r="L618" s="911">
        <v>4</v>
      </c>
      <c r="M618" s="660">
        <f t="shared" si="156"/>
        <v>2.2400000000000002</v>
      </c>
      <c r="N618" s="894" t="s">
        <v>4069</v>
      </c>
      <c r="O618" s="756">
        <v>0.5</v>
      </c>
      <c r="P618" s="636">
        <v>43567</v>
      </c>
      <c r="Q618" s="636">
        <v>43581</v>
      </c>
      <c r="R618" s="660">
        <f t="shared" si="157"/>
        <v>12.000000000000011</v>
      </c>
      <c r="S618" s="721">
        <f>IF(INDEX(Historical!$D$7:$D$1379,MATCH(B618,Historical!$B$7:$B$1403,0))=0,"n/a",(INDEX(Historical!$C$7:$C$1381,MATCH(B618,Historical!$B$7:$B$1403,0))/INDEX(Historical!$D$7:$D$1379,MATCH(B618,Historical!$B$7:$B$1403,0))-1)*100)</f>
        <v>12.000000000000011</v>
      </c>
      <c r="T618" s="721">
        <f>IF(INDEX(Historical!$F$7:$F$1372,MATCH(B618,Historical!$B$7:$B$1403,0))=0,"n/a",((INDEX(Historical!$C$7:$C$1381,MATCH(B618,Historical!$B$7:$B$1403,0))/INDEX(Historical!$F$7:$F$1372,MATCH(B618,Historical!$B$7:$B$1403,0)))^(1/3)-1)*100)</f>
        <v>44.010973100705428</v>
      </c>
      <c r="U618" s="721">
        <f>IF(INDEX(Historical!$H$7:$H$1372,MATCH(B618,Historical!$B$7:$B$1403,0))=0,"n/a",((INDEX(Historical!$C$7:$C$1381,MATCH(B618,Historical!$B$7:$B$1403,0))/INDEX(Historical!$H$7:$H$1372,MATCH(B618,Historical!$B$7:$B$1403,0)))^(1/5)-1)*100)</f>
        <v>41.313019762581192</v>
      </c>
      <c r="V618" s="721" t="str">
        <f>IF(INDEX(Historical!$O$7:$O$1372,MATCH(B618,Historical!$B$7:$B$1403,0))=0,"n/a",((INDEX(Historical!$C$7:$C$1381,MATCH(B618,Historical!$B$7:$B$1403,0))/INDEX(Historical!$O$7:$O$1372,MATCH(B618,Historical!$B$7:$B$1403,0)))^(1/10)-1)*100)</f>
        <v>n/a</v>
      </c>
      <c r="W618" s="722" t="str">
        <f t="shared" si="158"/>
        <v>n/a</v>
      </c>
      <c r="X618" s="723">
        <f t="shared" si="159"/>
        <v>1.9766995101713489</v>
      </c>
      <c r="Y618" s="682"/>
      <c r="Z618" s="669">
        <f t="shared" si="160"/>
        <v>57.881136950904398</v>
      </c>
      <c r="AA618" s="910">
        <f t="shared" si="161"/>
        <v>14.883720930232558</v>
      </c>
      <c r="AB618" s="911">
        <v>1</v>
      </c>
      <c r="AC618" s="889">
        <v>3.87</v>
      </c>
      <c r="AD618" s="889">
        <v>5.14</v>
      </c>
      <c r="AE618" s="889">
        <v>0.48</v>
      </c>
      <c r="AF618" s="889">
        <v>3.51</v>
      </c>
      <c r="AG618" s="889">
        <v>22.2</v>
      </c>
      <c r="AH618" s="889">
        <v>-20.3</v>
      </c>
      <c r="AI618" s="889">
        <v>23.04</v>
      </c>
      <c r="AJ618" s="889">
        <v>20.9</v>
      </c>
      <c r="AK618" s="889">
        <v>2.9000000000000004</v>
      </c>
      <c r="AL618" s="902">
        <v>899.71</v>
      </c>
      <c r="AM618" s="896">
        <v>3.5999999999999996</v>
      </c>
      <c r="AN618" s="889">
        <v>0.72</v>
      </c>
      <c r="AO618" s="762">
        <f t="shared" si="162"/>
        <v>30.318187721237521</v>
      </c>
      <c r="AP618" s="763">
        <f t="shared" si="163"/>
        <v>45.201908651470077</v>
      </c>
      <c r="AQ618" s="912">
        <f t="shared" si="164"/>
        <v>52.376522637717351</v>
      </c>
      <c r="AR618" s="669">
        <f>INDEX(Historical!$C$7:$C$1381,MATCH(B618,Historical!$B$7:$B$1403,0))*IF(AH618="n/a",1.03,IF(AH618&lt;0,1.01,IF(AH618&gt;10,1.1,(1+AH618/100))))</f>
        <v>2.2624000000000004</v>
      </c>
      <c r="AS618" s="910">
        <f t="shared" si="165"/>
        <v>2.4886400000000006</v>
      </c>
      <c r="AT618" s="910">
        <f t="shared" si="170"/>
        <v>2.5608105600000006</v>
      </c>
      <c r="AU618" s="910">
        <f t="shared" si="170"/>
        <v>2.6350740662400005</v>
      </c>
      <c r="AV618" s="910">
        <f t="shared" si="170"/>
        <v>2.7114912141609602</v>
      </c>
      <c r="AW618" s="669">
        <f t="shared" si="166"/>
        <v>12.658415840400961</v>
      </c>
      <c r="AX618" s="770">
        <f t="shared" si="167"/>
        <v>21.976416389585001</v>
      </c>
      <c r="AY618" s="959">
        <v>0.87</v>
      </c>
      <c r="AZ618" s="896">
        <v>7.42</v>
      </c>
      <c r="BA618" s="896">
        <v>-50.7</v>
      </c>
      <c r="BB618" s="896">
        <v>-10.639999999999999</v>
      </c>
      <c r="BC618" s="896">
        <v>-28.24</v>
      </c>
      <c r="BE618" s="641">
        <v>2014</v>
      </c>
      <c r="BF618" s="922">
        <f t="shared" si="168"/>
        <v>0</v>
      </c>
      <c r="BG618" s="906">
        <v>5.3</v>
      </c>
    </row>
    <row r="619" spans="1:59" ht="11.25" customHeight="1" x14ac:dyDescent="0.2">
      <c r="A619" s="887" t="s">
        <v>3894</v>
      </c>
      <c r="B619" s="899" t="s">
        <v>3895</v>
      </c>
      <c r="C619" s="957" t="s">
        <v>4335</v>
      </c>
      <c r="D619" s="957" t="s">
        <v>4336</v>
      </c>
      <c r="E619" s="754">
        <v>7</v>
      </c>
      <c r="F619" s="1235">
        <v>729</v>
      </c>
      <c r="G619" s="1235" t="s">
        <v>106</v>
      </c>
      <c r="H619" s="1235" t="s">
        <v>106</v>
      </c>
      <c r="I619" s="898">
        <v>84.28</v>
      </c>
      <c r="J619" s="669">
        <f t="shared" si="155"/>
        <v>2.7527289985761745</v>
      </c>
      <c r="K619" s="901">
        <v>0.57999999999999996</v>
      </c>
      <c r="L619" s="911">
        <v>4</v>
      </c>
      <c r="M619" s="660">
        <f t="shared" si="156"/>
        <v>2.3199999999999998</v>
      </c>
      <c r="N619" s="894" t="s">
        <v>151</v>
      </c>
      <c r="O619" s="756">
        <v>0.53</v>
      </c>
      <c r="P619" s="885">
        <v>43903</v>
      </c>
      <c r="Q619" s="885">
        <v>43921</v>
      </c>
      <c r="R619" s="660">
        <f t="shared" si="157"/>
        <v>9.4339622641509298</v>
      </c>
      <c r="S619" s="721">
        <f>IF(INDEX(Historical!$D$7:$D$1379,MATCH(B619,Historical!$B$7:$B$1403,0))=0,"n/a",(INDEX(Historical!$C$7:$C$1381,MATCH(B619,Historical!$B$7:$B$1403,0))/INDEX(Historical!$D$7:$D$1379,MATCH(B619,Historical!$B$7:$B$1403,0))-1)*100)</f>
        <v>10.416666666666675</v>
      </c>
      <c r="T619" s="721">
        <f>IF(INDEX(Historical!$F$7:$F$1372,MATCH(B619,Historical!$B$7:$B$1403,0))=0,"n/a",((INDEX(Historical!$C$7:$C$1381,MATCH(B619,Historical!$B$7:$B$1403,0))/INDEX(Historical!$F$7:$F$1372,MATCH(B619,Historical!$B$7:$B$1403,0)))^(1/3)-1)*100)</f>
        <v>8.062628338793342</v>
      </c>
      <c r="U619" s="721">
        <f>IF(INDEX(Historical!$H$7:$H$1372,MATCH(B619,Historical!$B$7:$B$1403,0))=0,"n/a",((INDEX(Historical!$C$7:$C$1381,MATCH(B619,Historical!$B$7:$B$1403,0))/INDEX(Historical!$H$7:$H$1372,MATCH(B619,Historical!$B$7:$B$1403,0)))^(1/5)-1)*100)</f>
        <v>9.9391528026234965</v>
      </c>
      <c r="V619" s="721">
        <f>IF(INDEX(Historical!$O$7:$O$1372,MATCH(B619,Historical!$B$7:$B$1403,0))=0,"n/a",((INDEX(Historical!$C$7:$C$1381,MATCH(B619,Historical!$B$7:$B$1403,0))/INDEX(Historical!$O$7:$O$1372,MATCH(B619,Historical!$B$7:$B$1403,0)))^(1/10)-1)*100)</f>
        <v>6.5888517787053402</v>
      </c>
      <c r="W619" s="722">
        <f t="shared" si="158"/>
        <v>1.508480253683361</v>
      </c>
      <c r="X619" s="723">
        <f t="shared" si="159"/>
        <v>0.65389163175154585</v>
      </c>
      <c r="Y619" s="691"/>
      <c r="Z619" s="669">
        <f t="shared" si="160"/>
        <v>93.172690763052188</v>
      </c>
      <c r="AA619" s="910">
        <f t="shared" si="161"/>
        <v>33.847389558232926</v>
      </c>
      <c r="AB619" s="911">
        <v>12</v>
      </c>
      <c r="AC619" s="889">
        <v>2.4900000000000002</v>
      </c>
      <c r="AD619" s="889" t="s">
        <v>136</v>
      </c>
      <c r="AE619" s="889">
        <v>18.64</v>
      </c>
      <c r="AF619" s="889">
        <v>2.36</v>
      </c>
      <c r="AG619" s="889">
        <v>7.0000000000000009</v>
      </c>
      <c r="AH619" s="889">
        <v>-13.700000000000001</v>
      </c>
      <c r="AI619" s="889">
        <v>10.290000000000001</v>
      </c>
      <c r="AJ619" s="889">
        <v>15.2</v>
      </c>
      <c r="AK619" s="889">
        <v>-6.05</v>
      </c>
      <c r="AL619" s="902">
        <v>62090</v>
      </c>
      <c r="AM619" s="896">
        <v>0.54</v>
      </c>
      <c r="AN619" s="889">
        <v>0.53</v>
      </c>
      <c r="AO619" s="762">
        <f t="shared" si="162"/>
        <v>-21.155507757033256</v>
      </c>
      <c r="AP619" s="763">
        <f t="shared" si="163"/>
        <v>12.691881801199671</v>
      </c>
      <c r="AQ619" s="912">
        <f t="shared" si="164"/>
        <v>88.42014442602553</v>
      </c>
      <c r="AR619" s="669">
        <f>INDEX(Historical!$C$7:$C$1381,MATCH(B619,Historical!$B$7:$B$1403,0))*IF(AH619="n/a",1.03,IF(AH619&lt;0,1.01,IF(AH619&gt;10,1.1,(1+AH619/100))))</f>
        <v>2.1412</v>
      </c>
      <c r="AS619" s="910">
        <f t="shared" si="165"/>
        <v>2.3553200000000003</v>
      </c>
      <c r="AT619" s="910">
        <f t="shared" si="170"/>
        <v>2.3788732000000001</v>
      </c>
      <c r="AU619" s="910">
        <f t="shared" si="170"/>
        <v>2.402661932</v>
      </c>
      <c r="AV619" s="910">
        <f t="shared" si="170"/>
        <v>2.4266885513199998</v>
      </c>
      <c r="AW619" s="669">
        <f t="shared" si="166"/>
        <v>11.70474368332</v>
      </c>
      <c r="AX619" s="770">
        <f t="shared" si="167"/>
        <v>13.887925585334598</v>
      </c>
      <c r="AY619" s="959">
        <v>1.1200000000000001</v>
      </c>
      <c r="AZ619" s="896">
        <v>22.220000000000002</v>
      </c>
      <c r="BA619" s="896">
        <v>-15.540000000000001</v>
      </c>
      <c r="BB619" s="896">
        <v>-8.74</v>
      </c>
      <c r="BC619" s="896">
        <v>-1.8900000000000001</v>
      </c>
      <c r="BE619" s="641">
        <v>2014</v>
      </c>
      <c r="BF619" s="922">
        <f t="shared" si="168"/>
        <v>0</v>
      </c>
      <c r="BG619" s="906">
        <v>4</v>
      </c>
    </row>
    <row r="620" spans="1:59" ht="11.25" customHeight="1" x14ac:dyDescent="0.2">
      <c r="A620" s="887" t="s">
        <v>1123</v>
      </c>
      <c r="B620" s="899" t="s">
        <v>1124</v>
      </c>
      <c r="C620" s="957" t="s">
        <v>112</v>
      </c>
      <c r="D620" s="957" t="s">
        <v>212</v>
      </c>
      <c r="E620" s="754">
        <v>11</v>
      </c>
      <c r="F620" s="1235">
        <v>340</v>
      </c>
      <c r="G620" s="1235" t="s">
        <v>115</v>
      </c>
      <c r="H620" s="1235" t="s">
        <v>115</v>
      </c>
      <c r="I620" s="898">
        <v>43.53</v>
      </c>
      <c r="J620" s="669">
        <f t="shared" si="155"/>
        <v>2.5729382035377899</v>
      </c>
      <c r="K620" s="901">
        <v>0.28000000000000003</v>
      </c>
      <c r="L620" s="911">
        <v>4</v>
      </c>
      <c r="M620" s="660">
        <f t="shared" si="156"/>
        <v>1.1200000000000001</v>
      </c>
      <c r="N620" s="894" t="s">
        <v>319</v>
      </c>
      <c r="O620" s="756">
        <v>0.27250000000000002</v>
      </c>
      <c r="P620" s="885">
        <v>43909</v>
      </c>
      <c r="Q620" s="885">
        <v>43921</v>
      </c>
      <c r="R620" s="660">
        <f t="shared" si="157"/>
        <v>2.7522935779816535</v>
      </c>
      <c r="S620" s="721">
        <f>IF(INDEX(Historical!$D$7:$D$1379,MATCH(B620,Historical!$B$7:$B$1403,0))=0,"n/a",(INDEX(Historical!$C$7:$C$1381,MATCH(B620,Historical!$B$7:$B$1403,0))/INDEX(Historical!$D$7:$D$1379,MATCH(B620,Historical!$B$7:$B$1403,0))-1)*100)</f>
        <v>2.8301886792452935</v>
      </c>
      <c r="T620" s="721">
        <f>IF(INDEX(Historical!$F$7:$F$1372,MATCH(B620,Historical!$B$7:$B$1403,0))=0,"n/a",((INDEX(Historical!$C$7:$C$1381,MATCH(B620,Historical!$B$7:$B$1403,0))/INDEX(Historical!$F$7:$F$1372,MATCH(B620,Historical!$B$7:$B$1403,0)))^(1/3)-1)*100)</f>
        <v>5.0589077790132775</v>
      </c>
      <c r="U620" s="721">
        <f>IF(INDEX(Historical!$H$7:$H$1372,MATCH(B620,Historical!$B$7:$B$1403,0))=0,"n/a",((INDEX(Historical!$C$7:$C$1381,MATCH(B620,Historical!$B$7:$B$1403,0))/INDEX(Historical!$H$7:$H$1372,MATCH(B620,Historical!$B$7:$B$1403,0)))^(1/5)-1)*100)</f>
        <v>4.6119864944856648</v>
      </c>
      <c r="V620" s="721" t="str">
        <f>IF(INDEX(Historical!$O$7:$O$1372,MATCH(B620,Historical!$B$7:$B$1403,0))=0,"n/a",((INDEX(Historical!$C$7:$C$1381,MATCH(B620,Historical!$B$7:$B$1403,0))/INDEX(Historical!$O$7:$O$1372,MATCH(B620,Historical!$B$7:$B$1403,0)))^(1/10)-1)*100)</f>
        <v>n/a</v>
      </c>
      <c r="W620" s="722" t="str">
        <f t="shared" si="158"/>
        <v>n/a</v>
      </c>
      <c r="X620" s="723">
        <f t="shared" si="159"/>
        <v>0.15528574055507288</v>
      </c>
      <c r="Y620" s="679"/>
      <c r="Z620" s="669">
        <f t="shared" si="160"/>
        <v>49.557522123893818</v>
      </c>
      <c r="AA620" s="910">
        <f t="shared" si="161"/>
        <v>19.261061946902657</v>
      </c>
      <c r="AB620" s="911">
        <v>12</v>
      </c>
      <c r="AC620" s="889">
        <v>2.2599999999999998</v>
      </c>
      <c r="AD620" s="889">
        <v>1.28</v>
      </c>
      <c r="AE620" s="889">
        <v>1.77</v>
      </c>
      <c r="AF620" s="889">
        <v>3.31</v>
      </c>
      <c r="AG620" s="889">
        <v>12.8</v>
      </c>
      <c r="AH620" s="889">
        <v>-44.1</v>
      </c>
      <c r="AI620" s="889">
        <v>7.1</v>
      </c>
      <c r="AJ620" s="889">
        <v>29.7</v>
      </c>
      <c r="AK620" s="889">
        <v>15</v>
      </c>
      <c r="AL620" s="902">
        <v>994.23</v>
      </c>
      <c r="AM620" s="896">
        <v>0.6</v>
      </c>
      <c r="AN620" s="889">
        <v>1.01</v>
      </c>
      <c r="AO620" s="762">
        <f t="shared" si="162"/>
        <v>-12.076137248879203</v>
      </c>
      <c r="AP620" s="763">
        <f t="shared" si="163"/>
        <v>7.1849246980234547</v>
      </c>
      <c r="AQ620" s="912">
        <f t="shared" si="164"/>
        <v>68.330514886303106</v>
      </c>
      <c r="AR620" s="669">
        <f>INDEX(Historical!$C$7:$C$1381,MATCH(B620,Historical!$B$7:$B$1403,0))*IF(AH620="n/a",1.03,IF(AH620&lt;0,1.01,IF(AH620&gt;10,1.1,(1+AH620/100))))</f>
        <v>1.1009</v>
      </c>
      <c r="AS620" s="910">
        <f t="shared" si="165"/>
        <v>1.1790638999999998</v>
      </c>
      <c r="AT620" s="910">
        <f t="shared" si="170"/>
        <v>1.29697029</v>
      </c>
      <c r="AU620" s="910">
        <f t="shared" si="170"/>
        <v>1.4266673190000001</v>
      </c>
      <c r="AV620" s="910">
        <f t="shared" si="170"/>
        <v>1.5693340509000002</v>
      </c>
      <c r="AW620" s="669">
        <f t="shared" si="166"/>
        <v>6.5729355599000003</v>
      </c>
      <c r="AX620" s="770">
        <f t="shared" si="167"/>
        <v>15.099783045945326</v>
      </c>
      <c r="AY620" s="959">
        <v>0.52</v>
      </c>
      <c r="AZ620" s="896">
        <v>24.16</v>
      </c>
      <c r="BA620" s="896">
        <v>-23.48</v>
      </c>
      <c r="BB620" s="896">
        <v>-19.439999999999998</v>
      </c>
      <c r="BC620" s="896">
        <v>-6.01</v>
      </c>
      <c r="BE620" s="641">
        <v>2010</v>
      </c>
      <c r="BF620" s="922">
        <f t="shared" si="168"/>
        <v>0</v>
      </c>
      <c r="BG620" s="906">
        <v>5.2</v>
      </c>
    </row>
    <row r="621" spans="1:59" ht="11.25" customHeight="1" x14ac:dyDescent="0.2">
      <c r="A621" s="887" t="s">
        <v>732</v>
      </c>
      <c r="B621" s="899" t="s">
        <v>733</v>
      </c>
      <c r="C621" s="957" t="s">
        <v>128</v>
      </c>
      <c r="D621" s="957" t="s">
        <v>126</v>
      </c>
      <c r="E621" s="754">
        <v>12</v>
      </c>
      <c r="F621" s="1235">
        <v>302</v>
      </c>
      <c r="G621" s="1235" t="s">
        <v>115</v>
      </c>
      <c r="H621" s="1235" t="s">
        <v>115</v>
      </c>
      <c r="I621" s="898">
        <v>81.87</v>
      </c>
      <c r="J621" s="669">
        <f t="shared" si="155"/>
        <v>5.7163796262367157</v>
      </c>
      <c r="K621" s="901">
        <v>1.17</v>
      </c>
      <c r="L621" s="911">
        <v>4</v>
      </c>
      <c r="M621" s="660">
        <f t="shared" si="156"/>
        <v>4.68</v>
      </c>
      <c r="N621" s="894" t="s">
        <v>111</v>
      </c>
      <c r="O621" s="756">
        <v>1.1399999999999999</v>
      </c>
      <c r="P621" s="885">
        <v>43732</v>
      </c>
      <c r="Q621" s="885">
        <v>43749</v>
      </c>
      <c r="R621" s="660">
        <f t="shared" si="157"/>
        <v>2.6315789473684239</v>
      </c>
      <c r="S621" s="721">
        <f>IF(INDEX(Historical!$D$7:$D$1379,MATCH(B621,Historical!$B$7:$B$1403,0))=0,"n/a",(INDEX(Historical!$C$7:$C$1381,MATCH(B621,Historical!$B$7:$B$1403,0))/INDEX(Historical!$D$7:$D$1379,MATCH(B621,Historical!$B$7:$B$1403,0))-1)*100)</f>
        <v>3.8461538461538547</v>
      </c>
      <c r="T621" s="721">
        <f>IF(INDEX(Historical!$F$7:$F$1372,MATCH(B621,Historical!$B$7:$B$1403,0))=0,"n/a",((INDEX(Historical!$C$7:$C$1381,MATCH(B621,Historical!$B$7:$B$1403,0))/INDEX(Historical!$F$7:$F$1372,MATCH(B621,Historical!$B$7:$B$1403,0)))^(1/3)-1)*100)</f>
        <v>3.8348029193370436</v>
      </c>
      <c r="U621" s="721">
        <f>IF(INDEX(Historical!$H$7:$H$1372,MATCH(B621,Historical!$B$7:$B$1403,0))=0,"n/a",((INDEX(Historical!$C$7:$C$1381,MATCH(B621,Historical!$B$7:$B$1403,0))/INDEX(Historical!$H$7:$H$1372,MATCH(B621,Historical!$B$7:$B$1403,0)))^(1/5)-1)*100)</f>
        <v>3.418013642250517</v>
      </c>
      <c r="V621" s="721">
        <f>IF(INDEX(Historical!$O$7:$O$1372,MATCH(B621,Historical!$B$7:$B$1403,0))=0,"n/a",((INDEX(Historical!$C$7:$C$1381,MATCH(B621,Historical!$B$7:$B$1403,0))/INDEX(Historical!$O$7:$O$1372,MATCH(B621,Historical!$B$7:$B$1403,0)))^(1/10)-1)*100)</f>
        <v>7.6314027598324286</v>
      </c>
      <c r="W621" s="722">
        <f t="shared" si="158"/>
        <v>0.44788798990417461</v>
      </c>
      <c r="X621" s="723" t="str">
        <f t="shared" si="159"/>
        <v>n/a</v>
      </c>
      <c r="Y621" s="899"/>
      <c r="Z621" s="669">
        <f t="shared" si="160"/>
        <v>101.51843817787419</v>
      </c>
      <c r="AA621" s="910">
        <f t="shared" si="161"/>
        <v>17.759219088937094</v>
      </c>
      <c r="AB621" s="911">
        <v>12</v>
      </c>
      <c r="AC621" s="889">
        <v>4.6100000000000003</v>
      </c>
      <c r="AD621" s="889">
        <v>2.15</v>
      </c>
      <c r="AE621" s="889">
        <v>4.17</v>
      </c>
      <c r="AF621" s="889" t="s">
        <v>136</v>
      </c>
      <c r="AG621" s="889">
        <v>-62.7</v>
      </c>
      <c r="AH621" s="889">
        <v>-9.6</v>
      </c>
      <c r="AI621" s="889">
        <v>8.57</v>
      </c>
      <c r="AJ621" s="889">
        <v>-0.70000000000000007</v>
      </c>
      <c r="AK621" s="889">
        <v>8.25</v>
      </c>
      <c r="AL621" s="902">
        <v>124260</v>
      </c>
      <c r="AM621" s="896">
        <v>0.2</v>
      </c>
      <c r="AN621" s="889" t="s">
        <v>136</v>
      </c>
      <c r="AO621" s="762">
        <f t="shared" si="162"/>
        <v>-8.6248258204498605</v>
      </c>
      <c r="AP621" s="763">
        <f t="shared" si="163"/>
        <v>9.1343932684872335</v>
      </c>
      <c r="AQ621" s="912" t="str">
        <f t="shared" si="164"/>
        <v>n/a</v>
      </c>
      <c r="AR621" s="669">
        <f>INDEX(Historical!$C$7:$C$1381,MATCH(B621,Historical!$B$7:$B$1403,0))*IF(AH621="n/a",1.03,IF(AH621&lt;0,1.01,IF(AH621&gt;10,1.1,(1+AH621/100))))</f>
        <v>4.6358999999999995</v>
      </c>
      <c r="AS621" s="910">
        <f t="shared" si="165"/>
        <v>5.0331966299999999</v>
      </c>
      <c r="AT621" s="910">
        <f t="shared" si="170"/>
        <v>5.4484353519750002</v>
      </c>
      <c r="AU621" s="910">
        <f t="shared" si="170"/>
        <v>5.8979312685129379</v>
      </c>
      <c r="AV621" s="910">
        <f t="shared" si="170"/>
        <v>6.3845105981652557</v>
      </c>
      <c r="AW621" s="669">
        <f t="shared" si="166"/>
        <v>27.399973848653193</v>
      </c>
      <c r="AX621" s="770">
        <f t="shared" si="167"/>
        <v>33.467660740995711</v>
      </c>
      <c r="AY621" s="959">
        <v>1.06</v>
      </c>
      <c r="AZ621" s="896">
        <v>18.190000000000001</v>
      </c>
      <c r="BA621" s="896">
        <v>-11.72</v>
      </c>
      <c r="BB621" s="896">
        <v>-5.3100000000000005</v>
      </c>
      <c r="BC621" s="896">
        <v>0.02</v>
      </c>
      <c r="BE621" s="641">
        <v>2008</v>
      </c>
      <c r="BF621" s="922">
        <f t="shared" si="168"/>
        <v>1</v>
      </c>
      <c r="BG621" s="906">
        <v>17.7</v>
      </c>
    </row>
    <row r="622" spans="1:59" ht="11.25" customHeight="1" x14ac:dyDescent="0.2">
      <c r="A622" s="895" t="s">
        <v>1566</v>
      </c>
      <c r="B622" s="899" t="s">
        <v>1567</v>
      </c>
      <c r="C622" s="957" t="s">
        <v>108</v>
      </c>
      <c r="D622" s="957" t="s">
        <v>4355</v>
      </c>
      <c r="E622" s="754">
        <v>10</v>
      </c>
      <c r="F622" s="1235">
        <v>345</v>
      </c>
      <c r="G622" s="1214" t="s">
        <v>106</v>
      </c>
      <c r="H622" s="1214" t="s">
        <v>106</v>
      </c>
      <c r="I622" s="898">
        <v>28.5</v>
      </c>
      <c r="J622" s="669">
        <f t="shared" si="155"/>
        <v>3.0877192982456143</v>
      </c>
      <c r="K622" s="901">
        <v>0.22</v>
      </c>
      <c r="L622" s="911">
        <v>4</v>
      </c>
      <c r="M622" s="660">
        <f t="shared" si="156"/>
        <v>0.88</v>
      </c>
      <c r="N622" s="894" t="s">
        <v>319</v>
      </c>
      <c r="O622" s="756">
        <v>0.21</v>
      </c>
      <c r="P622" s="636">
        <v>43542</v>
      </c>
      <c r="Q622" s="636">
        <v>43553</v>
      </c>
      <c r="R622" s="660">
        <f t="shared" si="157"/>
        <v>4.7619047619047663</v>
      </c>
      <c r="S622" s="721">
        <f>IF(INDEX(Historical!$D$7:$D$1379,MATCH(B622,Historical!$B$7:$B$1403,0))=0,"n/a",(INDEX(Historical!$C$7:$C$1381,MATCH(B622,Historical!$B$7:$B$1403,0))/INDEX(Historical!$D$7:$D$1379,MATCH(B622,Historical!$B$7:$B$1403,0))-1)*100)</f>
        <v>4.7619047619047672</v>
      </c>
      <c r="T622" s="721">
        <f>IF(INDEX(Historical!$F$7:$F$1372,MATCH(B622,Historical!$B$7:$B$1403,0))=0,"n/a",((INDEX(Historical!$C$7:$C$1381,MATCH(B622,Historical!$B$7:$B$1403,0))/INDEX(Historical!$F$7:$F$1372,MATCH(B622,Historical!$B$7:$B$1403,0)))^(1/3)-1)*100)</f>
        <v>5.0081546755695205</v>
      </c>
      <c r="U622" s="721">
        <f>IF(INDEX(Historical!$H$7:$H$1372,MATCH(B622,Historical!$B$7:$B$1403,0))=0,"n/a",((INDEX(Historical!$C$7:$C$1381,MATCH(B622,Historical!$B$7:$B$1403,0))/INDEX(Historical!$H$7:$H$1372,MATCH(B622,Historical!$B$7:$B$1403,0)))^(1/5)-1)*100)</f>
        <v>5.291848906511043</v>
      </c>
      <c r="V622" s="721">
        <f>IF(INDEX(Historical!$O$7:$O$1372,MATCH(B622,Historical!$B$7:$B$1403,0))=0,"n/a",((INDEX(Historical!$C$7:$C$1381,MATCH(B622,Historical!$B$7:$B$1403,0))/INDEX(Historical!$O$7:$O$1372,MATCH(B622,Historical!$B$7:$B$1403,0)))^(1/10)-1)*100)</f>
        <v>4.4385375182802056</v>
      </c>
      <c r="W622" s="722">
        <f t="shared" si="158"/>
        <v>1.1922505745904945</v>
      </c>
      <c r="X622" s="723" t="str">
        <f t="shared" si="159"/>
        <v>n/a</v>
      </c>
      <c r="Y622" s="688"/>
      <c r="Z622" s="669" t="str">
        <f t="shared" si="160"/>
        <v>n/a</v>
      </c>
      <c r="AA622" s="910" t="str">
        <f t="shared" si="161"/>
        <v>n/a</v>
      </c>
      <c r="AB622" s="911">
        <v>12</v>
      </c>
      <c r="AC622" s="889" t="s">
        <v>136</v>
      </c>
      <c r="AD622" s="889" t="s">
        <v>136</v>
      </c>
      <c r="AE622" s="889" t="s">
        <v>136</v>
      </c>
      <c r="AF622" s="889" t="s">
        <v>136</v>
      </c>
      <c r="AG622" s="889" t="s">
        <v>136</v>
      </c>
      <c r="AH622" s="889" t="s">
        <v>136</v>
      </c>
      <c r="AI622" s="889" t="s">
        <v>136</v>
      </c>
      <c r="AJ622" s="889" t="s">
        <v>136</v>
      </c>
      <c r="AK622" s="889" t="s">
        <v>136</v>
      </c>
      <c r="AL622" s="902" t="s">
        <v>136</v>
      </c>
      <c r="AM622" s="896" t="s">
        <v>136</v>
      </c>
      <c r="AN622" s="889" t="s">
        <v>136</v>
      </c>
      <c r="AO622" s="762" t="str">
        <f t="shared" si="162"/>
        <v>n/a</v>
      </c>
      <c r="AP622" s="763">
        <f t="shared" si="163"/>
        <v>8.3795682047566569</v>
      </c>
      <c r="AQ622" s="912" t="str">
        <f t="shared" si="164"/>
        <v>n/a</v>
      </c>
      <c r="AR622" s="669">
        <f>INDEX(Historical!$C$7:$C$1381,MATCH(B622,Historical!$B$7:$B$1403,0))*IF(AH622="n/a",1.03,IF(AH622&lt;0,1.01,IF(AH622&gt;10,1.1,(1+AH622/100))))</f>
        <v>0.90639999999999998</v>
      </c>
      <c r="AS622" s="910">
        <f t="shared" si="165"/>
        <v>0.93359199999999998</v>
      </c>
      <c r="AT622" s="910">
        <f t="shared" si="170"/>
        <v>0.96159976000000003</v>
      </c>
      <c r="AU622" s="910">
        <f t="shared" si="170"/>
        <v>0.99044775280000008</v>
      </c>
      <c r="AV622" s="910">
        <f t="shared" si="170"/>
        <v>1.020161185384</v>
      </c>
      <c r="AW622" s="669">
        <f t="shared" si="166"/>
        <v>4.8122006981840002</v>
      </c>
      <c r="AX622" s="770">
        <f t="shared" si="167"/>
        <v>16.884914730470175</v>
      </c>
      <c r="AY622" s="959" t="s">
        <v>136</v>
      </c>
      <c r="AZ622" s="896" t="s">
        <v>136</v>
      </c>
      <c r="BA622" s="896" t="s">
        <v>136</v>
      </c>
      <c r="BB622" s="896" t="s">
        <v>136</v>
      </c>
      <c r="BC622" s="896" t="s">
        <v>136</v>
      </c>
      <c r="BD622" s="932" t="s">
        <v>4281</v>
      </c>
      <c r="BE622" s="641">
        <v>2010</v>
      </c>
      <c r="BF622" s="922">
        <f t="shared" si="168"/>
        <v>0</v>
      </c>
      <c r="BG622" s="906" t="s">
        <v>136</v>
      </c>
    </row>
    <row r="623" spans="1:59" ht="11.25" customHeight="1" x14ac:dyDescent="0.2">
      <c r="A623" s="887" t="s">
        <v>1568</v>
      </c>
      <c r="B623" s="899" t="s">
        <v>1569</v>
      </c>
      <c r="C623" s="957" t="s">
        <v>108</v>
      </c>
      <c r="D623" s="957" t="s">
        <v>4355</v>
      </c>
      <c r="E623" s="754">
        <v>9</v>
      </c>
      <c r="F623" s="1235">
        <v>491</v>
      </c>
      <c r="G623" s="1235" t="s">
        <v>37</v>
      </c>
      <c r="H623" s="1235" t="s">
        <v>115</v>
      </c>
      <c r="I623" s="898">
        <v>126.4</v>
      </c>
      <c r="J623" s="669">
        <f t="shared" si="155"/>
        <v>3.6392405063291133</v>
      </c>
      <c r="K623" s="901">
        <v>1.1499999999999999</v>
      </c>
      <c r="L623" s="911">
        <v>4</v>
      </c>
      <c r="M623" s="660">
        <f t="shared" si="156"/>
        <v>4.5999999999999996</v>
      </c>
      <c r="N623" s="894" t="s">
        <v>243</v>
      </c>
      <c r="O623" s="756">
        <v>0.95</v>
      </c>
      <c r="P623" s="885">
        <v>43664</v>
      </c>
      <c r="Q623" s="885">
        <v>43682</v>
      </c>
      <c r="R623" s="660">
        <f t="shared" si="157"/>
        <v>21.052631578947363</v>
      </c>
      <c r="S623" s="721">
        <f>IF(INDEX(Historical!$D$7:$D$1379,MATCH(B623,Historical!$B$7:$B$1403,0))=0,"n/a",(INDEX(Historical!$C$7:$C$1381,MATCH(B623,Historical!$B$7:$B$1403,0))/INDEX(Historical!$D$7:$D$1379,MATCH(B623,Historical!$B$7:$B$1403,0))-1)*100)</f>
        <v>23.529411764705888</v>
      </c>
      <c r="T623" s="721">
        <f>IF(INDEX(Historical!$F$7:$F$1372,MATCH(B623,Historical!$B$7:$B$1403,0))=0,"n/a",((INDEX(Historical!$C$7:$C$1381,MATCH(B623,Historical!$B$7:$B$1403,0))/INDEX(Historical!$F$7:$F$1372,MATCH(B623,Historical!$B$7:$B$1403,0)))^(1/3)-1)*100)</f>
        <v>25.594650913208426</v>
      </c>
      <c r="U623" s="721">
        <f>IF(INDEX(Historical!$H$7:$H$1372,MATCH(B623,Historical!$B$7:$B$1403,0))=0,"n/a",((INDEX(Historical!$C$7:$C$1381,MATCH(B623,Historical!$B$7:$B$1403,0))/INDEX(Historical!$H$7:$H$1372,MATCH(B623,Historical!$B$7:$B$1403,0)))^(1/5)-1)*100)</f>
        <v>17.440607261658347</v>
      </c>
      <c r="V623" s="721">
        <f>IF(INDEX(Historical!$O$7:$O$1372,MATCH(B623,Historical!$B$7:$B$1403,0))=0,"n/a",((INDEX(Historical!$C$7:$C$1381,MATCH(B623,Historical!$B$7:$B$1403,0))/INDEX(Historical!$O$7:$O$1372,MATCH(B623,Historical!$B$7:$B$1403,0)))^(1/10)-1)*100)</f>
        <v>19.795366342389254</v>
      </c>
      <c r="W623" s="722">
        <f t="shared" si="158"/>
        <v>0.88104493546610996</v>
      </c>
      <c r="X623" s="723">
        <f t="shared" si="159"/>
        <v>2.2650139300854994</v>
      </c>
      <c r="Y623" s="682"/>
      <c r="Z623" s="669">
        <f t="shared" si="160"/>
        <v>40.315512708150742</v>
      </c>
      <c r="AA623" s="910">
        <f t="shared" si="161"/>
        <v>11.07800175284838</v>
      </c>
      <c r="AB623" s="911">
        <v>12</v>
      </c>
      <c r="AC623" s="889">
        <v>11.41</v>
      </c>
      <c r="AD623" s="889">
        <v>1.98</v>
      </c>
      <c r="AE623" s="889">
        <v>4.04</v>
      </c>
      <c r="AF623" s="889">
        <v>1.1399999999999999</v>
      </c>
      <c r="AG623" s="889">
        <v>10.4</v>
      </c>
      <c r="AH623" s="889">
        <v>35.299999999999997</v>
      </c>
      <c r="AI623" s="889">
        <v>7.68</v>
      </c>
      <c r="AJ623" s="889">
        <v>7.7</v>
      </c>
      <c r="AK623" s="889">
        <v>5.6000000000000005</v>
      </c>
      <c r="AL623" s="902">
        <v>55630</v>
      </c>
      <c r="AM623" s="896">
        <v>0.2</v>
      </c>
      <c r="AN623" s="889">
        <v>0.8</v>
      </c>
      <c r="AO623" s="762">
        <f t="shared" si="162"/>
        <v>10.00184601513908</v>
      </c>
      <c r="AP623" s="763">
        <f t="shared" si="163"/>
        <v>21.079847767987459</v>
      </c>
      <c r="AQ623" s="912">
        <f t="shared" si="164"/>
        <v>-25.081015613910129</v>
      </c>
      <c r="AR623" s="669">
        <f>INDEX(Historical!$C$7:$C$1381,MATCH(B623,Historical!$B$7:$B$1403,0))*IF(AH623="n/a",1.03,IF(AH623&lt;0,1.01,IF(AH623&gt;10,1.1,(1+AH623/100))))</f>
        <v>4.620000000000001</v>
      </c>
      <c r="AS623" s="910">
        <f t="shared" si="165"/>
        <v>4.9748160000000006</v>
      </c>
      <c r="AT623" s="910">
        <f t="shared" si="170"/>
        <v>5.2534056960000006</v>
      </c>
      <c r="AU623" s="910">
        <f t="shared" si="170"/>
        <v>5.5475964149760006</v>
      </c>
      <c r="AV623" s="910">
        <f t="shared" si="170"/>
        <v>5.8582618142146572</v>
      </c>
      <c r="AW623" s="669">
        <f t="shared" si="166"/>
        <v>26.254079925190659</v>
      </c>
      <c r="AX623" s="770">
        <f t="shared" si="167"/>
        <v>20.7706328522078</v>
      </c>
      <c r="AY623" s="959">
        <v>1.1000000000000001</v>
      </c>
      <c r="AZ623" s="896">
        <v>6.49</v>
      </c>
      <c r="BA623" s="896">
        <v>-21.87</v>
      </c>
      <c r="BB623" s="896">
        <v>-18.05</v>
      </c>
      <c r="BC623" s="896">
        <v>-11.63</v>
      </c>
      <c r="BE623" s="641">
        <v>2011</v>
      </c>
      <c r="BF623" s="922">
        <f t="shared" si="168"/>
        <v>0</v>
      </c>
      <c r="BG623" s="906">
        <v>1.3</v>
      </c>
    </row>
    <row r="624" spans="1:59" ht="11.25" customHeight="1" x14ac:dyDescent="0.2">
      <c r="A624" s="887" t="s">
        <v>1570</v>
      </c>
      <c r="B624" s="899" t="s">
        <v>1571</v>
      </c>
      <c r="C624" s="957" t="s">
        <v>131</v>
      </c>
      <c r="D624" s="957" t="s">
        <v>4345</v>
      </c>
      <c r="E624" s="754">
        <v>9</v>
      </c>
      <c r="F624" s="1235">
        <v>531</v>
      </c>
      <c r="G624" s="1207" t="s">
        <v>37</v>
      </c>
      <c r="H624" s="1207" t="s">
        <v>37</v>
      </c>
      <c r="I624" s="898">
        <v>47.08</v>
      </c>
      <c r="J624" s="669">
        <f t="shared" si="155"/>
        <v>2.6125743415463041</v>
      </c>
      <c r="K624" s="901">
        <v>0.3075</v>
      </c>
      <c r="L624" s="911">
        <v>4</v>
      </c>
      <c r="M624" s="660">
        <f t="shared" si="156"/>
        <v>1.23</v>
      </c>
      <c r="N624" s="894" t="s">
        <v>139</v>
      </c>
      <c r="O624" s="756">
        <v>0.28999999999999998</v>
      </c>
      <c r="P624" s="1196">
        <v>43860</v>
      </c>
      <c r="Q624" s="1196">
        <v>43874</v>
      </c>
      <c r="R624" s="660">
        <f t="shared" si="157"/>
        <v>6.0344827586206957</v>
      </c>
      <c r="S624" s="721">
        <f>IF(INDEX(Historical!$D$7:$D$1379,MATCH(B624,Historical!$B$7:$B$1403,0))=0,"n/a",(INDEX(Historical!$C$7:$C$1381,MATCH(B624,Historical!$B$7:$B$1403,0))/INDEX(Historical!$D$7:$D$1379,MATCH(B624,Historical!$B$7:$B$1403,0))-1)*100)</f>
        <v>9.4339622641509422</v>
      </c>
      <c r="T624" s="721">
        <f>IF(INDEX(Historical!$F$7:$F$1372,MATCH(B624,Historical!$B$7:$B$1403,0))=0,"n/a",((INDEX(Historical!$C$7:$C$1381,MATCH(B624,Historical!$B$7:$B$1403,0))/INDEX(Historical!$F$7:$F$1372,MATCH(B624,Historical!$B$7:$B$1403,0)))^(1/3)-1)*100)</f>
        <v>9.6457423731894245</v>
      </c>
      <c r="U624" s="721">
        <f>IF(INDEX(Historical!$H$7:$H$1372,MATCH(B624,Historical!$B$7:$B$1403,0))=0,"n/a",((INDEX(Historical!$C$7:$C$1381,MATCH(B624,Historical!$B$7:$B$1403,0))/INDEX(Historical!$H$7:$H$1372,MATCH(B624,Historical!$B$7:$B$1403,0)))^(1/5)-1)*100)</f>
        <v>9.4070363507941188</v>
      </c>
      <c r="V624" s="721">
        <f>IF(INDEX(Historical!$O$7:$O$1372,MATCH(B624,Historical!$B$7:$B$1403,0))=0,"n/a",((INDEX(Historical!$C$7:$C$1381,MATCH(B624,Historical!$B$7:$B$1403,0))/INDEX(Historical!$O$7:$O$1372,MATCH(B624,Historical!$B$7:$B$1403,0)))^(1/10)-1)*100)</f>
        <v>8.7799358808551951</v>
      </c>
      <c r="W624" s="722">
        <f t="shared" si="158"/>
        <v>1.0714242653304937</v>
      </c>
      <c r="X624" s="723" t="str">
        <f t="shared" si="159"/>
        <v>n/a</v>
      </c>
      <c r="Y624" s="679"/>
      <c r="Z624" s="669" t="str">
        <f t="shared" si="160"/>
        <v>n/a</v>
      </c>
      <c r="AA624" s="910" t="str">
        <f t="shared" si="161"/>
        <v>n/a</v>
      </c>
      <c r="AB624" s="911">
        <v>12</v>
      </c>
      <c r="AC624" s="889">
        <v>-0.08</v>
      </c>
      <c r="AD624" s="889" t="s">
        <v>136</v>
      </c>
      <c r="AE624" s="889">
        <v>2.79</v>
      </c>
      <c r="AF624" s="889">
        <v>2.25</v>
      </c>
      <c r="AG624" s="889">
        <v>-0.6</v>
      </c>
      <c r="AH624" s="889">
        <v>-35.4</v>
      </c>
      <c r="AI624" s="889">
        <v>4.38</v>
      </c>
      <c r="AJ624" s="889">
        <v>-2.4</v>
      </c>
      <c r="AK624" s="889">
        <v>6.3</v>
      </c>
      <c r="AL624" s="902">
        <v>4059.9999999999995</v>
      </c>
      <c r="AM624" s="896">
        <v>1.01</v>
      </c>
      <c r="AN624" s="889">
        <v>1.88</v>
      </c>
      <c r="AO624" s="762" t="str">
        <f t="shared" si="162"/>
        <v>n/a</v>
      </c>
      <c r="AP624" s="763">
        <f t="shared" si="163"/>
        <v>12.019610692340423</v>
      </c>
      <c r="AQ624" s="912" t="str">
        <f t="shared" si="164"/>
        <v>n/a</v>
      </c>
      <c r="AR624" s="669">
        <f>INDEX(Historical!$C$7:$C$1381,MATCH(B624,Historical!$B$7:$B$1403,0))*IF(AH624="n/a",1.03,IF(AH624&lt;0,1.01,IF(AH624&gt;10,1.1,(1+AH624/100))))</f>
        <v>1.1716</v>
      </c>
      <c r="AS624" s="910">
        <f t="shared" si="165"/>
        <v>1.2229160800000001</v>
      </c>
      <c r="AT624" s="910">
        <f t="shared" si="170"/>
        <v>1.29995979304</v>
      </c>
      <c r="AU624" s="910">
        <f t="shared" si="170"/>
        <v>1.38185726000152</v>
      </c>
      <c r="AV624" s="910">
        <f t="shared" si="170"/>
        <v>1.4689142673816156</v>
      </c>
      <c r="AW624" s="669">
        <f t="shared" si="166"/>
        <v>6.5452474004231354</v>
      </c>
      <c r="AX624" s="770">
        <f t="shared" si="167"/>
        <v>13.902394648307425</v>
      </c>
      <c r="AY624" s="959">
        <v>0.21</v>
      </c>
      <c r="AZ624" s="896">
        <v>8.4</v>
      </c>
      <c r="BA624" s="896">
        <v>-16.14</v>
      </c>
      <c r="BB624" s="896">
        <v>-10.130000000000001</v>
      </c>
      <c r="BC624" s="896">
        <v>-7.03</v>
      </c>
      <c r="BE624" s="641">
        <v>2012</v>
      </c>
      <c r="BF624" s="922">
        <f t="shared" si="168"/>
        <v>0</v>
      </c>
      <c r="BG624" s="906">
        <v>-0.1</v>
      </c>
    </row>
    <row r="625" spans="1:59" ht="11.25" customHeight="1" x14ac:dyDescent="0.2">
      <c r="A625" s="895" t="s">
        <v>313</v>
      </c>
      <c r="B625" s="899" t="s">
        <v>314</v>
      </c>
      <c r="C625" s="957" t="s">
        <v>112</v>
      </c>
      <c r="D625" s="957" t="s">
        <v>212</v>
      </c>
      <c r="E625" s="754">
        <v>44</v>
      </c>
      <c r="F625" s="1235">
        <v>60</v>
      </c>
      <c r="G625" s="1191" t="s">
        <v>37</v>
      </c>
      <c r="H625" s="1191" t="s">
        <v>37</v>
      </c>
      <c r="I625" s="889">
        <v>39.39</v>
      </c>
      <c r="J625" s="669">
        <f t="shared" si="155"/>
        <v>1.9294237116019293</v>
      </c>
      <c r="K625" s="909">
        <v>0.19</v>
      </c>
      <c r="L625" s="911">
        <v>4</v>
      </c>
      <c r="M625" s="660">
        <f t="shared" si="156"/>
        <v>0.76</v>
      </c>
      <c r="N625" s="894" t="s">
        <v>272</v>
      </c>
      <c r="O625" s="756">
        <v>0.18</v>
      </c>
      <c r="P625" s="1196">
        <v>43852</v>
      </c>
      <c r="Q625" s="1196">
        <v>43867</v>
      </c>
      <c r="R625" s="660">
        <f t="shared" si="157"/>
        <v>5.5555555555555607</v>
      </c>
      <c r="S625" s="721">
        <f>IF(INDEX(Historical!$D$7:$D$1379,MATCH(B625,Historical!$B$7:$B$1403,0))=0,"n/a",(INDEX(Historical!$C$7:$C$1381,MATCH(B625,Historical!$B$7:$B$1403,0))/INDEX(Historical!$D$7:$D$1379,MATCH(B625,Historical!$B$7:$B$1403,0))-1)*100)</f>
        <v>-7.3170731707317032</v>
      </c>
      <c r="T625" s="721">
        <f>IF(INDEX(Historical!$F$7:$F$1372,MATCH(B625,Historical!$B$7:$B$1403,0))=0,"n/a",((INDEX(Historical!$C$7:$C$1381,MATCH(B625,Historical!$B$7:$B$1403,0))/INDEX(Historical!$F$7:$F$1372,MATCH(B625,Historical!$B$7:$B$1403,0)))^(1/3)-1)*100)</f>
        <v>-5.9432877576129357</v>
      </c>
      <c r="U625" s="721">
        <f>IF(INDEX(Historical!$H$7:$H$1372,MATCH(B625,Historical!$B$7:$B$1403,0))=0,"n/a",((INDEX(Historical!$C$7:$C$1381,MATCH(B625,Historical!$B$7:$B$1403,0))/INDEX(Historical!$H$7:$H$1372,MATCH(B625,Historical!$B$7:$B$1403,0)))^(1/5)-1)*100)</f>
        <v>0.56876593028489797</v>
      </c>
      <c r="V625" s="721">
        <f>IF(INDEX(Historical!$O$7:$O$1372,MATCH(B625,Historical!$B$7:$B$1403,0))=0,"n/a",((INDEX(Historical!$C$7:$C$1381,MATCH(B625,Historical!$B$7:$B$1403,0))/INDEX(Historical!$O$7:$O$1372,MATCH(B625,Historical!$B$7:$B$1403,0)))^(1/10)-1)*100)</f>
        <v>4.6255079216745321</v>
      </c>
      <c r="W625" s="722">
        <f t="shared" si="158"/>
        <v>0.12296291346075408</v>
      </c>
      <c r="X625" s="723" t="str">
        <f t="shared" si="159"/>
        <v>n/a</v>
      </c>
      <c r="Y625" s="692"/>
      <c r="Z625" s="669">
        <f t="shared" si="160"/>
        <v>35.680751173708927</v>
      </c>
      <c r="AA625" s="910">
        <f t="shared" si="161"/>
        <v>18.492957746478876</v>
      </c>
      <c r="AB625" s="911">
        <v>12</v>
      </c>
      <c r="AC625" s="889">
        <v>2.13</v>
      </c>
      <c r="AD625" s="889">
        <v>3.62</v>
      </c>
      <c r="AE625" s="889">
        <v>2.2400000000000002</v>
      </c>
      <c r="AF625" s="889">
        <v>3.54</v>
      </c>
      <c r="AG625" s="889">
        <v>20</v>
      </c>
      <c r="AH625" s="891">
        <v>103.89999999999999</v>
      </c>
      <c r="AI625" s="891">
        <v>8.01</v>
      </c>
      <c r="AJ625" s="889">
        <v>-4.7</v>
      </c>
      <c r="AK625" s="889">
        <v>5.0999999999999996</v>
      </c>
      <c r="AL625" s="902">
        <v>6620</v>
      </c>
      <c r="AM625" s="896">
        <v>0.2</v>
      </c>
      <c r="AN625" s="889">
        <v>0</v>
      </c>
      <c r="AO625" s="762">
        <f t="shared" si="162"/>
        <v>-15.994768104592048</v>
      </c>
      <c r="AP625" s="763">
        <f t="shared" si="163"/>
        <v>2.4981896418868272</v>
      </c>
      <c r="AQ625" s="912">
        <f t="shared" si="164"/>
        <v>70.574285443205369</v>
      </c>
      <c r="AR625" s="669">
        <f>INDEX(Historical!$C$7:$C$1381,MATCH(B625,Historical!$B$7:$B$1403,0))*IF(AH625="n/a",1.03,IF(AH625&lt;0,1.01,IF(AH625&gt;10,1.1,(1+AH625/100))))</f>
        <v>0.83600000000000008</v>
      </c>
      <c r="AS625" s="910">
        <f t="shared" si="165"/>
        <v>0.90296360000000009</v>
      </c>
      <c r="AT625" s="910">
        <f t="shared" si="170"/>
        <v>0.94901474360000004</v>
      </c>
      <c r="AU625" s="910">
        <f t="shared" si="170"/>
        <v>0.99741449552359995</v>
      </c>
      <c r="AV625" s="910">
        <f t="shared" si="170"/>
        <v>1.0482826347953036</v>
      </c>
      <c r="AW625" s="669">
        <f t="shared" si="166"/>
        <v>4.733675473918904</v>
      </c>
      <c r="AX625" s="770">
        <f t="shared" si="167"/>
        <v>12.017454871588992</v>
      </c>
      <c r="AY625" s="959">
        <v>1.2</v>
      </c>
      <c r="AZ625" s="896">
        <v>14.17</v>
      </c>
      <c r="BA625" s="896">
        <v>-16.950000000000003</v>
      </c>
      <c r="BB625" s="896">
        <v>-12.3</v>
      </c>
      <c r="BC625" s="896">
        <v>-1.7399999999999998</v>
      </c>
      <c r="BE625" s="641">
        <v>1977</v>
      </c>
      <c r="BF625" s="922">
        <f t="shared" si="168"/>
        <v>4</v>
      </c>
      <c r="BG625" s="906">
        <v>9</v>
      </c>
    </row>
    <row r="626" spans="1:59" ht="11.25" customHeight="1" x14ac:dyDescent="0.2">
      <c r="A626" s="895" t="s">
        <v>1564</v>
      </c>
      <c r="B626" s="899" t="s">
        <v>1565</v>
      </c>
      <c r="C626" s="957" t="s">
        <v>131</v>
      </c>
      <c r="D626" s="957" t="s">
        <v>4345</v>
      </c>
      <c r="E626" s="754">
        <v>8</v>
      </c>
      <c r="F626" s="1235">
        <v>601</v>
      </c>
      <c r="G626" s="1235" t="s">
        <v>37</v>
      </c>
      <c r="H626" s="1235" t="s">
        <v>37</v>
      </c>
      <c r="I626" s="898">
        <v>89.49</v>
      </c>
      <c r="J626" s="669">
        <f t="shared" si="155"/>
        <v>3.4975974969270309</v>
      </c>
      <c r="K626" s="901">
        <v>0.78249999999999997</v>
      </c>
      <c r="L626" s="911">
        <v>4</v>
      </c>
      <c r="M626" s="660">
        <f t="shared" si="156"/>
        <v>3.13</v>
      </c>
      <c r="N626" s="894" t="s">
        <v>119</v>
      </c>
      <c r="O626" s="756">
        <v>0.73750000000000004</v>
      </c>
      <c r="P626" s="885">
        <v>43770</v>
      </c>
      <c r="Q626" s="885">
        <v>43801</v>
      </c>
      <c r="R626" s="660">
        <f t="shared" si="157"/>
        <v>6.1016949152542272</v>
      </c>
      <c r="S626" s="721">
        <f>IF(INDEX(Historical!$D$7:$D$1379,MATCH(B626,Historical!$B$7:$B$1403,0))=0,"n/a",(INDEX(Historical!$C$7:$C$1381,MATCH(B626,Historical!$B$7:$B$1403,0))/INDEX(Historical!$D$7:$D$1379,MATCH(B626,Historical!$B$7:$B$1403,0))-1)*100)</f>
        <v>6.111603188662551</v>
      </c>
      <c r="T626" s="721">
        <f>IF(INDEX(Historical!$F$7:$F$1372,MATCH(B626,Historical!$B$7:$B$1403,0))=0,"n/a",((INDEX(Historical!$C$7:$C$1381,MATCH(B626,Historical!$B$7:$B$1403,0))/INDEX(Historical!$F$7:$F$1372,MATCH(B626,Historical!$B$7:$B$1403,0)))^(1/3)-1)*100)</f>
        <v>5.7853275632806289</v>
      </c>
      <c r="U626" s="721">
        <f>IF(INDEX(Historical!$H$7:$H$1372,MATCH(B626,Historical!$B$7:$B$1403,0))=0,"n/a",((INDEX(Historical!$C$7:$C$1381,MATCH(B626,Historical!$B$7:$B$1403,0))/INDEX(Historical!$H$7:$H$1372,MATCH(B626,Historical!$B$7:$B$1403,0)))^(1/5)-1)*100)</f>
        <v>5.4455511928559464</v>
      </c>
      <c r="V626" s="721">
        <f>IF(INDEX(Historical!$O$7:$O$1372,MATCH(B626,Historical!$B$7:$B$1403,0))=0,"n/a",((INDEX(Historical!$C$7:$C$1381,MATCH(B626,Historical!$B$7:$B$1403,0))/INDEX(Historical!$O$7:$O$1372,MATCH(B626,Historical!$B$7:$B$1403,0)))^(1/10)-1)*100)</f>
        <v>3.6138361699527</v>
      </c>
      <c r="W626" s="722">
        <f t="shared" si="158"/>
        <v>1.5068616663182108</v>
      </c>
      <c r="X626" s="723">
        <f t="shared" si="159"/>
        <v>0.39952686668055365</v>
      </c>
      <c r="Y626" s="672"/>
      <c r="Z626" s="669">
        <f t="shared" si="160"/>
        <v>71.461187214611883</v>
      </c>
      <c r="AA626" s="910">
        <f t="shared" si="161"/>
        <v>20.431506849315067</v>
      </c>
      <c r="AB626" s="911">
        <v>12</v>
      </c>
      <c r="AC626" s="889">
        <v>4.38</v>
      </c>
      <c r="AD626" s="889">
        <v>5.0999999999999996</v>
      </c>
      <c r="AE626" s="889">
        <v>2.83</v>
      </c>
      <c r="AF626" s="889">
        <v>1.81</v>
      </c>
      <c r="AG626" s="889">
        <v>9.5</v>
      </c>
      <c r="AH626" s="889">
        <v>3.5000000000000004</v>
      </c>
      <c r="AI626" s="889">
        <v>5.4</v>
      </c>
      <c r="AJ626" s="889">
        <v>13.63</v>
      </c>
      <c r="AK626" s="889">
        <v>4.01</v>
      </c>
      <c r="AL626" s="902">
        <v>10060</v>
      </c>
      <c r="AM626" s="896">
        <v>0.1</v>
      </c>
      <c r="AN626" s="889">
        <v>0.99</v>
      </c>
      <c r="AO626" s="762">
        <f t="shared" si="162"/>
        <v>-11.48835815953209</v>
      </c>
      <c r="AP626" s="763">
        <f t="shared" si="163"/>
        <v>8.9431486897829764</v>
      </c>
      <c r="AQ626" s="912">
        <f t="shared" si="164"/>
        <v>28.203011573676061</v>
      </c>
      <c r="AR626" s="669">
        <f>INDEX(Historical!$C$7:$C$1381,MATCH(B626,Historical!$B$7:$B$1403,0))*IF(AH626="n/a",1.03,IF(AH626&lt;0,1.01,IF(AH626&gt;10,1.1,(1+AH626/100))))</f>
        <v>3.0998250000000001</v>
      </c>
      <c r="AS626" s="910">
        <f t="shared" si="165"/>
        <v>3.2672155500000004</v>
      </c>
      <c r="AT626" s="910">
        <f t="shared" si="170"/>
        <v>3.3982308935550005</v>
      </c>
      <c r="AU626" s="910">
        <f t="shared" si="170"/>
        <v>3.5344999523865561</v>
      </c>
      <c r="AV626" s="910">
        <f t="shared" si="170"/>
        <v>3.676233400477257</v>
      </c>
      <c r="AW626" s="669">
        <f t="shared" si="166"/>
        <v>16.976004796418813</v>
      </c>
      <c r="AX626" s="770">
        <f t="shared" si="167"/>
        <v>18.969722646573711</v>
      </c>
      <c r="AY626" s="959">
        <v>0.11</v>
      </c>
      <c r="AZ626" s="896">
        <v>6.21</v>
      </c>
      <c r="BA626" s="896">
        <v>-15.18</v>
      </c>
      <c r="BB626" s="896">
        <v>-5.2200000000000006</v>
      </c>
      <c r="BC626" s="896">
        <v>-4.3900000000000006</v>
      </c>
      <c r="BE626" s="641">
        <v>2013</v>
      </c>
      <c r="BF626" s="922">
        <f t="shared" si="168"/>
        <v>0</v>
      </c>
      <c r="BG626" s="906">
        <v>2.8000000000000003</v>
      </c>
    </row>
    <row r="627" spans="1:59" ht="11.25" customHeight="1" x14ac:dyDescent="0.2">
      <c r="A627" s="887" t="s">
        <v>1572</v>
      </c>
      <c r="B627" s="899" t="s">
        <v>1573</v>
      </c>
      <c r="C627" s="957" t="s">
        <v>123</v>
      </c>
      <c r="D627" s="957" t="s">
        <v>4188</v>
      </c>
      <c r="E627" s="754">
        <v>10</v>
      </c>
      <c r="F627" s="1235">
        <v>391</v>
      </c>
      <c r="G627" s="1158" t="s">
        <v>106</v>
      </c>
      <c r="H627" s="1158" t="s">
        <v>106</v>
      </c>
      <c r="I627" s="898">
        <v>24.76</v>
      </c>
      <c r="J627" s="669">
        <f t="shared" si="155"/>
        <v>3.2714054927302101</v>
      </c>
      <c r="K627" s="901">
        <v>0.20250000000000001</v>
      </c>
      <c r="L627" s="911">
        <v>4</v>
      </c>
      <c r="M627" s="660">
        <f t="shared" si="156"/>
        <v>0.81</v>
      </c>
      <c r="N627" s="894" t="s">
        <v>127</v>
      </c>
      <c r="O627" s="756">
        <v>0.19500000000000001</v>
      </c>
      <c r="P627" s="885">
        <v>43811</v>
      </c>
      <c r="Q627" s="885">
        <v>43839</v>
      </c>
      <c r="R627" s="660">
        <f t="shared" si="157"/>
        <v>3.8461538461538494</v>
      </c>
      <c r="S627" s="721">
        <f>IF(INDEX(Historical!$D$7:$D$1379,MATCH(B627,Historical!$B$7:$B$1403,0))=0,"n/a",(INDEX(Historical!$C$7:$C$1381,MATCH(B627,Historical!$B$7:$B$1403,0))/INDEX(Historical!$D$7:$D$1379,MATCH(B627,Historical!$B$7:$B$1403,0))-1)*100)</f>
        <v>11.428571428571432</v>
      </c>
      <c r="T627" s="721">
        <f>IF(INDEX(Historical!$F$7:$F$1372,MATCH(B627,Historical!$B$7:$B$1403,0))=0,"n/a",((INDEX(Historical!$C$7:$C$1381,MATCH(B627,Historical!$B$7:$B$1403,0))/INDEX(Historical!$F$7:$F$1372,MATCH(B627,Historical!$B$7:$B$1403,0)))^(1/3)-1)*100)</f>
        <v>17.566734386037886</v>
      </c>
      <c r="U627" s="721">
        <f>IF(INDEX(Historical!$H$7:$H$1372,MATCH(B627,Historical!$B$7:$B$1403,0))=0,"n/a",((INDEX(Historical!$C$7:$C$1381,MATCH(B627,Historical!$B$7:$B$1403,0))/INDEX(Historical!$H$7:$H$1372,MATCH(B627,Historical!$B$7:$B$1403,0)))^(1/5)-1)*100)</f>
        <v>19.505783867609349</v>
      </c>
      <c r="V627" s="721" t="str">
        <f>IF(INDEX(Historical!$O$7:$O$1372,MATCH(B627,Historical!$B$7:$B$1403,0))=0,"n/a",((INDEX(Historical!$C$7:$C$1381,MATCH(B627,Historical!$B$7:$B$1403,0))/INDEX(Historical!$O$7:$O$1372,MATCH(B627,Historical!$B$7:$B$1403,0)))^(1/10)-1)*100)</f>
        <v>n/a</v>
      </c>
      <c r="W627" s="722" t="str">
        <f t="shared" si="158"/>
        <v>n/a</v>
      </c>
      <c r="X627" s="723">
        <f t="shared" si="159"/>
        <v>6.2921883443901123</v>
      </c>
      <c r="Y627" s="679"/>
      <c r="Z627" s="669">
        <f t="shared" si="160"/>
        <v>82.653061224489804</v>
      </c>
      <c r="AA627" s="910">
        <f t="shared" si="161"/>
        <v>25.265306122448983</v>
      </c>
      <c r="AB627" s="911">
        <v>12</v>
      </c>
      <c r="AC627" s="889">
        <v>0.98</v>
      </c>
      <c r="AD627" s="889">
        <v>5.77</v>
      </c>
      <c r="AE627" s="889">
        <v>0.84</v>
      </c>
      <c r="AF627" s="889">
        <v>1.81</v>
      </c>
      <c r="AG627" s="889">
        <v>84.6</v>
      </c>
      <c r="AH627" s="889">
        <v>-8.9</v>
      </c>
      <c r="AI627" s="889">
        <v>12.389999999999999</v>
      </c>
      <c r="AJ627" s="889">
        <v>3.1</v>
      </c>
      <c r="AK627" s="889">
        <v>4.3999999999999995</v>
      </c>
      <c r="AL627" s="902">
        <v>2390</v>
      </c>
      <c r="AM627" s="896">
        <v>0.3</v>
      </c>
      <c r="AN627" s="889">
        <v>1.17</v>
      </c>
      <c r="AO627" s="762">
        <f t="shared" si="162"/>
        <v>-2.4881167621094242</v>
      </c>
      <c r="AP627" s="763">
        <f t="shared" si="163"/>
        <v>22.777189360339559</v>
      </c>
      <c r="AQ627" s="912">
        <f t="shared" si="164"/>
        <v>42.56414397523767</v>
      </c>
      <c r="AR627" s="669">
        <f>INDEX(Historical!$C$7:$C$1381,MATCH(B627,Historical!$B$7:$B$1403,0))*IF(AH627="n/a",1.03,IF(AH627&lt;0,1.01,IF(AH627&gt;10,1.1,(1+AH627/100))))</f>
        <v>0.78780000000000006</v>
      </c>
      <c r="AS627" s="910">
        <f t="shared" si="165"/>
        <v>0.86658000000000013</v>
      </c>
      <c r="AT627" s="910">
        <f t="shared" ref="AT627:AV646" si="171">IF($AK627="n/a",1.03*AS627,IF($AK627&lt;0,1.01*AS627,IF($AK627&gt;10,1.1*AS627,(1+$AK627/100)*AS627)))</f>
        <v>0.90470952000000016</v>
      </c>
      <c r="AU627" s="910">
        <f t="shared" si="171"/>
        <v>0.94451673888000021</v>
      </c>
      <c r="AV627" s="910">
        <f t="shared" si="171"/>
        <v>0.98607547539072027</v>
      </c>
      <c r="AW627" s="669">
        <f t="shared" si="166"/>
        <v>4.4896817342707207</v>
      </c>
      <c r="AX627" s="770">
        <f t="shared" si="167"/>
        <v>18.132801834695965</v>
      </c>
      <c r="AY627" s="959">
        <v>1.65</v>
      </c>
      <c r="AZ627" s="896">
        <v>1.77</v>
      </c>
      <c r="BA627" s="896">
        <v>-33.67</v>
      </c>
      <c r="BB627" s="896">
        <v>-26.6</v>
      </c>
      <c r="BC627" s="896">
        <v>-21.65</v>
      </c>
      <c r="BE627" s="641">
        <v>2011</v>
      </c>
      <c r="BF627" s="922">
        <f t="shared" si="168"/>
        <v>0</v>
      </c>
      <c r="BG627" s="906">
        <v>19.400000000000002</v>
      </c>
    </row>
    <row r="628" spans="1:59" ht="11.25" customHeight="1" x14ac:dyDescent="0.2">
      <c r="A628" s="887" t="s">
        <v>1574</v>
      </c>
      <c r="B628" s="899" t="s">
        <v>1575</v>
      </c>
      <c r="C628" s="957" t="s">
        <v>246</v>
      </c>
      <c r="D628" s="957" t="s">
        <v>4375</v>
      </c>
      <c r="E628" s="754">
        <v>9</v>
      </c>
      <c r="F628" s="1235">
        <v>474</v>
      </c>
      <c r="G628" s="1235" t="s">
        <v>106</v>
      </c>
      <c r="H628" s="1235" t="s">
        <v>106</v>
      </c>
      <c r="I628" s="898">
        <v>210.96</v>
      </c>
      <c r="J628" s="669">
        <f t="shared" si="155"/>
        <v>1.042851725445582</v>
      </c>
      <c r="K628" s="901">
        <v>0.55000000000000004</v>
      </c>
      <c r="L628" s="911">
        <v>4</v>
      </c>
      <c r="M628" s="660">
        <f t="shared" si="156"/>
        <v>2.2000000000000002</v>
      </c>
      <c r="N628" s="894" t="s">
        <v>209</v>
      </c>
      <c r="O628" s="756">
        <v>0.45</v>
      </c>
      <c r="P628" s="885">
        <v>43601</v>
      </c>
      <c r="Q628" s="885">
        <v>43616</v>
      </c>
      <c r="R628" s="660">
        <f t="shared" si="157"/>
        <v>22.222222222222229</v>
      </c>
      <c r="S628" s="721">
        <f>IF(INDEX(Historical!$D$7:$D$1379,MATCH(B628,Historical!$B$7:$B$1403,0))=0,"n/a",(INDEX(Historical!$C$7:$C$1381,MATCH(B628,Historical!$B$7:$B$1403,0))/INDEX(Historical!$D$7:$D$1379,MATCH(B628,Historical!$B$7:$B$1403,0))-1)*100)</f>
        <v>22.093023255813971</v>
      </c>
      <c r="T628" s="721">
        <f>IF(INDEX(Historical!$F$7:$F$1372,MATCH(B628,Historical!$B$7:$B$1403,0))=0,"n/a",((INDEX(Historical!$C$7:$C$1381,MATCH(B628,Historical!$B$7:$B$1403,0))/INDEX(Historical!$F$7:$F$1372,MATCH(B628,Historical!$B$7:$B$1403,0)))^(1/3)-1)*100)</f>
        <v>20.843727005349997</v>
      </c>
      <c r="U628" s="721">
        <f>IF(INDEX(Historical!$H$7:$H$1372,MATCH(B628,Historical!$B$7:$B$1403,0))=0,"n/a",((INDEX(Historical!$C$7:$C$1381,MATCH(B628,Historical!$B$7:$B$1403,0))/INDEX(Historical!$H$7:$H$1372,MATCH(B628,Historical!$B$7:$B$1403,0)))^(1/5)-1)*100)</f>
        <v>19.828486453496662</v>
      </c>
      <c r="V628" s="721">
        <f>IF(INDEX(Historical!$O$7:$O$1372,MATCH(B628,Historical!$B$7:$B$1403,0))=0,"n/a",((INDEX(Historical!$C$7:$C$1381,MATCH(B628,Historical!$B$7:$B$1403,0))/INDEX(Historical!$O$7:$O$1372,MATCH(B628,Historical!$B$7:$B$1403,0)))^(1/10)-1)*100)</f>
        <v>14.979812238566502</v>
      </c>
      <c r="W628" s="722">
        <f t="shared" si="158"/>
        <v>1.3236805734084525</v>
      </c>
      <c r="X628" s="723">
        <f t="shared" si="159"/>
        <v>0.88520028810252949</v>
      </c>
      <c r="Y628" s="672"/>
      <c r="Z628" s="669">
        <f t="shared" si="160"/>
        <v>34.321372854914202</v>
      </c>
      <c r="AA628" s="910">
        <f t="shared" si="161"/>
        <v>32.911076443057723</v>
      </c>
      <c r="AB628" s="911">
        <v>12</v>
      </c>
      <c r="AC628" s="889">
        <v>6.41</v>
      </c>
      <c r="AD628" s="889">
        <v>1.94</v>
      </c>
      <c r="AE628" s="889">
        <v>2.68</v>
      </c>
      <c r="AF628" s="889">
        <v>20.74</v>
      </c>
      <c r="AG628" s="889">
        <v>83.5</v>
      </c>
      <c r="AH628" s="889">
        <v>32.9</v>
      </c>
      <c r="AI628" s="889">
        <v>12.24</v>
      </c>
      <c r="AJ628" s="889">
        <v>22.400000000000002</v>
      </c>
      <c r="AK628" s="889">
        <v>17</v>
      </c>
      <c r="AL628" s="902">
        <v>8560</v>
      </c>
      <c r="AM628" s="896">
        <v>0.5</v>
      </c>
      <c r="AN628" s="889">
        <v>1.35</v>
      </c>
      <c r="AO628" s="762">
        <f t="shared" si="162"/>
        <v>-12.039738264115478</v>
      </c>
      <c r="AP628" s="763">
        <f t="shared" si="163"/>
        <v>20.871338178942246</v>
      </c>
      <c r="AQ628" s="912">
        <f t="shared" si="164"/>
        <v>450.78760795751674</v>
      </c>
      <c r="AR628" s="669">
        <f>INDEX(Historical!$C$7:$C$1381,MATCH(B628,Historical!$B$7:$B$1403,0))*IF(AH628="n/a",1.03,IF(AH628&lt;0,1.01,IF(AH628&gt;10,1.1,(1+AH628/100))))</f>
        <v>2.3100000000000005</v>
      </c>
      <c r="AS628" s="910">
        <f t="shared" si="165"/>
        <v>2.5410000000000008</v>
      </c>
      <c r="AT628" s="910">
        <f t="shared" si="171"/>
        <v>2.795100000000001</v>
      </c>
      <c r="AU628" s="910">
        <f t="shared" si="171"/>
        <v>3.0746100000000012</v>
      </c>
      <c r="AV628" s="910">
        <f t="shared" si="171"/>
        <v>3.3820710000000016</v>
      </c>
      <c r="AW628" s="669">
        <f t="shared" si="166"/>
        <v>14.102781000000006</v>
      </c>
      <c r="AX628" s="770">
        <f t="shared" si="167"/>
        <v>6.6850497724687168</v>
      </c>
      <c r="AY628" s="959">
        <v>0.83</v>
      </c>
      <c r="AZ628" s="896">
        <v>36.840000000000003</v>
      </c>
      <c r="BA628" s="896">
        <v>-11.450000000000001</v>
      </c>
      <c r="BB628" s="896">
        <v>-4.04</v>
      </c>
      <c r="BC628" s="896">
        <v>4.66</v>
      </c>
      <c r="BE628" s="641">
        <v>2011</v>
      </c>
      <c r="BF628" s="922">
        <f t="shared" si="168"/>
        <v>0</v>
      </c>
      <c r="BG628" s="906">
        <v>16.400000000000002</v>
      </c>
    </row>
    <row r="629" spans="1:59" ht="11.25" customHeight="1" x14ac:dyDescent="0.2">
      <c r="A629" s="895" t="s">
        <v>736</v>
      </c>
      <c r="B629" s="899" t="s">
        <v>737</v>
      </c>
      <c r="C629" s="957" t="s">
        <v>131</v>
      </c>
      <c r="D629" s="957" t="s">
        <v>4345</v>
      </c>
      <c r="E629" s="754">
        <v>14</v>
      </c>
      <c r="F629" s="1235">
        <v>277</v>
      </c>
      <c r="G629" s="1213" t="s">
        <v>106</v>
      </c>
      <c r="H629" s="1213" t="s">
        <v>106</v>
      </c>
      <c r="I629" s="898">
        <v>54.41</v>
      </c>
      <c r="J629" s="669">
        <f t="shared" si="155"/>
        <v>2.8303620657967286</v>
      </c>
      <c r="K629" s="901">
        <v>0.38500000000000001</v>
      </c>
      <c r="L629" s="911">
        <v>4</v>
      </c>
      <c r="M629" s="660">
        <f t="shared" si="156"/>
        <v>1.54</v>
      </c>
      <c r="N629" s="894" t="s">
        <v>219</v>
      </c>
      <c r="O629" s="756">
        <v>0.36249999999999999</v>
      </c>
      <c r="P629" s="885">
        <v>43640</v>
      </c>
      <c r="Q629" s="885">
        <v>43661</v>
      </c>
      <c r="R629" s="660">
        <f t="shared" si="157"/>
        <v>6.2068965517241432</v>
      </c>
      <c r="S629" s="721">
        <f>IF(INDEX(Historical!$D$7:$D$1379,MATCH(B629,Historical!$B$7:$B$1403,0))=0,"n/a",(INDEX(Historical!$C$7:$C$1381,MATCH(B629,Historical!$B$7:$B$1403,0))/INDEX(Historical!$D$7:$D$1379,MATCH(B629,Historical!$B$7:$B$1403,0))-1)*100)</f>
        <v>6.4056939501779375</v>
      </c>
      <c r="T629" s="721">
        <f>IF(INDEX(Historical!$F$7:$F$1372,MATCH(B629,Historical!$B$7:$B$1403,0))=0,"n/a",((INDEX(Historical!$C$7:$C$1381,MATCH(B629,Historical!$B$7:$B$1403,0))/INDEX(Historical!$F$7:$F$1372,MATCH(B629,Historical!$B$7:$B$1403,0)))^(1/3)-1)*100)</f>
        <v>6.4322318261276212</v>
      </c>
      <c r="U629" s="721">
        <f>IF(INDEX(Historical!$H$7:$H$1372,MATCH(B629,Historical!$B$7:$B$1403,0))=0,"n/a",((INDEX(Historical!$C$7:$C$1381,MATCH(B629,Historical!$B$7:$B$1403,0))/INDEX(Historical!$H$7:$H$1372,MATCH(B629,Historical!$B$7:$B$1403,0)))^(1/5)-1)*100)</f>
        <v>6.1362264602003336</v>
      </c>
      <c r="V629" s="721">
        <f>IF(INDEX(Historical!$O$7:$O$1372,MATCH(B629,Historical!$B$7:$B$1403,0))=0,"n/a",((INDEX(Historical!$C$7:$C$1381,MATCH(B629,Historical!$B$7:$B$1403,0))/INDEX(Historical!$O$7:$O$1372,MATCH(B629,Historical!$B$7:$B$1403,0)))^(1/10)-1)*100)</f>
        <v>4.1032095619310205</v>
      </c>
      <c r="W629" s="722">
        <f t="shared" si="158"/>
        <v>1.495469916314133</v>
      </c>
      <c r="X629" s="723">
        <f t="shared" si="159"/>
        <v>3.2295928737896493</v>
      </c>
      <c r="Y629" s="899"/>
      <c r="Z629" s="669">
        <f t="shared" si="160"/>
        <v>64.43514644351464</v>
      </c>
      <c r="AA629" s="910">
        <f t="shared" si="161"/>
        <v>22.765690376569037</v>
      </c>
      <c r="AB629" s="911">
        <v>12</v>
      </c>
      <c r="AC629" s="889">
        <v>2.39</v>
      </c>
      <c r="AD629" s="889">
        <v>4.84</v>
      </c>
      <c r="AE629" s="889">
        <v>2.29</v>
      </c>
      <c r="AF629" s="889">
        <v>1.88</v>
      </c>
      <c r="AG629" s="889">
        <v>8.4</v>
      </c>
      <c r="AH629" s="889">
        <v>0.70000000000000007</v>
      </c>
      <c r="AI629" s="889">
        <v>6.63</v>
      </c>
      <c r="AJ629" s="889">
        <v>1.9</v>
      </c>
      <c r="AK629" s="889">
        <v>4.7</v>
      </c>
      <c r="AL629" s="902">
        <v>4870</v>
      </c>
      <c r="AM629" s="896">
        <v>0.2</v>
      </c>
      <c r="AN629" s="889">
        <v>1.06</v>
      </c>
      <c r="AO629" s="762">
        <f t="shared" si="162"/>
        <v>-13.799101850571974</v>
      </c>
      <c r="AP629" s="763">
        <f t="shared" si="163"/>
        <v>8.9665885259970626</v>
      </c>
      <c r="AQ629" s="912">
        <f t="shared" si="164"/>
        <v>37.920263450299061</v>
      </c>
      <c r="AR629" s="669">
        <f>INDEX(Historical!$C$7:$C$1381,MATCH(B629,Historical!$B$7:$B$1403,0))*IF(AH629="n/a",1.03,IF(AH629&lt;0,1.01,IF(AH629&gt;10,1.1,(1+AH629/100))))</f>
        <v>1.5054650000000001</v>
      </c>
      <c r="AS629" s="910">
        <f t="shared" si="165"/>
        <v>1.6052773295</v>
      </c>
      <c r="AT629" s="910">
        <f t="shared" si="171"/>
        <v>1.6807253639864999</v>
      </c>
      <c r="AU629" s="910">
        <f t="shared" si="171"/>
        <v>1.7597194560938652</v>
      </c>
      <c r="AV629" s="910">
        <f t="shared" si="171"/>
        <v>1.8424262705302767</v>
      </c>
      <c r="AW629" s="669">
        <f t="shared" si="166"/>
        <v>8.3936134201106416</v>
      </c>
      <c r="AX629" s="770">
        <f t="shared" si="167"/>
        <v>15.426600661846429</v>
      </c>
      <c r="AY629" s="959">
        <v>0.19</v>
      </c>
      <c r="AZ629" s="896">
        <v>9.85</v>
      </c>
      <c r="BA629" s="896">
        <v>-13.74</v>
      </c>
      <c r="BB629" s="896">
        <v>-7.3599999999999994</v>
      </c>
      <c r="BC629" s="896">
        <v>-3.2300000000000004</v>
      </c>
      <c r="BE629" s="641">
        <v>2006</v>
      </c>
      <c r="BF629" s="922">
        <f t="shared" si="168"/>
        <v>1</v>
      </c>
      <c r="BG629" s="906">
        <v>2.6</v>
      </c>
    </row>
    <row r="630" spans="1:59" ht="11.25" customHeight="1" x14ac:dyDescent="0.2">
      <c r="A630" s="887" t="s">
        <v>1576</v>
      </c>
      <c r="B630" s="899" t="s">
        <v>1577</v>
      </c>
      <c r="C630" s="957" t="s">
        <v>4207</v>
      </c>
      <c r="D630" s="957" t="s">
        <v>4342</v>
      </c>
      <c r="E630" s="754">
        <v>7</v>
      </c>
      <c r="F630" s="1235">
        <v>696</v>
      </c>
      <c r="G630" s="1235" t="s">
        <v>106</v>
      </c>
      <c r="H630" s="1235" t="s">
        <v>106</v>
      </c>
      <c r="I630" s="898">
        <v>87.05</v>
      </c>
      <c r="J630" s="669">
        <f t="shared" si="155"/>
        <v>0.87306145893164855</v>
      </c>
      <c r="K630" s="901">
        <v>0.19</v>
      </c>
      <c r="L630" s="911">
        <v>4</v>
      </c>
      <c r="M630" s="660">
        <f t="shared" si="156"/>
        <v>0.76</v>
      </c>
      <c r="N630" s="894" t="s">
        <v>319</v>
      </c>
      <c r="O630" s="756">
        <v>0.17</v>
      </c>
      <c r="P630" s="885">
        <v>43796</v>
      </c>
      <c r="Q630" s="885">
        <v>43830</v>
      </c>
      <c r="R630" s="660">
        <f t="shared" si="157"/>
        <v>11.764705882352935</v>
      </c>
      <c r="S630" s="721">
        <f>IF(INDEX(Historical!$D$7:$D$1379,MATCH(B630,Historical!$B$7:$B$1403,0))=0,"n/a",(INDEX(Historical!$C$7:$C$1381,MATCH(B630,Historical!$B$7:$B$1403,0))/INDEX(Historical!$D$7:$D$1379,MATCH(B630,Historical!$B$7:$B$1403,0))-1)*100)</f>
        <v>9.375</v>
      </c>
      <c r="T630" s="721">
        <f>IF(INDEX(Historical!$F$7:$F$1372,MATCH(B630,Historical!$B$7:$B$1403,0))=0,"n/a",((INDEX(Historical!$C$7:$C$1381,MATCH(B630,Historical!$B$7:$B$1403,0))/INDEX(Historical!$F$7:$F$1372,MATCH(B630,Historical!$B$7:$B$1403,0)))^(1/3)-1)*100)</f>
        <v>10.415886963424924</v>
      </c>
      <c r="U630" s="721">
        <f>IF(INDEX(Historical!$H$7:$H$1372,MATCH(B630,Historical!$B$7:$B$1403,0))=0,"n/a",((INDEX(Historical!$C$7:$C$1381,MATCH(B630,Historical!$B$7:$B$1403,0))/INDEX(Historical!$H$7:$H$1372,MATCH(B630,Historical!$B$7:$B$1403,0)))^(1/5)-1)*100)</f>
        <v>9.7309332149995154</v>
      </c>
      <c r="V630" s="721">
        <f>IF(INDEX(Historical!$O$7:$O$1372,MATCH(B630,Historical!$B$7:$B$1403,0))=0,"n/a",((INDEX(Historical!$C$7:$C$1381,MATCH(B630,Historical!$B$7:$B$1403,0))/INDEX(Historical!$O$7:$O$1372,MATCH(B630,Historical!$B$7:$B$1403,0)))^(1/10)-1)*100)</f>
        <v>21.481404403906691</v>
      </c>
      <c r="W630" s="722">
        <f t="shared" si="158"/>
        <v>0.45299334401198699</v>
      </c>
      <c r="X630" s="723">
        <f t="shared" si="159"/>
        <v>0.355143547992683</v>
      </c>
      <c r="Y630" s="673"/>
      <c r="Z630" s="669">
        <f t="shared" si="160"/>
        <v>11.801242236024844</v>
      </c>
      <c r="AA630" s="910">
        <f t="shared" si="161"/>
        <v>13.517080745341614</v>
      </c>
      <c r="AB630" s="911">
        <v>12</v>
      </c>
      <c r="AC630" s="889">
        <v>6.44</v>
      </c>
      <c r="AD630" s="889">
        <v>1.28</v>
      </c>
      <c r="AE630" s="889">
        <v>6.26</v>
      </c>
      <c r="AF630" s="889">
        <v>3.54</v>
      </c>
      <c r="AG630" s="889">
        <v>32.700000000000003</v>
      </c>
      <c r="AH630" s="889">
        <v>224.5</v>
      </c>
      <c r="AI630" s="889">
        <v>14.13</v>
      </c>
      <c r="AJ630" s="889">
        <v>27.400000000000002</v>
      </c>
      <c r="AK630" s="889">
        <v>10.6</v>
      </c>
      <c r="AL630" s="902">
        <v>2630</v>
      </c>
      <c r="AM630" s="896">
        <v>1.3</v>
      </c>
      <c r="AN630" s="889">
        <v>0</v>
      </c>
      <c r="AO630" s="762">
        <f t="shared" si="162"/>
        <v>-2.9130860714104507</v>
      </c>
      <c r="AP630" s="763">
        <f t="shared" si="163"/>
        <v>10.603994673931163</v>
      </c>
      <c r="AQ630" s="912">
        <f t="shared" si="164"/>
        <v>45.831662220534739</v>
      </c>
      <c r="AR630" s="669">
        <f>INDEX(Historical!$C$7:$C$1381,MATCH(B630,Historical!$B$7:$B$1403,0))*IF(AH630="n/a",1.03,IF(AH630&lt;0,1.01,IF(AH630&gt;10,1.1,(1+AH630/100))))</f>
        <v>0.77</v>
      </c>
      <c r="AS630" s="910">
        <f t="shared" si="165"/>
        <v>0.84700000000000009</v>
      </c>
      <c r="AT630" s="910">
        <f t="shared" si="171"/>
        <v>0.93170000000000019</v>
      </c>
      <c r="AU630" s="910">
        <f t="shared" si="171"/>
        <v>1.0248700000000004</v>
      </c>
      <c r="AV630" s="910">
        <f t="shared" si="171"/>
        <v>1.1273570000000006</v>
      </c>
      <c r="AW630" s="669">
        <f t="shared" si="166"/>
        <v>4.700927000000001</v>
      </c>
      <c r="AX630" s="770">
        <f t="shared" si="167"/>
        <v>5.4002607696726033</v>
      </c>
      <c r="AY630" s="959">
        <v>1.28</v>
      </c>
      <c r="AZ630" s="896">
        <v>34.03</v>
      </c>
      <c r="BA630" s="896">
        <v>-21.97</v>
      </c>
      <c r="BB630" s="896">
        <v>-13.270000000000001</v>
      </c>
      <c r="BC630" s="896">
        <v>-1.81</v>
      </c>
      <c r="BE630" s="641">
        <v>2013</v>
      </c>
      <c r="BF630" s="922">
        <f t="shared" si="168"/>
        <v>0</v>
      </c>
      <c r="BG630" s="906">
        <v>29.099999999999998</v>
      </c>
    </row>
    <row r="631" spans="1:59" ht="11.25" customHeight="1" x14ac:dyDescent="0.2">
      <c r="A631" s="887" t="s">
        <v>1560</v>
      </c>
      <c r="B631" s="899" t="s">
        <v>1561</v>
      </c>
      <c r="C631" s="957" t="s">
        <v>108</v>
      </c>
      <c r="D631" s="957" t="s">
        <v>4355</v>
      </c>
      <c r="E631" s="754">
        <v>8</v>
      </c>
      <c r="F631" s="1235">
        <v>568</v>
      </c>
      <c r="G631" s="1235" t="s">
        <v>106</v>
      </c>
      <c r="H631" s="1235" t="s">
        <v>106</v>
      </c>
      <c r="I631" s="898">
        <v>31.35</v>
      </c>
      <c r="J631" s="669">
        <f t="shared" si="155"/>
        <v>1.7862838915470496</v>
      </c>
      <c r="K631" s="901">
        <v>0.14000000000000001</v>
      </c>
      <c r="L631" s="911">
        <v>4</v>
      </c>
      <c r="M631" s="660">
        <f t="shared" si="156"/>
        <v>0.56000000000000005</v>
      </c>
      <c r="N631" s="894" t="s">
        <v>998</v>
      </c>
      <c r="O631" s="756">
        <v>0.125</v>
      </c>
      <c r="P631" s="885">
        <v>43608</v>
      </c>
      <c r="Q631" s="885">
        <v>43623</v>
      </c>
      <c r="R631" s="660">
        <f t="shared" si="157"/>
        <v>12.000000000000011</v>
      </c>
      <c r="S631" s="721">
        <f>IF(INDEX(Historical!$D$7:$D$1379,MATCH(B631,Historical!$B$7:$B$1403,0))=0,"n/a",(INDEX(Historical!$C$7:$C$1381,MATCH(B631,Historical!$B$7:$B$1403,0))/INDEX(Historical!$D$7:$D$1379,MATCH(B631,Historical!$B$7:$B$1403,0))-1)*100)</f>
        <v>22.471910112359559</v>
      </c>
      <c r="T631" s="721">
        <f>IF(INDEX(Historical!$F$7:$F$1372,MATCH(B631,Historical!$B$7:$B$1403,0))=0,"n/a",((INDEX(Historical!$C$7:$C$1381,MATCH(B631,Historical!$B$7:$B$1403,0))/INDEX(Historical!$F$7:$F$1372,MATCH(B631,Historical!$B$7:$B$1403,0)))^(1/3)-1)*100)</f>
        <v>12.772783993913549</v>
      </c>
      <c r="U631" s="721">
        <f>IF(INDEX(Historical!$H$7:$H$1372,MATCH(B631,Historical!$B$7:$B$1403,0))=0,"n/a",((INDEX(Historical!$C$7:$C$1381,MATCH(B631,Historical!$B$7:$B$1403,0))/INDEX(Historical!$H$7:$H$1372,MATCH(B631,Historical!$B$7:$B$1403,0)))^(1/5)-1)*100)</f>
        <v>11.237009508113482</v>
      </c>
      <c r="V631" s="721">
        <f>IF(INDEX(Historical!$O$7:$O$1372,MATCH(B631,Historical!$B$7:$B$1403,0))=0,"n/a",((INDEX(Historical!$C$7:$C$1381,MATCH(B631,Historical!$B$7:$B$1403,0))/INDEX(Historical!$O$7:$O$1372,MATCH(B631,Historical!$B$7:$B$1403,0)))^(1/10)-1)*100)</f>
        <v>18.478528119788251</v>
      </c>
      <c r="W631" s="722">
        <f t="shared" si="158"/>
        <v>0.60811171946536235</v>
      </c>
      <c r="X631" s="723" t="str">
        <f t="shared" si="159"/>
        <v>n/a</v>
      </c>
      <c r="Y631" s="682"/>
      <c r="Z631" s="669" t="str">
        <f t="shared" si="160"/>
        <v>n/a</v>
      </c>
      <c r="AA631" s="910" t="str">
        <f t="shared" si="161"/>
        <v>n/a</v>
      </c>
      <c r="AB631" s="911">
        <v>12</v>
      </c>
      <c r="AC631" s="889" t="s">
        <v>136</v>
      </c>
      <c r="AD631" s="889" t="s">
        <v>136</v>
      </c>
      <c r="AE631" s="889" t="s">
        <v>136</v>
      </c>
      <c r="AF631" s="889" t="s">
        <v>136</v>
      </c>
      <c r="AG631" s="889" t="s">
        <v>136</v>
      </c>
      <c r="AH631" s="889" t="s">
        <v>136</v>
      </c>
      <c r="AI631" s="889" t="s">
        <v>136</v>
      </c>
      <c r="AJ631" s="889" t="s">
        <v>136</v>
      </c>
      <c r="AK631" s="889" t="s">
        <v>136</v>
      </c>
      <c r="AL631" s="902" t="s">
        <v>136</v>
      </c>
      <c r="AM631" s="896" t="s">
        <v>136</v>
      </c>
      <c r="AN631" s="889" t="s">
        <v>136</v>
      </c>
      <c r="AO631" s="762" t="str">
        <f t="shared" si="162"/>
        <v>n/a</v>
      </c>
      <c r="AP631" s="763">
        <f t="shared" si="163"/>
        <v>13.023293399660531</v>
      </c>
      <c r="AQ631" s="912" t="str">
        <f t="shared" si="164"/>
        <v>n/a</v>
      </c>
      <c r="AR631" s="669">
        <f>INDEX(Historical!$C$7:$C$1381,MATCH(B631,Historical!$B$7:$B$1403,0))*IF(AH631="n/a",1.03,IF(AH631&lt;0,1.01,IF(AH631&gt;10,1.1,(1+AH631/100))))</f>
        <v>0.56135000000000002</v>
      </c>
      <c r="AS631" s="910">
        <f t="shared" si="165"/>
        <v>0.57819050000000005</v>
      </c>
      <c r="AT631" s="910">
        <f t="shared" si="171"/>
        <v>0.59553621500000009</v>
      </c>
      <c r="AU631" s="910">
        <f t="shared" si="171"/>
        <v>0.61340230145000008</v>
      </c>
      <c r="AV631" s="910">
        <f t="shared" si="171"/>
        <v>0.63180437049350013</v>
      </c>
      <c r="AW631" s="669">
        <f t="shared" si="166"/>
        <v>2.9802833869435004</v>
      </c>
      <c r="AX631" s="770">
        <f t="shared" si="167"/>
        <v>9.5064860827543871</v>
      </c>
      <c r="AY631" s="959" t="s">
        <v>136</v>
      </c>
      <c r="AZ631" s="896" t="s">
        <v>136</v>
      </c>
      <c r="BA631" s="896" t="s">
        <v>136</v>
      </c>
      <c r="BB631" s="896" t="s">
        <v>136</v>
      </c>
      <c r="BC631" s="896" t="s">
        <v>136</v>
      </c>
      <c r="BD631" s="932" t="s">
        <v>4281</v>
      </c>
      <c r="BE631" s="641">
        <v>2012</v>
      </c>
      <c r="BF631" s="922">
        <f t="shared" si="168"/>
        <v>0</v>
      </c>
      <c r="BG631" s="906" t="s">
        <v>136</v>
      </c>
    </row>
    <row r="632" spans="1:59" ht="11.25" customHeight="1" x14ac:dyDescent="0.2">
      <c r="A632" s="887" t="s">
        <v>320</v>
      </c>
      <c r="B632" s="899" t="s">
        <v>321</v>
      </c>
      <c r="C632" s="957" t="s">
        <v>123</v>
      </c>
      <c r="D632" s="957" t="s">
        <v>4188</v>
      </c>
      <c r="E632" s="754">
        <v>48</v>
      </c>
      <c r="F632" s="1235">
        <v>37</v>
      </c>
      <c r="G632" s="1191" t="s">
        <v>37</v>
      </c>
      <c r="H632" s="1191" t="s">
        <v>115</v>
      </c>
      <c r="I632" s="889">
        <v>104.45</v>
      </c>
      <c r="J632" s="669">
        <f t="shared" si="155"/>
        <v>1.9530876017233127</v>
      </c>
      <c r="K632" s="901">
        <v>0.51</v>
      </c>
      <c r="L632" s="911">
        <v>4</v>
      </c>
      <c r="M632" s="660">
        <f t="shared" si="156"/>
        <v>2.04</v>
      </c>
      <c r="N632" s="894" t="s">
        <v>111</v>
      </c>
      <c r="O632" s="756">
        <v>0.48</v>
      </c>
      <c r="P632" s="885">
        <v>43686</v>
      </c>
      <c r="Q632" s="885">
        <v>43720</v>
      </c>
      <c r="R632" s="660">
        <f t="shared" si="157"/>
        <v>6.2500000000000053</v>
      </c>
      <c r="S632" s="721">
        <f>IF(INDEX(Historical!$D$7:$D$1379,MATCH(B632,Historical!$B$7:$B$1403,0))=0,"n/a",(INDEX(Historical!$C$7:$C$1381,MATCH(B632,Historical!$B$7:$B$1403,0))/INDEX(Historical!$D$7:$D$1379,MATCH(B632,Historical!$B$7:$B$1403,0))-1)*100)</f>
        <v>6.4516129032258007</v>
      </c>
      <c r="T632" s="721">
        <f>IF(INDEX(Historical!$F$7:$F$1372,MATCH(B632,Historical!$B$7:$B$1403,0))=0,"n/a",((INDEX(Historical!$C$7:$C$1381,MATCH(B632,Historical!$B$7:$B$1403,0))/INDEX(Historical!$F$7:$F$1372,MATCH(B632,Historical!$B$7:$B$1403,0)))^(1/3)-1)*100)</f>
        <v>8.2713447015707828</v>
      </c>
      <c r="U632" s="721">
        <f>IF(INDEX(Historical!$H$7:$H$1372,MATCH(B632,Historical!$B$7:$B$1403,0))=0,"n/a",((INDEX(Historical!$C$7:$C$1381,MATCH(B632,Historical!$B$7:$B$1403,0))/INDEX(Historical!$H$7:$H$1372,MATCH(B632,Historical!$B$7:$B$1403,0)))^(1/5)-1)*100)</f>
        <v>8.6122420805315514</v>
      </c>
      <c r="V632" s="721">
        <f>IF(INDEX(Historical!$O$7:$O$1372,MATCH(B632,Historical!$B$7:$B$1403,0))=0,"n/a",((INDEX(Historical!$C$7:$C$1381,MATCH(B632,Historical!$B$7:$B$1403,0))/INDEX(Historical!$O$7:$O$1372,MATCH(B632,Historical!$B$7:$B$1403,0)))^(1/10)-1)*100)</f>
        <v>6.3975329993701369</v>
      </c>
      <c r="W632" s="722">
        <f t="shared" si="158"/>
        <v>1.3461817362066693</v>
      </c>
      <c r="X632" s="723">
        <f t="shared" si="159"/>
        <v>1.2665061883134634</v>
      </c>
      <c r="Y632" s="682"/>
      <c r="Z632" s="669">
        <f t="shared" si="160"/>
        <v>39.080459770114942</v>
      </c>
      <c r="AA632" s="910">
        <f t="shared" si="161"/>
        <v>20.009578544061306</v>
      </c>
      <c r="AB632" s="911">
        <v>12</v>
      </c>
      <c r="AC632" s="889">
        <v>5.22</v>
      </c>
      <c r="AD632" s="889">
        <v>2.38</v>
      </c>
      <c r="AE632" s="889">
        <v>1.64</v>
      </c>
      <c r="AF632" s="889">
        <v>4.68</v>
      </c>
      <c r="AG632" s="889">
        <v>24.2</v>
      </c>
      <c r="AH632" s="889">
        <v>-2.1999999999999997</v>
      </c>
      <c r="AI632" s="889">
        <v>9.5</v>
      </c>
      <c r="AJ632" s="889">
        <v>6.8000000000000007</v>
      </c>
      <c r="AK632" s="889">
        <v>8.42</v>
      </c>
      <c r="AL632" s="902">
        <v>24790</v>
      </c>
      <c r="AM632" s="896">
        <v>0.1</v>
      </c>
      <c r="AN632" s="889">
        <v>0.96</v>
      </c>
      <c r="AO632" s="762">
        <f t="shared" si="162"/>
        <v>-9.4442488618064413</v>
      </c>
      <c r="AP632" s="763">
        <f t="shared" si="163"/>
        <v>10.565329682254864</v>
      </c>
      <c r="AQ632" s="912">
        <f t="shared" si="164"/>
        <v>104.00961588034892</v>
      </c>
      <c r="AR632" s="669">
        <f>INDEX(Historical!$C$7:$C$1381,MATCH(B632,Historical!$B$7:$B$1403,0))*IF(AH632="n/a",1.03,IF(AH632&lt;0,1.01,IF(AH632&gt;10,1.1,(1+AH632/100))))</f>
        <v>1.9998</v>
      </c>
      <c r="AS632" s="910">
        <f t="shared" si="165"/>
        <v>2.189781</v>
      </c>
      <c r="AT632" s="910">
        <f t="shared" si="171"/>
        <v>2.3741605602</v>
      </c>
      <c r="AU632" s="910">
        <f t="shared" si="171"/>
        <v>2.5740648793688403</v>
      </c>
      <c r="AV632" s="910">
        <f t="shared" si="171"/>
        <v>2.7908011422116967</v>
      </c>
      <c r="AW632" s="669">
        <f t="shared" si="166"/>
        <v>11.928607581780538</v>
      </c>
      <c r="AX632" s="770">
        <f t="shared" si="167"/>
        <v>11.420399791077585</v>
      </c>
      <c r="AY632" s="959">
        <v>1.23</v>
      </c>
      <c r="AZ632" s="896">
        <v>0.86</v>
      </c>
      <c r="BA632" s="896">
        <v>-22.259999999999998</v>
      </c>
      <c r="BB632" s="896">
        <v>-16.650000000000002</v>
      </c>
      <c r="BC632" s="896">
        <v>-12.94</v>
      </c>
      <c r="BE632" s="641">
        <v>1972</v>
      </c>
      <c r="BF632" s="922">
        <f t="shared" si="168"/>
        <v>5</v>
      </c>
      <c r="BG632" s="906">
        <v>7.0000000000000009</v>
      </c>
    </row>
    <row r="633" spans="1:59" ht="11.25" customHeight="1" x14ac:dyDescent="0.2">
      <c r="A633" s="895" t="s">
        <v>738</v>
      </c>
      <c r="B633" s="899" t="s">
        <v>739</v>
      </c>
      <c r="C633" s="957" t="s">
        <v>131</v>
      </c>
      <c r="D633" s="957" t="s">
        <v>4345</v>
      </c>
      <c r="E633" s="754">
        <v>19</v>
      </c>
      <c r="F633" s="1235">
        <v>180</v>
      </c>
      <c r="G633" s="1235" t="s">
        <v>37</v>
      </c>
      <c r="H633" s="1235" t="s">
        <v>37</v>
      </c>
      <c r="I633" s="898">
        <v>30.01</v>
      </c>
      <c r="J633" s="669">
        <f t="shared" si="155"/>
        <v>5.5314895034988334</v>
      </c>
      <c r="K633" s="901">
        <v>0.41499999999999998</v>
      </c>
      <c r="L633" s="911">
        <v>4</v>
      </c>
      <c r="M633" s="660">
        <f t="shared" si="156"/>
        <v>1.66</v>
      </c>
      <c r="N633" s="894" t="s">
        <v>163</v>
      </c>
      <c r="O633" s="756">
        <v>0.41249999999999998</v>
      </c>
      <c r="P633" s="885">
        <v>43899</v>
      </c>
      <c r="Q633" s="885">
        <v>43922</v>
      </c>
      <c r="R633" s="660">
        <f t="shared" si="157"/>
        <v>0.60606060606060663</v>
      </c>
      <c r="S633" s="721">
        <f>IF(INDEX(Historical!$D$7:$D$1379,MATCH(B633,Historical!$B$7:$B$1403,0))=0,"n/a",(INDEX(Historical!$C$7:$C$1381,MATCH(B633,Historical!$B$7:$B$1403,0))/INDEX(Historical!$D$7:$D$1379,MATCH(B633,Historical!$B$7:$B$1403,0))-1)*100)</f>
        <v>1.3846153846153841</v>
      </c>
      <c r="T633" s="721">
        <f>IF(INDEX(Historical!$F$7:$F$1372,MATCH(B633,Historical!$B$7:$B$1403,0))=0,"n/a",((INDEX(Historical!$C$7:$C$1381,MATCH(B633,Historical!$B$7:$B$1403,0))/INDEX(Historical!$F$7:$F$1372,MATCH(B633,Historical!$B$7:$B$1403,0)))^(1/3)-1)*100)</f>
        <v>2.8342054447811016</v>
      </c>
      <c r="U633" s="721">
        <f>IF(INDEX(Historical!$H$7:$H$1372,MATCH(B633,Historical!$B$7:$B$1403,0))=0,"n/a",((INDEX(Historical!$C$7:$C$1381,MATCH(B633,Historical!$B$7:$B$1403,0))/INDEX(Historical!$H$7:$H$1372,MATCH(B633,Historical!$B$7:$B$1403,0)))^(1/5)-1)*100)</f>
        <v>3.5601205252174362</v>
      </c>
      <c r="V633" s="721">
        <f>IF(INDEX(Historical!$O$7:$O$1372,MATCH(B633,Historical!$B$7:$B$1403,0))=0,"n/a",((INDEX(Historical!$C$7:$C$1381,MATCH(B633,Historical!$B$7:$B$1403,0))/INDEX(Historical!$O$7:$O$1372,MATCH(B633,Historical!$B$7:$B$1403,0)))^(1/10)-1)*100)</f>
        <v>2.5134879476043315</v>
      </c>
      <c r="W633" s="722">
        <f t="shared" si="158"/>
        <v>1.4164064437272024</v>
      </c>
      <c r="X633" s="723">
        <f t="shared" si="159"/>
        <v>1.8737476448512822</v>
      </c>
      <c r="Y633" s="900"/>
      <c r="Z633" s="669">
        <f t="shared" si="160"/>
        <v>70.042194092826989</v>
      </c>
      <c r="AA633" s="910">
        <f t="shared" si="161"/>
        <v>12.662447257383967</v>
      </c>
      <c r="AB633" s="911">
        <v>12</v>
      </c>
      <c r="AC633" s="889">
        <v>2.37</v>
      </c>
      <c r="AD633" s="889">
        <v>25.28</v>
      </c>
      <c r="AE633" s="891">
        <v>2.95</v>
      </c>
      <c r="AF633" s="889">
        <v>1.73</v>
      </c>
      <c r="AG633" s="889">
        <v>14.2</v>
      </c>
      <c r="AH633" s="889">
        <v>-8</v>
      </c>
      <c r="AI633" s="889">
        <v>0</v>
      </c>
      <c r="AJ633" s="889">
        <v>1.9</v>
      </c>
      <c r="AK633" s="889">
        <v>0.5</v>
      </c>
      <c r="AL633" s="902">
        <v>22910</v>
      </c>
      <c r="AM633" s="896">
        <v>0.1</v>
      </c>
      <c r="AN633" s="889">
        <v>1.77</v>
      </c>
      <c r="AO633" s="762">
        <f t="shared" si="162"/>
        <v>-3.5708372286676973</v>
      </c>
      <c r="AP633" s="763">
        <f t="shared" si="163"/>
        <v>9.0916100287162696</v>
      </c>
      <c r="AQ633" s="912">
        <f t="shared" si="164"/>
        <v>-1.3287529097553263</v>
      </c>
      <c r="AR633" s="669">
        <f>INDEX(Historical!$C$7:$C$1381,MATCH(B633,Historical!$B$7:$B$1403,0))*IF(AH633="n/a",1.03,IF(AH633&lt;0,1.01,IF(AH633&gt;10,1.1,(1+AH633/100))))</f>
        <v>1.663975</v>
      </c>
      <c r="AS633" s="910">
        <f t="shared" si="165"/>
        <v>1.663975</v>
      </c>
      <c r="AT633" s="910">
        <f t="shared" si="171"/>
        <v>1.6722948749999997</v>
      </c>
      <c r="AU633" s="910">
        <f t="shared" si="171"/>
        <v>1.6806563493749995</v>
      </c>
      <c r="AV633" s="910">
        <f t="shared" si="171"/>
        <v>1.6890596311218744</v>
      </c>
      <c r="AW633" s="669">
        <f t="shared" si="166"/>
        <v>8.3699608554968741</v>
      </c>
      <c r="AX633" s="770">
        <f t="shared" si="167"/>
        <v>27.890572660769326</v>
      </c>
      <c r="AY633" s="959">
        <v>0.56000000000000005</v>
      </c>
      <c r="AZ633" s="896">
        <v>5.1100000000000003</v>
      </c>
      <c r="BA633" s="896">
        <v>-18.52</v>
      </c>
      <c r="BB633" s="896">
        <v>-15.939999999999998</v>
      </c>
      <c r="BC633" s="896">
        <v>-7.46</v>
      </c>
      <c r="BE633" s="641">
        <v>2002</v>
      </c>
      <c r="BF633" s="922">
        <f t="shared" si="168"/>
        <v>1</v>
      </c>
      <c r="BG633" s="906">
        <v>3.9</v>
      </c>
    </row>
    <row r="634" spans="1:59" s="796" customFormat="1" ht="11.25" customHeight="1" x14ac:dyDescent="0.2">
      <c r="A634" s="777" t="s">
        <v>1550</v>
      </c>
      <c r="B634" s="804" t="s">
        <v>1551</v>
      </c>
      <c r="C634" s="957" t="s">
        <v>108</v>
      </c>
      <c r="D634" s="957" t="s">
        <v>4355</v>
      </c>
      <c r="E634" s="778">
        <v>8</v>
      </c>
      <c r="F634" s="1235">
        <v>605</v>
      </c>
      <c r="G634" s="1234" t="s">
        <v>106</v>
      </c>
      <c r="H634" s="1234" t="s">
        <v>106</v>
      </c>
      <c r="I634" s="779">
        <v>74</v>
      </c>
      <c r="J634" s="780">
        <f t="shared" si="155"/>
        <v>2.9729729729729732</v>
      </c>
      <c r="K634" s="781">
        <v>0.55000000000000004</v>
      </c>
      <c r="L634" s="782">
        <v>4</v>
      </c>
      <c r="M634" s="783">
        <f t="shared" si="156"/>
        <v>2.2000000000000002</v>
      </c>
      <c r="N634" s="784" t="s">
        <v>151</v>
      </c>
      <c r="O634" s="785">
        <v>0.53</v>
      </c>
      <c r="P634" s="786">
        <v>43790</v>
      </c>
      <c r="Q634" s="786">
        <v>43812</v>
      </c>
      <c r="R634" s="783">
        <f t="shared" si="157"/>
        <v>3.7735849056603805</v>
      </c>
      <c r="S634" s="721">
        <f>IF(INDEX(Historical!$D$7:$D$1379,MATCH(B634,Historical!$B$7:$B$1403,0))=0,"n/a",(INDEX(Historical!$C$7:$C$1381,MATCH(B634,Historical!$B$7:$B$1403,0))/INDEX(Historical!$D$7:$D$1379,MATCH(B634,Historical!$B$7:$B$1403,0))-1)*100)</f>
        <v>5.8823529411764719</v>
      </c>
      <c r="T634" s="721">
        <f>IF(INDEX(Historical!$F$7:$F$1372,MATCH(B634,Historical!$B$7:$B$1403,0))=0,"n/a",((INDEX(Historical!$C$7:$C$1381,MATCH(B634,Historical!$B$7:$B$1403,0))/INDEX(Historical!$F$7:$F$1372,MATCH(B634,Historical!$B$7:$B$1403,0)))^(1/3)-1)*100)</f>
        <v>4.7366391660347285</v>
      </c>
      <c r="U634" s="721">
        <f>IF(INDEX(Historical!$H$7:$H$1372,MATCH(B634,Historical!$B$7:$B$1403,0))=0,"n/a",((INDEX(Historical!$C$7:$C$1381,MATCH(B634,Historical!$B$7:$B$1403,0))/INDEX(Historical!$H$7:$H$1372,MATCH(B634,Historical!$B$7:$B$1403,0)))^(1/5)-1)*100)</f>
        <v>8.8282258799617264</v>
      </c>
      <c r="V634" s="721" t="str">
        <f>IF(INDEX(Historical!$O$7:$O$1372,MATCH(B634,Historical!$B$7:$B$1403,0))=0,"n/a",((INDEX(Historical!$C$7:$C$1381,MATCH(B634,Historical!$B$7:$B$1403,0))/INDEX(Historical!$O$7:$O$1372,MATCH(B634,Historical!$B$7:$B$1403,0)))^(1/10)-1)*100)</f>
        <v>n/a</v>
      </c>
      <c r="W634" s="722" t="str">
        <f t="shared" si="158"/>
        <v>n/a</v>
      </c>
      <c r="X634" s="723" t="str">
        <f t="shared" si="159"/>
        <v>n/a</v>
      </c>
      <c r="Y634" s="1166"/>
      <c r="Z634" s="780" t="str">
        <f t="shared" si="160"/>
        <v>n/a</v>
      </c>
      <c r="AA634" s="788" t="str">
        <f t="shared" si="161"/>
        <v>n/a</v>
      </c>
      <c r="AB634" s="782">
        <v>12</v>
      </c>
      <c r="AC634" s="789" t="s">
        <v>136</v>
      </c>
      <c r="AD634" s="789" t="s">
        <v>136</v>
      </c>
      <c r="AE634" s="789" t="s">
        <v>136</v>
      </c>
      <c r="AF634" s="789" t="s">
        <v>136</v>
      </c>
      <c r="AG634" s="789" t="s">
        <v>136</v>
      </c>
      <c r="AH634" s="789" t="s">
        <v>136</v>
      </c>
      <c r="AI634" s="789" t="s">
        <v>136</v>
      </c>
      <c r="AJ634" s="789" t="s">
        <v>136</v>
      </c>
      <c r="AK634" s="789" t="s">
        <v>136</v>
      </c>
      <c r="AL634" s="790" t="s">
        <v>136</v>
      </c>
      <c r="AM634" s="791" t="s">
        <v>136</v>
      </c>
      <c r="AN634" s="789" t="s">
        <v>136</v>
      </c>
      <c r="AO634" s="792" t="str">
        <f t="shared" si="162"/>
        <v>n/a</v>
      </c>
      <c r="AP634" s="793">
        <f t="shared" si="163"/>
        <v>11.8011988529347</v>
      </c>
      <c r="AQ634" s="794" t="str">
        <f t="shared" si="164"/>
        <v>n/a</v>
      </c>
      <c r="AR634" s="669">
        <f>INDEX(Historical!$C$7:$C$1381,MATCH(B634,Historical!$B$7:$B$1403,0))*IF(AH634="n/a",1.03,IF(AH634&lt;0,1.01,IF(AH634&gt;10,1.1,(1+AH634/100))))</f>
        <v>2.2248000000000001</v>
      </c>
      <c r="AS634" s="788">
        <f t="shared" si="165"/>
        <v>2.291544</v>
      </c>
      <c r="AT634" s="788">
        <f t="shared" si="171"/>
        <v>2.3602903200000003</v>
      </c>
      <c r="AU634" s="788">
        <f t="shared" si="171"/>
        <v>2.4310990296000003</v>
      </c>
      <c r="AV634" s="788">
        <f t="shared" si="171"/>
        <v>2.5040320004880003</v>
      </c>
      <c r="AW634" s="780">
        <f t="shared" si="166"/>
        <v>11.811765350088002</v>
      </c>
      <c r="AX634" s="795">
        <f t="shared" si="167"/>
        <v>15.96184506768649</v>
      </c>
      <c r="AY634" s="960" t="s">
        <v>136</v>
      </c>
      <c r="AZ634" s="791" t="s">
        <v>136</v>
      </c>
      <c r="BA634" s="791" t="s">
        <v>136</v>
      </c>
      <c r="BB634" s="791" t="s">
        <v>136</v>
      </c>
      <c r="BC634" s="791" t="s">
        <v>136</v>
      </c>
      <c r="BD634" s="933" t="s">
        <v>4281</v>
      </c>
      <c r="BE634" s="641">
        <v>2012</v>
      </c>
      <c r="BF634" s="922">
        <f t="shared" si="168"/>
        <v>0</v>
      </c>
      <c r="BG634" s="847" t="s">
        <v>136</v>
      </c>
    </row>
    <row r="635" spans="1:59" ht="11.25" customHeight="1" x14ac:dyDescent="0.2">
      <c r="A635" s="895" t="s">
        <v>729</v>
      </c>
      <c r="B635" s="899" t="s">
        <v>730</v>
      </c>
      <c r="C635" s="957" t="s">
        <v>153</v>
      </c>
      <c r="D635" s="957" t="s">
        <v>4365</v>
      </c>
      <c r="E635" s="754">
        <v>18</v>
      </c>
      <c r="F635" s="1235">
        <v>198</v>
      </c>
      <c r="G635" s="1158" t="s">
        <v>106</v>
      </c>
      <c r="H635" s="1158" t="s">
        <v>106</v>
      </c>
      <c r="I635" s="898">
        <v>50.69</v>
      </c>
      <c r="J635" s="669">
        <f t="shared" si="155"/>
        <v>1.7754981258630893</v>
      </c>
      <c r="K635" s="901">
        <v>0.22500000000000001</v>
      </c>
      <c r="L635" s="911">
        <v>4</v>
      </c>
      <c r="M635" s="660">
        <f t="shared" si="156"/>
        <v>0.9</v>
      </c>
      <c r="N635" s="894" t="s">
        <v>326</v>
      </c>
      <c r="O635" s="756">
        <v>0.21</v>
      </c>
      <c r="P635" s="885">
        <v>43888</v>
      </c>
      <c r="Q635" s="885">
        <v>43907</v>
      </c>
      <c r="R635" s="660">
        <f t="shared" si="157"/>
        <v>7.1428571428571495</v>
      </c>
      <c r="S635" s="721">
        <f>IF(INDEX(Historical!$D$7:$D$1379,MATCH(B635,Historical!$B$7:$B$1403,0))=0,"n/a",(INDEX(Historical!$C$7:$C$1381,MATCH(B635,Historical!$B$7:$B$1403,0))/INDEX(Historical!$D$7:$D$1379,MATCH(B635,Historical!$B$7:$B$1403,0))-1)*100)</f>
        <v>7.8947368421052655</v>
      </c>
      <c r="T635" s="721">
        <f>IF(INDEX(Historical!$F$7:$F$1372,MATCH(B635,Historical!$B$7:$B$1403,0))=0,"n/a",((INDEX(Historical!$C$7:$C$1381,MATCH(B635,Historical!$B$7:$B$1403,0))/INDEX(Historical!$F$7:$F$1372,MATCH(B635,Historical!$B$7:$B$1403,0)))^(1/3)-1)*100)</f>
        <v>12.23507977934435</v>
      </c>
      <c r="U635" s="721">
        <f>IF(INDEX(Historical!$H$7:$H$1372,MATCH(B635,Historical!$B$7:$B$1403,0))=0,"n/a",((INDEX(Historical!$C$7:$C$1381,MATCH(B635,Historical!$B$7:$B$1403,0))/INDEX(Historical!$H$7:$H$1372,MATCH(B635,Historical!$B$7:$B$1403,0)))^(1/5)-1)*100)</f>
        <v>14.31755108178514</v>
      </c>
      <c r="V635" s="721">
        <f>IF(INDEX(Historical!$O$7:$O$1372,MATCH(B635,Historical!$B$7:$B$1403,0))=0,"n/a",((INDEX(Historical!$C$7:$C$1381,MATCH(B635,Historical!$B$7:$B$1403,0))/INDEX(Historical!$O$7:$O$1372,MATCH(B635,Historical!$B$7:$B$1403,0)))^(1/10)-1)*100)</f>
        <v>13.67978541624022</v>
      </c>
      <c r="W635" s="722">
        <f t="shared" si="158"/>
        <v>1.0466210284839546</v>
      </c>
      <c r="X635" s="723" t="str">
        <f t="shared" si="159"/>
        <v>n/a</v>
      </c>
      <c r="Y635" s="900" t="s">
        <v>731</v>
      </c>
      <c r="Z635" s="669">
        <f t="shared" si="160"/>
        <v>49.723756906077348</v>
      </c>
      <c r="AA635" s="910">
        <f t="shared" si="161"/>
        <v>28.005524861878452</v>
      </c>
      <c r="AB635" s="911">
        <v>6</v>
      </c>
      <c r="AC635" s="889">
        <v>1.81</v>
      </c>
      <c r="AD635" s="889">
        <v>3.51</v>
      </c>
      <c r="AE635" s="889">
        <v>1.46</v>
      </c>
      <c r="AF635" s="889">
        <v>1.2</v>
      </c>
      <c r="AG635" s="889">
        <v>4.3</v>
      </c>
      <c r="AH635" s="889">
        <v>0.3</v>
      </c>
      <c r="AI635" s="889">
        <v>8.9700000000000006</v>
      </c>
      <c r="AJ635" s="889">
        <v>-11.799999999999999</v>
      </c>
      <c r="AK635" s="889">
        <v>8</v>
      </c>
      <c r="AL635" s="902">
        <v>6870</v>
      </c>
      <c r="AM635" s="896">
        <v>0.1</v>
      </c>
      <c r="AN635" s="889">
        <v>0.57999999999999996</v>
      </c>
      <c r="AO635" s="762">
        <f t="shared" si="162"/>
        <v>-11.912475654230224</v>
      </c>
      <c r="AP635" s="763">
        <f t="shared" si="163"/>
        <v>16.093049207648228</v>
      </c>
      <c r="AQ635" s="912">
        <f t="shared" si="164"/>
        <v>22.214074174520391</v>
      </c>
      <c r="AR635" s="669">
        <f>INDEX(Historical!$C$7:$C$1381,MATCH(B635,Historical!$B$7:$B$1403,0))*IF(AH635="n/a",1.03,IF(AH635&lt;0,1.01,IF(AH635&gt;10,1.1,(1+AH635/100))))</f>
        <v>0.82245999999999986</v>
      </c>
      <c r="AS635" s="910">
        <f t="shared" si="165"/>
        <v>0.8962346619999999</v>
      </c>
      <c r="AT635" s="910">
        <f t="shared" si="171"/>
        <v>0.96793343495999995</v>
      </c>
      <c r="AU635" s="910">
        <f t="shared" si="171"/>
        <v>1.0453681097567999</v>
      </c>
      <c r="AV635" s="910">
        <f t="shared" si="171"/>
        <v>1.128997558537344</v>
      </c>
      <c r="AW635" s="669">
        <f t="shared" si="166"/>
        <v>4.8609937652541433</v>
      </c>
      <c r="AX635" s="770">
        <f t="shared" si="167"/>
        <v>9.5896503556009929</v>
      </c>
      <c r="AY635" s="959">
        <v>1.46</v>
      </c>
      <c r="AZ635" s="896">
        <v>24.610000000000003</v>
      </c>
      <c r="BA635" s="896">
        <v>-20.62</v>
      </c>
      <c r="BB635" s="896">
        <v>-9.85</v>
      </c>
      <c r="BC635" s="896">
        <v>-1.91</v>
      </c>
      <c r="BE635" s="641">
        <v>2003</v>
      </c>
      <c r="BF635" s="922">
        <f t="shared" si="168"/>
        <v>1</v>
      </c>
      <c r="BG635" s="906">
        <v>2.1999999999999997</v>
      </c>
    </row>
    <row r="636" spans="1:59" ht="11.25" customHeight="1" x14ac:dyDescent="0.2">
      <c r="A636" s="887" t="s">
        <v>1580</v>
      </c>
      <c r="B636" s="899" t="s">
        <v>1581</v>
      </c>
      <c r="C636" s="957" t="s">
        <v>108</v>
      </c>
      <c r="D636" s="957" t="s">
        <v>118</v>
      </c>
      <c r="E636" s="754">
        <v>11</v>
      </c>
      <c r="F636" s="1235">
        <v>330</v>
      </c>
      <c r="G636" s="1235" t="s">
        <v>106</v>
      </c>
      <c r="H636" s="1235" t="s">
        <v>106</v>
      </c>
      <c r="I636" s="898">
        <v>111.34</v>
      </c>
      <c r="J636" s="669">
        <f t="shared" si="155"/>
        <v>1.4370396982216633</v>
      </c>
      <c r="K636" s="901">
        <v>0.4</v>
      </c>
      <c r="L636" s="911">
        <v>4</v>
      </c>
      <c r="M636" s="660">
        <f t="shared" si="156"/>
        <v>1.6</v>
      </c>
      <c r="N636" s="894" t="s">
        <v>593</v>
      </c>
      <c r="O636" s="756">
        <v>0.34</v>
      </c>
      <c r="P636" s="885">
        <v>43882</v>
      </c>
      <c r="Q636" s="885">
        <v>43906</v>
      </c>
      <c r="R636" s="660">
        <f t="shared" si="157"/>
        <v>17.647058823529409</v>
      </c>
      <c r="S636" s="721">
        <f>IF(INDEX(Historical!$D$7:$D$1379,MATCH(B636,Historical!$B$7:$B$1403,0))=0,"n/a",(INDEX(Historical!$C$7:$C$1381,MATCH(B636,Historical!$B$7:$B$1403,0))/INDEX(Historical!$D$7:$D$1379,MATCH(B636,Historical!$B$7:$B$1403,0))-1)*100)</f>
        <v>36.000000000000007</v>
      </c>
      <c r="T636" s="721">
        <f>IF(INDEX(Historical!$F$7:$F$1372,MATCH(B636,Historical!$B$7:$B$1403,0))=0,"n/a",((INDEX(Historical!$C$7:$C$1381,MATCH(B636,Historical!$B$7:$B$1403,0))/INDEX(Historical!$F$7:$F$1372,MATCH(B636,Historical!$B$7:$B$1403,0)))^(1/3)-1)*100)</f>
        <v>24.780567401032737</v>
      </c>
      <c r="U636" s="721">
        <f>IF(INDEX(Historical!$H$7:$H$1372,MATCH(B636,Historical!$B$7:$B$1403,0))=0,"n/a",((INDEX(Historical!$C$7:$C$1381,MATCH(B636,Historical!$B$7:$B$1403,0))/INDEX(Historical!$H$7:$H$1372,MATCH(B636,Historical!$B$7:$B$1403,0)))^(1/5)-1)*100)</f>
        <v>23.157122757056104</v>
      </c>
      <c r="V636" s="721" t="str">
        <f>IF(INDEX(Historical!$O$7:$O$1372,MATCH(B636,Historical!$B$7:$B$1403,0))=0,"n/a",((INDEX(Historical!$C$7:$C$1381,MATCH(B636,Historical!$B$7:$B$1403,0))/INDEX(Historical!$O$7:$O$1372,MATCH(B636,Historical!$B$7:$B$1403,0)))^(1/10)-1)*100)</f>
        <v>n/a</v>
      </c>
      <c r="W636" s="722" t="str">
        <f t="shared" si="158"/>
        <v>n/a</v>
      </c>
      <c r="X636" s="723">
        <f t="shared" si="159"/>
        <v>1.0821085400493506</v>
      </c>
      <c r="Y636" s="900"/>
      <c r="Z636" s="669">
        <f t="shared" si="160"/>
        <v>19.925280199252803</v>
      </c>
      <c r="AA636" s="910">
        <f t="shared" si="161"/>
        <v>13.865504358655045</v>
      </c>
      <c r="AB636" s="911">
        <v>12</v>
      </c>
      <c r="AC636" s="889">
        <v>8.0299999999999994</v>
      </c>
      <c r="AD636" s="889">
        <v>1.21</v>
      </c>
      <c r="AE636" s="889">
        <v>2.41</v>
      </c>
      <c r="AF636" s="889">
        <v>2.91</v>
      </c>
      <c r="AG636" s="889">
        <v>22.400000000000002</v>
      </c>
      <c r="AH636" s="889">
        <v>31.3</v>
      </c>
      <c r="AI636" s="889">
        <v>10.23</v>
      </c>
      <c r="AJ636" s="889">
        <v>21.4</v>
      </c>
      <c r="AK636" s="889">
        <v>11.49</v>
      </c>
      <c r="AL636" s="902">
        <v>4750</v>
      </c>
      <c r="AM636" s="896">
        <v>0.6</v>
      </c>
      <c r="AN636" s="889">
        <v>0.94</v>
      </c>
      <c r="AO636" s="762">
        <f t="shared" si="162"/>
        <v>10.728658096622723</v>
      </c>
      <c r="AP636" s="763">
        <f t="shared" si="163"/>
        <v>24.594162455277768</v>
      </c>
      <c r="AQ636" s="912">
        <f t="shared" si="164"/>
        <v>33.913102310891134</v>
      </c>
      <c r="AR636" s="669">
        <f>INDEX(Historical!$C$7:$C$1381,MATCH(B636,Historical!$B$7:$B$1403,0))*IF(AH636="n/a",1.03,IF(AH636&lt;0,1.01,IF(AH636&gt;10,1.1,(1+AH636/100))))</f>
        <v>1.4960000000000002</v>
      </c>
      <c r="AS636" s="910">
        <f t="shared" si="165"/>
        <v>1.6456000000000004</v>
      </c>
      <c r="AT636" s="910">
        <f t="shared" si="171"/>
        <v>1.8101600000000007</v>
      </c>
      <c r="AU636" s="910">
        <f t="shared" si="171"/>
        <v>1.9911760000000009</v>
      </c>
      <c r="AV636" s="910">
        <f t="shared" si="171"/>
        <v>2.1902936000000013</v>
      </c>
      <c r="AW636" s="669">
        <f t="shared" si="166"/>
        <v>9.1332296000000035</v>
      </c>
      <c r="AX636" s="770">
        <f t="shared" si="167"/>
        <v>8.2030084426082297</v>
      </c>
      <c r="AY636" s="959">
        <v>1.39</v>
      </c>
      <c r="AZ636" s="896">
        <v>2.3800000000000003</v>
      </c>
      <c r="BA636" s="896">
        <v>-19.350000000000001</v>
      </c>
      <c r="BB636" s="896">
        <v>-13.29</v>
      </c>
      <c r="BC636" s="896">
        <v>-10.65</v>
      </c>
      <c r="BE636" s="641">
        <v>2010</v>
      </c>
      <c r="BF636" s="922">
        <f t="shared" si="168"/>
        <v>0</v>
      </c>
      <c r="BG636" s="906">
        <v>2.6</v>
      </c>
    </row>
    <row r="637" spans="1:59" ht="11.25" customHeight="1" x14ac:dyDescent="0.2">
      <c r="A637" s="887" t="s">
        <v>1588</v>
      </c>
      <c r="B637" s="899" t="s">
        <v>1589</v>
      </c>
      <c r="C637" s="957" t="s">
        <v>108</v>
      </c>
      <c r="D637" s="957" t="s">
        <v>118</v>
      </c>
      <c r="E637" s="754">
        <v>12</v>
      </c>
      <c r="F637" s="1235">
        <v>306</v>
      </c>
      <c r="G637" s="1163" t="s">
        <v>106</v>
      </c>
      <c r="H637" s="1163" t="s">
        <v>106</v>
      </c>
      <c r="I637" s="898">
        <v>75.45</v>
      </c>
      <c r="J637" s="669">
        <f t="shared" si="155"/>
        <v>5.8316766070245194</v>
      </c>
      <c r="K637" s="901">
        <v>1.1000000000000001</v>
      </c>
      <c r="L637" s="911">
        <v>4</v>
      </c>
      <c r="M637" s="660">
        <f t="shared" si="156"/>
        <v>4.4000000000000004</v>
      </c>
      <c r="N637" s="894" t="s">
        <v>148</v>
      </c>
      <c r="O637" s="756">
        <v>1</v>
      </c>
      <c r="P637" s="885">
        <v>43875</v>
      </c>
      <c r="Q637" s="885">
        <v>43902</v>
      </c>
      <c r="R637" s="660">
        <f t="shared" si="157"/>
        <v>10.000000000000009</v>
      </c>
      <c r="S637" s="721">
        <f>IF(INDEX(Historical!$D$7:$D$1379,MATCH(B637,Historical!$B$7:$B$1403,0))=0,"n/a",(INDEX(Historical!$C$7:$C$1381,MATCH(B637,Historical!$B$7:$B$1403,0))/INDEX(Historical!$D$7:$D$1379,MATCH(B637,Historical!$B$7:$B$1403,0))-1)*100)</f>
        <v>11.111111111111116</v>
      </c>
      <c r="T637" s="721">
        <f>IF(INDEX(Historical!$F$7:$F$1372,MATCH(B637,Historical!$B$7:$B$1403,0))=0,"n/a",((INDEX(Historical!$C$7:$C$1381,MATCH(B637,Historical!$B$7:$B$1403,0))/INDEX(Historical!$F$7:$F$1372,MATCH(B637,Historical!$B$7:$B$1403,0)))^(1/3)-1)*100)</f>
        <v>12.624788044360603</v>
      </c>
      <c r="U637" s="721">
        <f>IF(INDEX(Historical!$H$7:$H$1372,MATCH(B637,Historical!$B$7:$B$1403,0))=0,"n/a",((INDEX(Historical!$C$7:$C$1381,MATCH(B637,Historical!$B$7:$B$1403,0))/INDEX(Historical!$H$7:$H$1372,MATCH(B637,Historical!$B$7:$B$1403,0)))^(1/5)-1)*100)</f>
        <v>13.010826595403913</v>
      </c>
      <c r="V637" s="721">
        <f>IF(INDEX(Historical!$O$7:$O$1372,MATCH(B637,Historical!$B$7:$B$1403,0))=0,"n/a",((INDEX(Historical!$C$7:$C$1381,MATCH(B637,Historical!$B$7:$B$1403,0))/INDEX(Historical!$O$7:$O$1372,MATCH(B637,Historical!$B$7:$B$1403,0)))^(1/10)-1)*100)</f>
        <v>19.040898208896493</v>
      </c>
      <c r="W637" s="722">
        <f t="shared" si="158"/>
        <v>0.68330949793769991</v>
      </c>
      <c r="X637" s="723">
        <f t="shared" si="159"/>
        <v>0.50429560447301991</v>
      </c>
      <c r="Y637" s="682"/>
      <c r="Z637" s="669">
        <f t="shared" si="160"/>
        <v>43.478260869565219</v>
      </c>
      <c r="AA637" s="910">
        <f t="shared" si="161"/>
        <v>7.4555335968379453</v>
      </c>
      <c r="AB637" s="911">
        <v>12</v>
      </c>
      <c r="AC637" s="889">
        <v>10.119999999999999</v>
      </c>
      <c r="AD637" s="889">
        <v>0.83</v>
      </c>
      <c r="AE637" s="889">
        <v>0.47</v>
      </c>
      <c r="AF637" s="889">
        <v>0.48</v>
      </c>
      <c r="AG637" s="889">
        <v>6.7</v>
      </c>
      <c r="AH637" s="891">
        <v>10.6</v>
      </c>
      <c r="AI637" s="891">
        <v>11.18</v>
      </c>
      <c r="AJ637" s="889">
        <v>25.8</v>
      </c>
      <c r="AK637" s="889">
        <v>9</v>
      </c>
      <c r="AL637" s="902">
        <v>30340</v>
      </c>
      <c r="AM637" s="896">
        <v>0.1</v>
      </c>
      <c r="AN637" s="889">
        <v>0.35</v>
      </c>
      <c r="AO637" s="762">
        <f t="shared" si="162"/>
        <v>11.386969605590487</v>
      </c>
      <c r="AP637" s="763">
        <f t="shared" si="163"/>
        <v>18.842503202428432</v>
      </c>
      <c r="AQ637" s="912">
        <f t="shared" si="164"/>
        <v>-60.118753354589138</v>
      </c>
      <c r="AR637" s="669">
        <f>INDEX(Historical!$C$7:$C$1381,MATCH(B637,Historical!$B$7:$B$1403,0))*IF(AH637="n/a",1.03,IF(AH637&lt;0,1.01,IF(AH637&gt;10,1.1,(1+AH637/100))))</f>
        <v>4.4000000000000004</v>
      </c>
      <c r="AS637" s="910">
        <f t="shared" si="165"/>
        <v>4.8400000000000007</v>
      </c>
      <c r="AT637" s="910">
        <f t="shared" si="171"/>
        <v>5.2756000000000016</v>
      </c>
      <c r="AU637" s="910">
        <f t="shared" si="171"/>
        <v>5.7504040000000023</v>
      </c>
      <c r="AV637" s="910">
        <f t="shared" si="171"/>
        <v>6.2679403600000025</v>
      </c>
      <c r="AW637" s="669">
        <f t="shared" si="166"/>
        <v>26.533944360000007</v>
      </c>
      <c r="AX637" s="770">
        <f t="shared" si="167"/>
        <v>35.167586958250503</v>
      </c>
      <c r="AY637" s="959">
        <v>1.52</v>
      </c>
      <c r="AZ637" s="896">
        <v>-2.34</v>
      </c>
      <c r="BA637" s="896">
        <v>-29.09</v>
      </c>
      <c r="BB637" s="896">
        <v>-19.059999999999999</v>
      </c>
      <c r="BC637" s="896">
        <v>-18.66</v>
      </c>
      <c r="BE637" s="641">
        <v>2009</v>
      </c>
      <c r="BF637" s="922">
        <f t="shared" si="168"/>
        <v>0</v>
      </c>
      <c r="BG637" s="906">
        <v>0.5</v>
      </c>
    </row>
    <row r="638" spans="1:59" ht="11.25" customHeight="1" x14ac:dyDescent="0.2">
      <c r="A638" s="904" t="s">
        <v>4275</v>
      </c>
      <c r="B638" s="899" t="s">
        <v>3896</v>
      </c>
      <c r="C638" s="957" t="s">
        <v>4335</v>
      </c>
      <c r="D638" s="957" t="s">
        <v>4336</v>
      </c>
      <c r="E638" s="754">
        <v>6</v>
      </c>
      <c r="F638" s="1235">
        <v>738</v>
      </c>
      <c r="G638" s="1235" t="s">
        <v>106</v>
      </c>
      <c r="H638" s="1235" t="s">
        <v>106</v>
      </c>
      <c r="I638" s="898">
        <v>148.55000000000001</v>
      </c>
      <c r="J638" s="669">
        <f t="shared" si="155"/>
        <v>2.8273308650286095</v>
      </c>
      <c r="K638" s="901">
        <v>1.05</v>
      </c>
      <c r="L638" s="911">
        <v>4</v>
      </c>
      <c r="M638" s="660">
        <f t="shared" si="156"/>
        <v>4.2</v>
      </c>
      <c r="N638" s="651" t="s">
        <v>111</v>
      </c>
      <c r="O638" s="756">
        <v>0.85</v>
      </c>
      <c r="P638" s="890">
        <v>43354</v>
      </c>
      <c r="Q638" s="890">
        <v>43370</v>
      </c>
      <c r="R638" s="660">
        <f t="shared" si="157"/>
        <v>23.529411764705891</v>
      </c>
      <c r="S638" s="721">
        <f>IF(INDEX(Historical!$D$7:$D$1379,MATCH(B638,Historical!$B$7:$B$1403,0))=0,"n/a",(INDEX(Historical!$C$7:$C$1381,MATCH(B638,Historical!$B$7:$B$1403,0))/INDEX(Historical!$D$7:$D$1379,MATCH(B638,Historical!$B$7:$B$1403,0))-1)*100)</f>
        <v>10.526315789473696</v>
      </c>
      <c r="T638" s="721">
        <f>IF(INDEX(Historical!$F$7:$F$1372,MATCH(B638,Historical!$B$7:$B$1403,0))=0,"n/a",((INDEX(Historical!$C$7:$C$1381,MATCH(B638,Historical!$B$7:$B$1403,0))/INDEX(Historical!$F$7:$F$1372,MATCH(B638,Historical!$B$7:$B$1403,0)))^(1/3)-1)*100)</f>
        <v>11.868894208139679</v>
      </c>
      <c r="U638" s="721">
        <f>IF(INDEX(Historical!$H$7:$H$1372,MATCH(B638,Historical!$B$7:$B$1403,0))=0,"n/a",((INDEX(Historical!$C$7:$C$1381,MATCH(B638,Historical!$B$7:$B$1403,0))/INDEX(Historical!$H$7:$H$1372,MATCH(B638,Historical!$B$7:$B$1403,0)))^(1/5)-1)*100)</f>
        <v>15.996225865400127</v>
      </c>
      <c r="V638" s="721">
        <f>IF(INDEX(Historical!$O$7:$O$1372,MATCH(B638,Historical!$B$7:$B$1403,0))=0,"n/a",((INDEX(Historical!$C$7:$C$1381,MATCH(B638,Historical!$B$7:$B$1403,0))/INDEX(Historical!$O$7:$O$1372,MATCH(B638,Historical!$B$7:$B$1403,0)))^(1/10)-1)*100)</f>
        <v>9.0871667515693311</v>
      </c>
      <c r="W638" s="722">
        <f t="shared" si="158"/>
        <v>1.7603094894938094</v>
      </c>
      <c r="X638" s="723" t="str">
        <f t="shared" si="159"/>
        <v>n/a</v>
      </c>
      <c r="Y638" s="691" t="s">
        <v>4513</v>
      </c>
      <c r="Z638" s="669">
        <f t="shared" si="160"/>
        <v>106.32911392405062</v>
      </c>
      <c r="AA638" s="910">
        <f t="shared" si="161"/>
        <v>37.607594936708864</v>
      </c>
      <c r="AB638" s="911">
        <v>12</v>
      </c>
      <c r="AC638" s="889">
        <v>3.95</v>
      </c>
      <c r="AD638" s="889" t="s">
        <v>136</v>
      </c>
      <c r="AE638" s="889">
        <v>9.4499999999999993</v>
      </c>
      <c r="AF638" s="889">
        <v>5.09</v>
      </c>
      <c r="AG638" s="889">
        <v>13.600000000000001</v>
      </c>
      <c r="AH638" s="889">
        <v>-37.4</v>
      </c>
      <c r="AI638" s="889">
        <v>8.129999999999999</v>
      </c>
      <c r="AJ638" s="889">
        <v>-1.2</v>
      </c>
      <c r="AK638" s="889" t="s">
        <v>136</v>
      </c>
      <c r="AL638" s="902">
        <v>4059.9999999999995</v>
      </c>
      <c r="AM638" s="896">
        <v>0.3</v>
      </c>
      <c r="AN638" s="889">
        <v>0</v>
      </c>
      <c r="AO638" s="762">
        <f t="shared" si="162"/>
        <v>-18.784038206280126</v>
      </c>
      <c r="AP638" s="763">
        <f t="shared" si="163"/>
        <v>18.823556730428738</v>
      </c>
      <c r="AQ638" s="912">
        <f t="shared" si="164"/>
        <v>191.67916790568836</v>
      </c>
      <c r="AR638" s="669">
        <f>INDEX(Historical!$C$7:$C$1381,MATCH(B638,Historical!$B$7:$B$1403,0))*IF(AH638="n/a",1.03,IF(AH638&lt;0,1.01,IF(AH638&gt;10,1.1,(1+AH638/100))))</f>
        <v>4.242</v>
      </c>
      <c r="AS638" s="910">
        <f t="shared" si="165"/>
        <v>4.5868745999999998</v>
      </c>
      <c r="AT638" s="910">
        <f t="shared" si="171"/>
        <v>4.7244808379999998</v>
      </c>
      <c r="AU638" s="910">
        <f t="shared" si="171"/>
        <v>4.86621526314</v>
      </c>
      <c r="AV638" s="910">
        <f t="shared" si="171"/>
        <v>5.0122017210342005</v>
      </c>
      <c r="AW638" s="669">
        <f t="shared" si="166"/>
        <v>23.431772422174198</v>
      </c>
      <c r="AX638" s="770">
        <f t="shared" si="167"/>
        <v>15.773660331318881</v>
      </c>
      <c r="AY638" s="959">
        <v>0.44</v>
      </c>
      <c r="AZ638" s="896">
        <v>3.35</v>
      </c>
      <c r="BA638" s="896">
        <v>-22.68</v>
      </c>
      <c r="BB638" s="896">
        <v>-11.09</v>
      </c>
      <c r="BC638" s="896">
        <v>-14.14</v>
      </c>
      <c r="BE638" s="641">
        <v>2014</v>
      </c>
      <c r="BF638" s="922">
        <f t="shared" si="168"/>
        <v>0</v>
      </c>
      <c r="BG638" s="906">
        <v>5.3</v>
      </c>
    </row>
    <row r="639" spans="1:59" ht="11.25" customHeight="1" x14ac:dyDescent="0.2">
      <c r="A639" s="895" t="s">
        <v>742</v>
      </c>
      <c r="B639" s="899" t="s">
        <v>743</v>
      </c>
      <c r="C639" s="957" t="s">
        <v>108</v>
      </c>
      <c r="D639" s="957" t="s">
        <v>4355</v>
      </c>
      <c r="E639" s="754">
        <v>26</v>
      </c>
      <c r="F639" s="1235">
        <v>123</v>
      </c>
      <c r="G639" s="1214" t="s">
        <v>106</v>
      </c>
      <c r="H639" s="1214" t="s">
        <v>106</v>
      </c>
      <c r="I639" s="898">
        <v>27.35</v>
      </c>
      <c r="J639" s="669">
        <f t="shared" si="155"/>
        <v>1.4625228519195612</v>
      </c>
      <c r="K639" s="901">
        <v>0.2</v>
      </c>
      <c r="L639" s="911">
        <v>2</v>
      </c>
      <c r="M639" s="660">
        <f t="shared" si="156"/>
        <v>0.4</v>
      </c>
      <c r="N639" s="894" t="s">
        <v>230</v>
      </c>
      <c r="O639" s="760">
        <v>0.18</v>
      </c>
      <c r="P639" s="885">
        <v>43657</v>
      </c>
      <c r="Q639" s="885">
        <v>43677</v>
      </c>
      <c r="R639" s="660">
        <f t="shared" si="157"/>
        <v>11.111111111111121</v>
      </c>
      <c r="S639" s="721">
        <f>IF(INDEX(Historical!$D$7:$D$1379,MATCH(B639,Historical!$B$7:$B$1403,0))=0,"n/a",(INDEX(Historical!$C$7:$C$1381,MATCH(B639,Historical!$B$7:$B$1403,0))/INDEX(Historical!$D$7:$D$1379,MATCH(B639,Historical!$B$7:$B$1403,0))-1)*100)</f>
        <v>12.86011286011286</v>
      </c>
      <c r="T639" s="721">
        <f>IF(INDEX(Historical!$F$7:$F$1372,MATCH(B639,Historical!$B$7:$B$1403,0))=0,"n/a",((INDEX(Historical!$C$7:$C$1381,MATCH(B639,Historical!$B$7:$B$1403,0))/INDEX(Historical!$F$7:$F$1372,MATCH(B639,Historical!$B$7:$B$1403,0)))^(1/3)-1)*100)</f>
        <v>10.715524489384997</v>
      </c>
      <c r="U639" s="721">
        <f>IF(INDEX(Historical!$H$7:$H$1372,MATCH(B639,Historical!$B$7:$B$1403,0))=0,"n/a",((INDEX(Historical!$C$7:$C$1381,MATCH(B639,Historical!$B$7:$B$1403,0))/INDEX(Historical!$H$7:$H$1372,MATCH(B639,Historical!$B$7:$B$1403,0)))^(1/5)-1)*100)</f>
        <v>7.6107236755172503</v>
      </c>
      <c r="V639" s="721">
        <f>IF(INDEX(Historical!$O$7:$O$1372,MATCH(B639,Historical!$B$7:$B$1403,0))=0,"n/a",((INDEX(Historical!$C$7:$C$1381,MATCH(B639,Historical!$B$7:$B$1403,0))/INDEX(Historical!$O$7:$O$1372,MATCH(B639,Historical!$B$7:$B$1403,0)))^(1/10)-1)*100)</f>
        <v>6.1808672815675925</v>
      </c>
      <c r="W639" s="722">
        <f t="shared" si="158"/>
        <v>1.2313358835925396</v>
      </c>
      <c r="X639" s="723" t="str">
        <f t="shared" si="159"/>
        <v>n/a</v>
      </c>
      <c r="Y639" s="692" t="s">
        <v>4406</v>
      </c>
      <c r="Z639" s="669" t="str">
        <f t="shared" si="160"/>
        <v>n/a</v>
      </c>
      <c r="AA639" s="910" t="str">
        <f t="shared" si="161"/>
        <v>n/a</v>
      </c>
      <c r="AB639" s="911">
        <v>12</v>
      </c>
      <c r="AC639" s="889" t="s">
        <v>136</v>
      </c>
      <c r="AD639" s="889" t="s">
        <v>136</v>
      </c>
      <c r="AE639" s="889" t="s">
        <v>136</v>
      </c>
      <c r="AF639" s="889" t="s">
        <v>136</v>
      </c>
      <c r="AG639" s="889" t="s">
        <v>136</v>
      </c>
      <c r="AH639" s="889" t="s">
        <v>136</v>
      </c>
      <c r="AI639" s="889" t="s">
        <v>136</v>
      </c>
      <c r="AJ639" s="889" t="s">
        <v>136</v>
      </c>
      <c r="AK639" s="889" t="s">
        <v>136</v>
      </c>
      <c r="AL639" s="902" t="s">
        <v>136</v>
      </c>
      <c r="AM639" s="896" t="s">
        <v>136</v>
      </c>
      <c r="AN639" s="889" t="s">
        <v>136</v>
      </c>
      <c r="AO639" s="762" t="str">
        <f t="shared" si="162"/>
        <v>n/a</v>
      </c>
      <c r="AP639" s="763">
        <f t="shared" si="163"/>
        <v>9.0732465274368117</v>
      </c>
      <c r="AQ639" s="912" t="str">
        <f t="shared" si="164"/>
        <v>n/a</v>
      </c>
      <c r="AR639" s="669">
        <f>INDEX(Historical!$C$7:$C$1381,MATCH(B639,Historical!$B$7:$B$1403,0))*IF(AH639="n/a",1.03,IF(AH639&lt;0,1.01,IF(AH639&gt;10,1.1,(1+AH639/100))))</f>
        <v>0.39140000000000003</v>
      </c>
      <c r="AS639" s="910">
        <f t="shared" si="165"/>
        <v>0.40314200000000006</v>
      </c>
      <c r="AT639" s="910">
        <f t="shared" si="171"/>
        <v>0.41523626000000008</v>
      </c>
      <c r="AU639" s="910">
        <f t="shared" si="171"/>
        <v>0.42769334780000007</v>
      </c>
      <c r="AV639" s="910">
        <f t="shared" si="171"/>
        <v>0.4405241482340001</v>
      </c>
      <c r="AW639" s="669">
        <f t="shared" si="166"/>
        <v>2.0779957560340003</v>
      </c>
      <c r="AX639" s="770">
        <f t="shared" si="167"/>
        <v>7.5977906984789776</v>
      </c>
      <c r="AY639" s="959" t="s">
        <v>136</v>
      </c>
      <c r="AZ639" s="896" t="s">
        <v>136</v>
      </c>
      <c r="BA639" s="896" t="s">
        <v>136</v>
      </c>
      <c r="BB639" s="896" t="s">
        <v>136</v>
      </c>
      <c r="BC639" s="896" t="s">
        <v>136</v>
      </c>
      <c r="BD639" s="932" t="s">
        <v>4281</v>
      </c>
      <c r="BE639" s="641">
        <v>1994</v>
      </c>
      <c r="BF639" s="922">
        <f t="shared" si="168"/>
        <v>2</v>
      </c>
      <c r="BG639" s="906" t="s">
        <v>136</v>
      </c>
    </row>
    <row r="640" spans="1:59" ht="11.25" customHeight="1" x14ac:dyDescent="0.2">
      <c r="A640" s="895" t="s">
        <v>1556</v>
      </c>
      <c r="B640" s="899" t="s">
        <v>1557</v>
      </c>
      <c r="C640" s="957" t="s">
        <v>178</v>
      </c>
      <c r="D640" s="957" t="s">
        <v>4353</v>
      </c>
      <c r="E640" s="754">
        <v>8</v>
      </c>
      <c r="F640" s="1235">
        <v>567</v>
      </c>
      <c r="G640" s="1206" t="s">
        <v>37</v>
      </c>
      <c r="H640" s="1206" t="s">
        <v>37</v>
      </c>
      <c r="I640" s="898">
        <v>74.86</v>
      </c>
      <c r="J640" s="669">
        <f t="shared" si="155"/>
        <v>4.8089767566123429</v>
      </c>
      <c r="K640" s="901">
        <v>0.9</v>
      </c>
      <c r="L640" s="911">
        <v>4</v>
      </c>
      <c r="M640" s="660">
        <f t="shared" si="156"/>
        <v>3.6</v>
      </c>
      <c r="N640" s="894" t="s">
        <v>119</v>
      </c>
      <c r="O640" s="756">
        <v>0.8</v>
      </c>
      <c r="P640" s="885">
        <v>43602</v>
      </c>
      <c r="Q640" s="885">
        <v>43619</v>
      </c>
      <c r="R640" s="660">
        <f t="shared" si="157"/>
        <v>12.499999999999996</v>
      </c>
      <c r="S640" s="721">
        <f>IF(INDEX(Historical!$D$7:$D$1379,MATCH(B640,Historical!$B$7:$B$1403,0))=0,"n/a",(INDEX(Historical!$C$7:$C$1381,MATCH(B640,Historical!$B$7:$B$1403,0))/INDEX(Historical!$D$7:$D$1379,MATCH(B640,Historical!$B$7:$B$1403,0))-1)*100)</f>
        <v>12.903225806451601</v>
      </c>
      <c r="T640" s="721">
        <f>IF(INDEX(Historical!$F$7:$F$1372,MATCH(B640,Historical!$B$7:$B$1403,0))=0,"n/a",((INDEX(Historical!$C$7:$C$1381,MATCH(B640,Historical!$B$7:$B$1403,0))/INDEX(Historical!$F$7:$F$1372,MATCH(B640,Historical!$B$7:$B$1403,0)))^(1/3)-1)*100)</f>
        <v>12.624788044360603</v>
      </c>
      <c r="U640" s="721">
        <f>IF(INDEX(Historical!$H$7:$H$1372,MATCH(B640,Historical!$B$7:$B$1403,0))=0,"n/a",((INDEX(Historical!$C$7:$C$1381,MATCH(B640,Historical!$B$7:$B$1403,0))/INDEX(Historical!$H$7:$H$1372,MATCH(B640,Historical!$B$7:$B$1403,0)))^(1/5)-1)*100)</f>
        <v>13.115273009052952</v>
      </c>
      <c r="V640" s="721" t="str">
        <f>IF(INDEX(Historical!$O$7:$O$1372,MATCH(B640,Historical!$B$7:$B$1403,0))=0,"n/a",((INDEX(Historical!$C$7:$C$1381,MATCH(B640,Historical!$B$7:$B$1403,0))/INDEX(Historical!$O$7:$O$1372,MATCH(B640,Historical!$B$7:$B$1403,0)))^(1/10)-1)*100)</f>
        <v>n/a</v>
      </c>
      <c r="W640" s="722" t="str">
        <f t="shared" si="158"/>
        <v>n/a</v>
      </c>
      <c r="X640" s="723">
        <f t="shared" si="159"/>
        <v>0.88021966503711102</v>
      </c>
      <c r="Y640" s="900"/>
      <c r="Z640" s="669">
        <f t="shared" si="160"/>
        <v>31.11495246326707</v>
      </c>
      <c r="AA640" s="910">
        <f t="shared" si="161"/>
        <v>6.4701815038893686</v>
      </c>
      <c r="AB640" s="911">
        <v>12</v>
      </c>
      <c r="AC640" s="889">
        <v>11.57</v>
      </c>
      <c r="AD640" s="889" t="s">
        <v>136</v>
      </c>
      <c r="AE640" s="889">
        <v>0.31</v>
      </c>
      <c r="AF640" s="889">
        <v>1.35</v>
      </c>
      <c r="AG640" s="889">
        <v>21.7</v>
      </c>
      <c r="AH640" s="889">
        <v>158.6</v>
      </c>
      <c r="AI640" s="889">
        <v>4.97</v>
      </c>
      <c r="AJ640" s="889">
        <v>14.899999999999999</v>
      </c>
      <c r="AK640" s="889">
        <v>-1.68</v>
      </c>
      <c r="AL640" s="902">
        <v>33620</v>
      </c>
      <c r="AM640" s="896">
        <v>0.3</v>
      </c>
      <c r="AN640" s="889">
        <v>0.48</v>
      </c>
      <c r="AO640" s="762">
        <f t="shared" si="162"/>
        <v>11.454068261775927</v>
      </c>
      <c r="AP640" s="763">
        <f t="shared" si="163"/>
        <v>17.924249765665294</v>
      </c>
      <c r="AQ640" s="912">
        <f t="shared" si="164"/>
        <v>-37.693428096759952</v>
      </c>
      <c r="AR640" s="669">
        <f>INDEX(Historical!$C$7:$C$1381,MATCH(B640,Historical!$B$7:$B$1403,0))*IF(AH640="n/a",1.03,IF(AH640&lt;0,1.01,IF(AH640&gt;10,1.1,(1+AH640/100))))</f>
        <v>3.8500000000000005</v>
      </c>
      <c r="AS640" s="910">
        <f t="shared" si="165"/>
        <v>4.0413450000000006</v>
      </c>
      <c r="AT640" s="910">
        <f t="shared" si="171"/>
        <v>4.0817584500000006</v>
      </c>
      <c r="AU640" s="910">
        <f t="shared" si="171"/>
        <v>4.1225760345000007</v>
      </c>
      <c r="AV640" s="910">
        <f t="shared" si="171"/>
        <v>4.1638017948450008</v>
      </c>
      <c r="AW640" s="669">
        <f t="shared" si="166"/>
        <v>20.259481279345003</v>
      </c>
      <c r="AX640" s="770">
        <f t="shared" si="167"/>
        <v>27.063159603720283</v>
      </c>
      <c r="AY640" s="959">
        <v>1.06</v>
      </c>
      <c r="AZ640" s="896">
        <v>0.84</v>
      </c>
      <c r="BA640" s="896">
        <v>-37.580000000000005</v>
      </c>
      <c r="BB640" s="896">
        <v>-24.8</v>
      </c>
      <c r="BC640" s="896">
        <v>-25.840000000000003</v>
      </c>
      <c r="BE640" s="641">
        <v>2012</v>
      </c>
      <c r="BF640" s="922">
        <f t="shared" si="168"/>
        <v>0</v>
      </c>
      <c r="BG640" s="906">
        <v>9.4</v>
      </c>
    </row>
    <row r="641" spans="1:59" ht="11.25" customHeight="1" x14ac:dyDescent="0.2">
      <c r="A641" s="895" t="s">
        <v>1558</v>
      </c>
      <c r="B641" s="899" t="s">
        <v>1559</v>
      </c>
      <c r="C641" s="957" t="s">
        <v>178</v>
      </c>
      <c r="D641" s="957" t="s">
        <v>4353</v>
      </c>
      <c r="E641" s="754">
        <v>8</v>
      </c>
      <c r="F641" s="1235">
        <v>617</v>
      </c>
      <c r="G641" s="1235" t="s">
        <v>106</v>
      </c>
      <c r="H641" s="1235" t="s">
        <v>106</v>
      </c>
      <c r="I641" s="898">
        <v>54.37</v>
      </c>
      <c r="J641" s="669">
        <f t="shared" si="155"/>
        <v>6.4373735515909507</v>
      </c>
      <c r="K641" s="901">
        <v>0.875</v>
      </c>
      <c r="L641" s="911">
        <v>4</v>
      </c>
      <c r="M641" s="660">
        <f t="shared" si="156"/>
        <v>3.5</v>
      </c>
      <c r="N641" s="894" t="s">
        <v>558</v>
      </c>
      <c r="O641" s="756">
        <v>0.86499999999999999</v>
      </c>
      <c r="P641" s="1196">
        <v>43860</v>
      </c>
      <c r="Q641" s="1196">
        <v>43873</v>
      </c>
      <c r="R641" s="660">
        <f t="shared" si="157"/>
        <v>1.1560693641618507</v>
      </c>
      <c r="S641" s="721">
        <f>IF(INDEX(Historical!$D$7:$D$1379,MATCH(B641,Historical!$B$7:$B$1403,0))=0,"n/a",(INDEX(Historical!$C$7:$C$1381,MATCH(B641,Historical!$B$7:$B$1403,0))/INDEX(Historical!$D$7:$D$1379,MATCH(B641,Historical!$B$7:$B$1403,0))-1)*100)</f>
        <v>28.983308042488609</v>
      </c>
      <c r="T641" s="721">
        <f>IF(INDEX(Historical!$F$7:$F$1372,MATCH(B641,Historical!$B$7:$B$1403,0))=0,"n/a",((INDEX(Historical!$C$7:$C$1381,MATCH(B641,Historical!$B$7:$B$1403,0))/INDEX(Historical!$F$7:$F$1372,MATCH(B641,Historical!$B$7:$B$1403,0)))^(1/3)-1)*100)</f>
        <v>19.849788608441798</v>
      </c>
      <c r="U641" s="721">
        <f>IF(INDEX(Historical!$H$7:$H$1372,MATCH(B641,Historical!$B$7:$B$1403,0))=0,"n/a",((INDEX(Historical!$C$7:$C$1381,MATCH(B641,Historical!$B$7:$B$1403,0))/INDEX(Historical!$H$7:$H$1372,MATCH(B641,Historical!$B$7:$B$1403,0)))^(1/5)-1)*100)</f>
        <v>24.912937841317451</v>
      </c>
      <c r="V641" s="721" t="str">
        <f>IF(INDEX(Historical!$O$7:$O$1372,MATCH(B641,Historical!$B$7:$B$1403,0))=0,"n/a",((INDEX(Historical!$C$7:$C$1381,MATCH(B641,Historical!$B$7:$B$1403,0))/INDEX(Historical!$O$7:$O$1372,MATCH(B641,Historical!$B$7:$B$1403,0)))^(1/10)-1)*100)</f>
        <v>n/a</v>
      </c>
      <c r="W641" s="722" t="str">
        <f t="shared" si="158"/>
        <v>n/a</v>
      </c>
      <c r="X641" s="723">
        <f t="shared" si="159"/>
        <v>0.42659140139242213</v>
      </c>
      <c r="Y641" s="900"/>
      <c r="Z641" s="669">
        <f t="shared" si="160"/>
        <v>73.529411764705884</v>
      </c>
      <c r="AA641" s="910">
        <f t="shared" si="161"/>
        <v>11.422268907563025</v>
      </c>
      <c r="AB641" s="911">
        <v>12</v>
      </c>
      <c r="AC641" s="889">
        <v>4.76</v>
      </c>
      <c r="AD641" s="889">
        <v>1.39</v>
      </c>
      <c r="AE641" s="889">
        <v>10.94</v>
      </c>
      <c r="AF641" s="889">
        <v>5.21</v>
      </c>
      <c r="AG641" s="889">
        <v>19.7</v>
      </c>
      <c r="AH641" s="889">
        <v>54.500000000000007</v>
      </c>
      <c r="AI641" s="889">
        <v>11.12</v>
      </c>
      <c r="AJ641" s="889">
        <v>58.4</v>
      </c>
      <c r="AK641" s="889">
        <v>8.2100000000000009</v>
      </c>
      <c r="AL641" s="902">
        <v>12380</v>
      </c>
      <c r="AM641" s="896">
        <v>74.680000000000007</v>
      </c>
      <c r="AN641" s="889">
        <v>1.9</v>
      </c>
      <c r="AO641" s="762">
        <f t="shared" si="162"/>
        <v>19.928042485345379</v>
      </c>
      <c r="AP641" s="763">
        <f t="shared" si="163"/>
        <v>31.350311392908402</v>
      </c>
      <c r="AQ641" s="912">
        <f t="shared" si="164"/>
        <v>62.631172368513191</v>
      </c>
      <c r="AR641" s="669">
        <f>INDEX(Historical!$C$7:$C$1381,MATCH(B641,Historical!$B$7:$B$1403,0))*IF(AH641="n/a",1.03,IF(AH641&lt;0,1.01,IF(AH641&gt;10,1.1,(1+AH641/100))))</f>
        <v>3.74</v>
      </c>
      <c r="AS641" s="910">
        <f t="shared" si="165"/>
        <v>4.1140000000000008</v>
      </c>
      <c r="AT641" s="910">
        <f t="shared" si="171"/>
        <v>4.4517594000000011</v>
      </c>
      <c r="AU641" s="910">
        <f t="shared" si="171"/>
        <v>4.8172488467400019</v>
      </c>
      <c r="AV641" s="910">
        <f t="shared" si="171"/>
        <v>5.2127449770573566</v>
      </c>
      <c r="AW641" s="669">
        <f t="shared" si="166"/>
        <v>22.335753223797361</v>
      </c>
      <c r="AX641" s="770">
        <f t="shared" si="167"/>
        <v>41.081024873638704</v>
      </c>
      <c r="AY641" s="959">
        <v>1.04</v>
      </c>
      <c r="AZ641" s="896">
        <v>14.85</v>
      </c>
      <c r="BA641" s="896">
        <v>-16.64</v>
      </c>
      <c r="BB641" s="896">
        <v>-11.23</v>
      </c>
      <c r="BC641" s="896">
        <v>-1.7000000000000002</v>
      </c>
      <c r="BE641" s="641">
        <v>2013</v>
      </c>
      <c r="BF641" s="922">
        <f t="shared" si="168"/>
        <v>0</v>
      </c>
      <c r="BG641" s="906">
        <v>8.6</v>
      </c>
    </row>
    <row r="642" spans="1:59" ht="11.25" customHeight="1" x14ac:dyDescent="0.2">
      <c r="A642" s="905" t="s">
        <v>4158</v>
      </c>
      <c r="B642" s="899" t="s">
        <v>4159</v>
      </c>
      <c r="C642" s="957" t="s">
        <v>108</v>
      </c>
      <c r="D642" s="957" t="s">
        <v>4355</v>
      </c>
      <c r="E642" s="754">
        <v>6</v>
      </c>
      <c r="F642" s="1235">
        <v>798</v>
      </c>
      <c r="G642" s="1235" t="s">
        <v>106</v>
      </c>
      <c r="H642" s="1235" t="s">
        <v>106</v>
      </c>
      <c r="I642" s="898">
        <v>23.97</v>
      </c>
      <c r="J642" s="669">
        <f t="shared" si="155"/>
        <v>2.3362536503963289</v>
      </c>
      <c r="K642" s="901">
        <v>0.14000000000000001</v>
      </c>
      <c r="L642" s="911">
        <v>4</v>
      </c>
      <c r="M642" s="660">
        <f t="shared" si="156"/>
        <v>0.56000000000000005</v>
      </c>
      <c r="N642" s="894" t="s">
        <v>812</v>
      </c>
      <c r="O642" s="756">
        <v>0.13</v>
      </c>
      <c r="P642" s="885">
        <v>43868</v>
      </c>
      <c r="Q642" s="885">
        <v>43879</v>
      </c>
      <c r="R642" s="660">
        <f t="shared" si="157"/>
        <v>7.6923076923076987</v>
      </c>
      <c r="S642" s="721">
        <f>IF(INDEX(Historical!$D$7:$D$1379,MATCH(B642,Historical!$B$7:$B$1403,0))=0,"n/a",(INDEX(Historical!$C$7:$C$1381,MATCH(B642,Historical!$B$7:$B$1403,0))/INDEX(Historical!$D$7:$D$1379,MATCH(B642,Historical!$B$7:$B$1403,0))-1)*100)</f>
        <v>19.512195121951216</v>
      </c>
      <c r="T642" s="721">
        <f>IF(INDEX(Historical!$F$7:$F$1372,MATCH(B642,Historical!$B$7:$B$1403,0))=0,"n/a",((INDEX(Historical!$C$7:$C$1381,MATCH(B642,Historical!$B$7:$B$1403,0))/INDEX(Historical!$F$7:$F$1372,MATCH(B642,Historical!$B$7:$B$1403,0)))^(1/3)-1)*100)</f>
        <v>19.105740639430579</v>
      </c>
      <c r="U642" s="721" t="str">
        <f>IF(INDEX(Historical!$H$7:$H$1372,MATCH(B642,Historical!$B$7:$B$1403,0))=0,"n/a",((INDEX(Historical!$C$7:$C$1381,MATCH(B642,Historical!$B$7:$B$1403,0))/INDEX(Historical!$H$7:$H$1372,MATCH(B642,Historical!$B$7:$B$1403,0)))^(1/5)-1)*100)</f>
        <v>n/a</v>
      </c>
      <c r="V642" s="721" t="str">
        <f>IF(INDEX(Historical!$O$7:$O$1372,MATCH(B642,Historical!$B$7:$B$1403,0))=0,"n/a",((INDEX(Historical!$C$7:$C$1381,MATCH(B642,Historical!$B$7:$B$1403,0))/INDEX(Historical!$O$7:$O$1372,MATCH(B642,Historical!$B$7:$B$1403,0)))^(1/10)-1)*100)</f>
        <v>n/a</v>
      </c>
      <c r="W642" s="722" t="str">
        <f t="shared" si="158"/>
        <v>n/a</v>
      </c>
      <c r="X642" s="723" t="str">
        <f t="shared" si="159"/>
        <v>n/a</v>
      </c>
      <c r="Y642" s="900"/>
      <c r="Z642" s="669">
        <f t="shared" si="160"/>
        <v>24.0343347639485</v>
      </c>
      <c r="AA642" s="910">
        <f t="shared" si="161"/>
        <v>10.287553648068668</v>
      </c>
      <c r="AB642" s="911">
        <v>12</v>
      </c>
      <c r="AC642" s="889">
        <v>2.33</v>
      </c>
      <c r="AD642" s="889">
        <v>1.29</v>
      </c>
      <c r="AE642" s="889">
        <v>3.81</v>
      </c>
      <c r="AF642" s="889">
        <v>1.4</v>
      </c>
      <c r="AG642" s="889">
        <v>13.900000000000002</v>
      </c>
      <c r="AH642" s="889">
        <v>59.699999999999996</v>
      </c>
      <c r="AI642" s="889">
        <v>5.4899999999999993</v>
      </c>
      <c r="AJ642" s="889">
        <v>25</v>
      </c>
      <c r="AK642" s="889">
        <v>8</v>
      </c>
      <c r="AL642" s="902">
        <v>453.75</v>
      </c>
      <c r="AM642" s="896">
        <v>0.4</v>
      </c>
      <c r="AN642" s="889">
        <v>0</v>
      </c>
      <c r="AO642" s="762" t="str">
        <f t="shared" si="162"/>
        <v>n/a</v>
      </c>
      <c r="AP642" s="763" t="str">
        <f t="shared" si="163"/>
        <v>n/a</v>
      </c>
      <c r="AQ642" s="912">
        <f t="shared" si="164"/>
        <v>-19.992847243939394</v>
      </c>
      <c r="AR642" s="669">
        <f>INDEX(Historical!$C$7:$C$1381,MATCH(B642,Historical!$B$7:$B$1403,0))*IF(AH642="n/a",1.03,IF(AH642&lt;0,1.01,IF(AH642&gt;10,1.1,(1+AH642/100))))</f>
        <v>0.53900000000000003</v>
      </c>
      <c r="AS642" s="910">
        <f t="shared" si="165"/>
        <v>0.56859110000000002</v>
      </c>
      <c r="AT642" s="910">
        <f t="shared" si="171"/>
        <v>0.61407838800000003</v>
      </c>
      <c r="AU642" s="910">
        <f t="shared" si="171"/>
        <v>0.66320465904000003</v>
      </c>
      <c r="AV642" s="910">
        <f t="shared" si="171"/>
        <v>0.71626103176320011</v>
      </c>
      <c r="AW642" s="669">
        <f t="shared" si="166"/>
        <v>3.1011351788032</v>
      </c>
      <c r="AX642" s="770">
        <f t="shared" si="167"/>
        <v>12.937568539020441</v>
      </c>
      <c r="AY642" s="959">
        <v>0.72</v>
      </c>
      <c r="AZ642" s="896">
        <v>-4.04</v>
      </c>
      <c r="BA642" s="896">
        <v>-23.52</v>
      </c>
      <c r="BB642" s="896">
        <v>-16.309999999999999</v>
      </c>
      <c r="BC642" s="896">
        <v>-16.689999999999998</v>
      </c>
      <c r="BE642" s="641">
        <v>2015</v>
      </c>
      <c r="BF642" s="922">
        <f t="shared" si="168"/>
        <v>0</v>
      </c>
      <c r="BG642" s="906">
        <v>1.9</v>
      </c>
    </row>
    <row r="643" spans="1:59" ht="11.25" customHeight="1" x14ac:dyDescent="0.2">
      <c r="A643" s="895" t="s">
        <v>748</v>
      </c>
      <c r="B643" s="899" t="s">
        <v>749</v>
      </c>
      <c r="C643" s="957" t="s">
        <v>4207</v>
      </c>
      <c r="D643" s="957" t="s">
        <v>4342</v>
      </c>
      <c r="E643" s="754">
        <v>17</v>
      </c>
      <c r="F643" s="1235">
        <v>201</v>
      </c>
      <c r="G643" s="1096" t="s">
        <v>37</v>
      </c>
      <c r="H643" s="1096" t="s">
        <v>115</v>
      </c>
      <c r="I643" s="898">
        <v>78.3</v>
      </c>
      <c r="J643" s="669">
        <f t="shared" si="155"/>
        <v>3.1673052362707539</v>
      </c>
      <c r="K643" s="901">
        <v>0.62</v>
      </c>
      <c r="L643" s="911">
        <v>4</v>
      </c>
      <c r="M643" s="660">
        <f t="shared" si="156"/>
        <v>2.48</v>
      </c>
      <c r="N643" s="894" t="s">
        <v>326</v>
      </c>
      <c r="O643" s="756">
        <v>0.56999999999999995</v>
      </c>
      <c r="P643" s="890">
        <v>43249</v>
      </c>
      <c r="Q643" s="890">
        <v>43271</v>
      </c>
      <c r="R643" s="660">
        <f t="shared" si="157"/>
        <v>8.771929824561413</v>
      </c>
      <c r="S643" s="721">
        <f>IF(INDEX(Historical!$D$7:$D$1379,MATCH(B643,Historical!$B$7:$B$1403,0))=0,"n/a",(INDEX(Historical!$C$7:$C$1381,MATCH(B643,Historical!$B$7:$B$1403,0))/INDEX(Historical!$D$7:$D$1379,MATCH(B643,Historical!$B$7:$B$1403,0))-1)*100)</f>
        <v>2.0576131687242816</v>
      </c>
      <c r="T643" s="721">
        <f>IF(INDEX(Historical!$F$7:$F$1372,MATCH(B643,Historical!$B$7:$B$1403,0))=0,"n/a",((INDEX(Historical!$C$7:$C$1381,MATCH(B643,Historical!$B$7:$B$1403,0))/INDEX(Historical!$F$7:$F$1372,MATCH(B643,Historical!$B$7:$B$1403,0)))^(1/3)-1)*100)</f>
        <v>6.2087860926127281</v>
      </c>
      <c r="U643" s="721">
        <f>IF(INDEX(Historical!$H$7:$H$1372,MATCH(B643,Historical!$B$7:$B$1403,0))=0,"n/a",((INDEX(Historical!$C$7:$C$1381,MATCH(B643,Historical!$B$7:$B$1403,0))/INDEX(Historical!$H$7:$H$1372,MATCH(B643,Historical!$B$7:$B$1403,0)))^(1/5)-1)*100)</f>
        <v>9.0247654324595139</v>
      </c>
      <c r="V643" s="721">
        <f>IF(INDEX(Historical!$O$7:$O$1372,MATCH(B643,Historical!$B$7:$B$1403,0))=0,"n/a",((INDEX(Historical!$C$7:$C$1381,MATCH(B643,Historical!$B$7:$B$1403,0))/INDEX(Historical!$O$7:$O$1372,MATCH(B643,Historical!$B$7:$B$1403,0)))^(1/10)-1)*100)</f>
        <v>13.982371294066143</v>
      </c>
      <c r="W643" s="722">
        <f t="shared" si="158"/>
        <v>0.64543883456230744</v>
      </c>
      <c r="X643" s="723" t="str">
        <f t="shared" si="159"/>
        <v>n/a</v>
      </c>
      <c r="Y643" s="691" t="s">
        <v>4517</v>
      </c>
      <c r="Z643" s="669">
        <f t="shared" si="160"/>
        <v>70.65527065527067</v>
      </c>
      <c r="AA643" s="910">
        <f t="shared" si="161"/>
        <v>22.307692307692307</v>
      </c>
      <c r="AB643" s="911">
        <v>9</v>
      </c>
      <c r="AC643" s="889">
        <v>3.51</v>
      </c>
      <c r="AD643" s="889">
        <v>0.83</v>
      </c>
      <c r="AE643" s="889">
        <v>4.6500000000000004</v>
      </c>
      <c r="AF643" s="889">
        <v>19.87</v>
      </c>
      <c r="AG643" s="889">
        <v>90.5</v>
      </c>
      <c r="AH643" s="889">
        <v>216.29999999999998</v>
      </c>
      <c r="AI643" s="889">
        <v>45.12</v>
      </c>
      <c r="AJ643" s="889">
        <v>-4</v>
      </c>
      <c r="AK643" s="889">
        <v>26.8</v>
      </c>
      <c r="AL643" s="902">
        <v>92010</v>
      </c>
      <c r="AM643" s="896">
        <v>0.12</v>
      </c>
      <c r="AN643" s="889">
        <v>3.53</v>
      </c>
      <c r="AO643" s="762">
        <f t="shared" si="162"/>
        <v>-10.11562163896204</v>
      </c>
      <c r="AP643" s="763">
        <f t="shared" si="163"/>
        <v>12.192070668730267</v>
      </c>
      <c r="AQ643" s="912">
        <f t="shared" si="164"/>
        <v>343.84874608554367</v>
      </c>
      <c r="AR643" s="669">
        <f>INDEX(Historical!$C$7:$C$1381,MATCH(B643,Historical!$B$7:$B$1403,0))*IF(AH643="n/a",1.03,IF(AH643&lt;0,1.01,IF(AH643&gt;10,1.1,(1+AH643/100))))</f>
        <v>2.7280000000000002</v>
      </c>
      <c r="AS643" s="910">
        <f t="shared" si="165"/>
        <v>3.0008000000000004</v>
      </c>
      <c r="AT643" s="910">
        <f t="shared" si="171"/>
        <v>3.3008800000000007</v>
      </c>
      <c r="AU643" s="910">
        <f t="shared" si="171"/>
        <v>3.6309680000000011</v>
      </c>
      <c r="AV643" s="910">
        <f t="shared" si="171"/>
        <v>3.9940648000000016</v>
      </c>
      <c r="AW643" s="669">
        <f t="shared" si="166"/>
        <v>16.654712800000002</v>
      </c>
      <c r="AX643" s="770">
        <f t="shared" si="167"/>
        <v>21.270386717752238</v>
      </c>
      <c r="AY643" s="959">
        <v>1.52</v>
      </c>
      <c r="AZ643" s="896">
        <v>48.55</v>
      </c>
      <c r="BA643" s="896">
        <v>-18.579999999999998</v>
      </c>
      <c r="BB643" s="896">
        <v>-11.57</v>
      </c>
      <c r="BC643" s="896">
        <v>-2.15</v>
      </c>
      <c r="BE643" s="641">
        <v>2003</v>
      </c>
      <c r="BF643" s="922">
        <f t="shared" si="168"/>
        <v>1</v>
      </c>
      <c r="BG643" s="906">
        <v>12.6</v>
      </c>
    </row>
    <row r="644" spans="1:59" s="796" customFormat="1" ht="11.25" customHeight="1" x14ac:dyDescent="0.2">
      <c r="A644" s="664" t="s">
        <v>1593</v>
      </c>
      <c r="B644" s="804" t="s">
        <v>1594</v>
      </c>
      <c r="C644" s="957" t="s">
        <v>108</v>
      </c>
      <c r="D644" s="957" t="s">
        <v>4355</v>
      </c>
      <c r="E644" s="778">
        <v>9</v>
      </c>
      <c r="F644" s="1235">
        <v>453</v>
      </c>
      <c r="G644" s="1234" t="s">
        <v>106</v>
      </c>
      <c r="H644" s="1234" t="s">
        <v>106</v>
      </c>
      <c r="I644" s="779">
        <v>34</v>
      </c>
      <c r="J644" s="780">
        <f t="shared" si="155"/>
        <v>3.882352941176471</v>
      </c>
      <c r="K644" s="781">
        <v>0.33</v>
      </c>
      <c r="L644" s="782">
        <v>4</v>
      </c>
      <c r="M644" s="783">
        <f t="shared" si="156"/>
        <v>1.32</v>
      </c>
      <c r="N644" s="784" t="s">
        <v>319</v>
      </c>
      <c r="O644" s="785">
        <v>0.32</v>
      </c>
      <c r="P644" s="800">
        <v>43538</v>
      </c>
      <c r="Q644" s="800">
        <v>43553</v>
      </c>
      <c r="R644" s="783">
        <f t="shared" si="157"/>
        <v>3.1250000000000027</v>
      </c>
      <c r="S644" s="721">
        <f>IF(INDEX(Historical!$D$7:$D$1379,MATCH(B644,Historical!$B$7:$B$1403,0))=0,"n/a",(INDEX(Historical!$C$7:$C$1381,MATCH(B644,Historical!$B$7:$B$1403,0))/INDEX(Historical!$D$7:$D$1379,MATCH(B644,Historical!$B$7:$B$1403,0))-1)*100)</f>
        <v>3.125</v>
      </c>
      <c r="T644" s="721">
        <f>IF(INDEX(Historical!$F$7:$F$1372,MATCH(B644,Historical!$B$7:$B$1403,0))=0,"n/a",((INDEX(Historical!$C$7:$C$1381,MATCH(B644,Historical!$B$7:$B$1403,0))/INDEX(Historical!$F$7:$F$1372,MATCH(B644,Historical!$B$7:$B$1403,0)))^(1/3)-1)*100)</f>
        <v>3.228011545636722</v>
      </c>
      <c r="U644" s="721">
        <f>IF(INDEX(Historical!$H$7:$H$1372,MATCH(B644,Historical!$B$7:$B$1403,0))=0,"n/a",((INDEX(Historical!$C$7:$C$1381,MATCH(B644,Historical!$B$7:$B$1403,0))/INDEX(Historical!$H$7:$H$1372,MATCH(B644,Historical!$B$7:$B$1403,0)))^(1/5)-1)*100)</f>
        <v>3.3406482938779236</v>
      </c>
      <c r="V644" s="721">
        <f>IF(INDEX(Historical!$O$7:$O$1372,MATCH(B644,Historical!$B$7:$B$1403,0))=0,"n/a",((INDEX(Historical!$C$7:$C$1381,MATCH(B644,Historical!$B$7:$B$1403,0))/INDEX(Historical!$O$7:$O$1372,MATCH(B644,Historical!$B$7:$B$1403,0)))^(1/10)-1)*100)</f>
        <v>3.2357862679155636</v>
      </c>
      <c r="W644" s="722">
        <f t="shared" si="158"/>
        <v>1.0324069692124351</v>
      </c>
      <c r="X644" s="723" t="str">
        <f t="shared" si="159"/>
        <v>n/a</v>
      </c>
      <c r="Y644" s="806"/>
      <c r="Z644" s="780" t="str">
        <f t="shared" si="160"/>
        <v>n/a</v>
      </c>
      <c r="AA644" s="788" t="str">
        <f t="shared" si="161"/>
        <v>n/a</v>
      </c>
      <c r="AB644" s="782">
        <v>12</v>
      </c>
      <c r="AC644" s="789" t="s">
        <v>136</v>
      </c>
      <c r="AD644" s="789" t="s">
        <v>136</v>
      </c>
      <c r="AE644" s="789" t="s">
        <v>136</v>
      </c>
      <c r="AF644" s="789" t="s">
        <v>136</v>
      </c>
      <c r="AG644" s="789" t="s">
        <v>136</v>
      </c>
      <c r="AH644" s="789" t="s">
        <v>136</v>
      </c>
      <c r="AI644" s="789" t="s">
        <v>136</v>
      </c>
      <c r="AJ644" s="789" t="s">
        <v>136</v>
      </c>
      <c r="AK644" s="789" t="s">
        <v>136</v>
      </c>
      <c r="AL644" s="790" t="s">
        <v>136</v>
      </c>
      <c r="AM644" s="791" t="s">
        <v>136</v>
      </c>
      <c r="AN644" s="789" t="s">
        <v>136</v>
      </c>
      <c r="AO644" s="792" t="str">
        <f t="shared" si="162"/>
        <v>n/a</v>
      </c>
      <c r="AP644" s="793">
        <f t="shared" si="163"/>
        <v>7.2230012350543946</v>
      </c>
      <c r="AQ644" s="794" t="str">
        <f t="shared" si="164"/>
        <v>n/a</v>
      </c>
      <c r="AR644" s="669">
        <f>INDEX(Historical!$C$7:$C$1381,MATCH(B644,Historical!$B$7:$B$1403,0))*IF(AH644="n/a",1.03,IF(AH644&lt;0,1.01,IF(AH644&gt;10,1.1,(1+AH644/100))))</f>
        <v>1.3596000000000001</v>
      </c>
      <c r="AS644" s="788">
        <f t="shared" si="165"/>
        <v>1.4003880000000002</v>
      </c>
      <c r="AT644" s="788">
        <f t="shared" si="171"/>
        <v>1.4423996400000003</v>
      </c>
      <c r="AU644" s="788">
        <f t="shared" si="171"/>
        <v>1.4856716292000003</v>
      </c>
      <c r="AV644" s="788">
        <f t="shared" si="171"/>
        <v>1.5302417780760003</v>
      </c>
      <c r="AW644" s="780">
        <f t="shared" si="166"/>
        <v>7.2183010472760012</v>
      </c>
      <c r="AX644" s="795">
        <f t="shared" si="167"/>
        <v>21.230297197870591</v>
      </c>
      <c r="AY644" s="960" t="s">
        <v>136</v>
      </c>
      <c r="AZ644" s="791" t="s">
        <v>136</v>
      </c>
      <c r="BA644" s="791" t="s">
        <v>136</v>
      </c>
      <c r="BB644" s="791" t="s">
        <v>136</v>
      </c>
      <c r="BC644" s="791" t="s">
        <v>136</v>
      </c>
      <c r="BD644" s="933" t="s">
        <v>4281</v>
      </c>
      <c r="BE644" s="641">
        <v>2011</v>
      </c>
      <c r="BF644" s="922">
        <f t="shared" si="168"/>
        <v>0</v>
      </c>
      <c r="BG644" s="847" t="s">
        <v>136</v>
      </c>
    </row>
    <row r="645" spans="1:59" ht="11.25" customHeight="1" x14ac:dyDescent="0.2">
      <c r="A645" s="895" t="s">
        <v>744</v>
      </c>
      <c r="B645" s="899" t="s">
        <v>745</v>
      </c>
      <c r="C645" s="957" t="s">
        <v>108</v>
      </c>
      <c r="D645" s="957" t="s">
        <v>4347</v>
      </c>
      <c r="E645" s="754">
        <v>12</v>
      </c>
      <c r="F645" s="1235">
        <v>296</v>
      </c>
      <c r="G645" s="1235" t="s">
        <v>106</v>
      </c>
      <c r="H645" s="1235" t="s">
        <v>106</v>
      </c>
      <c r="I645" s="898">
        <v>14.9</v>
      </c>
      <c r="J645" s="669">
        <f t="shared" si="155"/>
        <v>2.4161073825503356</v>
      </c>
      <c r="K645" s="901">
        <v>0.09</v>
      </c>
      <c r="L645" s="911">
        <v>4</v>
      </c>
      <c r="M645" s="660">
        <f t="shared" si="156"/>
        <v>0.36</v>
      </c>
      <c r="N645" s="894" t="s">
        <v>565</v>
      </c>
      <c r="O645" s="756">
        <v>7.0000000000000007E-2</v>
      </c>
      <c r="P645" s="636">
        <v>43573</v>
      </c>
      <c r="Q645" s="636">
        <v>43591</v>
      </c>
      <c r="R645" s="660">
        <f t="shared" si="157"/>
        <v>28.571428571428552</v>
      </c>
      <c r="S645" s="721">
        <f>IF(INDEX(Historical!$D$7:$D$1379,MATCH(B645,Historical!$B$7:$B$1403,0))=0,"n/a",(INDEX(Historical!$C$7:$C$1381,MATCH(B645,Historical!$B$7:$B$1403,0))/INDEX(Historical!$D$7:$D$1379,MATCH(B645,Historical!$B$7:$B$1403,0))-1)*100)</f>
        <v>30.76923076923077</v>
      </c>
      <c r="T645" s="721">
        <f>IF(INDEX(Historical!$F$7:$F$1372,MATCH(B645,Historical!$B$7:$B$1403,0))=0,"n/a",((INDEX(Historical!$C$7:$C$1381,MATCH(B645,Historical!$B$7:$B$1403,0))/INDEX(Historical!$F$7:$F$1372,MATCH(B645,Historical!$B$7:$B$1403,0)))^(1/3)-1)*100)</f>
        <v>29.240745046618464</v>
      </c>
      <c r="U645" s="721">
        <f>IF(INDEX(Historical!$H$7:$H$1372,MATCH(B645,Historical!$B$7:$B$1403,0))=0,"n/a",((INDEX(Historical!$C$7:$C$1381,MATCH(B645,Historical!$B$7:$B$1403,0))/INDEX(Historical!$H$7:$H$1372,MATCH(B645,Historical!$B$7:$B$1403,0)))^(1/5)-1)*100)</f>
        <v>24.209900915409776</v>
      </c>
      <c r="V645" s="721">
        <f>IF(INDEX(Historical!$O$7:$O$1372,MATCH(B645,Historical!$B$7:$B$1403,0))=0,"n/a",((INDEX(Historical!$C$7:$C$1381,MATCH(B645,Historical!$B$7:$B$1403,0))/INDEX(Historical!$O$7:$O$1372,MATCH(B645,Historical!$B$7:$B$1403,0)))^(1/10)-1)*100)</f>
        <v>21.129769632470129</v>
      </c>
      <c r="W645" s="722">
        <f t="shared" si="158"/>
        <v>1.1457721185093475</v>
      </c>
      <c r="X645" s="723" t="str">
        <f t="shared" si="159"/>
        <v>n/a</v>
      </c>
      <c r="Y645" s="900"/>
      <c r="Z645" s="669" t="str">
        <f t="shared" si="160"/>
        <v>n/a</v>
      </c>
      <c r="AA645" s="910" t="str">
        <f t="shared" si="161"/>
        <v>n/a</v>
      </c>
      <c r="AB645" s="911">
        <v>12</v>
      </c>
      <c r="AC645" s="889" t="s">
        <v>136</v>
      </c>
      <c r="AD645" s="889" t="s">
        <v>136</v>
      </c>
      <c r="AE645" s="889" t="s">
        <v>136</v>
      </c>
      <c r="AF645" s="889" t="s">
        <v>136</v>
      </c>
      <c r="AG645" s="889" t="s">
        <v>136</v>
      </c>
      <c r="AH645" s="889" t="s">
        <v>136</v>
      </c>
      <c r="AI645" s="889" t="s">
        <v>136</v>
      </c>
      <c r="AJ645" s="889" t="s">
        <v>136</v>
      </c>
      <c r="AK645" s="889" t="s">
        <v>136</v>
      </c>
      <c r="AL645" s="902" t="s">
        <v>136</v>
      </c>
      <c r="AM645" s="896" t="s">
        <v>136</v>
      </c>
      <c r="AN645" s="889" t="s">
        <v>136</v>
      </c>
      <c r="AO645" s="762" t="str">
        <f t="shared" si="162"/>
        <v>n/a</v>
      </c>
      <c r="AP645" s="763">
        <f t="shared" si="163"/>
        <v>26.626008297960112</v>
      </c>
      <c r="AQ645" s="912" t="str">
        <f t="shared" si="164"/>
        <v>n/a</v>
      </c>
      <c r="AR645" s="669">
        <f>INDEX(Historical!$C$7:$C$1381,MATCH(B645,Historical!$B$7:$B$1403,0))*IF(AH645="n/a",1.03,IF(AH645&lt;0,1.01,IF(AH645&gt;10,1.1,(1+AH645/100))))</f>
        <v>0.35020000000000001</v>
      </c>
      <c r="AS645" s="910">
        <f t="shared" si="165"/>
        <v>0.36070600000000003</v>
      </c>
      <c r="AT645" s="910">
        <f t="shared" si="171"/>
        <v>0.37152718000000001</v>
      </c>
      <c r="AU645" s="910">
        <f t="shared" si="171"/>
        <v>0.38267299540000005</v>
      </c>
      <c r="AV645" s="910">
        <f t="shared" si="171"/>
        <v>0.39415318526200005</v>
      </c>
      <c r="AW645" s="669">
        <f t="shared" si="166"/>
        <v>1.859259360662</v>
      </c>
      <c r="AX645" s="770">
        <f t="shared" si="167"/>
        <v>12.478250742697988</v>
      </c>
      <c r="AY645" s="959" t="s">
        <v>136</v>
      </c>
      <c r="AZ645" s="896" t="s">
        <v>136</v>
      </c>
      <c r="BA645" s="896" t="s">
        <v>136</v>
      </c>
      <c r="BB645" s="896" t="s">
        <v>136</v>
      </c>
      <c r="BC645" s="896" t="s">
        <v>136</v>
      </c>
      <c r="BD645" s="932" t="s">
        <v>4281</v>
      </c>
      <c r="BE645" s="641">
        <v>2008</v>
      </c>
      <c r="BF645" s="922">
        <f t="shared" si="168"/>
        <v>1</v>
      </c>
      <c r="BG645" s="906" t="s">
        <v>136</v>
      </c>
    </row>
    <row r="646" spans="1:59" ht="11.25" customHeight="1" x14ac:dyDescent="0.2">
      <c r="A646" s="13" t="s">
        <v>3903</v>
      </c>
      <c r="B646" s="612" t="s">
        <v>3904</v>
      </c>
      <c r="C646" s="957" t="s">
        <v>246</v>
      </c>
      <c r="D646" s="957" t="s">
        <v>4369</v>
      </c>
      <c r="E646" s="754">
        <v>6</v>
      </c>
      <c r="F646" s="1235">
        <v>817</v>
      </c>
      <c r="G646" s="1158" t="s">
        <v>106</v>
      </c>
      <c r="H646" s="1158" t="s">
        <v>106</v>
      </c>
      <c r="I646" s="898">
        <v>58.5</v>
      </c>
      <c r="J646" s="669">
        <f t="shared" si="155"/>
        <v>3.5555555555555554</v>
      </c>
      <c r="K646" s="901">
        <v>0.52</v>
      </c>
      <c r="L646" s="911">
        <v>4</v>
      </c>
      <c r="M646" s="660">
        <f t="shared" si="156"/>
        <v>2.08</v>
      </c>
      <c r="N646" s="894" t="s">
        <v>4456</v>
      </c>
      <c r="O646" s="756">
        <v>0.5</v>
      </c>
      <c r="P646" s="885">
        <v>43903</v>
      </c>
      <c r="Q646" s="885">
        <v>43924</v>
      </c>
      <c r="R646" s="660">
        <f t="shared" si="157"/>
        <v>4.0000000000000036</v>
      </c>
      <c r="S646" s="721">
        <f>IF(INDEX(Historical!$D$7:$D$1379,MATCH(B646,Historical!$B$7:$B$1403,0))=0,"n/a",(INDEX(Historical!$C$7:$C$1381,MATCH(B646,Historical!$B$7:$B$1403,0))/INDEX(Historical!$D$7:$D$1379,MATCH(B646,Historical!$B$7:$B$1403,0))-1)*100)</f>
        <v>8.333333333333325</v>
      </c>
      <c r="T646" s="721">
        <f>IF(INDEX(Historical!$F$7:$F$1372,MATCH(B646,Historical!$B$7:$B$1403,0))=0,"n/a",((INDEX(Historical!$C$7:$C$1381,MATCH(B646,Historical!$B$7:$B$1403,0))/INDEX(Historical!$F$7:$F$1372,MATCH(B646,Historical!$B$7:$B$1403,0)))^(1/3)-1)*100)</f>
        <v>46.514623681603283</v>
      </c>
      <c r="U646" s="721" t="str">
        <f>IF(INDEX(Historical!$H$7:$H$1372,MATCH(B646,Historical!$B$7:$B$1403,0))=0,"n/a",((INDEX(Historical!$C$7:$C$1381,MATCH(B646,Historical!$B$7:$B$1403,0))/INDEX(Historical!$H$7:$H$1372,MATCH(B646,Historical!$B$7:$B$1403,0)))^(1/5)-1)*100)</f>
        <v>n/a</v>
      </c>
      <c r="V646" s="721" t="str">
        <f>IF(INDEX(Historical!$O$7:$O$1372,MATCH(B646,Historical!$B$7:$B$1403,0))=0,"n/a",((INDEX(Historical!$C$7:$C$1381,MATCH(B646,Historical!$B$7:$B$1403,0))/INDEX(Historical!$O$7:$O$1372,MATCH(B646,Historical!$B$7:$B$1403,0)))^(1/10)-1)*100)</f>
        <v>n/a</v>
      </c>
      <c r="W646" s="722" t="str">
        <f t="shared" si="158"/>
        <v>n/a</v>
      </c>
      <c r="X646" s="723" t="str">
        <f t="shared" si="159"/>
        <v>n/a</v>
      </c>
      <c r="Y646" s="900"/>
      <c r="Z646" s="669">
        <f t="shared" si="160"/>
        <v>87.76371308016877</v>
      </c>
      <c r="AA646" s="910">
        <f t="shared" si="161"/>
        <v>24.683544303797468</v>
      </c>
      <c r="AB646" s="911">
        <v>12</v>
      </c>
      <c r="AC646" s="889">
        <v>2.37</v>
      </c>
      <c r="AD646" s="889" t="s">
        <v>136</v>
      </c>
      <c r="AE646" s="889">
        <v>3.11</v>
      </c>
      <c r="AF646" s="889">
        <v>7.01</v>
      </c>
      <c r="AG646" s="889" t="s">
        <v>136</v>
      </c>
      <c r="AH646" s="889" t="s">
        <v>136</v>
      </c>
      <c r="AI646" s="889" t="s">
        <v>136</v>
      </c>
      <c r="AJ646" s="889" t="s">
        <v>136</v>
      </c>
      <c r="AK646" s="889" t="s">
        <v>136</v>
      </c>
      <c r="AL646" s="902">
        <v>17450</v>
      </c>
      <c r="AM646" s="896">
        <v>3.34</v>
      </c>
      <c r="AN646" s="889" t="s">
        <v>136</v>
      </c>
      <c r="AO646" s="762" t="str">
        <f t="shared" si="162"/>
        <v>n/a</v>
      </c>
      <c r="AP646" s="763" t="str">
        <f t="shared" si="163"/>
        <v>n/a</v>
      </c>
      <c r="AQ646" s="912">
        <f t="shared" si="164"/>
        <v>177.31381787876691</v>
      </c>
      <c r="AR646" s="669">
        <f>INDEX(Historical!$C$7:$C$1381,MATCH(B646,Historical!$B$7:$B$1403,0))*IF(AH646="n/a",1.03,IF(AH646&lt;0,1.01,IF(AH646&gt;10,1.1,(1+AH646/100))))</f>
        <v>2.0085000000000002</v>
      </c>
      <c r="AS646" s="910">
        <f t="shared" si="165"/>
        <v>2.0687550000000003</v>
      </c>
      <c r="AT646" s="910">
        <f t="shared" si="171"/>
        <v>2.1308176500000005</v>
      </c>
      <c r="AU646" s="910">
        <f t="shared" si="171"/>
        <v>2.1947421795000004</v>
      </c>
      <c r="AV646" s="910">
        <f t="shared" si="171"/>
        <v>2.2605844448850005</v>
      </c>
      <c r="AW646" s="669">
        <f t="shared" si="166"/>
        <v>10.663399274385004</v>
      </c>
      <c r="AX646" s="770">
        <f t="shared" si="167"/>
        <v>18.228032947666673</v>
      </c>
      <c r="AY646" s="959" t="s">
        <v>136</v>
      </c>
      <c r="AZ646" s="896">
        <v>-0.98</v>
      </c>
      <c r="BA646" s="896">
        <v>-26.38</v>
      </c>
      <c r="BB646" s="896">
        <v>-8.58</v>
      </c>
      <c r="BC646" s="896">
        <v>-14.75</v>
      </c>
      <c r="BE646" s="641">
        <v>2015</v>
      </c>
      <c r="BF646" s="922">
        <f t="shared" si="168"/>
        <v>0</v>
      </c>
      <c r="BG646" s="906" t="s">
        <v>136</v>
      </c>
    </row>
    <row r="647" spans="1:59" ht="11.25" customHeight="1" x14ac:dyDescent="0.2">
      <c r="A647" s="887" t="s">
        <v>3897</v>
      </c>
      <c r="B647" s="899" t="s">
        <v>3898</v>
      </c>
      <c r="C647" s="957" t="s">
        <v>4335</v>
      </c>
      <c r="D647" s="957" t="s">
        <v>4336</v>
      </c>
      <c r="E647" s="754">
        <v>6</v>
      </c>
      <c r="F647" s="1235">
        <v>750</v>
      </c>
      <c r="G647" s="1235" t="s">
        <v>106</v>
      </c>
      <c r="H647" s="1235" t="s">
        <v>106</v>
      </c>
      <c r="I647" s="898">
        <v>56.17</v>
      </c>
      <c r="J647" s="669">
        <f t="shared" ref="J647:J710" si="172">(M647/I647)*100</f>
        <v>3.1333452020651591</v>
      </c>
      <c r="K647" s="901">
        <v>0.44</v>
      </c>
      <c r="L647" s="911">
        <v>4</v>
      </c>
      <c r="M647" s="660">
        <f t="shared" ref="M647:M710" si="173">K647*L647</f>
        <v>1.76</v>
      </c>
      <c r="N647" s="894" t="s">
        <v>504</v>
      </c>
      <c r="O647" s="756">
        <v>0.41</v>
      </c>
      <c r="P647" s="636">
        <v>43543</v>
      </c>
      <c r="Q647" s="636">
        <v>43559</v>
      </c>
      <c r="R647" s="660">
        <f t="shared" ref="R647:R710" si="174">(K647-O647)/O647*100</f>
        <v>7.3170731707317138</v>
      </c>
      <c r="S647" s="721">
        <f>IF(INDEX(Historical!$D$7:$D$1379,MATCH(B647,Historical!$B$7:$B$1403,0))=0,"n/a",(INDEX(Historical!$C$7:$C$1381,MATCH(B647,Historical!$B$7:$B$1403,0))/INDEX(Historical!$D$7:$D$1379,MATCH(B647,Historical!$B$7:$B$1403,0))-1)*100)</f>
        <v>6.7901234567901092</v>
      </c>
      <c r="T647" s="721">
        <f>IF(INDEX(Historical!$F$7:$F$1372,MATCH(B647,Historical!$B$7:$B$1403,0))=0,"n/a",((INDEX(Historical!$C$7:$C$1381,MATCH(B647,Historical!$B$7:$B$1403,0))/INDEX(Historical!$F$7:$F$1372,MATCH(B647,Historical!$B$7:$B$1403,0)))^(1/3)-1)*100)</f>
        <v>7.3097926785551381</v>
      </c>
      <c r="U647" s="721">
        <f>IF(INDEX(Historical!$H$7:$H$1372,MATCH(B647,Historical!$B$7:$B$1403,0))=0,"n/a",((INDEX(Historical!$C$7:$C$1381,MATCH(B647,Historical!$B$7:$B$1403,0))/INDEX(Historical!$H$7:$H$1372,MATCH(B647,Historical!$B$7:$B$1403,0)))^(1/5)-1)*100)</f>
        <v>9.2809910432528842</v>
      </c>
      <c r="V647" s="721" t="str">
        <f>IF(INDEX(Historical!$O$7:$O$1372,MATCH(B647,Historical!$B$7:$B$1403,0))=0,"n/a",((INDEX(Historical!$C$7:$C$1381,MATCH(B647,Historical!$B$7:$B$1403,0))/INDEX(Historical!$O$7:$O$1372,MATCH(B647,Historical!$B$7:$B$1403,0)))^(1/10)-1)*100)</f>
        <v>n/a</v>
      </c>
      <c r="W647" s="722" t="str">
        <f t="shared" ref="W647:W710" si="175">IF(OR(U647&lt;=0,U647="n/a",V647&lt;=0,V647="n/a"),"n/a",U647/V647)</f>
        <v>n/a</v>
      </c>
      <c r="X647" s="723" t="str">
        <f t="shared" ref="X647:X710" si="176">IF(OR(AJ647&lt;=0,AJ647="n/a",U647&lt;=0,U647="n/a"),"n/a",U647/AJ647)</f>
        <v>n/a</v>
      </c>
      <c r="Y647" s="900"/>
      <c r="Z647" s="669" t="str">
        <f t="shared" ref="Z647:Z710" si="177">IF(OR(AC647&lt;0.01,AC647="n/a"),"n/a",M647/AC647*100)</f>
        <v>n/a</v>
      </c>
      <c r="AA647" s="910" t="str">
        <f t="shared" ref="AA647:AA710" si="178">IF(OR(AC647&lt;0.01,AC647="n/a"),"n/a",I647/AC647)</f>
        <v>n/a</v>
      </c>
      <c r="AB647" s="911">
        <v>12</v>
      </c>
      <c r="AC647" s="889">
        <v>-0.09</v>
      </c>
      <c r="AD647" s="889" t="s">
        <v>136</v>
      </c>
      <c r="AE647" s="889">
        <v>7.17</v>
      </c>
      <c r="AF647" s="889">
        <v>3.22</v>
      </c>
      <c r="AG647" s="889">
        <v>-0.5</v>
      </c>
      <c r="AH647" s="891">
        <v>-842.4</v>
      </c>
      <c r="AI647" s="891">
        <v>73.72999999999999</v>
      </c>
      <c r="AJ647" s="889">
        <v>-49.2</v>
      </c>
      <c r="AK647" s="889" t="s">
        <v>136</v>
      </c>
      <c r="AL647" s="902">
        <v>3270</v>
      </c>
      <c r="AM647" s="896">
        <v>1.0999999999999999</v>
      </c>
      <c r="AN647" s="889">
        <v>1.42</v>
      </c>
      <c r="AO647" s="762" t="str">
        <f t="shared" ref="AO647:AO710" si="179">IF(U647="n/a","n/a",IF(AA647&lt;0,"n/a",IF(AA647="n/a","n/a",J647+U647-AA647)))</f>
        <v>n/a</v>
      </c>
      <c r="AP647" s="763">
        <f t="shared" ref="AP647:AP710" si="180">IF(U647="n/a","n/a",J647+U647)</f>
        <v>12.414336245318044</v>
      </c>
      <c r="AQ647" s="912" t="str">
        <f t="shared" ref="AQ647:AQ710" si="181">IF(OR(AC647&lt;0.01,AF647="n/a"),"n/a",(I647/SQRT(22.5*AC647*(I647/AF647))-1)*100)</f>
        <v>n/a</v>
      </c>
      <c r="AR647" s="669">
        <f>INDEX(Historical!$C$7:$C$1381,MATCH(B647,Historical!$B$7:$B$1403,0))*IF(AH647="n/a",1.03,IF(AH647&lt;0,1.01,IF(AH647&gt;10,1.1,(1+AH647/100))))</f>
        <v>1.7473000000000001</v>
      </c>
      <c r="AS647" s="910">
        <f t="shared" ref="AS647:AS710" si="182">IF($AI647="n/a",1.03*AR647,IF($AI647&lt;0,1.01*AR647,IF($AI647&gt;10,1.1*AR647,(1+$AI647/100)*AR647)))</f>
        <v>1.9220300000000001</v>
      </c>
      <c r="AT647" s="910">
        <f t="shared" ref="AT647:AV666" si="183">IF($AK647="n/a",1.03*AS647,IF($AK647&lt;0,1.01*AS647,IF($AK647&gt;10,1.1*AS647,(1+$AK647/100)*AS647)))</f>
        <v>1.9796909000000003</v>
      </c>
      <c r="AU647" s="910">
        <f t="shared" si="183"/>
        <v>2.0390816270000003</v>
      </c>
      <c r="AV647" s="910">
        <f t="shared" si="183"/>
        <v>2.1002540758100006</v>
      </c>
      <c r="AW647" s="669">
        <f t="shared" ref="AW647:AW710" si="184">SUM(AR647:AV647)</f>
        <v>9.7883566028100013</v>
      </c>
      <c r="AX647" s="770">
        <f t="shared" ref="AX647:AX710" si="185">AW647/I647*100</f>
        <v>17.426306930407691</v>
      </c>
      <c r="AY647" s="959">
        <v>0.76</v>
      </c>
      <c r="AZ647" s="896">
        <v>36.630000000000003</v>
      </c>
      <c r="BA647" s="896">
        <v>-12.01</v>
      </c>
      <c r="BB647" s="896">
        <v>0.02</v>
      </c>
      <c r="BC647" s="896">
        <v>10.84</v>
      </c>
      <c r="BE647" s="641">
        <v>2014</v>
      </c>
      <c r="BF647" s="922">
        <f t="shared" ref="BF647:BF710" si="186">IF(BE647&gt;2008,0,IF(BE647&gt;2001,1,IF(BE647&gt;1990,2,IF(BE647&gt;1980,3,IF(BE647&gt;1973,4,IF(BE647&gt;1970,5,IF(BE647&gt;1960,6,IF(BE647&gt;1958,7,IF(BE647&gt;1953,8,9)))))))))</f>
        <v>0</v>
      </c>
      <c r="BG647" s="906">
        <v>-0.1</v>
      </c>
    </row>
    <row r="648" spans="1:59" ht="11.25" customHeight="1" x14ac:dyDescent="0.2">
      <c r="A648" s="895" t="s">
        <v>779</v>
      </c>
      <c r="B648" s="899" t="s">
        <v>780</v>
      </c>
      <c r="C648" s="957" t="s">
        <v>112</v>
      </c>
      <c r="D648" s="957" t="s">
        <v>4373</v>
      </c>
      <c r="E648" s="754">
        <v>15</v>
      </c>
      <c r="F648" s="1235">
        <v>263</v>
      </c>
      <c r="G648" s="1235" t="s">
        <v>115</v>
      </c>
      <c r="H648" s="1235" t="s">
        <v>115</v>
      </c>
      <c r="I648" s="898">
        <v>38.04</v>
      </c>
      <c r="J648" s="669">
        <f t="shared" si="172"/>
        <v>5.888538380651946</v>
      </c>
      <c r="K648" s="901">
        <v>0.56000000000000005</v>
      </c>
      <c r="L648" s="911">
        <v>4</v>
      </c>
      <c r="M648" s="660">
        <f t="shared" si="173"/>
        <v>2.2400000000000002</v>
      </c>
      <c r="N648" s="894" t="s">
        <v>593</v>
      </c>
      <c r="O648" s="756">
        <v>0.54</v>
      </c>
      <c r="P648" s="885">
        <v>43693</v>
      </c>
      <c r="Q648" s="885">
        <v>43728</v>
      </c>
      <c r="R648" s="660">
        <f t="shared" si="174"/>
        <v>3.7037037037037068</v>
      </c>
      <c r="S648" s="721">
        <f>IF(INDEX(Historical!$D$7:$D$1379,MATCH(B648,Historical!$B$7:$B$1403,0))=0,"n/a",(INDEX(Historical!$C$7:$C$1381,MATCH(B648,Historical!$B$7:$B$1403,0))/INDEX(Historical!$D$7:$D$1379,MATCH(B648,Historical!$B$7:$B$1403,0))-1)*100)</f>
        <v>3.7735849056603765</v>
      </c>
      <c r="T648" s="721">
        <f>IF(INDEX(Historical!$F$7:$F$1372,MATCH(B648,Historical!$B$7:$B$1403,0))=0,"n/a",((INDEX(Historical!$C$7:$C$1381,MATCH(B648,Historical!$B$7:$B$1403,0))/INDEX(Historical!$F$7:$F$1372,MATCH(B648,Historical!$B$7:$B$1403,0)))^(1/3)-1)*100)</f>
        <v>8.9744250818549531</v>
      </c>
      <c r="U648" s="721">
        <f>IF(INDEX(Historical!$H$7:$H$1372,MATCH(B648,Historical!$B$7:$B$1403,0))=0,"n/a",((INDEX(Historical!$C$7:$C$1381,MATCH(B648,Historical!$B$7:$B$1403,0))/INDEX(Historical!$H$7:$H$1372,MATCH(B648,Historical!$B$7:$B$1403,0)))^(1/5)-1)*100)</f>
        <v>9.1507859638582101</v>
      </c>
      <c r="V648" s="721">
        <f>IF(INDEX(Historical!$O$7:$O$1372,MATCH(B648,Historical!$B$7:$B$1403,0))=0,"n/a",((INDEX(Historical!$C$7:$C$1381,MATCH(B648,Historical!$B$7:$B$1403,0))/INDEX(Historical!$O$7:$O$1372,MATCH(B648,Historical!$B$7:$B$1403,0)))^(1/10)-1)*100)</f>
        <v>8.6463510264826802</v>
      </c>
      <c r="W648" s="722">
        <f t="shared" si="175"/>
        <v>1.0583407885974685</v>
      </c>
      <c r="X648" s="723">
        <f t="shared" si="176"/>
        <v>3.2681378442350746</v>
      </c>
      <c r="Y648" s="899"/>
      <c r="Z648" s="669">
        <f t="shared" si="177"/>
        <v>97.391304347826107</v>
      </c>
      <c r="AA648" s="910">
        <f t="shared" si="178"/>
        <v>16.53913043478261</v>
      </c>
      <c r="AB648" s="911">
        <v>12</v>
      </c>
      <c r="AC648" s="889">
        <v>2.2999999999999998</v>
      </c>
      <c r="AD648" s="889" t="s">
        <v>136</v>
      </c>
      <c r="AE648" s="889">
        <v>0.23</v>
      </c>
      <c r="AF648" s="889">
        <v>0.8</v>
      </c>
      <c r="AG648" s="889">
        <v>10.8</v>
      </c>
      <c r="AH648" s="889">
        <v>30</v>
      </c>
      <c r="AI648" s="889">
        <v>196.06</v>
      </c>
      <c r="AJ648" s="889">
        <v>2.8000000000000003</v>
      </c>
      <c r="AK648" s="889" t="s">
        <v>136</v>
      </c>
      <c r="AL648" s="902">
        <v>2040</v>
      </c>
      <c r="AM648" s="896">
        <v>0.8</v>
      </c>
      <c r="AN648" s="889">
        <v>3.13</v>
      </c>
      <c r="AO648" s="762">
        <f t="shared" si="179"/>
        <v>-1.4998060902724539</v>
      </c>
      <c r="AP648" s="763">
        <f t="shared" si="180"/>
        <v>15.039324344510156</v>
      </c>
      <c r="AQ648" s="912">
        <f t="shared" si="181"/>
        <v>-23.315062038592426</v>
      </c>
      <c r="AR648" s="669">
        <f>INDEX(Historical!$C$7:$C$1381,MATCH(B648,Historical!$B$7:$B$1403,0))*IF(AH648="n/a",1.03,IF(AH648&lt;0,1.01,IF(AH648&gt;10,1.1,(1+AH648/100))))</f>
        <v>2.4200000000000004</v>
      </c>
      <c r="AS648" s="910">
        <f t="shared" si="182"/>
        <v>2.6620000000000008</v>
      </c>
      <c r="AT648" s="910">
        <f t="shared" si="183"/>
        <v>2.7418600000000009</v>
      </c>
      <c r="AU648" s="910">
        <f t="shared" si="183"/>
        <v>2.8241158000000008</v>
      </c>
      <c r="AV648" s="910">
        <f t="shared" si="183"/>
        <v>2.9088392740000009</v>
      </c>
      <c r="AW648" s="669">
        <f t="shared" si="184"/>
        <v>13.556815074000003</v>
      </c>
      <c r="AX648" s="770">
        <f t="shared" si="185"/>
        <v>35.638315126182974</v>
      </c>
      <c r="AY648" s="959">
        <v>1.69</v>
      </c>
      <c r="AZ648" s="896">
        <v>7.580000000000001</v>
      </c>
      <c r="BA648" s="896">
        <v>-43.769999999999996</v>
      </c>
      <c r="BB648" s="896">
        <v>-23.810000000000002</v>
      </c>
      <c r="BC648" s="896">
        <v>-26.950000000000003</v>
      </c>
      <c r="BE648" s="641">
        <v>2005</v>
      </c>
      <c r="BF648" s="922">
        <f t="shared" si="186"/>
        <v>1</v>
      </c>
      <c r="BG648" s="906">
        <v>1.9</v>
      </c>
    </row>
    <row r="649" spans="1:59" ht="11.25" customHeight="1" x14ac:dyDescent="0.2">
      <c r="A649" s="895" t="s">
        <v>767</v>
      </c>
      <c r="B649" s="899" t="s">
        <v>768</v>
      </c>
      <c r="C649" s="957" t="s">
        <v>112</v>
      </c>
      <c r="D649" s="957" t="s">
        <v>4338</v>
      </c>
      <c r="E649" s="754">
        <v>19</v>
      </c>
      <c r="F649" s="1235">
        <v>176</v>
      </c>
      <c r="G649" s="1214" t="s">
        <v>106</v>
      </c>
      <c r="H649" s="1214" t="s">
        <v>106</v>
      </c>
      <c r="I649" s="898">
        <v>39.700000000000003</v>
      </c>
      <c r="J649" s="669">
        <f t="shared" si="172"/>
        <v>2.0151133501259446</v>
      </c>
      <c r="K649" s="901">
        <v>0.2</v>
      </c>
      <c r="L649" s="911">
        <v>4</v>
      </c>
      <c r="M649" s="660">
        <f t="shared" si="173"/>
        <v>0.8</v>
      </c>
      <c r="N649" s="894" t="s">
        <v>596</v>
      </c>
      <c r="O649" s="756">
        <v>0.18</v>
      </c>
      <c r="P649" s="885">
        <v>43704</v>
      </c>
      <c r="Q649" s="885">
        <v>43726</v>
      </c>
      <c r="R649" s="660">
        <f t="shared" si="174"/>
        <v>11.111111111111121</v>
      </c>
      <c r="S649" s="721">
        <f>IF(INDEX(Historical!$D$7:$D$1379,MATCH(B649,Historical!$B$7:$B$1403,0))=0,"n/a",(INDEX(Historical!$C$7:$C$1381,MATCH(B649,Historical!$B$7:$B$1403,0))/INDEX(Historical!$D$7:$D$1379,MATCH(B649,Historical!$B$7:$B$1403,0))-1)*100)</f>
        <v>8.5714285714285854</v>
      </c>
      <c r="T649" s="721">
        <f>IF(INDEX(Historical!$F$7:$F$1372,MATCH(B649,Historical!$B$7:$B$1403,0))=0,"n/a",((INDEX(Historical!$C$7:$C$1381,MATCH(B649,Historical!$B$7:$B$1403,0))/INDEX(Historical!$F$7:$F$1372,MATCH(B649,Historical!$B$7:$B$1403,0)))^(1/3)-1)*100)</f>
        <v>4.8149469628073316</v>
      </c>
      <c r="U649" s="721">
        <f>IF(INDEX(Historical!$H$7:$H$1372,MATCH(B649,Historical!$B$7:$B$1403,0))=0,"n/a",((INDEX(Historical!$C$7:$C$1381,MATCH(B649,Historical!$B$7:$B$1403,0))/INDEX(Historical!$H$7:$H$1372,MATCH(B649,Historical!$B$7:$B$1403,0)))^(1/5)-1)*100)</f>
        <v>7.0739850656267755</v>
      </c>
      <c r="V649" s="721">
        <f>IF(INDEX(Historical!$O$7:$O$1372,MATCH(B649,Historical!$B$7:$B$1403,0))=0,"n/a",((INDEX(Historical!$C$7:$C$1381,MATCH(B649,Historical!$B$7:$B$1403,0))/INDEX(Historical!$O$7:$O$1372,MATCH(B649,Historical!$B$7:$B$1403,0)))^(1/10)-1)*100)</f>
        <v>7.1773462536293131</v>
      </c>
      <c r="W649" s="722">
        <f t="shared" si="175"/>
        <v>0.98559896870653663</v>
      </c>
      <c r="X649" s="723">
        <f t="shared" si="176"/>
        <v>1.4436704215564846</v>
      </c>
      <c r="Y649" s="673" t="s">
        <v>4222</v>
      </c>
      <c r="Z649" s="669">
        <f t="shared" si="177"/>
        <v>66.11570247933885</v>
      </c>
      <c r="AA649" s="910">
        <f t="shared" si="178"/>
        <v>32.809917355371901</v>
      </c>
      <c r="AB649" s="911">
        <v>12</v>
      </c>
      <c r="AC649" s="889">
        <v>1.21</v>
      </c>
      <c r="AD649" s="889">
        <v>0.66</v>
      </c>
      <c r="AE649" s="889">
        <v>3.21</v>
      </c>
      <c r="AF649" s="889">
        <v>5.12</v>
      </c>
      <c r="AG649" s="889">
        <v>16</v>
      </c>
      <c r="AH649" s="889">
        <v>60</v>
      </c>
      <c r="AI649" s="889">
        <v>16.73</v>
      </c>
      <c r="AJ649" s="889">
        <v>4.9000000000000004</v>
      </c>
      <c r="AK649" s="889">
        <v>50</v>
      </c>
      <c r="AL649" s="902">
        <v>4310</v>
      </c>
      <c r="AM649" s="896">
        <v>14.299999999999999</v>
      </c>
      <c r="AN649" s="889">
        <v>0.85</v>
      </c>
      <c r="AO649" s="762">
        <f t="shared" si="179"/>
        <v>-23.720818939619182</v>
      </c>
      <c r="AP649" s="763">
        <f t="shared" si="180"/>
        <v>9.0890984157527193</v>
      </c>
      <c r="AQ649" s="912">
        <f t="shared" si="181"/>
        <v>173.24126649416479</v>
      </c>
      <c r="AR649" s="669">
        <f>INDEX(Historical!$C$7:$C$1381,MATCH(B649,Historical!$B$7:$B$1403,0))*IF(AH649="n/a",1.03,IF(AH649&lt;0,1.01,IF(AH649&gt;10,1.1,(1+AH649/100))))</f>
        <v>0.83600000000000008</v>
      </c>
      <c r="AS649" s="910">
        <f t="shared" si="182"/>
        <v>0.9196000000000002</v>
      </c>
      <c r="AT649" s="910">
        <f t="shared" si="183"/>
        <v>1.0115600000000002</v>
      </c>
      <c r="AU649" s="910">
        <f t="shared" si="183"/>
        <v>1.1127160000000003</v>
      </c>
      <c r="AV649" s="910">
        <f t="shared" si="183"/>
        <v>1.2239876000000003</v>
      </c>
      <c r="AW649" s="669">
        <f t="shared" si="184"/>
        <v>5.1038636000000013</v>
      </c>
      <c r="AX649" s="770">
        <f t="shared" si="185"/>
        <v>12.856079596977333</v>
      </c>
      <c r="AY649" s="959">
        <v>0.66</v>
      </c>
      <c r="AZ649" s="896">
        <v>24.69</v>
      </c>
      <c r="BA649" s="896">
        <v>-12.09</v>
      </c>
      <c r="BB649" s="896">
        <v>-7.9600000000000009</v>
      </c>
      <c r="BC649" s="896">
        <v>1.1400000000000001</v>
      </c>
      <c r="BE649" s="641">
        <v>2001</v>
      </c>
      <c r="BF649" s="922">
        <f t="shared" si="186"/>
        <v>2</v>
      </c>
      <c r="BG649" s="906">
        <v>5.8999999999999995</v>
      </c>
    </row>
    <row r="650" spans="1:59" ht="11.25" customHeight="1" x14ac:dyDescent="0.2">
      <c r="A650" s="895" t="s">
        <v>755</v>
      </c>
      <c r="B650" s="899" t="s">
        <v>756</v>
      </c>
      <c r="C650" s="957" t="s">
        <v>112</v>
      </c>
      <c r="D650" s="957" t="s">
        <v>4379</v>
      </c>
      <c r="E650" s="754">
        <v>15</v>
      </c>
      <c r="F650" s="1235">
        <v>259</v>
      </c>
      <c r="G650" s="1207" t="s">
        <v>106</v>
      </c>
      <c r="H650" s="1207" t="s">
        <v>106</v>
      </c>
      <c r="I650" s="898">
        <v>77.64</v>
      </c>
      <c r="J650" s="669">
        <f t="shared" si="172"/>
        <v>1.545595054095827</v>
      </c>
      <c r="K650" s="901">
        <v>0.3</v>
      </c>
      <c r="L650" s="911">
        <v>4</v>
      </c>
      <c r="M650" s="660">
        <f t="shared" si="173"/>
        <v>1.2</v>
      </c>
      <c r="N650" s="894" t="s">
        <v>240</v>
      </c>
      <c r="O650" s="756">
        <v>0.28000000000000003</v>
      </c>
      <c r="P650" s="885">
        <v>43643</v>
      </c>
      <c r="Q650" s="885">
        <v>43658</v>
      </c>
      <c r="R650" s="660">
        <f t="shared" si="174"/>
        <v>7.1428571428571281</v>
      </c>
      <c r="S650" s="721">
        <f>IF(INDEX(Historical!$D$7:$D$1379,MATCH(B650,Historical!$B$7:$B$1403,0))=0,"n/a",(INDEX(Historical!$C$7:$C$1381,MATCH(B650,Historical!$B$7:$B$1403,0))/INDEX(Historical!$D$7:$D$1379,MATCH(B650,Historical!$B$7:$B$1403,0))-1)*100)</f>
        <v>7.4074074074073959</v>
      </c>
      <c r="T650" s="721">
        <f>IF(INDEX(Historical!$F$7:$F$1372,MATCH(B650,Historical!$B$7:$B$1403,0))=0,"n/a",((INDEX(Historical!$C$7:$C$1381,MATCH(B650,Historical!$B$7:$B$1403,0))/INDEX(Historical!$F$7:$F$1372,MATCH(B650,Historical!$B$7:$B$1403,0)))^(1/3)-1)*100)</f>
        <v>7.2613795918652579</v>
      </c>
      <c r="U650" s="721">
        <f>IF(INDEX(Historical!$H$7:$H$1372,MATCH(B650,Historical!$B$7:$B$1403,0))=0,"n/a",((INDEX(Historical!$C$7:$C$1381,MATCH(B650,Historical!$B$7:$B$1403,0))/INDEX(Historical!$H$7:$H$1372,MATCH(B650,Historical!$B$7:$B$1403,0)))^(1/5)-1)*100)</f>
        <v>6.6683901275273794</v>
      </c>
      <c r="V650" s="721">
        <f>IF(INDEX(Historical!$O$7:$O$1372,MATCH(B650,Historical!$B$7:$B$1403,0))=0,"n/a",((INDEX(Historical!$C$7:$C$1381,MATCH(B650,Historical!$B$7:$B$1403,0))/INDEX(Historical!$O$7:$O$1372,MATCH(B650,Historical!$B$7:$B$1403,0)))^(1/10)-1)*100)</f>
        <v>6.1274676611179135</v>
      </c>
      <c r="W650" s="722">
        <f t="shared" si="175"/>
        <v>1.0882783061984824</v>
      </c>
      <c r="X650" s="723">
        <f t="shared" si="176"/>
        <v>0.5377733973812403</v>
      </c>
      <c r="Y650" s="899"/>
      <c r="Z650" s="669">
        <f t="shared" si="177"/>
        <v>21.314387211367674</v>
      </c>
      <c r="AA650" s="910">
        <f t="shared" si="178"/>
        <v>13.790408525754884</v>
      </c>
      <c r="AB650" s="911">
        <v>12</v>
      </c>
      <c r="AC650" s="889">
        <v>5.63</v>
      </c>
      <c r="AD650" s="889">
        <v>2.0099999999999998</v>
      </c>
      <c r="AE650" s="889">
        <v>0.98</v>
      </c>
      <c r="AF650" s="889">
        <v>1.4</v>
      </c>
      <c r="AG650" s="889">
        <v>11</v>
      </c>
      <c r="AH650" s="889">
        <v>0.5</v>
      </c>
      <c r="AI650" s="889">
        <v>11.219999999999999</v>
      </c>
      <c r="AJ650" s="889">
        <v>12.4</v>
      </c>
      <c r="AK650" s="889">
        <v>6.8500000000000005</v>
      </c>
      <c r="AL650" s="902">
        <v>3170</v>
      </c>
      <c r="AM650" s="896">
        <v>0.2</v>
      </c>
      <c r="AN650" s="889">
        <v>0.52</v>
      </c>
      <c r="AO650" s="762">
        <f t="shared" si="179"/>
        <v>-5.576423344131678</v>
      </c>
      <c r="AP650" s="763">
        <f t="shared" si="180"/>
        <v>8.2139851816232063</v>
      </c>
      <c r="AQ650" s="912">
        <f t="shared" si="181"/>
        <v>-7.3679394688454414</v>
      </c>
      <c r="AR650" s="669">
        <f>INDEX(Historical!$C$7:$C$1381,MATCH(B650,Historical!$B$7:$B$1403,0))*IF(AH650="n/a",1.03,IF(AH650&lt;0,1.01,IF(AH650&gt;10,1.1,(1+AH650/100))))</f>
        <v>1.1657999999999997</v>
      </c>
      <c r="AS650" s="910">
        <f t="shared" si="182"/>
        <v>1.2823799999999999</v>
      </c>
      <c r="AT650" s="910">
        <f t="shared" si="183"/>
        <v>1.3702230299999998</v>
      </c>
      <c r="AU650" s="910">
        <f t="shared" si="183"/>
        <v>1.4640833075549997</v>
      </c>
      <c r="AV650" s="910">
        <f t="shared" si="183"/>
        <v>1.5643730141225172</v>
      </c>
      <c r="AW650" s="669">
        <f t="shared" si="184"/>
        <v>6.8468593516775167</v>
      </c>
      <c r="AX650" s="770">
        <f t="shared" si="185"/>
        <v>8.8187266250354419</v>
      </c>
      <c r="AY650" s="959">
        <v>1.63</v>
      </c>
      <c r="AZ650" s="896">
        <v>14.610000000000001</v>
      </c>
      <c r="BA650" s="896">
        <v>-13.91</v>
      </c>
      <c r="BB650" s="896">
        <v>-9.0399999999999991</v>
      </c>
      <c r="BC650" s="896">
        <v>-1.68</v>
      </c>
      <c r="BE650" s="641">
        <v>2005</v>
      </c>
      <c r="BF650" s="922">
        <f t="shared" si="186"/>
        <v>1</v>
      </c>
      <c r="BG650" s="906">
        <v>5.6000000000000005</v>
      </c>
    </row>
    <row r="651" spans="1:59" ht="11.25" customHeight="1" x14ac:dyDescent="0.2">
      <c r="A651" s="887" t="s">
        <v>760</v>
      </c>
      <c r="B651" s="899" t="s">
        <v>761</v>
      </c>
      <c r="C651" s="957" t="s">
        <v>108</v>
      </c>
      <c r="D651" s="957" t="s">
        <v>4355</v>
      </c>
      <c r="E651" s="754">
        <v>22</v>
      </c>
      <c r="F651" s="1235">
        <v>161</v>
      </c>
      <c r="G651" s="1207" t="s">
        <v>37</v>
      </c>
      <c r="H651" s="1207" t="s">
        <v>115</v>
      </c>
      <c r="I651" s="898">
        <v>35.74</v>
      </c>
      <c r="J651" s="669">
        <f t="shared" si="172"/>
        <v>3.2008953553441515</v>
      </c>
      <c r="K651" s="908">
        <v>0.28599999999999998</v>
      </c>
      <c r="L651" s="911">
        <v>4</v>
      </c>
      <c r="M651" s="660">
        <f t="shared" si="173"/>
        <v>1.1439999999999999</v>
      </c>
      <c r="N651" s="894" t="s">
        <v>458</v>
      </c>
      <c r="O651" s="757">
        <v>0.26400000000000001</v>
      </c>
      <c r="P651" s="885">
        <v>43909</v>
      </c>
      <c r="Q651" s="885">
        <v>43937</v>
      </c>
      <c r="R651" s="660">
        <f t="shared" si="174"/>
        <v>8.3333333333333197</v>
      </c>
      <c r="S651" s="721">
        <f>IF(INDEX(Historical!$D$7:$D$1379,MATCH(B651,Historical!$B$7:$B$1403,0))=0,"n/a",(INDEX(Historical!$C$7:$C$1381,MATCH(B651,Historical!$B$7:$B$1403,0))/INDEX(Historical!$D$7:$D$1379,MATCH(B651,Historical!$B$7:$B$1403,0))-1)*100)</f>
        <v>9.3023255813953654</v>
      </c>
      <c r="T651" s="721">
        <f>IF(INDEX(Historical!$F$7:$F$1372,MATCH(B651,Historical!$B$7:$B$1403,0))=0,"n/a",((INDEX(Historical!$C$7:$C$1381,MATCH(B651,Historical!$B$7:$B$1403,0))/INDEX(Historical!$F$7:$F$1372,MATCH(B651,Historical!$B$7:$B$1403,0)))^(1/3)-1)*100)</f>
        <v>8.3008947425307955</v>
      </c>
      <c r="U651" s="721">
        <f>IF(INDEX(Historical!$H$7:$H$1372,MATCH(B651,Historical!$B$7:$B$1403,0))=0,"n/a",((INDEX(Historical!$C$7:$C$1381,MATCH(B651,Historical!$B$7:$B$1403,0))/INDEX(Historical!$H$7:$H$1372,MATCH(B651,Historical!$B$7:$B$1403,0)))^(1/5)-1)*100)</f>
        <v>7.3289260123837519</v>
      </c>
      <c r="V651" s="721">
        <f>IF(INDEX(Historical!$O$7:$O$1372,MATCH(B651,Historical!$B$7:$B$1403,0))=0,"n/a",((INDEX(Historical!$C$7:$C$1381,MATCH(B651,Historical!$B$7:$B$1403,0))/INDEX(Historical!$O$7:$O$1372,MATCH(B651,Historical!$B$7:$B$1403,0)))^(1/10)-1)*100)</f>
        <v>7.1773462536293131</v>
      </c>
      <c r="W651" s="722">
        <f t="shared" si="175"/>
        <v>1.0211191927208181</v>
      </c>
      <c r="X651" s="723">
        <f t="shared" si="176"/>
        <v>0.31186919201632984</v>
      </c>
      <c r="Y651" s="688"/>
      <c r="Z651" s="669">
        <f t="shared" si="177"/>
        <v>26.359447004608295</v>
      </c>
      <c r="AA651" s="910">
        <f t="shared" si="178"/>
        <v>8.2350230414746548</v>
      </c>
      <c r="AB651" s="911">
        <v>12</v>
      </c>
      <c r="AC651" s="889">
        <v>4.34</v>
      </c>
      <c r="AD651" s="889">
        <v>0.82</v>
      </c>
      <c r="AE651" s="889">
        <v>2.67</v>
      </c>
      <c r="AF651" s="889">
        <v>1.01</v>
      </c>
      <c r="AG651" s="889">
        <v>13.100000000000001</v>
      </c>
      <c r="AH651" s="889">
        <v>41</v>
      </c>
      <c r="AI651" s="889">
        <v>1.34</v>
      </c>
      <c r="AJ651" s="889">
        <v>23.5</v>
      </c>
      <c r="AK651" s="889">
        <v>10</v>
      </c>
      <c r="AL651" s="902">
        <v>749.83</v>
      </c>
      <c r="AM651" s="896">
        <v>1.2</v>
      </c>
      <c r="AN651" s="889">
        <v>0.06</v>
      </c>
      <c r="AO651" s="762">
        <f t="shared" si="179"/>
        <v>2.2947983262532485</v>
      </c>
      <c r="AP651" s="763">
        <f t="shared" si="180"/>
        <v>10.529821367727903</v>
      </c>
      <c r="AQ651" s="912">
        <f t="shared" si="181"/>
        <v>-39.200243889782286</v>
      </c>
      <c r="AR651" s="669">
        <f>INDEX(Historical!$C$7:$C$1381,MATCH(B651,Historical!$B$7:$B$1403,0))*IF(AH651="n/a",1.03,IF(AH651&lt;0,1.01,IF(AH651&gt;10,1.1,(1+AH651/100))))</f>
        <v>1.1374000000000002</v>
      </c>
      <c r="AS651" s="910">
        <f t="shared" si="182"/>
        <v>1.1526411600000004</v>
      </c>
      <c r="AT651" s="910">
        <f t="shared" si="183"/>
        <v>1.2679052760000005</v>
      </c>
      <c r="AU651" s="910">
        <f t="shared" si="183"/>
        <v>1.3946958036000006</v>
      </c>
      <c r="AV651" s="910">
        <f t="shared" si="183"/>
        <v>1.5341653839600007</v>
      </c>
      <c r="AW651" s="669">
        <f t="shared" si="184"/>
        <v>6.4868076235600016</v>
      </c>
      <c r="AX651" s="770">
        <f t="shared" si="185"/>
        <v>18.149993350755459</v>
      </c>
      <c r="AY651" s="959">
        <v>0.68</v>
      </c>
      <c r="AZ651" s="896">
        <v>-2.2200000000000002</v>
      </c>
      <c r="BA651" s="896">
        <v>-32.15</v>
      </c>
      <c r="BB651" s="896">
        <v>-19.23</v>
      </c>
      <c r="BC651" s="896">
        <v>-21.16</v>
      </c>
      <c r="BE651" s="641">
        <v>1999</v>
      </c>
      <c r="BF651" s="922">
        <f t="shared" si="186"/>
        <v>2</v>
      </c>
      <c r="BG651" s="906">
        <v>1.7000000000000002</v>
      </c>
    </row>
    <row r="652" spans="1:59" ht="11.25" customHeight="1" x14ac:dyDescent="0.2">
      <c r="A652" s="895" t="s">
        <v>1615</v>
      </c>
      <c r="B652" s="899" t="s">
        <v>1616</v>
      </c>
      <c r="C652" s="957" t="s">
        <v>246</v>
      </c>
      <c r="D652" s="957" t="s">
        <v>4369</v>
      </c>
      <c r="E652" s="754">
        <v>9</v>
      </c>
      <c r="F652" s="1235">
        <v>504</v>
      </c>
      <c r="G652" s="1158" t="s">
        <v>106</v>
      </c>
      <c r="H652" s="1158" t="s">
        <v>106</v>
      </c>
      <c r="I652" s="898">
        <v>80.41</v>
      </c>
      <c r="J652" s="669">
        <f t="shared" si="172"/>
        <v>3.880114413630146</v>
      </c>
      <c r="K652" s="901">
        <v>0.78</v>
      </c>
      <c r="L652" s="911">
        <v>4</v>
      </c>
      <c r="M652" s="660">
        <f t="shared" si="173"/>
        <v>3.12</v>
      </c>
      <c r="N652" s="894" t="s">
        <v>922</v>
      </c>
      <c r="O652" s="756">
        <v>0.7</v>
      </c>
      <c r="P652" s="885">
        <v>43727</v>
      </c>
      <c r="Q652" s="885">
        <v>43749</v>
      </c>
      <c r="R652" s="660">
        <f t="shared" si="174"/>
        <v>11.428571428571439</v>
      </c>
      <c r="S652" s="721">
        <f>IF(INDEX(Historical!$D$7:$D$1379,MATCH(B652,Historical!$B$7:$B$1403,0))=0,"n/a",(INDEX(Historical!$C$7:$C$1381,MATCH(B652,Historical!$B$7:$B$1403,0))/INDEX(Historical!$D$7:$D$1379,MATCH(B652,Historical!$B$7:$B$1403,0))-1)*100)</f>
        <v>15.199999999999992</v>
      </c>
      <c r="T652" s="721">
        <f>IF(INDEX(Historical!$F$7:$F$1372,MATCH(B652,Historical!$B$7:$B$1403,0))=0,"n/a",((INDEX(Historical!$C$7:$C$1381,MATCH(B652,Historical!$B$7:$B$1403,0))/INDEX(Historical!$F$7:$F$1372,MATCH(B652,Historical!$B$7:$B$1403,0)))^(1/3)-1)*100)</f>
        <v>21.517590714392675</v>
      </c>
      <c r="U652" s="721">
        <f>IF(INDEX(Historical!$H$7:$H$1372,MATCH(B652,Historical!$B$7:$B$1403,0))=0,"n/a",((INDEX(Historical!$C$7:$C$1381,MATCH(B652,Historical!$B$7:$B$1403,0))/INDEX(Historical!$H$7:$H$1372,MATCH(B652,Historical!$B$7:$B$1403,0)))^(1/5)-1)*100)</f>
        <v>22.360329479346895</v>
      </c>
      <c r="V652" s="721" t="str">
        <f>IF(INDEX(Historical!$O$7:$O$1372,MATCH(B652,Historical!$B$7:$B$1403,0))=0,"n/a",((INDEX(Historical!$C$7:$C$1381,MATCH(B652,Historical!$B$7:$B$1403,0))/INDEX(Historical!$O$7:$O$1372,MATCH(B652,Historical!$B$7:$B$1403,0)))^(1/10)-1)*100)</f>
        <v>n/a</v>
      </c>
      <c r="W652" s="722" t="str">
        <f t="shared" si="175"/>
        <v>n/a</v>
      </c>
      <c r="X652" s="723">
        <f t="shared" si="176"/>
        <v>0.70095076737764561</v>
      </c>
      <c r="Y652" s="682"/>
      <c r="Z652" s="669">
        <f t="shared" si="177"/>
        <v>34.628190899001112</v>
      </c>
      <c r="AA652" s="910">
        <f t="shared" si="178"/>
        <v>8.9245283018867916</v>
      </c>
      <c r="AB652" s="911">
        <v>12</v>
      </c>
      <c r="AC652" s="889">
        <v>9.01</v>
      </c>
      <c r="AD652" s="889">
        <v>0.82</v>
      </c>
      <c r="AE652" s="889">
        <v>1.59</v>
      </c>
      <c r="AF652" s="889">
        <v>1.41</v>
      </c>
      <c r="AG652" s="889">
        <v>16.100000000000001</v>
      </c>
      <c r="AH652" s="889">
        <v>13.600000000000001</v>
      </c>
      <c r="AI652" s="889">
        <v>15.78</v>
      </c>
      <c r="AJ652" s="889">
        <v>31.900000000000002</v>
      </c>
      <c r="AK652" s="889">
        <v>10.9</v>
      </c>
      <c r="AL652" s="902">
        <v>17440</v>
      </c>
      <c r="AM652" s="896">
        <v>0.8</v>
      </c>
      <c r="AN652" s="889">
        <v>0.87</v>
      </c>
      <c r="AO652" s="762">
        <f t="shared" si="179"/>
        <v>17.315915591090249</v>
      </c>
      <c r="AP652" s="763">
        <f t="shared" si="180"/>
        <v>26.240443892977041</v>
      </c>
      <c r="AQ652" s="912">
        <f t="shared" si="181"/>
        <v>-25.215613912289669</v>
      </c>
      <c r="AR652" s="669">
        <f>INDEX(Historical!$C$7:$C$1381,MATCH(B652,Historical!$B$7:$B$1403,0))*IF(AH652="n/a",1.03,IF(AH652&lt;0,1.01,IF(AH652&gt;10,1.1,(1+AH652/100))))</f>
        <v>3.1680000000000001</v>
      </c>
      <c r="AS652" s="910">
        <f t="shared" si="182"/>
        <v>3.4848000000000003</v>
      </c>
      <c r="AT652" s="910">
        <f t="shared" si="183"/>
        <v>3.8332800000000007</v>
      </c>
      <c r="AU652" s="910">
        <f t="shared" si="183"/>
        <v>4.2166080000000008</v>
      </c>
      <c r="AV652" s="910">
        <f t="shared" si="183"/>
        <v>4.6382688000000014</v>
      </c>
      <c r="AW652" s="669">
        <f t="shared" si="184"/>
        <v>19.340956800000004</v>
      </c>
      <c r="AX652" s="770">
        <f t="shared" si="185"/>
        <v>24.052924760601922</v>
      </c>
      <c r="AY652" s="959">
        <v>1.42</v>
      </c>
      <c r="AZ652" s="896">
        <v>14.06</v>
      </c>
      <c r="BA652" s="896">
        <v>-40.58</v>
      </c>
      <c r="BB652" s="896">
        <v>-33.86</v>
      </c>
      <c r="BC652" s="896">
        <v>-30.570000000000004</v>
      </c>
      <c r="BE652" s="641">
        <v>2011</v>
      </c>
      <c r="BF652" s="922">
        <f t="shared" si="186"/>
        <v>0</v>
      </c>
      <c r="BG652" s="906">
        <v>6.4</v>
      </c>
    </row>
    <row r="653" spans="1:59" ht="11.25" customHeight="1" x14ac:dyDescent="0.2">
      <c r="A653" s="895" t="s">
        <v>1161</v>
      </c>
      <c r="B653" s="899" t="s">
        <v>1162</v>
      </c>
      <c r="C653" s="957" t="s">
        <v>108</v>
      </c>
      <c r="D653" s="957" t="s">
        <v>118</v>
      </c>
      <c r="E653" s="754">
        <v>7</v>
      </c>
      <c r="F653" s="1235">
        <v>695</v>
      </c>
      <c r="G653" s="1207" t="s">
        <v>106</v>
      </c>
      <c r="H653" s="1207" t="s">
        <v>106</v>
      </c>
      <c r="I653" s="898">
        <v>247.88</v>
      </c>
      <c r="J653" s="669">
        <f t="shared" si="172"/>
        <v>2.5012102630304986</v>
      </c>
      <c r="K653" s="901">
        <v>1.55</v>
      </c>
      <c r="L653" s="911">
        <v>4</v>
      </c>
      <c r="M653" s="660">
        <f t="shared" si="173"/>
        <v>6.2</v>
      </c>
      <c r="N653" s="894" t="s">
        <v>262</v>
      </c>
      <c r="O653" s="756">
        <v>1.4</v>
      </c>
      <c r="P653" s="885">
        <v>43801</v>
      </c>
      <c r="Q653" s="885">
        <v>43822</v>
      </c>
      <c r="R653" s="660">
        <f t="shared" si="174"/>
        <v>10.714285714285724</v>
      </c>
      <c r="S653" s="721">
        <f>IF(INDEX(Historical!$D$7:$D$1379,MATCH(B653,Historical!$B$7:$B$1403,0))=0,"n/a",(INDEX(Historical!$C$7:$C$1381,MATCH(B653,Historical!$B$7:$B$1403,0))/INDEX(Historical!$D$7:$D$1379,MATCH(B653,Historical!$B$7:$B$1403,0))-1)*100)</f>
        <v>8.4905660377358583</v>
      </c>
      <c r="T653" s="721">
        <f>IF(INDEX(Historical!$F$7:$F$1372,MATCH(B653,Historical!$B$7:$B$1403,0))=0,"n/a",((INDEX(Historical!$C$7:$C$1381,MATCH(B653,Historical!$B$7:$B$1403,0))/INDEX(Historical!$F$7:$F$1372,MATCH(B653,Historical!$B$7:$B$1403,0)))^(1/3)-1)*100)</f>
        <v>6.9522672739187108</v>
      </c>
      <c r="U653" s="721">
        <f>IF(INDEX(Historical!$H$7:$H$1372,MATCH(B653,Historical!$B$7:$B$1403,0))=0,"n/a",((INDEX(Historical!$C$7:$C$1381,MATCH(B653,Historical!$B$7:$B$1403,0))/INDEX(Historical!$H$7:$H$1372,MATCH(B653,Historical!$B$7:$B$1403,0)))^(1/5)-1)*100)</f>
        <v>12.435530480826129</v>
      </c>
      <c r="V653" s="721">
        <f>IF(INDEX(Historical!$O$7:$O$1372,MATCH(B653,Historical!$B$7:$B$1403,0))=0,"n/a",((INDEX(Historical!$C$7:$C$1381,MATCH(B653,Historical!$B$7:$B$1403,0))/INDEX(Historical!$O$7:$O$1372,MATCH(B653,Historical!$B$7:$B$1403,0)))^(1/10)-1)*100)</f>
        <v>11.592925109896758</v>
      </c>
      <c r="W653" s="722">
        <f t="shared" si="175"/>
        <v>1.0726827235526648</v>
      </c>
      <c r="X653" s="723" t="str">
        <f t="shared" si="176"/>
        <v>n/a</v>
      </c>
      <c r="Y653" s="900" t="s">
        <v>475</v>
      </c>
      <c r="Z653" s="669">
        <f t="shared" si="177"/>
        <v>38.847117794486216</v>
      </c>
      <c r="AA653" s="910">
        <f t="shared" si="178"/>
        <v>15.531328320802004</v>
      </c>
      <c r="AB653" s="911">
        <v>12</v>
      </c>
      <c r="AC653" s="889">
        <v>15.96</v>
      </c>
      <c r="AD653" s="889">
        <v>0.39</v>
      </c>
      <c r="AE653" s="889">
        <v>1.3</v>
      </c>
      <c r="AF653" s="889">
        <v>1.1100000000000001</v>
      </c>
      <c r="AG653" s="889">
        <v>7.6</v>
      </c>
      <c r="AH653" s="889">
        <v>-78.100000000000009</v>
      </c>
      <c r="AI653" s="889">
        <v>5.7700000000000005</v>
      </c>
      <c r="AJ653" s="889">
        <v>-36</v>
      </c>
      <c r="AK653" s="889">
        <v>39.32</v>
      </c>
      <c r="AL653" s="902">
        <v>10040</v>
      </c>
      <c r="AM653" s="896">
        <v>1.3</v>
      </c>
      <c r="AN653" s="889">
        <v>7.0000000000000007E-2</v>
      </c>
      <c r="AO653" s="762">
        <f t="shared" si="179"/>
        <v>-0.59458757694537567</v>
      </c>
      <c r="AP653" s="763">
        <f t="shared" si="180"/>
        <v>14.936740743856628</v>
      </c>
      <c r="AQ653" s="912">
        <f t="shared" si="181"/>
        <v>-12.466452307725717</v>
      </c>
      <c r="AR653" s="669">
        <f>INDEX(Historical!$C$7:$C$1381,MATCH(B653,Historical!$B$7:$B$1403,0))*IF(AH653="n/a",1.03,IF(AH653&lt;0,1.01,IF(AH653&gt;10,1.1,(1+AH653/100))))</f>
        <v>5.8075000000000001</v>
      </c>
      <c r="AS653" s="910">
        <f t="shared" si="182"/>
        <v>6.1425927500000004</v>
      </c>
      <c r="AT653" s="910">
        <f t="shared" si="183"/>
        <v>6.7568520250000006</v>
      </c>
      <c r="AU653" s="910">
        <f t="shared" si="183"/>
        <v>7.432537227500001</v>
      </c>
      <c r="AV653" s="910">
        <f t="shared" si="183"/>
        <v>8.1757909502500024</v>
      </c>
      <c r="AW653" s="669">
        <f t="shared" si="184"/>
        <v>34.315272952750007</v>
      </c>
      <c r="AX653" s="770">
        <f t="shared" si="185"/>
        <v>13.843502078727612</v>
      </c>
      <c r="AY653" s="959">
        <v>0.26</v>
      </c>
      <c r="AZ653" s="896">
        <v>17.97</v>
      </c>
      <c r="BA653" s="896">
        <v>-15.78</v>
      </c>
      <c r="BB653" s="896">
        <v>-11.17</v>
      </c>
      <c r="BC653" s="896">
        <v>-5.01</v>
      </c>
      <c r="BE653" s="641">
        <v>2014</v>
      </c>
      <c r="BF653" s="922">
        <f t="shared" si="186"/>
        <v>0</v>
      </c>
      <c r="BG653" s="906">
        <v>2.5</v>
      </c>
    </row>
    <row r="654" spans="1:59" s="796" customFormat="1" ht="11.25" customHeight="1" x14ac:dyDescent="0.2">
      <c r="A654" s="664" t="s">
        <v>1609</v>
      </c>
      <c r="B654" s="804" t="s">
        <v>1610</v>
      </c>
      <c r="C654" s="957" t="s">
        <v>112</v>
      </c>
      <c r="D654" s="957" t="s">
        <v>4378</v>
      </c>
      <c r="E654" s="778">
        <v>10</v>
      </c>
      <c r="F654" s="1235">
        <v>371</v>
      </c>
      <c r="G654" s="1234" t="s">
        <v>106</v>
      </c>
      <c r="H654" s="1234" t="s">
        <v>106</v>
      </c>
      <c r="I654" s="779">
        <v>12.53</v>
      </c>
      <c r="J654" s="780">
        <f t="shared" si="172"/>
        <v>4.4692737430167604</v>
      </c>
      <c r="K654" s="781">
        <v>0.14000000000000001</v>
      </c>
      <c r="L654" s="782">
        <v>4</v>
      </c>
      <c r="M654" s="783">
        <f t="shared" si="173"/>
        <v>0.56000000000000005</v>
      </c>
      <c r="N654" s="784" t="s">
        <v>709</v>
      </c>
      <c r="O654" s="785">
        <v>0.13</v>
      </c>
      <c r="P654" s="786">
        <v>43698</v>
      </c>
      <c r="Q654" s="786">
        <v>43727</v>
      </c>
      <c r="R654" s="783">
        <f t="shared" si="174"/>
        <v>7.6923076923076987</v>
      </c>
      <c r="S654" s="721">
        <f>IF(INDEX(Historical!$D$7:$D$1379,MATCH(B654,Historical!$B$7:$B$1403,0))=0,"n/a",(INDEX(Historical!$C$7:$C$1381,MATCH(B654,Historical!$B$7:$B$1403,0))/INDEX(Historical!$D$7:$D$1379,MATCH(B654,Historical!$B$7:$B$1403,0))-1)*100)</f>
        <v>8.0000000000000071</v>
      </c>
      <c r="T654" s="721">
        <f>IF(INDEX(Historical!$F$7:$F$1372,MATCH(B654,Historical!$B$7:$B$1403,0))=0,"n/a",((INDEX(Historical!$C$7:$C$1381,MATCH(B654,Historical!$B$7:$B$1403,0))/INDEX(Historical!$F$7:$F$1372,MATCH(B654,Historical!$B$7:$B$1403,0)))^(1/3)-1)*100)</f>
        <v>8.7380373002892142</v>
      </c>
      <c r="U654" s="721">
        <f>IF(INDEX(Historical!$H$7:$H$1372,MATCH(B654,Historical!$B$7:$B$1403,0))=0,"n/a",((INDEX(Historical!$C$7:$C$1381,MATCH(B654,Historical!$B$7:$B$1403,0))/INDEX(Historical!$H$7:$H$1372,MATCH(B654,Historical!$B$7:$B$1403,0)))^(1/5)-1)*100)</f>
        <v>12.474611314209483</v>
      </c>
      <c r="V654" s="721" t="str">
        <f>IF(INDEX(Historical!$O$7:$O$1372,MATCH(B654,Historical!$B$7:$B$1403,0))=0,"n/a",((INDEX(Historical!$C$7:$C$1381,MATCH(B654,Historical!$B$7:$B$1403,0))/INDEX(Historical!$O$7:$O$1372,MATCH(B654,Historical!$B$7:$B$1403,0)))^(1/10)-1)*100)</f>
        <v>n/a</v>
      </c>
      <c r="W654" s="722" t="str">
        <f t="shared" si="175"/>
        <v>n/a</v>
      </c>
      <c r="X654" s="723">
        <f t="shared" si="176"/>
        <v>0.88472420668152374</v>
      </c>
      <c r="Y654" s="801"/>
      <c r="Z654" s="780">
        <f t="shared" si="177"/>
        <v>55.445544554455452</v>
      </c>
      <c r="AA654" s="788">
        <f t="shared" si="178"/>
        <v>12.405940594059405</v>
      </c>
      <c r="AB654" s="782">
        <v>5</v>
      </c>
      <c r="AC654" s="789">
        <v>1.01</v>
      </c>
      <c r="AD654" s="789">
        <v>1.55</v>
      </c>
      <c r="AE654" s="789">
        <v>0.56999999999999995</v>
      </c>
      <c r="AF654" s="789">
        <v>1.33</v>
      </c>
      <c r="AG654" s="789">
        <v>11.200000000000001</v>
      </c>
      <c r="AH654" s="789">
        <v>69.199999999999989</v>
      </c>
      <c r="AI654" s="789">
        <v>4.66</v>
      </c>
      <c r="AJ654" s="789">
        <v>14.099999999999998</v>
      </c>
      <c r="AK654" s="789">
        <v>8</v>
      </c>
      <c r="AL654" s="790">
        <v>407.73</v>
      </c>
      <c r="AM654" s="791">
        <v>0.5</v>
      </c>
      <c r="AN654" s="789">
        <v>0.18</v>
      </c>
      <c r="AO654" s="792">
        <f t="shared" si="179"/>
        <v>4.5379444631668377</v>
      </c>
      <c r="AP654" s="793">
        <f t="shared" si="180"/>
        <v>16.943885057226243</v>
      </c>
      <c r="AQ654" s="794">
        <f t="shared" si="181"/>
        <v>-14.365373072962528</v>
      </c>
      <c r="AR654" s="669">
        <f>INDEX(Historical!$C$7:$C$1381,MATCH(B654,Historical!$B$7:$B$1403,0))*IF(AH654="n/a",1.03,IF(AH654&lt;0,1.01,IF(AH654&gt;10,1.1,(1+AH654/100))))</f>
        <v>0.59400000000000008</v>
      </c>
      <c r="AS654" s="788">
        <f t="shared" si="182"/>
        <v>0.62168040000000002</v>
      </c>
      <c r="AT654" s="788">
        <f t="shared" si="183"/>
        <v>0.67141483200000007</v>
      </c>
      <c r="AU654" s="788">
        <f t="shared" si="183"/>
        <v>0.72512801856000009</v>
      </c>
      <c r="AV654" s="788">
        <f t="shared" si="183"/>
        <v>0.78313826004480014</v>
      </c>
      <c r="AW654" s="780">
        <f t="shared" si="184"/>
        <v>3.3953615106048001</v>
      </c>
      <c r="AX654" s="795">
        <f t="shared" si="185"/>
        <v>27.097857227492423</v>
      </c>
      <c r="AY654" s="960">
        <v>1.1299999999999999</v>
      </c>
      <c r="AZ654" s="791">
        <v>1.55</v>
      </c>
      <c r="BA654" s="791">
        <v>-30.12</v>
      </c>
      <c r="BB654" s="791">
        <v>-19.46</v>
      </c>
      <c r="BC654" s="791">
        <v>-20.89</v>
      </c>
      <c r="BD654" s="933"/>
      <c r="BE654" s="641">
        <v>2010</v>
      </c>
      <c r="BF654" s="922">
        <f t="shared" si="186"/>
        <v>0</v>
      </c>
      <c r="BG654" s="847">
        <v>7.0000000000000009</v>
      </c>
    </row>
    <row r="655" spans="1:59" ht="11.25" customHeight="1" x14ac:dyDescent="0.2">
      <c r="A655" s="895" t="s">
        <v>3901</v>
      </c>
      <c r="B655" s="899" t="s">
        <v>3902</v>
      </c>
      <c r="C655" s="957" t="s">
        <v>4335</v>
      </c>
      <c r="D655" s="957" t="s">
        <v>4336</v>
      </c>
      <c r="E655" s="754">
        <v>7</v>
      </c>
      <c r="F655" s="1235">
        <v>716</v>
      </c>
      <c r="G655" s="1235" t="s">
        <v>106</v>
      </c>
      <c r="H655" s="1235" t="s">
        <v>106</v>
      </c>
      <c r="I655" s="898">
        <v>57.44</v>
      </c>
      <c r="J655" s="669">
        <f t="shared" si="172"/>
        <v>4.1434540389972145</v>
      </c>
      <c r="K655" s="901">
        <v>0.59499999999999997</v>
      </c>
      <c r="L655" s="911">
        <v>4</v>
      </c>
      <c r="M655" s="660">
        <f t="shared" si="173"/>
        <v>2.38</v>
      </c>
      <c r="N655" s="894" t="s">
        <v>998</v>
      </c>
      <c r="O655" s="756">
        <v>0.58499999999999996</v>
      </c>
      <c r="P655" s="885">
        <v>43882</v>
      </c>
      <c r="Q655" s="885">
        <v>43895</v>
      </c>
      <c r="R655" s="660">
        <f t="shared" si="174"/>
        <v>1.7094017094017109</v>
      </c>
      <c r="S655" s="721">
        <f>IF(INDEX(Historical!$D$7:$D$1379,MATCH(B655,Historical!$B$7:$B$1403,0))=0,"n/a",(INDEX(Historical!$C$7:$C$1381,MATCH(B655,Historical!$B$7:$B$1403,0))/INDEX(Historical!$D$7:$D$1379,MATCH(B655,Historical!$B$7:$B$1403,0))-1)*100)</f>
        <v>5.4054054054053946</v>
      </c>
      <c r="T655" s="721">
        <f>IF(INDEX(Historical!$F$7:$F$1372,MATCH(B655,Historical!$B$7:$B$1403,0))=0,"n/a",((INDEX(Historical!$C$7:$C$1381,MATCH(B655,Historical!$B$7:$B$1403,0))/INDEX(Historical!$F$7:$F$1372,MATCH(B655,Historical!$B$7:$B$1403,0)))^(1/3)-1)*100)</f>
        <v>5.3728243029631084</v>
      </c>
      <c r="U655" s="721">
        <f>IF(INDEX(Historical!$H$7:$H$1372,MATCH(B655,Historical!$B$7:$B$1403,0))=0,"n/a",((INDEX(Historical!$C$7:$C$1381,MATCH(B655,Historical!$B$7:$B$1403,0))/INDEX(Historical!$H$7:$H$1372,MATCH(B655,Historical!$B$7:$B$1403,0)))^(1/5)-1)*100)</f>
        <v>4.4748127976484753</v>
      </c>
      <c r="V655" s="721">
        <f>IF(INDEX(Historical!$O$7:$O$1372,MATCH(B655,Historical!$B$7:$B$1403,0))=0,"n/a",((INDEX(Historical!$C$7:$C$1381,MATCH(B655,Historical!$B$7:$B$1403,0))/INDEX(Historical!$O$7:$O$1372,MATCH(B655,Historical!$B$7:$B$1403,0)))^(1/10)-1)*100)</f>
        <v>1.028036850637104</v>
      </c>
      <c r="W655" s="722">
        <f t="shared" si="175"/>
        <v>4.3527747034314039</v>
      </c>
      <c r="X655" s="723" t="str">
        <f t="shared" si="176"/>
        <v>n/a</v>
      </c>
      <c r="Y655" s="696"/>
      <c r="Z655" s="669">
        <f t="shared" si="177"/>
        <v>166.43356643356643</v>
      </c>
      <c r="AA655" s="910">
        <f t="shared" si="178"/>
        <v>40.167832167832167</v>
      </c>
      <c r="AB655" s="911">
        <v>12</v>
      </c>
      <c r="AC655" s="889">
        <v>1.43</v>
      </c>
      <c r="AD655" s="889">
        <v>4.42</v>
      </c>
      <c r="AE655" s="889">
        <v>8.5500000000000007</v>
      </c>
      <c r="AF655" s="889">
        <v>1.55</v>
      </c>
      <c r="AG655" s="889">
        <v>3.8</v>
      </c>
      <c r="AH655" s="889">
        <v>-2.6</v>
      </c>
      <c r="AI655" s="889">
        <v>7.35</v>
      </c>
      <c r="AJ655" s="889">
        <v>-4.5</v>
      </c>
      <c r="AK655" s="889">
        <v>9.1</v>
      </c>
      <c r="AL655" s="902">
        <v>9690</v>
      </c>
      <c r="AM655" s="896">
        <v>0.70000000000000007</v>
      </c>
      <c r="AN655" s="889">
        <v>0.63</v>
      </c>
      <c r="AO655" s="762">
        <f t="shared" si="179"/>
        <v>-31.549565331186479</v>
      </c>
      <c r="AP655" s="763">
        <f t="shared" si="180"/>
        <v>8.6182668366456898</v>
      </c>
      <c r="AQ655" s="912">
        <f t="shared" si="181"/>
        <v>66.346545714581268</v>
      </c>
      <c r="AR655" s="669">
        <f>INDEX(Historical!$C$7:$C$1381,MATCH(B655,Historical!$B$7:$B$1403,0))*IF(AH655="n/a",1.03,IF(AH655&lt;0,1.01,IF(AH655&gt;10,1.1,(1+AH655/100))))</f>
        <v>2.3633999999999999</v>
      </c>
      <c r="AS655" s="910">
        <f t="shared" si="182"/>
        <v>2.5371098999999999</v>
      </c>
      <c r="AT655" s="910">
        <f t="shared" si="183"/>
        <v>2.7679869009</v>
      </c>
      <c r="AU655" s="910">
        <f t="shared" si="183"/>
        <v>3.0198737088818999</v>
      </c>
      <c r="AV655" s="910">
        <f t="shared" si="183"/>
        <v>3.2946822163901528</v>
      </c>
      <c r="AW655" s="669">
        <f t="shared" si="184"/>
        <v>13.983052726172051</v>
      </c>
      <c r="AX655" s="770">
        <f t="shared" si="185"/>
        <v>24.34375474612126</v>
      </c>
      <c r="AY655" s="959">
        <v>0.54</v>
      </c>
      <c r="AZ655" s="896">
        <v>-1.59</v>
      </c>
      <c r="BA655" s="896">
        <v>-18.25</v>
      </c>
      <c r="BB655" s="896">
        <v>-8.34</v>
      </c>
      <c r="BC655" s="896">
        <v>-12.540000000000001</v>
      </c>
      <c r="BE655" s="641">
        <v>2014</v>
      </c>
      <c r="BF655" s="922">
        <f t="shared" si="186"/>
        <v>0</v>
      </c>
      <c r="BG655" s="906">
        <v>2.1999999999999997</v>
      </c>
    </row>
    <row r="656" spans="1:59" ht="11.25" customHeight="1" x14ac:dyDescent="0.2">
      <c r="A656" s="905" t="s">
        <v>4125</v>
      </c>
      <c r="B656" s="899" t="s">
        <v>4126</v>
      </c>
      <c r="C656" s="957" t="s">
        <v>4335</v>
      </c>
      <c r="D656" s="957" t="s">
        <v>4336</v>
      </c>
      <c r="E656" s="754">
        <v>7</v>
      </c>
      <c r="F656" s="1235">
        <v>731</v>
      </c>
      <c r="G656" s="1207" t="s">
        <v>106</v>
      </c>
      <c r="H656" s="1207" t="s">
        <v>106</v>
      </c>
      <c r="I656" s="898">
        <v>46.77</v>
      </c>
      <c r="J656" s="669">
        <f t="shared" si="172"/>
        <v>1.8387855462903568</v>
      </c>
      <c r="K656" s="901">
        <v>0.215</v>
      </c>
      <c r="L656" s="911">
        <v>4</v>
      </c>
      <c r="M656" s="660">
        <f t="shared" si="173"/>
        <v>0.86</v>
      </c>
      <c r="N656" s="894" t="s">
        <v>491</v>
      </c>
      <c r="O656" s="756">
        <v>0.185</v>
      </c>
      <c r="P656" s="885">
        <v>43920</v>
      </c>
      <c r="Q656" s="885">
        <v>43936</v>
      </c>
      <c r="R656" s="660">
        <f t="shared" si="174"/>
        <v>16.216216216216218</v>
      </c>
      <c r="S656" s="721">
        <f>IF(INDEX(Historical!$D$7:$D$1379,MATCH(B656,Historical!$B$7:$B$1403,0))=0,"n/a",(INDEX(Historical!$C$7:$C$1381,MATCH(B656,Historical!$B$7:$B$1403,0))/INDEX(Historical!$D$7:$D$1379,MATCH(B656,Historical!$B$7:$B$1403,0))-1)*100)</f>
        <v>14.399999999999991</v>
      </c>
      <c r="T656" s="721">
        <f>IF(INDEX(Historical!$F$7:$F$1372,MATCH(B656,Historical!$B$7:$B$1403,0))=0,"n/a",((INDEX(Historical!$C$7:$C$1381,MATCH(B656,Historical!$B$7:$B$1403,0))/INDEX(Historical!$F$7:$F$1372,MATCH(B656,Historical!$B$7:$B$1403,0)))^(1/3)-1)*100)</f>
        <v>9.8088712421310795</v>
      </c>
      <c r="U656" s="721">
        <f>IF(INDEX(Historical!$H$7:$H$1372,MATCH(B656,Historical!$B$7:$B$1403,0))=0,"n/a",((INDEX(Historical!$C$7:$C$1381,MATCH(B656,Historical!$B$7:$B$1403,0))/INDEX(Historical!$H$7:$H$1372,MATCH(B656,Historical!$B$7:$B$1403,0)))^(1/5)-1)*100)</f>
        <v>8.2961358967309273</v>
      </c>
      <c r="V656" s="721" t="str">
        <f>IF(INDEX(Historical!$O$7:$O$1372,MATCH(B656,Historical!$B$7:$B$1403,0))=0,"n/a",((INDEX(Historical!$C$7:$C$1381,MATCH(B656,Historical!$B$7:$B$1403,0))/INDEX(Historical!$O$7:$O$1372,MATCH(B656,Historical!$B$7:$B$1403,0)))^(1/10)-1)*100)</f>
        <v>n/a</v>
      </c>
      <c r="W656" s="722" t="str">
        <f t="shared" si="175"/>
        <v>n/a</v>
      </c>
      <c r="X656" s="723">
        <f t="shared" si="176"/>
        <v>0.11602987268155143</v>
      </c>
      <c r="Y656" s="900"/>
      <c r="Z656" s="669">
        <f t="shared" si="177"/>
        <v>182.97872340425531</v>
      </c>
      <c r="AA656" s="910">
        <f t="shared" si="178"/>
        <v>99.510638297872347</v>
      </c>
      <c r="AB656" s="911">
        <v>12</v>
      </c>
      <c r="AC656" s="889">
        <v>0.47</v>
      </c>
      <c r="AD656" s="889">
        <v>9.99</v>
      </c>
      <c r="AE656" s="889">
        <v>19.79</v>
      </c>
      <c r="AF656" s="889">
        <v>2.2599999999999998</v>
      </c>
      <c r="AG656" s="889">
        <v>2.4</v>
      </c>
      <c r="AH656" s="889">
        <v>14.2</v>
      </c>
      <c r="AI656" s="889">
        <v>-8.94</v>
      </c>
      <c r="AJ656" s="889">
        <v>71.5</v>
      </c>
      <c r="AK656" s="889">
        <v>10</v>
      </c>
      <c r="AL656" s="902">
        <v>5290</v>
      </c>
      <c r="AM656" s="896">
        <v>0.1</v>
      </c>
      <c r="AN656" s="889">
        <v>0.37</v>
      </c>
      <c r="AO656" s="762">
        <f t="shared" si="179"/>
        <v>-89.375716854851063</v>
      </c>
      <c r="AP656" s="763">
        <f t="shared" si="180"/>
        <v>10.134921443021284</v>
      </c>
      <c r="AQ656" s="912">
        <f t="shared" si="181"/>
        <v>216.15329794487113</v>
      </c>
      <c r="AR656" s="669">
        <f>INDEX(Historical!$C$7:$C$1381,MATCH(B656,Historical!$B$7:$B$1403,0))*IF(AH656="n/a",1.03,IF(AH656&lt;0,1.01,IF(AH656&gt;10,1.1,(1+AH656/100))))</f>
        <v>0.78649999999999998</v>
      </c>
      <c r="AS656" s="910">
        <f t="shared" si="182"/>
        <v>0.79436499999999999</v>
      </c>
      <c r="AT656" s="910">
        <f t="shared" si="183"/>
        <v>0.87380150000000001</v>
      </c>
      <c r="AU656" s="910">
        <f t="shared" si="183"/>
        <v>0.96118165000000011</v>
      </c>
      <c r="AV656" s="910">
        <f t="shared" si="183"/>
        <v>1.0572998150000001</v>
      </c>
      <c r="AW656" s="669">
        <f t="shared" si="184"/>
        <v>4.4731479650000008</v>
      </c>
      <c r="AX656" s="770">
        <f t="shared" si="185"/>
        <v>9.5641393307675884</v>
      </c>
      <c r="AY656" s="959">
        <v>0.83</v>
      </c>
      <c r="AZ656" s="896">
        <v>38.700000000000003</v>
      </c>
      <c r="BA656" s="896">
        <v>-12.55</v>
      </c>
      <c r="BB656" s="896">
        <v>-2.48</v>
      </c>
      <c r="BC656" s="896">
        <v>5.28</v>
      </c>
      <c r="BE656" s="641">
        <v>2014</v>
      </c>
      <c r="BF656" s="922">
        <f t="shared" si="186"/>
        <v>0</v>
      </c>
      <c r="BG656" s="906">
        <v>1.5</v>
      </c>
    </row>
    <row r="657" spans="1:59" ht="11.25" customHeight="1" x14ac:dyDescent="0.2">
      <c r="A657" s="895" t="s">
        <v>1601</v>
      </c>
      <c r="B657" s="899" t="s">
        <v>1602</v>
      </c>
      <c r="C657" s="957" t="s">
        <v>108</v>
      </c>
      <c r="D657" s="957" t="s">
        <v>4355</v>
      </c>
      <c r="E657" s="754">
        <v>7</v>
      </c>
      <c r="F657" s="1235">
        <v>683</v>
      </c>
      <c r="G657" s="1235" t="s">
        <v>115</v>
      </c>
      <c r="H657" s="1235" t="s">
        <v>115</v>
      </c>
      <c r="I657" s="898">
        <v>13.52</v>
      </c>
      <c r="J657" s="669">
        <f t="shared" si="172"/>
        <v>4.5857988165680474</v>
      </c>
      <c r="K657" s="901">
        <v>0.155</v>
      </c>
      <c r="L657" s="911">
        <v>4</v>
      </c>
      <c r="M657" s="660">
        <f t="shared" si="173"/>
        <v>0.62</v>
      </c>
      <c r="N657" s="894" t="s">
        <v>151</v>
      </c>
      <c r="O657" s="756">
        <v>0.14000000000000001</v>
      </c>
      <c r="P657" s="885">
        <v>43713</v>
      </c>
      <c r="Q657" s="885">
        <v>43739</v>
      </c>
      <c r="R657" s="660">
        <f t="shared" si="174"/>
        <v>10.714285714285703</v>
      </c>
      <c r="S657" s="721">
        <f>IF(INDEX(Historical!$D$7:$D$1379,MATCH(B657,Historical!$B$7:$B$1403,0))=0,"n/a",(INDEX(Historical!$C$7:$C$1381,MATCH(B657,Historical!$B$7:$B$1403,0))/INDEX(Historical!$D$7:$D$1379,MATCH(B657,Historical!$B$7:$B$1403,0))-1)*100)</f>
        <v>40.243902439024382</v>
      </c>
      <c r="T657" s="721">
        <f>IF(INDEX(Historical!$F$7:$F$1372,MATCH(B657,Historical!$B$7:$B$1403,0))=0,"n/a",((INDEX(Historical!$C$7:$C$1381,MATCH(B657,Historical!$B$7:$B$1403,0))/INDEX(Historical!$F$7:$F$1372,MATCH(B657,Historical!$B$7:$B$1403,0)))^(1/3)-1)*100)</f>
        <v>32.000612179591229</v>
      </c>
      <c r="U657" s="721">
        <f>IF(INDEX(Historical!$H$7:$H$1372,MATCH(B657,Historical!$B$7:$B$1403,0))=0,"n/a",((INDEX(Historical!$C$7:$C$1381,MATCH(B657,Historical!$B$7:$B$1403,0))/INDEX(Historical!$H$7:$H$1372,MATCH(B657,Historical!$B$7:$B$1403,0)))^(1/5)-1)*100)</f>
        <v>29.154508906543963</v>
      </c>
      <c r="V657" s="721">
        <f>IF(INDEX(Historical!$O$7:$O$1372,MATCH(B657,Historical!$B$7:$B$1403,0))=0,"n/a",((INDEX(Historical!$C$7:$C$1381,MATCH(B657,Historical!$B$7:$B$1403,0))/INDEX(Historical!$O$7:$O$1372,MATCH(B657,Historical!$B$7:$B$1403,0)))^(1/10)-1)*100)</f>
        <v>10.084079777731404</v>
      </c>
      <c r="W657" s="722">
        <f t="shared" si="175"/>
        <v>2.8911422310368509</v>
      </c>
      <c r="X657" s="723">
        <f t="shared" si="176"/>
        <v>2.4499587316423503</v>
      </c>
      <c r="Y657" s="900"/>
      <c r="Z657" s="669">
        <f t="shared" si="177"/>
        <v>41.333333333333336</v>
      </c>
      <c r="AA657" s="910">
        <f t="shared" si="178"/>
        <v>9.0133333333333336</v>
      </c>
      <c r="AB657" s="911">
        <v>12</v>
      </c>
      <c r="AC657" s="889">
        <v>1.5</v>
      </c>
      <c r="AD657" s="889">
        <v>1.1000000000000001</v>
      </c>
      <c r="AE657" s="889">
        <v>2.85</v>
      </c>
      <c r="AF657" s="889">
        <v>0.87</v>
      </c>
      <c r="AG657" s="889">
        <v>11.4</v>
      </c>
      <c r="AH657" s="889">
        <v>28.799999999999997</v>
      </c>
      <c r="AI657" s="889">
        <v>5.99</v>
      </c>
      <c r="AJ657" s="889">
        <v>11.899999999999999</v>
      </c>
      <c r="AK657" s="889">
        <v>8.17</v>
      </c>
      <c r="AL657" s="902">
        <v>13210</v>
      </c>
      <c r="AM657" s="896">
        <v>0.1</v>
      </c>
      <c r="AN657" s="889">
        <v>0.4</v>
      </c>
      <c r="AO657" s="762">
        <f t="shared" si="179"/>
        <v>24.726974389778675</v>
      </c>
      <c r="AP657" s="763">
        <f t="shared" si="180"/>
        <v>33.740307723112011</v>
      </c>
      <c r="AQ657" s="912">
        <f t="shared" si="181"/>
        <v>-40.964793931455148</v>
      </c>
      <c r="AR657" s="669">
        <f>INDEX(Historical!$C$7:$C$1381,MATCH(B657,Historical!$B$7:$B$1403,0))*IF(AH657="n/a",1.03,IF(AH657&lt;0,1.01,IF(AH657&gt;10,1.1,(1+AH657/100))))</f>
        <v>0.63249999999999995</v>
      </c>
      <c r="AS657" s="910">
        <f t="shared" si="182"/>
        <v>0.67038675000000003</v>
      </c>
      <c r="AT657" s="910">
        <f t="shared" si="183"/>
        <v>0.72515734747500016</v>
      </c>
      <c r="AU657" s="910">
        <f t="shared" si="183"/>
        <v>0.78440270276370772</v>
      </c>
      <c r="AV657" s="910">
        <f t="shared" si="183"/>
        <v>0.84848840357950273</v>
      </c>
      <c r="AW657" s="669">
        <f t="shared" si="184"/>
        <v>3.6609352038182106</v>
      </c>
      <c r="AX657" s="770">
        <f t="shared" si="185"/>
        <v>27.077923105164281</v>
      </c>
      <c r="AY657" s="959">
        <v>1.49</v>
      </c>
      <c r="AZ657" s="896">
        <v>1.05</v>
      </c>
      <c r="BA657" s="896">
        <v>-22.919999999999998</v>
      </c>
      <c r="BB657" s="896">
        <v>-17.380000000000003</v>
      </c>
      <c r="BC657" s="896">
        <v>-13.420000000000002</v>
      </c>
      <c r="BE657" s="641">
        <v>2013</v>
      </c>
      <c r="BF657" s="922">
        <f t="shared" si="186"/>
        <v>0</v>
      </c>
      <c r="BG657" s="906">
        <v>1.3</v>
      </c>
    </row>
    <row r="658" spans="1:59" ht="11.25" customHeight="1" x14ac:dyDescent="0.2">
      <c r="A658" s="887" t="s">
        <v>1603</v>
      </c>
      <c r="B658" s="899" t="s">
        <v>1604</v>
      </c>
      <c r="C658" s="957" t="s">
        <v>108</v>
      </c>
      <c r="D658" s="957" t="s">
        <v>118</v>
      </c>
      <c r="E658" s="754">
        <v>11</v>
      </c>
      <c r="F658" s="1235">
        <v>312</v>
      </c>
      <c r="G658" s="1213" t="s">
        <v>106</v>
      </c>
      <c r="H658" s="1213" t="s">
        <v>106</v>
      </c>
      <c r="I658" s="898">
        <v>122.03</v>
      </c>
      <c r="J658" s="669">
        <f t="shared" si="172"/>
        <v>2.2945177415389657</v>
      </c>
      <c r="K658" s="901">
        <v>0.7</v>
      </c>
      <c r="L658" s="911">
        <v>4</v>
      </c>
      <c r="M658" s="660">
        <f t="shared" si="173"/>
        <v>2.8</v>
      </c>
      <c r="N658" s="894" t="s">
        <v>800</v>
      </c>
      <c r="O658" s="756">
        <v>0.6</v>
      </c>
      <c r="P658" s="885">
        <v>43684</v>
      </c>
      <c r="Q658" s="885">
        <v>43706</v>
      </c>
      <c r="R658" s="660">
        <f t="shared" si="174"/>
        <v>16.666666666666664</v>
      </c>
      <c r="S658" s="721">
        <f>IF(INDEX(Historical!$D$7:$D$1379,MATCH(B658,Historical!$B$7:$B$1403,0))=0,"n/a",(INDEX(Historical!$C$7:$C$1381,MATCH(B658,Historical!$B$7:$B$1403,0))/INDEX(Historical!$D$7:$D$1379,MATCH(B658,Historical!$B$7:$B$1403,0))-1)*100)</f>
        <v>18.181818181818166</v>
      </c>
      <c r="T658" s="721">
        <f>IF(INDEX(Historical!$F$7:$F$1372,MATCH(B658,Historical!$B$7:$B$1403,0))=0,"n/a",((INDEX(Historical!$C$7:$C$1381,MATCH(B658,Historical!$B$7:$B$1403,0))/INDEX(Historical!$F$7:$F$1372,MATCH(B658,Historical!$B$7:$B$1403,0)))^(1/3)-1)*100)</f>
        <v>18.563110149668759</v>
      </c>
      <c r="U658" s="721">
        <f>IF(INDEX(Historical!$H$7:$H$1372,MATCH(B658,Historical!$B$7:$B$1403,0))=0,"n/a",((INDEX(Historical!$C$7:$C$1381,MATCH(B658,Historical!$B$7:$B$1403,0))/INDEX(Historical!$H$7:$H$1372,MATCH(B658,Historical!$B$7:$B$1403,0)))^(1/5)-1)*100)</f>
        <v>15.590079005182321</v>
      </c>
      <c r="V658" s="721">
        <f>IF(INDEX(Historical!$O$7:$O$1372,MATCH(B658,Historical!$B$7:$B$1403,0))=0,"n/a",((INDEX(Historical!$C$7:$C$1381,MATCH(B658,Historical!$B$7:$B$1403,0))/INDEX(Historical!$O$7:$O$1372,MATCH(B658,Historical!$B$7:$B$1403,0)))^(1/10)-1)*100)</f>
        <v>21.861658577517183</v>
      </c>
      <c r="W658" s="722">
        <f t="shared" si="175"/>
        <v>0.71312425587029171</v>
      </c>
      <c r="X658" s="723">
        <f t="shared" si="176"/>
        <v>1.332485385058318</v>
      </c>
      <c r="Y658" s="900"/>
      <c r="Z658" s="669">
        <f t="shared" si="177"/>
        <v>20.542920029347027</v>
      </c>
      <c r="AA658" s="910">
        <f t="shared" si="178"/>
        <v>8.9530447542186344</v>
      </c>
      <c r="AB658" s="911">
        <v>12</v>
      </c>
      <c r="AC658" s="889">
        <v>13.63</v>
      </c>
      <c r="AD658" s="889">
        <v>1.1499999999999999</v>
      </c>
      <c r="AE658" s="889">
        <v>0.54</v>
      </c>
      <c r="AF658" s="889">
        <v>0.66</v>
      </c>
      <c r="AG658" s="889">
        <v>7.8</v>
      </c>
      <c r="AH658" s="889">
        <v>-16.3</v>
      </c>
      <c r="AI658" s="889">
        <v>7.41</v>
      </c>
      <c r="AJ658" s="889">
        <v>11.700000000000001</v>
      </c>
      <c r="AK658" s="889">
        <v>7.76</v>
      </c>
      <c r="AL658" s="902">
        <v>7720</v>
      </c>
      <c r="AM658" s="896">
        <v>0.3</v>
      </c>
      <c r="AN658" s="889">
        <v>0.35</v>
      </c>
      <c r="AO658" s="762">
        <f t="shared" si="179"/>
        <v>8.9315519925026514</v>
      </c>
      <c r="AP658" s="763">
        <f t="shared" si="180"/>
        <v>17.884596746721286</v>
      </c>
      <c r="AQ658" s="912">
        <f t="shared" si="181"/>
        <v>-48.7532785318176</v>
      </c>
      <c r="AR658" s="669">
        <f>INDEX(Historical!$C$7:$C$1381,MATCH(B658,Historical!$B$7:$B$1403,0))*IF(AH658="n/a",1.03,IF(AH658&lt;0,1.01,IF(AH658&gt;10,1.1,(1+AH658/100))))</f>
        <v>2.6260000000000003</v>
      </c>
      <c r="AS658" s="910">
        <f t="shared" si="182"/>
        <v>2.8205866000000004</v>
      </c>
      <c r="AT658" s="910">
        <f t="shared" si="183"/>
        <v>3.0394641201599999</v>
      </c>
      <c r="AU658" s="910">
        <f t="shared" si="183"/>
        <v>3.2753265358844157</v>
      </c>
      <c r="AV658" s="910">
        <f t="shared" si="183"/>
        <v>3.5294918750690458</v>
      </c>
      <c r="AW658" s="669">
        <f t="shared" si="184"/>
        <v>15.290869131113464</v>
      </c>
      <c r="AX658" s="770">
        <f t="shared" si="185"/>
        <v>12.530418037460841</v>
      </c>
      <c r="AY658" s="959">
        <v>0.62</v>
      </c>
      <c r="AZ658" s="896">
        <v>-5.0599999999999996</v>
      </c>
      <c r="BA658" s="896">
        <v>-27.900000000000002</v>
      </c>
      <c r="BB658" s="896">
        <v>-21.43</v>
      </c>
      <c r="BC658" s="896">
        <v>-21.84</v>
      </c>
      <c r="BE658" s="641">
        <v>2009</v>
      </c>
      <c r="BF658" s="922">
        <f t="shared" si="186"/>
        <v>0</v>
      </c>
      <c r="BG658" s="906">
        <v>1.0999999999999999</v>
      </c>
    </row>
    <row r="659" spans="1:59" ht="11.25" customHeight="1" x14ac:dyDescent="0.2">
      <c r="A659" s="895" t="s">
        <v>765</v>
      </c>
      <c r="B659" s="899" t="s">
        <v>766</v>
      </c>
      <c r="C659" s="957" t="s">
        <v>131</v>
      </c>
      <c r="D659" s="957" t="s">
        <v>4356</v>
      </c>
      <c r="E659" s="754">
        <v>16</v>
      </c>
      <c r="F659" s="1235">
        <v>242</v>
      </c>
      <c r="G659" s="1235" t="s">
        <v>37</v>
      </c>
      <c r="H659" s="1235" t="s">
        <v>37</v>
      </c>
      <c r="I659" s="898">
        <v>27.45</v>
      </c>
      <c r="J659" s="669">
        <f t="shared" si="172"/>
        <v>2.5500910746812386</v>
      </c>
      <c r="K659" s="901">
        <v>0.17499999999999999</v>
      </c>
      <c r="L659" s="911">
        <v>4</v>
      </c>
      <c r="M659" s="660">
        <f t="shared" si="173"/>
        <v>0.7</v>
      </c>
      <c r="N659" s="894" t="s">
        <v>139</v>
      </c>
      <c r="O659" s="756">
        <v>0.16500000000000001</v>
      </c>
      <c r="P659" s="1196">
        <v>43843</v>
      </c>
      <c r="Q659" s="1196">
        <v>43769</v>
      </c>
      <c r="R659" s="660">
        <f t="shared" si="174"/>
        <v>6.060606060606049</v>
      </c>
      <c r="S659" s="721">
        <f>IF(INDEX(Historical!$D$7:$D$1379,MATCH(B659,Historical!$B$7:$B$1403,0))=0,"n/a",(INDEX(Historical!$C$7:$C$1381,MATCH(B659,Historical!$B$7:$B$1403,0))/INDEX(Historical!$D$7:$D$1379,MATCH(B659,Historical!$B$7:$B$1403,0))-1)*100)</f>
        <v>6.4516129032258229</v>
      </c>
      <c r="T659" s="721">
        <f>IF(INDEX(Historical!$F$7:$F$1372,MATCH(B659,Historical!$B$7:$B$1403,0))=0,"n/a",((INDEX(Historical!$C$7:$C$1381,MATCH(B659,Historical!$B$7:$B$1403,0))/INDEX(Historical!$F$7:$F$1372,MATCH(B659,Historical!$B$7:$B$1403,0)))^(1/3)-1)*100)</f>
        <v>6.917810999860885</v>
      </c>
      <c r="U659" s="721">
        <f>IF(INDEX(Historical!$H$7:$H$1372,MATCH(B659,Historical!$B$7:$B$1403,0))=0,"n/a",((INDEX(Historical!$C$7:$C$1381,MATCH(B659,Historical!$B$7:$B$1403,0))/INDEX(Historical!$H$7:$H$1372,MATCH(B659,Historical!$B$7:$B$1403,0)))^(1/5)-1)*100)</f>
        <v>5.9938567638061713</v>
      </c>
      <c r="V659" s="721">
        <f>IF(INDEX(Historical!$O$7:$O$1372,MATCH(B659,Historical!$B$7:$B$1403,0))=0,"n/a",((INDEX(Historical!$C$7:$C$1381,MATCH(B659,Historical!$B$7:$B$1403,0))/INDEX(Historical!$O$7:$O$1372,MATCH(B659,Historical!$B$7:$B$1403,0)))^(1/10)-1)*100)</f>
        <v>4.4589177642213595</v>
      </c>
      <c r="W659" s="722">
        <f t="shared" si="175"/>
        <v>1.3442402575578452</v>
      </c>
      <c r="X659" s="723">
        <f t="shared" si="176"/>
        <v>0.59345116473328419</v>
      </c>
      <c r="Y659" s="685"/>
      <c r="Z659" s="669">
        <f t="shared" si="177"/>
        <v>55.11811023622046</v>
      </c>
      <c r="AA659" s="910">
        <f t="shared" si="178"/>
        <v>21.614173228346456</v>
      </c>
      <c r="AB659" s="911">
        <v>9</v>
      </c>
      <c r="AC659" s="889">
        <v>1.27</v>
      </c>
      <c r="AD659" s="889" t="s">
        <v>136</v>
      </c>
      <c r="AE659" s="889">
        <v>3.26</v>
      </c>
      <c r="AF659" s="889">
        <v>2.57</v>
      </c>
      <c r="AG659" s="889">
        <v>12.1</v>
      </c>
      <c r="AH659" s="889">
        <v>13.5</v>
      </c>
      <c r="AI659" s="889">
        <v>5.65</v>
      </c>
      <c r="AJ659" s="889">
        <v>10.100000000000001</v>
      </c>
      <c r="AK659" s="889" t="s">
        <v>136</v>
      </c>
      <c r="AL659" s="902">
        <v>217.4</v>
      </c>
      <c r="AM659" s="896">
        <v>5.4</v>
      </c>
      <c r="AN659" s="889">
        <v>1.32</v>
      </c>
      <c r="AO659" s="762">
        <f t="shared" si="179"/>
        <v>-13.070225389859045</v>
      </c>
      <c r="AP659" s="763">
        <f t="shared" si="180"/>
        <v>8.5439478384874104</v>
      </c>
      <c r="AQ659" s="912">
        <f t="shared" si="181"/>
        <v>57.124756090114424</v>
      </c>
      <c r="AR659" s="669">
        <f>INDEX(Historical!$C$7:$C$1381,MATCH(B659,Historical!$B$7:$B$1403,0))*IF(AH659="n/a",1.03,IF(AH659&lt;0,1.01,IF(AH659&gt;10,1.1,(1+AH659/100))))</f>
        <v>0.72600000000000009</v>
      </c>
      <c r="AS659" s="910">
        <f t="shared" si="182"/>
        <v>0.76701900000000012</v>
      </c>
      <c r="AT659" s="910">
        <f t="shared" si="183"/>
        <v>0.79002957000000018</v>
      </c>
      <c r="AU659" s="910">
        <f t="shared" si="183"/>
        <v>0.81373045710000025</v>
      </c>
      <c r="AV659" s="910">
        <f t="shared" si="183"/>
        <v>0.83814237081300025</v>
      </c>
      <c r="AW659" s="669">
        <f t="shared" si="184"/>
        <v>3.9349213979130009</v>
      </c>
      <c r="AX659" s="770">
        <f t="shared" si="185"/>
        <v>14.334868480557381</v>
      </c>
      <c r="AY659" s="959">
        <v>-0.19</v>
      </c>
      <c r="AZ659" s="896">
        <v>10.02</v>
      </c>
      <c r="BA659" s="896">
        <v>-11.450000000000001</v>
      </c>
      <c r="BB659" s="896">
        <v>0.98</v>
      </c>
      <c r="BC659" s="896">
        <v>-2.4299999999999997</v>
      </c>
      <c r="BE659" s="641">
        <v>2004</v>
      </c>
      <c r="BF659" s="922">
        <f t="shared" si="186"/>
        <v>1</v>
      </c>
      <c r="BG659" s="906">
        <v>4.1000000000000005</v>
      </c>
    </row>
    <row r="660" spans="1:59" ht="11.25" customHeight="1" x14ac:dyDescent="0.2">
      <c r="A660" s="895" t="s">
        <v>777</v>
      </c>
      <c r="B660" s="899" t="s">
        <v>778</v>
      </c>
      <c r="C660" s="957" t="s">
        <v>123</v>
      </c>
      <c r="D660" s="957" t="s">
        <v>4372</v>
      </c>
      <c r="E660" s="754">
        <v>19</v>
      </c>
      <c r="F660" s="1235">
        <v>177</v>
      </c>
      <c r="G660" s="1235" t="s">
        <v>106</v>
      </c>
      <c r="H660" s="1235" t="s">
        <v>106</v>
      </c>
      <c r="I660" s="898">
        <v>96.47</v>
      </c>
      <c r="J660" s="669">
        <f t="shared" si="172"/>
        <v>1.160982688918835</v>
      </c>
      <c r="K660" s="901">
        <v>0.28000000000000003</v>
      </c>
      <c r="L660" s="911">
        <v>4</v>
      </c>
      <c r="M660" s="660">
        <f t="shared" si="173"/>
        <v>1.1200000000000001</v>
      </c>
      <c r="N660" s="894" t="s">
        <v>425</v>
      </c>
      <c r="O660" s="756">
        <v>0.26500000000000001</v>
      </c>
      <c r="P660" s="885">
        <v>43831</v>
      </c>
      <c r="Q660" s="885">
        <v>43846</v>
      </c>
      <c r="R660" s="660">
        <f t="shared" si="174"/>
        <v>5.660377358490571</v>
      </c>
      <c r="S660" s="721">
        <f>IF(INDEX(Historical!$D$7:$D$1379,MATCH(B660,Historical!$B$7:$B$1403,0))=0,"n/a",(INDEX(Historical!$C$7:$C$1381,MATCH(B660,Historical!$B$7:$B$1403,0))/INDEX(Historical!$D$7:$D$1379,MATCH(B660,Historical!$B$7:$B$1403,0))-1)*100)</f>
        <v>6.0000000000000053</v>
      </c>
      <c r="T660" s="721">
        <f>IF(INDEX(Historical!$F$7:$F$1372,MATCH(B660,Historical!$B$7:$B$1403,0))=0,"n/a",((INDEX(Historical!$C$7:$C$1381,MATCH(B660,Historical!$B$7:$B$1403,0))/INDEX(Historical!$F$7:$F$1372,MATCH(B660,Historical!$B$7:$B$1403,0)))^(1/3)-1)*100)</f>
        <v>4.8349307472692393</v>
      </c>
      <c r="U660" s="721">
        <f>IF(INDEX(Historical!$H$7:$H$1372,MATCH(B660,Historical!$B$7:$B$1403,0))=0,"n/a",((INDEX(Historical!$C$7:$C$1381,MATCH(B660,Historical!$B$7:$B$1403,0))/INDEX(Historical!$H$7:$H$1372,MATCH(B660,Historical!$B$7:$B$1403,0)))^(1/5)-1)*100)</f>
        <v>4.762370263962179</v>
      </c>
      <c r="V660" s="721">
        <f>IF(INDEX(Historical!$O$7:$O$1372,MATCH(B660,Historical!$B$7:$B$1403,0))=0,"n/a",((INDEX(Historical!$C$7:$C$1381,MATCH(B660,Historical!$B$7:$B$1403,0))/INDEX(Historical!$O$7:$O$1372,MATCH(B660,Historical!$B$7:$B$1403,0)))^(1/10)-1)*100)</f>
        <v>12.723791686028797</v>
      </c>
      <c r="W660" s="722">
        <f t="shared" si="175"/>
        <v>0.37428860684597981</v>
      </c>
      <c r="X660" s="723">
        <f t="shared" si="176"/>
        <v>0.57377954987496127</v>
      </c>
      <c r="Y660" s="679"/>
      <c r="Z660" s="669">
        <f t="shared" si="177"/>
        <v>43.921568627450988</v>
      </c>
      <c r="AA660" s="910">
        <f t="shared" si="178"/>
        <v>37.831372549019612</v>
      </c>
      <c r="AB660" s="911">
        <v>6</v>
      </c>
      <c r="AC660" s="889">
        <v>2.5499999999999998</v>
      </c>
      <c r="AD660" s="889">
        <v>1.83</v>
      </c>
      <c r="AE660" s="889">
        <v>13.5</v>
      </c>
      <c r="AF660" s="889">
        <v>2.85</v>
      </c>
      <c r="AG660" s="889">
        <v>7.7</v>
      </c>
      <c r="AH660" s="891">
        <v>213.39999999999998</v>
      </c>
      <c r="AI660" s="891">
        <v>2.04</v>
      </c>
      <c r="AJ660" s="889">
        <v>8.3000000000000007</v>
      </c>
      <c r="AK660" s="889">
        <v>20.7</v>
      </c>
      <c r="AL660" s="902">
        <v>6320</v>
      </c>
      <c r="AM660" s="896">
        <v>0.2</v>
      </c>
      <c r="AN660" s="889">
        <v>0.06</v>
      </c>
      <c r="AO660" s="762">
        <f t="shared" si="179"/>
        <v>-31.908019596138598</v>
      </c>
      <c r="AP660" s="763">
        <f t="shared" si="180"/>
        <v>5.9233529528810145</v>
      </c>
      <c r="AQ660" s="912">
        <f t="shared" si="181"/>
        <v>118.90577553388466</v>
      </c>
      <c r="AR660" s="669">
        <f>INDEX(Historical!$C$7:$C$1381,MATCH(B660,Historical!$B$7:$B$1403,0))*IF(AH660="n/a",1.03,IF(AH660&lt;0,1.01,IF(AH660&gt;10,1.1,(1+AH660/100))))</f>
        <v>1.1660000000000001</v>
      </c>
      <c r="AS660" s="910">
        <f t="shared" si="182"/>
        <v>1.1897864</v>
      </c>
      <c r="AT660" s="910">
        <f t="shared" si="183"/>
        <v>1.3087650400000002</v>
      </c>
      <c r="AU660" s="910">
        <f t="shared" si="183"/>
        <v>1.4396415440000003</v>
      </c>
      <c r="AV660" s="910">
        <f t="shared" si="183"/>
        <v>1.5836056984000004</v>
      </c>
      <c r="AW660" s="669">
        <f t="shared" si="184"/>
        <v>6.6877986824000013</v>
      </c>
      <c r="AX660" s="770">
        <f t="shared" si="185"/>
        <v>6.9325165153933872</v>
      </c>
      <c r="AY660" s="959">
        <v>0.14000000000000001</v>
      </c>
      <c r="AZ660" s="896">
        <v>19.62</v>
      </c>
      <c r="BA660" s="896">
        <v>-30.490000000000002</v>
      </c>
      <c r="BB660" s="896">
        <v>-14.44</v>
      </c>
      <c r="BC660" s="896">
        <v>-15.120000000000001</v>
      </c>
      <c r="BE660" s="641">
        <v>2002</v>
      </c>
      <c r="BF660" s="922">
        <f t="shared" si="186"/>
        <v>1</v>
      </c>
      <c r="BG660" s="906">
        <v>6.5</v>
      </c>
    </row>
    <row r="661" spans="1:59" ht="11.25" customHeight="1" x14ac:dyDescent="0.2">
      <c r="A661" s="895" t="s">
        <v>769</v>
      </c>
      <c r="B661" s="899" t="s">
        <v>770</v>
      </c>
      <c r="C661" s="957" t="s">
        <v>112</v>
      </c>
      <c r="D661" s="957" t="s">
        <v>4378</v>
      </c>
      <c r="E661" s="754">
        <v>17</v>
      </c>
      <c r="F661" s="1235">
        <v>224</v>
      </c>
      <c r="G661" s="1209" t="s">
        <v>106</v>
      </c>
      <c r="H661" s="1209" t="s">
        <v>106</v>
      </c>
      <c r="I661" s="898">
        <v>50.41</v>
      </c>
      <c r="J661" s="669">
        <f t="shared" si="172"/>
        <v>2.6978774052767314</v>
      </c>
      <c r="K661" s="901">
        <v>0.34</v>
      </c>
      <c r="L661" s="911">
        <v>4</v>
      </c>
      <c r="M661" s="660">
        <f t="shared" si="173"/>
        <v>1.36</v>
      </c>
      <c r="N661" s="894" t="s">
        <v>148</v>
      </c>
      <c r="O661" s="756">
        <v>0.31</v>
      </c>
      <c r="P661" s="885">
        <v>43885</v>
      </c>
      <c r="Q661" s="885">
        <v>43906</v>
      </c>
      <c r="R661" s="660">
        <f t="shared" si="174"/>
        <v>9.6774193548387171</v>
      </c>
      <c r="S661" s="721">
        <f>IF(INDEX(Historical!$D$7:$D$1379,MATCH(B661,Historical!$B$7:$B$1403,0))=0,"n/a",(INDEX(Historical!$C$7:$C$1381,MATCH(B661,Historical!$B$7:$B$1403,0))/INDEX(Historical!$D$7:$D$1379,MATCH(B661,Historical!$B$7:$B$1403,0))-1)*100)</f>
        <v>10.714285714285698</v>
      </c>
      <c r="T661" s="721">
        <f>IF(INDEX(Historical!$F$7:$F$1372,MATCH(B661,Historical!$B$7:$B$1403,0))=0,"n/a",((INDEX(Historical!$C$7:$C$1381,MATCH(B661,Historical!$B$7:$B$1403,0))/INDEX(Historical!$F$7:$F$1372,MATCH(B661,Historical!$B$7:$B$1403,0)))^(1/3)-1)*100)</f>
        <v>12.110512440831279</v>
      </c>
      <c r="U661" s="721">
        <f>IF(INDEX(Historical!$H$7:$H$1372,MATCH(B661,Historical!$B$7:$B$1403,0))=0,"n/a",((INDEX(Historical!$C$7:$C$1381,MATCH(B661,Historical!$B$7:$B$1403,0))/INDEX(Historical!$H$7:$H$1372,MATCH(B661,Historical!$B$7:$B$1403,0)))^(1/5)-1)*100)</f>
        <v>11.485359272536089</v>
      </c>
      <c r="V661" s="721">
        <f>IF(INDEX(Historical!$O$7:$O$1372,MATCH(B661,Historical!$B$7:$B$1403,0))=0,"n/a",((INDEX(Historical!$C$7:$C$1381,MATCH(B661,Historical!$B$7:$B$1403,0))/INDEX(Historical!$O$7:$O$1372,MATCH(B661,Historical!$B$7:$B$1403,0)))^(1/10)-1)*100)</f>
        <v>9.9557752157197967</v>
      </c>
      <c r="W661" s="722">
        <f t="shared" si="175"/>
        <v>1.153637865828985</v>
      </c>
      <c r="X661" s="723">
        <f t="shared" si="176"/>
        <v>0.99011717866690407</v>
      </c>
      <c r="Y661" s="899"/>
      <c r="Z661" s="669">
        <f t="shared" si="177"/>
        <v>34.871794871794876</v>
      </c>
      <c r="AA661" s="910">
        <f t="shared" si="178"/>
        <v>12.925641025641026</v>
      </c>
      <c r="AB661" s="911">
        <v>12</v>
      </c>
      <c r="AC661" s="889">
        <v>3.9</v>
      </c>
      <c r="AD661" s="889">
        <v>2.19</v>
      </c>
      <c r="AE661" s="889">
        <v>0.96</v>
      </c>
      <c r="AF661" s="889">
        <v>5.03</v>
      </c>
      <c r="AG661" s="889">
        <v>40.9</v>
      </c>
      <c r="AH661" s="889">
        <v>8.1</v>
      </c>
      <c r="AI661" s="889">
        <v>5.76</v>
      </c>
      <c r="AJ661" s="889">
        <v>11.600000000000001</v>
      </c>
      <c r="AK661" s="889">
        <v>5.8999999999999995</v>
      </c>
      <c r="AL661" s="902">
        <v>5810</v>
      </c>
      <c r="AM661" s="896">
        <v>2.8000000000000003</v>
      </c>
      <c r="AN661" s="889">
        <v>0</v>
      </c>
      <c r="AO661" s="762">
        <f t="shared" si="179"/>
        <v>1.2575956521717941</v>
      </c>
      <c r="AP661" s="763">
        <f t="shared" si="180"/>
        <v>14.18323667781282</v>
      </c>
      <c r="AQ661" s="912">
        <f t="shared" si="181"/>
        <v>69.988201367002546</v>
      </c>
      <c r="AR661" s="669">
        <f>INDEX(Historical!$C$7:$C$1381,MATCH(B661,Historical!$B$7:$B$1403,0))*IF(AH661="n/a",1.03,IF(AH661&lt;0,1.01,IF(AH661&gt;10,1.1,(1+AH661/100))))</f>
        <v>1.3404399999999999</v>
      </c>
      <c r="AS661" s="910">
        <f t="shared" si="182"/>
        <v>1.417649344</v>
      </c>
      <c r="AT661" s="910">
        <f t="shared" si="183"/>
        <v>1.5012906552959999</v>
      </c>
      <c r="AU661" s="910">
        <f t="shared" si="183"/>
        <v>1.5898668039584638</v>
      </c>
      <c r="AV661" s="910">
        <f t="shared" si="183"/>
        <v>1.6836689453920131</v>
      </c>
      <c r="AW661" s="669">
        <f t="shared" si="184"/>
        <v>7.5329157486464773</v>
      </c>
      <c r="AX661" s="770">
        <f t="shared" si="185"/>
        <v>14.943296466269546</v>
      </c>
      <c r="AY661" s="959">
        <v>1.36</v>
      </c>
      <c r="AZ661" s="896">
        <v>0.32</v>
      </c>
      <c r="BA661" s="896">
        <v>-27.029999999999998</v>
      </c>
      <c r="BB661" s="896">
        <v>-17.169999999999998</v>
      </c>
      <c r="BC661" s="896">
        <v>-12.520000000000001</v>
      </c>
      <c r="BE661" s="641">
        <v>2004</v>
      </c>
      <c r="BF661" s="922">
        <f t="shared" si="186"/>
        <v>1</v>
      </c>
      <c r="BG661" s="906">
        <v>20</v>
      </c>
    </row>
    <row r="662" spans="1:59" ht="11.25" customHeight="1" x14ac:dyDescent="0.2">
      <c r="A662" s="895" t="s">
        <v>1619</v>
      </c>
      <c r="B662" s="899" t="s">
        <v>1620</v>
      </c>
      <c r="C662" s="957" t="s">
        <v>4335</v>
      </c>
      <c r="D662" s="957" t="s">
        <v>4336</v>
      </c>
      <c r="E662" s="754">
        <v>8</v>
      </c>
      <c r="F662" s="1235">
        <v>650</v>
      </c>
      <c r="G662" s="1235" t="s">
        <v>106</v>
      </c>
      <c r="H662" s="1235" t="s">
        <v>106</v>
      </c>
      <c r="I662" s="898">
        <v>69.510000000000005</v>
      </c>
      <c r="J662" s="669">
        <f t="shared" si="172"/>
        <v>5.4668393036973093</v>
      </c>
      <c r="K662" s="901">
        <v>0.95</v>
      </c>
      <c r="L662" s="911">
        <v>4</v>
      </c>
      <c r="M662" s="660">
        <f t="shared" si="173"/>
        <v>3.8</v>
      </c>
      <c r="N662" s="894" t="s">
        <v>219</v>
      </c>
      <c r="O662" s="756">
        <v>0.9</v>
      </c>
      <c r="P662" s="885">
        <v>43920</v>
      </c>
      <c r="Q662" s="885">
        <v>43936</v>
      </c>
      <c r="R662" s="660">
        <f t="shared" si="174"/>
        <v>5.5555555555555483</v>
      </c>
      <c r="S662" s="721">
        <f>IF(INDEX(Historical!$D$7:$D$1379,MATCH(B662,Historical!$B$7:$B$1403,0))=0,"n/a",(INDEX(Historical!$C$7:$C$1381,MATCH(B662,Historical!$B$7:$B$1403,0))/INDEX(Historical!$D$7:$D$1379,MATCH(B662,Historical!$B$7:$B$1403,0))-1)*100)</f>
        <v>5.9701492537313383</v>
      </c>
      <c r="T662" s="721">
        <f>IF(INDEX(Historical!$F$7:$F$1372,MATCH(B662,Historical!$B$7:$B$1403,0))=0,"n/a",((INDEX(Historical!$C$7:$C$1381,MATCH(B662,Historical!$B$7:$B$1403,0))/INDEX(Historical!$F$7:$F$1372,MATCH(B662,Historical!$B$7:$B$1403,0)))^(1/3)-1)*100)</f>
        <v>6.3658248576630827</v>
      </c>
      <c r="U662" s="721">
        <f>IF(INDEX(Historical!$H$7:$H$1372,MATCH(B662,Historical!$B$7:$B$1403,0))=0,"n/a",((INDEX(Historical!$C$7:$C$1381,MATCH(B662,Historical!$B$7:$B$1403,0))/INDEX(Historical!$H$7:$H$1372,MATCH(B662,Historical!$B$7:$B$1403,0)))^(1/5)-1)*100)</f>
        <v>10.549804432158316</v>
      </c>
      <c r="V662" s="721" t="str">
        <f>IF(INDEX(Historical!$O$7:$O$1372,MATCH(B662,Historical!$B$7:$B$1403,0))=0,"n/a",((INDEX(Historical!$C$7:$C$1381,MATCH(B662,Historical!$B$7:$B$1403,0))/INDEX(Historical!$O$7:$O$1372,MATCH(B662,Historical!$B$7:$B$1403,0)))^(1/10)-1)*100)</f>
        <v>n/a</v>
      </c>
      <c r="W662" s="722" t="str">
        <f t="shared" si="175"/>
        <v>n/a</v>
      </c>
      <c r="X662" s="723">
        <f t="shared" si="176"/>
        <v>0.45473294966199634</v>
      </c>
      <c r="Y662" s="682"/>
      <c r="Z662" s="669">
        <f t="shared" si="177"/>
        <v>75.396825396825392</v>
      </c>
      <c r="AA662" s="910">
        <f t="shared" si="178"/>
        <v>13.791666666666668</v>
      </c>
      <c r="AB662" s="911">
        <v>12</v>
      </c>
      <c r="AC662" s="889">
        <v>5.04</v>
      </c>
      <c r="AD662" s="889">
        <v>0.89</v>
      </c>
      <c r="AE662" s="889">
        <v>2.5299999999999998</v>
      </c>
      <c r="AF662" s="889">
        <v>11.49</v>
      </c>
      <c r="AG662" s="889">
        <v>62.9</v>
      </c>
      <c r="AH662" s="889">
        <v>51.6</v>
      </c>
      <c r="AI662" s="889">
        <v>34.150000000000006</v>
      </c>
      <c r="AJ662" s="889">
        <v>23.200000000000003</v>
      </c>
      <c r="AK662" s="889">
        <v>15.509999999999998</v>
      </c>
      <c r="AL662" s="902">
        <v>3840</v>
      </c>
      <c r="AM662" s="896">
        <v>0.3</v>
      </c>
      <c r="AN662" s="889">
        <v>8.2899999999999991</v>
      </c>
      <c r="AO662" s="762">
        <f t="shared" si="179"/>
        <v>2.2249770691889559</v>
      </c>
      <c r="AP662" s="763">
        <f t="shared" si="180"/>
        <v>16.016643735855624</v>
      </c>
      <c r="AQ662" s="912">
        <f t="shared" si="181"/>
        <v>165.38546389062918</v>
      </c>
      <c r="AR662" s="669">
        <f>INDEX(Historical!$C$7:$C$1381,MATCH(B662,Historical!$B$7:$B$1403,0))*IF(AH662="n/a",1.03,IF(AH662&lt;0,1.01,IF(AH662&gt;10,1.1,(1+AH662/100))))</f>
        <v>3.9050000000000002</v>
      </c>
      <c r="AS662" s="910">
        <f t="shared" si="182"/>
        <v>4.2955000000000005</v>
      </c>
      <c r="AT662" s="910">
        <f t="shared" si="183"/>
        <v>4.7250500000000013</v>
      </c>
      <c r="AU662" s="910">
        <f t="shared" si="183"/>
        <v>5.1975550000000021</v>
      </c>
      <c r="AV662" s="910">
        <f t="shared" si="183"/>
        <v>5.7173105000000026</v>
      </c>
      <c r="AW662" s="669">
        <f t="shared" si="184"/>
        <v>23.84041550000001</v>
      </c>
      <c r="AX662" s="770">
        <f t="shared" si="185"/>
        <v>34.297821176809101</v>
      </c>
      <c r="AY662" s="959">
        <v>1.1599999999999999</v>
      </c>
      <c r="AZ662" s="896">
        <v>-1.76</v>
      </c>
      <c r="BA662" s="896">
        <v>-24.09</v>
      </c>
      <c r="BB662" s="896">
        <v>-19.309999999999999</v>
      </c>
      <c r="BC662" s="896">
        <v>-16.29</v>
      </c>
      <c r="BE662" s="641">
        <v>2013</v>
      </c>
      <c r="BF662" s="922">
        <f t="shared" si="186"/>
        <v>0</v>
      </c>
      <c r="BG662" s="906">
        <v>6.7</v>
      </c>
    </row>
    <row r="663" spans="1:59" s="796" customFormat="1" ht="11.25" customHeight="1" x14ac:dyDescent="0.2">
      <c r="A663" s="777" t="s">
        <v>1599</v>
      </c>
      <c r="B663" s="804" t="s">
        <v>1600</v>
      </c>
      <c r="C663" s="957" t="s">
        <v>108</v>
      </c>
      <c r="D663" s="957" t="s">
        <v>4351</v>
      </c>
      <c r="E663" s="778">
        <v>8</v>
      </c>
      <c r="F663" s="1235">
        <v>613</v>
      </c>
      <c r="G663" s="1234" t="s">
        <v>106</v>
      </c>
      <c r="H663" s="1234" t="s">
        <v>106</v>
      </c>
      <c r="I663" s="779">
        <v>83.63</v>
      </c>
      <c r="J663" s="780">
        <f t="shared" si="172"/>
        <v>1.7696998684682532</v>
      </c>
      <c r="K663" s="781">
        <v>0.37</v>
      </c>
      <c r="L663" s="782">
        <v>4</v>
      </c>
      <c r="M663" s="783">
        <f t="shared" si="173"/>
        <v>1.48</v>
      </c>
      <c r="N663" s="784" t="s">
        <v>570</v>
      </c>
      <c r="O663" s="785">
        <v>0.34</v>
      </c>
      <c r="P663" s="786">
        <v>43829</v>
      </c>
      <c r="Q663" s="786">
        <v>43845</v>
      </c>
      <c r="R663" s="783">
        <f t="shared" si="174"/>
        <v>8.8235294117646959</v>
      </c>
      <c r="S663" s="721">
        <f>IF(INDEX(Historical!$D$7:$D$1379,MATCH(B663,Historical!$B$7:$B$1403,0))=0,"n/a",(INDEX(Historical!$C$7:$C$1381,MATCH(B663,Historical!$B$7:$B$1403,0))/INDEX(Historical!$D$7:$D$1379,MATCH(B663,Historical!$B$7:$B$1403,0))-1)*100)</f>
        <v>23.636363636363633</v>
      </c>
      <c r="T663" s="721">
        <f>IF(INDEX(Historical!$F$7:$F$1372,MATCH(B663,Historical!$B$7:$B$1403,0))=0,"n/a",((INDEX(Historical!$C$7:$C$1381,MATCH(B663,Historical!$B$7:$B$1403,0))/INDEX(Historical!$F$7:$F$1372,MATCH(B663,Historical!$B$7:$B$1403,0)))^(1/3)-1)*100)</f>
        <v>19.348319192733697</v>
      </c>
      <c r="U663" s="721">
        <f>IF(INDEX(Historical!$H$7:$H$1372,MATCH(B663,Historical!$B$7:$B$1403,0))=0,"n/a",((INDEX(Historical!$C$7:$C$1381,MATCH(B663,Historical!$B$7:$B$1403,0))/INDEX(Historical!$H$7:$H$1372,MATCH(B663,Historical!$B$7:$B$1403,0)))^(1/5)-1)*100)</f>
        <v>16.271101521949817</v>
      </c>
      <c r="V663" s="721">
        <f>IF(INDEX(Historical!$O$7:$O$1372,MATCH(B663,Historical!$B$7:$B$1403,0))=0,"n/a",((INDEX(Historical!$C$7:$C$1381,MATCH(B663,Historical!$B$7:$B$1403,0))/INDEX(Historical!$O$7:$O$1372,MATCH(B663,Historical!$B$7:$B$1403,0)))^(1/10)-1)*100)</f>
        <v>11.946011082672413</v>
      </c>
      <c r="W663" s="722">
        <f t="shared" si="175"/>
        <v>1.3620531078822544</v>
      </c>
      <c r="X663" s="723">
        <f t="shared" si="176"/>
        <v>0.98018683867167566</v>
      </c>
      <c r="Y663" s="787"/>
      <c r="Z663" s="780">
        <f t="shared" si="177"/>
        <v>20.10869565217391</v>
      </c>
      <c r="AA663" s="788">
        <f t="shared" si="178"/>
        <v>11.362771739130434</v>
      </c>
      <c r="AB663" s="782">
        <v>9</v>
      </c>
      <c r="AC663" s="789">
        <v>7.36</v>
      </c>
      <c r="AD663" s="789">
        <v>1.34</v>
      </c>
      <c r="AE663" s="789">
        <v>1.5</v>
      </c>
      <c r="AF663" s="789">
        <v>1.69</v>
      </c>
      <c r="AG663" s="789">
        <v>16</v>
      </c>
      <c r="AH663" s="789">
        <v>11</v>
      </c>
      <c r="AI663" s="789">
        <v>5.96</v>
      </c>
      <c r="AJ663" s="789">
        <v>16.600000000000001</v>
      </c>
      <c r="AK663" s="789">
        <v>8.48</v>
      </c>
      <c r="AL663" s="790">
        <v>12080</v>
      </c>
      <c r="AM663" s="791">
        <v>0.5</v>
      </c>
      <c r="AN663" s="789">
        <v>3.75</v>
      </c>
      <c r="AO663" s="792">
        <f t="shared" si="179"/>
        <v>6.6780296512876376</v>
      </c>
      <c r="AP663" s="793">
        <f t="shared" si="180"/>
        <v>18.040801390418071</v>
      </c>
      <c r="AQ663" s="794">
        <f t="shared" si="181"/>
        <v>-7.6165377013818976</v>
      </c>
      <c r="AR663" s="669">
        <f>INDEX(Historical!$C$7:$C$1381,MATCH(B663,Historical!$B$7:$B$1403,0))*IF(AH663="n/a",1.03,IF(AH663&lt;0,1.01,IF(AH663&gt;10,1.1,(1+AH663/100))))</f>
        <v>1.4960000000000002</v>
      </c>
      <c r="AS663" s="788">
        <f t="shared" si="182"/>
        <v>1.5851616000000004</v>
      </c>
      <c r="AT663" s="788">
        <f t="shared" si="183"/>
        <v>1.7195833036800003</v>
      </c>
      <c r="AU663" s="788">
        <f t="shared" si="183"/>
        <v>1.8654039678320644</v>
      </c>
      <c r="AV663" s="788">
        <f t="shared" si="183"/>
        <v>2.0235902243042236</v>
      </c>
      <c r="AW663" s="780">
        <f t="shared" si="184"/>
        <v>8.6897390958162894</v>
      </c>
      <c r="AX663" s="795">
        <f t="shared" si="185"/>
        <v>10.390696037087515</v>
      </c>
      <c r="AY663" s="960">
        <v>1.51</v>
      </c>
      <c r="AZ663" s="791">
        <v>14.66</v>
      </c>
      <c r="BA663" s="791">
        <v>-18.37</v>
      </c>
      <c r="BB663" s="791">
        <v>-10.119999999999999</v>
      </c>
      <c r="BC663" s="791">
        <v>-2.59</v>
      </c>
      <c r="BD663" s="933"/>
      <c r="BE663" s="641">
        <v>2013</v>
      </c>
      <c r="BF663" s="922">
        <f t="shared" si="186"/>
        <v>0</v>
      </c>
      <c r="BG663" s="847">
        <v>2.7</v>
      </c>
    </row>
    <row r="664" spans="1:59" ht="11.25" customHeight="1" x14ac:dyDescent="0.2">
      <c r="A664" s="887" t="s">
        <v>324</v>
      </c>
      <c r="B664" s="899" t="s">
        <v>325</v>
      </c>
      <c r="C664" s="957" t="s">
        <v>108</v>
      </c>
      <c r="D664" s="957" t="s">
        <v>118</v>
      </c>
      <c r="E664" s="754">
        <v>44</v>
      </c>
      <c r="F664" s="1235">
        <v>55</v>
      </c>
      <c r="G664" s="1235" t="s">
        <v>37</v>
      </c>
      <c r="H664" s="1235" t="s">
        <v>37</v>
      </c>
      <c r="I664" s="889">
        <v>80.38</v>
      </c>
      <c r="J664" s="669">
        <f t="shared" si="172"/>
        <v>1.1445633242100026</v>
      </c>
      <c r="K664" s="901">
        <v>0.23</v>
      </c>
      <c r="L664" s="911">
        <v>4</v>
      </c>
      <c r="M664" s="660">
        <f t="shared" si="173"/>
        <v>0.92</v>
      </c>
      <c r="N664" s="894" t="s">
        <v>326</v>
      </c>
      <c r="O664" s="756">
        <v>0.22</v>
      </c>
      <c r="P664" s="885">
        <v>43615</v>
      </c>
      <c r="Q664" s="885">
        <v>43636</v>
      </c>
      <c r="R664" s="660">
        <f t="shared" si="174"/>
        <v>4.5454545454545494</v>
      </c>
      <c r="S664" s="721">
        <f>IF(INDEX(Historical!$D$7:$D$1379,MATCH(B664,Historical!$B$7:$B$1403,0))=0,"n/a",(INDEX(Historical!$C$7:$C$1381,MATCH(B664,Historical!$B$7:$B$1403,0))/INDEX(Historical!$D$7:$D$1379,MATCH(B664,Historical!$B$7:$B$1403,0))-1)*100)</f>
        <v>4.5977011494252817</v>
      </c>
      <c r="T664" s="721">
        <f>IF(INDEX(Historical!$F$7:$F$1372,MATCH(B664,Historical!$B$7:$B$1403,0))=0,"n/a",((INDEX(Historical!$C$7:$C$1381,MATCH(B664,Historical!$B$7:$B$1403,0))/INDEX(Historical!$F$7:$F$1372,MATCH(B664,Historical!$B$7:$B$1403,0)))^(1/3)-1)*100)</f>
        <v>4.8265840170789165</v>
      </c>
      <c r="U664" s="721">
        <f>IF(INDEX(Historical!$H$7:$H$1372,MATCH(B664,Historical!$B$7:$B$1403,0))=0,"n/a",((INDEX(Historical!$C$7:$C$1381,MATCH(B664,Historical!$B$7:$B$1403,0))/INDEX(Historical!$H$7:$H$1372,MATCH(B664,Historical!$B$7:$B$1403,0)))^(1/5)-1)*100)</f>
        <v>5.088842545712402</v>
      </c>
      <c r="V664" s="721">
        <f>IF(INDEX(Historical!$O$7:$O$1372,MATCH(B664,Historical!$B$7:$B$1403,0))=0,"n/a",((INDEX(Historical!$C$7:$C$1381,MATCH(B664,Historical!$B$7:$B$1403,0))/INDEX(Historical!$O$7:$O$1372,MATCH(B664,Historical!$B$7:$B$1403,0)))^(1/10)-1)*100)</f>
        <v>5.5544512418752356</v>
      </c>
      <c r="W664" s="722">
        <f t="shared" si="175"/>
        <v>0.91617377200962891</v>
      </c>
      <c r="X664" s="723" t="str">
        <f t="shared" si="176"/>
        <v>n/a</v>
      </c>
      <c r="Y664" s="683"/>
      <c r="Z664" s="669">
        <f t="shared" si="177"/>
        <v>21.69811320754717</v>
      </c>
      <c r="AA664" s="910">
        <f t="shared" si="178"/>
        <v>18.95754716981132</v>
      </c>
      <c r="AB664" s="911">
        <v>12</v>
      </c>
      <c r="AC664" s="889">
        <v>4.24</v>
      </c>
      <c r="AD664" s="889">
        <v>1.93</v>
      </c>
      <c r="AE664" s="889">
        <v>3.64</v>
      </c>
      <c r="AF664" s="889">
        <v>3.6</v>
      </c>
      <c r="AG664" s="889">
        <v>13.600000000000001</v>
      </c>
      <c r="AH664" s="889">
        <v>-14.899999999999999</v>
      </c>
      <c r="AI664" s="889">
        <v>2.2999999999999998</v>
      </c>
      <c r="AJ664" s="889">
        <v>-13.8</v>
      </c>
      <c r="AK664" s="889">
        <v>9.8000000000000007</v>
      </c>
      <c r="AL664" s="902">
        <v>3650</v>
      </c>
      <c r="AM664" s="896">
        <v>2.8000000000000003</v>
      </c>
      <c r="AN664" s="889">
        <v>0.15</v>
      </c>
      <c r="AO664" s="762">
        <f t="shared" si="179"/>
        <v>-12.724141299888917</v>
      </c>
      <c r="AP664" s="763">
        <f t="shared" si="180"/>
        <v>6.2334058699224046</v>
      </c>
      <c r="AQ664" s="912">
        <f t="shared" si="181"/>
        <v>74.161061870034885</v>
      </c>
      <c r="AR664" s="669">
        <f>INDEX(Historical!$C$7:$C$1381,MATCH(B664,Historical!$B$7:$B$1403,0))*IF(AH664="n/a",1.03,IF(AH664&lt;0,1.01,IF(AH664&gt;10,1.1,(1+AH664/100))))</f>
        <v>0.91910000000000003</v>
      </c>
      <c r="AS664" s="910">
        <f t="shared" si="182"/>
        <v>0.9402393</v>
      </c>
      <c r="AT664" s="910">
        <f t="shared" si="183"/>
        <v>1.0323827514000001</v>
      </c>
      <c r="AU664" s="910">
        <f t="shared" si="183"/>
        <v>1.1335562610372003</v>
      </c>
      <c r="AV664" s="910">
        <f t="shared" si="183"/>
        <v>1.244644774618846</v>
      </c>
      <c r="AW664" s="669">
        <f t="shared" si="184"/>
        <v>5.2699230870560463</v>
      </c>
      <c r="AX664" s="770">
        <f t="shared" si="185"/>
        <v>6.5562616161433773</v>
      </c>
      <c r="AY664" s="959">
        <v>0.66</v>
      </c>
      <c r="AZ664" s="896">
        <v>18.240000000000002</v>
      </c>
      <c r="BA664" s="896">
        <v>-19</v>
      </c>
      <c r="BB664" s="896">
        <v>-12.93</v>
      </c>
      <c r="BC664" s="896">
        <v>-11.44</v>
      </c>
      <c r="BE664" s="641">
        <v>1976</v>
      </c>
      <c r="BF664" s="922">
        <f t="shared" si="186"/>
        <v>4</v>
      </c>
      <c r="BG664" s="906">
        <v>3.8</v>
      </c>
    </row>
    <row r="665" spans="1:59" ht="11.25" customHeight="1" x14ac:dyDescent="0.2">
      <c r="A665" s="895" t="s">
        <v>3899</v>
      </c>
      <c r="B665" s="899" t="s">
        <v>3900</v>
      </c>
      <c r="C665" s="957" t="s">
        <v>4335</v>
      </c>
      <c r="D665" s="957" t="s">
        <v>4366</v>
      </c>
      <c r="E665" s="754">
        <v>7</v>
      </c>
      <c r="F665" s="1235">
        <v>724</v>
      </c>
      <c r="G665" s="1206" t="s">
        <v>106</v>
      </c>
      <c r="H665" s="1206" t="s">
        <v>106</v>
      </c>
      <c r="I665" s="898">
        <v>29.15</v>
      </c>
      <c r="J665" s="669">
        <f t="shared" si="172"/>
        <v>3.0188679245283021</v>
      </c>
      <c r="K665" s="901">
        <v>0.22</v>
      </c>
      <c r="L665" s="911">
        <v>4</v>
      </c>
      <c r="M665" s="660">
        <f t="shared" si="173"/>
        <v>0.88</v>
      </c>
      <c r="N665" s="894" t="s">
        <v>709</v>
      </c>
      <c r="O665" s="756">
        <v>0.21</v>
      </c>
      <c r="P665" s="885">
        <v>43893</v>
      </c>
      <c r="Q665" s="885">
        <v>43908</v>
      </c>
      <c r="R665" s="660">
        <f t="shared" si="174"/>
        <v>4.7619047619047663</v>
      </c>
      <c r="S665" s="721">
        <f>IF(INDEX(Historical!$D$7:$D$1379,MATCH(B665,Historical!$B$7:$B$1403,0))=0,"n/a",(INDEX(Historical!$C$7:$C$1381,MATCH(B665,Historical!$B$7:$B$1403,0))/INDEX(Historical!$D$7:$D$1379,MATCH(B665,Historical!$B$7:$B$1403,0))-1)*100)</f>
        <v>4.9999999999999822</v>
      </c>
      <c r="T665" s="721">
        <f>IF(INDEX(Historical!$F$7:$F$1372,MATCH(B665,Historical!$B$7:$B$1403,0))=0,"n/a",((INDEX(Historical!$C$7:$C$1381,MATCH(B665,Historical!$B$7:$B$1403,0))/INDEX(Historical!$F$7:$F$1372,MATCH(B665,Historical!$B$7:$B$1403,0)))^(1/3)-1)*100)</f>
        <v>11.868894208139679</v>
      </c>
      <c r="U665" s="721">
        <f>IF(INDEX(Historical!$H$7:$H$1372,MATCH(B665,Historical!$B$7:$B$1403,0))=0,"n/a",((INDEX(Historical!$C$7:$C$1381,MATCH(B665,Historical!$B$7:$B$1403,0))/INDEX(Historical!$H$7:$H$1372,MATCH(B665,Historical!$B$7:$B$1403,0)))^(1/5)-1)*100)</f>
        <v>27.428876908153121</v>
      </c>
      <c r="V665" s="721" t="str">
        <f>IF(INDEX(Historical!$O$7:$O$1372,MATCH(B665,Historical!$B$7:$B$1403,0))=0,"n/a",((INDEX(Historical!$C$7:$C$1381,MATCH(B665,Historical!$B$7:$B$1403,0))/INDEX(Historical!$O$7:$O$1372,MATCH(B665,Historical!$B$7:$B$1403,0)))^(1/10)-1)*100)</f>
        <v>n/a</v>
      </c>
      <c r="W665" s="722" t="str">
        <f t="shared" si="175"/>
        <v>n/a</v>
      </c>
      <c r="X665" s="723">
        <f t="shared" si="176"/>
        <v>0.46489621878225629</v>
      </c>
      <c r="Y665" s="682"/>
      <c r="Z665" s="669">
        <f t="shared" si="177"/>
        <v>54.999999999999993</v>
      </c>
      <c r="AA665" s="910">
        <f t="shared" si="178"/>
        <v>18.218749999999996</v>
      </c>
      <c r="AB665" s="911">
        <v>12</v>
      </c>
      <c r="AC665" s="889">
        <v>1.6</v>
      </c>
      <c r="AD665" s="889" t="s">
        <v>136</v>
      </c>
      <c r="AE665" s="889">
        <v>2.35</v>
      </c>
      <c r="AF665" s="889">
        <v>1.05</v>
      </c>
      <c r="AG665" s="889" t="s">
        <v>136</v>
      </c>
      <c r="AH665" s="889">
        <v>162.1</v>
      </c>
      <c r="AI665" s="889">
        <v>5.42</v>
      </c>
      <c r="AJ665" s="889">
        <v>59</v>
      </c>
      <c r="AK665" s="889" t="s">
        <v>136</v>
      </c>
      <c r="AL665" s="902">
        <v>623.23</v>
      </c>
      <c r="AM665" s="896">
        <v>0.70000000000000007</v>
      </c>
      <c r="AN665" s="889">
        <v>0.46</v>
      </c>
      <c r="AO665" s="762">
        <f t="shared" si="179"/>
        <v>12.228994832681426</v>
      </c>
      <c r="AP665" s="763">
        <f t="shared" si="180"/>
        <v>30.447744832681423</v>
      </c>
      <c r="AQ665" s="912">
        <f t="shared" si="181"/>
        <v>-7.7932576579492601</v>
      </c>
      <c r="AR665" s="669">
        <f>INDEX(Historical!$C$7:$C$1381,MATCH(B665,Historical!$B$7:$B$1403,0))*IF(AH665="n/a",1.03,IF(AH665&lt;0,1.01,IF(AH665&gt;10,1.1,(1+AH665/100))))</f>
        <v>0.92400000000000004</v>
      </c>
      <c r="AS665" s="910">
        <f t="shared" si="182"/>
        <v>0.97408080000000008</v>
      </c>
      <c r="AT665" s="910">
        <f t="shared" si="183"/>
        <v>1.0033032240000002</v>
      </c>
      <c r="AU665" s="910">
        <f t="shared" si="183"/>
        <v>1.0334023207200003</v>
      </c>
      <c r="AV665" s="910">
        <f t="shared" si="183"/>
        <v>1.0644043903416003</v>
      </c>
      <c r="AW665" s="669">
        <f t="shared" si="184"/>
        <v>4.9991907350616014</v>
      </c>
      <c r="AX665" s="770">
        <f t="shared" si="185"/>
        <v>17.149882453041513</v>
      </c>
      <c r="AY665" s="959">
        <v>1.32</v>
      </c>
      <c r="AZ665" s="896">
        <v>18.16</v>
      </c>
      <c r="BA665" s="896">
        <v>-33.989999999999995</v>
      </c>
      <c r="BB665" s="896">
        <v>-22.689999999999998</v>
      </c>
      <c r="BC665" s="896">
        <v>-11.95</v>
      </c>
      <c r="BE665" s="641">
        <v>2014</v>
      </c>
      <c r="BF665" s="922">
        <f t="shared" si="186"/>
        <v>0</v>
      </c>
      <c r="BG665" s="906" t="s">
        <v>136</v>
      </c>
    </row>
    <row r="666" spans="1:59" ht="11.25" customHeight="1" x14ac:dyDescent="0.2">
      <c r="A666" s="895" t="s">
        <v>1607</v>
      </c>
      <c r="B666" s="899" t="s">
        <v>1608</v>
      </c>
      <c r="C666" s="957" t="s">
        <v>153</v>
      </c>
      <c r="D666" s="957" t="s">
        <v>4340</v>
      </c>
      <c r="E666" s="754">
        <v>8</v>
      </c>
      <c r="F666" s="1235">
        <v>585</v>
      </c>
      <c r="G666" s="1163" t="s">
        <v>106</v>
      </c>
      <c r="H666" s="1163" t="s">
        <v>106</v>
      </c>
      <c r="I666" s="898">
        <v>158.96</v>
      </c>
      <c r="J666" s="669">
        <f t="shared" si="172"/>
        <v>0.98137896326119778</v>
      </c>
      <c r="K666" s="901">
        <v>0.39</v>
      </c>
      <c r="L666" s="911">
        <v>4</v>
      </c>
      <c r="M666" s="660">
        <f t="shared" si="173"/>
        <v>1.56</v>
      </c>
      <c r="N666" s="894" t="s">
        <v>709</v>
      </c>
      <c r="O666" s="756">
        <v>0.37</v>
      </c>
      <c r="P666" s="885">
        <v>43691</v>
      </c>
      <c r="Q666" s="885">
        <v>43727</v>
      </c>
      <c r="R666" s="660">
        <f t="shared" si="174"/>
        <v>5.4054054054054106</v>
      </c>
      <c r="S666" s="721">
        <f>IF(INDEX(Historical!$D$7:$D$1379,MATCH(B666,Historical!$B$7:$B$1403,0))=0,"n/a",(INDEX(Historical!$C$7:$C$1381,MATCH(B666,Historical!$B$7:$B$1403,0))/INDEX(Historical!$D$7:$D$1379,MATCH(B666,Historical!$B$7:$B$1403,0))-1)*100)</f>
        <v>5.555555555555558</v>
      </c>
      <c r="T666" s="721">
        <f>IF(INDEX(Historical!$F$7:$F$1372,MATCH(B666,Historical!$B$7:$B$1403,0))=0,"n/a",((INDEX(Historical!$C$7:$C$1381,MATCH(B666,Historical!$B$7:$B$1403,0))/INDEX(Historical!$F$7:$F$1372,MATCH(B666,Historical!$B$7:$B$1403,0)))^(1/3)-1)*100)</f>
        <v>6.4529450807832456</v>
      </c>
      <c r="U666" s="721">
        <f>IF(INDEX(Historical!$H$7:$H$1372,MATCH(B666,Historical!$B$7:$B$1403,0))=0,"n/a",((INDEX(Historical!$C$7:$C$1381,MATCH(B666,Historical!$B$7:$B$1403,0))/INDEX(Historical!$H$7:$H$1372,MATCH(B666,Historical!$B$7:$B$1403,0)))^(1/5)-1)*100)</f>
        <v>7.4750224571817458</v>
      </c>
      <c r="V666" s="721" t="str">
        <f>IF(INDEX(Historical!$O$7:$O$1372,MATCH(B666,Historical!$B$7:$B$1403,0))=0,"n/a",((INDEX(Historical!$C$7:$C$1381,MATCH(B666,Historical!$B$7:$B$1403,0))/INDEX(Historical!$O$7:$O$1372,MATCH(B666,Historical!$B$7:$B$1403,0)))^(1/10)-1)*100)</f>
        <v>n/a</v>
      </c>
      <c r="W666" s="722" t="str">
        <f t="shared" si="175"/>
        <v>n/a</v>
      </c>
      <c r="X666" s="723">
        <f t="shared" si="176"/>
        <v>2.1357207020519273</v>
      </c>
      <c r="Y666" s="682"/>
      <c r="Z666" s="669">
        <f t="shared" si="177"/>
        <v>49.211356466876978</v>
      </c>
      <c r="AA666" s="910">
        <f t="shared" si="178"/>
        <v>50.145110410094638</v>
      </c>
      <c r="AB666" s="911">
        <v>6</v>
      </c>
      <c r="AC666" s="889">
        <v>3.17</v>
      </c>
      <c r="AD666" s="889">
        <v>2.2799999999999998</v>
      </c>
      <c r="AE666" s="889">
        <v>8.36</v>
      </c>
      <c r="AF666" s="889">
        <v>10.15</v>
      </c>
      <c r="AG666" s="889">
        <v>21.5</v>
      </c>
      <c r="AH666" s="889">
        <v>-9.6</v>
      </c>
      <c r="AI666" s="889">
        <v>9.86</v>
      </c>
      <c r="AJ666" s="889">
        <v>3.5000000000000004</v>
      </c>
      <c r="AK666" s="889">
        <v>22</v>
      </c>
      <c r="AL666" s="902">
        <v>23270</v>
      </c>
      <c r="AM666" s="896">
        <v>1</v>
      </c>
      <c r="AN666" s="889">
        <v>0.57999999999999996</v>
      </c>
      <c r="AO666" s="762">
        <f t="shared" si="179"/>
        <v>-41.688708989651694</v>
      </c>
      <c r="AP666" s="763">
        <f t="shared" si="180"/>
        <v>8.4564014204429441</v>
      </c>
      <c r="AQ666" s="912">
        <f t="shared" si="181"/>
        <v>375.61556402085012</v>
      </c>
      <c r="AR666" s="669">
        <f>INDEX(Historical!$C$7:$C$1381,MATCH(B666,Historical!$B$7:$B$1403,0))*IF(AH666="n/a",1.03,IF(AH666&lt;0,1.01,IF(AH666&gt;10,1.1,(1+AH666/100))))</f>
        <v>1.5352000000000001</v>
      </c>
      <c r="AS666" s="910">
        <f t="shared" si="182"/>
        <v>1.6865707200000002</v>
      </c>
      <c r="AT666" s="910">
        <f t="shared" si="183"/>
        <v>1.8552277920000004</v>
      </c>
      <c r="AU666" s="910">
        <f t="shared" si="183"/>
        <v>2.0407505712000007</v>
      </c>
      <c r="AV666" s="910">
        <f t="shared" si="183"/>
        <v>2.244825628320001</v>
      </c>
      <c r="AW666" s="669">
        <f t="shared" si="184"/>
        <v>9.3625747115200024</v>
      </c>
      <c r="AX666" s="770">
        <f t="shared" si="185"/>
        <v>5.8898935024660304</v>
      </c>
      <c r="AY666" s="959">
        <v>0.52</v>
      </c>
      <c r="AZ666" s="896">
        <v>64.2</v>
      </c>
      <c r="BA666" s="896">
        <v>-10.69</v>
      </c>
      <c r="BB666" s="896">
        <v>-2.4299999999999997</v>
      </c>
      <c r="BC666" s="896">
        <v>14.02</v>
      </c>
      <c r="BE666" s="641">
        <v>2012</v>
      </c>
      <c r="BF666" s="922">
        <f t="shared" si="186"/>
        <v>0</v>
      </c>
      <c r="BG666" s="906">
        <v>10.9</v>
      </c>
    </row>
    <row r="667" spans="1:59" ht="11.25" customHeight="1" x14ac:dyDescent="0.2">
      <c r="A667" s="887" t="s">
        <v>757</v>
      </c>
      <c r="B667" s="899" t="s">
        <v>758</v>
      </c>
      <c r="C667" s="957" t="s">
        <v>108</v>
      </c>
      <c r="D667" s="957" t="s">
        <v>118</v>
      </c>
      <c r="E667" s="754">
        <v>24</v>
      </c>
      <c r="F667" s="1235">
        <v>141</v>
      </c>
      <c r="G667" s="1235" t="s">
        <v>106</v>
      </c>
      <c r="H667" s="1235" t="s">
        <v>106</v>
      </c>
      <c r="I667" s="889">
        <v>170.4</v>
      </c>
      <c r="J667" s="669">
        <f t="shared" si="172"/>
        <v>0.79812206572769961</v>
      </c>
      <c r="K667" s="908">
        <v>0.34</v>
      </c>
      <c r="L667" s="911">
        <v>4</v>
      </c>
      <c r="M667" s="660">
        <f t="shared" si="173"/>
        <v>1.36</v>
      </c>
      <c r="N667" s="894" t="s">
        <v>151</v>
      </c>
      <c r="O667" s="757">
        <v>0.33</v>
      </c>
      <c r="P667" s="636">
        <v>43538</v>
      </c>
      <c r="Q667" s="636">
        <v>43553</v>
      </c>
      <c r="R667" s="660">
        <f t="shared" si="174"/>
        <v>3.0303030303030329</v>
      </c>
      <c r="S667" s="721">
        <f>IF(INDEX(Historical!$D$7:$D$1379,MATCH(B667,Historical!$B$7:$B$1403,0))=0,"n/a",(INDEX(Historical!$C$7:$C$1381,MATCH(B667,Historical!$B$7:$B$1403,0))/INDEX(Historical!$D$7:$D$1379,MATCH(B667,Historical!$B$7:$B$1403,0))-1)*100)</f>
        <v>3.0303030303030276</v>
      </c>
      <c r="T667" s="721">
        <f>IF(INDEX(Historical!$F$7:$F$1372,MATCH(B667,Historical!$B$7:$B$1403,0))=0,"n/a",((INDEX(Historical!$C$7:$C$1381,MATCH(B667,Historical!$B$7:$B$1403,0))/INDEX(Historical!$F$7:$F$1372,MATCH(B667,Historical!$B$7:$B$1403,0)))^(1/3)-1)*100)</f>
        <v>3.1270055989971013</v>
      </c>
      <c r="U667" s="721">
        <f>IF(INDEX(Historical!$H$7:$H$1372,MATCH(B667,Historical!$B$7:$B$1403,0))=0,"n/a",((INDEX(Historical!$C$7:$C$1381,MATCH(B667,Historical!$B$7:$B$1403,0))/INDEX(Historical!$H$7:$H$1372,MATCH(B667,Historical!$B$7:$B$1403,0)))^(1/5)-1)*100)</f>
        <v>3.2324379535307868</v>
      </c>
      <c r="V667" s="721">
        <f>IF(INDEX(Historical!$O$7:$O$1372,MATCH(B667,Historical!$B$7:$B$1403,0))=0,"n/a",((INDEX(Historical!$C$7:$C$1381,MATCH(B667,Historical!$B$7:$B$1403,0))/INDEX(Historical!$O$7:$O$1372,MATCH(B667,Historical!$B$7:$B$1403,0)))^(1/10)-1)*100)</f>
        <v>3.5444361566979943</v>
      </c>
      <c r="W667" s="722">
        <f t="shared" si="175"/>
        <v>0.91197522275084064</v>
      </c>
      <c r="X667" s="723">
        <f t="shared" si="176"/>
        <v>0.60989395349637487</v>
      </c>
      <c r="Y667" s="900" t="s">
        <v>759</v>
      </c>
      <c r="Z667" s="669">
        <f t="shared" si="177"/>
        <v>8.3743842364532028</v>
      </c>
      <c r="AA667" s="910">
        <f t="shared" si="178"/>
        <v>10.492610837438425</v>
      </c>
      <c r="AB667" s="911">
        <v>12</v>
      </c>
      <c r="AC667" s="889">
        <v>16.239999999999998</v>
      </c>
      <c r="AD667" s="889">
        <v>0.41</v>
      </c>
      <c r="AE667" s="889">
        <v>1.78</v>
      </c>
      <c r="AF667" s="889">
        <v>1.39</v>
      </c>
      <c r="AG667" s="889">
        <v>13.5</v>
      </c>
      <c r="AH667" s="891">
        <v>231.9</v>
      </c>
      <c r="AI667" s="891">
        <v>7.3800000000000008</v>
      </c>
      <c r="AJ667" s="889">
        <v>5.3</v>
      </c>
      <c r="AK667" s="889">
        <v>25.45</v>
      </c>
      <c r="AL667" s="902">
        <v>7470</v>
      </c>
      <c r="AM667" s="896">
        <v>1.0999999999999999</v>
      </c>
      <c r="AN667" s="889">
        <v>0.26</v>
      </c>
      <c r="AO667" s="762">
        <f t="shared" si="179"/>
        <v>-6.4620508181799385</v>
      </c>
      <c r="AP667" s="763">
        <f t="shared" si="180"/>
        <v>4.0305600192584867</v>
      </c>
      <c r="AQ667" s="912">
        <f t="shared" si="181"/>
        <v>-19.488498919472775</v>
      </c>
      <c r="AR667" s="669">
        <f>INDEX(Historical!$C$7:$C$1381,MATCH(B667,Historical!$B$7:$B$1403,0))*IF(AH667="n/a",1.03,IF(AH667&lt;0,1.01,IF(AH667&gt;10,1.1,(1+AH667/100))))</f>
        <v>1.4960000000000002</v>
      </c>
      <c r="AS667" s="910">
        <f t="shared" si="182"/>
        <v>1.6064048000000004</v>
      </c>
      <c r="AT667" s="910">
        <f t="shared" ref="AT667:AV686" si="187">IF($AK667="n/a",1.03*AS667,IF($AK667&lt;0,1.01*AS667,IF($AK667&gt;10,1.1*AS667,(1+$AK667/100)*AS667)))</f>
        <v>1.7670452800000005</v>
      </c>
      <c r="AU667" s="910">
        <f t="shared" si="187"/>
        <v>1.9437498080000006</v>
      </c>
      <c r="AV667" s="910">
        <f t="shared" si="187"/>
        <v>2.1381247888000008</v>
      </c>
      <c r="AW667" s="669">
        <f t="shared" si="184"/>
        <v>8.9513246768000023</v>
      </c>
      <c r="AX667" s="770">
        <f t="shared" si="185"/>
        <v>5.2531248103286394</v>
      </c>
      <c r="AY667" s="959">
        <v>0.28999999999999998</v>
      </c>
      <c r="AZ667" s="896">
        <v>20.849999999999998</v>
      </c>
      <c r="BA667" s="896">
        <v>-15.93</v>
      </c>
      <c r="BB667" s="896">
        <v>-12.07</v>
      </c>
      <c r="BC667" s="896">
        <v>-8.77</v>
      </c>
      <c r="BE667" s="641">
        <v>1996</v>
      </c>
      <c r="BF667" s="922">
        <f t="shared" si="186"/>
        <v>2</v>
      </c>
      <c r="BG667" s="906">
        <v>2.7</v>
      </c>
    </row>
    <row r="668" spans="1:59" ht="11.25" customHeight="1" x14ac:dyDescent="0.2">
      <c r="A668" s="887" t="s">
        <v>1611</v>
      </c>
      <c r="B668" s="899" t="s">
        <v>1612</v>
      </c>
      <c r="C668" s="957" t="s">
        <v>4335</v>
      </c>
      <c r="D668" s="957" t="s">
        <v>4336</v>
      </c>
      <c r="E668" s="754">
        <v>11</v>
      </c>
      <c r="F668" s="1235">
        <v>338</v>
      </c>
      <c r="G668" s="1235" t="s">
        <v>106</v>
      </c>
      <c r="H668" s="1235" t="s">
        <v>106</v>
      </c>
      <c r="I668" s="898">
        <v>15</v>
      </c>
      <c r="J668" s="669">
        <f t="shared" si="172"/>
        <v>5.3333333333333339</v>
      </c>
      <c r="K668" s="901">
        <v>0.2</v>
      </c>
      <c r="L668" s="911">
        <v>4</v>
      </c>
      <c r="M668" s="660">
        <f t="shared" si="173"/>
        <v>0.8</v>
      </c>
      <c r="N668" s="894" t="s">
        <v>151</v>
      </c>
      <c r="O668" s="756">
        <v>0.19700000000000001</v>
      </c>
      <c r="P668" s="885">
        <v>43903</v>
      </c>
      <c r="Q668" s="885">
        <v>43920</v>
      </c>
      <c r="R668" s="660">
        <f t="shared" si="174"/>
        <v>1.5228426395939099</v>
      </c>
      <c r="S668" s="721">
        <f>IF(INDEX(Historical!$D$7:$D$1379,MATCH(B668,Historical!$B$7:$B$1403,0))=0,"n/a",(INDEX(Historical!$C$7:$C$1381,MATCH(B668,Historical!$B$7:$B$1403,0))/INDEX(Historical!$D$7:$D$1379,MATCH(B668,Historical!$B$7:$B$1403,0))-1)*100)</f>
        <v>1.025641025641022</v>
      </c>
      <c r="T668" s="721">
        <f>IF(INDEX(Historical!$F$7:$F$1372,MATCH(B668,Historical!$B$7:$B$1403,0))=0,"n/a",((INDEX(Historical!$C$7:$C$1381,MATCH(B668,Historical!$B$7:$B$1403,0))/INDEX(Historical!$F$7:$F$1372,MATCH(B668,Historical!$B$7:$B$1403,0)))^(1/3)-1)*100)</f>
        <v>3.0539336241961923</v>
      </c>
      <c r="U668" s="721">
        <f>IF(INDEX(Historical!$H$7:$H$1372,MATCH(B668,Historical!$B$7:$B$1403,0))=0,"n/a",((INDEX(Historical!$C$7:$C$1381,MATCH(B668,Historical!$B$7:$B$1403,0))/INDEX(Historical!$H$7:$H$1372,MATCH(B668,Historical!$B$7:$B$1403,0)))^(1/5)-1)*100)</f>
        <v>4.248364122878967</v>
      </c>
      <c r="V668" s="721" t="str">
        <f>IF(INDEX(Historical!$O$7:$O$1372,MATCH(B668,Historical!$B$7:$B$1403,0))=0,"n/a",((INDEX(Historical!$C$7:$C$1381,MATCH(B668,Historical!$B$7:$B$1403,0))/INDEX(Historical!$O$7:$O$1372,MATCH(B668,Historical!$B$7:$B$1403,0)))^(1/10)-1)*100)</f>
        <v>n/a</v>
      </c>
      <c r="W668" s="722" t="str">
        <f t="shared" si="175"/>
        <v>n/a</v>
      </c>
      <c r="X668" s="723">
        <f t="shared" si="176"/>
        <v>0.39336704841471914</v>
      </c>
      <c r="Y668" s="679"/>
      <c r="Z668" s="669">
        <f t="shared" si="177"/>
        <v>205.12820512820517</v>
      </c>
      <c r="AA668" s="910">
        <f t="shared" si="178"/>
        <v>38.46153846153846</v>
      </c>
      <c r="AB668" s="911">
        <v>12</v>
      </c>
      <c r="AC668" s="889">
        <v>0.39</v>
      </c>
      <c r="AD668" s="889">
        <v>4.87</v>
      </c>
      <c r="AE668" s="889">
        <v>5.86</v>
      </c>
      <c r="AF668" s="889">
        <v>1.47</v>
      </c>
      <c r="AG668" s="889">
        <v>4.1000000000000005</v>
      </c>
      <c r="AH668" s="889">
        <v>13.200000000000001</v>
      </c>
      <c r="AI668" s="889">
        <v>9.32</v>
      </c>
      <c r="AJ668" s="889">
        <v>10.8</v>
      </c>
      <c r="AK668" s="889">
        <v>8</v>
      </c>
      <c r="AL668" s="902">
        <v>1730</v>
      </c>
      <c r="AM668" s="896">
        <v>0.6</v>
      </c>
      <c r="AN668" s="889">
        <v>1.2</v>
      </c>
      <c r="AO668" s="762">
        <f t="shared" si="179"/>
        <v>-28.87984100532616</v>
      </c>
      <c r="AP668" s="763">
        <f t="shared" si="180"/>
        <v>9.5816974562123001</v>
      </c>
      <c r="AQ668" s="912">
        <f t="shared" si="181"/>
        <v>58.518784780243394</v>
      </c>
      <c r="AR668" s="669">
        <f>INDEX(Historical!$C$7:$C$1381,MATCH(B668,Historical!$B$7:$B$1403,0))*IF(AH668="n/a",1.03,IF(AH668&lt;0,1.01,IF(AH668&gt;10,1.1,(1+AH668/100))))</f>
        <v>0.86680000000000013</v>
      </c>
      <c r="AS668" s="910">
        <f t="shared" si="182"/>
        <v>0.94758576000000005</v>
      </c>
      <c r="AT668" s="910">
        <f t="shared" si="187"/>
        <v>1.0233926208000002</v>
      </c>
      <c r="AU668" s="910">
        <f t="shared" si="187"/>
        <v>1.1052640304640002</v>
      </c>
      <c r="AV668" s="910">
        <f t="shared" si="187"/>
        <v>1.1936851529011203</v>
      </c>
      <c r="AW668" s="669">
        <f t="shared" si="184"/>
        <v>5.1367275641651213</v>
      </c>
      <c r="AX668" s="770">
        <f t="shared" si="185"/>
        <v>34.244850427767474</v>
      </c>
      <c r="AY668" s="959">
        <v>0.78</v>
      </c>
      <c r="AZ668" s="896">
        <v>-1.9300000000000002</v>
      </c>
      <c r="BA668" s="896">
        <v>-21.790000000000003</v>
      </c>
      <c r="BB668" s="896">
        <v>-11.87</v>
      </c>
      <c r="BC668" s="896">
        <v>-15.079999999999998</v>
      </c>
      <c r="BE668" s="641">
        <v>2010</v>
      </c>
      <c r="BF668" s="922">
        <f t="shared" si="186"/>
        <v>0</v>
      </c>
      <c r="BG668" s="906">
        <v>1.6</v>
      </c>
    </row>
    <row r="669" spans="1:59" ht="11.25" customHeight="1" x14ac:dyDescent="0.2">
      <c r="A669" s="887" t="s">
        <v>1613</v>
      </c>
      <c r="B669" s="899" t="s">
        <v>1614</v>
      </c>
      <c r="C669" s="957" t="s">
        <v>112</v>
      </c>
      <c r="D669" s="957" t="s">
        <v>4379</v>
      </c>
      <c r="E669" s="754">
        <v>10</v>
      </c>
      <c r="F669" s="1235">
        <v>381</v>
      </c>
      <c r="G669" s="1235" t="s">
        <v>37</v>
      </c>
      <c r="H669" s="1235" t="s">
        <v>115</v>
      </c>
      <c r="I669" s="898">
        <v>183.5</v>
      </c>
      <c r="J669" s="669">
        <f t="shared" si="172"/>
        <v>2.223433242506812</v>
      </c>
      <c r="K669" s="901">
        <v>1.02</v>
      </c>
      <c r="L669" s="911">
        <v>4</v>
      </c>
      <c r="M669" s="660">
        <f t="shared" si="173"/>
        <v>4.08</v>
      </c>
      <c r="N669" s="894" t="s">
        <v>142</v>
      </c>
      <c r="O669" s="756">
        <v>0.97</v>
      </c>
      <c r="P669" s="885">
        <v>43777</v>
      </c>
      <c r="Q669" s="885">
        <v>43809</v>
      </c>
      <c r="R669" s="660">
        <f t="shared" si="174"/>
        <v>5.1546391752577367</v>
      </c>
      <c r="S669" s="721">
        <f>IF(INDEX(Historical!$D$7:$D$1379,MATCH(B669,Historical!$B$7:$B$1403,0))=0,"n/a",(INDEX(Historical!$C$7:$C$1381,MATCH(B669,Historical!$B$7:$B$1403,0))/INDEX(Historical!$D$7:$D$1379,MATCH(B669,Historical!$B$7:$B$1403,0))-1)*100)</f>
        <v>7.8189300411522611</v>
      </c>
      <c r="T669" s="721">
        <f>IF(INDEX(Historical!$F$7:$F$1372,MATCH(B669,Historical!$B$7:$B$1403,0))=0,"n/a",((INDEX(Historical!$C$7:$C$1381,MATCH(B669,Historical!$B$7:$B$1403,0))/INDEX(Historical!$F$7:$F$1372,MATCH(B669,Historical!$B$7:$B$1403,0)))^(1/3)-1)*100)</f>
        <v>10.220272802189868</v>
      </c>
      <c r="U669" s="721">
        <f>IF(INDEX(Historical!$H$7:$H$1372,MATCH(B669,Historical!$B$7:$B$1403,0))=0,"n/a",((INDEX(Historical!$C$7:$C$1381,MATCH(B669,Historical!$B$7:$B$1403,0))/INDEX(Historical!$H$7:$H$1372,MATCH(B669,Historical!$B$7:$B$1403,0)))^(1/5)-1)*100)</f>
        <v>10.458446225625305</v>
      </c>
      <c r="V669" s="721">
        <f>IF(INDEX(Historical!$O$7:$O$1372,MATCH(B669,Historical!$B$7:$B$1403,0))=0,"n/a",((INDEX(Historical!$C$7:$C$1381,MATCH(B669,Historical!$B$7:$B$1403,0))/INDEX(Historical!$O$7:$O$1372,MATCH(B669,Historical!$B$7:$B$1403,0)))^(1/10)-1)*100)</f>
        <v>12.977889120297315</v>
      </c>
      <c r="W669" s="722">
        <f t="shared" si="175"/>
        <v>0.80586651100820239</v>
      </c>
      <c r="X669" s="723" t="str">
        <f t="shared" si="176"/>
        <v>n/a</v>
      </c>
      <c r="Y669" s="688"/>
      <c r="Z669" s="669">
        <f t="shared" si="177"/>
        <v>52.173913043478258</v>
      </c>
      <c r="AA669" s="910">
        <f t="shared" si="178"/>
        <v>23.465473145780049</v>
      </c>
      <c r="AB669" s="911">
        <v>9</v>
      </c>
      <c r="AC669" s="889">
        <v>7.82</v>
      </c>
      <c r="AD669" s="889">
        <v>3.65</v>
      </c>
      <c r="AE669" s="889">
        <v>3.15</v>
      </c>
      <c r="AF669" s="889">
        <v>29.6</v>
      </c>
      <c r="AG669" s="889">
        <v>102.4</v>
      </c>
      <c r="AH669" s="889">
        <v>-31.1</v>
      </c>
      <c r="AI669" s="889">
        <v>6.1899999999999995</v>
      </c>
      <c r="AJ669" s="889">
        <v>-0.3</v>
      </c>
      <c r="AK669" s="889">
        <v>6.4399999999999995</v>
      </c>
      <c r="AL669" s="902">
        <v>21230</v>
      </c>
      <c r="AM669" s="897">
        <v>0.2</v>
      </c>
      <c r="AN669" s="889">
        <v>3.18</v>
      </c>
      <c r="AO669" s="762">
        <f t="shared" si="179"/>
        <v>-10.783593677647932</v>
      </c>
      <c r="AP669" s="763">
        <f t="shared" si="180"/>
        <v>12.681879468132117</v>
      </c>
      <c r="AQ669" s="912">
        <f t="shared" si="181"/>
        <v>455.6089772553234</v>
      </c>
      <c r="AR669" s="669">
        <f>INDEX(Historical!$C$7:$C$1381,MATCH(B669,Historical!$B$7:$B$1403,0))*IF(AH669="n/a",1.03,IF(AH669&lt;0,1.01,IF(AH669&gt;10,1.1,(1+AH669/100))))</f>
        <v>3.9693000000000001</v>
      </c>
      <c r="AS669" s="910">
        <f t="shared" si="182"/>
        <v>4.2149996700000001</v>
      </c>
      <c r="AT669" s="910">
        <f t="shared" si="187"/>
        <v>4.486445648748</v>
      </c>
      <c r="AU669" s="910">
        <f t="shared" si="187"/>
        <v>4.7753727485273716</v>
      </c>
      <c r="AV669" s="910">
        <f t="shared" si="187"/>
        <v>5.0829067535325345</v>
      </c>
      <c r="AW669" s="669">
        <f t="shared" si="184"/>
        <v>22.529024820807905</v>
      </c>
      <c r="AX669" s="770">
        <f t="shared" si="185"/>
        <v>12.27739772251112</v>
      </c>
      <c r="AY669" s="959">
        <v>1.47</v>
      </c>
      <c r="AZ669" s="896">
        <v>27.51</v>
      </c>
      <c r="BA669" s="896">
        <v>-12.45</v>
      </c>
      <c r="BB669" s="896">
        <v>-9.08</v>
      </c>
      <c r="BC669" s="896">
        <v>4.71</v>
      </c>
      <c r="BE669" s="641">
        <v>2010</v>
      </c>
      <c r="BF669" s="922">
        <f t="shared" si="186"/>
        <v>0</v>
      </c>
      <c r="BG669" s="906">
        <v>14.399999999999999</v>
      </c>
    </row>
    <row r="670" spans="1:59" ht="11.25" customHeight="1" x14ac:dyDescent="0.2">
      <c r="A670" s="895" t="s">
        <v>771</v>
      </c>
      <c r="B670" s="899" t="s">
        <v>772</v>
      </c>
      <c r="C670" s="957" t="s">
        <v>112</v>
      </c>
      <c r="D670" s="957" t="s">
        <v>4338</v>
      </c>
      <c r="E670" s="754">
        <v>18</v>
      </c>
      <c r="F670" s="1235">
        <v>196</v>
      </c>
      <c r="G670" s="1235" t="s">
        <v>37</v>
      </c>
      <c r="H670" s="1235" t="s">
        <v>106</v>
      </c>
      <c r="I670" s="898">
        <v>37.44</v>
      </c>
      <c r="J670" s="669">
        <f t="shared" si="172"/>
        <v>1.2820512820512819</v>
      </c>
      <c r="K670" s="909">
        <v>0.12</v>
      </c>
      <c r="L670" s="911">
        <v>4</v>
      </c>
      <c r="M670" s="660">
        <f t="shared" si="173"/>
        <v>0.48</v>
      </c>
      <c r="N670" s="894" t="s">
        <v>227</v>
      </c>
      <c r="O670" s="760">
        <v>0.105</v>
      </c>
      <c r="P670" s="885">
        <v>43868</v>
      </c>
      <c r="Q670" s="885">
        <v>43900</v>
      </c>
      <c r="R670" s="660">
        <f t="shared" si="174"/>
        <v>14.285714285714285</v>
      </c>
      <c r="S670" s="721">
        <f>IF(INDEX(Historical!$D$7:$D$1379,MATCH(B670,Historical!$B$7:$B$1403,0))=0,"n/a",(INDEX(Historical!$C$7:$C$1381,MATCH(B670,Historical!$B$7:$B$1403,0))/INDEX(Historical!$D$7:$D$1379,MATCH(B670,Historical!$B$7:$B$1403,0))-1)*100)</f>
        <v>12.5</v>
      </c>
      <c r="T670" s="721">
        <f>IF(INDEX(Historical!$F$7:$F$1372,MATCH(B670,Historical!$B$7:$B$1403,0))=0,"n/a",((INDEX(Historical!$C$7:$C$1381,MATCH(B670,Historical!$B$7:$B$1403,0))/INDEX(Historical!$F$7:$F$1372,MATCH(B670,Historical!$B$7:$B$1403,0)))^(1/3)-1)*100)</f>
        <v>16.348338572528085</v>
      </c>
      <c r="U670" s="721">
        <f>IF(INDEX(Historical!$H$7:$H$1372,MATCH(B670,Historical!$B$7:$B$1403,0))=0,"n/a",((INDEX(Historical!$C$7:$C$1381,MATCH(B670,Historical!$B$7:$B$1403,0))/INDEX(Historical!$H$7:$H$1372,MATCH(B670,Historical!$B$7:$B$1403,0)))^(1/5)-1)*100)</f>
        <v>17.607902252467355</v>
      </c>
      <c r="V670" s="721">
        <f>IF(INDEX(Historical!$O$7:$O$1372,MATCH(B670,Historical!$B$7:$B$1403,0))=0,"n/a",((INDEX(Historical!$C$7:$C$1381,MATCH(B670,Historical!$B$7:$B$1403,0))/INDEX(Historical!$O$7:$O$1372,MATCH(B670,Historical!$B$7:$B$1403,0)))^(1/10)-1)*100)</f>
        <v>17.607062229023263</v>
      </c>
      <c r="W670" s="722">
        <f t="shared" si="175"/>
        <v>1.0000477094607361</v>
      </c>
      <c r="X670" s="723">
        <f t="shared" si="176"/>
        <v>1.2852483395961571</v>
      </c>
      <c r="Y670" s="964" t="s">
        <v>4406</v>
      </c>
      <c r="Z670" s="669">
        <f t="shared" si="177"/>
        <v>77.41935483870968</v>
      </c>
      <c r="AA670" s="910">
        <f t="shared" si="178"/>
        <v>60.387096774193544</v>
      </c>
      <c r="AB670" s="911">
        <v>12</v>
      </c>
      <c r="AC670" s="889">
        <v>0.62</v>
      </c>
      <c r="AD670" s="889">
        <v>7.35</v>
      </c>
      <c r="AE670" s="889">
        <v>6.01</v>
      </c>
      <c r="AF670" s="889">
        <v>15.22</v>
      </c>
      <c r="AG670" s="889">
        <v>30.2</v>
      </c>
      <c r="AH670" s="889">
        <v>22.400000000000002</v>
      </c>
      <c r="AI670" s="889">
        <v>10.71</v>
      </c>
      <c r="AJ670" s="889">
        <v>13.700000000000001</v>
      </c>
      <c r="AK670" s="889">
        <v>8.2000000000000011</v>
      </c>
      <c r="AL670" s="902">
        <v>12120</v>
      </c>
      <c r="AM670" s="896">
        <v>1.5</v>
      </c>
      <c r="AN670" s="889">
        <v>0.4</v>
      </c>
      <c r="AO670" s="762">
        <f t="shared" si="179"/>
        <v>-41.497143239674912</v>
      </c>
      <c r="AP670" s="763">
        <f t="shared" si="180"/>
        <v>18.889953534518636</v>
      </c>
      <c r="AQ670" s="912">
        <f t="shared" si="181"/>
        <v>539.12843880578691</v>
      </c>
      <c r="AR670" s="669">
        <f>INDEX(Historical!$C$7:$C$1381,MATCH(B670,Historical!$B$7:$B$1403,0))*IF(AH670="n/a",1.03,IF(AH670&lt;0,1.01,IF(AH670&gt;10,1.1,(1+AH670/100))))</f>
        <v>0.46200000000000002</v>
      </c>
      <c r="AS670" s="910">
        <f t="shared" si="182"/>
        <v>0.5082000000000001</v>
      </c>
      <c r="AT670" s="910">
        <f t="shared" si="187"/>
        <v>0.54987240000000015</v>
      </c>
      <c r="AU670" s="910">
        <f t="shared" si="187"/>
        <v>0.5949619368000002</v>
      </c>
      <c r="AV670" s="910">
        <f t="shared" si="187"/>
        <v>0.64374881561760022</v>
      </c>
      <c r="AW670" s="669">
        <f t="shared" si="184"/>
        <v>2.7587831524176005</v>
      </c>
      <c r="AX670" s="770">
        <f t="shared" si="185"/>
        <v>7.3685447447051295</v>
      </c>
      <c r="AY670" s="959">
        <v>0.28000000000000003</v>
      </c>
      <c r="AZ670" s="896">
        <v>19.54</v>
      </c>
      <c r="BA670" s="896">
        <v>-14.62</v>
      </c>
      <c r="BB670" s="896">
        <v>3.26</v>
      </c>
      <c r="BC670" s="896">
        <v>4.68</v>
      </c>
      <c r="BE670" s="641">
        <v>2003</v>
      </c>
      <c r="BF670" s="922">
        <f t="shared" si="186"/>
        <v>1</v>
      </c>
      <c r="BG670" s="906">
        <v>15.4</v>
      </c>
    </row>
    <row r="671" spans="1:59" ht="11.25" customHeight="1" x14ac:dyDescent="0.2">
      <c r="A671" s="895" t="s">
        <v>773</v>
      </c>
      <c r="B671" s="899" t="s">
        <v>774</v>
      </c>
      <c r="C671" s="957" t="s">
        <v>112</v>
      </c>
      <c r="D671" s="957" t="s">
        <v>4377</v>
      </c>
      <c r="E671" s="754">
        <v>27</v>
      </c>
      <c r="F671" s="1235">
        <v>110</v>
      </c>
      <c r="G671" s="1235" t="s">
        <v>106</v>
      </c>
      <c r="H671" s="1235" t="s">
        <v>106</v>
      </c>
      <c r="I671" s="889">
        <v>351.7</v>
      </c>
      <c r="J671" s="669">
        <f t="shared" si="172"/>
        <v>0.58288313903895361</v>
      </c>
      <c r="K671" s="908">
        <v>0.51249999999999996</v>
      </c>
      <c r="L671" s="911">
        <v>4</v>
      </c>
      <c r="M671" s="660">
        <f t="shared" si="173"/>
        <v>2.0499999999999998</v>
      </c>
      <c r="N671" s="894" t="s">
        <v>224</v>
      </c>
      <c r="O671" s="757">
        <v>0.46250000000000002</v>
      </c>
      <c r="P671" s="885">
        <v>43837</v>
      </c>
      <c r="Q671" s="885">
        <v>43852</v>
      </c>
      <c r="R671" s="660">
        <f t="shared" si="174"/>
        <v>10.810810810810796</v>
      </c>
      <c r="S671" s="721">
        <f>IF(INDEX(Historical!$D$7:$D$1379,MATCH(B671,Historical!$B$7:$B$1403,0))=0,"n/a",(INDEX(Historical!$C$7:$C$1381,MATCH(B671,Historical!$B$7:$B$1403,0))/INDEX(Historical!$D$7:$D$1379,MATCH(B671,Historical!$B$7:$B$1403,0))-1)*100)</f>
        <v>12.121212121212132</v>
      </c>
      <c r="T671" s="721">
        <f>IF(INDEX(Historical!$F$7:$F$1372,MATCH(B671,Historical!$B$7:$B$1403,0))=0,"n/a",((INDEX(Historical!$C$7:$C$1381,MATCH(B671,Historical!$B$7:$B$1403,0))/INDEX(Historical!$F$7:$F$1372,MATCH(B671,Historical!$B$7:$B$1403,0)))^(1/3)-1)*100)</f>
        <v>15.521679473813489</v>
      </c>
      <c r="U671" s="721">
        <f>IF(INDEX(Historical!$H$7:$H$1372,MATCH(B671,Historical!$B$7:$B$1403,0))=0,"n/a",((INDEX(Historical!$C$7:$C$1381,MATCH(B671,Historical!$B$7:$B$1403,0))/INDEX(Historical!$H$7:$H$1372,MATCH(B671,Historical!$B$7:$B$1403,0)))^(1/5)-1)*100)</f>
        <v>18.254138431828171</v>
      </c>
      <c r="V671" s="721">
        <f>IF(INDEX(Historical!$O$7:$O$1372,MATCH(B671,Historical!$B$7:$B$1403,0))=0,"n/a",((INDEX(Historical!$C$7:$C$1381,MATCH(B671,Historical!$B$7:$B$1403,0))/INDEX(Historical!$O$7:$O$1372,MATCH(B671,Historical!$B$7:$B$1403,0)))^(1/10)-1)*100)</f>
        <v>18.813497090639686</v>
      </c>
      <c r="W671" s="722">
        <f t="shared" si="175"/>
        <v>0.97026822519403833</v>
      </c>
      <c r="X671" s="723">
        <f t="shared" si="176"/>
        <v>1.7059942459652497</v>
      </c>
      <c r="Y671" s="685"/>
      <c r="Z671" s="669">
        <f t="shared" si="177"/>
        <v>12.158956109134046</v>
      </c>
      <c r="AA671" s="910">
        <f t="shared" si="178"/>
        <v>20.860023724792409</v>
      </c>
      <c r="AB671" s="911">
        <v>12</v>
      </c>
      <c r="AC671" s="889">
        <v>16.86</v>
      </c>
      <c r="AD671" s="889">
        <v>3.79</v>
      </c>
      <c r="AE671" s="889">
        <v>6.76</v>
      </c>
      <c r="AF671" s="889">
        <v>4.2699999999999996</v>
      </c>
      <c r="AG671" s="889">
        <v>13.700000000000001</v>
      </c>
      <c r="AH671" s="889">
        <v>22</v>
      </c>
      <c r="AI671" s="889">
        <v>4.43</v>
      </c>
      <c r="AJ671" s="889">
        <v>10.7</v>
      </c>
      <c r="AK671" s="889">
        <v>5.5</v>
      </c>
      <c r="AL671" s="902">
        <v>36290</v>
      </c>
      <c r="AM671" s="896">
        <v>0.6</v>
      </c>
      <c r="AN671" s="889">
        <v>0.72</v>
      </c>
      <c r="AO671" s="762">
        <f t="shared" si="179"/>
        <v>-2.0230021539252832</v>
      </c>
      <c r="AP671" s="763">
        <f t="shared" si="180"/>
        <v>18.837021570867126</v>
      </c>
      <c r="AQ671" s="912">
        <f t="shared" si="181"/>
        <v>98.966553643641973</v>
      </c>
      <c r="AR671" s="669">
        <f>INDEX(Historical!$C$7:$C$1381,MATCH(B671,Historical!$B$7:$B$1403,0))*IF(AH671="n/a",1.03,IF(AH671&lt;0,1.01,IF(AH671&gt;10,1.1,(1+AH671/100))))</f>
        <v>2.0350000000000001</v>
      </c>
      <c r="AS671" s="910">
        <f t="shared" si="182"/>
        <v>2.1251505000000002</v>
      </c>
      <c r="AT671" s="910">
        <f t="shared" si="187"/>
        <v>2.2420337775000001</v>
      </c>
      <c r="AU671" s="910">
        <f t="shared" si="187"/>
        <v>2.3653456352625</v>
      </c>
      <c r="AV671" s="910">
        <f t="shared" si="187"/>
        <v>2.4954396452019374</v>
      </c>
      <c r="AW671" s="669">
        <f t="shared" si="184"/>
        <v>11.262969557964437</v>
      </c>
      <c r="AX671" s="770">
        <f t="shared" si="185"/>
        <v>3.202436610169018</v>
      </c>
      <c r="AY671" s="959">
        <v>1.07</v>
      </c>
      <c r="AZ671" s="896">
        <v>11.62</v>
      </c>
      <c r="BA671" s="896">
        <v>-10.96</v>
      </c>
      <c r="BB671" s="896">
        <v>-5.5100000000000007</v>
      </c>
      <c r="BC671" s="896">
        <v>-2.1800000000000002</v>
      </c>
      <c r="BE671" s="641">
        <v>1994</v>
      </c>
      <c r="BF671" s="922">
        <f t="shared" si="186"/>
        <v>2</v>
      </c>
      <c r="BG671" s="906">
        <v>7.0000000000000009</v>
      </c>
    </row>
    <row r="672" spans="1:59" ht="11.25" customHeight="1" x14ac:dyDescent="0.2">
      <c r="A672" s="887" t="s">
        <v>775</v>
      </c>
      <c r="B672" s="899" t="s">
        <v>776</v>
      </c>
      <c r="C672" s="957" t="s">
        <v>246</v>
      </c>
      <c r="D672" s="957" t="s">
        <v>4333</v>
      </c>
      <c r="E672" s="754">
        <v>25</v>
      </c>
      <c r="F672" s="1235">
        <v>132</v>
      </c>
      <c r="G672" s="1235" t="s">
        <v>106</v>
      </c>
      <c r="H672" s="1235" t="s">
        <v>106</v>
      </c>
      <c r="I672" s="889">
        <v>108.78</v>
      </c>
      <c r="J672" s="669">
        <f t="shared" si="172"/>
        <v>0.9376723662437948</v>
      </c>
      <c r="K672" s="908">
        <v>0.255</v>
      </c>
      <c r="L672" s="911">
        <v>4</v>
      </c>
      <c r="M672" s="660">
        <f t="shared" si="173"/>
        <v>1.02</v>
      </c>
      <c r="N672" s="894" t="s">
        <v>319</v>
      </c>
      <c r="O672" s="757">
        <v>0.22500000000000001</v>
      </c>
      <c r="P672" s="636">
        <v>43539</v>
      </c>
      <c r="Q672" s="636">
        <v>43553</v>
      </c>
      <c r="R672" s="660">
        <f t="shared" si="174"/>
        <v>13.333333333333334</v>
      </c>
      <c r="S672" s="721">
        <f>IF(INDEX(Historical!$D$7:$D$1379,MATCH(B672,Historical!$B$7:$B$1403,0))=0,"n/a",(INDEX(Historical!$C$7:$C$1381,MATCH(B672,Historical!$B$7:$B$1403,0))/INDEX(Historical!$D$7:$D$1379,MATCH(B672,Historical!$B$7:$B$1403,0))-1)*100)</f>
        <v>13.33333333333333</v>
      </c>
      <c r="T672" s="721">
        <f>IF(INDEX(Historical!$F$7:$F$1372,MATCH(B672,Historical!$B$7:$B$1403,0))=0,"n/a",((INDEX(Historical!$C$7:$C$1381,MATCH(B672,Historical!$B$7:$B$1403,0))/INDEX(Historical!$F$7:$F$1372,MATCH(B672,Historical!$B$7:$B$1403,0)))^(1/3)-1)*100)</f>
        <v>23.614325642206314</v>
      </c>
      <c r="U672" s="721">
        <f>IF(INDEX(Historical!$H$7:$H$1372,MATCH(B672,Historical!$B$7:$B$1403,0))=0,"n/a",((INDEX(Historical!$C$7:$C$1381,MATCH(B672,Historical!$B$7:$B$1403,0))/INDEX(Historical!$H$7:$H$1372,MATCH(B672,Historical!$B$7:$B$1403,0)))^(1/5)-1)*100)</f>
        <v>20.589095060661265</v>
      </c>
      <c r="V672" s="721">
        <f>IF(INDEX(Historical!$O$7:$O$1372,MATCH(B672,Historical!$B$7:$B$1403,0))=0,"n/a",((INDEX(Historical!$C$7:$C$1381,MATCH(B672,Historical!$B$7:$B$1403,0))/INDEX(Historical!$O$7:$O$1372,MATCH(B672,Historical!$B$7:$B$1403,0)))^(1/10)-1)*100)</f>
        <v>24.94553721002697</v>
      </c>
      <c r="W672" s="722">
        <f t="shared" si="175"/>
        <v>0.82536186281790658</v>
      </c>
      <c r="X672" s="723">
        <f t="shared" si="176"/>
        <v>1.2111232388624273</v>
      </c>
      <c r="Y672" s="682"/>
      <c r="Z672" s="669">
        <f t="shared" si="177"/>
        <v>22.56637168141593</v>
      </c>
      <c r="AA672" s="910">
        <f t="shared" si="178"/>
        <v>24.06637168141593</v>
      </c>
      <c r="AB672" s="911">
        <v>1</v>
      </c>
      <c r="AC672" s="889">
        <v>4.5199999999999996</v>
      </c>
      <c r="AD672" s="889">
        <v>2.63</v>
      </c>
      <c r="AE672" s="889">
        <v>2.5099999999999998</v>
      </c>
      <c r="AF672" s="889">
        <v>11.85</v>
      </c>
      <c r="AG672" s="889">
        <v>50.1</v>
      </c>
      <c r="AH672" s="889">
        <v>27.6</v>
      </c>
      <c r="AI672" s="889">
        <v>9.59</v>
      </c>
      <c r="AJ672" s="889">
        <v>17</v>
      </c>
      <c r="AK672" s="889">
        <v>9.16</v>
      </c>
      <c r="AL672" s="902">
        <v>39530</v>
      </c>
      <c r="AM672" s="896">
        <v>0.2</v>
      </c>
      <c r="AN672" s="889">
        <v>0.1</v>
      </c>
      <c r="AO672" s="762">
        <f t="shared" si="179"/>
        <v>-2.5396042545108699</v>
      </c>
      <c r="AP672" s="763">
        <f t="shared" si="180"/>
        <v>21.52676742690506</v>
      </c>
      <c r="AQ672" s="912">
        <f t="shared" si="181"/>
        <v>256.01904095444655</v>
      </c>
      <c r="AR672" s="669">
        <f>INDEX(Historical!$C$7:$C$1381,MATCH(B672,Historical!$B$7:$B$1403,0))*IF(AH672="n/a",1.03,IF(AH672&lt;0,1.01,IF(AH672&gt;10,1.1,(1+AH672/100))))</f>
        <v>1.1220000000000001</v>
      </c>
      <c r="AS672" s="910">
        <f t="shared" si="182"/>
        <v>1.2295998000000001</v>
      </c>
      <c r="AT672" s="910">
        <f t="shared" si="187"/>
        <v>1.3422311416800001</v>
      </c>
      <c r="AU672" s="910">
        <f t="shared" si="187"/>
        <v>1.4651795142578881</v>
      </c>
      <c r="AV672" s="910">
        <f t="shared" si="187"/>
        <v>1.5993899577639106</v>
      </c>
      <c r="AW672" s="669">
        <f t="shared" si="184"/>
        <v>6.758400413701799</v>
      </c>
      <c r="AX672" s="770">
        <f t="shared" si="185"/>
        <v>6.2129071646458902</v>
      </c>
      <c r="AY672" s="959">
        <v>0.77</v>
      </c>
      <c r="AZ672" s="896">
        <v>23.189999999999998</v>
      </c>
      <c r="BA672" s="896">
        <v>-12.389999999999999</v>
      </c>
      <c r="BB672" s="896">
        <v>-7.42</v>
      </c>
      <c r="BC672" s="896">
        <v>-0.13</v>
      </c>
      <c r="BE672" s="641">
        <v>1995</v>
      </c>
      <c r="BF672" s="922">
        <f t="shared" si="186"/>
        <v>2</v>
      </c>
      <c r="BG672" s="906">
        <v>19.5</v>
      </c>
    </row>
    <row r="673" spans="1:59" s="796" customFormat="1" ht="11.25" customHeight="1" x14ac:dyDescent="0.2">
      <c r="A673" s="664" t="s">
        <v>327</v>
      </c>
      <c r="B673" s="804" t="s">
        <v>328</v>
      </c>
      <c r="C673" s="957" t="s">
        <v>123</v>
      </c>
      <c r="D673" s="957" t="s">
        <v>4188</v>
      </c>
      <c r="E673" s="778">
        <v>46</v>
      </c>
      <c r="F673" s="1235">
        <v>49</v>
      </c>
      <c r="G673" s="1234" t="s">
        <v>37</v>
      </c>
      <c r="H673" s="1234" t="s">
        <v>37</v>
      </c>
      <c r="I673" s="789">
        <v>64.11</v>
      </c>
      <c r="J673" s="780">
        <f t="shared" si="172"/>
        <v>2.2461394478240524</v>
      </c>
      <c r="K673" s="781">
        <v>0.36</v>
      </c>
      <c r="L673" s="782">
        <v>4</v>
      </c>
      <c r="M673" s="783">
        <f t="shared" si="173"/>
        <v>1.44</v>
      </c>
      <c r="N673" s="784" t="s">
        <v>160</v>
      </c>
      <c r="O673" s="785">
        <v>0.35</v>
      </c>
      <c r="P673" s="786">
        <v>43749</v>
      </c>
      <c r="Q673" s="786">
        <v>43769</v>
      </c>
      <c r="R673" s="783">
        <f t="shared" si="174"/>
        <v>2.8571428571428599</v>
      </c>
      <c r="S673" s="721">
        <f>IF(INDEX(Historical!$D$7:$D$1379,MATCH(B673,Historical!$B$7:$B$1403,0))=0,"n/a",(INDEX(Historical!$C$7:$C$1381,MATCH(B673,Historical!$B$7:$B$1403,0))/INDEX(Historical!$D$7:$D$1379,MATCH(B673,Historical!$B$7:$B$1403,0))-1)*100)</f>
        <v>7.6335877862595325</v>
      </c>
      <c r="T673" s="721">
        <f>IF(INDEX(Historical!$F$7:$F$1372,MATCH(B673,Historical!$B$7:$B$1403,0))=0,"n/a",((INDEX(Historical!$C$7:$C$1381,MATCH(B673,Historical!$B$7:$B$1403,0))/INDEX(Historical!$F$7:$F$1372,MATCH(B673,Historical!$B$7:$B$1403,0)))^(1/3)-1)*100)</f>
        <v>7.8174021668855564</v>
      </c>
      <c r="U673" s="721">
        <f>IF(INDEX(Historical!$H$7:$H$1372,MATCH(B673,Historical!$B$7:$B$1403,0))=0,"n/a",((INDEX(Historical!$C$7:$C$1381,MATCH(B673,Historical!$B$7:$B$1403,0))/INDEX(Historical!$H$7:$H$1372,MATCH(B673,Historical!$B$7:$B$1403,0)))^(1/5)-1)*100)</f>
        <v>7.5470760365846212</v>
      </c>
      <c r="V673" s="721">
        <f>IF(INDEX(Historical!$O$7:$O$1372,MATCH(B673,Historical!$B$7:$B$1403,0))=0,"n/a",((INDEX(Historical!$C$7:$C$1381,MATCH(B673,Historical!$B$7:$B$1403,0))/INDEX(Historical!$O$7:$O$1372,MATCH(B673,Historical!$B$7:$B$1403,0)))^(1/10)-1)*100)</f>
        <v>5.7650851138196568</v>
      </c>
      <c r="W673" s="722">
        <f t="shared" si="175"/>
        <v>1.3091005401625904</v>
      </c>
      <c r="X673" s="723" t="str">
        <f t="shared" si="176"/>
        <v>n/a</v>
      </c>
      <c r="Y673" s="1155"/>
      <c r="Z673" s="780">
        <f t="shared" si="177"/>
        <v>58.775510204081627</v>
      </c>
      <c r="AA673" s="788">
        <f t="shared" si="178"/>
        <v>26.167346938775509</v>
      </c>
      <c r="AB673" s="782">
        <v>5</v>
      </c>
      <c r="AC673" s="789">
        <v>2.4500000000000002</v>
      </c>
      <c r="AD673" s="789">
        <v>1.69</v>
      </c>
      <c r="AE673" s="789">
        <v>1.49</v>
      </c>
      <c r="AF673" s="789">
        <v>5.88</v>
      </c>
      <c r="AG673" s="789">
        <v>23.5</v>
      </c>
      <c r="AH673" s="789">
        <v>-23.7</v>
      </c>
      <c r="AI673" s="789">
        <v>21.740000000000002</v>
      </c>
      <c r="AJ673" s="789">
        <v>-2.1999999999999997</v>
      </c>
      <c r="AK673" s="789">
        <v>15.53</v>
      </c>
      <c r="AL673" s="790">
        <v>8380</v>
      </c>
      <c r="AM673" s="791">
        <v>0.89999999999999991</v>
      </c>
      <c r="AN673" s="789">
        <v>1.8</v>
      </c>
      <c r="AO673" s="792">
        <f t="shared" si="179"/>
        <v>-16.374131454366836</v>
      </c>
      <c r="AP673" s="793">
        <f t="shared" si="180"/>
        <v>9.7932154844086732</v>
      </c>
      <c r="AQ673" s="794">
        <f t="shared" si="181"/>
        <v>161.50334605889842</v>
      </c>
      <c r="AR673" s="669">
        <f>INDEX(Historical!$C$7:$C$1381,MATCH(B673,Historical!$B$7:$B$1403,0))*IF(AH673="n/a",1.03,IF(AH673&lt;0,1.01,IF(AH673&gt;10,1.1,(1+AH673/100))))</f>
        <v>1.4240999999999999</v>
      </c>
      <c r="AS673" s="788">
        <f t="shared" si="182"/>
        <v>1.5665100000000001</v>
      </c>
      <c r="AT673" s="788">
        <f t="shared" si="187"/>
        <v>1.7231610000000002</v>
      </c>
      <c r="AU673" s="788">
        <f t="shared" si="187"/>
        <v>1.8954771000000004</v>
      </c>
      <c r="AV673" s="788">
        <f t="shared" si="187"/>
        <v>2.0850248100000006</v>
      </c>
      <c r="AW673" s="780">
        <f t="shared" si="184"/>
        <v>8.6942729100000005</v>
      </c>
      <c r="AX673" s="795">
        <f t="shared" si="185"/>
        <v>13.561492606457652</v>
      </c>
      <c r="AY673" s="960">
        <v>1.25</v>
      </c>
      <c r="AZ673" s="791">
        <v>20.059999999999999</v>
      </c>
      <c r="BA673" s="791">
        <v>-17.25</v>
      </c>
      <c r="BB673" s="791">
        <v>-13.4</v>
      </c>
      <c r="BC673" s="791">
        <v>-6.18</v>
      </c>
      <c r="BD673" s="933"/>
      <c r="BE673" s="641">
        <v>1975</v>
      </c>
      <c r="BF673" s="922">
        <f t="shared" si="186"/>
        <v>4</v>
      </c>
      <c r="BG673" s="847">
        <v>6</v>
      </c>
    </row>
    <row r="674" spans="1:59" ht="11.25" customHeight="1" x14ac:dyDescent="0.2">
      <c r="A674" s="887" t="s">
        <v>1605</v>
      </c>
      <c r="B674" s="899" t="s">
        <v>1606</v>
      </c>
      <c r="C674" s="957" t="s">
        <v>123</v>
      </c>
      <c r="D674" s="957" t="s">
        <v>4372</v>
      </c>
      <c r="E674" s="754">
        <v>9</v>
      </c>
      <c r="F674" s="1235">
        <v>454</v>
      </c>
      <c r="G674" s="1235" t="s">
        <v>106</v>
      </c>
      <c r="H674" s="1235" t="s">
        <v>106</v>
      </c>
      <c r="I674" s="898">
        <v>102.29</v>
      </c>
      <c r="J674" s="669">
        <f t="shared" si="172"/>
        <v>2.1507478736924432</v>
      </c>
      <c r="K674" s="901">
        <v>0.55000000000000004</v>
      </c>
      <c r="L674" s="911">
        <v>4</v>
      </c>
      <c r="M674" s="660">
        <f t="shared" si="173"/>
        <v>2.2000000000000002</v>
      </c>
      <c r="N674" s="894" t="s">
        <v>319</v>
      </c>
      <c r="O674" s="756">
        <v>0.5</v>
      </c>
      <c r="P674" s="636">
        <v>43538</v>
      </c>
      <c r="Q674" s="636">
        <v>43553</v>
      </c>
      <c r="R674" s="660">
        <f t="shared" si="174"/>
        <v>10.000000000000009</v>
      </c>
      <c r="S674" s="721">
        <f>IF(INDEX(Historical!$D$7:$D$1379,MATCH(B674,Historical!$B$7:$B$1403,0))=0,"n/a",(INDEX(Historical!$C$7:$C$1381,MATCH(B674,Historical!$B$7:$B$1403,0))/INDEX(Historical!$D$7:$D$1379,MATCH(B674,Historical!$B$7:$B$1403,0))-1)*100)</f>
        <v>10.000000000000009</v>
      </c>
      <c r="T674" s="721">
        <f>IF(INDEX(Historical!$F$7:$F$1372,MATCH(B674,Historical!$B$7:$B$1403,0))=0,"n/a",((INDEX(Historical!$C$7:$C$1381,MATCH(B674,Historical!$B$7:$B$1403,0))/INDEX(Historical!$F$7:$F$1372,MATCH(B674,Historical!$B$7:$B$1403,0)))^(1/3)-1)*100)</f>
        <v>10.064241629820891</v>
      </c>
      <c r="U674" s="721">
        <f>IF(INDEX(Historical!$H$7:$H$1372,MATCH(B674,Historical!$B$7:$B$1403,0))=0,"n/a",((INDEX(Historical!$C$7:$C$1381,MATCH(B674,Historical!$B$7:$B$1403,0))/INDEX(Historical!$H$7:$H$1372,MATCH(B674,Historical!$B$7:$B$1403,0)))^(1/5)-1)*100)</f>
        <v>9.4608784223157549</v>
      </c>
      <c r="V674" s="721">
        <f>IF(INDEX(Historical!$O$7:$O$1372,MATCH(B674,Historical!$B$7:$B$1403,0))=0,"n/a",((INDEX(Historical!$C$7:$C$1381,MATCH(B674,Historical!$B$7:$B$1403,0))/INDEX(Historical!$O$7:$O$1372,MATCH(B674,Historical!$B$7:$B$1403,0)))^(1/10)-1)*100)</f>
        <v>18.586777862780089</v>
      </c>
      <c r="W674" s="722">
        <f t="shared" si="175"/>
        <v>0.5090112171223129</v>
      </c>
      <c r="X674" s="723">
        <f t="shared" si="176"/>
        <v>0.58400484088368865</v>
      </c>
      <c r="Y674" s="688"/>
      <c r="Z674" s="669">
        <f t="shared" si="177"/>
        <v>21.276595744680854</v>
      </c>
      <c r="AA674" s="910">
        <f t="shared" si="178"/>
        <v>9.892649903288202</v>
      </c>
      <c r="AB674" s="911">
        <v>12</v>
      </c>
      <c r="AC674" s="889">
        <v>10.34</v>
      </c>
      <c r="AD674" s="889">
        <v>2.75</v>
      </c>
      <c r="AE674" s="889">
        <v>0.61</v>
      </c>
      <c r="AF674" s="889">
        <v>1.34</v>
      </c>
      <c r="AG674" s="889">
        <v>12.4</v>
      </c>
      <c r="AH674" s="889">
        <v>59.199999999999996</v>
      </c>
      <c r="AI674" s="889">
        <v>2.5</v>
      </c>
      <c r="AJ674" s="889">
        <v>16.2</v>
      </c>
      <c r="AK674" s="889">
        <v>3.5999999999999996</v>
      </c>
      <c r="AL674" s="902">
        <v>6720</v>
      </c>
      <c r="AM674" s="896">
        <v>0.5</v>
      </c>
      <c r="AN674" s="889">
        <v>0.32</v>
      </c>
      <c r="AO674" s="762">
        <f t="shared" si="179"/>
        <v>1.7189763927199966</v>
      </c>
      <c r="AP674" s="763">
        <f t="shared" si="180"/>
        <v>11.611626296008199</v>
      </c>
      <c r="AQ674" s="912">
        <f t="shared" si="181"/>
        <v>-23.243094062687632</v>
      </c>
      <c r="AR674" s="669">
        <f>INDEX(Historical!$C$7:$C$1381,MATCH(B674,Historical!$B$7:$B$1403,0))*IF(AH674="n/a",1.03,IF(AH674&lt;0,1.01,IF(AH674&gt;10,1.1,(1+AH674/100))))</f>
        <v>2.4200000000000004</v>
      </c>
      <c r="AS674" s="910">
        <f t="shared" si="182"/>
        <v>2.4805000000000001</v>
      </c>
      <c r="AT674" s="910">
        <f t="shared" si="187"/>
        <v>2.569798</v>
      </c>
      <c r="AU674" s="910">
        <f t="shared" si="187"/>
        <v>2.662310728</v>
      </c>
      <c r="AV674" s="910">
        <f t="shared" si="187"/>
        <v>2.758153914208</v>
      </c>
      <c r="AW674" s="669">
        <f t="shared" si="184"/>
        <v>12.890762642208001</v>
      </c>
      <c r="AX674" s="770">
        <f t="shared" si="185"/>
        <v>12.602172883183108</v>
      </c>
      <c r="AY674" s="959">
        <v>1.21</v>
      </c>
      <c r="AZ674" s="896">
        <v>23.810000000000002</v>
      </c>
      <c r="BA674" s="896">
        <v>-16.27</v>
      </c>
      <c r="BB674" s="896">
        <v>-12.75</v>
      </c>
      <c r="BC674" s="896">
        <v>-2.29</v>
      </c>
      <c r="BE674" s="641">
        <v>2011</v>
      </c>
      <c r="BF674" s="922">
        <f t="shared" si="186"/>
        <v>0</v>
      </c>
      <c r="BG674" s="906">
        <v>7.3999999999999995</v>
      </c>
    </row>
    <row r="675" spans="1:59" ht="11.25" customHeight="1" x14ac:dyDescent="0.2">
      <c r="A675" s="895" t="s">
        <v>762</v>
      </c>
      <c r="B675" s="899" t="s">
        <v>763</v>
      </c>
      <c r="C675" s="957" t="s">
        <v>112</v>
      </c>
      <c r="D675" s="957" t="s">
        <v>4338</v>
      </c>
      <c r="E675" s="754">
        <v>17</v>
      </c>
      <c r="F675" s="1235">
        <v>213</v>
      </c>
      <c r="G675" s="1235" t="s">
        <v>106</v>
      </c>
      <c r="H675" s="1235" t="s">
        <v>106</v>
      </c>
      <c r="I675" s="898">
        <v>90.26</v>
      </c>
      <c r="J675" s="669">
        <f t="shared" si="172"/>
        <v>1.794814978949701</v>
      </c>
      <c r="K675" s="901">
        <v>0.40500000000000003</v>
      </c>
      <c r="L675" s="911">
        <v>4</v>
      </c>
      <c r="M675" s="660">
        <f t="shared" si="173"/>
        <v>1.62</v>
      </c>
      <c r="N675" s="894" t="s">
        <v>219</v>
      </c>
      <c r="O675" s="756">
        <v>0.375</v>
      </c>
      <c r="P675" s="885">
        <v>43738</v>
      </c>
      <c r="Q675" s="885">
        <v>43753</v>
      </c>
      <c r="R675" s="660">
        <f t="shared" si="174"/>
        <v>8.0000000000000071</v>
      </c>
      <c r="S675" s="721">
        <f>IF(INDEX(Historical!$D$7:$D$1379,MATCH(B675,Historical!$B$7:$B$1403,0))=0,"n/a",(INDEX(Historical!$C$7:$C$1381,MATCH(B675,Historical!$B$7:$B$1403,0))/INDEX(Historical!$D$7:$D$1379,MATCH(B675,Historical!$B$7:$B$1403,0))-1)*100)</f>
        <v>8.5106382978723527</v>
      </c>
      <c r="T675" s="721">
        <f>IF(INDEX(Historical!$F$7:$F$1372,MATCH(B675,Historical!$B$7:$B$1403,0))=0,"n/a",((INDEX(Historical!$C$7:$C$1381,MATCH(B675,Historical!$B$7:$B$1403,0))/INDEX(Historical!$F$7:$F$1372,MATCH(B675,Historical!$B$7:$B$1403,0)))^(1/3)-1)*100)</f>
        <v>7.8393347418176162</v>
      </c>
      <c r="U675" s="721">
        <f>IF(INDEX(Historical!$H$7:$H$1372,MATCH(B675,Historical!$B$7:$B$1403,0))=0,"n/a",((INDEX(Historical!$C$7:$C$1381,MATCH(B675,Historical!$B$7:$B$1403,0))/INDEX(Historical!$H$7:$H$1372,MATCH(B675,Historical!$B$7:$B$1403,0)))^(1/5)-1)*100)</f>
        <v>7.6160662792411182</v>
      </c>
      <c r="V675" s="721">
        <f>IF(INDEX(Historical!$O$7:$O$1372,MATCH(B675,Historical!$B$7:$B$1403,0))=0,"n/a",((INDEX(Historical!$C$7:$C$1381,MATCH(B675,Historical!$B$7:$B$1403,0))/INDEX(Historical!$O$7:$O$1372,MATCH(B675,Historical!$B$7:$B$1403,0)))^(1/10)-1)*100)</f>
        <v>7.2476497804153217</v>
      </c>
      <c r="W675" s="722">
        <f t="shared" si="175"/>
        <v>1.0508325470997972</v>
      </c>
      <c r="X675" s="723">
        <f t="shared" si="176"/>
        <v>0.45065480942255132</v>
      </c>
      <c r="Y675" s="899"/>
      <c r="Z675" s="669">
        <f t="shared" si="177"/>
        <v>48.648648648648653</v>
      </c>
      <c r="AA675" s="910">
        <f t="shared" si="178"/>
        <v>27.105105105105107</v>
      </c>
      <c r="AB675" s="911">
        <v>12</v>
      </c>
      <c r="AC675" s="889">
        <v>3.33</v>
      </c>
      <c r="AD675" s="889">
        <v>3.56</v>
      </c>
      <c r="AE675" s="889">
        <v>2.79</v>
      </c>
      <c r="AF675" s="889">
        <v>3.56</v>
      </c>
      <c r="AG675" s="889">
        <v>13.4</v>
      </c>
      <c r="AH675" s="889">
        <v>5.5</v>
      </c>
      <c r="AI675" s="889">
        <v>9.41</v>
      </c>
      <c r="AJ675" s="889">
        <v>16.900000000000002</v>
      </c>
      <c r="AK675" s="889">
        <v>7.61</v>
      </c>
      <c r="AL675" s="902">
        <v>28710</v>
      </c>
      <c r="AM675" s="896">
        <v>0.1</v>
      </c>
      <c r="AN675" s="889">
        <v>1.07</v>
      </c>
      <c r="AO675" s="762">
        <f t="shared" si="179"/>
        <v>-17.694223846914287</v>
      </c>
      <c r="AP675" s="763">
        <f t="shared" si="180"/>
        <v>9.4108812581908197</v>
      </c>
      <c r="AQ675" s="912">
        <f t="shared" si="181"/>
        <v>107.09007613346979</v>
      </c>
      <c r="AR675" s="669">
        <f>INDEX(Historical!$C$7:$C$1381,MATCH(B675,Historical!$B$7:$B$1403,0))*IF(AH675="n/a",1.03,IF(AH675&lt;0,1.01,IF(AH675&gt;10,1.1,(1+AH675/100))))</f>
        <v>1.61415</v>
      </c>
      <c r="AS675" s="910">
        <f t="shared" si="182"/>
        <v>1.7660415150000002</v>
      </c>
      <c r="AT675" s="910">
        <f t="shared" si="187"/>
        <v>1.9004372742915003</v>
      </c>
      <c r="AU675" s="910">
        <f t="shared" si="187"/>
        <v>2.0450605508650836</v>
      </c>
      <c r="AV675" s="910">
        <f t="shared" si="187"/>
        <v>2.2006896587859166</v>
      </c>
      <c r="AW675" s="669">
        <f t="shared" si="184"/>
        <v>9.5263789989424996</v>
      </c>
      <c r="AX675" s="770">
        <f t="shared" si="185"/>
        <v>10.554375137317194</v>
      </c>
      <c r="AY675" s="959">
        <v>0.49</v>
      </c>
      <c r="AZ675" s="896">
        <v>18.559999999999999</v>
      </c>
      <c r="BA675" s="896">
        <v>-10.549999999999999</v>
      </c>
      <c r="BB675" s="896">
        <v>-3.81</v>
      </c>
      <c r="BC675" s="896">
        <v>1.66</v>
      </c>
      <c r="BE675" s="641">
        <v>2003</v>
      </c>
      <c r="BF675" s="922">
        <f t="shared" si="186"/>
        <v>1</v>
      </c>
      <c r="BG675" s="906">
        <v>4.8</v>
      </c>
    </row>
    <row r="676" spans="1:59" ht="11.25" customHeight="1" x14ac:dyDescent="0.2">
      <c r="A676" s="895" t="s">
        <v>750</v>
      </c>
      <c r="B676" s="899" t="s">
        <v>751</v>
      </c>
      <c r="C676" s="957" t="s">
        <v>112</v>
      </c>
      <c r="D676" s="957" t="s">
        <v>4361</v>
      </c>
      <c r="E676" s="754">
        <v>15</v>
      </c>
      <c r="F676" s="1235">
        <v>255</v>
      </c>
      <c r="G676" s="1235" t="s">
        <v>37</v>
      </c>
      <c r="H676" s="1235" t="s">
        <v>37</v>
      </c>
      <c r="I676" s="898">
        <v>188.56</v>
      </c>
      <c r="J676" s="669">
        <f t="shared" si="172"/>
        <v>1.9993635977938056</v>
      </c>
      <c r="K676" s="901">
        <v>0.9425</v>
      </c>
      <c r="L676" s="911">
        <v>4</v>
      </c>
      <c r="M676" s="660">
        <f t="shared" si="173"/>
        <v>3.77</v>
      </c>
      <c r="N676" s="894" t="s">
        <v>693</v>
      </c>
      <c r="O676" s="756">
        <v>0.86750000000000005</v>
      </c>
      <c r="P676" s="636">
        <v>43564</v>
      </c>
      <c r="Q676" s="636">
        <v>43594</v>
      </c>
      <c r="R676" s="660">
        <f t="shared" si="174"/>
        <v>8.64553314121037</v>
      </c>
      <c r="S676" s="721">
        <f>IF(INDEX(Historical!$D$7:$D$1379,MATCH(B676,Historical!$B$7:$B$1403,0))=0,"n/a",(INDEX(Historical!$C$7:$C$1381,MATCH(B676,Historical!$B$7:$B$1403,0))/INDEX(Historical!$D$7:$D$1379,MATCH(B676,Historical!$B$7:$B$1403,0))-1)*100)</f>
        <v>8.6764705882352864</v>
      </c>
      <c r="T676" s="721">
        <f>IF(INDEX(Historical!$F$7:$F$1372,MATCH(B676,Historical!$B$7:$B$1403,0))=0,"n/a",((INDEX(Historical!$C$7:$C$1381,MATCH(B676,Historical!$B$7:$B$1403,0))/INDEX(Historical!$F$7:$F$1372,MATCH(B676,Historical!$B$7:$B$1403,0)))^(1/3)-1)*100)</f>
        <v>8.8187347633714719</v>
      </c>
      <c r="U676" s="721">
        <f>IF(INDEX(Historical!$H$7:$H$1372,MATCH(B676,Historical!$B$7:$B$1403,0))=0,"n/a",((INDEX(Historical!$C$7:$C$1381,MATCH(B676,Historical!$B$7:$B$1403,0))/INDEX(Historical!$H$7:$H$1372,MATCH(B676,Historical!$B$7:$B$1403,0)))^(1/5)-1)*100)</f>
        <v>9.3343580935910886</v>
      </c>
      <c r="V676" s="721">
        <f>IF(INDEX(Historical!$O$7:$O$1372,MATCH(B676,Historical!$B$7:$B$1403,0))=0,"n/a",((INDEX(Historical!$C$7:$C$1381,MATCH(B676,Historical!$B$7:$B$1403,0))/INDEX(Historical!$O$7:$O$1372,MATCH(B676,Historical!$B$7:$B$1403,0)))^(1/10)-1)*100)</f>
        <v>11.810581783377305</v>
      </c>
      <c r="W676" s="722">
        <f t="shared" si="175"/>
        <v>0.79033855103807371</v>
      </c>
      <c r="X676" s="723">
        <f t="shared" si="176"/>
        <v>0.82604938881337064</v>
      </c>
      <c r="Y676" s="899"/>
      <c r="Z676" s="669">
        <f t="shared" si="177"/>
        <v>31.601005867560772</v>
      </c>
      <c r="AA676" s="910">
        <f t="shared" si="178"/>
        <v>15.805532271584243</v>
      </c>
      <c r="AB676" s="911">
        <v>12</v>
      </c>
      <c r="AC676" s="889">
        <v>11.93</v>
      </c>
      <c r="AD676" s="889">
        <v>1.22</v>
      </c>
      <c r="AE676" s="889">
        <v>1.81</v>
      </c>
      <c r="AF676" s="889">
        <v>4.3099999999999996</v>
      </c>
      <c r="AG676" s="889">
        <v>27.200000000000003</v>
      </c>
      <c r="AH676" s="889">
        <v>17.599999999999998</v>
      </c>
      <c r="AI676" s="889">
        <v>11.21</v>
      </c>
      <c r="AJ676" s="889">
        <v>11.3</v>
      </c>
      <c r="AK676" s="889">
        <v>12.91</v>
      </c>
      <c r="AL676" s="902">
        <v>52680</v>
      </c>
      <c r="AM676" s="896">
        <v>0.2</v>
      </c>
      <c r="AN676" s="889">
        <v>0.39</v>
      </c>
      <c r="AO676" s="762">
        <f t="shared" si="179"/>
        <v>-4.4718105801993477</v>
      </c>
      <c r="AP676" s="763">
        <f t="shared" si="180"/>
        <v>11.333721691384895</v>
      </c>
      <c r="AQ676" s="912">
        <f t="shared" si="181"/>
        <v>74.001078017769231</v>
      </c>
      <c r="AR676" s="669">
        <f>INDEX(Historical!$C$7:$C$1381,MATCH(B676,Historical!$B$7:$B$1403,0))*IF(AH676="n/a",1.03,IF(AH676&lt;0,1.01,IF(AH676&gt;10,1.1,(1+AH676/100))))</f>
        <v>4.0644999999999998</v>
      </c>
      <c r="AS676" s="910">
        <f t="shared" si="182"/>
        <v>4.4709500000000002</v>
      </c>
      <c r="AT676" s="910">
        <f t="shared" si="187"/>
        <v>4.9180450000000002</v>
      </c>
      <c r="AU676" s="910">
        <f t="shared" si="187"/>
        <v>5.4098495000000009</v>
      </c>
      <c r="AV676" s="910">
        <f t="shared" si="187"/>
        <v>5.9508344500000012</v>
      </c>
      <c r="AW676" s="669">
        <f t="shared" si="184"/>
        <v>24.814178950000002</v>
      </c>
      <c r="AX676" s="770">
        <f t="shared" si="185"/>
        <v>13.159831857233772</v>
      </c>
      <c r="AY676" s="959">
        <v>0.8</v>
      </c>
      <c r="AZ676" s="896">
        <v>11.15</v>
      </c>
      <c r="BA676" s="896">
        <v>-19.239999999999998</v>
      </c>
      <c r="BB676" s="896">
        <v>-15.57</v>
      </c>
      <c r="BC676" s="896">
        <v>-5.88</v>
      </c>
      <c r="BE676" s="641">
        <v>2005</v>
      </c>
      <c r="BF676" s="922">
        <f t="shared" si="186"/>
        <v>1</v>
      </c>
      <c r="BG676" s="906">
        <v>10.199999999999999</v>
      </c>
    </row>
    <row r="677" spans="1:59" ht="11.25" customHeight="1" x14ac:dyDescent="0.2">
      <c r="A677" s="895" t="s">
        <v>1617</v>
      </c>
      <c r="B677" s="899" t="s">
        <v>1618</v>
      </c>
      <c r="C677" s="957" t="s">
        <v>246</v>
      </c>
      <c r="D677" s="957" t="s">
        <v>4369</v>
      </c>
      <c r="E677" s="754">
        <v>7</v>
      </c>
      <c r="F677" s="1235">
        <v>659</v>
      </c>
      <c r="G677" s="1207" t="s">
        <v>106</v>
      </c>
      <c r="H677" s="1207" t="s">
        <v>106</v>
      </c>
      <c r="I677" s="898">
        <v>19.13</v>
      </c>
      <c r="J677" s="669">
        <f t="shared" si="172"/>
        <v>2.7182435964453742</v>
      </c>
      <c r="K677" s="901">
        <v>0.13</v>
      </c>
      <c r="L677" s="911">
        <v>4</v>
      </c>
      <c r="M677" s="660">
        <f t="shared" si="173"/>
        <v>0.52</v>
      </c>
      <c r="N677" s="894" t="s">
        <v>606</v>
      </c>
      <c r="O677" s="756">
        <v>0.11</v>
      </c>
      <c r="P677" s="636">
        <v>43530</v>
      </c>
      <c r="Q677" s="636">
        <v>43545</v>
      </c>
      <c r="R677" s="660">
        <f t="shared" si="174"/>
        <v>18.181818181818183</v>
      </c>
      <c r="S677" s="721">
        <f>IF(INDEX(Historical!$D$7:$D$1379,MATCH(B677,Historical!$B$7:$B$1403,0))=0,"n/a",(INDEX(Historical!$C$7:$C$1381,MATCH(B677,Historical!$B$7:$B$1403,0))/INDEX(Historical!$D$7:$D$1379,MATCH(B677,Historical!$B$7:$B$1403,0))-1)*100)</f>
        <v>18.181818181818187</v>
      </c>
      <c r="T677" s="721">
        <f>IF(INDEX(Historical!$F$7:$F$1372,MATCH(B677,Historical!$B$7:$B$1403,0))=0,"n/a",((INDEX(Historical!$C$7:$C$1381,MATCH(B677,Historical!$B$7:$B$1403,0))/INDEX(Historical!$F$7:$F$1372,MATCH(B677,Historical!$B$7:$B$1403,0)))^(1/3)-1)*100)</f>
        <v>22.917892127880691</v>
      </c>
      <c r="U677" s="721">
        <f>IF(INDEX(Historical!$H$7:$H$1372,MATCH(B677,Historical!$B$7:$B$1403,0))=0,"n/a",((INDEX(Historical!$C$7:$C$1381,MATCH(B677,Historical!$B$7:$B$1403,0))/INDEX(Historical!$H$7:$H$1372,MATCH(B677,Historical!$B$7:$B$1403,0)))^(1/5)-1)*100)</f>
        <v>21.058327510759469</v>
      </c>
      <c r="V677" s="721" t="str">
        <f>IF(INDEX(Historical!$O$7:$O$1372,MATCH(B677,Historical!$B$7:$B$1403,0))=0,"n/a",((INDEX(Historical!$C$7:$C$1381,MATCH(B677,Historical!$B$7:$B$1403,0))/INDEX(Historical!$O$7:$O$1372,MATCH(B677,Historical!$B$7:$B$1403,0)))^(1/10)-1)*100)</f>
        <v>n/a</v>
      </c>
      <c r="W677" s="722" t="str">
        <f t="shared" si="175"/>
        <v>n/a</v>
      </c>
      <c r="X677" s="723">
        <f t="shared" si="176"/>
        <v>1.442351199367087</v>
      </c>
      <c r="Y677" s="679"/>
      <c r="Z677" s="669">
        <f t="shared" si="177"/>
        <v>36.879432624113477</v>
      </c>
      <c r="AA677" s="910">
        <f t="shared" si="178"/>
        <v>13.567375886524824</v>
      </c>
      <c r="AB677" s="911">
        <v>12</v>
      </c>
      <c r="AC677" s="889">
        <v>1.41</v>
      </c>
      <c r="AD677" s="889">
        <v>0.96</v>
      </c>
      <c r="AE677" s="889">
        <v>1.31</v>
      </c>
      <c r="AF677" s="889">
        <v>6.38</v>
      </c>
      <c r="AG677" s="889">
        <v>44.6</v>
      </c>
      <c r="AH677" s="889">
        <v>33.4</v>
      </c>
      <c r="AI677" s="889">
        <v>6.4799999999999995</v>
      </c>
      <c r="AJ677" s="889">
        <v>14.6</v>
      </c>
      <c r="AK677" s="889">
        <v>14.180000000000001</v>
      </c>
      <c r="AL677" s="902">
        <v>601.26</v>
      </c>
      <c r="AM677" s="896">
        <v>0.70000000000000007</v>
      </c>
      <c r="AN677" s="889">
        <v>0.96</v>
      </c>
      <c r="AO677" s="762">
        <f t="shared" si="179"/>
        <v>10.209195220680021</v>
      </c>
      <c r="AP677" s="763">
        <f t="shared" si="180"/>
        <v>23.776571107204845</v>
      </c>
      <c r="AQ677" s="912">
        <f t="shared" si="181"/>
        <v>96.140378477624893</v>
      </c>
      <c r="AR677" s="669">
        <f>INDEX(Historical!$C$7:$C$1381,MATCH(B677,Historical!$B$7:$B$1403,0))*IF(AH677="n/a",1.03,IF(AH677&lt;0,1.01,IF(AH677&gt;10,1.1,(1+AH677/100))))</f>
        <v>0.57200000000000006</v>
      </c>
      <c r="AS677" s="910">
        <f t="shared" si="182"/>
        <v>0.6090656000000001</v>
      </c>
      <c r="AT677" s="910">
        <f t="shared" si="187"/>
        <v>0.66997216000000015</v>
      </c>
      <c r="AU677" s="910">
        <f t="shared" si="187"/>
        <v>0.73696937600000023</v>
      </c>
      <c r="AV677" s="910">
        <f t="shared" si="187"/>
        <v>0.8106663136000003</v>
      </c>
      <c r="AW677" s="669">
        <f t="shared" si="184"/>
        <v>3.3986734496000013</v>
      </c>
      <c r="AX677" s="770">
        <f t="shared" si="185"/>
        <v>17.766196809200217</v>
      </c>
      <c r="AY677" s="959">
        <v>0.69</v>
      </c>
      <c r="AZ677" s="896">
        <v>4.78</v>
      </c>
      <c r="BA677" s="896">
        <v>-29.509999999999998</v>
      </c>
      <c r="BB677" s="896">
        <v>-10.48</v>
      </c>
      <c r="BC677" s="896">
        <v>-11.72</v>
      </c>
      <c r="BE677" s="641">
        <v>2013</v>
      </c>
      <c r="BF677" s="922">
        <f t="shared" si="186"/>
        <v>0</v>
      </c>
      <c r="BG677" s="906">
        <v>10.6</v>
      </c>
    </row>
    <row r="678" spans="1:59" ht="11.25" customHeight="1" x14ac:dyDescent="0.2">
      <c r="A678" s="905" t="s">
        <v>4430</v>
      </c>
      <c r="B678" s="899" t="s">
        <v>3958</v>
      </c>
      <c r="C678" s="957" t="s">
        <v>108</v>
      </c>
      <c r="D678" s="957" t="s">
        <v>4347</v>
      </c>
      <c r="E678" s="754">
        <v>6</v>
      </c>
      <c r="F678" s="1235">
        <v>793</v>
      </c>
      <c r="G678" s="1235" t="s">
        <v>106</v>
      </c>
      <c r="H678" s="1235" t="s">
        <v>106</v>
      </c>
      <c r="I678" s="898">
        <v>6.45</v>
      </c>
      <c r="J678" s="669">
        <f t="shared" si="172"/>
        <v>3.1007751937984498</v>
      </c>
      <c r="K678" s="901">
        <v>0.05</v>
      </c>
      <c r="L678" s="911">
        <v>4</v>
      </c>
      <c r="M678" s="660">
        <f t="shared" si="173"/>
        <v>0.2</v>
      </c>
      <c r="N678" s="894" t="s">
        <v>224</v>
      </c>
      <c r="O678" s="756">
        <v>4.4999999999999998E-2</v>
      </c>
      <c r="P678" s="885">
        <v>43837</v>
      </c>
      <c r="Q678" s="885">
        <v>43850</v>
      </c>
      <c r="R678" s="660">
        <f t="shared" si="174"/>
        <v>11.111111111111121</v>
      </c>
      <c r="S678" s="721">
        <f>IF(INDEX(Historical!$D$7:$D$1379,MATCH(B678,Historical!$B$7:$B$1403,0))=0,"n/a",(INDEX(Historical!$C$7:$C$1381,MATCH(B678,Historical!$B$7:$B$1403,0))/INDEX(Historical!$D$7:$D$1379,MATCH(B678,Historical!$B$7:$B$1403,0))-1)*100)</f>
        <v>30.76923076923077</v>
      </c>
      <c r="T678" s="721">
        <f>IF(INDEX(Historical!$F$7:$F$1372,MATCH(B678,Historical!$B$7:$B$1403,0))=0,"n/a",((INDEX(Historical!$C$7:$C$1381,MATCH(B678,Historical!$B$7:$B$1403,0))/INDEX(Historical!$F$7:$F$1372,MATCH(B678,Historical!$B$7:$B$1403,0)))^(1/3)-1)*100)</f>
        <v>29.931885166802896</v>
      </c>
      <c r="U678" s="721" t="str">
        <f>IF(INDEX(Historical!$H$7:$H$1372,MATCH(B678,Historical!$B$7:$B$1403,0))=0,"n/a",((INDEX(Historical!$C$7:$C$1381,MATCH(B678,Historical!$B$7:$B$1403,0))/INDEX(Historical!$H$7:$H$1372,MATCH(B678,Historical!$B$7:$B$1403,0)))^(1/5)-1)*100)</f>
        <v>n/a</v>
      </c>
      <c r="V678" s="721" t="str">
        <f>IF(INDEX(Historical!$O$7:$O$1372,MATCH(B678,Historical!$B$7:$B$1403,0))=0,"n/a",((INDEX(Historical!$C$7:$C$1381,MATCH(B678,Historical!$B$7:$B$1403,0))/INDEX(Historical!$O$7:$O$1372,MATCH(B678,Historical!$B$7:$B$1403,0)))^(1/10)-1)*100)</f>
        <v>n/a</v>
      </c>
      <c r="W678" s="722" t="str">
        <f t="shared" si="175"/>
        <v>n/a</v>
      </c>
      <c r="X678" s="723" t="str">
        <f t="shared" si="176"/>
        <v>n/a</v>
      </c>
      <c r="Y678" s="900"/>
      <c r="Z678" s="669">
        <f t="shared" si="177"/>
        <v>26.666666666666668</v>
      </c>
      <c r="AA678" s="910">
        <f t="shared" si="178"/>
        <v>8.6</v>
      </c>
      <c r="AB678" s="911">
        <v>3</v>
      </c>
      <c r="AC678" s="889">
        <v>0.75</v>
      </c>
      <c r="AD678" s="889">
        <v>0.71</v>
      </c>
      <c r="AE678" s="889">
        <v>2.86</v>
      </c>
      <c r="AF678" s="889">
        <v>1</v>
      </c>
      <c r="AG678" s="889">
        <v>12.2</v>
      </c>
      <c r="AH678" s="889">
        <v>39.6</v>
      </c>
      <c r="AI678" s="889">
        <v>-11.110000000000001</v>
      </c>
      <c r="AJ678" s="889">
        <v>-2.6</v>
      </c>
      <c r="AK678" s="889">
        <v>12</v>
      </c>
      <c r="AL678" s="902">
        <v>144.93</v>
      </c>
      <c r="AM678" s="896">
        <v>1</v>
      </c>
      <c r="AN678" s="889">
        <v>0.2</v>
      </c>
      <c r="AO678" s="762" t="str">
        <f t="shared" si="179"/>
        <v>n/a</v>
      </c>
      <c r="AP678" s="763" t="str">
        <f t="shared" si="180"/>
        <v>n/a</v>
      </c>
      <c r="AQ678" s="912">
        <f t="shared" si="181"/>
        <v>-38.175876696695298</v>
      </c>
      <c r="AR678" s="669">
        <f>INDEX(Historical!$C$7:$C$1381,MATCH(B678,Historical!$B$7:$B$1403,0))*IF(AH678="n/a",1.03,IF(AH678&lt;0,1.01,IF(AH678&gt;10,1.1,(1+AH678/100))))</f>
        <v>0.18700000000000003</v>
      </c>
      <c r="AS678" s="910">
        <f t="shared" si="182"/>
        <v>0.18887000000000004</v>
      </c>
      <c r="AT678" s="910">
        <f t="shared" si="187"/>
        <v>0.20775700000000005</v>
      </c>
      <c r="AU678" s="910">
        <f t="shared" si="187"/>
        <v>0.22853270000000009</v>
      </c>
      <c r="AV678" s="910">
        <f t="shared" si="187"/>
        <v>0.25138597000000013</v>
      </c>
      <c r="AW678" s="669">
        <f t="shared" si="184"/>
        <v>1.0635456700000003</v>
      </c>
      <c r="AX678" s="770">
        <f t="shared" si="185"/>
        <v>16.489080155038767</v>
      </c>
      <c r="AY678" s="959">
        <v>0.65</v>
      </c>
      <c r="AZ678" s="896">
        <v>-1.83</v>
      </c>
      <c r="BA678" s="896">
        <v>-25.86</v>
      </c>
      <c r="BB678" s="896">
        <v>-15.229999999999999</v>
      </c>
      <c r="BC678" s="896">
        <v>-15.690000000000001</v>
      </c>
      <c r="BE678" s="641">
        <v>2015</v>
      </c>
      <c r="BF678" s="922">
        <f t="shared" si="186"/>
        <v>0</v>
      </c>
      <c r="BG678" s="906">
        <v>1.5</v>
      </c>
    </row>
    <row r="679" spans="1:59" ht="11.25" customHeight="1" x14ac:dyDescent="0.2">
      <c r="A679" s="905" t="s">
        <v>4091</v>
      </c>
      <c r="B679" s="899" t="s">
        <v>4092</v>
      </c>
      <c r="C679" s="957" t="s">
        <v>108</v>
      </c>
      <c r="D679" s="957" t="s">
        <v>4351</v>
      </c>
      <c r="E679" s="754">
        <v>5</v>
      </c>
      <c r="F679" s="1235">
        <v>843</v>
      </c>
      <c r="G679" s="1158" t="s">
        <v>106</v>
      </c>
      <c r="H679" s="1158" t="s">
        <v>106</v>
      </c>
      <c r="I679" s="898">
        <v>22.91</v>
      </c>
      <c r="J679" s="669">
        <f t="shared" si="172"/>
        <v>9.7773897861195991</v>
      </c>
      <c r="K679" s="901">
        <v>0.56000000000000005</v>
      </c>
      <c r="L679" s="911">
        <v>4</v>
      </c>
      <c r="M679" s="660">
        <f t="shared" si="173"/>
        <v>2.2400000000000002</v>
      </c>
      <c r="N679" s="894" t="s">
        <v>288</v>
      </c>
      <c r="O679" s="756">
        <v>0.55000000000000004</v>
      </c>
      <c r="P679" s="885">
        <v>43720</v>
      </c>
      <c r="Q679" s="885">
        <v>43734</v>
      </c>
      <c r="R679" s="660">
        <f t="shared" si="174"/>
        <v>1.8181818181818195</v>
      </c>
      <c r="S679" s="721">
        <f>IF(INDEX(Historical!$D$7:$D$1379,MATCH(B679,Historical!$B$7:$B$1403,0))=0,"n/a",(INDEX(Historical!$C$7:$C$1381,MATCH(B679,Historical!$B$7:$B$1403,0))/INDEX(Historical!$D$7:$D$1379,MATCH(B679,Historical!$B$7:$B$1403,0))-1)*100)</f>
        <v>5.8252427184465994</v>
      </c>
      <c r="T679" s="721">
        <f>IF(INDEX(Historical!$F$7:$F$1372,MATCH(B679,Historical!$B$7:$B$1403,0))=0,"n/a",((INDEX(Historical!$C$7:$C$1381,MATCH(B679,Historical!$B$7:$B$1403,0))/INDEX(Historical!$F$7:$F$1372,MATCH(B679,Historical!$B$7:$B$1403,0)))^(1/3)-1)*100)</f>
        <v>8.6431937830855787</v>
      </c>
      <c r="U679" s="721" t="str">
        <f>IF(INDEX(Historical!$H$7:$H$1372,MATCH(B679,Historical!$B$7:$B$1403,0))=0,"n/a",((INDEX(Historical!$C$7:$C$1381,MATCH(B679,Historical!$B$7:$B$1403,0))/INDEX(Historical!$H$7:$H$1372,MATCH(B679,Historical!$B$7:$B$1403,0)))^(1/5)-1)*100)</f>
        <v>n/a</v>
      </c>
      <c r="V679" s="721" t="str">
        <f>IF(INDEX(Historical!$O$7:$O$1372,MATCH(B679,Historical!$B$7:$B$1403,0))=0,"n/a",((INDEX(Historical!$C$7:$C$1381,MATCH(B679,Historical!$B$7:$B$1403,0))/INDEX(Historical!$O$7:$O$1372,MATCH(B679,Historical!$B$7:$B$1403,0)))^(1/10)-1)*100)</f>
        <v>n/a</v>
      </c>
      <c r="W679" s="722" t="str">
        <f t="shared" si="175"/>
        <v>n/a</v>
      </c>
      <c r="X679" s="723" t="str">
        <f t="shared" si="176"/>
        <v>n/a</v>
      </c>
      <c r="Y679" s="900"/>
      <c r="Z679" s="669">
        <f t="shared" si="177"/>
        <v>51.141552511415533</v>
      </c>
      <c r="AA679" s="910">
        <f t="shared" si="178"/>
        <v>5.230593607305936</v>
      </c>
      <c r="AB679" s="911">
        <v>2</v>
      </c>
      <c r="AC679" s="889">
        <v>4.38</v>
      </c>
      <c r="AD679" s="889" t="s">
        <v>136</v>
      </c>
      <c r="AE679" s="889">
        <v>4.76</v>
      </c>
      <c r="AF679" s="889">
        <v>0.91</v>
      </c>
      <c r="AG679" s="889" t="s">
        <v>136</v>
      </c>
      <c r="AH679" s="889">
        <v>104.89999999999999</v>
      </c>
      <c r="AI679" s="889">
        <v>-57.099999999999994</v>
      </c>
      <c r="AJ679" s="889">
        <v>16.38</v>
      </c>
      <c r="AK679" s="889" t="s">
        <v>136</v>
      </c>
      <c r="AL679" s="902">
        <v>256.18</v>
      </c>
      <c r="AM679" s="896">
        <v>18.75</v>
      </c>
      <c r="AN679" s="889" t="s">
        <v>136</v>
      </c>
      <c r="AO679" s="762" t="str">
        <f t="shared" si="179"/>
        <v>n/a</v>
      </c>
      <c r="AP679" s="763" t="str">
        <f t="shared" si="180"/>
        <v>n/a</v>
      </c>
      <c r="AQ679" s="912">
        <f t="shared" si="181"/>
        <v>-54.005603323649169</v>
      </c>
      <c r="AR679" s="669">
        <f>INDEX(Historical!$C$7:$C$1381,MATCH(B679,Historical!$B$7:$B$1403,0))*IF(AH679="n/a",1.03,IF(AH679&lt;0,1.01,IF(AH679&gt;10,1.1,(1+AH679/100))))</f>
        <v>2.3980000000000006</v>
      </c>
      <c r="AS679" s="910">
        <f t="shared" si="182"/>
        <v>2.4219800000000005</v>
      </c>
      <c r="AT679" s="910">
        <f t="shared" si="187"/>
        <v>2.4946394000000005</v>
      </c>
      <c r="AU679" s="910">
        <f t="shared" si="187"/>
        <v>2.5694785820000008</v>
      </c>
      <c r="AV679" s="910">
        <f t="shared" si="187"/>
        <v>2.6465629394600008</v>
      </c>
      <c r="AW679" s="669">
        <f t="shared" si="184"/>
        <v>12.530660921460003</v>
      </c>
      <c r="AX679" s="770">
        <f t="shared" si="185"/>
        <v>54.695158976254923</v>
      </c>
      <c r="AY679" s="959" t="s">
        <v>136</v>
      </c>
      <c r="AZ679" s="896">
        <v>3.81</v>
      </c>
      <c r="BA679" s="896">
        <v>-20.169999999999998</v>
      </c>
      <c r="BB679" s="896">
        <v>-13.44</v>
      </c>
      <c r="BC679" s="896">
        <v>-9.1</v>
      </c>
      <c r="BE679" s="641">
        <v>2015</v>
      </c>
      <c r="BF679" s="922">
        <f t="shared" si="186"/>
        <v>0</v>
      </c>
      <c r="BG679" s="906" t="s">
        <v>136</v>
      </c>
    </row>
    <row r="680" spans="1:59" ht="11.25" customHeight="1" x14ac:dyDescent="0.2">
      <c r="A680" s="895" t="s">
        <v>1627</v>
      </c>
      <c r="B680" s="899" t="s">
        <v>1628</v>
      </c>
      <c r="C680" s="957" t="s">
        <v>108</v>
      </c>
      <c r="D680" s="957" t="s">
        <v>4355</v>
      </c>
      <c r="E680" s="754">
        <v>9</v>
      </c>
      <c r="F680" s="1235">
        <v>469</v>
      </c>
      <c r="G680" s="1235" t="s">
        <v>106</v>
      </c>
      <c r="H680" s="1235" t="s">
        <v>106</v>
      </c>
      <c r="I680" s="898">
        <v>30.76</v>
      </c>
      <c r="J680" s="669">
        <f t="shared" si="172"/>
        <v>3.9011703511053311</v>
      </c>
      <c r="K680" s="901">
        <v>0.3</v>
      </c>
      <c r="L680" s="911">
        <v>4</v>
      </c>
      <c r="M680" s="660">
        <f t="shared" si="173"/>
        <v>1.2</v>
      </c>
      <c r="N680" s="894" t="s">
        <v>969</v>
      </c>
      <c r="O680" s="756">
        <v>0.28000000000000003</v>
      </c>
      <c r="P680" s="885">
        <v>43592</v>
      </c>
      <c r="Q680" s="885">
        <v>43600</v>
      </c>
      <c r="R680" s="660">
        <f t="shared" si="174"/>
        <v>7.1428571428571281</v>
      </c>
      <c r="S680" s="721">
        <f>IF(INDEX(Historical!$D$7:$D$1379,MATCH(B680,Historical!$B$7:$B$1403,0))=0,"n/a",(INDEX(Historical!$C$7:$C$1381,MATCH(B680,Historical!$B$7:$B$1403,0))/INDEX(Historical!$D$7:$D$1379,MATCH(B680,Historical!$B$7:$B$1403,0))-1)*100)</f>
        <v>7.2727272727272529</v>
      </c>
      <c r="T680" s="721">
        <f>IF(INDEX(Historical!$F$7:$F$1372,MATCH(B680,Historical!$B$7:$B$1403,0))=0,"n/a",((INDEX(Historical!$C$7:$C$1381,MATCH(B680,Historical!$B$7:$B$1403,0))/INDEX(Historical!$F$7:$F$1372,MATCH(B680,Historical!$B$7:$B$1403,0)))^(1/3)-1)*100)</f>
        <v>6.386203404930102</v>
      </c>
      <c r="U680" s="721">
        <f>IF(INDEX(Historical!$H$7:$H$1372,MATCH(B680,Historical!$B$7:$B$1403,0))=0,"n/a",((INDEX(Historical!$C$7:$C$1381,MATCH(B680,Historical!$B$7:$B$1403,0))/INDEX(Historical!$H$7:$H$1372,MATCH(B680,Historical!$B$7:$B$1403,0)))^(1/5)-1)*100)</f>
        <v>9.1977482660523524</v>
      </c>
      <c r="V680" s="721">
        <f>IF(INDEX(Historical!$O$7:$O$1372,MATCH(B680,Historical!$B$7:$B$1403,0))=0,"n/a",((INDEX(Historical!$C$7:$C$1381,MATCH(B680,Historical!$B$7:$B$1403,0))/INDEX(Historical!$O$7:$O$1372,MATCH(B680,Historical!$B$7:$B$1403,0)))^(1/10)-1)*100)</f>
        <v>12.296967427268445</v>
      </c>
      <c r="W680" s="722">
        <f t="shared" si="175"/>
        <v>0.74796882405790599</v>
      </c>
      <c r="X680" s="723">
        <f t="shared" si="176"/>
        <v>0.93854574143391345</v>
      </c>
      <c r="Y680" s="682"/>
      <c r="Z680" s="669">
        <f t="shared" si="177"/>
        <v>36.92307692307692</v>
      </c>
      <c r="AA680" s="910">
        <f t="shared" si="178"/>
        <v>9.4646153846153851</v>
      </c>
      <c r="AB680" s="911">
        <v>12</v>
      </c>
      <c r="AC680" s="889">
        <v>3.25</v>
      </c>
      <c r="AD680" s="889">
        <v>1.37</v>
      </c>
      <c r="AE680" s="889">
        <v>3.12</v>
      </c>
      <c r="AF680" s="889">
        <v>0.97</v>
      </c>
      <c r="AG680" s="889">
        <v>10.299999999999999</v>
      </c>
      <c r="AH680" s="889">
        <v>16.3</v>
      </c>
      <c r="AI680" s="889">
        <v>9.5299999999999994</v>
      </c>
      <c r="AJ680" s="889">
        <v>9.8000000000000007</v>
      </c>
      <c r="AK680" s="889">
        <v>6.9</v>
      </c>
      <c r="AL680" s="902">
        <v>1080</v>
      </c>
      <c r="AM680" s="896">
        <v>0.2</v>
      </c>
      <c r="AN680" s="889">
        <v>0.03</v>
      </c>
      <c r="AO680" s="762">
        <f t="shared" si="179"/>
        <v>3.6343032325422975</v>
      </c>
      <c r="AP680" s="763">
        <f t="shared" si="180"/>
        <v>13.098918617157683</v>
      </c>
      <c r="AQ680" s="912">
        <f t="shared" si="181"/>
        <v>-36.122767321205473</v>
      </c>
      <c r="AR680" s="669">
        <f>INDEX(Historical!$C$7:$C$1381,MATCH(B680,Historical!$B$7:$B$1403,0))*IF(AH680="n/a",1.03,IF(AH680&lt;0,1.01,IF(AH680&gt;10,1.1,(1+AH680/100))))</f>
        <v>1.298</v>
      </c>
      <c r="AS680" s="910">
        <f t="shared" si="182"/>
        <v>1.4216994000000001</v>
      </c>
      <c r="AT680" s="910">
        <f t="shared" si="187"/>
        <v>1.5197966586</v>
      </c>
      <c r="AU680" s="910">
        <f t="shared" si="187"/>
        <v>1.6246626280434</v>
      </c>
      <c r="AV680" s="910">
        <f t="shared" si="187"/>
        <v>1.7367643493783944</v>
      </c>
      <c r="AW680" s="669">
        <f t="shared" si="184"/>
        <v>7.6009230360217952</v>
      </c>
      <c r="AX680" s="770">
        <f t="shared" si="185"/>
        <v>24.710412990968123</v>
      </c>
      <c r="AY680" s="959">
        <v>0.86</v>
      </c>
      <c r="AZ680" s="896">
        <v>3.1199999999999997</v>
      </c>
      <c r="BA680" s="896">
        <v>-20</v>
      </c>
      <c r="BB680" s="896">
        <v>-15.160000000000002</v>
      </c>
      <c r="BC680" s="896">
        <v>-11.87</v>
      </c>
      <c r="BE680" s="641">
        <v>2011</v>
      </c>
      <c r="BF680" s="922">
        <f t="shared" si="186"/>
        <v>0</v>
      </c>
      <c r="BG680" s="906">
        <v>1.4000000000000001</v>
      </c>
    </row>
    <row r="681" spans="1:59" ht="11.25" customHeight="1" x14ac:dyDescent="0.2">
      <c r="A681" s="895" t="s">
        <v>1629</v>
      </c>
      <c r="B681" s="899" t="s">
        <v>1630</v>
      </c>
      <c r="C681" s="957" t="s">
        <v>108</v>
      </c>
      <c r="D681" s="957" t="s">
        <v>4355</v>
      </c>
      <c r="E681" s="754">
        <v>7</v>
      </c>
      <c r="F681" s="1235">
        <v>688</v>
      </c>
      <c r="G681" s="1207" t="s">
        <v>106</v>
      </c>
      <c r="H681" s="1207" t="s">
        <v>106</v>
      </c>
      <c r="I681" s="898">
        <v>18.739999999999998</v>
      </c>
      <c r="J681" s="669">
        <f t="shared" si="172"/>
        <v>2.0277481323372468</v>
      </c>
      <c r="K681" s="901">
        <v>9.5000000000000001E-2</v>
      </c>
      <c r="L681" s="911">
        <v>4</v>
      </c>
      <c r="M681" s="660">
        <f t="shared" si="173"/>
        <v>0.38</v>
      </c>
      <c r="N681" s="894" t="s">
        <v>991</v>
      </c>
      <c r="O681" s="756">
        <v>0.09</v>
      </c>
      <c r="P681" s="885">
        <v>43776</v>
      </c>
      <c r="Q681" s="885">
        <v>43789</v>
      </c>
      <c r="R681" s="660">
        <f t="shared" si="174"/>
        <v>5.5555555555555607</v>
      </c>
      <c r="S681" s="721">
        <f>IF(INDEX(Historical!$D$7:$D$1379,MATCH(B681,Historical!$B$7:$B$1403,0))=0,"n/a",(INDEX(Historical!$C$7:$C$1381,MATCH(B681,Historical!$B$7:$B$1403,0))/INDEX(Historical!$D$7:$D$1379,MATCH(B681,Historical!$B$7:$B$1403,0))-1)*100)</f>
        <v>12.5</v>
      </c>
      <c r="T681" s="721">
        <f>IF(INDEX(Historical!$F$7:$F$1372,MATCH(B681,Historical!$B$7:$B$1403,0))=0,"n/a",((INDEX(Historical!$C$7:$C$1381,MATCH(B681,Historical!$B$7:$B$1403,0))/INDEX(Historical!$F$7:$F$1372,MATCH(B681,Historical!$B$7:$B$1403,0)))^(1/3)-1)*100)</f>
        <v>14.471424255333186</v>
      </c>
      <c r="U681" s="721">
        <f>IF(INDEX(Historical!$H$7:$H$1372,MATCH(B681,Historical!$B$7:$B$1403,0))=0,"n/a",((INDEX(Historical!$C$7:$C$1381,MATCH(B681,Historical!$B$7:$B$1403,0))/INDEX(Historical!$H$7:$H$1372,MATCH(B681,Historical!$B$7:$B$1403,0)))^(1/5)-1)*100)</f>
        <v>17.607902252467355</v>
      </c>
      <c r="V681" s="721">
        <f>IF(INDEX(Historical!$O$7:$O$1372,MATCH(B681,Historical!$B$7:$B$1403,0))=0,"n/a",((INDEX(Historical!$C$7:$C$1381,MATCH(B681,Historical!$B$7:$B$1403,0))/INDEX(Historical!$O$7:$O$1372,MATCH(B681,Historical!$B$7:$B$1403,0)))^(1/10)-1)*100)</f>
        <v>0</v>
      </c>
      <c r="W681" s="722" t="str">
        <f t="shared" si="175"/>
        <v>n/a</v>
      </c>
      <c r="X681" s="723">
        <f t="shared" si="176"/>
        <v>3.3222457080127086</v>
      </c>
      <c r="Y681" s="900"/>
      <c r="Z681" s="669">
        <f t="shared" si="177"/>
        <v>26.573426573426573</v>
      </c>
      <c r="AA681" s="910">
        <f t="shared" si="178"/>
        <v>13.104895104895105</v>
      </c>
      <c r="AB681" s="911">
        <v>12</v>
      </c>
      <c r="AC681" s="889">
        <v>1.43</v>
      </c>
      <c r="AD681" s="889" t="s">
        <v>136</v>
      </c>
      <c r="AE681" s="889">
        <v>3.28</v>
      </c>
      <c r="AF681" s="889">
        <v>0.99</v>
      </c>
      <c r="AG681" s="889">
        <v>8.4</v>
      </c>
      <c r="AH681" s="889">
        <v>4.9000000000000004</v>
      </c>
      <c r="AI681" s="889">
        <v>11.540000000000001</v>
      </c>
      <c r="AJ681" s="889">
        <v>5.3</v>
      </c>
      <c r="AK681" s="889" t="s">
        <v>136</v>
      </c>
      <c r="AL681" s="902">
        <v>145.80000000000001</v>
      </c>
      <c r="AM681" s="896">
        <v>2.7</v>
      </c>
      <c r="AN681" s="889">
        <v>0.09</v>
      </c>
      <c r="AO681" s="762">
        <f t="shared" si="179"/>
        <v>6.5307552799094974</v>
      </c>
      <c r="AP681" s="763">
        <f t="shared" si="180"/>
        <v>19.635650384804602</v>
      </c>
      <c r="AQ681" s="912">
        <f t="shared" si="181"/>
        <v>-24.064804957425391</v>
      </c>
      <c r="AR681" s="669">
        <f>INDEX(Historical!$C$7:$C$1381,MATCH(B681,Historical!$B$7:$B$1403,0))*IF(AH681="n/a",1.03,IF(AH681&lt;0,1.01,IF(AH681&gt;10,1.1,(1+AH681/100))))</f>
        <v>0.37763999999999998</v>
      </c>
      <c r="AS681" s="910">
        <f t="shared" si="182"/>
        <v>0.415404</v>
      </c>
      <c r="AT681" s="910">
        <f t="shared" si="187"/>
        <v>0.42786612000000002</v>
      </c>
      <c r="AU681" s="910">
        <f t="shared" si="187"/>
        <v>0.44070210360000001</v>
      </c>
      <c r="AV681" s="910">
        <f t="shared" si="187"/>
        <v>0.45392316670800004</v>
      </c>
      <c r="AW681" s="669">
        <f t="shared" si="184"/>
        <v>2.1155353903080001</v>
      </c>
      <c r="AX681" s="770">
        <f t="shared" si="185"/>
        <v>11.288876148922093</v>
      </c>
      <c r="AY681" s="959">
        <v>0.79</v>
      </c>
      <c r="AZ681" s="896">
        <v>18.91</v>
      </c>
      <c r="BA681" s="896">
        <v>-8.5400000000000009</v>
      </c>
      <c r="BB681" s="896">
        <v>-3.06</v>
      </c>
      <c r="BC681" s="896">
        <v>6.8599999999999994</v>
      </c>
      <c r="BE681" s="641">
        <v>2013</v>
      </c>
      <c r="BF681" s="922">
        <f t="shared" si="186"/>
        <v>0</v>
      </c>
      <c r="BG681" s="906">
        <v>1</v>
      </c>
    </row>
    <row r="682" spans="1:59" ht="11.25" customHeight="1" x14ac:dyDescent="0.2">
      <c r="A682" s="895" t="s">
        <v>1653</v>
      </c>
      <c r="B682" s="899" t="s">
        <v>1654</v>
      </c>
      <c r="C682" s="957" t="s">
        <v>4359</v>
      </c>
      <c r="D682" s="957" t="s">
        <v>521</v>
      </c>
      <c r="E682" s="754">
        <v>9</v>
      </c>
      <c r="F682" s="1235">
        <v>443</v>
      </c>
      <c r="G682" s="1191" t="s">
        <v>106</v>
      </c>
      <c r="H682" s="1191" t="s">
        <v>106</v>
      </c>
      <c r="I682" s="898">
        <v>23.21</v>
      </c>
      <c r="J682" s="669">
        <f t="shared" si="172"/>
        <v>3.4467901766479967</v>
      </c>
      <c r="K682" s="901">
        <v>0.2</v>
      </c>
      <c r="L682" s="911">
        <v>4</v>
      </c>
      <c r="M682" s="660">
        <f t="shared" si="173"/>
        <v>0.8</v>
      </c>
      <c r="N682" s="894" t="s">
        <v>148</v>
      </c>
      <c r="O682" s="756">
        <v>0.18</v>
      </c>
      <c r="P682" s="890">
        <v>43433</v>
      </c>
      <c r="Q682" s="890">
        <v>43451</v>
      </c>
      <c r="R682" s="660">
        <f t="shared" si="174"/>
        <v>11.111111111111121</v>
      </c>
      <c r="S682" s="721">
        <f>IF(INDEX(Historical!$D$7:$D$1379,MATCH(B682,Historical!$B$7:$B$1403,0))=0,"n/a",(INDEX(Historical!$C$7:$C$1381,MATCH(B682,Historical!$B$7:$B$1403,0))/INDEX(Historical!$D$7:$D$1379,MATCH(B682,Historical!$B$7:$B$1403,0))-1)*100)</f>
        <v>8.1081081081081141</v>
      </c>
      <c r="T682" s="721">
        <f>IF(INDEX(Historical!$F$7:$F$1372,MATCH(B682,Historical!$B$7:$B$1403,0))=0,"n/a",((INDEX(Historical!$C$7:$C$1381,MATCH(B682,Historical!$B$7:$B$1403,0))/INDEX(Historical!$F$7:$F$1372,MATCH(B682,Historical!$B$7:$B$1403,0)))^(1/3)-1)*100)</f>
        <v>4.3038381993584451</v>
      </c>
      <c r="U682" s="721">
        <f>IF(INDEX(Historical!$H$7:$H$1372,MATCH(B682,Historical!$B$7:$B$1403,0))=0,"n/a",((INDEX(Historical!$C$7:$C$1381,MATCH(B682,Historical!$B$7:$B$1403,0))/INDEX(Historical!$H$7:$H$1372,MATCH(B682,Historical!$B$7:$B$1403,0)))^(1/5)-1)*100)</f>
        <v>4.8938165624699659</v>
      </c>
      <c r="V682" s="721">
        <f>IF(INDEX(Historical!$O$7:$O$1372,MATCH(B682,Historical!$B$7:$B$1403,0))=0,"n/a",((INDEX(Historical!$C$7:$C$1381,MATCH(B682,Historical!$B$7:$B$1403,0))/INDEX(Historical!$O$7:$O$1372,MATCH(B682,Historical!$B$7:$B$1403,0)))^(1/10)-1)*100)</f>
        <v>14.869835499703509</v>
      </c>
      <c r="W682" s="722">
        <f t="shared" si="175"/>
        <v>0.3291103363293793</v>
      </c>
      <c r="X682" s="723">
        <f t="shared" si="176"/>
        <v>0.12844662893621958</v>
      </c>
      <c r="Y682" s="691" t="s">
        <v>4514</v>
      </c>
      <c r="Z682" s="669">
        <f t="shared" si="177"/>
        <v>38.095238095238095</v>
      </c>
      <c r="AA682" s="910">
        <f t="shared" si="178"/>
        <v>11.052380952380952</v>
      </c>
      <c r="AB682" s="911">
        <v>12</v>
      </c>
      <c r="AC682" s="889">
        <v>2.1</v>
      </c>
      <c r="AD682" s="889">
        <v>6.92</v>
      </c>
      <c r="AE682" s="889">
        <v>0.62</v>
      </c>
      <c r="AF682" s="889">
        <v>1.43</v>
      </c>
      <c r="AG682" s="889">
        <v>1.6</v>
      </c>
      <c r="AH682" s="889">
        <v>9.9</v>
      </c>
      <c r="AI682" s="889">
        <v>312.54000000000002</v>
      </c>
      <c r="AJ682" s="889">
        <v>38.1</v>
      </c>
      <c r="AK682" s="889">
        <v>1.6</v>
      </c>
      <c r="AL682" s="902">
        <v>2170</v>
      </c>
      <c r="AM682" s="897">
        <v>1.7999999999999998</v>
      </c>
      <c r="AN682" s="889">
        <v>8.34</v>
      </c>
      <c r="AO682" s="762">
        <f t="shared" si="179"/>
        <v>-2.7117742132629896</v>
      </c>
      <c r="AP682" s="763">
        <f t="shared" si="180"/>
        <v>8.3406067391179626</v>
      </c>
      <c r="AQ682" s="912">
        <f t="shared" si="181"/>
        <v>-16.188293679211398</v>
      </c>
      <c r="AR682" s="669">
        <f>INDEX(Historical!$C$7:$C$1381,MATCH(B682,Historical!$B$7:$B$1403,0))*IF(AH682="n/a",1.03,IF(AH682&lt;0,1.01,IF(AH682&gt;10,1.1,(1+AH682/100))))</f>
        <v>0.87919999999999998</v>
      </c>
      <c r="AS682" s="910">
        <f t="shared" si="182"/>
        <v>0.96712000000000009</v>
      </c>
      <c r="AT682" s="910">
        <f t="shared" si="187"/>
        <v>0.98259392000000012</v>
      </c>
      <c r="AU682" s="910">
        <f t="shared" si="187"/>
        <v>0.99831542272000018</v>
      </c>
      <c r="AV682" s="910">
        <f t="shared" si="187"/>
        <v>1.0142884694835201</v>
      </c>
      <c r="AW682" s="669">
        <f t="shared" si="184"/>
        <v>4.8415178122035201</v>
      </c>
      <c r="AX682" s="770">
        <f t="shared" si="185"/>
        <v>20.859620043961741</v>
      </c>
      <c r="AY682" s="959">
        <v>0.94</v>
      </c>
      <c r="AZ682" s="896">
        <v>5.5</v>
      </c>
      <c r="BA682" s="896">
        <v>-65.13</v>
      </c>
      <c r="BB682" s="896">
        <v>-25.259999999999998</v>
      </c>
      <c r="BC682" s="896">
        <v>-45.11</v>
      </c>
      <c r="BE682" s="641">
        <v>2012</v>
      </c>
      <c r="BF682" s="922">
        <f t="shared" si="186"/>
        <v>0</v>
      </c>
      <c r="BG682" s="906">
        <v>0.3</v>
      </c>
    </row>
    <row r="683" spans="1:59" s="796" customFormat="1" ht="11.25" customHeight="1" x14ac:dyDescent="0.2">
      <c r="A683" s="664" t="s">
        <v>794</v>
      </c>
      <c r="B683" s="804" t="s">
        <v>795</v>
      </c>
      <c r="C683" s="957" t="s">
        <v>108</v>
      </c>
      <c r="D683" s="957" t="s">
        <v>4355</v>
      </c>
      <c r="E683" s="778">
        <v>25</v>
      </c>
      <c r="F683" s="1235">
        <v>134</v>
      </c>
      <c r="G683" s="1234" t="s">
        <v>37</v>
      </c>
      <c r="H683" s="1234" t="s">
        <v>106</v>
      </c>
      <c r="I683" s="789">
        <v>32.22</v>
      </c>
      <c r="J683" s="780">
        <f t="shared" si="172"/>
        <v>3.8485412787088764</v>
      </c>
      <c r="K683" s="802">
        <v>0.31</v>
      </c>
      <c r="L683" s="782">
        <v>4</v>
      </c>
      <c r="M683" s="783">
        <f t="shared" si="173"/>
        <v>1.24</v>
      </c>
      <c r="N683" s="784" t="s">
        <v>428</v>
      </c>
      <c r="O683" s="803">
        <v>0.3</v>
      </c>
      <c r="P683" s="786">
        <v>43607</v>
      </c>
      <c r="Q683" s="786">
        <v>43622</v>
      </c>
      <c r="R683" s="783">
        <f t="shared" si="174"/>
        <v>3.3333333333333366</v>
      </c>
      <c r="S683" s="721">
        <f>IF(INDEX(Historical!$D$7:$D$1379,MATCH(B683,Historical!$B$7:$B$1403,0))=0,"n/a",(INDEX(Historical!$C$7:$C$1381,MATCH(B683,Historical!$B$7:$B$1403,0))/INDEX(Historical!$D$7:$D$1379,MATCH(B683,Historical!$B$7:$B$1403,0))-1)*100)</f>
        <v>2.5000000000000133</v>
      </c>
      <c r="T683" s="721">
        <f>IF(INDEX(Historical!$F$7:$F$1372,MATCH(B683,Historical!$B$7:$B$1403,0))=0,"n/a",((INDEX(Historical!$C$7:$C$1381,MATCH(B683,Historical!$B$7:$B$1403,0))/INDEX(Historical!$F$7:$F$1372,MATCH(B683,Historical!$B$7:$B$1403,0)))^(1/3)-1)*100)</f>
        <v>10.37418907881753</v>
      </c>
      <c r="U683" s="721">
        <f>IF(INDEX(Historical!$H$7:$H$1372,MATCH(B683,Historical!$B$7:$B$1403,0))=0,"n/a",((INDEX(Historical!$C$7:$C$1381,MATCH(B683,Historical!$B$7:$B$1403,0))/INDEX(Historical!$H$7:$H$1372,MATCH(B683,Historical!$B$7:$B$1403,0)))^(1/5)-1)*100)</f>
        <v>10.078328097037193</v>
      </c>
      <c r="V683" s="721">
        <f>IF(INDEX(Historical!$O$7:$O$1372,MATCH(B683,Historical!$B$7:$B$1403,0))=0,"n/a",((INDEX(Historical!$C$7:$C$1381,MATCH(B683,Historical!$B$7:$B$1403,0))/INDEX(Historical!$O$7:$O$1372,MATCH(B683,Historical!$B$7:$B$1403,0)))^(1/10)-1)*100)</f>
        <v>12.552866808310025</v>
      </c>
      <c r="W683" s="722">
        <f t="shared" si="175"/>
        <v>0.80287063114262613</v>
      </c>
      <c r="X683" s="723">
        <f t="shared" si="176"/>
        <v>6.7188853980247956</v>
      </c>
      <c r="Y683" s="1166"/>
      <c r="Z683" s="780">
        <f t="shared" si="177"/>
        <v>73.372781065088759</v>
      </c>
      <c r="AA683" s="788">
        <f t="shared" si="178"/>
        <v>19.065088757396449</v>
      </c>
      <c r="AB683" s="782">
        <v>12</v>
      </c>
      <c r="AC683" s="789">
        <v>1.69</v>
      </c>
      <c r="AD683" s="789">
        <v>9.5399999999999991</v>
      </c>
      <c r="AE683" s="789">
        <v>6.11</v>
      </c>
      <c r="AF683" s="789">
        <v>1.34</v>
      </c>
      <c r="AG683" s="789">
        <v>9.7000000000000011</v>
      </c>
      <c r="AH683" s="789">
        <v>10.7</v>
      </c>
      <c r="AI683" s="789">
        <v>5.3199999999999994</v>
      </c>
      <c r="AJ683" s="789">
        <v>1.5</v>
      </c>
      <c r="AK683" s="789">
        <v>2</v>
      </c>
      <c r="AL683" s="790">
        <v>1100</v>
      </c>
      <c r="AM683" s="791">
        <v>1.3</v>
      </c>
      <c r="AN683" s="789">
        <v>0.2</v>
      </c>
      <c r="AO683" s="792">
        <f t="shared" si="179"/>
        <v>-5.1382193816503801</v>
      </c>
      <c r="AP683" s="793">
        <f t="shared" si="180"/>
        <v>13.926869375746069</v>
      </c>
      <c r="AQ683" s="794">
        <f t="shared" si="181"/>
        <v>6.5566493778179025</v>
      </c>
      <c r="AR683" s="669">
        <f>INDEX(Historical!$C$7:$C$1381,MATCH(B683,Historical!$B$7:$B$1403,0))*IF(AH683="n/a",1.03,IF(AH683&lt;0,1.01,IF(AH683&gt;10,1.1,(1+AH683/100))))</f>
        <v>1.353</v>
      </c>
      <c r="AS683" s="788">
        <f t="shared" si="182"/>
        <v>1.4249795999999999</v>
      </c>
      <c r="AT683" s="788">
        <f t="shared" si="187"/>
        <v>1.4534791919999999</v>
      </c>
      <c r="AU683" s="788">
        <f t="shared" si="187"/>
        <v>1.4825487758399998</v>
      </c>
      <c r="AV683" s="788">
        <f t="shared" si="187"/>
        <v>1.5121997513567997</v>
      </c>
      <c r="AW683" s="780">
        <f t="shared" si="184"/>
        <v>7.2262073191967993</v>
      </c>
      <c r="AX683" s="795">
        <f t="shared" si="185"/>
        <v>22.42770738422346</v>
      </c>
      <c r="AY683" s="960">
        <v>0.67</v>
      </c>
      <c r="AZ683" s="791">
        <v>3.06</v>
      </c>
      <c r="BA683" s="791">
        <v>-14.96</v>
      </c>
      <c r="BB683" s="791">
        <v>-11.72</v>
      </c>
      <c r="BC683" s="791">
        <v>-6.5600000000000005</v>
      </c>
      <c r="BD683" s="933"/>
      <c r="BE683" s="641">
        <v>1995</v>
      </c>
      <c r="BF683" s="922">
        <f t="shared" si="186"/>
        <v>2</v>
      </c>
      <c r="BG683" s="847">
        <v>1.2</v>
      </c>
    </row>
    <row r="684" spans="1:59" ht="11.25" customHeight="1" x14ac:dyDescent="0.2">
      <c r="A684" s="887" t="s">
        <v>1688</v>
      </c>
      <c r="B684" s="899" t="s">
        <v>1689</v>
      </c>
      <c r="C684" s="957" t="s">
        <v>246</v>
      </c>
      <c r="D684" s="957" t="s">
        <v>4369</v>
      </c>
      <c r="E684" s="754">
        <v>10</v>
      </c>
      <c r="F684" s="1235">
        <v>377</v>
      </c>
      <c r="G684" s="1235" t="s">
        <v>115</v>
      </c>
      <c r="H684" s="1235" t="s">
        <v>115</v>
      </c>
      <c r="I684" s="898">
        <v>78.430000000000007</v>
      </c>
      <c r="J684" s="669">
        <f t="shared" si="172"/>
        <v>2.0910365931403798</v>
      </c>
      <c r="K684" s="901">
        <v>0.41</v>
      </c>
      <c r="L684" s="911">
        <v>4</v>
      </c>
      <c r="M684" s="660">
        <f t="shared" si="173"/>
        <v>1.64</v>
      </c>
      <c r="N684" s="894" t="s">
        <v>119</v>
      </c>
      <c r="O684" s="756">
        <v>0.36</v>
      </c>
      <c r="P684" s="885">
        <v>43781</v>
      </c>
      <c r="Q684" s="885">
        <v>43798</v>
      </c>
      <c r="R684" s="660">
        <f t="shared" si="174"/>
        <v>13.888888888888888</v>
      </c>
      <c r="S684" s="721">
        <f>IF(INDEX(Historical!$D$7:$D$1379,MATCH(B684,Historical!$B$7:$B$1403,0))=0,"n/a",(INDEX(Historical!$C$7:$C$1381,MATCH(B684,Historical!$B$7:$B$1403,0))/INDEX(Historical!$D$7:$D$1379,MATCH(B684,Historical!$B$7:$B$1403,0))-1)*100)</f>
        <v>12.878787878787868</v>
      </c>
      <c r="T684" s="721">
        <f>IF(INDEX(Historical!$F$7:$F$1372,MATCH(B684,Historical!$B$7:$B$1403,0))=0,"n/a",((INDEX(Historical!$C$7:$C$1381,MATCH(B684,Historical!$B$7:$B$1403,0))/INDEX(Historical!$F$7:$F$1372,MATCH(B684,Historical!$B$7:$B$1403,0)))^(1/3)-1)*100)</f>
        <v>20.574586410546303</v>
      </c>
      <c r="U684" s="721">
        <f>IF(INDEX(Historical!$H$7:$H$1372,MATCH(B684,Historical!$B$7:$B$1403,0))=0,"n/a",((INDEX(Historical!$C$7:$C$1381,MATCH(B684,Historical!$B$7:$B$1403,0))/INDEX(Historical!$H$7:$H$1372,MATCH(B684,Historical!$B$7:$B$1403,0)))^(1/5)-1)*100)</f>
        <v>22.057568956939953</v>
      </c>
      <c r="V684" s="721" t="str">
        <f>IF(INDEX(Historical!$O$7:$O$1372,MATCH(B684,Historical!$B$7:$B$1403,0))=0,"n/a",((INDEX(Historical!$C$7:$C$1381,MATCH(B684,Historical!$B$7:$B$1403,0))/INDEX(Historical!$O$7:$O$1372,MATCH(B684,Historical!$B$7:$B$1403,0)))^(1/10)-1)*100)</f>
        <v>n/a</v>
      </c>
      <c r="W684" s="722" t="str">
        <f t="shared" si="175"/>
        <v>n/a</v>
      </c>
      <c r="X684" s="723">
        <f t="shared" si="176"/>
        <v>1.328769214273491</v>
      </c>
      <c r="Y684" s="682"/>
      <c r="Z684" s="669">
        <f t="shared" si="177"/>
        <v>53.594771241830067</v>
      </c>
      <c r="AA684" s="910">
        <f t="shared" si="178"/>
        <v>25.630718954248369</v>
      </c>
      <c r="AB684" s="911">
        <v>9</v>
      </c>
      <c r="AC684" s="889">
        <v>3.06</v>
      </c>
      <c r="AD684" s="889">
        <v>2.42</v>
      </c>
      <c r="AE684" s="889">
        <v>3.46</v>
      </c>
      <c r="AF684" s="889" t="s">
        <v>136</v>
      </c>
      <c r="AG684" s="889">
        <v>-66.7</v>
      </c>
      <c r="AH684" s="889">
        <v>-13</v>
      </c>
      <c r="AI684" s="889">
        <v>14.34</v>
      </c>
      <c r="AJ684" s="889">
        <v>16.600000000000001</v>
      </c>
      <c r="AK684" s="889">
        <v>10.58</v>
      </c>
      <c r="AL684" s="902">
        <v>93360</v>
      </c>
      <c r="AM684" s="896">
        <v>0.1</v>
      </c>
      <c r="AN684" s="889" t="s">
        <v>136</v>
      </c>
      <c r="AO684" s="762">
        <f t="shared" si="179"/>
        <v>-1.4821134041680359</v>
      </c>
      <c r="AP684" s="763">
        <f t="shared" si="180"/>
        <v>24.148605550080333</v>
      </c>
      <c r="AQ684" s="912" t="str">
        <f t="shared" si="181"/>
        <v>n/a</v>
      </c>
      <c r="AR684" s="669">
        <f>INDEX(Historical!$C$7:$C$1381,MATCH(B684,Historical!$B$7:$B$1403,0))*IF(AH684="n/a",1.03,IF(AH684&lt;0,1.01,IF(AH684&gt;10,1.1,(1+AH684/100))))</f>
        <v>1.5048999999999999</v>
      </c>
      <c r="AS684" s="910">
        <f t="shared" si="182"/>
        <v>1.6553900000000001</v>
      </c>
      <c r="AT684" s="910">
        <f t="shared" si="187"/>
        <v>1.8209290000000002</v>
      </c>
      <c r="AU684" s="910">
        <f t="shared" si="187"/>
        <v>2.0030219000000002</v>
      </c>
      <c r="AV684" s="910">
        <f t="shared" si="187"/>
        <v>2.2033240900000006</v>
      </c>
      <c r="AW684" s="669">
        <f t="shared" si="184"/>
        <v>9.187564990000002</v>
      </c>
      <c r="AX684" s="770">
        <f t="shared" si="185"/>
        <v>11.71435036338136</v>
      </c>
      <c r="AY684" s="959">
        <v>0.54</v>
      </c>
      <c r="AZ684" s="896">
        <v>13.62</v>
      </c>
      <c r="BA684" s="896">
        <v>-21.349999999999998</v>
      </c>
      <c r="BB684" s="896">
        <v>-11.23</v>
      </c>
      <c r="BC684" s="896">
        <v>-10.31</v>
      </c>
      <c r="BD684" s="663"/>
      <c r="BE684" s="641">
        <v>2010</v>
      </c>
      <c r="BF684" s="922">
        <f t="shared" si="186"/>
        <v>0</v>
      </c>
      <c r="BG684" s="906">
        <v>17.399999999999999</v>
      </c>
    </row>
    <row r="685" spans="1:59" ht="11.25" customHeight="1" x14ac:dyDescent="0.2">
      <c r="A685" s="905" t="s">
        <v>4604</v>
      </c>
      <c r="B685" s="899" t="s">
        <v>2062</v>
      </c>
      <c r="C685" s="957" t="s">
        <v>108</v>
      </c>
      <c r="D685" s="957" t="s">
        <v>4351</v>
      </c>
      <c r="E685" s="754">
        <v>5</v>
      </c>
      <c r="F685" s="1235">
        <v>863</v>
      </c>
      <c r="G685" s="1158" t="s">
        <v>106</v>
      </c>
      <c r="H685" s="1158" t="s">
        <v>106</v>
      </c>
      <c r="I685" s="898">
        <v>40.75</v>
      </c>
      <c r="J685" s="669">
        <f t="shared" si="172"/>
        <v>1.7668711656441718</v>
      </c>
      <c r="K685" s="901">
        <v>0.18</v>
      </c>
      <c r="L685" s="911">
        <v>4</v>
      </c>
      <c r="M685" s="660">
        <f t="shared" si="173"/>
        <v>0.72</v>
      </c>
      <c r="N685" s="894" t="s">
        <v>1242</v>
      </c>
      <c r="O685" s="756">
        <v>0.17</v>
      </c>
      <c r="P685" s="885">
        <v>43874</v>
      </c>
      <c r="Q685" s="885">
        <v>43889</v>
      </c>
      <c r="R685" s="660">
        <f t="shared" si="174"/>
        <v>5.8823529411764595</v>
      </c>
      <c r="S685" s="721">
        <f>IF(INDEX(Historical!$D$7:$D$1379,MATCH(B685,Historical!$B$7:$B$1403,0))=0,"n/a",(INDEX(Historical!$C$7:$C$1381,MATCH(B685,Historical!$B$7:$B$1403,0))/INDEX(Historical!$D$7:$D$1379,MATCH(B685,Historical!$B$7:$B$1403,0))-1)*100)</f>
        <v>47.826086956521749</v>
      </c>
      <c r="T685" s="721">
        <f>IF(INDEX(Historical!$F$7:$F$1372,MATCH(B685,Historical!$B$7:$B$1403,0))=0,"n/a",((INDEX(Historical!$C$7:$C$1381,MATCH(B685,Historical!$B$7:$B$1403,0))/INDEX(Historical!$F$7:$F$1372,MATCH(B685,Historical!$B$7:$B$1403,0)))^(1/3)-1)*100)</f>
        <v>36.055170063911589</v>
      </c>
      <c r="U685" s="721">
        <f>IF(INDEX(Historical!$H$7:$H$1372,MATCH(B685,Historical!$B$7:$B$1403,0))=0,"n/a",((INDEX(Historical!$C$7:$C$1381,MATCH(B685,Historical!$B$7:$B$1403,0))/INDEX(Historical!$H$7:$H$1372,MATCH(B685,Historical!$B$7:$B$1403,0)))^(1/5)-1)*100)</f>
        <v>23.157122757056104</v>
      </c>
      <c r="V685" s="721">
        <f>IF(INDEX(Historical!$O$7:$O$1372,MATCH(B685,Historical!$B$7:$B$1403,0))=0,"n/a",((INDEX(Historical!$C$7:$C$1381,MATCH(B685,Historical!$B$7:$B$1403,0))/INDEX(Historical!$O$7:$O$1372,MATCH(B685,Historical!$B$7:$B$1403,0)))^(1/10)-1)*100)</f>
        <v>10.97617886603237</v>
      </c>
      <c r="W685" s="722">
        <f t="shared" si="175"/>
        <v>2.1097617886603244</v>
      </c>
      <c r="X685" s="723">
        <f t="shared" si="176"/>
        <v>0.90457510769750404</v>
      </c>
      <c r="Y685" s="900"/>
      <c r="Z685" s="669">
        <f t="shared" si="177"/>
        <v>26.966292134831459</v>
      </c>
      <c r="AA685" s="910">
        <f t="shared" si="178"/>
        <v>15.262172284644196</v>
      </c>
      <c r="AB685" s="911">
        <v>12</v>
      </c>
      <c r="AC685" s="889">
        <v>2.67</v>
      </c>
      <c r="AD685" s="889">
        <v>8.34</v>
      </c>
      <c r="AE685" s="889">
        <v>4.66</v>
      </c>
      <c r="AF685" s="889">
        <v>2.85</v>
      </c>
      <c r="AG685" s="889">
        <v>19.400000000000002</v>
      </c>
      <c r="AH685" s="889">
        <v>48.699999999999996</v>
      </c>
      <c r="AI685" s="889">
        <v>9.16</v>
      </c>
      <c r="AJ685" s="889">
        <v>25.6</v>
      </c>
      <c r="AK685" s="889">
        <v>1.83</v>
      </c>
      <c r="AL685" s="902">
        <v>54960</v>
      </c>
      <c r="AM685" s="896">
        <v>10.57</v>
      </c>
      <c r="AN685" s="889">
        <v>11.68</v>
      </c>
      <c r="AO685" s="762">
        <f t="shared" si="179"/>
        <v>9.6618216380560806</v>
      </c>
      <c r="AP685" s="763">
        <f t="shared" si="180"/>
        <v>24.923993922700276</v>
      </c>
      <c r="AQ685" s="912">
        <f t="shared" si="181"/>
        <v>39.039868001529143</v>
      </c>
      <c r="AR685" s="669">
        <f>INDEX(Historical!$C$7:$C$1381,MATCH(B685,Historical!$B$7:$B$1403,0))*IF(AH685="n/a",1.03,IF(AH685&lt;0,1.01,IF(AH685&gt;10,1.1,(1+AH685/100))))</f>
        <v>0.74800000000000011</v>
      </c>
      <c r="AS685" s="910">
        <f t="shared" si="182"/>
        <v>0.81651680000000004</v>
      </c>
      <c r="AT685" s="910">
        <f t="shared" si="187"/>
        <v>0.83145905744000004</v>
      </c>
      <c r="AU685" s="910">
        <f t="shared" si="187"/>
        <v>0.84667475819115201</v>
      </c>
      <c r="AV685" s="910">
        <f t="shared" si="187"/>
        <v>0.86216890626605003</v>
      </c>
      <c r="AW685" s="669">
        <f t="shared" si="184"/>
        <v>4.1048195218972028</v>
      </c>
      <c r="AX685" s="770">
        <f t="shared" si="185"/>
        <v>10.073176740852032</v>
      </c>
      <c r="AY685" s="959">
        <v>1.3</v>
      </c>
      <c r="AZ685" s="896">
        <v>17.84</v>
      </c>
      <c r="BA685" s="896">
        <v>-21.099999999999998</v>
      </c>
      <c r="BB685" s="896">
        <v>-13.750000000000002</v>
      </c>
      <c r="BC685" s="896">
        <v>-5.47</v>
      </c>
      <c r="BE685" s="641">
        <v>2016</v>
      </c>
      <c r="BF685" s="922">
        <f t="shared" si="186"/>
        <v>0</v>
      </c>
      <c r="BG685" s="906">
        <v>1.3</v>
      </c>
    </row>
    <row r="686" spans="1:59" ht="11.25" customHeight="1" x14ac:dyDescent="0.2">
      <c r="A686" s="895" t="s">
        <v>1639</v>
      </c>
      <c r="B686" s="899" t="s">
        <v>1640</v>
      </c>
      <c r="C686" s="957" t="s">
        <v>246</v>
      </c>
      <c r="D686" s="957" t="s">
        <v>4387</v>
      </c>
      <c r="E686" s="754">
        <v>9</v>
      </c>
      <c r="F686" s="1235">
        <v>455</v>
      </c>
      <c r="G686" s="1235" t="s">
        <v>106</v>
      </c>
      <c r="H686" s="1235" t="s">
        <v>106</v>
      </c>
      <c r="I686" s="898">
        <v>47.79</v>
      </c>
      <c r="J686" s="669">
        <f t="shared" si="172"/>
        <v>1.5065913370998116</v>
      </c>
      <c r="K686" s="901">
        <v>0.18</v>
      </c>
      <c r="L686" s="911">
        <v>4</v>
      </c>
      <c r="M686" s="660">
        <f t="shared" si="173"/>
        <v>0.72</v>
      </c>
      <c r="N686" s="894" t="s">
        <v>319</v>
      </c>
      <c r="O686" s="756">
        <v>0.17</v>
      </c>
      <c r="P686" s="636">
        <v>43538</v>
      </c>
      <c r="Q686" s="636">
        <v>43553</v>
      </c>
      <c r="R686" s="660">
        <f t="shared" si="174"/>
        <v>5.8823529411764595</v>
      </c>
      <c r="S686" s="721">
        <f>IF(INDEX(Historical!$D$7:$D$1379,MATCH(B686,Historical!$B$7:$B$1403,0))=0,"n/a",(INDEX(Historical!$C$7:$C$1381,MATCH(B686,Historical!$B$7:$B$1403,0))/INDEX(Historical!$D$7:$D$1379,MATCH(B686,Historical!$B$7:$B$1403,0))-1)*100)</f>
        <v>5.8823529411764497</v>
      </c>
      <c r="T686" s="721">
        <f>IF(INDEX(Historical!$F$7:$F$1372,MATCH(B686,Historical!$B$7:$B$1403,0))=0,"n/a",((INDEX(Historical!$C$7:$C$1381,MATCH(B686,Historical!$B$7:$B$1403,0))/INDEX(Historical!$F$7:$F$1372,MATCH(B686,Historical!$B$7:$B$1403,0)))^(1/3)-1)*100)</f>
        <v>12.181378776036711</v>
      </c>
      <c r="U686" s="721">
        <f>IF(INDEX(Historical!$H$7:$H$1372,MATCH(B686,Historical!$B$7:$B$1403,0))=0,"n/a",((INDEX(Historical!$C$7:$C$1381,MATCH(B686,Historical!$B$7:$B$1403,0))/INDEX(Historical!$H$7:$H$1372,MATCH(B686,Historical!$B$7:$B$1403,0)))^(1/5)-1)*100)</f>
        <v>16.190525490598983</v>
      </c>
      <c r="V686" s="721">
        <f>IF(INDEX(Historical!$O$7:$O$1372,MATCH(B686,Historical!$B$7:$B$1403,0))=0,"n/a",((INDEX(Historical!$C$7:$C$1381,MATCH(B686,Historical!$B$7:$B$1403,0))/INDEX(Historical!$O$7:$O$1372,MATCH(B686,Historical!$B$7:$B$1403,0)))^(1/10)-1)*100)</f>
        <v>16.23080652394242</v>
      </c>
      <c r="W686" s="722">
        <f t="shared" si="175"/>
        <v>0.99751823587546207</v>
      </c>
      <c r="X686" s="723">
        <f t="shared" si="176"/>
        <v>0.8015111629009396</v>
      </c>
      <c r="Y686" s="900"/>
      <c r="Z686" s="669">
        <f t="shared" si="177"/>
        <v>36.180904522613069</v>
      </c>
      <c r="AA686" s="910">
        <f t="shared" si="178"/>
        <v>24.015075376884422</v>
      </c>
      <c r="AB686" s="911">
        <v>12</v>
      </c>
      <c r="AC686" s="889">
        <v>1.99</v>
      </c>
      <c r="AD686" s="889">
        <v>2.27</v>
      </c>
      <c r="AE686" s="889">
        <v>2.65</v>
      </c>
      <c r="AF686" s="889">
        <v>4.78</v>
      </c>
      <c r="AG686" s="889">
        <v>21</v>
      </c>
      <c r="AH686" s="889">
        <v>-13.600000000000001</v>
      </c>
      <c r="AI686" s="889">
        <v>9.76</v>
      </c>
      <c r="AJ686" s="889">
        <v>20.200000000000003</v>
      </c>
      <c r="AK686" s="889">
        <v>10.57</v>
      </c>
      <c r="AL686" s="902">
        <v>8550</v>
      </c>
      <c r="AM686" s="896">
        <v>1.3</v>
      </c>
      <c r="AN686" s="889">
        <v>1.97</v>
      </c>
      <c r="AO686" s="762">
        <f t="shared" si="179"/>
        <v>-6.3179585491856258</v>
      </c>
      <c r="AP686" s="763">
        <f t="shared" si="180"/>
        <v>17.697116827698796</v>
      </c>
      <c r="AQ686" s="912">
        <f t="shared" si="181"/>
        <v>125.87318005318093</v>
      </c>
      <c r="AR686" s="669">
        <f>INDEX(Historical!$C$7:$C$1381,MATCH(B686,Historical!$B$7:$B$1403,0))*IF(AH686="n/a",1.03,IF(AH686&lt;0,1.01,IF(AH686&gt;10,1.1,(1+AH686/100))))</f>
        <v>0.72719999999999996</v>
      </c>
      <c r="AS686" s="910">
        <f t="shared" si="182"/>
        <v>0.79817471999999989</v>
      </c>
      <c r="AT686" s="910">
        <f t="shared" si="187"/>
        <v>0.877992192</v>
      </c>
      <c r="AU686" s="910">
        <f t="shared" si="187"/>
        <v>0.96579141120000012</v>
      </c>
      <c r="AV686" s="910">
        <f t="shared" si="187"/>
        <v>1.0623705523200002</v>
      </c>
      <c r="AW686" s="669">
        <f t="shared" si="184"/>
        <v>4.4315288755200006</v>
      </c>
      <c r="AX686" s="770">
        <f t="shared" si="185"/>
        <v>9.2729208527306977</v>
      </c>
      <c r="AY686" s="959">
        <v>0.87</v>
      </c>
      <c r="AZ686" s="896">
        <v>22.79</v>
      </c>
      <c r="BA686" s="896">
        <v>-9.39</v>
      </c>
      <c r="BB686" s="896">
        <v>-0.12</v>
      </c>
      <c r="BC686" s="896">
        <v>3.34</v>
      </c>
      <c r="BE686" s="641">
        <v>2011</v>
      </c>
      <c r="BF686" s="922">
        <f t="shared" si="186"/>
        <v>0</v>
      </c>
      <c r="BG686" s="906">
        <v>2.8000000000000003</v>
      </c>
    </row>
    <row r="687" spans="1:59" ht="11.25" customHeight="1" x14ac:dyDescent="0.2">
      <c r="A687" s="887" t="s">
        <v>344</v>
      </c>
      <c r="B687" s="899" t="s">
        <v>345</v>
      </c>
      <c r="C687" s="957" t="s">
        <v>123</v>
      </c>
      <c r="D687" s="957" t="s">
        <v>4188</v>
      </c>
      <c r="E687" s="754">
        <v>52</v>
      </c>
      <c r="F687" s="1235">
        <v>25</v>
      </c>
      <c r="G687" s="1235" t="s">
        <v>106</v>
      </c>
      <c r="H687" s="1235" t="s">
        <v>106</v>
      </c>
      <c r="I687" s="889">
        <v>87.83</v>
      </c>
      <c r="J687" s="669">
        <f t="shared" si="172"/>
        <v>1.2524194466583174</v>
      </c>
      <c r="K687" s="901">
        <v>0.27500000000000002</v>
      </c>
      <c r="L687" s="911">
        <v>4</v>
      </c>
      <c r="M687" s="660">
        <f t="shared" si="173"/>
        <v>1.1000000000000001</v>
      </c>
      <c r="N687" s="894" t="s">
        <v>148</v>
      </c>
      <c r="O687" s="756">
        <v>0.25</v>
      </c>
      <c r="P687" s="885">
        <v>43796</v>
      </c>
      <c r="Q687" s="885">
        <v>43812</v>
      </c>
      <c r="R687" s="660">
        <f t="shared" si="174"/>
        <v>10.000000000000009</v>
      </c>
      <c r="S687" s="721">
        <f>IF(INDEX(Historical!$D$7:$D$1379,MATCH(B687,Historical!$B$7:$B$1403,0))=0,"n/a",(INDEX(Historical!$C$7:$C$1381,MATCH(B687,Historical!$B$7:$B$1403,0))/INDEX(Historical!$D$7:$D$1379,MATCH(B687,Historical!$B$7:$B$1403,0))-1)*100)</f>
        <v>10.810810810810789</v>
      </c>
      <c r="T687" s="721">
        <f>IF(INDEX(Historical!$F$7:$F$1372,MATCH(B687,Historical!$B$7:$B$1403,0))=0,"n/a",((INDEX(Historical!$C$7:$C$1381,MATCH(B687,Historical!$B$7:$B$1403,0))/INDEX(Historical!$F$7:$F$1372,MATCH(B687,Historical!$B$7:$B$1403,0)))^(1/3)-1)*100)</f>
        <v>9.2994734014064449</v>
      </c>
      <c r="U687" s="721">
        <f>IF(INDEX(Historical!$H$7:$H$1372,MATCH(B687,Historical!$B$7:$B$1403,0))=0,"n/a",((INDEX(Historical!$C$7:$C$1381,MATCH(B687,Historical!$B$7:$B$1403,0))/INDEX(Historical!$H$7:$H$1372,MATCH(B687,Historical!$B$7:$B$1403,0)))^(1/5)-1)*100)</f>
        <v>8.2368027373979089</v>
      </c>
      <c r="V687" s="721">
        <f>IF(INDEX(Historical!$O$7:$O$1372,MATCH(B687,Historical!$B$7:$B$1403,0))=0,"n/a",((INDEX(Historical!$C$7:$C$1381,MATCH(B687,Historical!$B$7:$B$1403,0))/INDEX(Historical!$O$7:$O$1372,MATCH(B687,Historical!$B$7:$B$1403,0)))^(1/10)-1)*100)</f>
        <v>8.5803244800448439</v>
      </c>
      <c r="W687" s="722">
        <f t="shared" si="175"/>
        <v>0.95996401494537187</v>
      </c>
      <c r="X687" s="723">
        <f t="shared" si="176"/>
        <v>1.2480004147572588</v>
      </c>
      <c r="Y687" s="682"/>
      <c r="Z687" s="669">
        <f t="shared" si="177"/>
        <v>22.494887525562376</v>
      </c>
      <c r="AA687" s="910">
        <f t="shared" si="178"/>
        <v>17.961145194274028</v>
      </c>
      <c r="AB687" s="911">
        <v>12</v>
      </c>
      <c r="AC687" s="889">
        <v>4.8899999999999997</v>
      </c>
      <c r="AD687" s="889">
        <v>4.08</v>
      </c>
      <c r="AE687" s="889">
        <v>1.07</v>
      </c>
      <c r="AF687" s="889">
        <v>2.37</v>
      </c>
      <c r="AG687" s="889">
        <v>12.8</v>
      </c>
      <c r="AH687" s="889" t="e">
        <v>#VALUE!</v>
      </c>
      <c r="AI687" s="889">
        <v>9.81</v>
      </c>
      <c r="AJ687" s="889">
        <v>6.6000000000000005</v>
      </c>
      <c r="AK687" s="889">
        <v>4.3999999999999995</v>
      </c>
      <c r="AL687" s="902">
        <v>2009.9999999999998</v>
      </c>
      <c r="AM687" s="896">
        <v>1.7000000000000002</v>
      </c>
      <c r="AN687" s="889">
        <v>0.27</v>
      </c>
      <c r="AO687" s="762">
        <f t="shared" si="179"/>
        <v>-8.471923010217802</v>
      </c>
      <c r="AP687" s="763">
        <f t="shared" si="180"/>
        <v>9.4892221840562261</v>
      </c>
      <c r="AQ687" s="912">
        <f t="shared" si="181"/>
        <v>37.546620961653019</v>
      </c>
      <c r="AR687" s="669" t="e">
        <f>INDEX(Historical!$C$7:$C$1381,MATCH(B687,Historical!$B$7:$B$1403,0))*IF(AH687="n/a",1.03,IF(AH687&lt;0,1.01,IF(AH687&gt;10,1.1,(1+AH687/100))))</f>
        <v>#VALUE!</v>
      </c>
      <c r="AS687" s="910" t="e">
        <f t="shared" si="182"/>
        <v>#VALUE!</v>
      </c>
      <c r="AT687" s="910" t="e">
        <f t="shared" ref="AT687:AV706" si="188">IF($AK687="n/a",1.03*AS687,IF($AK687&lt;0,1.01*AS687,IF($AK687&gt;10,1.1*AS687,(1+$AK687/100)*AS687)))</f>
        <v>#VALUE!</v>
      </c>
      <c r="AU687" s="910" t="e">
        <f t="shared" si="188"/>
        <v>#VALUE!</v>
      </c>
      <c r="AV687" s="910" t="e">
        <f t="shared" si="188"/>
        <v>#VALUE!</v>
      </c>
      <c r="AW687" s="669" t="e">
        <f t="shared" si="184"/>
        <v>#VALUE!</v>
      </c>
      <c r="AX687" s="770" t="e">
        <f t="shared" si="185"/>
        <v>#VALUE!</v>
      </c>
      <c r="AY687" s="959">
        <v>1.27</v>
      </c>
      <c r="AZ687" s="896">
        <v>5.84</v>
      </c>
      <c r="BA687" s="896">
        <v>-17.04</v>
      </c>
      <c r="BB687" s="896">
        <v>-13.01</v>
      </c>
      <c r="BC687" s="896">
        <v>-8.5</v>
      </c>
      <c r="BE687" s="641">
        <v>1969</v>
      </c>
      <c r="BF687" s="922">
        <f t="shared" si="186"/>
        <v>6</v>
      </c>
      <c r="BG687" s="906">
        <v>7.1</v>
      </c>
    </row>
    <row r="688" spans="1:59" ht="11.25" customHeight="1" x14ac:dyDescent="0.2">
      <c r="A688" s="887" t="s">
        <v>1694</v>
      </c>
      <c r="B688" s="899" t="s">
        <v>1695</v>
      </c>
      <c r="C688" s="957" t="s">
        <v>112</v>
      </c>
      <c r="D688" s="957" t="s">
        <v>4338</v>
      </c>
      <c r="E688" s="754">
        <v>9</v>
      </c>
      <c r="F688" s="1235">
        <v>463</v>
      </c>
      <c r="G688" s="1235" t="s">
        <v>106</v>
      </c>
      <c r="H688" s="1235" t="s">
        <v>106</v>
      </c>
      <c r="I688" s="889">
        <v>16.22</v>
      </c>
      <c r="J688" s="669">
        <f t="shared" si="172"/>
        <v>3.5758323057953145</v>
      </c>
      <c r="K688" s="901">
        <v>0.14499999999999999</v>
      </c>
      <c r="L688" s="911">
        <v>4</v>
      </c>
      <c r="M688" s="660">
        <f t="shared" si="173"/>
        <v>0.57999999999999996</v>
      </c>
      <c r="N688" s="894" t="s">
        <v>240</v>
      </c>
      <c r="O688" s="756">
        <v>0.13500000000000001</v>
      </c>
      <c r="P688" s="636">
        <v>43552</v>
      </c>
      <c r="Q688" s="636">
        <v>43567</v>
      </c>
      <c r="R688" s="660">
        <f t="shared" si="174"/>
        <v>7.4074074074073932</v>
      </c>
      <c r="S688" s="721">
        <f>IF(INDEX(Historical!$D$7:$D$1379,MATCH(B688,Historical!$B$7:$B$1403,0))=0,"n/a",(INDEX(Historical!$C$7:$C$1381,MATCH(B688,Historical!$B$7:$B$1403,0))/INDEX(Historical!$D$7:$D$1379,MATCH(B688,Historical!$B$7:$B$1403,0))-1)*100)</f>
        <v>7.0422535211267512</v>
      </c>
      <c r="T688" s="721">
        <f>IF(INDEX(Historical!$F$7:$F$1372,MATCH(B688,Historical!$B$7:$B$1403,0))=0,"n/a",((INDEX(Historical!$C$7:$C$1381,MATCH(B688,Historical!$B$7:$B$1403,0))/INDEX(Historical!$F$7:$F$1372,MATCH(B688,Historical!$B$7:$B$1403,0)))^(1/3)-1)*100)</f>
        <v>6.4529450807832456</v>
      </c>
      <c r="U688" s="721">
        <f>IF(INDEX(Historical!$H$7:$H$1372,MATCH(B688,Historical!$B$7:$B$1403,0))=0,"n/a",((INDEX(Historical!$C$7:$C$1381,MATCH(B688,Historical!$B$7:$B$1403,0))/INDEX(Historical!$H$7:$H$1372,MATCH(B688,Historical!$B$7:$B$1403,0)))^(1/5)-1)*100)</f>
        <v>6.5529190372265678</v>
      </c>
      <c r="V688" s="721">
        <f>IF(INDEX(Historical!$O$7:$O$1372,MATCH(B688,Historical!$B$7:$B$1403,0))=0,"n/a",((INDEX(Historical!$C$7:$C$1381,MATCH(B688,Historical!$B$7:$B$1403,0))/INDEX(Historical!$O$7:$O$1372,MATCH(B688,Historical!$B$7:$B$1403,0)))^(1/10)-1)*100)</f>
        <v>9.0351088313816561</v>
      </c>
      <c r="W688" s="722">
        <f t="shared" si="175"/>
        <v>0.72527283948880672</v>
      </c>
      <c r="X688" s="723">
        <f t="shared" si="176"/>
        <v>0.71227380839419219</v>
      </c>
      <c r="Y688" s="899"/>
      <c r="Z688" s="669">
        <f t="shared" si="177"/>
        <v>44.615384615384613</v>
      </c>
      <c r="AA688" s="910">
        <f t="shared" si="178"/>
        <v>12.476923076923075</v>
      </c>
      <c r="AB688" s="911">
        <v>2</v>
      </c>
      <c r="AC688" s="889">
        <v>1.3</v>
      </c>
      <c r="AD688" s="889">
        <v>1.25</v>
      </c>
      <c r="AE688" s="889">
        <v>0.52</v>
      </c>
      <c r="AF688" s="889">
        <v>2.04</v>
      </c>
      <c r="AG688" s="889">
        <v>17.299999999999997</v>
      </c>
      <c r="AH688" s="889">
        <v>15.299999999999999</v>
      </c>
      <c r="AI688" s="889">
        <v>0.69</v>
      </c>
      <c r="AJ688" s="889">
        <v>9.1999999999999993</v>
      </c>
      <c r="AK688" s="889">
        <v>10</v>
      </c>
      <c r="AL688" s="902">
        <v>1920</v>
      </c>
      <c r="AM688" s="896">
        <v>2</v>
      </c>
      <c r="AN688" s="889">
        <v>0.52</v>
      </c>
      <c r="AO688" s="762">
        <f t="shared" si="179"/>
        <v>-2.3481717339011929</v>
      </c>
      <c r="AP688" s="763">
        <f t="shared" si="180"/>
        <v>10.128751343021882</v>
      </c>
      <c r="AQ688" s="912">
        <f t="shared" si="181"/>
        <v>6.3598150450171476</v>
      </c>
      <c r="AR688" s="669">
        <f>INDEX(Historical!$C$7:$C$1381,MATCH(B688,Historical!$B$7:$B$1403,0))*IF(AH688="n/a",1.03,IF(AH688&lt;0,1.01,IF(AH688&gt;10,1.1,(1+AH688/100))))</f>
        <v>0.627</v>
      </c>
      <c r="AS688" s="910">
        <f t="shared" si="182"/>
        <v>0.6313262999999999</v>
      </c>
      <c r="AT688" s="910">
        <f t="shared" si="188"/>
        <v>0.69445892999999992</v>
      </c>
      <c r="AU688" s="910">
        <f t="shared" si="188"/>
        <v>0.76390482299999996</v>
      </c>
      <c r="AV688" s="910">
        <f t="shared" si="188"/>
        <v>0.84029530530000007</v>
      </c>
      <c r="AW688" s="669">
        <f t="shared" si="184"/>
        <v>3.5569853583</v>
      </c>
      <c r="AX688" s="770">
        <f t="shared" si="185"/>
        <v>21.929626130086312</v>
      </c>
      <c r="AY688" s="959">
        <v>1.36</v>
      </c>
      <c r="AZ688" s="896">
        <v>12.29</v>
      </c>
      <c r="BA688" s="896">
        <v>-29.54</v>
      </c>
      <c r="BB688" s="896">
        <v>-16.559999999999999</v>
      </c>
      <c r="BC688" s="896">
        <v>-8.6</v>
      </c>
      <c r="BE688" s="641">
        <v>2011</v>
      </c>
      <c r="BF688" s="922">
        <f t="shared" si="186"/>
        <v>0</v>
      </c>
      <c r="BG688" s="906">
        <v>6.6000000000000005</v>
      </c>
    </row>
    <row r="689" spans="1:59" ht="11.25" customHeight="1" x14ac:dyDescent="0.2">
      <c r="A689" s="895" t="s">
        <v>1643</v>
      </c>
      <c r="B689" s="899" t="s">
        <v>1644</v>
      </c>
      <c r="C689" s="957" t="s">
        <v>246</v>
      </c>
      <c r="D689" s="957" t="s">
        <v>4333</v>
      </c>
      <c r="E689" s="754">
        <v>8</v>
      </c>
      <c r="F689" s="1235">
        <v>577</v>
      </c>
      <c r="G689" s="1158" t="s">
        <v>106</v>
      </c>
      <c r="H689" s="1158" t="s">
        <v>106</v>
      </c>
      <c r="I689" s="898">
        <v>29.91</v>
      </c>
      <c r="J689" s="669">
        <f t="shared" si="172"/>
        <v>1.1367435640254098</v>
      </c>
      <c r="K689" s="901">
        <v>8.5000000000000006E-2</v>
      </c>
      <c r="L689" s="911">
        <v>4</v>
      </c>
      <c r="M689" s="660">
        <f t="shared" si="173"/>
        <v>0.34</v>
      </c>
      <c r="N689" s="894" t="s">
        <v>570</v>
      </c>
      <c r="O689" s="756">
        <v>0.08</v>
      </c>
      <c r="P689" s="885">
        <v>43651</v>
      </c>
      <c r="Q689" s="885">
        <v>43668</v>
      </c>
      <c r="R689" s="660">
        <f t="shared" si="174"/>
        <v>6.2500000000000053</v>
      </c>
      <c r="S689" s="721">
        <f>IF(INDEX(Historical!$D$7:$D$1379,MATCH(B689,Historical!$B$7:$B$1403,0))=0,"n/a",(INDEX(Historical!$C$7:$C$1381,MATCH(B689,Historical!$B$7:$B$1403,0))/INDEX(Historical!$D$7:$D$1379,MATCH(B689,Historical!$B$7:$B$1403,0))-1)*100)</f>
        <v>6.4516129032258229</v>
      </c>
      <c r="T689" s="721">
        <f>IF(INDEX(Historical!$F$7:$F$1372,MATCH(B689,Historical!$B$7:$B$1403,0))=0,"n/a",((INDEX(Historical!$C$7:$C$1381,MATCH(B689,Historical!$B$7:$B$1403,0))/INDEX(Historical!$F$7:$F$1372,MATCH(B689,Historical!$B$7:$B$1403,0)))^(1/3)-1)*100)</f>
        <v>6.917810999860885</v>
      </c>
      <c r="U689" s="721">
        <f>IF(INDEX(Historical!$H$7:$H$1372,MATCH(B689,Historical!$B$7:$B$1403,0))=0,"n/a",((INDEX(Historical!$C$7:$C$1381,MATCH(B689,Historical!$B$7:$B$1403,0))/INDEX(Historical!$H$7:$H$1372,MATCH(B689,Historical!$B$7:$B$1403,0)))^(1/5)-1)*100)</f>
        <v>6.5762756635474373</v>
      </c>
      <c r="V689" s="721" t="str">
        <f>IF(INDEX(Historical!$O$7:$O$1372,MATCH(B689,Historical!$B$7:$B$1403,0))=0,"n/a",((INDEX(Historical!$C$7:$C$1381,MATCH(B689,Historical!$B$7:$B$1403,0))/INDEX(Historical!$O$7:$O$1372,MATCH(B689,Historical!$B$7:$B$1403,0)))^(1/10)-1)*100)</f>
        <v>n/a</v>
      </c>
      <c r="W689" s="722" t="str">
        <f t="shared" si="175"/>
        <v>n/a</v>
      </c>
      <c r="X689" s="723">
        <f t="shared" si="176"/>
        <v>0.50200577584331574</v>
      </c>
      <c r="Y689" s="899"/>
      <c r="Z689" s="669">
        <f t="shared" si="177"/>
        <v>12.408759124087592</v>
      </c>
      <c r="AA689" s="910">
        <f t="shared" si="178"/>
        <v>10.916058394160583</v>
      </c>
      <c r="AB689" s="911">
        <v>1</v>
      </c>
      <c r="AC689" s="889">
        <v>2.74</v>
      </c>
      <c r="AD689" s="889">
        <v>1.0900000000000001</v>
      </c>
      <c r="AE689" s="889">
        <v>0.43</v>
      </c>
      <c r="AF689" s="889">
        <v>1.43</v>
      </c>
      <c r="AG689" s="889">
        <v>13.600000000000001</v>
      </c>
      <c r="AH689" s="889">
        <v>71.8</v>
      </c>
      <c r="AI689" s="889">
        <v>8.07</v>
      </c>
      <c r="AJ689" s="889">
        <v>13.100000000000001</v>
      </c>
      <c r="AK689" s="889">
        <v>10</v>
      </c>
      <c r="AL689" s="902">
        <v>441.77</v>
      </c>
      <c r="AM689" s="896">
        <v>1.0999999999999999</v>
      </c>
      <c r="AN689" s="889">
        <v>0</v>
      </c>
      <c r="AO689" s="762">
        <f t="shared" si="179"/>
        <v>-3.203039166587736</v>
      </c>
      <c r="AP689" s="763">
        <f t="shared" si="180"/>
        <v>7.7130192275728469</v>
      </c>
      <c r="AQ689" s="912">
        <f t="shared" si="181"/>
        <v>-16.706773641684325</v>
      </c>
      <c r="AR689" s="669">
        <f>INDEX(Historical!$C$7:$C$1381,MATCH(B689,Historical!$B$7:$B$1403,0))*IF(AH689="n/a",1.03,IF(AH689&lt;0,1.01,IF(AH689&gt;10,1.1,(1+AH689/100))))</f>
        <v>0.36300000000000004</v>
      </c>
      <c r="AS689" s="910">
        <f t="shared" si="182"/>
        <v>0.39229410000000003</v>
      </c>
      <c r="AT689" s="910">
        <f t="shared" si="188"/>
        <v>0.43152351000000005</v>
      </c>
      <c r="AU689" s="910">
        <f t="shared" si="188"/>
        <v>0.47467586100000009</v>
      </c>
      <c r="AV689" s="910">
        <f t="shared" si="188"/>
        <v>0.52214344710000016</v>
      </c>
      <c r="AW689" s="669">
        <f t="shared" si="184"/>
        <v>2.1836369181000004</v>
      </c>
      <c r="AX689" s="770">
        <f t="shared" si="185"/>
        <v>7.3006918024072238</v>
      </c>
      <c r="AY689" s="959">
        <v>0.76</v>
      </c>
      <c r="AZ689" s="896">
        <v>39.31</v>
      </c>
      <c r="BA689" s="896">
        <v>-25.230000000000004</v>
      </c>
      <c r="BB689" s="896">
        <v>-18.310000000000002</v>
      </c>
      <c r="BC689" s="896">
        <v>-6.2600000000000007</v>
      </c>
      <c r="BE689" s="641">
        <v>2012</v>
      </c>
      <c r="BF689" s="922">
        <f t="shared" si="186"/>
        <v>0</v>
      </c>
      <c r="BG689" s="906">
        <v>6.8000000000000007</v>
      </c>
    </row>
    <row r="690" spans="1:59" ht="11.25" customHeight="1" x14ac:dyDescent="0.2">
      <c r="A690" s="895" t="s">
        <v>331</v>
      </c>
      <c r="B690" s="899" t="s">
        <v>332</v>
      </c>
      <c r="C690" s="957" t="s">
        <v>108</v>
      </c>
      <c r="D690" s="957" t="s">
        <v>4351</v>
      </c>
      <c r="E690" s="754">
        <v>29</v>
      </c>
      <c r="F690" s="1235">
        <v>95</v>
      </c>
      <c r="G690" s="1235" t="s">
        <v>106</v>
      </c>
      <c r="H690" s="1235" t="s">
        <v>106</v>
      </c>
      <c r="I690" s="889">
        <v>54.71</v>
      </c>
      <c r="J690" s="669">
        <f t="shared" si="172"/>
        <v>1.2794735880095045</v>
      </c>
      <c r="K690" s="908">
        <v>0.35</v>
      </c>
      <c r="L690" s="911">
        <v>2</v>
      </c>
      <c r="M690" s="660">
        <f t="shared" si="173"/>
        <v>0.7</v>
      </c>
      <c r="N690" s="894" t="s">
        <v>333</v>
      </c>
      <c r="O690" s="757">
        <v>0.33</v>
      </c>
      <c r="P690" s="885">
        <v>43824</v>
      </c>
      <c r="Q690" s="885">
        <v>43837</v>
      </c>
      <c r="R690" s="660">
        <f t="shared" si="174"/>
        <v>6.060606060606049</v>
      </c>
      <c r="S690" s="721">
        <f>IF(INDEX(Historical!$D$7:$D$1379,MATCH(B690,Historical!$B$7:$B$1403,0))=0,"n/a",(INDEX(Historical!$C$7:$C$1381,MATCH(B690,Historical!$B$7:$B$1403,0))/INDEX(Historical!$D$7:$D$1379,MATCH(B690,Historical!$B$7:$B$1403,0))-1)*100)</f>
        <v>10.000000000000009</v>
      </c>
      <c r="T690" s="721">
        <f>IF(INDEX(Historical!$F$7:$F$1372,MATCH(B690,Historical!$B$7:$B$1403,0))=0,"n/a",((INDEX(Historical!$C$7:$C$1381,MATCH(B690,Historical!$B$7:$B$1403,0))/INDEX(Historical!$F$7:$F$1372,MATCH(B690,Historical!$B$7:$B$1403,0)))^(1/3)-1)*100)</f>
        <v>8.2713447015707828</v>
      </c>
      <c r="U690" s="721">
        <f>IF(INDEX(Historical!$H$7:$H$1372,MATCH(B690,Historical!$B$7:$B$1403,0))=0,"n/a",((INDEX(Historical!$C$7:$C$1381,MATCH(B690,Historical!$B$7:$B$1403,0))/INDEX(Historical!$H$7:$H$1372,MATCH(B690,Historical!$B$7:$B$1403,0)))^(1/5)-1)*100)</f>
        <v>8.4471771197698544</v>
      </c>
      <c r="V690" s="721">
        <f>IF(INDEX(Historical!$O$7:$O$1372,MATCH(B690,Historical!$B$7:$B$1403,0))=0,"n/a",((INDEX(Historical!$C$7:$C$1381,MATCH(B690,Historical!$B$7:$B$1403,0))/INDEX(Historical!$O$7:$O$1372,MATCH(B690,Historical!$B$7:$B$1403,0)))^(1/10)-1)*100)</f>
        <v>15.223853443231672</v>
      </c>
      <c r="W690" s="722">
        <f t="shared" si="175"/>
        <v>0.55486458479573453</v>
      </c>
      <c r="X690" s="723">
        <f t="shared" si="176"/>
        <v>0.61211428404129375</v>
      </c>
      <c r="Y690" s="900"/>
      <c r="Z690" s="669">
        <f t="shared" si="177"/>
        <v>21.604938271604933</v>
      </c>
      <c r="AA690" s="910">
        <f t="shared" si="178"/>
        <v>16.8858024691358</v>
      </c>
      <c r="AB690" s="911">
        <v>12</v>
      </c>
      <c r="AC690" s="889">
        <v>3.24</v>
      </c>
      <c r="AD690" s="889">
        <v>1.41</v>
      </c>
      <c r="AE690" s="889">
        <v>5.05</v>
      </c>
      <c r="AF690" s="889">
        <v>4.8499999999999996</v>
      </c>
      <c r="AG690" s="889">
        <v>29.5</v>
      </c>
      <c r="AH690" s="889">
        <v>29.599999999999998</v>
      </c>
      <c r="AI690" s="889">
        <v>10.100000000000001</v>
      </c>
      <c r="AJ690" s="889">
        <v>13.8</v>
      </c>
      <c r="AK690" s="889">
        <v>12</v>
      </c>
      <c r="AL690" s="902">
        <v>8330</v>
      </c>
      <c r="AM690" s="896">
        <v>7.6</v>
      </c>
      <c r="AN690" s="889">
        <v>0</v>
      </c>
      <c r="AO690" s="762">
        <f t="shared" si="179"/>
        <v>-7.1591517613564406</v>
      </c>
      <c r="AP690" s="763">
        <f t="shared" si="180"/>
        <v>9.7266507077793598</v>
      </c>
      <c r="AQ690" s="912">
        <f t="shared" si="181"/>
        <v>90.783346554041231</v>
      </c>
      <c r="AR690" s="669">
        <f>INDEX(Historical!$C$7:$C$1381,MATCH(B690,Historical!$B$7:$B$1403,0))*IF(AH690="n/a",1.03,IF(AH690&lt;0,1.01,IF(AH690&gt;10,1.1,(1+AH690/100))))</f>
        <v>0.72600000000000009</v>
      </c>
      <c r="AS690" s="910">
        <f t="shared" si="182"/>
        <v>0.7986000000000002</v>
      </c>
      <c r="AT690" s="910">
        <f t="shared" si="188"/>
        <v>0.87846000000000024</v>
      </c>
      <c r="AU690" s="910">
        <f t="shared" si="188"/>
        <v>0.96630600000000033</v>
      </c>
      <c r="AV690" s="910">
        <f t="shared" si="188"/>
        <v>1.0629366000000005</v>
      </c>
      <c r="AW690" s="669">
        <f t="shared" si="184"/>
        <v>4.4323026000000016</v>
      </c>
      <c r="AX690" s="770">
        <f t="shared" si="185"/>
        <v>8.1014487296655116</v>
      </c>
      <c r="AY690" s="959">
        <v>1.33</v>
      </c>
      <c r="AZ690" s="896">
        <v>10.530000000000001</v>
      </c>
      <c r="BA690" s="896">
        <v>-21.4</v>
      </c>
      <c r="BB690" s="896">
        <v>-17.27</v>
      </c>
      <c r="BC690" s="896">
        <v>-8.870000000000001</v>
      </c>
      <c r="BE690" s="641">
        <v>1992</v>
      </c>
      <c r="BF690" s="922">
        <f t="shared" si="186"/>
        <v>2</v>
      </c>
      <c r="BG690" s="906">
        <v>24.5</v>
      </c>
    </row>
    <row r="691" spans="1:59" ht="11.25" customHeight="1" x14ac:dyDescent="0.2">
      <c r="A691" s="895" t="s">
        <v>1663</v>
      </c>
      <c r="B691" s="899" t="s">
        <v>1664</v>
      </c>
      <c r="C691" s="957" t="s">
        <v>108</v>
      </c>
      <c r="D691" s="957" t="s">
        <v>4355</v>
      </c>
      <c r="E691" s="754">
        <v>8</v>
      </c>
      <c r="F691" s="1235">
        <v>627</v>
      </c>
      <c r="G691" s="1235" t="s">
        <v>106</v>
      </c>
      <c r="H691" s="1235" t="s">
        <v>106</v>
      </c>
      <c r="I691" s="898">
        <v>36.28</v>
      </c>
      <c r="J691" s="669">
        <f t="shared" si="172"/>
        <v>1.65380374862183</v>
      </c>
      <c r="K691" s="901">
        <v>0.15</v>
      </c>
      <c r="L691" s="911">
        <v>4</v>
      </c>
      <c r="M691" s="660">
        <f t="shared" si="173"/>
        <v>0.6</v>
      </c>
      <c r="N691" s="894" t="s">
        <v>991</v>
      </c>
      <c r="O691" s="756">
        <v>0.14000000000000001</v>
      </c>
      <c r="P691" s="885">
        <v>43868</v>
      </c>
      <c r="Q691" s="885">
        <v>43885</v>
      </c>
      <c r="R691" s="660">
        <f t="shared" si="174"/>
        <v>7.1428571428571281</v>
      </c>
      <c r="S691" s="721">
        <f>IF(INDEX(Historical!$D$7:$D$1379,MATCH(B691,Historical!$B$7:$B$1403,0))=0,"n/a",(INDEX(Historical!$C$7:$C$1381,MATCH(B691,Historical!$B$7:$B$1403,0))/INDEX(Historical!$D$7:$D$1379,MATCH(B691,Historical!$B$7:$B$1403,0))-1)*100)</f>
        <v>3.7037037037036979</v>
      </c>
      <c r="T691" s="721">
        <f>IF(INDEX(Historical!$F$7:$F$1372,MATCH(B691,Historical!$B$7:$B$1403,0))=0,"n/a",((INDEX(Historical!$C$7:$C$1381,MATCH(B691,Historical!$B$7:$B$1403,0))/INDEX(Historical!$F$7:$F$1372,MATCH(B691,Historical!$B$7:$B$1403,0)))^(1/3)-1)*100)</f>
        <v>23.127650029855573</v>
      </c>
      <c r="U691" s="721">
        <f>IF(INDEX(Historical!$H$7:$H$1372,MATCH(B691,Historical!$B$7:$B$1403,0))=0,"n/a",((INDEX(Historical!$C$7:$C$1381,MATCH(B691,Historical!$B$7:$B$1403,0))/INDEX(Historical!$H$7:$H$1372,MATCH(B691,Historical!$B$7:$B$1403,0)))^(1/5)-1)*100)</f>
        <v>22.865967908314722</v>
      </c>
      <c r="V691" s="721">
        <f>IF(INDEX(Historical!$O$7:$O$1372,MATCH(B691,Historical!$B$7:$B$1403,0))=0,"n/a",((INDEX(Historical!$C$7:$C$1381,MATCH(B691,Historical!$B$7:$B$1403,0))/INDEX(Historical!$O$7:$O$1372,MATCH(B691,Historical!$B$7:$B$1403,0)))^(1/10)-1)*100)</f>
        <v>16.654280155455027</v>
      </c>
      <c r="W691" s="722">
        <f t="shared" si="175"/>
        <v>1.3729784592836387</v>
      </c>
      <c r="X691" s="723">
        <f t="shared" si="176"/>
        <v>2.5984054441266733</v>
      </c>
      <c r="Y691" s="691" t="s">
        <v>4512</v>
      </c>
      <c r="Z691" s="669">
        <f t="shared" si="177"/>
        <v>23.166023166023166</v>
      </c>
      <c r="AA691" s="910">
        <f t="shared" si="178"/>
        <v>14.007722007722009</v>
      </c>
      <c r="AB691" s="911">
        <v>12</v>
      </c>
      <c r="AC691" s="889">
        <v>2.59</v>
      </c>
      <c r="AD691" s="889" t="s">
        <v>136</v>
      </c>
      <c r="AE691" s="889">
        <v>2.72</v>
      </c>
      <c r="AF691" s="889">
        <v>1.21</v>
      </c>
      <c r="AG691" s="889">
        <v>10.4</v>
      </c>
      <c r="AH691" s="889">
        <v>7.5</v>
      </c>
      <c r="AI691" s="889" t="s">
        <v>136</v>
      </c>
      <c r="AJ691" s="889">
        <v>8.7999999999999989</v>
      </c>
      <c r="AK691" s="889" t="s">
        <v>136</v>
      </c>
      <c r="AL691" s="902">
        <v>92.89</v>
      </c>
      <c r="AM691" s="896">
        <v>5.4</v>
      </c>
      <c r="AN691" s="889">
        <v>0</v>
      </c>
      <c r="AO691" s="762">
        <f t="shared" si="179"/>
        <v>10.512049649214543</v>
      </c>
      <c r="AP691" s="763">
        <f t="shared" si="180"/>
        <v>24.519771656936552</v>
      </c>
      <c r="AQ691" s="912">
        <f t="shared" si="181"/>
        <v>-13.206903425205452</v>
      </c>
      <c r="AR691" s="669">
        <f>INDEX(Historical!$C$7:$C$1381,MATCH(B691,Historical!$B$7:$B$1403,0))*IF(AH691="n/a",1.03,IF(AH691&lt;0,1.01,IF(AH691&gt;10,1.1,(1+AH691/100))))</f>
        <v>0.60199999999999998</v>
      </c>
      <c r="AS691" s="910">
        <f t="shared" si="182"/>
        <v>0.62005999999999994</v>
      </c>
      <c r="AT691" s="910">
        <f t="shared" si="188"/>
        <v>0.63866179999999995</v>
      </c>
      <c r="AU691" s="910">
        <f t="shared" si="188"/>
        <v>0.65782165399999992</v>
      </c>
      <c r="AV691" s="910">
        <f t="shared" si="188"/>
        <v>0.67755630361999997</v>
      </c>
      <c r="AW691" s="669">
        <f t="shared" si="184"/>
        <v>3.1960997576199994</v>
      </c>
      <c r="AX691" s="770">
        <f t="shared" si="185"/>
        <v>8.8095362668687969</v>
      </c>
      <c r="AY691" s="959">
        <v>0.33</v>
      </c>
      <c r="AZ691" s="896">
        <v>7.84</v>
      </c>
      <c r="BA691" s="896">
        <v>-4.5600000000000005</v>
      </c>
      <c r="BB691" s="896">
        <v>0.03</v>
      </c>
      <c r="BC691" s="896">
        <v>3.42</v>
      </c>
      <c r="BE691" s="641">
        <v>2013</v>
      </c>
      <c r="BF691" s="922">
        <f t="shared" si="186"/>
        <v>0</v>
      </c>
      <c r="BG691" s="906">
        <v>1.0999999999999999</v>
      </c>
    </row>
    <row r="692" spans="1:59" ht="11.25" customHeight="1" x14ac:dyDescent="0.2">
      <c r="A692" s="904" t="s">
        <v>4080</v>
      </c>
      <c r="B692" s="899" t="s">
        <v>4081</v>
      </c>
      <c r="C692" s="957" t="s">
        <v>108</v>
      </c>
      <c r="D692" s="957" t="s">
        <v>4355</v>
      </c>
      <c r="E692" s="754">
        <v>7</v>
      </c>
      <c r="F692" s="1235">
        <v>699</v>
      </c>
      <c r="G692" s="1158" t="s">
        <v>106</v>
      </c>
      <c r="H692" s="1158" t="s">
        <v>106</v>
      </c>
      <c r="I692" s="898">
        <v>34.549999999999997</v>
      </c>
      <c r="J692" s="669">
        <f t="shared" si="172"/>
        <v>2.0260492040520983</v>
      </c>
      <c r="K692" s="901">
        <v>0.17499999999999999</v>
      </c>
      <c r="L692" s="911">
        <v>4</v>
      </c>
      <c r="M692" s="660">
        <f t="shared" si="173"/>
        <v>0.7</v>
      </c>
      <c r="N692" s="894" t="s">
        <v>240</v>
      </c>
      <c r="O692" s="756">
        <v>0.15</v>
      </c>
      <c r="P692" s="885">
        <v>43829</v>
      </c>
      <c r="Q692" s="885">
        <v>43839</v>
      </c>
      <c r="R692" s="660">
        <f t="shared" si="174"/>
        <v>16.666666666666664</v>
      </c>
      <c r="S692" s="721">
        <f>IF(INDEX(Historical!$D$7:$D$1379,MATCH(B692,Historical!$B$7:$B$1403,0))=0,"n/a",(INDEX(Historical!$C$7:$C$1381,MATCH(B692,Historical!$B$7:$B$1403,0))/INDEX(Historical!$D$7:$D$1379,MATCH(B692,Historical!$B$7:$B$1403,0))-1)*100)</f>
        <v>57.894736842105267</v>
      </c>
      <c r="T692" s="721">
        <f>IF(INDEX(Historical!$F$7:$F$1372,MATCH(B692,Historical!$B$7:$B$1403,0))=0,"n/a",((INDEX(Historical!$C$7:$C$1381,MATCH(B692,Historical!$B$7:$B$1403,0))/INDEX(Historical!$F$7:$F$1372,MATCH(B692,Historical!$B$7:$B$1403,0)))^(1/3)-1)*100)</f>
        <v>58.74010519681994</v>
      </c>
      <c r="U692" s="721">
        <f>IF(INDEX(Historical!$H$7:$H$1372,MATCH(B692,Historical!$B$7:$B$1403,0))=0,"n/a",((INDEX(Historical!$C$7:$C$1381,MATCH(B692,Historical!$B$7:$B$1403,0))/INDEX(Historical!$H$7:$H$1372,MATCH(B692,Historical!$B$7:$B$1403,0)))^(1/5)-1)*100)</f>
        <v>64.375182951722579</v>
      </c>
      <c r="V692" s="721" t="str">
        <f>IF(INDEX(Historical!$O$7:$O$1372,MATCH(B692,Historical!$B$7:$B$1403,0))=0,"n/a",((INDEX(Historical!$C$7:$C$1381,MATCH(B692,Historical!$B$7:$B$1403,0))/INDEX(Historical!$O$7:$O$1372,MATCH(B692,Historical!$B$7:$B$1403,0)))^(1/10)-1)*100)</f>
        <v>n/a</v>
      </c>
      <c r="W692" s="722" t="str">
        <f t="shared" si="175"/>
        <v>n/a</v>
      </c>
      <c r="X692" s="723">
        <f t="shared" si="176"/>
        <v>2.8997830158433593</v>
      </c>
      <c r="Y692" s="682"/>
      <c r="Z692" s="669">
        <f t="shared" si="177"/>
        <v>25.362318840579711</v>
      </c>
      <c r="AA692" s="910">
        <f t="shared" si="178"/>
        <v>12.518115942028986</v>
      </c>
      <c r="AB692" s="911">
        <v>12</v>
      </c>
      <c r="AC692" s="889">
        <v>2.76</v>
      </c>
      <c r="AD692" s="889" t="s">
        <v>136</v>
      </c>
      <c r="AE692" s="889">
        <v>4.78</v>
      </c>
      <c r="AF692" s="889">
        <v>2.2799999999999998</v>
      </c>
      <c r="AG692" s="889">
        <v>18.600000000000001</v>
      </c>
      <c r="AH692" s="889">
        <v>45.5</v>
      </c>
      <c r="AI692" s="889">
        <v>6.65</v>
      </c>
      <c r="AJ692" s="889">
        <v>22.2</v>
      </c>
      <c r="AK692" s="889" t="s">
        <v>136</v>
      </c>
      <c r="AL692" s="902">
        <v>1870</v>
      </c>
      <c r="AM692" s="896">
        <v>7.9</v>
      </c>
      <c r="AN692" s="889">
        <v>0.08</v>
      </c>
      <c r="AO692" s="762">
        <f t="shared" si="179"/>
        <v>53.883116213745694</v>
      </c>
      <c r="AP692" s="763">
        <f t="shared" si="180"/>
        <v>66.401232155774679</v>
      </c>
      <c r="AQ692" s="912">
        <f t="shared" si="181"/>
        <v>12.627812526877079</v>
      </c>
      <c r="AR692" s="669">
        <f>INDEX(Historical!$C$7:$C$1381,MATCH(B692,Historical!$B$7:$B$1403,0))*IF(AH692="n/a",1.03,IF(AH692&lt;0,1.01,IF(AH692&gt;10,1.1,(1+AH692/100))))</f>
        <v>0.66</v>
      </c>
      <c r="AS692" s="910">
        <f t="shared" si="182"/>
        <v>0.70389000000000002</v>
      </c>
      <c r="AT692" s="910">
        <f t="shared" si="188"/>
        <v>0.7250067</v>
      </c>
      <c r="AU692" s="910">
        <f t="shared" si="188"/>
        <v>0.74675690100000003</v>
      </c>
      <c r="AV692" s="910">
        <f t="shared" si="188"/>
        <v>0.76915960803000005</v>
      </c>
      <c r="AW692" s="669">
        <f t="shared" si="184"/>
        <v>3.6048132090300005</v>
      </c>
      <c r="AX692" s="770">
        <f t="shared" si="185"/>
        <v>10.433612761302461</v>
      </c>
      <c r="AY692" s="959">
        <v>1.33</v>
      </c>
      <c r="AZ692" s="896">
        <v>18.440000000000001</v>
      </c>
      <c r="BA692" s="896">
        <v>-15.53</v>
      </c>
      <c r="BB692" s="896">
        <v>-9.32</v>
      </c>
      <c r="BC692" s="896">
        <v>-0.15</v>
      </c>
      <c r="BE692" s="641">
        <v>2014</v>
      </c>
      <c r="BF692" s="922">
        <f t="shared" si="186"/>
        <v>0</v>
      </c>
      <c r="BG692" s="906">
        <v>1.7000000000000002</v>
      </c>
    </row>
    <row r="693" spans="1:59" s="796" customFormat="1" ht="11.25" customHeight="1" x14ac:dyDescent="0.2">
      <c r="A693" s="777" t="s">
        <v>1649</v>
      </c>
      <c r="B693" s="804" t="s">
        <v>1650</v>
      </c>
      <c r="C693" s="957" t="s">
        <v>108</v>
      </c>
      <c r="D693" s="957" t="s">
        <v>4355</v>
      </c>
      <c r="E693" s="778">
        <v>9</v>
      </c>
      <c r="F693" s="1235">
        <v>549</v>
      </c>
      <c r="G693" s="1234" t="s">
        <v>106</v>
      </c>
      <c r="H693" s="1234" t="s">
        <v>106</v>
      </c>
      <c r="I693" s="779">
        <v>21.38</v>
      </c>
      <c r="J693" s="780">
        <f t="shared" si="172"/>
        <v>3.1805425631431246</v>
      </c>
      <c r="K693" s="781">
        <v>0.17</v>
      </c>
      <c r="L693" s="782">
        <v>4</v>
      </c>
      <c r="M693" s="783">
        <f t="shared" si="173"/>
        <v>0.68</v>
      </c>
      <c r="N693" s="784" t="s">
        <v>504</v>
      </c>
      <c r="O693" s="785">
        <v>0.16</v>
      </c>
      <c r="P693" s="786">
        <v>43903</v>
      </c>
      <c r="Q693" s="786">
        <v>43927</v>
      </c>
      <c r="R693" s="783">
        <f t="shared" si="174"/>
        <v>6.2500000000000053</v>
      </c>
      <c r="S693" s="721">
        <f>IF(INDEX(Historical!$D$7:$D$1379,MATCH(B693,Historical!$B$7:$B$1403,0))=0,"n/a",(INDEX(Historical!$C$7:$C$1381,MATCH(B693,Historical!$B$7:$B$1403,0))/INDEX(Historical!$D$7:$D$1379,MATCH(B693,Historical!$B$7:$B$1403,0))-1)*100)</f>
        <v>9.5652173913043583</v>
      </c>
      <c r="T693" s="721">
        <f>IF(INDEX(Historical!$F$7:$F$1372,MATCH(B693,Historical!$B$7:$B$1403,0))=0,"n/a",((INDEX(Historical!$C$7:$C$1381,MATCH(B693,Historical!$B$7:$B$1403,0))/INDEX(Historical!$F$7:$F$1372,MATCH(B693,Historical!$B$7:$B$1403,0)))^(1/3)-1)*100)</f>
        <v>9.8708067116014995</v>
      </c>
      <c r="U693" s="721">
        <f>IF(INDEX(Historical!$H$7:$H$1372,MATCH(B693,Historical!$B$7:$B$1403,0))=0,"n/a",((INDEX(Historical!$C$7:$C$1381,MATCH(B693,Historical!$B$7:$B$1403,0))/INDEX(Historical!$H$7:$H$1372,MATCH(B693,Historical!$B$7:$B$1403,0)))^(1/5)-1)*100)</f>
        <v>7.6887308061656112</v>
      </c>
      <c r="V693" s="721">
        <f>IF(INDEX(Historical!$O$7:$O$1372,MATCH(B693,Historical!$B$7:$B$1403,0))=0,"n/a",((INDEX(Historical!$C$7:$C$1381,MATCH(B693,Historical!$B$7:$B$1403,0))/INDEX(Historical!$O$7:$O$1372,MATCH(B693,Historical!$B$7:$B$1403,0)))^(1/10)-1)*100)</f>
        <v>4.9125865114427736</v>
      </c>
      <c r="W693" s="722">
        <f t="shared" si="175"/>
        <v>1.5651084796687915</v>
      </c>
      <c r="X693" s="723">
        <f t="shared" si="176"/>
        <v>0.28796744592380563</v>
      </c>
      <c r="Y693" s="1103"/>
      <c r="Z693" s="780">
        <f t="shared" si="177"/>
        <v>28.099173553719009</v>
      </c>
      <c r="AA693" s="788">
        <f t="shared" si="178"/>
        <v>8.8347107438016526</v>
      </c>
      <c r="AB693" s="782">
        <v>12</v>
      </c>
      <c r="AC693" s="789">
        <v>2.42</v>
      </c>
      <c r="AD693" s="789">
        <v>1.77</v>
      </c>
      <c r="AE693" s="789">
        <v>3.11</v>
      </c>
      <c r="AF693" s="789">
        <v>0.81</v>
      </c>
      <c r="AG693" s="789">
        <v>9</v>
      </c>
      <c r="AH693" s="789">
        <v>99.3</v>
      </c>
      <c r="AI693" s="789">
        <v>2.81</v>
      </c>
      <c r="AJ693" s="789">
        <v>26.700000000000003</v>
      </c>
      <c r="AK693" s="789">
        <v>5</v>
      </c>
      <c r="AL693" s="790">
        <v>2440</v>
      </c>
      <c r="AM693" s="791">
        <v>1.2</v>
      </c>
      <c r="AN693" s="789">
        <v>0.14000000000000001</v>
      </c>
      <c r="AO693" s="792">
        <f t="shared" si="179"/>
        <v>2.0345626255070837</v>
      </c>
      <c r="AP693" s="793">
        <f t="shared" si="180"/>
        <v>10.869273369308736</v>
      </c>
      <c r="AQ693" s="794">
        <f t="shared" si="181"/>
        <v>-43.604114797544014</v>
      </c>
      <c r="AR693" s="669">
        <f>INDEX(Historical!$C$7:$C$1381,MATCH(B693,Historical!$B$7:$B$1403,0))*IF(AH693="n/a",1.03,IF(AH693&lt;0,1.01,IF(AH693&gt;10,1.1,(1+AH693/100))))</f>
        <v>0.69300000000000006</v>
      </c>
      <c r="AS693" s="788">
        <f t="shared" si="182"/>
        <v>0.71247330000000009</v>
      </c>
      <c r="AT693" s="788">
        <f t="shared" si="188"/>
        <v>0.74809696500000011</v>
      </c>
      <c r="AU693" s="788">
        <f t="shared" si="188"/>
        <v>0.78550181325000012</v>
      </c>
      <c r="AV693" s="788">
        <f t="shared" si="188"/>
        <v>0.82477690391250014</v>
      </c>
      <c r="AW693" s="780">
        <f t="shared" si="184"/>
        <v>3.763848982162501</v>
      </c>
      <c r="AX693" s="795">
        <f t="shared" si="185"/>
        <v>17.604532189721709</v>
      </c>
      <c r="AY693" s="960">
        <v>1.06</v>
      </c>
      <c r="AZ693" s="791">
        <v>-3.17</v>
      </c>
      <c r="BA693" s="791">
        <v>-21.66</v>
      </c>
      <c r="BB693" s="791">
        <v>-16.27</v>
      </c>
      <c r="BC693" s="791">
        <v>-13.41</v>
      </c>
      <c r="BD693" s="933"/>
      <c r="BE693" s="641">
        <v>2012</v>
      </c>
      <c r="BF693" s="922">
        <f t="shared" si="186"/>
        <v>0</v>
      </c>
      <c r="BG693" s="847">
        <v>1.3</v>
      </c>
    </row>
    <row r="694" spans="1:59" ht="11.25" customHeight="1" x14ac:dyDescent="0.2">
      <c r="A694" s="895" t="s">
        <v>1673</v>
      </c>
      <c r="B694" s="899" t="s">
        <v>1674</v>
      </c>
      <c r="C694" s="957" t="s">
        <v>108</v>
      </c>
      <c r="D694" s="957" t="s">
        <v>4355</v>
      </c>
      <c r="E694" s="754">
        <v>8</v>
      </c>
      <c r="F694" s="1235">
        <v>554</v>
      </c>
      <c r="G694" s="1235" t="s">
        <v>37</v>
      </c>
      <c r="H694" s="1235" t="s">
        <v>37</v>
      </c>
      <c r="I694" s="898">
        <v>29.39</v>
      </c>
      <c r="J694" s="669">
        <f t="shared" si="172"/>
        <v>1.6332085743450151</v>
      </c>
      <c r="K694" s="901">
        <v>0.12</v>
      </c>
      <c r="L694" s="911">
        <v>4</v>
      </c>
      <c r="M694" s="660">
        <f t="shared" si="173"/>
        <v>0.48</v>
      </c>
      <c r="N694" s="894" t="s">
        <v>593</v>
      </c>
      <c r="O694" s="756">
        <v>0.11</v>
      </c>
      <c r="P694" s="890">
        <v>43255</v>
      </c>
      <c r="Q694" s="890">
        <v>43266</v>
      </c>
      <c r="R694" s="660">
        <f t="shared" si="174"/>
        <v>9.0909090909090864</v>
      </c>
      <c r="S694" s="721">
        <f>IF(INDEX(Historical!$D$7:$D$1379,MATCH(B694,Historical!$B$7:$B$1403,0))=0,"n/a",(INDEX(Historical!$C$7:$C$1381,MATCH(B694,Historical!$B$7:$B$1403,0))/INDEX(Historical!$D$7:$D$1379,MATCH(B694,Historical!$B$7:$B$1403,0))-1)*100)</f>
        <v>2.1276595744680771</v>
      </c>
      <c r="T694" s="721">
        <f>IF(INDEX(Historical!$F$7:$F$1372,MATCH(B694,Historical!$B$7:$B$1403,0))=0,"n/a",((INDEX(Historical!$C$7:$C$1381,MATCH(B694,Historical!$B$7:$B$1403,0))/INDEX(Historical!$F$7:$F$1372,MATCH(B694,Historical!$B$7:$B$1403,0)))^(1/3)-1)*100)</f>
        <v>4.5515917149420382</v>
      </c>
      <c r="U694" s="721">
        <f>IF(INDEX(Historical!$H$7:$H$1372,MATCH(B694,Historical!$B$7:$B$1403,0))=0,"n/a",((INDEX(Historical!$C$7:$C$1381,MATCH(B694,Historical!$B$7:$B$1403,0))/INDEX(Historical!$H$7:$H$1372,MATCH(B694,Historical!$B$7:$B$1403,0)))^(1/5)-1)*100)</f>
        <v>8.4471771197698544</v>
      </c>
      <c r="V694" s="721">
        <f>IF(INDEX(Historical!$O$7:$O$1372,MATCH(B694,Historical!$B$7:$B$1403,0))=0,"n/a",((INDEX(Historical!$C$7:$C$1381,MATCH(B694,Historical!$B$7:$B$1403,0))/INDEX(Historical!$O$7:$O$1372,MATCH(B694,Historical!$B$7:$B$1403,0)))^(1/10)-1)*100)</f>
        <v>21.231176471921607</v>
      </c>
      <c r="W694" s="722">
        <f t="shared" si="175"/>
        <v>0.39786665288856277</v>
      </c>
      <c r="X694" s="723">
        <f t="shared" si="176"/>
        <v>0.77497037796053703</v>
      </c>
      <c r="Y694" s="691" t="s">
        <v>4516</v>
      </c>
      <c r="Z694" s="669">
        <f t="shared" si="177"/>
        <v>23.076923076923077</v>
      </c>
      <c r="AA694" s="910">
        <f t="shared" si="178"/>
        <v>14.129807692307692</v>
      </c>
      <c r="AB694" s="911">
        <v>12</v>
      </c>
      <c r="AC694" s="889">
        <v>2.08</v>
      </c>
      <c r="AD694" s="889" t="s">
        <v>136</v>
      </c>
      <c r="AE694" s="889">
        <v>3</v>
      </c>
      <c r="AF694" s="889">
        <v>1.55</v>
      </c>
      <c r="AG694" s="889">
        <v>10.4</v>
      </c>
      <c r="AH694" s="889">
        <v>10</v>
      </c>
      <c r="AI694" s="889" t="s">
        <v>136</v>
      </c>
      <c r="AJ694" s="889">
        <v>10.9</v>
      </c>
      <c r="AK694" s="889" t="s">
        <v>136</v>
      </c>
      <c r="AL694" s="902">
        <v>74.94</v>
      </c>
      <c r="AM694" s="896">
        <v>11.799999999999999</v>
      </c>
      <c r="AN694" s="889">
        <v>0</v>
      </c>
      <c r="AO694" s="762">
        <f t="shared" si="179"/>
        <v>-4.0494219981928214</v>
      </c>
      <c r="AP694" s="763">
        <f t="shared" si="180"/>
        <v>10.08038569411487</v>
      </c>
      <c r="AQ694" s="912">
        <f t="shared" si="181"/>
        <v>-1.3396355096560564</v>
      </c>
      <c r="AR694" s="669">
        <f>INDEX(Historical!$C$7:$C$1381,MATCH(B694,Historical!$B$7:$B$1403,0))*IF(AH694="n/a",1.03,IF(AH694&lt;0,1.01,IF(AH694&gt;10,1.1,(1+AH694/100))))</f>
        <v>0.52800000000000002</v>
      </c>
      <c r="AS694" s="910">
        <f t="shared" si="182"/>
        <v>0.54383999999999999</v>
      </c>
      <c r="AT694" s="910">
        <f t="shared" si="188"/>
        <v>0.56015519999999996</v>
      </c>
      <c r="AU694" s="910">
        <f t="shared" si="188"/>
        <v>0.57695985599999999</v>
      </c>
      <c r="AV694" s="910">
        <f t="shared" si="188"/>
        <v>0.59426865167999998</v>
      </c>
      <c r="AW694" s="669">
        <f t="shared" si="184"/>
        <v>2.80322370768</v>
      </c>
      <c r="AX694" s="770">
        <f t="shared" si="185"/>
        <v>9.5380187399795844</v>
      </c>
      <c r="AY694" s="959">
        <v>0.49</v>
      </c>
      <c r="AZ694" s="896">
        <v>53.620000000000005</v>
      </c>
      <c r="BA694" s="896">
        <v>-16.850000000000001</v>
      </c>
      <c r="BB694" s="896">
        <v>-4.5900000000000007</v>
      </c>
      <c r="BC694" s="896">
        <v>27.43</v>
      </c>
      <c r="BE694" s="641">
        <v>2012</v>
      </c>
      <c r="BF694" s="922">
        <f t="shared" si="186"/>
        <v>0</v>
      </c>
      <c r="BG694" s="906">
        <v>0.89999999999999991</v>
      </c>
    </row>
    <row r="695" spans="1:59" ht="11.25" customHeight="1" x14ac:dyDescent="0.2">
      <c r="A695" s="904" t="s">
        <v>4267</v>
      </c>
      <c r="B695" s="899" t="s">
        <v>4224</v>
      </c>
      <c r="C695" s="957" t="s">
        <v>246</v>
      </c>
      <c r="D695" s="957" t="s">
        <v>4374</v>
      </c>
      <c r="E695" s="754">
        <v>6</v>
      </c>
      <c r="F695" s="1235">
        <v>737</v>
      </c>
      <c r="G695" s="1235" t="s">
        <v>106</v>
      </c>
      <c r="H695" s="1235" t="s">
        <v>106</v>
      </c>
      <c r="I695" s="898">
        <v>12.02</v>
      </c>
      <c r="J695" s="669">
        <f t="shared" si="172"/>
        <v>3.3277870216306162</v>
      </c>
      <c r="K695" s="901">
        <v>0.1</v>
      </c>
      <c r="L695" s="911">
        <v>4</v>
      </c>
      <c r="M695" s="660">
        <f t="shared" si="173"/>
        <v>0.4</v>
      </c>
      <c r="N695" s="894" t="s">
        <v>515</v>
      </c>
      <c r="O695" s="756">
        <v>9.5000000000000001E-2</v>
      </c>
      <c r="P695" s="890">
        <v>43326</v>
      </c>
      <c r="Q695" s="890">
        <v>43341</v>
      </c>
      <c r="R695" s="660">
        <f t="shared" si="174"/>
        <v>5.2631578947368469</v>
      </c>
      <c r="S695" s="721">
        <f>IF(INDEX(Historical!$D$7:$D$1379,MATCH(B695,Historical!$B$7:$B$1403,0))=0,"n/a",(INDEX(Historical!$C$7:$C$1381,MATCH(B695,Historical!$B$7:$B$1403,0))/INDEX(Historical!$D$7:$D$1379,MATCH(B695,Historical!$B$7:$B$1403,0))-1)*100)</f>
        <v>2.5641025641025772</v>
      </c>
      <c r="T695" s="721">
        <f>IF(INDEX(Historical!$F$7:$F$1372,MATCH(B695,Historical!$B$7:$B$1403,0))=0,"n/a",((INDEX(Historical!$C$7:$C$1381,MATCH(B695,Historical!$B$7:$B$1403,0))/INDEX(Historical!$F$7:$F$1372,MATCH(B695,Historical!$B$7:$B$1403,0)))^(1/3)-1)*100)</f>
        <v>5.5667191978000741</v>
      </c>
      <c r="U695" s="721">
        <f>IF(INDEX(Historical!$H$7:$H$1372,MATCH(B695,Historical!$B$7:$B$1403,0))=0,"n/a",((INDEX(Historical!$C$7:$C$1381,MATCH(B695,Historical!$B$7:$B$1403,0))/INDEX(Historical!$H$7:$H$1372,MATCH(B695,Historical!$B$7:$B$1403,0)))^(1/5)-1)*100)</f>
        <v>7.0145984594375044</v>
      </c>
      <c r="V695" s="721">
        <f>IF(INDEX(Historical!$O$7:$O$1372,MATCH(B695,Historical!$B$7:$B$1403,0))=0,"n/a",((INDEX(Historical!$C$7:$C$1381,MATCH(B695,Historical!$B$7:$B$1403,0))/INDEX(Historical!$O$7:$O$1372,MATCH(B695,Historical!$B$7:$B$1403,0)))^(1/10)-1)*100)</f>
        <v>4.0086891113623624</v>
      </c>
      <c r="W695" s="722">
        <f t="shared" si="175"/>
        <v>1.7498484578300402</v>
      </c>
      <c r="X695" s="723" t="str">
        <f t="shared" si="176"/>
        <v>n/a</v>
      </c>
      <c r="Y695" s="691" t="s">
        <v>4513</v>
      </c>
      <c r="Z695" s="669">
        <f t="shared" si="177"/>
        <v>44.943820224719104</v>
      </c>
      <c r="AA695" s="910">
        <f t="shared" si="178"/>
        <v>13.50561797752809</v>
      </c>
      <c r="AB695" s="911">
        <v>12</v>
      </c>
      <c r="AC695" s="889">
        <v>0.89</v>
      </c>
      <c r="AD695" s="889" t="s">
        <v>136</v>
      </c>
      <c r="AE695" s="889">
        <v>0.5</v>
      </c>
      <c r="AF695" s="889">
        <v>1.1399999999999999</v>
      </c>
      <c r="AG695" s="889" t="s">
        <v>136</v>
      </c>
      <c r="AH695" s="889">
        <v>-31.8</v>
      </c>
      <c r="AI695" s="889">
        <v>0</v>
      </c>
      <c r="AJ695" s="889">
        <v>-9.1999999999999993</v>
      </c>
      <c r="AK695" s="889">
        <v>-12</v>
      </c>
      <c r="AL695" s="902">
        <v>182.7</v>
      </c>
      <c r="AM695" s="896">
        <v>7.6</v>
      </c>
      <c r="AN695" s="889">
        <v>0.76</v>
      </c>
      <c r="AO695" s="762">
        <f t="shared" si="179"/>
        <v>-3.163232496459969</v>
      </c>
      <c r="AP695" s="763">
        <f t="shared" si="180"/>
        <v>10.342385481068121</v>
      </c>
      <c r="AQ695" s="912">
        <f t="shared" si="181"/>
        <v>-17.278500727153379</v>
      </c>
      <c r="AR695" s="669">
        <f>INDEX(Historical!$C$7:$C$1381,MATCH(B695,Historical!$B$7:$B$1403,0))*IF(AH695="n/a",1.03,IF(AH695&lt;0,1.01,IF(AH695&gt;10,1.1,(1+AH695/100))))</f>
        <v>0.40400000000000003</v>
      </c>
      <c r="AS695" s="910">
        <f t="shared" si="182"/>
        <v>0.40400000000000003</v>
      </c>
      <c r="AT695" s="910">
        <f t="shared" si="188"/>
        <v>0.40804000000000001</v>
      </c>
      <c r="AU695" s="910">
        <f t="shared" si="188"/>
        <v>0.4121204</v>
      </c>
      <c r="AV695" s="910">
        <f t="shared" si="188"/>
        <v>0.41624160399999999</v>
      </c>
      <c r="AW695" s="669">
        <f t="shared" si="184"/>
        <v>2.0444020040000002</v>
      </c>
      <c r="AX695" s="770">
        <f t="shared" si="185"/>
        <v>17.008336139767056</v>
      </c>
      <c r="AY695" s="959">
        <v>0.18</v>
      </c>
      <c r="AZ695" s="896">
        <v>17.27</v>
      </c>
      <c r="BA695" s="896">
        <v>-36</v>
      </c>
      <c r="BB695" s="896">
        <v>-5.2</v>
      </c>
      <c r="BC695" s="896">
        <v>-19.05</v>
      </c>
      <c r="BE695" s="641">
        <v>2014</v>
      </c>
      <c r="BF695" s="922">
        <f t="shared" si="186"/>
        <v>0</v>
      </c>
      <c r="BG695" s="906" t="s">
        <v>136</v>
      </c>
    </row>
    <row r="696" spans="1:59" ht="11.25" customHeight="1" x14ac:dyDescent="0.2">
      <c r="A696" s="895" t="s">
        <v>4478</v>
      </c>
      <c r="B696" s="899" t="s">
        <v>1687</v>
      </c>
      <c r="C696" s="957" t="s">
        <v>131</v>
      </c>
      <c r="D696" s="957" t="s">
        <v>4356</v>
      </c>
      <c r="E696" s="754">
        <v>7</v>
      </c>
      <c r="F696" s="1235">
        <v>663</v>
      </c>
      <c r="G696" s="1235" t="s">
        <v>106</v>
      </c>
      <c r="H696" s="1235" t="s">
        <v>106</v>
      </c>
      <c r="I696" s="898">
        <v>8.98</v>
      </c>
      <c r="J696" s="669">
        <f t="shared" si="172"/>
        <v>5.5679287305122491</v>
      </c>
      <c r="K696" s="901">
        <v>0.125</v>
      </c>
      <c r="L696" s="911">
        <v>4</v>
      </c>
      <c r="M696" s="660">
        <f t="shared" si="173"/>
        <v>0.5</v>
      </c>
      <c r="N696" s="894" t="s">
        <v>565</v>
      </c>
      <c r="O696" s="756">
        <v>0.11749999999999999</v>
      </c>
      <c r="P696" s="636">
        <v>43580</v>
      </c>
      <c r="Q696" s="636">
        <v>43591</v>
      </c>
      <c r="R696" s="660">
        <f t="shared" si="174"/>
        <v>6.3829787234042614</v>
      </c>
      <c r="S696" s="721">
        <f>IF(INDEX(Historical!$D$7:$D$1379,MATCH(B696,Historical!$B$7:$B$1403,0))=0,"n/a",(INDEX(Historical!$C$7:$C$1381,MATCH(B696,Historical!$B$7:$B$1403,0))/INDEX(Historical!$D$7:$D$1379,MATCH(B696,Historical!$B$7:$B$1403,0))-1)*100)</f>
        <v>6.4864864864864868</v>
      </c>
      <c r="T696" s="721">
        <f>IF(INDEX(Historical!$F$7:$F$1372,MATCH(B696,Historical!$B$7:$B$1403,0))=0,"n/a",((INDEX(Historical!$C$7:$C$1381,MATCH(B696,Historical!$B$7:$B$1403,0))/INDEX(Historical!$F$7:$F$1372,MATCH(B696,Historical!$B$7:$B$1403,0)))^(1/3)-1)*100)</f>
        <v>6.9580434819270343</v>
      </c>
      <c r="U696" s="721">
        <f>IF(INDEX(Historical!$H$7:$H$1372,MATCH(B696,Historical!$B$7:$B$1403,0))=0,"n/a",((INDEX(Historical!$C$7:$C$1381,MATCH(B696,Historical!$B$7:$B$1403,0))/INDEX(Historical!$H$7:$H$1372,MATCH(B696,Historical!$B$7:$B$1403,0)))^(1/5)-1)*100)</f>
        <v>7.3785235039921293</v>
      </c>
      <c r="V696" s="721">
        <f>IF(INDEX(Historical!$O$7:$O$1372,MATCH(B696,Historical!$B$7:$B$1403,0))=0,"n/a",((INDEX(Historical!$C$7:$C$1381,MATCH(B696,Historical!$B$7:$B$1403,0))/INDEX(Historical!$O$7:$O$1372,MATCH(B696,Historical!$B$7:$B$1403,0)))^(1/10)-1)*100)</f>
        <v>6.1950434793489828</v>
      </c>
      <c r="W696" s="722">
        <f t="shared" si="175"/>
        <v>1.1910365970131196</v>
      </c>
      <c r="X696" s="723" t="str">
        <f t="shared" si="176"/>
        <v>n/a</v>
      </c>
      <c r="Y696" s="900"/>
      <c r="Z696" s="669">
        <f t="shared" si="177"/>
        <v>58.82352941176471</v>
      </c>
      <c r="AA696" s="910">
        <f t="shared" si="178"/>
        <v>10.564705882352943</v>
      </c>
      <c r="AB696" s="911">
        <v>9</v>
      </c>
      <c r="AC696" s="889">
        <v>0.85</v>
      </c>
      <c r="AD696" s="889" t="s">
        <v>136</v>
      </c>
      <c r="AE696" s="889">
        <v>0.24</v>
      </c>
      <c r="AF696" s="889">
        <v>1.56</v>
      </c>
      <c r="AG696" s="889" t="s">
        <v>136</v>
      </c>
      <c r="AH696" s="889">
        <v>-49.9</v>
      </c>
      <c r="AI696" s="889" t="s">
        <v>136</v>
      </c>
      <c r="AJ696" s="889">
        <v>-11.200000000000001</v>
      </c>
      <c r="AK696" s="889" t="s">
        <v>136</v>
      </c>
      <c r="AL696" s="902">
        <v>412</v>
      </c>
      <c r="AM696" s="896">
        <v>0.6</v>
      </c>
      <c r="AN696" s="889">
        <v>0.89</v>
      </c>
      <c r="AO696" s="762">
        <f t="shared" si="179"/>
        <v>2.3817463521514348</v>
      </c>
      <c r="AP696" s="763">
        <f t="shared" si="180"/>
        <v>12.946452234504378</v>
      </c>
      <c r="AQ696" s="912">
        <f t="shared" si="181"/>
        <v>-14.414588012336827</v>
      </c>
      <c r="AR696" s="669">
        <f>INDEX(Historical!$C$7:$C$1381,MATCH(B696,Historical!$B$7:$B$1403,0))*IF(AH696="n/a",1.03,IF(AH696&lt;0,1.01,IF(AH696&gt;10,1.1,(1+AH696/100))))</f>
        <v>0.49742500000000001</v>
      </c>
      <c r="AS696" s="910">
        <f t="shared" si="182"/>
        <v>0.51234774999999999</v>
      </c>
      <c r="AT696" s="910">
        <f t="shared" si="188"/>
        <v>0.52771818250000002</v>
      </c>
      <c r="AU696" s="910">
        <f t="shared" si="188"/>
        <v>0.54354972797500001</v>
      </c>
      <c r="AV696" s="910">
        <f t="shared" si="188"/>
        <v>0.55985621981425004</v>
      </c>
      <c r="AW696" s="669">
        <f t="shared" si="184"/>
        <v>2.6408968802892501</v>
      </c>
      <c r="AX696" s="770">
        <f t="shared" si="185"/>
        <v>29.408651228165368</v>
      </c>
      <c r="AY696" s="959">
        <v>0.13</v>
      </c>
      <c r="AZ696" s="896">
        <v>1.41</v>
      </c>
      <c r="BA696" s="896">
        <v>-12.389999999999999</v>
      </c>
      <c r="BB696" s="896">
        <v>-3.61</v>
      </c>
      <c r="BC696" s="896">
        <v>-5.5</v>
      </c>
      <c r="BE696" s="641">
        <v>2013</v>
      </c>
      <c r="BF696" s="922">
        <f t="shared" si="186"/>
        <v>0</v>
      </c>
      <c r="BG696" s="906" t="s">
        <v>136</v>
      </c>
    </row>
    <row r="697" spans="1:59" ht="11.25" customHeight="1" x14ac:dyDescent="0.2">
      <c r="A697" s="905" t="s">
        <v>4589</v>
      </c>
      <c r="B697" s="899" t="s">
        <v>4550</v>
      </c>
      <c r="C697" s="957" t="s">
        <v>108</v>
      </c>
      <c r="D697" s="957" t="s">
        <v>4355</v>
      </c>
      <c r="E697" s="754">
        <v>5</v>
      </c>
      <c r="F697" s="1235">
        <v>850</v>
      </c>
      <c r="G697" s="1235" t="s">
        <v>106</v>
      </c>
      <c r="H697" s="1235" t="s">
        <v>106</v>
      </c>
      <c r="I697" s="898">
        <v>15.56</v>
      </c>
      <c r="J697" s="669">
        <f t="shared" si="172"/>
        <v>3.0848329048843186</v>
      </c>
      <c r="K697" s="901">
        <v>0.12</v>
      </c>
      <c r="L697" s="911">
        <v>4</v>
      </c>
      <c r="M697" s="660">
        <f t="shared" si="173"/>
        <v>0.48</v>
      </c>
      <c r="N697" s="894" t="s">
        <v>518</v>
      </c>
      <c r="O697" s="756">
        <v>0.1</v>
      </c>
      <c r="P697" s="885" t="s">
        <v>4559</v>
      </c>
      <c r="Q697" s="885" t="s">
        <v>4560</v>
      </c>
      <c r="R697" s="660">
        <f t="shared" si="174"/>
        <v>19.999999999999989</v>
      </c>
      <c r="S697" s="721">
        <f>IF(INDEX(Historical!$D$7:$D$1379,MATCH(B697,Historical!$B$7:$B$1403,0))=0,"n/a",(INDEX(Historical!$C$7:$C$1381,MATCH(B697,Historical!$B$7:$B$1403,0))/INDEX(Historical!$D$7:$D$1379,MATCH(B697,Historical!$B$7:$B$1403,0))-1)*100)</f>
        <v>31.25</v>
      </c>
      <c r="T697" s="721">
        <f>IF(INDEX(Historical!$F$7:$F$1372,MATCH(B697,Historical!$B$7:$B$1403,0))=0,"n/a",((INDEX(Historical!$C$7:$C$1381,MATCH(B697,Historical!$B$7:$B$1403,0))/INDEX(Historical!$F$7:$F$1372,MATCH(B697,Historical!$B$7:$B$1403,0)))^(1/3)-1)*100)</f>
        <v>44.224957030740832</v>
      </c>
      <c r="U697" s="721" t="str">
        <f>IF(INDEX(Historical!$H$7:$H$1372,MATCH(B697,Historical!$B$7:$B$1403,0))=0,"n/a",((INDEX(Historical!$C$7:$C$1381,MATCH(B697,Historical!$B$7:$B$1403,0))/INDEX(Historical!$H$7:$H$1372,MATCH(B697,Historical!$B$7:$B$1403,0)))^(1/5)-1)*100)</f>
        <v>n/a</v>
      </c>
      <c r="V697" s="721">
        <f>IF(INDEX(Historical!$O$7:$O$1372,MATCH(B697,Historical!$B$7:$B$1403,0))=0,"n/a",((INDEX(Historical!$C$7:$C$1381,MATCH(B697,Historical!$B$7:$B$1403,0))/INDEX(Historical!$O$7:$O$1372,MATCH(B697,Historical!$B$7:$B$1403,0)))^(1/10)-1)*100)</f>
        <v>-4.1246567867278987</v>
      </c>
      <c r="W697" s="722" t="str">
        <f t="shared" si="175"/>
        <v>n/a</v>
      </c>
      <c r="X697" s="723" t="str">
        <f t="shared" si="176"/>
        <v>n/a</v>
      </c>
      <c r="Y697" s="900"/>
      <c r="Z697" s="669">
        <f t="shared" si="177"/>
        <v>37.5</v>
      </c>
      <c r="AA697" s="910">
        <f t="shared" si="178"/>
        <v>12.15625</v>
      </c>
      <c r="AB697" s="911">
        <v>12</v>
      </c>
      <c r="AC697" s="889">
        <v>1.28</v>
      </c>
      <c r="AD697" s="889">
        <v>1.22</v>
      </c>
      <c r="AE697" s="889">
        <v>3.32</v>
      </c>
      <c r="AF697" s="889">
        <v>1.02</v>
      </c>
      <c r="AG697" s="889">
        <v>13</v>
      </c>
      <c r="AH697" s="889">
        <v>60.3</v>
      </c>
      <c r="AI697" s="889">
        <v>7.4399999999999995</v>
      </c>
      <c r="AJ697" s="889">
        <v>25.3</v>
      </c>
      <c r="AK697" s="889">
        <v>10</v>
      </c>
      <c r="AL697" s="902">
        <v>198.55</v>
      </c>
      <c r="AM697" s="896">
        <v>1.7999999999999998</v>
      </c>
      <c r="AN697" s="889">
        <v>0</v>
      </c>
      <c r="AO697" s="762" t="str">
        <f t="shared" si="179"/>
        <v>n/a</v>
      </c>
      <c r="AP697" s="763" t="str">
        <f t="shared" si="180"/>
        <v>n/a</v>
      </c>
      <c r="AQ697" s="912">
        <f t="shared" si="181"/>
        <v>-25.765012741071125</v>
      </c>
      <c r="AR697" s="669">
        <f>INDEX(Historical!$C$7:$C$1381,MATCH(B697,Historical!$B$7:$B$1403,0))*IF(AH697="n/a",1.03,IF(AH697&lt;0,1.01,IF(AH697&gt;10,1.1,(1+AH697/100))))</f>
        <v>0.46200000000000008</v>
      </c>
      <c r="AS697" s="910">
        <f t="shared" si="182"/>
        <v>0.49637280000000011</v>
      </c>
      <c r="AT697" s="910">
        <f t="shared" si="188"/>
        <v>0.54601008000000018</v>
      </c>
      <c r="AU697" s="910">
        <f t="shared" si="188"/>
        <v>0.60061108800000029</v>
      </c>
      <c r="AV697" s="910">
        <f t="shared" si="188"/>
        <v>0.66067219680000033</v>
      </c>
      <c r="AW697" s="669">
        <f t="shared" si="184"/>
        <v>2.7656661648000012</v>
      </c>
      <c r="AX697" s="770">
        <f t="shared" si="185"/>
        <v>17.774204143958876</v>
      </c>
      <c r="AY697" s="959">
        <v>0.59</v>
      </c>
      <c r="AZ697" s="896">
        <v>7.61</v>
      </c>
      <c r="BA697" s="896">
        <v>-13.07</v>
      </c>
      <c r="BB697" s="896">
        <v>-5.79</v>
      </c>
      <c r="BC697" s="896">
        <v>-3.04</v>
      </c>
      <c r="BE697" s="641">
        <v>2015</v>
      </c>
      <c r="BF697" s="922">
        <f t="shared" si="186"/>
        <v>0</v>
      </c>
      <c r="BG697" s="906">
        <v>1.6</v>
      </c>
    </row>
    <row r="698" spans="1:59" ht="11.25" customHeight="1" x14ac:dyDescent="0.2">
      <c r="A698" s="887" t="s">
        <v>1641</v>
      </c>
      <c r="B698" s="899" t="s">
        <v>1642</v>
      </c>
      <c r="C698" s="957" t="s">
        <v>4359</v>
      </c>
      <c r="D698" s="957" t="s">
        <v>4388</v>
      </c>
      <c r="E698" s="754">
        <v>7</v>
      </c>
      <c r="F698" s="1235">
        <v>690</v>
      </c>
      <c r="G698" s="1235" t="s">
        <v>106</v>
      </c>
      <c r="H698" s="1235" t="s">
        <v>106</v>
      </c>
      <c r="I698" s="898">
        <v>44.43</v>
      </c>
      <c r="J698" s="669">
        <f t="shared" si="172"/>
        <v>0.65271213144271889</v>
      </c>
      <c r="K698" s="901">
        <v>0.28999999999999998</v>
      </c>
      <c r="L698" s="911">
        <v>1</v>
      </c>
      <c r="M698" s="660">
        <f t="shared" si="173"/>
        <v>0.28999999999999998</v>
      </c>
      <c r="N698" s="894" t="s">
        <v>171</v>
      </c>
      <c r="O698" s="756">
        <v>0.27</v>
      </c>
      <c r="P698" s="885">
        <v>43781</v>
      </c>
      <c r="Q698" s="885">
        <v>43800</v>
      </c>
      <c r="R698" s="660">
        <f t="shared" si="174"/>
        <v>7.4074074074073932</v>
      </c>
      <c r="S698" s="721">
        <f>IF(INDEX(Historical!$D$7:$D$1379,MATCH(B698,Historical!$B$7:$B$1403,0))=0,"n/a",(INDEX(Historical!$C$7:$C$1381,MATCH(B698,Historical!$B$7:$B$1403,0))/INDEX(Historical!$D$7:$D$1379,MATCH(B698,Historical!$B$7:$B$1403,0))-1)*100)</f>
        <v>7.4074074074073959</v>
      </c>
      <c r="T698" s="721">
        <f>IF(INDEX(Historical!$F$7:$F$1372,MATCH(B698,Historical!$B$7:$B$1403,0))=0,"n/a",((INDEX(Historical!$C$7:$C$1381,MATCH(B698,Historical!$B$7:$B$1403,0))/INDEX(Historical!$F$7:$F$1372,MATCH(B698,Historical!$B$7:$B$1403,0)))^(1/3)-1)*100)</f>
        <v>5.0717574498580165</v>
      </c>
      <c r="U698" s="721">
        <f>IF(INDEX(Historical!$H$7:$H$1372,MATCH(B698,Historical!$B$7:$B$1403,0))=0,"n/a",((INDEX(Historical!$C$7:$C$1381,MATCH(B698,Historical!$B$7:$B$1403,0))/INDEX(Historical!$H$7:$H$1372,MATCH(B698,Historical!$B$7:$B$1403,0)))^(1/5)-1)*100)</f>
        <v>4.295609661987454</v>
      </c>
      <c r="V698" s="721">
        <f>IF(INDEX(Historical!$O$7:$O$1372,MATCH(B698,Historical!$B$7:$B$1403,0))=0,"n/a",((INDEX(Historical!$C$7:$C$1381,MATCH(B698,Historical!$B$7:$B$1403,0))/INDEX(Historical!$O$7:$O$1372,MATCH(B698,Historical!$B$7:$B$1403,0)))^(1/10)-1)*100)</f>
        <v>6.1274676611179135</v>
      </c>
      <c r="W698" s="722">
        <f t="shared" si="175"/>
        <v>0.70104158839473174</v>
      </c>
      <c r="X698" s="723">
        <f t="shared" si="176"/>
        <v>0.49374823701005222</v>
      </c>
      <c r="Y698" s="900"/>
      <c r="Z698" s="669">
        <f t="shared" si="177"/>
        <v>25.892857142857139</v>
      </c>
      <c r="AA698" s="910">
        <f t="shared" si="178"/>
        <v>39.669642857142854</v>
      </c>
      <c r="AB698" s="911">
        <v>12</v>
      </c>
      <c r="AC698" s="889">
        <v>1.1200000000000001</v>
      </c>
      <c r="AD698" s="889">
        <v>1.62</v>
      </c>
      <c r="AE698" s="889">
        <v>3.56</v>
      </c>
      <c r="AF698" s="889">
        <v>4.66</v>
      </c>
      <c r="AG698" s="889">
        <v>12.3</v>
      </c>
      <c r="AH698" s="891">
        <v>-29.9</v>
      </c>
      <c r="AI698" s="891">
        <v>34.56</v>
      </c>
      <c r="AJ698" s="889">
        <v>8.6999999999999993</v>
      </c>
      <c r="AK698" s="889">
        <v>24.4</v>
      </c>
      <c r="AL698" s="902">
        <v>2260</v>
      </c>
      <c r="AM698" s="896">
        <v>0.8</v>
      </c>
      <c r="AN698" s="889">
        <v>1.53</v>
      </c>
      <c r="AO698" s="762">
        <f t="shared" si="179"/>
        <v>-34.721321063712679</v>
      </c>
      <c r="AP698" s="763">
        <f t="shared" si="180"/>
        <v>4.9483217934301731</v>
      </c>
      <c r="AQ698" s="912">
        <f t="shared" si="181"/>
        <v>186.63607256456416</v>
      </c>
      <c r="AR698" s="669">
        <f>INDEX(Historical!$C$7:$C$1381,MATCH(B698,Historical!$B$7:$B$1403,0))*IF(AH698="n/a",1.03,IF(AH698&lt;0,1.01,IF(AH698&gt;10,1.1,(1+AH698/100))))</f>
        <v>0.29289999999999999</v>
      </c>
      <c r="AS698" s="910">
        <f t="shared" si="182"/>
        <v>0.32219000000000003</v>
      </c>
      <c r="AT698" s="910">
        <f t="shared" si="188"/>
        <v>0.35440900000000009</v>
      </c>
      <c r="AU698" s="910">
        <f t="shared" si="188"/>
        <v>0.38984990000000014</v>
      </c>
      <c r="AV698" s="910">
        <f t="shared" si="188"/>
        <v>0.42883489000000019</v>
      </c>
      <c r="AW698" s="669">
        <f t="shared" si="184"/>
        <v>1.7881837900000006</v>
      </c>
      <c r="AX698" s="770">
        <f t="shared" si="185"/>
        <v>4.0247215620076542</v>
      </c>
      <c r="AY698" s="959">
        <v>0.54</v>
      </c>
      <c r="AZ698" s="896">
        <v>50.05</v>
      </c>
      <c r="BA698" s="896">
        <v>-10.780000000000001</v>
      </c>
      <c r="BB698" s="896">
        <v>2.87</v>
      </c>
      <c r="BC698" s="896">
        <v>17.560000000000002</v>
      </c>
      <c r="BE698" s="641">
        <v>2014</v>
      </c>
      <c r="BF698" s="922">
        <f t="shared" si="186"/>
        <v>0</v>
      </c>
      <c r="BG698" s="906">
        <v>3.2</v>
      </c>
    </row>
    <row r="699" spans="1:59" ht="11.25" customHeight="1" x14ac:dyDescent="0.2">
      <c r="A699" s="905" t="s">
        <v>4030</v>
      </c>
      <c r="B699" s="899" t="s">
        <v>4031</v>
      </c>
      <c r="C699" s="957" t="s">
        <v>178</v>
      </c>
      <c r="D699" s="957" t="s">
        <v>4353</v>
      </c>
      <c r="E699" s="754">
        <v>6</v>
      </c>
      <c r="F699" s="1235">
        <v>797</v>
      </c>
      <c r="G699" s="1209" t="s">
        <v>106</v>
      </c>
      <c r="H699" s="1209" t="s">
        <v>106</v>
      </c>
      <c r="I699" s="898">
        <v>17.11</v>
      </c>
      <c r="J699" s="669">
        <f t="shared" si="172"/>
        <v>10.753945061367622</v>
      </c>
      <c r="K699" s="901">
        <v>0.46</v>
      </c>
      <c r="L699" s="911">
        <v>4</v>
      </c>
      <c r="M699" s="660">
        <f t="shared" si="173"/>
        <v>1.84</v>
      </c>
      <c r="N699" s="894" t="s">
        <v>107</v>
      </c>
      <c r="O699" s="756">
        <v>0.44500000000000001</v>
      </c>
      <c r="P699" s="1196">
        <v>43861</v>
      </c>
      <c r="Q699" s="1196">
        <v>43874</v>
      </c>
      <c r="R699" s="660">
        <f t="shared" si="174"/>
        <v>3.3707865168539355</v>
      </c>
      <c r="S699" s="721">
        <f>IF(INDEX(Historical!$D$7:$D$1379,MATCH(B699,Historical!$B$7:$B$1403,0))=0,"n/a",(INDEX(Historical!$C$7:$C$1381,MATCH(B699,Historical!$B$7:$B$1403,0))/INDEX(Historical!$D$7:$D$1379,MATCH(B699,Historical!$B$7:$B$1403,0))-1)*100)</f>
        <v>18.347338935574232</v>
      </c>
      <c r="T699" s="721">
        <f>IF(INDEX(Historical!$F$7:$F$1372,MATCH(B699,Historical!$B$7:$B$1403,0))=0,"n/a",((INDEX(Historical!$C$7:$C$1381,MATCH(B699,Historical!$B$7:$B$1403,0))/INDEX(Historical!$F$7:$F$1372,MATCH(B699,Historical!$B$7:$B$1403,0)))^(1/3)-1)*100)</f>
        <v>20.383177315142298</v>
      </c>
      <c r="U699" s="721" t="str">
        <f>IF(INDEX(Historical!$H$7:$H$1372,MATCH(B699,Historical!$B$7:$B$1403,0))=0,"n/a",((INDEX(Historical!$C$7:$C$1381,MATCH(B699,Historical!$B$7:$B$1403,0))/INDEX(Historical!$H$7:$H$1372,MATCH(B699,Historical!$B$7:$B$1403,0)))^(1/5)-1)*100)</f>
        <v>n/a</v>
      </c>
      <c r="V699" s="721" t="str">
        <f>IF(INDEX(Historical!$O$7:$O$1372,MATCH(B699,Historical!$B$7:$B$1403,0))=0,"n/a",((INDEX(Historical!$C$7:$C$1381,MATCH(B699,Historical!$B$7:$B$1403,0))/INDEX(Historical!$O$7:$O$1372,MATCH(B699,Historical!$B$7:$B$1403,0)))^(1/10)-1)*100)</f>
        <v>n/a</v>
      </c>
      <c r="W699" s="722" t="str">
        <f t="shared" si="175"/>
        <v>n/a</v>
      </c>
      <c r="X699" s="723" t="str">
        <f t="shared" si="176"/>
        <v>n/a</v>
      </c>
      <c r="Y699" s="900"/>
      <c r="Z699" s="669">
        <f t="shared" si="177"/>
        <v>110.8433734939759</v>
      </c>
      <c r="AA699" s="910">
        <f t="shared" si="178"/>
        <v>10.30722891566265</v>
      </c>
      <c r="AB699" s="911">
        <v>12</v>
      </c>
      <c r="AC699" s="889">
        <v>1.66</v>
      </c>
      <c r="AD699" s="889">
        <v>1.27</v>
      </c>
      <c r="AE699" s="889">
        <v>7.97</v>
      </c>
      <c r="AF699" s="889">
        <v>1.23</v>
      </c>
      <c r="AG699" s="889">
        <v>11.700000000000001</v>
      </c>
      <c r="AH699" s="889">
        <v>11.1</v>
      </c>
      <c r="AI699" s="889">
        <v>1.7999999999999998</v>
      </c>
      <c r="AJ699" s="889">
        <v>76.5</v>
      </c>
      <c r="AK699" s="889">
        <v>8.08</v>
      </c>
      <c r="AL699" s="902">
        <v>4010</v>
      </c>
      <c r="AM699" s="896">
        <v>46.96</v>
      </c>
      <c r="AN699" s="889">
        <v>0.84</v>
      </c>
      <c r="AO699" s="762" t="str">
        <f t="shared" si="179"/>
        <v>n/a</v>
      </c>
      <c r="AP699" s="763" t="str">
        <f t="shared" si="180"/>
        <v>n/a</v>
      </c>
      <c r="AQ699" s="912">
        <f t="shared" si="181"/>
        <v>-24.935904229148399</v>
      </c>
      <c r="AR699" s="669">
        <f>INDEX(Historical!$C$7:$C$1381,MATCH(B699,Historical!$B$7:$B$1403,0))*IF(AH699="n/a",1.03,IF(AH699&lt;0,1.01,IF(AH699&gt;10,1.1,(1+AH699/100))))</f>
        <v>1.859</v>
      </c>
      <c r="AS699" s="910">
        <f t="shared" si="182"/>
        <v>1.8924620000000001</v>
      </c>
      <c r="AT699" s="910">
        <f t="shared" si="188"/>
        <v>2.0453729296000001</v>
      </c>
      <c r="AU699" s="910">
        <f t="shared" si="188"/>
        <v>2.2106390623116798</v>
      </c>
      <c r="AV699" s="910">
        <f t="shared" si="188"/>
        <v>2.3892586985464637</v>
      </c>
      <c r="AW699" s="669">
        <f t="shared" si="184"/>
        <v>10.396732690458144</v>
      </c>
      <c r="AX699" s="770">
        <f t="shared" si="185"/>
        <v>60.764071832017208</v>
      </c>
      <c r="AY699" s="959">
        <v>1.07</v>
      </c>
      <c r="AZ699" s="896">
        <v>6.87</v>
      </c>
      <c r="BA699" s="896">
        <v>-24.63</v>
      </c>
      <c r="BB699" s="896">
        <v>-15.78</v>
      </c>
      <c r="BC699" s="896">
        <v>-16.38</v>
      </c>
      <c r="BE699" s="641">
        <v>2015</v>
      </c>
      <c r="BF699" s="922">
        <f t="shared" si="186"/>
        <v>0</v>
      </c>
      <c r="BG699" s="906">
        <v>19.2</v>
      </c>
    </row>
    <row r="700" spans="1:59" ht="11.25" customHeight="1" x14ac:dyDescent="0.2">
      <c r="A700" s="887" t="s">
        <v>335</v>
      </c>
      <c r="B700" s="899" t="s">
        <v>336</v>
      </c>
      <c r="C700" s="957" t="s">
        <v>123</v>
      </c>
      <c r="D700" s="957" t="s">
        <v>4188</v>
      </c>
      <c r="E700" s="754">
        <v>42</v>
      </c>
      <c r="F700" s="1235">
        <v>64</v>
      </c>
      <c r="G700" s="1235" t="s">
        <v>37</v>
      </c>
      <c r="H700" s="1235" t="s">
        <v>37</v>
      </c>
      <c r="I700" s="889">
        <v>516.75</v>
      </c>
      <c r="J700" s="669">
        <f t="shared" si="172"/>
        <v>1.0372520561199807</v>
      </c>
      <c r="K700" s="901">
        <v>1.34</v>
      </c>
      <c r="L700" s="911">
        <v>4</v>
      </c>
      <c r="M700" s="660">
        <f t="shared" si="173"/>
        <v>5.36</v>
      </c>
      <c r="N700" s="894" t="s">
        <v>227</v>
      </c>
      <c r="O700" s="756">
        <v>1.1299999999999999</v>
      </c>
      <c r="P700" s="885">
        <v>43889</v>
      </c>
      <c r="Q700" s="885">
        <v>43903</v>
      </c>
      <c r="R700" s="660">
        <f t="shared" si="174"/>
        <v>18.584070796460196</v>
      </c>
      <c r="S700" s="721">
        <f>IF(INDEX(Historical!$D$7:$D$1379,MATCH(B700,Historical!$B$7:$B$1403,0))=0,"n/a",(INDEX(Historical!$C$7:$C$1381,MATCH(B700,Historical!$B$7:$B$1403,0))/INDEX(Historical!$D$7:$D$1379,MATCH(B700,Historical!$B$7:$B$1403,0))-1)*100)</f>
        <v>31.395348837209291</v>
      </c>
      <c r="T700" s="721">
        <f>IF(INDEX(Historical!$F$7:$F$1372,MATCH(B700,Historical!$B$7:$B$1403,0))=0,"n/a",((INDEX(Historical!$C$7:$C$1381,MATCH(B700,Historical!$B$7:$B$1403,0))/INDEX(Historical!$F$7:$F$1372,MATCH(B700,Historical!$B$7:$B$1403,0)))^(1/3)-1)*100)</f>
        <v>10.390843667722827</v>
      </c>
      <c r="U700" s="721">
        <f>IF(INDEX(Historical!$H$7:$H$1372,MATCH(B700,Historical!$B$7:$B$1403,0))=0,"n/a",((INDEX(Historical!$C$7:$C$1381,MATCH(B700,Historical!$B$7:$B$1403,0))/INDEX(Historical!$H$7:$H$1372,MATCH(B700,Historical!$B$7:$B$1403,0)))^(1/5)-1)*100)</f>
        <v>15.489672766139527</v>
      </c>
      <c r="V700" s="721">
        <f>IF(INDEX(Historical!$O$7:$O$1372,MATCH(B700,Historical!$B$7:$B$1403,0))=0,"n/a",((INDEX(Historical!$C$7:$C$1381,MATCH(B700,Historical!$B$7:$B$1403,0))/INDEX(Historical!$O$7:$O$1372,MATCH(B700,Historical!$B$7:$B$1403,0)))^(1/10)-1)*100)</f>
        <v>12.275502907503899</v>
      </c>
      <c r="W700" s="722">
        <f t="shared" si="175"/>
        <v>1.2618361042194726</v>
      </c>
      <c r="X700" s="723">
        <f t="shared" si="176"/>
        <v>1.6655562114128524</v>
      </c>
      <c r="Y700" s="899"/>
      <c r="Z700" s="669">
        <f t="shared" si="177"/>
        <v>38.812454742939899</v>
      </c>
      <c r="AA700" s="910">
        <f t="shared" si="178"/>
        <v>37.418537291817522</v>
      </c>
      <c r="AB700" s="911">
        <v>12</v>
      </c>
      <c r="AC700" s="889">
        <v>13.81</v>
      </c>
      <c r="AD700" s="889">
        <v>3.28</v>
      </c>
      <c r="AE700" s="889">
        <v>2.71</v>
      </c>
      <c r="AF700" s="889">
        <v>11.8</v>
      </c>
      <c r="AG700" s="891">
        <v>31.3</v>
      </c>
      <c r="AH700" s="889">
        <v>-5.3</v>
      </c>
      <c r="AI700" s="889">
        <v>11.01</v>
      </c>
      <c r="AJ700" s="889">
        <v>9.3000000000000007</v>
      </c>
      <c r="AK700" s="889">
        <v>11.42</v>
      </c>
      <c r="AL700" s="902">
        <v>48600</v>
      </c>
      <c r="AM700" s="896">
        <v>0.2</v>
      </c>
      <c r="AN700" s="889">
        <v>2.21</v>
      </c>
      <c r="AO700" s="762">
        <f t="shared" si="179"/>
        <v>-20.891612469558012</v>
      </c>
      <c r="AP700" s="763">
        <f t="shared" si="180"/>
        <v>16.52692482225951</v>
      </c>
      <c r="AQ700" s="912">
        <f t="shared" si="181"/>
        <v>342.98920982266566</v>
      </c>
      <c r="AR700" s="669">
        <f>INDEX(Historical!$C$7:$C$1381,MATCH(B700,Historical!$B$7:$B$1403,0))*IF(AH700="n/a",1.03,IF(AH700&lt;0,1.01,IF(AH700&gt;10,1.1,(1+AH700/100))))</f>
        <v>4.5651999999999999</v>
      </c>
      <c r="AS700" s="910">
        <f t="shared" si="182"/>
        <v>5.0217200000000002</v>
      </c>
      <c r="AT700" s="910">
        <f t="shared" si="188"/>
        <v>5.5238920000000009</v>
      </c>
      <c r="AU700" s="910">
        <f t="shared" si="188"/>
        <v>6.0762812000000013</v>
      </c>
      <c r="AV700" s="910">
        <f t="shared" si="188"/>
        <v>6.6839093200000024</v>
      </c>
      <c r="AW700" s="669">
        <f t="shared" si="184"/>
        <v>27.871002520000001</v>
      </c>
      <c r="AX700" s="770">
        <f t="shared" si="185"/>
        <v>5.3935176623125303</v>
      </c>
      <c r="AY700" s="959">
        <v>1.3</v>
      </c>
      <c r="AZ700" s="896">
        <v>25.929999999999996</v>
      </c>
      <c r="BA700" s="896">
        <v>-13.87</v>
      </c>
      <c r="BB700" s="896">
        <v>-10.41</v>
      </c>
      <c r="BC700" s="896">
        <v>-3.02</v>
      </c>
      <c r="BE700" s="641">
        <v>1979</v>
      </c>
      <c r="BF700" s="922">
        <f t="shared" si="186"/>
        <v>4</v>
      </c>
      <c r="BG700" s="906">
        <v>5.7</v>
      </c>
    </row>
    <row r="701" spans="1:59" ht="11.25" customHeight="1" x14ac:dyDescent="0.2">
      <c r="A701" s="895" t="s">
        <v>1647</v>
      </c>
      <c r="B701" s="899" t="s">
        <v>1648</v>
      </c>
      <c r="C701" s="957" t="s">
        <v>246</v>
      </c>
      <c r="D701" s="957" t="s">
        <v>4333</v>
      </c>
      <c r="E701" s="754">
        <v>9</v>
      </c>
      <c r="F701" s="1235">
        <v>435</v>
      </c>
      <c r="G701" s="1191" t="s">
        <v>106</v>
      </c>
      <c r="H701" s="1191" t="s">
        <v>106</v>
      </c>
      <c r="I701" s="898">
        <v>23.32</v>
      </c>
      <c r="J701" s="669">
        <f t="shared" si="172"/>
        <v>6.3464837049742702</v>
      </c>
      <c r="K701" s="901">
        <v>0.37</v>
      </c>
      <c r="L701" s="911">
        <v>4</v>
      </c>
      <c r="M701" s="660">
        <f t="shared" si="173"/>
        <v>1.48</v>
      </c>
      <c r="N701" s="894" t="s">
        <v>119</v>
      </c>
      <c r="O701" s="756">
        <v>0.31</v>
      </c>
      <c r="P701" s="890">
        <v>43223</v>
      </c>
      <c r="Q701" s="890">
        <v>43252</v>
      </c>
      <c r="R701" s="660">
        <f t="shared" si="174"/>
        <v>19.35483870967742</v>
      </c>
      <c r="S701" s="721">
        <f>IF(INDEX(Historical!$D$7:$D$1379,MATCH(B701,Historical!$B$7:$B$1403,0))=0,"n/a",(INDEX(Historical!$C$7:$C$1381,MATCH(B701,Historical!$B$7:$B$1403,0))/INDEX(Historical!$D$7:$D$1379,MATCH(B701,Historical!$B$7:$B$1403,0))-1)*100)</f>
        <v>4.2253521126760507</v>
      </c>
      <c r="T701" s="721">
        <f>IF(INDEX(Historical!$F$7:$F$1372,MATCH(B701,Historical!$B$7:$B$1403,0))=0,"n/a",((INDEX(Historical!$C$7:$C$1381,MATCH(B701,Historical!$B$7:$B$1403,0))/INDEX(Historical!$F$7:$F$1372,MATCH(B701,Historical!$B$7:$B$1403,0)))^(1/3)-1)*100)</f>
        <v>13.960384306101293</v>
      </c>
      <c r="U701" s="721">
        <f>IF(INDEX(Historical!$H$7:$H$1372,MATCH(B701,Historical!$B$7:$B$1403,0))=0,"n/a",((INDEX(Historical!$C$7:$C$1381,MATCH(B701,Historical!$B$7:$B$1403,0))/INDEX(Historical!$H$7:$H$1372,MATCH(B701,Historical!$B$7:$B$1403,0)))^(1/5)-1)*100)</f>
        <v>16.48835836573237</v>
      </c>
      <c r="V701" s="721" t="str">
        <f>IF(INDEX(Historical!$O$7:$O$1372,MATCH(B701,Historical!$B$7:$B$1403,0))=0,"n/a",((INDEX(Historical!$C$7:$C$1381,MATCH(B701,Historical!$B$7:$B$1403,0))/INDEX(Historical!$O$7:$O$1372,MATCH(B701,Historical!$B$7:$B$1403,0)))^(1/10)-1)*100)</f>
        <v>n/a</v>
      </c>
      <c r="W701" s="722" t="str">
        <f t="shared" si="175"/>
        <v>n/a</v>
      </c>
      <c r="X701" s="723" t="str">
        <f t="shared" si="176"/>
        <v>n/a</v>
      </c>
      <c r="Y701" s="691" t="s">
        <v>4514</v>
      </c>
      <c r="Z701" s="669" t="str">
        <f t="shared" si="177"/>
        <v>n/a</v>
      </c>
      <c r="AA701" s="910" t="str">
        <f t="shared" si="178"/>
        <v>n/a</v>
      </c>
      <c r="AB701" s="911">
        <v>1</v>
      </c>
      <c r="AC701" s="889">
        <v>-4.29</v>
      </c>
      <c r="AD701" s="889" t="s">
        <v>136</v>
      </c>
      <c r="AE701" s="889">
        <v>0.2</v>
      </c>
      <c r="AF701" s="889">
        <v>1.1499999999999999</v>
      </c>
      <c r="AG701" s="889">
        <v>-19.8</v>
      </c>
      <c r="AH701" s="889">
        <v>-320.10000000000002</v>
      </c>
      <c r="AI701" s="889">
        <v>-3.7600000000000002</v>
      </c>
      <c r="AJ701" s="889">
        <v>-36.700000000000003</v>
      </c>
      <c r="AK701" s="889">
        <v>7.0000000000000009</v>
      </c>
      <c r="AL701" s="902">
        <v>1240</v>
      </c>
      <c r="AM701" s="896">
        <v>0.5</v>
      </c>
      <c r="AN701" s="889">
        <v>0.76</v>
      </c>
      <c r="AO701" s="762" t="str">
        <f t="shared" si="179"/>
        <v>n/a</v>
      </c>
      <c r="AP701" s="763">
        <f t="shared" si="180"/>
        <v>22.834842070706642</v>
      </c>
      <c r="AQ701" s="912" t="str">
        <f t="shared" si="181"/>
        <v>n/a</v>
      </c>
      <c r="AR701" s="669">
        <f>INDEX(Historical!$C$7:$C$1381,MATCH(B701,Historical!$B$7:$B$1403,0))*IF(AH701="n/a",1.03,IF(AH701&lt;0,1.01,IF(AH701&gt;10,1.1,(1+AH701/100))))</f>
        <v>1.4947999999999999</v>
      </c>
      <c r="AS701" s="910">
        <f t="shared" si="182"/>
        <v>1.5097479999999999</v>
      </c>
      <c r="AT701" s="910">
        <f t="shared" si="188"/>
        <v>1.61543036</v>
      </c>
      <c r="AU701" s="910">
        <f t="shared" si="188"/>
        <v>1.7285104851999999</v>
      </c>
      <c r="AV701" s="910">
        <f t="shared" si="188"/>
        <v>1.8495062191640002</v>
      </c>
      <c r="AW701" s="669">
        <f t="shared" si="184"/>
        <v>8.1979950643639992</v>
      </c>
      <c r="AX701" s="770">
        <f t="shared" si="185"/>
        <v>35.154352763138938</v>
      </c>
      <c r="AY701" s="959">
        <v>1.18</v>
      </c>
      <c r="AZ701" s="896">
        <v>124.22999999999999</v>
      </c>
      <c r="BA701" s="896">
        <v>-25.83</v>
      </c>
      <c r="BB701" s="896">
        <v>-1.8599999999999999</v>
      </c>
      <c r="BC701" s="896">
        <v>24.81</v>
      </c>
      <c r="BE701" s="641">
        <v>2011</v>
      </c>
      <c r="BF701" s="922">
        <f t="shared" si="186"/>
        <v>0</v>
      </c>
      <c r="BG701" s="906">
        <v>-3.9</v>
      </c>
    </row>
    <row r="702" spans="1:59" ht="11.25" customHeight="1" x14ac:dyDescent="0.2">
      <c r="A702" s="904" t="s">
        <v>3905</v>
      </c>
      <c r="B702" s="612" t="s">
        <v>3906</v>
      </c>
      <c r="C702" s="957" t="s">
        <v>108</v>
      </c>
      <c r="D702" s="957" t="s">
        <v>118</v>
      </c>
      <c r="E702" s="754">
        <v>6</v>
      </c>
      <c r="F702" s="1235">
        <v>783</v>
      </c>
      <c r="G702" s="1235" t="s">
        <v>106</v>
      </c>
      <c r="H702" s="1235" t="s">
        <v>106</v>
      </c>
      <c r="I702" s="898">
        <v>55.78</v>
      </c>
      <c r="J702" s="669">
        <f t="shared" si="172"/>
        <v>1.6493366798135531</v>
      </c>
      <c r="K702" s="901">
        <v>0.23</v>
      </c>
      <c r="L702" s="911">
        <v>4</v>
      </c>
      <c r="M702" s="660">
        <f t="shared" si="173"/>
        <v>0.92</v>
      </c>
      <c r="N702" s="894" t="s">
        <v>4321</v>
      </c>
      <c r="O702" s="756">
        <v>0.2</v>
      </c>
      <c r="P702" s="885">
        <v>43782</v>
      </c>
      <c r="Q702" s="885">
        <v>43800</v>
      </c>
      <c r="R702" s="660">
        <f t="shared" si="174"/>
        <v>15</v>
      </c>
      <c r="S702" s="721">
        <f>IF(INDEX(Historical!$D$7:$D$1379,MATCH(B702,Historical!$B$7:$B$1403,0))=0,"n/a",(INDEX(Historical!$C$7:$C$1381,MATCH(B702,Historical!$B$7:$B$1403,0))/INDEX(Historical!$D$7:$D$1379,MATCH(B702,Historical!$B$7:$B$1403,0))-1)*100)</f>
        <v>12.162162162162149</v>
      </c>
      <c r="T702" s="721">
        <f>IF(INDEX(Historical!$F$7:$F$1372,MATCH(B702,Historical!$B$7:$B$1403,0))=0,"n/a",((INDEX(Historical!$C$7:$C$1381,MATCH(B702,Historical!$B$7:$B$1403,0))/INDEX(Historical!$F$7:$F$1372,MATCH(B702,Historical!$B$7:$B$1403,0)))^(1/3)-1)*100)</f>
        <v>10.810968954315104</v>
      </c>
      <c r="U702" s="721">
        <f>IF(INDEX(Historical!$H$7:$H$1372,MATCH(B702,Historical!$B$7:$B$1403,0))=0,"n/a",((INDEX(Historical!$C$7:$C$1381,MATCH(B702,Historical!$B$7:$B$1403,0))/INDEX(Historical!$H$7:$H$1372,MATCH(B702,Historical!$B$7:$B$1403,0)))^(1/5)-1)*100)</f>
        <v>9.385673350658541</v>
      </c>
      <c r="V702" s="721">
        <f>IF(INDEX(Historical!$O$7:$O$1372,MATCH(B702,Historical!$B$7:$B$1403,0))=0,"n/a",((INDEX(Historical!$C$7:$C$1381,MATCH(B702,Historical!$B$7:$B$1403,0))/INDEX(Historical!$O$7:$O$1372,MATCH(B702,Historical!$B$7:$B$1403,0)))^(1/10)-1)*100)</f>
        <v>4.787016401106392</v>
      </c>
      <c r="W702" s="722">
        <f t="shared" si="175"/>
        <v>1.9606520145803743</v>
      </c>
      <c r="X702" s="723">
        <f t="shared" si="176"/>
        <v>0.72757157757042956</v>
      </c>
      <c r="Y702" s="679"/>
      <c r="Z702" s="669">
        <f t="shared" si="177"/>
        <v>20.309050772626932</v>
      </c>
      <c r="AA702" s="910">
        <f t="shared" si="178"/>
        <v>12.313465783664459</v>
      </c>
      <c r="AB702" s="911">
        <v>12</v>
      </c>
      <c r="AC702" s="889">
        <v>4.53</v>
      </c>
      <c r="AD702" s="889">
        <v>2.31</v>
      </c>
      <c r="AE702" s="889">
        <v>1.17</v>
      </c>
      <c r="AF702" s="889">
        <v>1.51</v>
      </c>
      <c r="AG702" s="889">
        <v>13.100000000000001</v>
      </c>
      <c r="AH702" s="889">
        <v>51.1</v>
      </c>
      <c r="AI702" s="889">
        <v>3.9800000000000004</v>
      </c>
      <c r="AJ702" s="889">
        <v>12.9</v>
      </c>
      <c r="AK702" s="889">
        <v>5.34</v>
      </c>
      <c r="AL702" s="902">
        <v>3330</v>
      </c>
      <c r="AM702" s="896">
        <v>1</v>
      </c>
      <c r="AN702" s="889">
        <v>0</v>
      </c>
      <c r="AO702" s="762">
        <f t="shared" si="179"/>
        <v>-1.2784557531923646</v>
      </c>
      <c r="AP702" s="763">
        <f t="shared" si="180"/>
        <v>11.035010030472094</v>
      </c>
      <c r="AQ702" s="912">
        <f t="shared" si="181"/>
        <v>-9.0950842709608857</v>
      </c>
      <c r="AR702" s="669">
        <f>INDEX(Historical!$C$7:$C$1381,MATCH(B702,Historical!$B$7:$B$1403,0))*IF(AH702="n/a",1.03,IF(AH702&lt;0,1.01,IF(AH702&gt;10,1.1,(1+AH702/100))))</f>
        <v>0.91300000000000003</v>
      </c>
      <c r="AS702" s="910">
        <f t="shared" si="182"/>
        <v>0.94933740000000011</v>
      </c>
      <c r="AT702" s="910">
        <f t="shared" si="188"/>
        <v>1.0000320171600001</v>
      </c>
      <c r="AU702" s="910">
        <f t="shared" si="188"/>
        <v>1.0534337268763441</v>
      </c>
      <c r="AV702" s="910">
        <f t="shared" si="188"/>
        <v>1.1096870878915408</v>
      </c>
      <c r="AW702" s="669">
        <f t="shared" si="184"/>
        <v>5.0254902319278845</v>
      </c>
      <c r="AX702" s="770">
        <f t="shared" si="185"/>
        <v>9.0094841016993268</v>
      </c>
      <c r="AY702" s="959">
        <v>0.63</v>
      </c>
      <c r="AZ702" s="896">
        <v>-6.32</v>
      </c>
      <c r="BA702" s="896">
        <v>-31.430000000000003</v>
      </c>
      <c r="BB702" s="896">
        <v>-16.2</v>
      </c>
      <c r="BC702" s="896">
        <v>-22.52</v>
      </c>
      <c r="BE702" s="641">
        <v>2014</v>
      </c>
      <c r="BF702" s="922">
        <f t="shared" si="186"/>
        <v>0</v>
      </c>
      <c r="BG702" s="906">
        <v>3.2</v>
      </c>
    </row>
    <row r="703" spans="1:59" ht="11.25" customHeight="1" x14ac:dyDescent="0.2">
      <c r="A703" s="887" t="s">
        <v>789</v>
      </c>
      <c r="B703" s="899" t="s">
        <v>790</v>
      </c>
      <c r="C703" s="957" t="s">
        <v>131</v>
      </c>
      <c r="D703" s="957" t="s">
        <v>4356</v>
      </c>
      <c r="E703" s="754">
        <v>21</v>
      </c>
      <c r="F703" s="1235">
        <v>164</v>
      </c>
      <c r="G703" s="1235" t="s">
        <v>37</v>
      </c>
      <c r="H703" s="1235" t="s">
        <v>37</v>
      </c>
      <c r="I703" s="898">
        <v>27.05</v>
      </c>
      <c r="J703" s="669">
        <f t="shared" si="172"/>
        <v>4.3622920517560075</v>
      </c>
      <c r="K703" s="908">
        <v>0.29499999999999998</v>
      </c>
      <c r="L703" s="911">
        <v>4</v>
      </c>
      <c r="M703" s="660">
        <f t="shared" si="173"/>
        <v>1.18</v>
      </c>
      <c r="N703" s="894" t="s">
        <v>195</v>
      </c>
      <c r="O703" s="757">
        <v>0.28749999999999998</v>
      </c>
      <c r="P703" s="885">
        <v>43807</v>
      </c>
      <c r="Q703" s="885">
        <v>43739</v>
      </c>
      <c r="R703" s="660">
        <f t="shared" si="174"/>
        <v>2.6086956521739157</v>
      </c>
      <c r="S703" s="721">
        <f>IF(INDEX(Historical!$D$7:$D$1379,MATCH(B703,Historical!$B$7:$B$1403,0))=0,"n/a",(INDEX(Historical!$C$7:$C$1381,MATCH(B703,Historical!$B$7:$B$1403,0))/INDEX(Historical!$D$7:$D$1379,MATCH(B703,Historical!$B$7:$B$1403,0))-1)*100)</f>
        <v>2.6607538802660757</v>
      </c>
      <c r="T703" s="721">
        <f>IF(INDEX(Historical!$F$7:$F$1372,MATCH(B703,Historical!$B$7:$B$1403,0))=0,"n/a",((INDEX(Historical!$C$7:$C$1381,MATCH(B703,Historical!$B$7:$B$1403,0))/INDEX(Historical!$F$7:$F$1372,MATCH(B703,Historical!$B$7:$B$1403,0)))^(1/3)-1)*100)</f>
        <v>2.8554105919373907</v>
      </c>
      <c r="U703" s="721">
        <f>IF(INDEX(Historical!$H$7:$H$1372,MATCH(B703,Historical!$B$7:$B$1403,0))=0,"n/a",((INDEX(Historical!$C$7:$C$1381,MATCH(B703,Historical!$B$7:$B$1403,0))/INDEX(Historical!$H$7:$H$1372,MATCH(B703,Historical!$B$7:$B$1403,0)))^(1/5)-1)*100)</f>
        <v>4.1400635198653335</v>
      </c>
      <c r="V703" s="721">
        <f>IF(INDEX(Historical!$O$7:$O$1372,MATCH(B703,Historical!$B$7:$B$1403,0))=0,"n/a",((INDEX(Historical!$C$7:$C$1381,MATCH(B703,Historical!$B$7:$B$1403,0))/INDEX(Historical!$O$7:$O$1372,MATCH(B703,Historical!$B$7:$B$1403,0)))^(1/10)-1)*100)</f>
        <v>6.8809741345420949</v>
      </c>
      <c r="W703" s="722">
        <f t="shared" si="175"/>
        <v>0.60166822878790549</v>
      </c>
      <c r="X703" s="723" t="str">
        <f t="shared" si="176"/>
        <v>n/a</v>
      </c>
      <c r="Y703" s="682"/>
      <c r="Z703" s="669">
        <f t="shared" si="177"/>
        <v>125.53191489361701</v>
      </c>
      <c r="AA703" s="910">
        <f t="shared" si="178"/>
        <v>28.776595744680854</v>
      </c>
      <c r="AB703" s="911">
        <v>12</v>
      </c>
      <c r="AC703" s="889">
        <v>0.94</v>
      </c>
      <c r="AD703" s="889">
        <v>6.28</v>
      </c>
      <c r="AE703" s="889">
        <v>1.42</v>
      </c>
      <c r="AF703" s="889">
        <v>1.76</v>
      </c>
      <c r="AG703" s="889">
        <v>5.8999999999999995</v>
      </c>
      <c r="AH703" s="891">
        <v>199.70000000000002</v>
      </c>
      <c r="AI703" s="891">
        <v>39.950000000000003</v>
      </c>
      <c r="AJ703" s="889">
        <v>-30.3</v>
      </c>
      <c r="AK703" s="889">
        <v>4.5999999999999996</v>
      </c>
      <c r="AL703" s="902">
        <v>2500</v>
      </c>
      <c r="AM703" s="896">
        <v>0.6</v>
      </c>
      <c r="AN703" s="889">
        <v>2.2400000000000002</v>
      </c>
      <c r="AO703" s="762">
        <f t="shared" si="179"/>
        <v>-20.274240173059514</v>
      </c>
      <c r="AP703" s="763">
        <f t="shared" si="180"/>
        <v>8.5023555716213401</v>
      </c>
      <c r="AQ703" s="912">
        <f t="shared" si="181"/>
        <v>50.032305425847554</v>
      </c>
      <c r="AR703" s="669">
        <f>INDEX(Historical!$C$7:$C$1381,MATCH(B703,Historical!$B$7:$B$1403,0))*IF(AH703="n/a",1.03,IF(AH703&lt;0,1.01,IF(AH703&gt;10,1.1,(1+AH703/100))))</f>
        <v>1.27325</v>
      </c>
      <c r="AS703" s="910">
        <f t="shared" si="182"/>
        <v>1.4005750000000001</v>
      </c>
      <c r="AT703" s="910">
        <f t="shared" si="188"/>
        <v>1.4650014500000001</v>
      </c>
      <c r="AU703" s="910">
        <f t="shared" si="188"/>
        <v>1.5323915167000002</v>
      </c>
      <c r="AV703" s="910">
        <f t="shared" si="188"/>
        <v>1.6028815264682001</v>
      </c>
      <c r="AW703" s="669">
        <f t="shared" si="184"/>
        <v>7.274099493168201</v>
      </c>
      <c r="AX703" s="770">
        <f t="shared" si="185"/>
        <v>26.891310510788173</v>
      </c>
      <c r="AY703" s="959">
        <v>0.77</v>
      </c>
      <c r="AZ703" s="896">
        <v>-5.35</v>
      </c>
      <c r="BA703" s="896">
        <v>-21.55</v>
      </c>
      <c r="BB703" s="896">
        <v>-15.27</v>
      </c>
      <c r="BC703" s="896">
        <v>-15.870000000000001</v>
      </c>
      <c r="BE703" s="641">
        <v>2000</v>
      </c>
      <c r="BF703" s="922">
        <f t="shared" si="186"/>
        <v>2</v>
      </c>
      <c r="BG703" s="906">
        <v>1.4000000000000001</v>
      </c>
    </row>
    <row r="704" spans="1:59" ht="11.25" customHeight="1" x14ac:dyDescent="0.2">
      <c r="A704" s="887" t="s">
        <v>638</v>
      </c>
      <c r="B704" s="899" t="s">
        <v>639</v>
      </c>
      <c r="C704" s="957" t="s">
        <v>128</v>
      </c>
      <c r="D704" s="957" t="s">
        <v>4343</v>
      </c>
      <c r="E704" s="754">
        <v>22</v>
      </c>
      <c r="F704" s="1235">
        <v>154</v>
      </c>
      <c r="G704" s="1208" t="s">
        <v>37</v>
      </c>
      <c r="H704" s="1208" t="s">
        <v>115</v>
      </c>
      <c r="I704" s="898">
        <v>102.99</v>
      </c>
      <c r="J704" s="669">
        <f t="shared" si="172"/>
        <v>3.417807554131469</v>
      </c>
      <c r="K704" s="908">
        <v>0.88</v>
      </c>
      <c r="L704" s="911">
        <v>4</v>
      </c>
      <c r="M704" s="660">
        <f t="shared" si="173"/>
        <v>3.52</v>
      </c>
      <c r="N704" s="894" t="s">
        <v>119</v>
      </c>
      <c r="O704" s="757">
        <v>0.85</v>
      </c>
      <c r="P704" s="885">
        <v>43692</v>
      </c>
      <c r="Q704" s="885">
        <v>43711</v>
      </c>
      <c r="R704" s="660">
        <f t="shared" si="174"/>
        <v>3.5294117647058858</v>
      </c>
      <c r="S704" s="721">
        <f>IF(INDEX(Historical!$D$7:$D$1379,MATCH(B704,Historical!$B$7:$B$1403,0))=0,"n/a",(INDEX(Historical!$C$7:$C$1381,MATCH(B704,Historical!$B$7:$B$1403,0))/INDEX(Historical!$D$7:$D$1379,MATCH(B704,Historical!$B$7:$B$1403,0))-1)*100)</f>
        <v>6.1349693251533832</v>
      </c>
      <c r="T704" s="721">
        <f>IF(INDEX(Historical!$F$7:$F$1372,MATCH(B704,Historical!$B$7:$B$1403,0))=0,"n/a",((INDEX(Historical!$C$7:$C$1381,MATCH(B704,Historical!$B$7:$B$1403,0))/INDEX(Historical!$F$7:$F$1372,MATCH(B704,Historical!$B$7:$B$1403,0)))^(1/3)-1)*100)</f>
        <v>6.8036068849623987</v>
      </c>
      <c r="U704" s="721">
        <f>IF(INDEX(Historical!$H$7:$H$1372,MATCH(B704,Historical!$B$7:$B$1403,0))=0,"n/a",((INDEX(Historical!$C$7:$C$1381,MATCH(B704,Historical!$B$7:$B$1403,0))/INDEX(Historical!$H$7:$H$1372,MATCH(B704,Historical!$B$7:$B$1403,0)))^(1/5)-1)*100)</f>
        <v>7.2351724398169504</v>
      </c>
      <c r="V704" s="721">
        <f>IF(INDEX(Historical!$O$7:$O$1372,MATCH(B704,Historical!$B$7:$B$1403,0))=0,"n/a",((INDEX(Historical!$C$7:$C$1381,MATCH(B704,Historical!$B$7:$B$1403,0))/INDEX(Historical!$O$7:$O$1372,MATCH(B704,Historical!$B$7:$B$1403,0)))^(1/10)-1)*100)</f>
        <v>9.7073066615187784</v>
      </c>
      <c r="W704" s="722">
        <f t="shared" si="175"/>
        <v>0.74533263366431601</v>
      </c>
      <c r="X704" s="723" t="str">
        <f t="shared" si="176"/>
        <v>n/a</v>
      </c>
      <c r="Y704" s="900"/>
      <c r="Z704" s="669">
        <f t="shared" si="177"/>
        <v>71.690427698574339</v>
      </c>
      <c r="AA704" s="910">
        <f t="shared" si="178"/>
        <v>20.975560081466394</v>
      </c>
      <c r="AB704" s="911">
        <v>4</v>
      </c>
      <c r="AC704" s="889">
        <v>4.91</v>
      </c>
      <c r="AD704" s="889">
        <v>18.239999999999998</v>
      </c>
      <c r="AE704" s="889">
        <v>1.53</v>
      </c>
      <c r="AF704" s="889">
        <v>1.44</v>
      </c>
      <c r="AG704" s="889">
        <v>6.9</v>
      </c>
      <c r="AH704" s="889">
        <v>-9.7000000000000011</v>
      </c>
      <c r="AI704" s="889">
        <v>1.25</v>
      </c>
      <c r="AJ704" s="889">
        <v>-3.5000000000000004</v>
      </c>
      <c r="AK704" s="889">
        <v>1.1499999999999999</v>
      </c>
      <c r="AL704" s="902">
        <v>11710</v>
      </c>
      <c r="AM704" s="896">
        <v>1.4000000000000001</v>
      </c>
      <c r="AN704" s="889">
        <v>0.71</v>
      </c>
      <c r="AO704" s="762">
        <f t="shared" si="179"/>
        <v>-10.322580087517975</v>
      </c>
      <c r="AP704" s="763">
        <f t="shared" si="180"/>
        <v>10.652979993948419</v>
      </c>
      <c r="AQ704" s="912">
        <f t="shared" si="181"/>
        <v>15.863533746120883</v>
      </c>
      <c r="AR704" s="669">
        <f>INDEX(Historical!$C$7:$C$1381,MATCH(B704,Historical!$B$7:$B$1403,0))*IF(AH704="n/a",1.03,IF(AH704&lt;0,1.01,IF(AH704&gt;10,1.1,(1+AH704/100))))</f>
        <v>3.4946000000000002</v>
      </c>
      <c r="AS704" s="910">
        <f t="shared" si="182"/>
        <v>3.5382825000000002</v>
      </c>
      <c r="AT704" s="910">
        <f t="shared" si="188"/>
        <v>3.5789727487500005</v>
      </c>
      <c r="AU704" s="910">
        <f t="shared" si="188"/>
        <v>3.6201309353606259</v>
      </c>
      <c r="AV704" s="910">
        <f t="shared" si="188"/>
        <v>3.6617624411172733</v>
      </c>
      <c r="AW704" s="669">
        <f t="shared" si="184"/>
        <v>17.8937486252279</v>
      </c>
      <c r="AX704" s="770">
        <f t="shared" si="185"/>
        <v>17.374258301998154</v>
      </c>
      <c r="AY704" s="959">
        <v>0.38</v>
      </c>
      <c r="AZ704" s="896">
        <v>1.92</v>
      </c>
      <c r="BA704" s="896">
        <v>-19.809999999999999</v>
      </c>
      <c r="BB704" s="896">
        <v>-2.77</v>
      </c>
      <c r="BC704" s="896">
        <v>-6.93</v>
      </c>
      <c r="BE704" s="641">
        <v>1998</v>
      </c>
      <c r="BF704" s="922">
        <f t="shared" si="186"/>
        <v>2</v>
      </c>
      <c r="BG704" s="906">
        <v>3.3000000000000003</v>
      </c>
    </row>
    <row r="705" spans="1:59" ht="11.25" customHeight="1" x14ac:dyDescent="0.2">
      <c r="A705" s="887" t="s">
        <v>337</v>
      </c>
      <c r="B705" s="899" t="s">
        <v>338</v>
      </c>
      <c r="C705" s="957" t="s">
        <v>131</v>
      </c>
      <c r="D705" s="957" t="s">
        <v>4357</v>
      </c>
      <c r="E705" s="754">
        <v>53</v>
      </c>
      <c r="F705" s="1235">
        <v>20</v>
      </c>
      <c r="G705" s="1206" t="s">
        <v>37</v>
      </c>
      <c r="H705" s="1206" t="s">
        <v>37</v>
      </c>
      <c r="I705" s="889">
        <v>61.18</v>
      </c>
      <c r="J705" s="669">
        <f t="shared" si="172"/>
        <v>2.092186989212161</v>
      </c>
      <c r="K705" s="901">
        <v>0.32</v>
      </c>
      <c r="L705" s="911">
        <v>4</v>
      </c>
      <c r="M705" s="660">
        <f t="shared" si="173"/>
        <v>1.28</v>
      </c>
      <c r="N705" s="894" t="s">
        <v>119</v>
      </c>
      <c r="O705" s="756">
        <v>0.3</v>
      </c>
      <c r="P705" s="885">
        <v>43868</v>
      </c>
      <c r="Q705" s="885">
        <v>43892</v>
      </c>
      <c r="R705" s="660">
        <f t="shared" si="174"/>
        <v>6.6666666666666732</v>
      </c>
      <c r="S705" s="721">
        <f>IF(INDEX(Historical!$D$7:$D$1379,MATCH(B705,Historical!$B$7:$B$1403,0))=0,"n/a",(INDEX(Historical!$C$7:$C$1381,MATCH(B705,Historical!$B$7:$B$1403,0))/INDEX(Historical!$D$7:$D$1379,MATCH(B705,Historical!$B$7:$B$1403,0))-1)*100)</f>
        <v>7.1428571428571397</v>
      </c>
      <c r="T705" s="721">
        <f>IF(INDEX(Historical!$F$7:$F$1372,MATCH(B705,Historical!$B$7:$B$1403,0))=0,"n/a",((INDEX(Historical!$C$7:$C$1381,MATCH(B705,Historical!$B$7:$B$1403,0))/INDEX(Historical!$F$7:$F$1372,MATCH(B705,Historical!$B$7:$B$1403,0)))^(1/3)-1)*100)</f>
        <v>13.998396445113137</v>
      </c>
      <c r="U705" s="721">
        <f>IF(INDEX(Historical!$H$7:$H$1372,MATCH(B705,Historical!$B$7:$B$1403,0))=0,"n/a",((INDEX(Historical!$C$7:$C$1381,MATCH(B705,Historical!$B$7:$B$1403,0))/INDEX(Historical!$H$7:$H$1372,MATCH(B705,Historical!$B$7:$B$1403,0)))^(1/5)-1)*100)</f>
        <v>9.8560543306117623</v>
      </c>
      <c r="V705" s="721">
        <f>IF(INDEX(Historical!$O$7:$O$1372,MATCH(B705,Historical!$B$7:$B$1403,0))=0,"n/a",((INDEX(Historical!$C$7:$C$1381,MATCH(B705,Historical!$B$7:$B$1403,0))/INDEX(Historical!$O$7:$O$1372,MATCH(B705,Historical!$B$7:$B$1403,0)))^(1/10)-1)*100)</f>
        <v>6.1606896218145968</v>
      </c>
      <c r="W705" s="722">
        <f t="shared" si="175"/>
        <v>1.5998297164187791</v>
      </c>
      <c r="X705" s="723">
        <f t="shared" si="176"/>
        <v>0.97584696342690702</v>
      </c>
      <c r="Y705" s="690"/>
      <c r="Z705" s="669">
        <f t="shared" si="177"/>
        <v>92.086330935251809</v>
      </c>
      <c r="AA705" s="910">
        <f t="shared" si="178"/>
        <v>44.014388489208635</v>
      </c>
      <c r="AB705" s="911">
        <v>12</v>
      </c>
      <c r="AC705" s="889">
        <v>1.39</v>
      </c>
      <c r="AD705" s="889">
        <v>3.14</v>
      </c>
      <c r="AE705" s="889">
        <v>4.41</v>
      </c>
      <c r="AF705" s="889">
        <v>1.94</v>
      </c>
      <c r="AG705" s="889">
        <v>4.2</v>
      </c>
      <c r="AH705" s="889">
        <v>-33.900000000000006</v>
      </c>
      <c r="AI705" s="889">
        <v>36.85</v>
      </c>
      <c r="AJ705" s="889">
        <v>10.100000000000001</v>
      </c>
      <c r="AK705" s="889">
        <v>14.000000000000002</v>
      </c>
      <c r="AL705" s="902">
        <v>1740</v>
      </c>
      <c r="AM705" s="896">
        <v>1</v>
      </c>
      <c r="AN705" s="889">
        <v>0.64</v>
      </c>
      <c r="AO705" s="762">
        <f t="shared" si="179"/>
        <v>-32.066147169384713</v>
      </c>
      <c r="AP705" s="763">
        <f t="shared" si="180"/>
        <v>11.948241319823923</v>
      </c>
      <c r="AQ705" s="912">
        <f t="shared" si="181"/>
        <v>94.808069270545531</v>
      </c>
      <c r="AR705" s="669">
        <f>INDEX(Historical!$C$7:$C$1381,MATCH(B705,Historical!$B$7:$B$1403,0))*IF(AH705="n/a",1.03,IF(AH705&lt;0,1.01,IF(AH705&gt;10,1.1,(1+AH705/100))))</f>
        <v>1.212</v>
      </c>
      <c r="AS705" s="910">
        <f t="shared" si="182"/>
        <v>1.3332000000000002</v>
      </c>
      <c r="AT705" s="910">
        <f t="shared" si="188"/>
        <v>1.4665200000000003</v>
      </c>
      <c r="AU705" s="910">
        <f t="shared" si="188"/>
        <v>1.6131720000000005</v>
      </c>
      <c r="AV705" s="910">
        <f t="shared" si="188"/>
        <v>1.7744892000000008</v>
      </c>
      <c r="AW705" s="669">
        <f t="shared" si="184"/>
        <v>7.3993812000000014</v>
      </c>
      <c r="AX705" s="770">
        <f t="shared" si="185"/>
        <v>12.094444589735209</v>
      </c>
      <c r="AY705" s="959">
        <v>0.02</v>
      </c>
      <c r="AZ705" s="896">
        <v>3.53</v>
      </c>
      <c r="BA705" s="896">
        <v>-18.420000000000002</v>
      </c>
      <c r="BB705" s="896">
        <v>-14.42</v>
      </c>
      <c r="BC705" s="896">
        <v>-9.7799999999999994</v>
      </c>
      <c r="BE705" s="641">
        <v>1968</v>
      </c>
      <c r="BF705" s="922">
        <f t="shared" si="186"/>
        <v>6</v>
      </c>
      <c r="BG705" s="906">
        <v>1.9</v>
      </c>
    </row>
    <row r="706" spans="1:59" ht="11.25" customHeight="1" x14ac:dyDescent="0.2">
      <c r="A706" s="887" t="s">
        <v>806</v>
      </c>
      <c r="B706" s="899" t="s">
        <v>807</v>
      </c>
      <c r="C706" s="957" t="s">
        <v>4335</v>
      </c>
      <c r="D706" s="957" t="s">
        <v>4336</v>
      </c>
      <c r="E706" s="754">
        <v>27</v>
      </c>
      <c r="F706" s="1235">
        <v>116</v>
      </c>
      <c r="G706" s="1191" t="s">
        <v>37</v>
      </c>
      <c r="H706" s="1191" t="s">
        <v>37</v>
      </c>
      <c r="I706" s="889">
        <v>11.98</v>
      </c>
      <c r="J706" s="669">
        <f t="shared" si="172"/>
        <v>11.936560934891485</v>
      </c>
      <c r="K706" s="908">
        <v>0.35749999999999998</v>
      </c>
      <c r="L706" s="911">
        <v>4</v>
      </c>
      <c r="M706" s="660">
        <f t="shared" si="173"/>
        <v>1.43</v>
      </c>
      <c r="N706" s="894" t="s">
        <v>107</v>
      </c>
      <c r="O706" s="757">
        <v>0.35499999999999998</v>
      </c>
      <c r="P706" s="885">
        <v>43950</v>
      </c>
      <c r="Q706" s="885">
        <v>43965</v>
      </c>
      <c r="R706" s="660">
        <f t="shared" si="174"/>
        <v>0.70422535211267667</v>
      </c>
      <c r="S706" s="721">
        <f>IF(INDEX(Historical!$D$7:$D$1379,MATCH(B706,Historical!$B$7:$B$1403,0))=0,"n/a",(INDEX(Historical!$C$7:$C$1381,MATCH(B706,Historical!$B$7:$B$1403,0))/INDEX(Historical!$D$7:$D$1379,MATCH(B706,Historical!$B$7:$B$1403,0))-1)*100)</f>
        <v>1.6157989228007263</v>
      </c>
      <c r="T706" s="721">
        <f>IF(INDEX(Historical!$F$7:$F$1372,MATCH(B706,Historical!$B$7:$B$1403,0))=0,"n/a",((INDEX(Historical!$C$7:$C$1381,MATCH(B706,Historical!$B$7:$B$1403,0))/INDEX(Historical!$F$7:$F$1372,MATCH(B706,Historical!$B$7:$B$1403,0)))^(1/3)-1)*100)</f>
        <v>3.9430122025061465</v>
      </c>
      <c r="U706" s="721">
        <f>IF(INDEX(Historical!$H$7:$H$1372,MATCH(B706,Historical!$B$7:$B$1403,0))=0,"n/a",((INDEX(Historical!$C$7:$C$1381,MATCH(B706,Historical!$B$7:$B$1403,0))/INDEX(Historical!$H$7:$H$1372,MATCH(B706,Historical!$B$7:$B$1403,0)))^(1/5)-1)*100)</f>
        <v>8.4088971324246753</v>
      </c>
      <c r="V706" s="721">
        <f>IF(INDEX(Historical!$O$7:$O$1372,MATCH(B706,Historical!$B$7:$B$1403,0))=0,"n/a",((INDEX(Historical!$C$7:$C$1381,MATCH(B706,Historical!$B$7:$B$1403,0))/INDEX(Historical!$O$7:$O$1372,MATCH(B706,Historical!$B$7:$B$1403,0)))^(1/10)-1)*100)</f>
        <v>6.36053707387918</v>
      </c>
      <c r="W706" s="722">
        <f t="shared" si="175"/>
        <v>1.3220419965725059</v>
      </c>
      <c r="X706" s="723">
        <f t="shared" si="176"/>
        <v>2.156127469852481</v>
      </c>
      <c r="Y706" s="683"/>
      <c r="Z706" s="669">
        <f t="shared" si="177"/>
        <v>153.76344086021504</v>
      </c>
      <c r="AA706" s="910">
        <f t="shared" si="178"/>
        <v>12.881720430107526</v>
      </c>
      <c r="AB706" s="911">
        <v>12</v>
      </c>
      <c r="AC706" s="889">
        <v>0.93</v>
      </c>
      <c r="AD706" s="889">
        <v>1.93</v>
      </c>
      <c r="AE706" s="889">
        <v>2.2999999999999998</v>
      </c>
      <c r="AF706" s="889">
        <v>2.5499999999999998</v>
      </c>
      <c r="AG706" s="889">
        <v>18.5</v>
      </c>
      <c r="AH706" s="889">
        <v>104.89999999999999</v>
      </c>
      <c r="AI706" s="889">
        <v>-4.95</v>
      </c>
      <c r="AJ706" s="889">
        <v>3.9</v>
      </c>
      <c r="AK706" s="889">
        <v>6.7</v>
      </c>
      <c r="AL706" s="902">
        <v>1100</v>
      </c>
      <c r="AM706" s="896">
        <v>2.4</v>
      </c>
      <c r="AN706" s="889">
        <v>3.62</v>
      </c>
      <c r="AO706" s="762">
        <f t="shared" si="179"/>
        <v>7.4637376372086326</v>
      </c>
      <c r="AP706" s="763">
        <f t="shared" si="180"/>
        <v>20.345458067316159</v>
      </c>
      <c r="AQ706" s="912">
        <f t="shared" si="181"/>
        <v>20.827493370184015</v>
      </c>
      <c r="AR706" s="669">
        <f>INDEX(Historical!$C$7:$C$1381,MATCH(B706,Historical!$B$7:$B$1403,0))*IF(AH706="n/a",1.03,IF(AH706&lt;0,1.01,IF(AH706&gt;10,1.1,(1+AH706/100))))</f>
        <v>1.5565000000000002</v>
      </c>
      <c r="AS706" s="910">
        <f t="shared" si="182"/>
        <v>1.5720650000000003</v>
      </c>
      <c r="AT706" s="910">
        <f t="shared" si="188"/>
        <v>1.6773933550000002</v>
      </c>
      <c r="AU706" s="910">
        <f t="shared" si="188"/>
        <v>1.7897787097850002</v>
      </c>
      <c r="AV706" s="910">
        <f t="shared" si="188"/>
        <v>1.9096938833405952</v>
      </c>
      <c r="AW706" s="669">
        <f t="shared" si="184"/>
        <v>8.5054309481255963</v>
      </c>
      <c r="AX706" s="770">
        <f t="shared" si="185"/>
        <v>70.996919433435693</v>
      </c>
      <c r="AY706" s="959">
        <v>0.67</v>
      </c>
      <c r="AZ706" s="896">
        <v>4.3600000000000003</v>
      </c>
      <c r="BA706" s="896">
        <v>-45.550000000000004</v>
      </c>
      <c r="BB706" s="896">
        <v>-17.169999999999998</v>
      </c>
      <c r="BC706" s="896">
        <v>-23.23</v>
      </c>
      <c r="BE706" s="641">
        <v>1994</v>
      </c>
      <c r="BF706" s="922">
        <f t="shared" si="186"/>
        <v>2</v>
      </c>
      <c r="BG706" s="906">
        <v>3.6999999999999997</v>
      </c>
    </row>
    <row r="707" spans="1:59" ht="11.25" customHeight="1" x14ac:dyDescent="0.2">
      <c r="A707" s="895" t="s">
        <v>1657</v>
      </c>
      <c r="B707" s="899" t="s">
        <v>1658</v>
      </c>
      <c r="C707" s="957" t="s">
        <v>4335</v>
      </c>
      <c r="D707" s="957" t="s">
        <v>4336</v>
      </c>
      <c r="E707" s="754">
        <v>9</v>
      </c>
      <c r="F707" s="1235">
        <v>525</v>
      </c>
      <c r="G707" s="1235" t="s">
        <v>37</v>
      </c>
      <c r="H707" s="1235" t="s">
        <v>37</v>
      </c>
      <c r="I707" s="898">
        <v>78.44</v>
      </c>
      <c r="J707" s="669">
        <f t="shared" si="172"/>
        <v>4.5130035696073438</v>
      </c>
      <c r="K707" s="901">
        <v>0.88500000000000001</v>
      </c>
      <c r="L707" s="911">
        <v>4</v>
      </c>
      <c r="M707" s="660">
        <f t="shared" si="173"/>
        <v>3.54</v>
      </c>
      <c r="N707" s="894" t="s">
        <v>219</v>
      </c>
      <c r="O707" s="756">
        <v>0.85</v>
      </c>
      <c r="P707" s="885">
        <v>43829</v>
      </c>
      <c r="Q707" s="885">
        <v>43844</v>
      </c>
      <c r="R707" s="660">
        <f t="shared" si="174"/>
        <v>4.1176470588235334</v>
      </c>
      <c r="S707" s="721">
        <f>IF(INDEX(Historical!$D$7:$D$1379,MATCH(B707,Historical!$B$7:$B$1403,0))=0,"n/a",(INDEX(Historical!$C$7:$C$1381,MATCH(B707,Historical!$B$7:$B$1403,0))/INDEX(Historical!$D$7:$D$1379,MATCH(B707,Historical!$B$7:$B$1403,0))-1)*100)</f>
        <v>4.6153846153846212</v>
      </c>
      <c r="T707" s="721">
        <f>IF(INDEX(Historical!$F$7:$F$1372,MATCH(B707,Historical!$B$7:$B$1403,0))=0,"n/a",((INDEX(Historical!$C$7:$C$1381,MATCH(B707,Historical!$B$7:$B$1403,0))/INDEX(Historical!$F$7:$F$1372,MATCH(B707,Historical!$B$7:$B$1403,0)))^(1/3)-1)*100)</f>
        <v>5.688761756416616</v>
      </c>
      <c r="U707" s="721">
        <f>IF(INDEX(Historical!$H$7:$H$1372,MATCH(B707,Historical!$B$7:$B$1403,0))=0,"n/a",((INDEX(Historical!$C$7:$C$1381,MATCH(B707,Historical!$B$7:$B$1403,0))/INDEX(Historical!$H$7:$H$1372,MATCH(B707,Historical!$B$7:$B$1403,0)))^(1/5)-1)*100)</f>
        <v>11.196158593857874</v>
      </c>
      <c r="V707" s="721">
        <f>IF(INDEX(Historical!$O$7:$O$1372,MATCH(B707,Historical!$B$7:$B$1403,0))=0,"n/a",((INDEX(Historical!$C$7:$C$1381,MATCH(B707,Historical!$B$7:$B$1403,0))/INDEX(Historical!$O$7:$O$1372,MATCH(B707,Historical!$B$7:$B$1403,0)))^(1/10)-1)*100)</f>
        <v>13.599267543869331</v>
      </c>
      <c r="W707" s="722">
        <f t="shared" si="175"/>
        <v>0.82329129548636615</v>
      </c>
      <c r="X707" s="723">
        <f t="shared" si="176"/>
        <v>0.35097675842814646</v>
      </c>
      <c r="Y707" s="679"/>
      <c r="Z707" s="669">
        <f t="shared" si="177"/>
        <v>114.93506493506493</v>
      </c>
      <c r="AA707" s="910">
        <f t="shared" si="178"/>
        <v>25.467532467532465</v>
      </c>
      <c r="AB707" s="911">
        <v>12</v>
      </c>
      <c r="AC707" s="889">
        <v>3.08</v>
      </c>
      <c r="AD707" s="889" t="s">
        <v>136</v>
      </c>
      <c r="AE707" s="889">
        <v>5.1100000000000003</v>
      </c>
      <c r="AF707" s="889">
        <v>1.18</v>
      </c>
      <c r="AG707" s="889">
        <v>4.2</v>
      </c>
      <c r="AH707" s="889">
        <v>205.50000000000003</v>
      </c>
      <c r="AI707" s="889">
        <v>2.91</v>
      </c>
      <c r="AJ707" s="889">
        <v>31.900000000000002</v>
      </c>
      <c r="AK707" s="889">
        <v>-10.84</v>
      </c>
      <c r="AL707" s="902">
        <v>6340</v>
      </c>
      <c r="AM707" s="896">
        <v>0.44</v>
      </c>
      <c r="AN707" s="889">
        <v>1.07</v>
      </c>
      <c r="AO707" s="762">
        <f t="shared" si="179"/>
        <v>-9.7583703040672471</v>
      </c>
      <c r="AP707" s="763">
        <f t="shared" si="180"/>
        <v>15.709162163465217</v>
      </c>
      <c r="AQ707" s="912">
        <f t="shared" si="181"/>
        <v>15.569485229907976</v>
      </c>
      <c r="AR707" s="669">
        <f>INDEX(Historical!$C$7:$C$1381,MATCH(B707,Historical!$B$7:$B$1403,0))*IF(AH707="n/a",1.03,IF(AH707&lt;0,1.01,IF(AH707&gt;10,1.1,(1+AH707/100))))</f>
        <v>3.74</v>
      </c>
      <c r="AS707" s="910">
        <f t="shared" si="182"/>
        <v>3.8488339999999996</v>
      </c>
      <c r="AT707" s="910">
        <f t="shared" ref="AT707:AV726" si="189">IF($AK707="n/a",1.03*AS707,IF($AK707&lt;0,1.01*AS707,IF($AK707&gt;10,1.1*AS707,(1+$AK707/100)*AS707)))</f>
        <v>3.8873223399999999</v>
      </c>
      <c r="AU707" s="910">
        <f t="shared" si="189"/>
        <v>3.9261955633999999</v>
      </c>
      <c r="AV707" s="910">
        <f t="shared" si="189"/>
        <v>3.965457519034</v>
      </c>
      <c r="AW707" s="669">
        <f t="shared" si="184"/>
        <v>19.367809422434</v>
      </c>
      <c r="AX707" s="770">
        <f t="shared" si="185"/>
        <v>24.69124097709587</v>
      </c>
      <c r="AY707" s="959">
        <v>1.18</v>
      </c>
      <c r="AZ707" s="896">
        <v>3.9600000000000004</v>
      </c>
      <c r="BA707" s="896">
        <v>-18.62</v>
      </c>
      <c r="BB707" s="896">
        <v>-14.48</v>
      </c>
      <c r="BC707" s="896">
        <v>-7.7700000000000005</v>
      </c>
      <c r="BE707" s="641">
        <v>2012</v>
      </c>
      <c r="BF707" s="922">
        <f t="shared" si="186"/>
        <v>0</v>
      </c>
      <c r="BG707" s="906">
        <v>1.7000000000000002</v>
      </c>
    </row>
    <row r="708" spans="1:59" ht="11.25" customHeight="1" x14ac:dyDescent="0.2">
      <c r="A708" s="895" t="s">
        <v>787</v>
      </c>
      <c r="B708" s="899" t="s">
        <v>788</v>
      </c>
      <c r="C708" s="957" t="s">
        <v>123</v>
      </c>
      <c r="D708" s="957" t="s">
        <v>4358</v>
      </c>
      <c r="E708" s="754">
        <v>16</v>
      </c>
      <c r="F708" s="1235">
        <v>231</v>
      </c>
      <c r="G708" s="1235" t="s">
        <v>106</v>
      </c>
      <c r="H708" s="1235" t="s">
        <v>106</v>
      </c>
      <c r="I708" s="898">
        <v>28.63</v>
      </c>
      <c r="J708" s="669">
        <f t="shared" si="172"/>
        <v>1.53684945860985</v>
      </c>
      <c r="K708" s="901">
        <v>0.11</v>
      </c>
      <c r="L708" s="911">
        <v>4</v>
      </c>
      <c r="M708" s="660">
        <f t="shared" si="173"/>
        <v>0.44</v>
      </c>
      <c r="N708" s="894" t="s">
        <v>319</v>
      </c>
      <c r="O708" s="756">
        <v>0.1</v>
      </c>
      <c r="P708" s="636">
        <v>43539</v>
      </c>
      <c r="Q708" s="636">
        <v>43553</v>
      </c>
      <c r="R708" s="660">
        <f t="shared" si="174"/>
        <v>9.9999999999999947</v>
      </c>
      <c r="S708" s="721">
        <f>IF(INDEX(Historical!$D$7:$D$1379,MATCH(B708,Historical!$B$7:$B$1403,0))=0,"n/a",(INDEX(Historical!$C$7:$C$1381,MATCH(B708,Historical!$B$7:$B$1403,0))/INDEX(Historical!$D$7:$D$1379,MATCH(B708,Historical!$B$7:$B$1403,0))-1)*100)</f>
        <v>9.9999999999999858</v>
      </c>
      <c r="T708" s="721">
        <f>IF(INDEX(Historical!$F$7:$F$1372,MATCH(B708,Historical!$B$7:$B$1403,0))=0,"n/a",((INDEX(Historical!$C$7:$C$1381,MATCH(B708,Historical!$B$7:$B$1403,0))/INDEX(Historical!$F$7:$F$1372,MATCH(B708,Historical!$B$7:$B$1403,0)))^(1/3)-1)*100)</f>
        <v>8.9744250818549531</v>
      </c>
      <c r="U708" s="721">
        <f>IF(INDEX(Historical!$H$7:$H$1372,MATCH(B708,Historical!$B$7:$B$1403,0))=0,"n/a",((INDEX(Historical!$C$7:$C$1381,MATCH(B708,Historical!$B$7:$B$1403,0))/INDEX(Historical!$H$7:$H$1372,MATCH(B708,Historical!$B$7:$B$1403,0)))^(1/5)-1)*100)</f>
        <v>7.9608473046602901</v>
      </c>
      <c r="V708" s="721">
        <f>IF(INDEX(Historical!$O$7:$O$1372,MATCH(B708,Historical!$B$7:$B$1403,0))=0,"n/a",((INDEX(Historical!$C$7:$C$1381,MATCH(B708,Historical!$B$7:$B$1403,0))/INDEX(Historical!$O$7:$O$1372,MATCH(B708,Historical!$B$7:$B$1403,0)))^(1/10)-1)*100)</f>
        <v>8.7601774637283913</v>
      </c>
      <c r="W708" s="722">
        <f t="shared" si="175"/>
        <v>0.90875411344373602</v>
      </c>
      <c r="X708" s="723">
        <f t="shared" si="176"/>
        <v>1.1372639006657557</v>
      </c>
      <c r="Y708" s="679"/>
      <c r="Z708" s="669">
        <f t="shared" si="177"/>
        <v>25.287356321839084</v>
      </c>
      <c r="AA708" s="910">
        <f t="shared" si="178"/>
        <v>16.454022988505745</v>
      </c>
      <c r="AB708" s="911">
        <v>12</v>
      </c>
      <c r="AC708" s="889">
        <v>1.74</v>
      </c>
      <c r="AD708" s="889">
        <v>2.89</v>
      </c>
      <c r="AE708" s="889">
        <v>0.7</v>
      </c>
      <c r="AF708" s="889">
        <v>3.28</v>
      </c>
      <c r="AG708" s="889">
        <v>21.8</v>
      </c>
      <c r="AH708" s="889">
        <v>41.4</v>
      </c>
      <c r="AI708" s="889">
        <v>5.3100000000000005</v>
      </c>
      <c r="AJ708" s="889">
        <v>7.0000000000000009</v>
      </c>
      <c r="AK708" s="889">
        <v>5.71</v>
      </c>
      <c r="AL708" s="902">
        <v>3160</v>
      </c>
      <c r="AM708" s="896">
        <v>0.2</v>
      </c>
      <c r="AN708" s="889">
        <v>2.74</v>
      </c>
      <c r="AO708" s="762">
        <f t="shared" si="179"/>
        <v>-6.9563262252356051</v>
      </c>
      <c r="AP708" s="763">
        <f t="shared" si="180"/>
        <v>9.4976967632701399</v>
      </c>
      <c r="AQ708" s="912">
        <f t="shared" si="181"/>
        <v>54.875140250746426</v>
      </c>
      <c r="AR708" s="669">
        <f>INDEX(Historical!$C$7:$C$1381,MATCH(B708,Historical!$B$7:$B$1403,0))*IF(AH708="n/a",1.03,IF(AH708&lt;0,1.01,IF(AH708&gt;10,1.1,(1+AH708/100))))</f>
        <v>0.48400000000000004</v>
      </c>
      <c r="AS708" s="910">
        <f t="shared" si="182"/>
        <v>0.50970040000000005</v>
      </c>
      <c r="AT708" s="910">
        <f t="shared" si="189"/>
        <v>0.53880429283999998</v>
      </c>
      <c r="AU708" s="910">
        <f t="shared" si="189"/>
        <v>0.56957001796116391</v>
      </c>
      <c r="AV708" s="910">
        <f t="shared" si="189"/>
        <v>0.60209246598674637</v>
      </c>
      <c r="AW708" s="669">
        <f t="shared" si="184"/>
        <v>2.7041671767879101</v>
      </c>
      <c r="AX708" s="770">
        <f t="shared" si="185"/>
        <v>9.4452224128114217</v>
      </c>
      <c r="AY708" s="959">
        <v>0.71</v>
      </c>
      <c r="AZ708" s="896">
        <v>4.83</v>
      </c>
      <c r="BA708" s="896">
        <v>-12.709999999999999</v>
      </c>
      <c r="BB708" s="896">
        <v>-8.2000000000000011</v>
      </c>
      <c r="BC708" s="896">
        <v>-5.94</v>
      </c>
      <c r="BE708" s="641">
        <v>2004</v>
      </c>
      <c r="BF708" s="922">
        <f t="shared" si="186"/>
        <v>1</v>
      </c>
      <c r="BG708" s="906">
        <v>4.1000000000000005</v>
      </c>
    </row>
    <row r="709" spans="1:59" ht="11.25" customHeight="1" x14ac:dyDescent="0.2">
      <c r="A709" s="895" t="s">
        <v>1669</v>
      </c>
      <c r="B709" s="899" t="s">
        <v>1670</v>
      </c>
      <c r="C709" s="957" t="s">
        <v>108</v>
      </c>
      <c r="D709" s="957" t="s">
        <v>4347</v>
      </c>
      <c r="E709" s="754">
        <v>8</v>
      </c>
      <c r="F709" s="1235">
        <v>581</v>
      </c>
      <c r="G709" s="1206" t="s">
        <v>106</v>
      </c>
      <c r="H709" s="1206" t="s">
        <v>106</v>
      </c>
      <c r="I709" s="898">
        <v>32.82</v>
      </c>
      <c r="J709" s="669">
        <f t="shared" si="172"/>
        <v>1.8281535648994516</v>
      </c>
      <c r="K709" s="901">
        <v>0.15</v>
      </c>
      <c r="L709" s="911">
        <v>4</v>
      </c>
      <c r="M709" s="660">
        <f t="shared" si="173"/>
        <v>0.6</v>
      </c>
      <c r="N709" s="894" t="s">
        <v>209</v>
      </c>
      <c r="O709" s="756">
        <v>0.13</v>
      </c>
      <c r="P709" s="885">
        <v>43691</v>
      </c>
      <c r="Q709" s="885">
        <v>43707</v>
      </c>
      <c r="R709" s="660">
        <f t="shared" si="174"/>
        <v>15.384615384615378</v>
      </c>
      <c r="S709" s="721">
        <f>IF(INDEX(Historical!$D$7:$D$1379,MATCH(B709,Historical!$B$7:$B$1403,0))=0,"n/a",(INDEX(Historical!$C$7:$C$1381,MATCH(B709,Historical!$B$7:$B$1403,0))/INDEX(Historical!$D$7:$D$1379,MATCH(B709,Historical!$B$7:$B$1403,0))-1)*100)</f>
        <v>16.666666666666675</v>
      </c>
      <c r="T709" s="721">
        <f>IF(INDEX(Historical!$F$7:$F$1372,MATCH(B709,Historical!$B$7:$B$1403,0))=0,"n/a",((INDEX(Historical!$C$7:$C$1381,MATCH(B709,Historical!$B$7:$B$1403,0))/INDEX(Historical!$F$7:$F$1372,MATCH(B709,Historical!$B$7:$B$1403,0)))^(1/3)-1)*100)</f>
        <v>13.798047356553855</v>
      </c>
      <c r="U709" s="721">
        <f>IF(INDEX(Historical!$H$7:$H$1372,MATCH(B709,Historical!$B$7:$B$1403,0))=0,"n/a",((INDEX(Historical!$C$7:$C$1381,MATCH(B709,Historical!$B$7:$B$1403,0))/INDEX(Historical!$H$7:$H$1372,MATCH(B709,Historical!$B$7:$B$1403,0)))^(1/5)-1)*100)</f>
        <v>11.15648817398467</v>
      </c>
      <c r="V709" s="721">
        <f>IF(INDEX(Historical!$O$7:$O$1372,MATCH(B709,Historical!$B$7:$B$1403,0))=0,"n/a",((INDEX(Historical!$C$7:$C$1381,MATCH(B709,Historical!$B$7:$B$1403,0))/INDEX(Historical!$O$7:$O$1372,MATCH(B709,Historical!$B$7:$B$1403,0)))^(1/10)-1)*100)</f>
        <v>8.842291989017026</v>
      </c>
      <c r="W709" s="722">
        <f t="shared" si="175"/>
        <v>1.2617190416061919</v>
      </c>
      <c r="X709" s="723">
        <f t="shared" si="176"/>
        <v>0.66805318407093839</v>
      </c>
      <c r="Y709" s="682"/>
      <c r="Z709" s="669">
        <f t="shared" si="177"/>
        <v>18.404907975460123</v>
      </c>
      <c r="AA709" s="910">
        <f t="shared" si="178"/>
        <v>10.067484662576687</v>
      </c>
      <c r="AB709" s="911">
        <v>12</v>
      </c>
      <c r="AC709" s="889">
        <v>3.26</v>
      </c>
      <c r="AD709" s="889" t="s">
        <v>136</v>
      </c>
      <c r="AE709" s="889">
        <v>2.92</v>
      </c>
      <c r="AF709" s="889">
        <v>1.21</v>
      </c>
      <c r="AG709" s="889">
        <v>12.6</v>
      </c>
      <c r="AH709" s="889">
        <v>24.5</v>
      </c>
      <c r="AI709" s="889">
        <v>3.7900000000000005</v>
      </c>
      <c r="AJ709" s="889">
        <v>16.7</v>
      </c>
      <c r="AK709" s="889" t="s">
        <v>136</v>
      </c>
      <c r="AL709" s="902">
        <v>306.20999999999998</v>
      </c>
      <c r="AM709" s="896">
        <v>0.70000000000000007</v>
      </c>
      <c r="AN709" s="889">
        <v>0.06</v>
      </c>
      <c r="AO709" s="762">
        <f t="shared" si="179"/>
        <v>2.9171570763074346</v>
      </c>
      <c r="AP709" s="763">
        <f t="shared" si="180"/>
        <v>12.984641738884122</v>
      </c>
      <c r="AQ709" s="912">
        <f t="shared" si="181"/>
        <v>-26.419638967640612</v>
      </c>
      <c r="AR709" s="669">
        <f>INDEX(Historical!$C$7:$C$1381,MATCH(B709,Historical!$B$7:$B$1403,0))*IF(AH709="n/a",1.03,IF(AH709&lt;0,1.01,IF(AH709&gt;10,1.1,(1+AH709/100))))</f>
        <v>0.6160000000000001</v>
      </c>
      <c r="AS709" s="910">
        <f t="shared" si="182"/>
        <v>0.63934640000000009</v>
      </c>
      <c r="AT709" s="910">
        <f t="shared" si="189"/>
        <v>0.65852679200000008</v>
      </c>
      <c r="AU709" s="910">
        <f t="shared" si="189"/>
        <v>0.67828259576000005</v>
      </c>
      <c r="AV709" s="910">
        <f t="shared" si="189"/>
        <v>0.69863107363280008</v>
      </c>
      <c r="AW709" s="669">
        <f t="shared" si="184"/>
        <v>3.2907868613928004</v>
      </c>
      <c r="AX709" s="770">
        <f t="shared" si="185"/>
        <v>10.026772886632543</v>
      </c>
      <c r="AY709" s="959">
        <v>0.7</v>
      </c>
      <c r="AZ709" s="896">
        <v>9.69</v>
      </c>
      <c r="BA709" s="896">
        <v>-15.950000000000001</v>
      </c>
      <c r="BB709" s="896">
        <v>-11.61</v>
      </c>
      <c r="BC709" s="896">
        <v>-7.04</v>
      </c>
      <c r="BE709" s="641">
        <v>2012</v>
      </c>
      <c r="BF709" s="922">
        <f t="shared" si="186"/>
        <v>0</v>
      </c>
      <c r="BG709" s="906">
        <v>1.3</v>
      </c>
    </row>
    <row r="710" spans="1:59" ht="11.25" customHeight="1" x14ac:dyDescent="0.2">
      <c r="A710" s="895" t="s">
        <v>1633</v>
      </c>
      <c r="B710" s="899" t="s">
        <v>1634</v>
      </c>
      <c r="C710" s="957" t="s">
        <v>123</v>
      </c>
      <c r="D710" s="957" t="s">
        <v>4188</v>
      </c>
      <c r="E710" s="754">
        <v>10</v>
      </c>
      <c r="F710" s="1235">
        <v>364</v>
      </c>
      <c r="G710" s="1235" t="s">
        <v>106</v>
      </c>
      <c r="H710" s="1235" t="s">
        <v>106</v>
      </c>
      <c r="I710" s="898">
        <v>105.99</v>
      </c>
      <c r="J710" s="669">
        <f t="shared" si="172"/>
        <v>2.1888857439381075</v>
      </c>
      <c r="K710" s="901">
        <v>0.57999999999999996</v>
      </c>
      <c r="L710" s="911">
        <v>4</v>
      </c>
      <c r="M710" s="660">
        <f t="shared" si="173"/>
        <v>2.3199999999999998</v>
      </c>
      <c r="N710" s="894" t="s">
        <v>249</v>
      </c>
      <c r="O710" s="756">
        <v>0.55000000000000004</v>
      </c>
      <c r="P710" s="885">
        <v>43703</v>
      </c>
      <c r="Q710" s="885">
        <v>43718</v>
      </c>
      <c r="R710" s="660">
        <f t="shared" si="174"/>
        <v>5.454545454545439</v>
      </c>
      <c r="S710" s="721">
        <f>IF(INDEX(Historical!$D$7:$D$1379,MATCH(B710,Historical!$B$7:$B$1403,0))=0,"n/a",(INDEX(Historical!$C$7:$C$1381,MATCH(B710,Historical!$B$7:$B$1403,0))/INDEX(Historical!$D$7:$D$1379,MATCH(B710,Historical!$B$7:$B$1403,0))-1)*100)</f>
        <v>4.6296296296296058</v>
      </c>
      <c r="T710" s="721">
        <f>IF(INDEX(Historical!$F$7:$F$1372,MATCH(B710,Historical!$B$7:$B$1403,0))=0,"n/a",((INDEX(Historical!$C$7:$C$1381,MATCH(B710,Historical!$B$7:$B$1403,0))/INDEX(Historical!$F$7:$F$1372,MATCH(B710,Historical!$B$7:$B$1403,0)))^(1/3)-1)*100)</f>
        <v>5.2209543239575495</v>
      </c>
      <c r="U710" s="721">
        <f>IF(INDEX(Historical!$H$7:$H$1372,MATCH(B710,Historical!$B$7:$B$1403,0))=0,"n/a",((INDEX(Historical!$C$7:$C$1381,MATCH(B710,Historical!$B$7:$B$1403,0))/INDEX(Historical!$H$7:$H$1372,MATCH(B710,Historical!$B$7:$B$1403,0)))^(1/5)-1)*100)</f>
        <v>4.9498969174062823</v>
      </c>
      <c r="V710" s="721">
        <f>IF(INDEX(Historical!$O$7:$O$1372,MATCH(B710,Historical!$B$7:$B$1403,0))=0,"n/a",((INDEX(Historical!$C$7:$C$1381,MATCH(B710,Historical!$B$7:$B$1403,0))/INDEX(Historical!$O$7:$O$1372,MATCH(B710,Historical!$B$7:$B$1403,0)))^(1/10)-1)*100)</f>
        <v>16.282361633785158</v>
      </c>
      <c r="W710" s="722">
        <f t="shared" si="175"/>
        <v>0.30400362236983314</v>
      </c>
      <c r="X710" s="723">
        <f t="shared" si="176"/>
        <v>0.18131490539949752</v>
      </c>
      <c r="Y710" s="682"/>
      <c r="Z710" s="669">
        <f t="shared" si="177"/>
        <v>28.999999999999996</v>
      </c>
      <c r="AA710" s="910">
        <f t="shared" si="178"/>
        <v>13.248749999999999</v>
      </c>
      <c r="AB710" s="911">
        <v>9</v>
      </c>
      <c r="AC710" s="889">
        <v>8</v>
      </c>
      <c r="AD710" s="889">
        <v>1.34</v>
      </c>
      <c r="AE710" s="889">
        <v>1.85</v>
      </c>
      <c r="AF710" s="889">
        <v>9.4700000000000006</v>
      </c>
      <c r="AG710" s="889">
        <v>67.900000000000006</v>
      </c>
      <c r="AH710" s="889">
        <v>415.59999999999997</v>
      </c>
      <c r="AI710" s="889">
        <v>11.19</v>
      </c>
      <c r="AJ710" s="889">
        <v>27.3</v>
      </c>
      <c r="AK710" s="889">
        <v>9.9</v>
      </c>
      <c r="AL710" s="902">
        <v>5970</v>
      </c>
      <c r="AM710" s="897">
        <v>0.6</v>
      </c>
      <c r="AN710" s="889">
        <v>3.3</v>
      </c>
      <c r="AO710" s="762">
        <f t="shared" si="179"/>
        <v>-6.1099673386556095</v>
      </c>
      <c r="AP710" s="763">
        <f t="shared" si="180"/>
        <v>7.1387826613443899</v>
      </c>
      <c r="AQ710" s="912">
        <f t="shared" si="181"/>
        <v>136.14088309029984</v>
      </c>
      <c r="AR710" s="669">
        <f>INDEX(Historical!$C$7:$C$1381,MATCH(B710,Historical!$B$7:$B$1403,0))*IF(AH710="n/a",1.03,IF(AH710&lt;0,1.01,IF(AH710&gt;10,1.1,(1+AH710/100))))</f>
        <v>2.4859999999999998</v>
      </c>
      <c r="AS710" s="910">
        <f t="shared" si="182"/>
        <v>2.7345999999999999</v>
      </c>
      <c r="AT710" s="910">
        <f t="shared" si="189"/>
        <v>3.0053253999999998</v>
      </c>
      <c r="AU710" s="910">
        <f t="shared" si="189"/>
        <v>3.3028526145999999</v>
      </c>
      <c r="AV710" s="910">
        <f t="shared" si="189"/>
        <v>3.6298350234453998</v>
      </c>
      <c r="AW710" s="669">
        <f t="shared" si="184"/>
        <v>15.158613038045401</v>
      </c>
      <c r="AX710" s="770">
        <f t="shared" si="185"/>
        <v>14.301927576229268</v>
      </c>
      <c r="AY710" s="959">
        <v>0.78</v>
      </c>
      <c r="AZ710" s="896">
        <v>39.629999999999995</v>
      </c>
      <c r="BA710" s="896">
        <v>-15.39</v>
      </c>
      <c r="BB710" s="896">
        <v>-5.84</v>
      </c>
      <c r="BC710" s="896">
        <v>2.0099999999999998</v>
      </c>
      <c r="BE710" s="641">
        <v>2010</v>
      </c>
      <c r="BF710" s="922">
        <f t="shared" si="186"/>
        <v>0</v>
      </c>
      <c r="BG710" s="906">
        <v>13.5</v>
      </c>
    </row>
    <row r="711" spans="1:59" ht="11.25" customHeight="1" x14ac:dyDescent="0.2">
      <c r="A711" s="905" t="s">
        <v>4586</v>
      </c>
      <c r="B711" s="899" t="s">
        <v>4089</v>
      </c>
      <c r="C711" s="957" t="s">
        <v>108</v>
      </c>
      <c r="D711" s="957" t="s">
        <v>4355</v>
      </c>
      <c r="E711" s="754">
        <v>5</v>
      </c>
      <c r="F711" s="1235">
        <v>838</v>
      </c>
      <c r="G711" s="1158" t="s">
        <v>106</v>
      </c>
      <c r="H711" s="1158" t="s">
        <v>106</v>
      </c>
      <c r="I711" s="898">
        <v>21.92</v>
      </c>
      <c r="J711" s="669">
        <f t="shared" ref="J711:J774" si="190">(M711/I711)*100</f>
        <v>2.7372262773722627</v>
      </c>
      <c r="K711" s="901">
        <v>0.15</v>
      </c>
      <c r="L711" s="911">
        <v>4</v>
      </c>
      <c r="M711" s="660">
        <f t="shared" ref="M711:M774" si="191">K711*L711</f>
        <v>0.6</v>
      </c>
      <c r="N711" s="894" t="s">
        <v>319</v>
      </c>
      <c r="O711" s="756">
        <v>0.14000000000000001</v>
      </c>
      <c r="P711" s="885">
        <v>43629</v>
      </c>
      <c r="Q711" s="885">
        <v>43644</v>
      </c>
      <c r="R711" s="660">
        <f t="shared" ref="R711:R774" si="192">(K711-O711)/O711*100</f>
        <v>7.1428571428571281</v>
      </c>
      <c r="S711" s="721">
        <f>IF(INDEX(Historical!$D$7:$D$1379,MATCH(B711,Historical!$B$7:$B$1403,0))=0,"n/a",(INDEX(Historical!$C$7:$C$1381,MATCH(B711,Historical!$B$7:$B$1403,0))/INDEX(Historical!$D$7:$D$1379,MATCH(B711,Historical!$B$7:$B$1403,0))-1)*100)</f>
        <v>11.32075471698113</v>
      </c>
      <c r="T711" s="721">
        <f>IF(INDEX(Historical!$F$7:$F$1372,MATCH(B711,Historical!$B$7:$B$1403,0))=0,"n/a",((INDEX(Historical!$C$7:$C$1381,MATCH(B711,Historical!$B$7:$B$1403,0))/INDEX(Historical!$F$7:$F$1372,MATCH(B711,Historical!$B$7:$B$1403,0)))^(1/3)-1)*100)</f>
        <v>13.831905748125251</v>
      </c>
      <c r="U711" s="721" t="str">
        <f>IF(INDEX(Historical!$H$7:$H$1372,MATCH(B711,Historical!$B$7:$B$1403,0))=0,"n/a",((INDEX(Historical!$C$7:$C$1381,MATCH(B711,Historical!$B$7:$B$1403,0))/INDEX(Historical!$H$7:$H$1372,MATCH(B711,Historical!$B$7:$B$1403,0)))^(1/5)-1)*100)</f>
        <v>n/a</v>
      </c>
      <c r="V711" s="721">
        <f>IF(INDEX(Historical!$O$7:$O$1372,MATCH(B711,Historical!$B$7:$B$1403,0))=0,"n/a",((INDEX(Historical!$C$7:$C$1381,MATCH(B711,Historical!$B$7:$B$1403,0))/INDEX(Historical!$O$7:$O$1372,MATCH(B711,Historical!$B$7:$B$1403,0)))^(1/10)-1)*100)</f>
        <v>25.681129806505474</v>
      </c>
      <c r="W711" s="722" t="str">
        <f t="shared" ref="W711:W774" si="193">IF(OR(U711&lt;=0,U711="n/a",V711&lt;=0,V711="n/a"),"n/a",U711/V711)</f>
        <v>n/a</v>
      </c>
      <c r="X711" s="723" t="str">
        <f t="shared" ref="X711:X774" si="194">IF(OR(AJ711&lt;=0,AJ711="n/a",U711&lt;=0,U711="n/a"),"n/a",U711/AJ711)</f>
        <v>n/a</v>
      </c>
      <c r="Y711" s="900"/>
      <c r="Z711" s="669">
        <f t="shared" ref="Z711:Z774" si="195">IF(OR(AC711&lt;0.01,AC711="n/a"),"n/a",M711/AC711*100)</f>
        <v>23.622047244094489</v>
      </c>
      <c r="AA711" s="910">
        <f t="shared" ref="AA711:AA774" si="196">IF(OR(AC711&lt;0.01,AC711="n/a"),"n/a",I711/AC711)</f>
        <v>8.6299212598425203</v>
      </c>
      <c r="AB711" s="911">
        <v>12</v>
      </c>
      <c r="AC711" s="889">
        <v>2.54</v>
      </c>
      <c r="AD711" s="889">
        <v>1.08</v>
      </c>
      <c r="AE711" s="889">
        <v>2.5499999999999998</v>
      </c>
      <c r="AF711" s="889">
        <v>1.1200000000000001</v>
      </c>
      <c r="AG711" s="889">
        <v>12.9</v>
      </c>
      <c r="AH711" s="889">
        <v>75.599999999999994</v>
      </c>
      <c r="AI711" s="889">
        <v>3.4099999999999997</v>
      </c>
      <c r="AJ711" s="889">
        <v>21.9</v>
      </c>
      <c r="AK711" s="889">
        <v>8</v>
      </c>
      <c r="AL711" s="902">
        <v>272.68</v>
      </c>
      <c r="AM711" s="896">
        <v>7.3999999999999995</v>
      </c>
      <c r="AN711" s="889">
        <v>0.08</v>
      </c>
      <c r="AO711" s="762" t="str">
        <f t="shared" ref="AO711:AO774" si="197">IF(U711="n/a","n/a",IF(AA711&lt;0,"n/a",IF(AA711="n/a","n/a",J711+U711-AA711)))</f>
        <v>n/a</v>
      </c>
      <c r="AP711" s="763" t="str">
        <f t="shared" ref="AP711:AP774" si="198">IF(U711="n/a","n/a",J711+U711)</f>
        <v>n/a</v>
      </c>
      <c r="AQ711" s="912">
        <f t="shared" ref="AQ711:AQ774" si="199">IF(OR(AC711&lt;0.01,AF711="n/a"),"n/a",(I711/SQRT(22.5*AC711*(I711/AF711))-1)*100)</f>
        <v>-34.457776760918378</v>
      </c>
      <c r="AR711" s="669">
        <f>INDEX(Historical!$C$7:$C$1381,MATCH(B711,Historical!$B$7:$B$1403,0))*IF(AH711="n/a",1.03,IF(AH711&lt;0,1.01,IF(AH711&gt;10,1.1,(1+AH711/100))))</f>
        <v>0.64900000000000002</v>
      </c>
      <c r="AS711" s="910">
        <f t="shared" ref="AS711:AS774" si="200">IF($AI711="n/a",1.03*AR711,IF($AI711&lt;0,1.01*AR711,IF($AI711&gt;10,1.1*AR711,(1+$AI711/100)*AR711)))</f>
        <v>0.67113090000000009</v>
      </c>
      <c r="AT711" s="910">
        <f t="shared" si="189"/>
        <v>0.72482137200000019</v>
      </c>
      <c r="AU711" s="910">
        <f t="shared" si="189"/>
        <v>0.78280708176000025</v>
      </c>
      <c r="AV711" s="910">
        <f t="shared" si="189"/>
        <v>0.84543164830080031</v>
      </c>
      <c r="AW711" s="669">
        <f t="shared" ref="AW711:AW774" si="201">SUM(AR711:AV711)</f>
        <v>3.6731910020608005</v>
      </c>
      <c r="AX711" s="770">
        <f t="shared" ref="AX711:AX774" si="202">AW711/I711*100</f>
        <v>16.757258221080292</v>
      </c>
      <c r="AY711" s="959">
        <v>0.96</v>
      </c>
      <c r="AZ711" s="896">
        <v>-1.7500000000000002</v>
      </c>
      <c r="BA711" s="896">
        <v>-21.240000000000002</v>
      </c>
      <c r="BB711" s="896">
        <v>-15.010000000000002</v>
      </c>
      <c r="BC711" s="896">
        <v>-15.299999999999999</v>
      </c>
      <c r="BE711" s="641">
        <v>2015</v>
      </c>
      <c r="BF711" s="922">
        <f t="shared" ref="BF711:BF774" si="203">IF(BE711&gt;2008,0,IF(BE711&gt;2001,1,IF(BE711&gt;1990,2,IF(BE711&gt;1980,3,IF(BE711&gt;1973,4,IF(BE711&gt;1970,5,IF(BE711&gt;1960,6,IF(BE711&gt;1958,7,IF(BE711&gt;1953,8,9)))))))))</f>
        <v>0</v>
      </c>
      <c r="BG711" s="906">
        <v>1.3</v>
      </c>
    </row>
    <row r="712" spans="1:59" s="796" customFormat="1" ht="11.25" customHeight="1" x14ac:dyDescent="0.2">
      <c r="A712" s="664" t="s">
        <v>1682</v>
      </c>
      <c r="B712" s="804" t="s">
        <v>1683</v>
      </c>
      <c r="C712" s="957" t="s">
        <v>246</v>
      </c>
      <c r="D712" s="957" t="s">
        <v>4350</v>
      </c>
      <c r="E712" s="778">
        <v>11</v>
      </c>
      <c r="F712" s="1235">
        <v>325</v>
      </c>
      <c r="G712" s="1234" t="s">
        <v>106</v>
      </c>
      <c r="H712" s="1234" t="s">
        <v>106</v>
      </c>
      <c r="I712" s="779">
        <v>44</v>
      </c>
      <c r="J712" s="780">
        <f t="shared" si="190"/>
        <v>2.2727272727272729</v>
      </c>
      <c r="K712" s="781">
        <v>0.25</v>
      </c>
      <c r="L712" s="782">
        <v>4</v>
      </c>
      <c r="M712" s="783">
        <f t="shared" si="191"/>
        <v>1</v>
      </c>
      <c r="N712" s="784" t="s">
        <v>119</v>
      </c>
      <c r="O712" s="785">
        <v>0.23</v>
      </c>
      <c r="P712" s="786">
        <v>43874</v>
      </c>
      <c r="Q712" s="786">
        <v>43892</v>
      </c>
      <c r="R712" s="783">
        <f t="shared" si="192"/>
        <v>8.6956521739130395</v>
      </c>
      <c r="S712" s="721">
        <f>IF(INDEX(Historical!$D$7:$D$1379,MATCH(B712,Historical!$B$7:$B$1403,0))=0,"n/a",(INDEX(Historical!$C$7:$C$1381,MATCH(B712,Historical!$B$7:$B$1403,0))/INDEX(Historical!$D$7:$D$1379,MATCH(B712,Historical!$B$7:$B$1403,0))-1)*100)</f>
        <v>9.5238095238095344</v>
      </c>
      <c r="T712" s="721">
        <f>IF(INDEX(Historical!$F$7:$F$1372,MATCH(B712,Historical!$B$7:$B$1403,0))=0,"n/a",((INDEX(Historical!$C$7:$C$1381,MATCH(B712,Historical!$B$7:$B$1403,0))/INDEX(Historical!$F$7:$F$1372,MATCH(B712,Historical!$B$7:$B$1403,0)))^(1/3)-1)*100)</f>
        <v>10.601148866139919</v>
      </c>
      <c r="U712" s="721">
        <f>IF(INDEX(Historical!$H$7:$H$1372,MATCH(B712,Historical!$B$7:$B$1403,0))=0,"n/a",((INDEX(Historical!$C$7:$C$1381,MATCH(B712,Historical!$B$7:$B$1403,0))/INDEX(Historical!$H$7:$H$1372,MATCH(B712,Historical!$B$7:$B$1403,0)))^(1/5)-1)*100)</f>
        <v>12.087426179583293</v>
      </c>
      <c r="V712" s="721" t="str">
        <f>IF(INDEX(Historical!$O$7:$O$1372,MATCH(B712,Historical!$B$7:$B$1403,0))=0,"n/a",((INDEX(Historical!$C$7:$C$1381,MATCH(B712,Historical!$B$7:$B$1403,0))/INDEX(Historical!$O$7:$O$1372,MATCH(B712,Historical!$B$7:$B$1403,0)))^(1/10)-1)*100)</f>
        <v>n/a</v>
      </c>
      <c r="W712" s="722" t="str">
        <f t="shared" si="193"/>
        <v>n/a</v>
      </c>
      <c r="X712" s="723">
        <f t="shared" si="194"/>
        <v>2.0487163016242871</v>
      </c>
      <c r="Y712" s="787"/>
      <c r="Z712" s="780">
        <f t="shared" si="195"/>
        <v>33.003300330032999</v>
      </c>
      <c r="AA712" s="788">
        <f t="shared" si="196"/>
        <v>14.521452145214523</v>
      </c>
      <c r="AB712" s="782">
        <v>12</v>
      </c>
      <c r="AC712" s="789">
        <v>3.03</v>
      </c>
      <c r="AD712" s="789">
        <v>2.08</v>
      </c>
      <c r="AE712" s="789">
        <v>0.88</v>
      </c>
      <c r="AF712" s="789">
        <v>1.96</v>
      </c>
      <c r="AG712" s="789">
        <v>11.799999999999999</v>
      </c>
      <c r="AH712" s="789">
        <v>22.1</v>
      </c>
      <c r="AI712" s="789">
        <v>9.43</v>
      </c>
      <c r="AJ712" s="789">
        <v>5.8999999999999995</v>
      </c>
      <c r="AK712" s="789">
        <v>7.0000000000000009</v>
      </c>
      <c r="AL712" s="790">
        <v>1010</v>
      </c>
      <c r="AM712" s="791">
        <v>8</v>
      </c>
      <c r="AN712" s="789">
        <v>0.11</v>
      </c>
      <c r="AO712" s="792">
        <f t="shared" si="197"/>
        <v>-0.16129869290395682</v>
      </c>
      <c r="AP712" s="793">
        <f t="shared" si="198"/>
        <v>14.360153452310566</v>
      </c>
      <c r="AQ712" s="794">
        <f t="shared" si="199"/>
        <v>12.471322181099342</v>
      </c>
      <c r="AR712" s="669">
        <f>INDEX(Historical!$C$7:$C$1381,MATCH(B712,Historical!$B$7:$B$1403,0))*IF(AH712="n/a",1.03,IF(AH712&lt;0,1.01,IF(AH712&gt;10,1.1,(1+AH712/100))))</f>
        <v>1.0120000000000002</v>
      </c>
      <c r="AS712" s="788">
        <f t="shared" si="200"/>
        <v>1.1074316000000004</v>
      </c>
      <c r="AT712" s="788">
        <f t="shared" si="189"/>
        <v>1.1849518120000004</v>
      </c>
      <c r="AU712" s="788">
        <f t="shared" si="189"/>
        <v>1.2678984388400005</v>
      </c>
      <c r="AV712" s="788">
        <f t="shared" si="189"/>
        <v>1.3566513295588007</v>
      </c>
      <c r="AW712" s="780">
        <f t="shared" si="201"/>
        <v>5.9289331803988023</v>
      </c>
      <c r="AX712" s="795">
        <f t="shared" si="202"/>
        <v>13.474848137270005</v>
      </c>
      <c r="AY712" s="960">
        <v>0.97</v>
      </c>
      <c r="AZ712" s="791">
        <v>4.6899999999999995</v>
      </c>
      <c r="BA712" s="791">
        <v>-21.22</v>
      </c>
      <c r="BB712" s="791">
        <v>-14.6</v>
      </c>
      <c r="BC712" s="791">
        <v>-9.02</v>
      </c>
      <c r="BD712" s="933"/>
      <c r="BE712" s="641">
        <v>2010</v>
      </c>
      <c r="BF712" s="922">
        <f t="shared" si="203"/>
        <v>0</v>
      </c>
      <c r="BG712" s="847">
        <v>6.2</v>
      </c>
    </row>
    <row r="713" spans="1:59" ht="11.25" customHeight="1" x14ac:dyDescent="0.2">
      <c r="A713" s="887" t="s">
        <v>1659</v>
      </c>
      <c r="B713" s="899" t="s">
        <v>1660</v>
      </c>
      <c r="C713" s="957" t="s">
        <v>112</v>
      </c>
      <c r="D713" s="957" t="s">
        <v>212</v>
      </c>
      <c r="E713" s="754">
        <v>10</v>
      </c>
      <c r="F713" s="1235">
        <v>379</v>
      </c>
      <c r="G713" s="1235" t="s">
        <v>37</v>
      </c>
      <c r="H713" s="1235" t="s">
        <v>37</v>
      </c>
      <c r="I713" s="898">
        <v>144.75</v>
      </c>
      <c r="J713" s="669">
        <f t="shared" si="190"/>
        <v>2.9844559585492232</v>
      </c>
      <c r="K713" s="901">
        <v>1.08</v>
      </c>
      <c r="L713" s="911">
        <v>4</v>
      </c>
      <c r="M713" s="660">
        <f t="shared" si="191"/>
        <v>4.32</v>
      </c>
      <c r="N713" s="894" t="s">
        <v>249</v>
      </c>
      <c r="O713" s="756">
        <v>0.95</v>
      </c>
      <c r="P713" s="885">
        <v>43787</v>
      </c>
      <c r="Q713" s="885">
        <v>43808</v>
      </c>
      <c r="R713" s="660">
        <f t="shared" si="192"/>
        <v>13.684210526315802</v>
      </c>
      <c r="S713" s="721">
        <f>IF(INDEX(Historical!$D$7:$D$1379,MATCH(B713,Historical!$B$7:$B$1403,0))=0,"n/a",(INDEX(Historical!$C$7:$C$1381,MATCH(B713,Historical!$B$7:$B$1403,0))/INDEX(Historical!$D$7:$D$1379,MATCH(B713,Historical!$B$7:$B$1403,0))-1)*100)</f>
        <v>15.249266862170096</v>
      </c>
      <c r="T713" s="721">
        <f>IF(INDEX(Historical!$F$7:$F$1372,MATCH(B713,Historical!$B$7:$B$1403,0))=0,"n/a",((INDEX(Historical!$C$7:$C$1381,MATCH(B713,Historical!$B$7:$B$1403,0))/INDEX(Historical!$F$7:$F$1372,MATCH(B713,Historical!$B$7:$B$1403,0)))^(1/3)-1)*100)</f>
        <v>15.660822909361549</v>
      </c>
      <c r="U713" s="721">
        <f>IF(INDEX(Historical!$H$7:$H$1372,MATCH(B713,Historical!$B$7:$B$1403,0))=0,"n/a",((INDEX(Historical!$C$7:$C$1381,MATCH(B713,Historical!$B$7:$B$1403,0))/INDEX(Historical!$H$7:$H$1372,MATCH(B713,Historical!$B$7:$B$1403,0)))^(1/5)-1)*100)</f>
        <v>16.263706552639732</v>
      </c>
      <c r="V713" s="721">
        <f>IF(INDEX(Historical!$O$7:$O$1372,MATCH(B713,Historical!$B$7:$B$1403,0))=0,"n/a",((INDEX(Historical!$C$7:$C$1381,MATCH(B713,Historical!$B$7:$B$1403,0))/INDEX(Historical!$O$7:$O$1372,MATCH(B713,Historical!$B$7:$B$1403,0)))^(1/10)-1)*100)</f>
        <v>12.595525048655865</v>
      </c>
      <c r="W713" s="722">
        <f t="shared" si="193"/>
        <v>1.2912289475677965</v>
      </c>
      <c r="X713" s="723">
        <f t="shared" si="194"/>
        <v>1.3900603891145069</v>
      </c>
      <c r="Y713" s="899"/>
      <c r="Z713" s="669">
        <f t="shared" si="195"/>
        <v>34.810636583400481</v>
      </c>
      <c r="AA713" s="910">
        <f t="shared" si="196"/>
        <v>11.663980660757453</v>
      </c>
      <c r="AB713" s="911">
        <v>12</v>
      </c>
      <c r="AC713" s="889">
        <v>12.41</v>
      </c>
      <c r="AD713" s="889">
        <v>1.75</v>
      </c>
      <c r="AE713" s="889">
        <v>1.94</v>
      </c>
      <c r="AF713" s="889">
        <v>2.33</v>
      </c>
      <c r="AG713" s="889">
        <v>21</v>
      </c>
      <c r="AH713" s="889">
        <v>4</v>
      </c>
      <c r="AI713" s="889">
        <v>4.67</v>
      </c>
      <c r="AJ713" s="889">
        <v>11.700000000000001</v>
      </c>
      <c r="AK713" s="889">
        <v>6.65</v>
      </c>
      <c r="AL713" s="902">
        <v>7910</v>
      </c>
      <c r="AM713" s="896">
        <v>1.3</v>
      </c>
      <c r="AN713" s="889">
        <v>0.34</v>
      </c>
      <c r="AO713" s="762">
        <f t="shared" si="197"/>
        <v>7.5841818504315022</v>
      </c>
      <c r="AP713" s="763">
        <f t="shared" si="198"/>
        <v>19.248162511188955</v>
      </c>
      <c r="AQ713" s="912">
        <f t="shared" si="199"/>
        <v>9.9031390504381367</v>
      </c>
      <c r="AR713" s="669">
        <f>INDEX(Historical!$C$7:$C$1381,MATCH(B713,Historical!$B$7:$B$1403,0))*IF(AH713="n/a",1.03,IF(AH713&lt;0,1.01,IF(AH713&gt;10,1.1,(1+AH713/100))))</f>
        <v>4.0872000000000002</v>
      </c>
      <c r="AS713" s="910">
        <f t="shared" si="200"/>
        <v>4.2780722400000002</v>
      </c>
      <c r="AT713" s="910">
        <f t="shared" si="189"/>
        <v>4.5625640439600001</v>
      </c>
      <c r="AU713" s="910">
        <f t="shared" si="189"/>
        <v>4.8659745528833405</v>
      </c>
      <c r="AV713" s="910">
        <f t="shared" si="189"/>
        <v>5.1895618606500822</v>
      </c>
      <c r="AW713" s="669">
        <f t="shared" si="201"/>
        <v>22.983372697493422</v>
      </c>
      <c r="AX713" s="770">
        <f t="shared" si="202"/>
        <v>15.877977683933281</v>
      </c>
      <c r="AY713" s="959">
        <v>1.19</v>
      </c>
      <c r="AZ713" s="896">
        <v>1.1400000000000001</v>
      </c>
      <c r="BA713" s="896">
        <v>-16.809999999999999</v>
      </c>
      <c r="BB713" s="896">
        <v>-11.64</v>
      </c>
      <c r="BC713" s="896">
        <v>-9.31</v>
      </c>
      <c r="BE713" s="641">
        <v>2011</v>
      </c>
      <c r="BF713" s="922">
        <f t="shared" si="203"/>
        <v>0</v>
      </c>
      <c r="BG713" s="906">
        <v>12.4</v>
      </c>
    </row>
    <row r="714" spans="1:59" ht="11.25" customHeight="1" x14ac:dyDescent="0.2">
      <c r="A714" s="895" t="s">
        <v>2842</v>
      </c>
      <c r="B714" s="899" t="s">
        <v>2843</v>
      </c>
      <c r="C714" s="957" t="s">
        <v>108</v>
      </c>
      <c r="D714" s="957" t="s">
        <v>4355</v>
      </c>
      <c r="E714" s="754">
        <v>6</v>
      </c>
      <c r="F714" s="1235">
        <v>749</v>
      </c>
      <c r="G714" s="1209" t="s">
        <v>115</v>
      </c>
      <c r="H714" s="1209" t="s">
        <v>115</v>
      </c>
      <c r="I714" s="898">
        <v>29.02</v>
      </c>
      <c r="J714" s="669">
        <f t="shared" si="190"/>
        <v>4.1350792556857341</v>
      </c>
      <c r="K714" s="901">
        <v>0.3</v>
      </c>
      <c r="L714" s="911">
        <v>4</v>
      </c>
      <c r="M714" s="660">
        <f t="shared" si="191"/>
        <v>1.2</v>
      </c>
      <c r="N714" s="894" t="s">
        <v>163</v>
      </c>
      <c r="O714" s="756">
        <v>0.25</v>
      </c>
      <c r="P714" s="636">
        <v>43544</v>
      </c>
      <c r="Q714" s="636">
        <v>43556</v>
      </c>
      <c r="R714" s="660">
        <f t="shared" si="192"/>
        <v>19.999999999999996</v>
      </c>
      <c r="S714" s="721">
        <f>IF(INDEX(Historical!$D$7:$D$1379,MATCH(B714,Historical!$B$7:$B$1403,0))=0,"n/a",(INDEX(Historical!$C$7:$C$1381,MATCH(B714,Historical!$B$7:$B$1403,0))/INDEX(Historical!$D$7:$D$1379,MATCH(B714,Historical!$B$7:$B$1403,0))-1)*100)</f>
        <v>27.777777777777768</v>
      </c>
      <c r="T714" s="721">
        <f>IF(INDEX(Historical!$F$7:$F$1372,MATCH(B714,Historical!$B$7:$B$1403,0))=0,"n/a",((INDEX(Historical!$C$7:$C$1381,MATCH(B714,Historical!$B$7:$B$1403,0))/INDEX(Historical!$F$7:$F$1372,MATCH(B714,Historical!$B$7:$B$1403,0)))^(1/3)-1)*100)</f>
        <v>33.809064469270034</v>
      </c>
      <c r="U714" s="721">
        <f>IF(INDEX(Historical!$H$7:$H$1372,MATCH(B714,Historical!$B$7:$B$1403,0))=0,"n/a",((INDEX(Historical!$C$7:$C$1381,MATCH(B714,Historical!$B$7:$B$1403,0))/INDEX(Historical!$H$7:$H$1372,MATCH(B714,Historical!$B$7:$B$1403,0)))^(1/5)-1)*100)</f>
        <v>48.35957192139697</v>
      </c>
      <c r="V714" s="721">
        <f>IF(INDEX(Historical!$O$7:$O$1372,MATCH(B714,Historical!$B$7:$B$1403,0))=0,"n/a",((INDEX(Historical!$C$7:$C$1381,MATCH(B714,Historical!$B$7:$B$1403,0))/INDEX(Historical!$O$7:$O$1372,MATCH(B714,Historical!$B$7:$B$1403,0)))^(1/10)-1)*100)</f>
        <v>29.016582303751505</v>
      </c>
      <c r="W714" s="722">
        <f t="shared" si="193"/>
        <v>1.6666184671633311</v>
      </c>
      <c r="X714" s="723">
        <f t="shared" si="194"/>
        <v>1.5701159714739277</v>
      </c>
      <c r="Y714" s="682"/>
      <c r="Z714" s="669">
        <f t="shared" si="195"/>
        <v>34.582132564841494</v>
      </c>
      <c r="AA714" s="910">
        <f t="shared" si="196"/>
        <v>8.3631123919308354</v>
      </c>
      <c r="AB714" s="911">
        <v>12</v>
      </c>
      <c r="AC714" s="889">
        <v>3.47</v>
      </c>
      <c r="AD714" s="889">
        <v>1.04</v>
      </c>
      <c r="AE714" s="889">
        <v>2.13</v>
      </c>
      <c r="AF714" s="889">
        <v>1.02</v>
      </c>
      <c r="AG714" s="889">
        <v>11.600000000000001</v>
      </c>
      <c r="AH714" s="889">
        <v>32.4</v>
      </c>
      <c r="AI714" s="889">
        <v>8.2000000000000011</v>
      </c>
      <c r="AJ714" s="889">
        <v>30.8</v>
      </c>
      <c r="AK714" s="889">
        <v>8</v>
      </c>
      <c r="AL714" s="902">
        <v>4370</v>
      </c>
      <c r="AM714" s="896">
        <v>0.5</v>
      </c>
      <c r="AN714" s="889">
        <v>0.5</v>
      </c>
      <c r="AO714" s="762">
        <f t="shared" si="197"/>
        <v>44.131538785151868</v>
      </c>
      <c r="AP714" s="763">
        <f t="shared" si="198"/>
        <v>52.494651177082702</v>
      </c>
      <c r="AQ714" s="912">
        <f t="shared" si="199"/>
        <v>-38.426648477808911</v>
      </c>
      <c r="AR714" s="669">
        <f>INDEX(Historical!$C$7:$C$1381,MATCH(B714,Historical!$B$7:$B$1403,0))*IF(AH714="n/a",1.03,IF(AH714&lt;0,1.01,IF(AH714&gt;10,1.1,(1+AH714/100))))</f>
        <v>1.2649999999999999</v>
      </c>
      <c r="AS714" s="910">
        <f t="shared" si="200"/>
        <v>1.36873</v>
      </c>
      <c r="AT714" s="910">
        <f t="shared" si="189"/>
        <v>1.4782284000000001</v>
      </c>
      <c r="AU714" s="910">
        <f t="shared" si="189"/>
        <v>1.5964866720000002</v>
      </c>
      <c r="AV714" s="910">
        <f t="shared" si="189"/>
        <v>1.7242056057600004</v>
      </c>
      <c r="AW714" s="669">
        <f t="shared" si="201"/>
        <v>7.4326506777599999</v>
      </c>
      <c r="AX714" s="770">
        <f t="shared" si="202"/>
        <v>25.612166360303242</v>
      </c>
      <c r="AY714" s="959">
        <v>1.35</v>
      </c>
      <c r="AZ714" s="896">
        <v>-1.53</v>
      </c>
      <c r="BA714" s="896">
        <v>-28.189999999999998</v>
      </c>
      <c r="BB714" s="896">
        <v>-22.16</v>
      </c>
      <c r="BC714" s="896">
        <v>-19.3</v>
      </c>
      <c r="BE714" s="641">
        <v>2014</v>
      </c>
      <c r="BF714" s="922">
        <f t="shared" si="203"/>
        <v>0</v>
      </c>
      <c r="BG714" s="906">
        <v>1.0999999999999999</v>
      </c>
    </row>
    <row r="715" spans="1:59" ht="11.25" customHeight="1" x14ac:dyDescent="0.2">
      <c r="A715" s="895" t="s">
        <v>3988</v>
      </c>
      <c r="B715" s="899" t="s">
        <v>3914</v>
      </c>
      <c r="C715" s="957" t="s">
        <v>4207</v>
      </c>
      <c r="D715" s="957" t="s">
        <v>4354</v>
      </c>
      <c r="E715" s="754">
        <v>7</v>
      </c>
      <c r="F715" s="1235">
        <v>705</v>
      </c>
      <c r="G715" s="1207" t="s">
        <v>106</v>
      </c>
      <c r="H715" s="1207" t="s">
        <v>106</v>
      </c>
      <c r="I715" s="898">
        <v>125.03</v>
      </c>
      <c r="J715" s="669">
        <f t="shared" si="190"/>
        <v>1.2796928737103097</v>
      </c>
      <c r="K715" s="901">
        <v>0.4</v>
      </c>
      <c r="L715" s="911">
        <v>4</v>
      </c>
      <c r="M715" s="660">
        <f t="shared" si="191"/>
        <v>1.6</v>
      </c>
      <c r="N715" s="894" t="s">
        <v>160</v>
      </c>
      <c r="O715" s="756">
        <v>0.375</v>
      </c>
      <c r="P715" s="1196">
        <v>43853</v>
      </c>
      <c r="Q715" s="1196">
        <v>43860</v>
      </c>
      <c r="R715" s="660">
        <f t="shared" si="192"/>
        <v>6.6666666666666723</v>
      </c>
      <c r="S715" s="721">
        <f>IF(INDEX(Historical!$D$7:$D$1379,MATCH(B715,Historical!$B$7:$B$1403,0))=0,"n/a",(INDEX(Historical!$C$7:$C$1381,MATCH(B715,Historical!$B$7:$B$1403,0))/INDEX(Historical!$D$7:$D$1379,MATCH(B715,Historical!$B$7:$B$1403,0))-1)*100)</f>
        <v>7.1428571428571397</v>
      </c>
      <c r="T715" s="721">
        <f>IF(INDEX(Historical!$F$7:$F$1372,MATCH(B715,Historical!$B$7:$B$1403,0))=0,"n/a",((INDEX(Historical!$C$7:$C$1381,MATCH(B715,Historical!$B$7:$B$1403,0))/INDEX(Historical!$F$7:$F$1372,MATCH(B715,Historical!$B$7:$B$1403,0)))^(1/3)-1)*100)</f>
        <v>20.843727005349997</v>
      </c>
      <c r="U715" s="721">
        <f>IF(INDEX(Historical!$H$7:$H$1372,MATCH(B715,Historical!$B$7:$B$1403,0))=0,"n/a",((INDEX(Historical!$C$7:$C$1381,MATCH(B715,Historical!$B$7:$B$1403,0))/INDEX(Historical!$H$7:$H$1372,MATCH(B715,Historical!$B$7:$B$1403,0)))^(1/5)-1)*100)</f>
        <v>64.375182951722579</v>
      </c>
      <c r="V715" s="721" t="str">
        <f>IF(INDEX(Historical!$O$7:$O$1372,MATCH(B715,Historical!$B$7:$B$1403,0))=0,"n/a",((INDEX(Historical!$C$7:$C$1381,MATCH(B715,Historical!$B$7:$B$1403,0))/INDEX(Historical!$O$7:$O$1372,MATCH(B715,Historical!$B$7:$B$1403,0)))^(1/10)-1)*100)</f>
        <v>n/a</v>
      </c>
      <c r="W715" s="722" t="str">
        <f t="shared" si="193"/>
        <v>n/a</v>
      </c>
      <c r="X715" s="723">
        <f t="shared" si="194"/>
        <v>3.9493977270995444</v>
      </c>
      <c r="Y715" s="679"/>
      <c r="Z715" s="669">
        <f t="shared" si="195"/>
        <v>16.427104722792606</v>
      </c>
      <c r="AA715" s="910">
        <f t="shared" si="196"/>
        <v>12.836755646817249</v>
      </c>
      <c r="AB715" s="911">
        <v>11</v>
      </c>
      <c r="AC715" s="889">
        <v>9.74</v>
      </c>
      <c r="AD715" s="889">
        <v>1.1100000000000001</v>
      </c>
      <c r="AE715" s="889">
        <v>0.28000000000000003</v>
      </c>
      <c r="AF715" s="889">
        <v>1.67</v>
      </c>
      <c r="AG715" s="889">
        <v>13.700000000000001</v>
      </c>
      <c r="AH715" s="889">
        <v>22.2</v>
      </c>
      <c r="AI715" s="889">
        <v>5</v>
      </c>
      <c r="AJ715" s="889">
        <v>16.3</v>
      </c>
      <c r="AK715" s="889">
        <v>11.57</v>
      </c>
      <c r="AL715" s="902">
        <v>6590</v>
      </c>
      <c r="AM715" s="896">
        <v>0.8</v>
      </c>
      <c r="AN715" s="889">
        <v>0.8</v>
      </c>
      <c r="AO715" s="762">
        <f t="shared" si="197"/>
        <v>52.818120178615629</v>
      </c>
      <c r="AP715" s="763">
        <f t="shared" si="198"/>
        <v>65.654875825432882</v>
      </c>
      <c r="AQ715" s="912">
        <f t="shared" si="199"/>
        <v>-2.3899323721965682</v>
      </c>
      <c r="AR715" s="669">
        <f>INDEX(Historical!$C$7:$C$1381,MATCH(B715,Historical!$B$7:$B$1403,0))*IF(AH715="n/a",1.03,IF(AH715&lt;0,1.01,IF(AH715&gt;10,1.1,(1+AH715/100))))</f>
        <v>1.6500000000000001</v>
      </c>
      <c r="AS715" s="910">
        <f t="shared" si="200"/>
        <v>1.7325000000000002</v>
      </c>
      <c r="AT715" s="910">
        <f t="shared" si="189"/>
        <v>1.9057500000000003</v>
      </c>
      <c r="AU715" s="910">
        <f t="shared" si="189"/>
        <v>2.0963250000000007</v>
      </c>
      <c r="AV715" s="910">
        <f t="shared" si="189"/>
        <v>2.3059575000000008</v>
      </c>
      <c r="AW715" s="669">
        <f t="shared" si="201"/>
        <v>9.6905325000000033</v>
      </c>
      <c r="AX715" s="770">
        <f t="shared" si="202"/>
        <v>7.7505658641925965</v>
      </c>
      <c r="AY715" s="959">
        <v>1.02</v>
      </c>
      <c r="AZ715" s="896">
        <v>59.18</v>
      </c>
      <c r="BA715" s="896">
        <v>-18.32</v>
      </c>
      <c r="BB715" s="896">
        <v>-9.06</v>
      </c>
      <c r="BC715" s="896">
        <v>12.389999999999999</v>
      </c>
      <c r="BE715" s="641">
        <v>2014</v>
      </c>
      <c r="BF715" s="922">
        <f t="shared" si="203"/>
        <v>0</v>
      </c>
      <c r="BG715" s="906">
        <v>4.3999999999999995</v>
      </c>
    </row>
    <row r="716" spans="1:59" ht="11.25" customHeight="1" x14ac:dyDescent="0.2">
      <c r="A716" s="887" t="s">
        <v>791</v>
      </c>
      <c r="B716" s="899" t="s">
        <v>792</v>
      </c>
      <c r="C716" s="957" t="s">
        <v>131</v>
      </c>
      <c r="D716" s="957" t="s">
        <v>4345</v>
      </c>
      <c r="E716" s="754">
        <v>19</v>
      </c>
      <c r="F716" s="1235">
        <v>175</v>
      </c>
      <c r="G716" s="1235" t="s">
        <v>37</v>
      </c>
      <c r="H716" s="1235" t="s">
        <v>115</v>
      </c>
      <c r="I716" s="898">
        <v>60.36</v>
      </c>
      <c r="J716" s="669">
        <f t="shared" si="190"/>
        <v>4.1086812458581843</v>
      </c>
      <c r="K716" s="901">
        <v>0.62</v>
      </c>
      <c r="L716" s="911">
        <v>4</v>
      </c>
      <c r="M716" s="660">
        <f t="shared" si="191"/>
        <v>2.48</v>
      </c>
      <c r="N716" s="894" t="s">
        <v>793</v>
      </c>
      <c r="O716" s="756">
        <v>0.6</v>
      </c>
      <c r="P716" s="885">
        <v>43602</v>
      </c>
      <c r="Q716" s="885">
        <v>43622</v>
      </c>
      <c r="R716" s="660">
        <f t="shared" si="192"/>
        <v>3.3333333333333366</v>
      </c>
      <c r="S716" s="721">
        <f>IF(INDEX(Historical!$D$7:$D$1379,MATCH(B716,Historical!$B$7:$B$1403,0))=0,"n/a",(INDEX(Historical!$C$7:$C$1381,MATCH(B716,Historical!$B$7:$B$1403,0))/INDEX(Historical!$D$7:$D$1379,MATCH(B716,Historical!$B$7:$B$1403,0))-1)*100)</f>
        <v>3.3613445378151363</v>
      </c>
      <c r="T716" s="721">
        <f>IF(INDEX(Historical!$F$7:$F$1372,MATCH(B716,Historical!$B$7:$B$1403,0))=0,"n/a",((INDEX(Historical!$C$7:$C$1381,MATCH(B716,Historical!$B$7:$B$1403,0))/INDEX(Historical!$F$7:$F$1372,MATCH(B716,Historical!$B$7:$B$1403,0)))^(1/3)-1)*100)</f>
        <v>3.4422072990857977</v>
      </c>
      <c r="U716" s="721">
        <f>IF(INDEX(Historical!$H$7:$H$1372,MATCH(B716,Historical!$B$7:$B$1403,0))=0,"n/a",((INDEX(Historical!$C$7:$C$1381,MATCH(B716,Historical!$B$7:$B$1403,0))/INDEX(Historical!$H$7:$H$1372,MATCH(B716,Historical!$B$7:$B$1403,0)))^(1/5)-1)*100)</f>
        <v>3.3879726832663826</v>
      </c>
      <c r="V716" s="721">
        <f>IF(INDEX(Historical!$O$7:$O$1372,MATCH(B716,Historical!$B$7:$B$1403,0))=0,"n/a",((INDEX(Historical!$C$7:$C$1381,MATCH(B716,Historical!$B$7:$B$1403,0))/INDEX(Historical!$O$7:$O$1372,MATCH(B716,Historical!$B$7:$B$1403,0)))^(1/10)-1)*100)</f>
        <v>3.568142299544097</v>
      </c>
      <c r="W716" s="722">
        <f t="shared" si="193"/>
        <v>0.94950604512024794</v>
      </c>
      <c r="X716" s="723">
        <f t="shared" si="194"/>
        <v>0.2171777361068194</v>
      </c>
      <c r="Y716" s="899"/>
      <c r="Z716" s="669">
        <f t="shared" si="195"/>
        <v>54.988913525498894</v>
      </c>
      <c r="AA716" s="910">
        <f t="shared" si="196"/>
        <v>13.38359201773836</v>
      </c>
      <c r="AB716" s="911">
        <v>12</v>
      </c>
      <c r="AC716" s="889">
        <v>4.51</v>
      </c>
      <c r="AD716" s="889">
        <v>6.38</v>
      </c>
      <c r="AE716" s="889">
        <v>2.99</v>
      </c>
      <c r="AF716" s="889">
        <v>2.3199999999999998</v>
      </c>
      <c r="AG716" s="889">
        <v>17.5</v>
      </c>
      <c r="AH716" s="889">
        <v>109.89999999999999</v>
      </c>
      <c r="AI716" s="889">
        <v>4</v>
      </c>
      <c r="AJ716" s="889">
        <v>15.6</v>
      </c>
      <c r="AK716" s="889">
        <v>2.1</v>
      </c>
      <c r="AL716" s="902">
        <v>64050</v>
      </c>
      <c r="AM716" s="896">
        <v>0.1</v>
      </c>
      <c r="AN716" s="889">
        <v>1.7</v>
      </c>
      <c r="AO716" s="762">
        <f t="shared" si="197"/>
        <v>-5.8869380886137934</v>
      </c>
      <c r="AP716" s="763">
        <f t="shared" si="198"/>
        <v>7.4966539291245669</v>
      </c>
      <c r="AQ716" s="912">
        <f t="shared" si="199"/>
        <v>17.473275412188947</v>
      </c>
      <c r="AR716" s="669">
        <f>INDEX(Historical!$C$7:$C$1381,MATCH(B716,Historical!$B$7:$B$1403,0))*IF(AH716="n/a",1.03,IF(AH716&lt;0,1.01,IF(AH716&gt;10,1.1,(1+AH716/100))))</f>
        <v>2.706</v>
      </c>
      <c r="AS716" s="910">
        <f t="shared" si="200"/>
        <v>2.8142399999999999</v>
      </c>
      <c r="AT716" s="910">
        <f t="shared" si="189"/>
        <v>2.8733390399999994</v>
      </c>
      <c r="AU716" s="910">
        <f t="shared" si="189"/>
        <v>2.9336791598399992</v>
      </c>
      <c r="AV716" s="910">
        <f t="shared" si="189"/>
        <v>2.9952864221966387</v>
      </c>
      <c r="AW716" s="669">
        <f t="shared" si="201"/>
        <v>14.322544622036636</v>
      </c>
      <c r="AX716" s="770">
        <f t="shared" si="202"/>
        <v>23.728536484487471</v>
      </c>
      <c r="AY716" s="959">
        <v>0.23</v>
      </c>
      <c r="AZ716" s="896">
        <v>22.830000000000002</v>
      </c>
      <c r="BA716" s="896">
        <v>-15.110000000000001</v>
      </c>
      <c r="BB716" s="896">
        <v>-9.16</v>
      </c>
      <c r="BC716" s="896">
        <v>-0.27</v>
      </c>
      <c r="BE716" s="641">
        <v>2001</v>
      </c>
      <c r="BF716" s="922">
        <f t="shared" si="203"/>
        <v>2</v>
      </c>
      <c r="BG716" s="906">
        <v>4.1000000000000005</v>
      </c>
    </row>
    <row r="717" spans="1:59" ht="11.25" customHeight="1" x14ac:dyDescent="0.2">
      <c r="A717" s="895" t="s">
        <v>1661</v>
      </c>
      <c r="B717" s="899" t="s">
        <v>1662</v>
      </c>
      <c r="C717" s="957" t="s">
        <v>4335</v>
      </c>
      <c r="D717" s="957" t="s">
        <v>4336</v>
      </c>
      <c r="E717" s="754">
        <v>9</v>
      </c>
      <c r="F717" s="1235">
        <v>485</v>
      </c>
      <c r="G717" s="1214" t="s">
        <v>106</v>
      </c>
      <c r="H717" s="1214" t="s">
        <v>106</v>
      </c>
      <c r="I717" s="898">
        <v>5.13</v>
      </c>
      <c r="J717" s="669">
        <f t="shared" si="190"/>
        <v>10.1364522417154</v>
      </c>
      <c r="K717" s="901">
        <v>0.13</v>
      </c>
      <c r="L717" s="911">
        <v>4</v>
      </c>
      <c r="M717" s="660">
        <f t="shared" si="191"/>
        <v>0.52</v>
      </c>
      <c r="N717" s="894" t="s">
        <v>922</v>
      </c>
      <c r="O717" s="756">
        <v>0.125</v>
      </c>
      <c r="P717" s="885">
        <v>43629</v>
      </c>
      <c r="Q717" s="885">
        <v>43657</v>
      </c>
      <c r="R717" s="660">
        <f t="shared" si="192"/>
        <v>4.0000000000000036</v>
      </c>
      <c r="S717" s="721">
        <f>IF(INDEX(Historical!$D$7:$D$1379,MATCH(B717,Historical!$B$7:$B$1403,0))=0,"n/a",(INDEX(Historical!$C$7:$C$1381,MATCH(B717,Historical!$B$7:$B$1403,0))/INDEX(Historical!$D$7:$D$1379,MATCH(B717,Historical!$B$7:$B$1403,0))-1)*100)</f>
        <v>8.5106382978723527</v>
      </c>
      <c r="T717" s="721">
        <f>IF(INDEX(Historical!$F$7:$F$1372,MATCH(B717,Historical!$B$7:$B$1403,0))=0,"n/a",((INDEX(Historical!$C$7:$C$1381,MATCH(B717,Historical!$B$7:$B$1403,0))/INDEX(Historical!$F$7:$F$1372,MATCH(B717,Historical!$B$7:$B$1403,0)))^(1/3)-1)*100)</f>
        <v>11.795872715976085</v>
      </c>
      <c r="U717" s="721">
        <f>IF(INDEX(Historical!$H$7:$H$1372,MATCH(B717,Historical!$B$7:$B$1403,0))=0,"n/a",((INDEX(Historical!$C$7:$C$1381,MATCH(B717,Historical!$B$7:$B$1403,0))/INDEX(Historical!$H$7:$H$1372,MATCH(B717,Historical!$B$7:$B$1403,0)))^(1/5)-1)*100)</f>
        <v>19.995031205517911</v>
      </c>
      <c r="V717" s="721">
        <f>IF(INDEX(Historical!$O$7:$O$1372,MATCH(B717,Historical!$B$7:$B$1403,0))=0,"n/a",((INDEX(Historical!$C$7:$C$1381,MATCH(B717,Historical!$B$7:$B$1403,0))/INDEX(Historical!$O$7:$O$1372,MATCH(B717,Historical!$B$7:$B$1403,0)))^(1/10)-1)*100)</f>
        <v>38.246459573722213</v>
      </c>
      <c r="W717" s="722">
        <f t="shared" si="193"/>
        <v>0.52279430379631242</v>
      </c>
      <c r="X717" s="723" t="str">
        <f t="shared" si="194"/>
        <v>n/a</v>
      </c>
      <c r="Y717" s="900"/>
      <c r="Z717" s="669" t="str">
        <f t="shared" si="195"/>
        <v>n/a</v>
      </c>
      <c r="AA717" s="910" t="str">
        <f t="shared" si="196"/>
        <v>n/a</v>
      </c>
      <c r="AB717" s="911">
        <v>12</v>
      </c>
      <c r="AC717" s="889">
        <v>-0.46</v>
      </c>
      <c r="AD717" s="889" t="s">
        <v>136</v>
      </c>
      <c r="AE717" s="889">
        <v>0.4</v>
      </c>
      <c r="AF717" s="889">
        <v>0.65</v>
      </c>
      <c r="AG717" s="889">
        <v>-6.7</v>
      </c>
      <c r="AH717" s="891">
        <v>-790.3</v>
      </c>
      <c r="AI717" s="891">
        <v>35.9</v>
      </c>
      <c r="AJ717" s="889">
        <v>-4.3</v>
      </c>
      <c r="AK717" s="889">
        <v>0</v>
      </c>
      <c r="AL717" s="902">
        <v>74.13</v>
      </c>
      <c r="AM717" s="896">
        <v>5.7</v>
      </c>
      <c r="AN717" s="891">
        <v>3.35</v>
      </c>
      <c r="AO717" s="762" t="str">
        <f t="shared" si="197"/>
        <v>n/a</v>
      </c>
      <c r="AP717" s="763">
        <f t="shared" si="198"/>
        <v>30.131483447233311</v>
      </c>
      <c r="AQ717" s="912" t="str">
        <f t="shared" si="199"/>
        <v>n/a</v>
      </c>
      <c r="AR717" s="669">
        <f>INDEX(Historical!$C$7:$C$1381,MATCH(B717,Historical!$B$7:$B$1403,0))*IF(AH717="n/a",1.03,IF(AH717&lt;0,1.01,IF(AH717&gt;10,1.1,(1+AH717/100))))</f>
        <v>0.5151</v>
      </c>
      <c r="AS717" s="910">
        <f t="shared" si="200"/>
        <v>0.56661000000000006</v>
      </c>
      <c r="AT717" s="910">
        <f t="shared" si="189"/>
        <v>0.56661000000000006</v>
      </c>
      <c r="AU717" s="910">
        <f t="shared" si="189"/>
        <v>0.56661000000000006</v>
      </c>
      <c r="AV717" s="910">
        <f t="shared" si="189"/>
        <v>0.56661000000000006</v>
      </c>
      <c r="AW717" s="669">
        <f t="shared" si="201"/>
        <v>2.7815400000000006</v>
      </c>
      <c r="AX717" s="770">
        <f t="shared" si="202"/>
        <v>54.221052631578956</v>
      </c>
      <c r="AY717" s="959">
        <v>0.74</v>
      </c>
      <c r="AZ717" s="896">
        <v>2.09</v>
      </c>
      <c r="BA717" s="896">
        <v>-33.29</v>
      </c>
      <c r="BB717" s="896">
        <v>-19.139999999999997</v>
      </c>
      <c r="BC717" s="896">
        <v>-23.56</v>
      </c>
      <c r="BE717" s="641">
        <v>2011</v>
      </c>
      <c r="BF717" s="922">
        <f t="shared" si="203"/>
        <v>0</v>
      </c>
      <c r="BG717" s="906">
        <v>-1.3</v>
      </c>
    </row>
    <row r="718" spans="1:59" ht="11.25" customHeight="1" x14ac:dyDescent="0.2">
      <c r="A718" s="895" t="s">
        <v>1667</v>
      </c>
      <c r="B718" s="899" t="s">
        <v>1668</v>
      </c>
      <c r="C718" s="957" t="s">
        <v>108</v>
      </c>
      <c r="D718" s="957" t="s">
        <v>4355</v>
      </c>
      <c r="E718" s="754">
        <v>8</v>
      </c>
      <c r="F718" s="1235">
        <v>578</v>
      </c>
      <c r="G718" s="1235" t="s">
        <v>106</v>
      </c>
      <c r="H718" s="1235" t="s">
        <v>106</v>
      </c>
      <c r="I718" s="898">
        <v>38</v>
      </c>
      <c r="J718" s="669">
        <f t="shared" si="190"/>
        <v>2.4210526315789473</v>
      </c>
      <c r="K718" s="901">
        <v>0.23</v>
      </c>
      <c r="L718" s="911">
        <v>4</v>
      </c>
      <c r="M718" s="660">
        <f t="shared" si="191"/>
        <v>0.92</v>
      </c>
      <c r="N718" s="894" t="s">
        <v>507</v>
      </c>
      <c r="O718" s="756">
        <v>0.22</v>
      </c>
      <c r="P718" s="885">
        <v>43657</v>
      </c>
      <c r="Q718" s="885">
        <v>43672</v>
      </c>
      <c r="R718" s="660">
        <f t="shared" si="192"/>
        <v>4.5454545454545494</v>
      </c>
      <c r="S718" s="721">
        <f>IF(INDEX(Historical!$D$7:$D$1379,MATCH(B718,Historical!$B$7:$B$1403,0))=0,"n/a",(INDEX(Historical!$C$7:$C$1381,MATCH(B718,Historical!$B$7:$B$1403,0))/INDEX(Historical!$D$7:$D$1379,MATCH(B718,Historical!$B$7:$B$1403,0))-1)*100)</f>
        <v>4.6511627906976827</v>
      </c>
      <c r="T718" s="721">
        <f>IF(INDEX(Historical!$F$7:$F$1372,MATCH(B718,Historical!$B$7:$B$1403,0))=0,"n/a",((INDEX(Historical!$C$7:$C$1381,MATCH(B718,Historical!$B$7:$B$1403,0))/INDEX(Historical!$F$7:$F$1372,MATCH(B718,Historical!$B$7:$B$1403,0)))^(1/3)-1)*100)</f>
        <v>8.7380373002892142</v>
      </c>
      <c r="U718" s="721">
        <f>IF(INDEX(Historical!$H$7:$H$1372,MATCH(B718,Historical!$B$7:$B$1403,0))=0,"n/a",((INDEX(Historical!$C$7:$C$1381,MATCH(B718,Historical!$B$7:$B$1403,0))/INDEX(Historical!$H$7:$H$1372,MATCH(B718,Historical!$B$7:$B$1403,0)))^(1/5)-1)*100)</f>
        <v>9.9539654079581652</v>
      </c>
      <c r="V718" s="721">
        <f>IF(INDEX(Historical!$O$7:$O$1372,MATCH(B718,Historical!$B$7:$B$1403,0))=0,"n/a",((INDEX(Historical!$C$7:$C$1381,MATCH(B718,Historical!$B$7:$B$1403,0))/INDEX(Historical!$O$7:$O$1372,MATCH(B718,Historical!$B$7:$B$1403,0)))^(1/10)-1)*100)</f>
        <v>9.9049989660291224</v>
      </c>
      <c r="W718" s="722">
        <f t="shared" si="193"/>
        <v>1.004943608989459</v>
      </c>
      <c r="X718" s="723" t="str">
        <f t="shared" si="194"/>
        <v>n/a</v>
      </c>
      <c r="Y718" s="900"/>
      <c r="Z718" s="669" t="str">
        <f t="shared" si="195"/>
        <v>n/a</v>
      </c>
      <c r="AA718" s="910" t="str">
        <f t="shared" si="196"/>
        <v>n/a</v>
      </c>
      <c r="AB718" s="911">
        <v>12</v>
      </c>
      <c r="AC718" s="889" t="s">
        <v>136</v>
      </c>
      <c r="AD718" s="889" t="s">
        <v>136</v>
      </c>
      <c r="AE718" s="889" t="s">
        <v>136</v>
      </c>
      <c r="AF718" s="889" t="s">
        <v>136</v>
      </c>
      <c r="AG718" s="889" t="s">
        <v>136</v>
      </c>
      <c r="AH718" s="889" t="s">
        <v>136</v>
      </c>
      <c r="AI718" s="889" t="s">
        <v>136</v>
      </c>
      <c r="AJ718" s="889" t="s">
        <v>136</v>
      </c>
      <c r="AK718" s="889" t="s">
        <v>136</v>
      </c>
      <c r="AL718" s="902" t="s">
        <v>136</v>
      </c>
      <c r="AM718" s="896" t="s">
        <v>136</v>
      </c>
      <c r="AN718" s="889" t="s">
        <v>136</v>
      </c>
      <c r="AO718" s="762" t="str">
        <f t="shared" si="197"/>
        <v>n/a</v>
      </c>
      <c r="AP718" s="763">
        <f t="shared" si="198"/>
        <v>12.375018039537112</v>
      </c>
      <c r="AQ718" s="912" t="str">
        <f t="shared" si="199"/>
        <v>n/a</v>
      </c>
      <c r="AR718" s="669">
        <f>INDEX(Historical!$C$7:$C$1381,MATCH(B718,Historical!$B$7:$B$1403,0))*IF(AH718="n/a",1.03,IF(AH718&lt;0,1.01,IF(AH718&gt;10,1.1,(1+AH718/100))))</f>
        <v>0.92700000000000005</v>
      </c>
      <c r="AS718" s="910">
        <f t="shared" si="200"/>
        <v>0.95481000000000005</v>
      </c>
      <c r="AT718" s="910">
        <f t="shared" si="189"/>
        <v>0.98345430000000011</v>
      </c>
      <c r="AU718" s="910">
        <f t="shared" si="189"/>
        <v>1.0129579290000001</v>
      </c>
      <c r="AV718" s="910">
        <f t="shared" si="189"/>
        <v>1.0433466668700002</v>
      </c>
      <c r="AW718" s="669">
        <f t="shared" si="201"/>
        <v>4.921568895870001</v>
      </c>
      <c r="AX718" s="770">
        <f t="shared" si="202"/>
        <v>12.951497094394741</v>
      </c>
      <c r="AY718" s="959" t="s">
        <v>136</v>
      </c>
      <c r="AZ718" s="896" t="s">
        <v>136</v>
      </c>
      <c r="BA718" s="896" t="s">
        <v>136</v>
      </c>
      <c r="BB718" s="896" t="s">
        <v>136</v>
      </c>
      <c r="BC718" s="896" t="s">
        <v>136</v>
      </c>
      <c r="BD718" s="932" t="s">
        <v>4281</v>
      </c>
      <c r="BE718" s="641">
        <v>2012</v>
      </c>
      <c r="BF718" s="922">
        <f t="shared" si="203"/>
        <v>0</v>
      </c>
      <c r="BG718" s="906" t="s">
        <v>136</v>
      </c>
    </row>
    <row r="719" spans="1:59" ht="11.25" customHeight="1" x14ac:dyDescent="0.2">
      <c r="A719" s="887" t="s">
        <v>339</v>
      </c>
      <c r="B719" s="899" t="s">
        <v>340</v>
      </c>
      <c r="C719" s="957" t="s">
        <v>123</v>
      </c>
      <c r="D719" s="957" t="s">
        <v>4358</v>
      </c>
      <c r="E719" s="754">
        <v>37</v>
      </c>
      <c r="F719" s="1235">
        <v>72</v>
      </c>
      <c r="G719" s="1235" t="s">
        <v>37</v>
      </c>
      <c r="H719" s="1235" t="s">
        <v>37</v>
      </c>
      <c r="I719" s="889">
        <v>48.21</v>
      </c>
      <c r="J719" s="669">
        <f t="shared" si="190"/>
        <v>3.5677245384774943</v>
      </c>
      <c r="K719" s="901">
        <v>0.43</v>
      </c>
      <c r="L719" s="911">
        <v>4</v>
      </c>
      <c r="M719" s="660">
        <f t="shared" si="191"/>
        <v>1.72</v>
      </c>
      <c r="N719" s="894" t="s">
        <v>249</v>
      </c>
      <c r="O719" s="756">
        <v>0.41</v>
      </c>
      <c r="P719" s="885">
        <v>43594</v>
      </c>
      <c r="Q719" s="885">
        <v>43626</v>
      </c>
      <c r="R719" s="660">
        <f t="shared" si="192"/>
        <v>4.8780487804878092</v>
      </c>
      <c r="S719" s="721">
        <f>IF(INDEX(Historical!$D$7:$D$1379,MATCH(B719,Historical!$B$7:$B$1403,0))=0,"n/a",(INDEX(Historical!$C$7:$C$1381,MATCH(B719,Historical!$B$7:$B$1403,0))/INDEX(Historical!$D$7:$D$1379,MATCH(B719,Historical!$B$7:$B$1403,0))-1)*100)</f>
        <v>4.9382716049382713</v>
      </c>
      <c r="T719" s="721">
        <f>IF(INDEX(Historical!$F$7:$F$1372,MATCH(B719,Historical!$B$7:$B$1403,0))=0,"n/a",((INDEX(Historical!$C$7:$C$1381,MATCH(B719,Historical!$B$7:$B$1403,0))/INDEX(Historical!$F$7:$F$1372,MATCH(B719,Historical!$B$7:$B$1403,0)))^(1/3)-1)*100)</f>
        <v>5.2039441059310576</v>
      </c>
      <c r="U719" s="721">
        <f>IF(INDEX(Historical!$H$7:$H$1372,MATCH(B719,Historical!$B$7:$B$1403,0))=0,"n/a",((INDEX(Historical!$C$7:$C$1381,MATCH(B719,Historical!$B$7:$B$1403,0))/INDEX(Historical!$H$7:$H$1372,MATCH(B719,Historical!$B$7:$B$1403,0)))^(1/5)-1)*100)</f>
        <v>6.0056565223223002</v>
      </c>
      <c r="V719" s="721">
        <f>IF(INDEX(Historical!$O$7:$O$1372,MATCH(B719,Historical!$B$7:$B$1403,0))=0,"n/a",((INDEX(Historical!$C$7:$C$1381,MATCH(B719,Historical!$B$7:$B$1403,0))/INDEX(Historical!$O$7:$O$1372,MATCH(B719,Historical!$B$7:$B$1403,0)))^(1/10)-1)*100)</f>
        <v>4.6411530629548281</v>
      </c>
      <c r="W719" s="722">
        <f t="shared" si="193"/>
        <v>1.2940009607221938</v>
      </c>
      <c r="X719" s="723">
        <f t="shared" si="194"/>
        <v>0.65996225520025276</v>
      </c>
      <c r="Y719" s="899"/>
      <c r="Z719" s="669">
        <f t="shared" si="195"/>
        <v>59.722222222222221</v>
      </c>
      <c r="AA719" s="910">
        <f t="shared" si="196"/>
        <v>16.739583333333336</v>
      </c>
      <c r="AB719" s="911">
        <v>12</v>
      </c>
      <c r="AC719" s="889">
        <v>2.88</v>
      </c>
      <c r="AD719" s="889">
        <v>3.66</v>
      </c>
      <c r="AE719" s="889">
        <v>0.9</v>
      </c>
      <c r="AF719" s="889">
        <v>2.64</v>
      </c>
      <c r="AG719" s="889">
        <v>16.900000000000002</v>
      </c>
      <c r="AH719" s="889">
        <v>39.800000000000004</v>
      </c>
      <c r="AI719" s="889">
        <v>3.1</v>
      </c>
      <c r="AJ719" s="889">
        <v>9.1</v>
      </c>
      <c r="AK719" s="889">
        <v>4.5699999999999994</v>
      </c>
      <c r="AL719" s="902">
        <v>4810</v>
      </c>
      <c r="AM719" s="896">
        <v>0.3</v>
      </c>
      <c r="AN719" s="889">
        <v>0.84</v>
      </c>
      <c r="AO719" s="762">
        <f t="shared" si="197"/>
        <v>-7.1662022725335408</v>
      </c>
      <c r="AP719" s="763">
        <f t="shared" si="198"/>
        <v>9.5733810607997949</v>
      </c>
      <c r="AQ719" s="912">
        <f t="shared" si="199"/>
        <v>40.146748485689507</v>
      </c>
      <c r="AR719" s="669">
        <f>INDEX(Historical!$C$7:$C$1381,MATCH(B719,Historical!$B$7:$B$1403,0))*IF(AH719="n/a",1.03,IF(AH719&lt;0,1.01,IF(AH719&gt;10,1.1,(1+AH719/100))))</f>
        <v>1.87</v>
      </c>
      <c r="AS719" s="910">
        <f t="shared" si="200"/>
        <v>1.92797</v>
      </c>
      <c r="AT719" s="910">
        <f t="shared" si="189"/>
        <v>2.0160782290000001</v>
      </c>
      <c r="AU719" s="910">
        <f t="shared" si="189"/>
        <v>2.1082130040653002</v>
      </c>
      <c r="AV719" s="910">
        <f t="shared" si="189"/>
        <v>2.2045583383510845</v>
      </c>
      <c r="AW719" s="669">
        <f t="shared" si="201"/>
        <v>10.126819571416386</v>
      </c>
      <c r="AX719" s="770">
        <f t="shared" si="202"/>
        <v>21.005641093997895</v>
      </c>
      <c r="AY719" s="959">
        <v>0.9</v>
      </c>
      <c r="AZ719" s="896">
        <v>-3.35</v>
      </c>
      <c r="BA719" s="896">
        <v>-27.58</v>
      </c>
      <c r="BB719" s="896">
        <v>-17.72</v>
      </c>
      <c r="BC719" s="896">
        <v>-19.37</v>
      </c>
      <c r="BE719" s="641">
        <v>1983</v>
      </c>
      <c r="BF719" s="922">
        <f t="shared" si="203"/>
        <v>3</v>
      </c>
      <c r="BG719" s="906">
        <v>6.3</v>
      </c>
    </row>
    <row r="720" spans="1:59" ht="11.25" customHeight="1" x14ac:dyDescent="0.2">
      <c r="A720" s="887" t="s">
        <v>1651</v>
      </c>
      <c r="B720" s="899" t="s">
        <v>1652</v>
      </c>
      <c r="C720" s="957" t="s">
        <v>4335</v>
      </c>
      <c r="D720" s="957" t="s">
        <v>4336</v>
      </c>
      <c r="E720" s="754">
        <v>10</v>
      </c>
      <c r="F720" s="1235">
        <v>362</v>
      </c>
      <c r="G720" s="1191" t="s">
        <v>37</v>
      </c>
      <c r="H720" s="1191" t="s">
        <v>115</v>
      </c>
      <c r="I720" s="898">
        <v>123.08</v>
      </c>
      <c r="J720" s="669">
        <f t="shared" si="190"/>
        <v>6.8248293792655197</v>
      </c>
      <c r="K720" s="901">
        <v>2.1</v>
      </c>
      <c r="L720" s="911">
        <v>4</v>
      </c>
      <c r="M720" s="660">
        <f t="shared" si="191"/>
        <v>8.4</v>
      </c>
      <c r="N720" s="894" t="s">
        <v>515</v>
      </c>
      <c r="O720" s="756">
        <v>2.0499999999999998</v>
      </c>
      <c r="P720" s="885">
        <v>43692</v>
      </c>
      <c r="Q720" s="885">
        <v>43707</v>
      </c>
      <c r="R720" s="660">
        <f t="shared" si="192"/>
        <v>2.4390243902439157</v>
      </c>
      <c r="S720" s="721">
        <f>IF(INDEX(Historical!$D$7:$D$1379,MATCH(B720,Historical!$B$7:$B$1403,0))=0,"n/a",(INDEX(Historical!$C$7:$C$1381,MATCH(B720,Historical!$B$7:$B$1403,0))/INDEX(Historical!$D$7:$D$1379,MATCH(B720,Historical!$B$7:$B$1403,0))-1)*100)</f>
        <v>5.0632911392405111</v>
      </c>
      <c r="T720" s="721">
        <f>IF(INDEX(Historical!$F$7:$F$1372,MATCH(B720,Historical!$B$7:$B$1403,0))=0,"n/a",((INDEX(Historical!$C$7:$C$1381,MATCH(B720,Historical!$B$7:$B$1403,0))/INDEX(Historical!$F$7:$F$1372,MATCH(B720,Historical!$B$7:$B$1403,0)))^(1/3)-1)*100)</f>
        <v>8.4896342939231761</v>
      </c>
      <c r="U720" s="721">
        <f>IF(INDEX(Historical!$H$7:$H$1372,MATCH(B720,Historical!$B$7:$B$1403,0))=0,"n/a",((INDEX(Historical!$C$7:$C$1381,MATCH(B720,Historical!$B$7:$B$1403,0))/INDEX(Historical!$H$7:$H$1372,MATCH(B720,Historical!$B$7:$B$1403,0)))^(1/5)-1)*100)</f>
        <v>10.672889774574656</v>
      </c>
      <c r="V720" s="721">
        <f>IF(INDEX(Historical!$O$7:$O$1372,MATCH(B720,Historical!$B$7:$B$1403,0))=0,"n/a",((INDEX(Historical!$C$7:$C$1381,MATCH(B720,Historical!$B$7:$B$1403,0))/INDEX(Historical!$O$7:$O$1372,MATCH(B720,Historical!$B$7:$B$1403,0)))^(1/10)-1)*100)</f>
        <v>16.123766341858502</v>
      </c>
      <c r="W720" s="722">
        <f t="shared" si="193"/>
        <v>0.66193527915788741</v>
      </c>
      <c r="X720" s="723">
        <f t="shared" si="194"/>
        <v>0.6429451671430515</v>
      </c>
      <c r="Y720" s="900"/>
      <c r="Z720" s="669">
        <f t="shared" si="195"/>
        <v>127.65957446808511</v>
      </c>
      <c r="AA720" s="910">
        <f t="shared" si="196"/>
        <v>18.705167173252278</v>
      </c>
      <c r="AB720" s="911">
        <v>12</v>
      </c>
      <c r="AC720" s="889">
        <v>6.58</v>
      </c>
      <c r="AD720" s="889">
        <v>2.1800000000000002</v>
      </c>
      <c r="AE720" s="889">
        <v>6.77</v>
      </c>
      <c r="AF720" s="889">
        <v>14.38</v>
      </c>
      <c r="AG720" s="889">
        <v>77.5</v>
      </c>
      <c r="AH720" s="889">
        <v>26.1</v>
      </c>
      <c r="AI720" s="889">
        <v>5.9799999999999995</v>
      </c>
      <c r="AJ720" s="889">
        <v>16.600000000000001</v>
      </c>
      <c r="AK720" s="889">
        <v>8.6</v>
      </c>
      <c r="AL720" s="902">
        <v>38960</v>
      </c>
      <c r="AM720" s="896">
        <v>0.44999999999999996</v>
      </c>
      <c r="AN720" s="889">
        <v>10.130000000000001</v>
      </c>
      <c r="AO720" s="762">
        <f t="shared" si="197"/>
        <v>-1.2074480194121016</v>
      </c>
      <c r="AP720" s="763">
        <f t="shared" si="198"/>
        <v>17.497719153840176</v>
      </c>
      <c r="AQ720" s="912">
        <f t="shared" si="199"/>
        <v>245.75540741420582</v>
      </c>
      <c r="AR720" s="669">
        <f>INDEX(Historical!$C$7:$C$1381,MATCH(B720,Historical!$B$7:$B$1403,0))*IF(AH720="n/a",1.03,IF(AH720&lt;0,1.01,IF(AH720&gt;10,1.1,(1+AH720/100))))</f>
        <v>9.1300000000000008</v>
      </c>
      <c r="AS720" s="910">
        <f t="shared" si="200"/>
        <v>9.6759740000000019</v>
      </c>
      <c r="AT720" s="910">
        <f t="shared" si="189"/>
        <v>10.508107764000004</v>
      </c>
      <c r="AU720" s="910">
        <f t="shared" si="189"/>
        <v>11.411805031704004</v>
      </c>
      <c r="AV720" s="910">
        <f t="shared" si="189"/>
        <v>12.39322026443055</v>
      </c>
      <c r="AW720" s="669">
        <f t="shared" si="201"/>
        <v>53.119107060134567</v>
      </c>
      <c r="AX720" s="770">
        <f t="shared" si="202"/>
        <v>43.158195531471051</v>
      </c>
      <c r="AY720" s="959">
        <v>0.66</v>
      </c>
      <c r="AZ720" s="896">
        <v>-1.55</v>
      </c>
      <c r="BA720" s="896">
        <v>-33.97</v>
      </c>
      <c r="BB720" s="896">
        <v>-13.62</v>
      </c>
      <c r="BC720" s="896">
        <v>-19.400000000000002</v>
      </c>
      <c r="BE720" s="641">
        <v>2010</v>
      </c>
      <c r="BF720" s="922">
        <f t="shared" si="203"/>
        <v>0</v>
      </c>
      <c r="BG720" s="906">
        <v>7.3</v>
      </c>
    </row>
    <row r="721" spans="1:59" s="796" customFormat="1" ht="11.25" customHeight="1" x14ac:dyDescent="0.2">
      <c r="A721" s="777" t="s">
        <v>329</v>
      </c>
      <c r="B721" s="797" t="s">
        <v>330</v>
      </c>
      <c r="C721" s="957" t="s">
        <v>108</v>
      </c>
      <c r="D721" s="957" t="s">
        <v>4351</v>
      </c>
      <c r="E721" s="778">
        <v>47</v>
      </c>
      <c r="F721" s="1235">
        <v>47</v>
      </c>
      <c r="G721" s="1234" t="s">
        <v>37</v>
      </c>
      <c r="H721" s="1234" t="s">
        <v>37</v>
      </c>
      <c r="I721" s="789">
        <v>265.91000000000003</v>
      </c>
      <c r="J721" s="780">
        <f t="shared" si="190"/>
        <v>1.0078598021887104</v>
      </c>
      <c r="K721" s="781">
        <v>0.67</v>
      </c>
      <c r="L721" s="782">
        <v>4</v>
      </c>
      <c r="M721" s="783">
        <f t="shared" si="191"/>
        <v>2.68</v>
      </c>
      <c r="N721" s="784" t="s">
        <v>111</v>
      </c>
      <c r="O721" s="785">
        <v>0.56999999999999995</v>
      </c>
      <c r="P721" s="786">
        <v>43886</v>
      </c>
      <c r="Q721" s="786">
        <v>43900</v>
      </c>
      <c r="R721" s="783">
        <f t="shared" si="192"/>
        <v>17.543859649122826</v>
      </c>
      <c r="S721" s="721">
        <f>IF(INDEX(Historical!$D$7:$D$1379,MATCH(B721,Historical!$B$7:$B$1403,0))=0,"n/a",(INDEX(Historical!$C$7:$C$1381,MATCH(B721,Historical!$B$7:$B$1403,0))/INDEX(Historical!$D$7:$D$1379,MATCH(B721,Historical!$B$7:$B$1403,0))-1)*100)</f>
        <v>13.999999999999989</v>
      </c>
      <c r="T721" s="721">
        <f>IF(INDEX(Historical!$F$7:$F$1372,MATCH(B721,Historical!$B$7:$B$1403,0))=0,"n/a",((INDEX(Historical!$C$7:$C$1381,MATCH(B721,Historical!$B$7:$B$1403,0))/INDEX(Historical!$F$7:$F$1372,MATCH(B721,Historical!$B$7:$B$1403,0)))^(1/3)-1)*100)</f>
        <v>16.553177619681136</v>
      </c>
      <c r="U721" s="721">
        <f>IF(INDEX(Historical!$H$7:$H$1372,MATCH(B721,Historical!$B$7:$B$1403,0))=0,"n/a",((INDEX(Historical!$C$7:$C$1381,MATCH(B721,Historical!$B$7:$B$1403,0))/INDEX(Historical!$H$7:$H$1372,MATCH(B721,Historical!$B$7:$B$1403,0)))^(1/5)-1)*100)</f>
        <v>13.697448881013807</v>
      </c>
      <c r="V721" s="721">
        <f>IF(INDEX(Historical!$O$7:$O$1372,MATCH(B721,Historical!$B$7:$B$1403,0))=0,"n/a",((INDEX(Historical!$C$7:$C$1381,MATCH(B721,Historical!$B$7:$B$1403,0))/INDEX(Historical!$O$7:$O$1372,MATCH(B721,Historical!$B$7:$B$1403,0)))^(1/10)-1)*100)</f>
        <v>9.7410809684315147</v>
      </c>
      <c r="W721" s="722">
        <f t="shared" si="193"/>
        <v>1.4061528618234387</v>
      </c>
      <c r="X721" s="723">
        <f t="shared" si="194"/>
        <v>0.2345453575516063</v>
      </c>
      <c r="Y721" s="1160"/>
      <c r="Z721" s="780">
        <f t="shared" si="195"/>
        <v>31.162790697674421</v>
      </c>
      <c r="AA721" s="788">
        <f t="shared" si="196"/>
        <v>30.919767441860468</v>
      </c>
      <c r="AB721" s="782">
        <v>12</v>
      </c>
      <c r="AC721" s="789">
        <v>8.6</v>
      </c>
      <c r="AD721" s="789">
        <v>3.22</v>
      </c>
      <c r="AE721" s="789">
        <v>10.01</v>
      </c>
      <c r="AF721" s="1086">
        <v>135.66999999999999</v>
      </c>
      <c r="AG721" s="798">
        <v>510.29999999999995</v>
      </c>
      <c r="AH721" s="789">
        <v>11.200000000000001</v>
      </c>
      <c r="AI721" s="789">
        <v>10.24</v>
      </c>
      <c r="AJ721" s="789">
        <v>58.4</v>
      </c>
      <c r="AK721" s="789">
        <v>9.6</v>
      </c>
      <c r="AL721" s="790">
        <v>67080</v>
      </c>
      <c r="AM721" s="791">
        <v>0.1</v>
      </c>
      <c r="AN721" s="1086">
        <v>0</v>
      </c>
      <c r="AO721" s="792">
        <f t="shared" si="197"/>
        <v>-16.214458758657951</v>
      </c>
      <c r="AP721" s="793">
        <f t="shared" si="198"/>
        <v>14.705308683202517</v>
      </c>
      <c r="AQ721" s="794">
        <f t="shared" si="199"/>
        <v>1265.4278692592557</v>
      </c>
      <c r="AR721" s="669">
        <f>INDEX(Historical!$C$7:$C$1381,MATCH(B721,Historical!$B$7:$B$1403,0))*IF(AH721="n/a",1.03,IF(AH721&lt;0,1.01,IF(AH721&gt;10,1.1,(1+AH721/100))))</f>
        <v>2.508</v>
      </c>
      <c r="AS721" s="788">
        <f t="shared" si="200"/>
        <v>2.7588000000000004</v>
      </c>
      <c r="AT721" s="788">
        <f t="shared" si="189"/>
        <v>3.0236448000000005</v>
      </c>
      <c r="AU721" s="788">
        <f t="shared" si="189"/>
        <v>3.3139147008000007</v>
      </c>
      <c r="AV721" s="788">
        <f t="shared" si="189"/>
        <v>3.632050512076801</v>
      </c>
      <c r="AW721" s="780">
        <f t="shared" si="201"/>
        <v>15.236410012876803</v>
      </c>
      <c r="AX721" s="795">
        <f t="shared" si="202"/>
        <v>5.729912381210486</v>
      </c>
      <c r="AY721" s="960">
        <v>0.98</v>
      </c>
      <c r="AZ721" s="791">
        <v>36.4</v>
      </c>
      <c r="BA721" s="791">
        <v>-15.03</v>
      </c>
      <c r="BB721" s="791">
        <v>-7.89</v>
      </c>
      <c r="BC721" s="791">
        <v>3.5700000000000003</v>
      </c>
      <c r="BD721" s="933"/>
      <c r="BE721" s="641">
        <v>1974</v>
      </c>
      <c r="BF721" s="922">
        <f t="shared" si="203"/>
        <v>4</v>
      </c>
      <c r="BG721" s="847">
        <v>20.5</v>
      </c>
    </row>
    <row r="722" spans="1:59" ht="11.25" customHeight="1" x14ac:dyDescent="0.2">
      <c r="A722" s="895" t="s">
        <v>1675</v>
      </c>
      <c r="B722" s="899" t="s">
        <v>1676</v>
      </c>
      <c r="C722" s="957" t="s">
        <v>128</v>
      </c>
      <c r="D722" s="957" t="s">
        <v>4352</v>
      </c>
      <c r="E722" s="754">
        <v>9</v>
      </c>
      <c r="F722" s="1235">
        <v>456</v>
      </c>
      <c r="G722" s="1235" t="s">
        <v>106</v>
      </c>
      <c r="H722" s="1235" t="s">
        <v>106</v>
      </c>
      <c r="I722" s="898">
        <v>12.43</v>
      </c>
      <c r="J722" s="669">
        <f t="shared" si="190"/>
        <v>6.1142397425583273</v>
      </c>
      <c r="K722" s="901">
        <v>0.19</v>
      </c>
      <c r="L722" s="911">
        <v>4</v>
      </c>
      <c r="M722" s="660">
        <f t="shared" si="191"/>
        <v>0.76</v>
      </c>
      <c r="N722" s="894" t="s">
        <v>151</v>
      </c>
      <c r="O722" s="756">
        <v>0.18</v>
      </c>
      <c r="P722" s="636">
        <v>43538</v>
      </c>
      <c r="Q722" s="636">
        <v>43553</v>
      </c>
      <c r="R722" s="660">
        <f t="shared" si="192"/>
        <v>5.5555555555555607</v>
      </c>
      <c r="S722" s="721">
        <f>IF(INDEX(Historical!$D$7:$D$1379,MATCH(B722,Historical!$B$7:$B$1403,0))=0,"n/a",(INDEX(Historical!$C$7:$C$1381,MATCH(B722,Historical!$B$7:$B$1403,0))/INDEX(Historical!$D$7:$D$1379,MATCH(B722,Historical!$B$7:$B$1403,0))-1)*100)</f>
        <v>5.555555555555558</v>
      </c>
      <c r="T722" s="721">
        <f>IF(INDEX(Historical!$F$7:$F$1372,MATCH(B722,Historical!$B$7:$B$1403,0))=0,"n/a",((INDEX(Historical!$C$7:$C$1381,MATCH(B722,Historical!$B$7:$B$1403,0))/INDEX(Historical!$F$7:$F$1372,MATCH(B722,Historical!$B$7:$B$1403,0)))^(1/3)-1)*100)</f>
        <v>8.1983855523197757</v>
      </c>
      <c r="U722" s="721">
        <f>IF(INDEX(Historical!$H$7:$H$1372,MATCH(B722,Historical!$B$7:$B$1403,0))=0,"n/a",((INDEX(Historical!$C$7:$C$1381,MATCH(B722,Historical!$B$7:$B$1403,0))/INDEX(Historical!$H$7:$H$1372,MATCH(B722,Historical!$B$7:$B$1403,0)))^(1/5)-1)*100)</f>
        <v>9.6262279352954181</v>
      </c>
      <c r="V722" s="721">
        <f>IF(INDEX(Historical!$O$7:$O$1372,MATCH(B722,Historical!$B$7:$B$1403,0))=0,"n/a",((INDEX(Historical!$C$7:$C$1381,MATCH(B722,Historical!$B$7:$B$1403,0))/INDEX(Historical!$O$7:$O$1372,MATCH(B722,Historical!$B$7:$B$1403,0)))^(1/10)-1)*100)</f>
        <v>14.282138804355625</v>
      </c>
      <c r="W722" s="722">
        <f t="shared" si="193"/>
        <v>0.67400464784446057</v>
      </c>
      <c r="X722" s="723">
        <f t="shared" si="194"/>
        <v>0.12231547567084393</v>
      </c>
      <c r="Y722" s="899"/>
      <c r="Z722" s="669">
        <f t="shared" si="195"/>
        <v>475</v>
      </c>
      <c r="AA722" s="910">
        <f t="shared" si="196"/>
        <v>77.6875</v>
      </c>
      <c r="AB722" s="911">
        <v>12</v>
      </c>
      <c r="AC722" s="889">
        <v>0.16</v>
      </c>
      <c r="AD722" s="889" t="s">
        <v>136</v>
      </c>
      <c r="AE722" s="889">
        <v>0.05</v>
      </c>
      <c r="AF722" s="889">
        <v>0.64</v>
      </c>
      <c r="AG722" s="889">
        <v>0.6</v>
      </c>
      <c r="AH722" s="891">
        <v>143.70000000000002</v>
      </c>
      <c r="AI722" s="891">
        <v>-4.99</v>
      </c>
      <c r="AJ722" s="889">
        <v>78.7</v>
      </c>
      <c r="AK722" s="889">
        <v>-4.91</v>
      </c>
      <c r="AL722" s="902">
        <v>466</v>
      </c>
      <c r="AM722" s="896">
        <v>0.1</v>
      </c>
      <c r="AN722" s="889">
        <v>1.01</v>
      </c>
      <c r="AO722" s="762">
        <f t="shared" si="197"/>
        <v>-61.947032322146256</v>
      </c>
      <c r="AP722" s="763">
        <f t="shared" si="198"/>
        <v>15.740467677853745</v>
      </c>
      <c r="AQ722" s="912">
        <f t="shared" si="199"/>
        <v>48.653213143133158</v>
      </c>
      <c r="AR722" s="669">
        <f>INDEX(Historical!$C$7:$C$1381,MATCH(B722,Historical!$B$7:$B$1403,0))*IF(AH722="n/a",1.03,IF(AH722&lt;0,1.01,IF(AH722&gt;10,1.1,(1+AH722/100))))</f>
        <v>0.83600000000000008</v>
      </c>
      <c r="AS722" s="910">
        <f t="shared" si="200"/>
        <v>0.84436000000000011</v>
      </c>
      <c r="AT722" s="910">
        <f t="shared" si="189"/>
        <v>0.85280360000000011</v>
      </c>
      <c r="AU722" s="910">
        <f t="shared" si="189"/>
        <v>0.86133163600000007</v>
      </c>
      <c r="AV722" s="910">
        <f t="shared" si="189"/>
        <v>0.86994495236000002</v>
      </c>
      <c r="AW722" s="669">
        <f t="shared" si="201"/>
        <v>4.2644401883600001</v>
      </c>
      <c r="AX722" s="770">
        <f t="shared" si="202"/>
        <v>34.30764431504425</v>
      </c>
      <c r="AY722" s="959">
        <v>1.56</v>
      </c>
      <c r="AZ722" s="896">
        <v>40.93</v>
      </c>
      <c r="BA722" s="896">
        <v>-35.06</v>
      </c>
      <c r="BB722" s="896">
        <v>-6.5699999999999994</v>
      </c>
      <c r="BC722" s="896">
        <v>0.09</v>
      </c>
      <c r="BE722" s="641">
        <v>2011</v>
      </c>
      <c r="BF722" s="922">
        <f t="shared" si="203"/>
        <v>0</v>
      </c>
      <c r="BG722" s="906">
        <v>0.2</v>
      </c>
    </row>
    <row r="723" spans="1:59" ht="11.25" customHeight="1" x14ac:dyDescent="0.2">
      <c r="A723" s="895" t="s">
        <v>801</v>
      </c>
      <c r="B723" s="899" t="s">
        <v>802</v>
      </c>
      <c r="C723" s="957" t="s">
        <v>131</v>
      </c>
      <c r="D723" s="957" t="s">
        <v>4356</v>
      </c>
      <c r="E723" s="754">
        <v>17</v>
      </c>
      <c r="F723" s="1235">
        <v>217</v>
      </c>
      <c r="G723" s="1207" t="s">
        <v>37</v>
      </c>
      <c r="H723" s="1207" t="s">
        <v>37</v>
      </c>
      <c r="I723" s="898">
        <v>75.05</v>
      </c>
      <c r="J723" s="669">
        <f t="shared" si="190"/>
        <v>3.3177881412391743</v>
      </c>
      <c r="K723" s="901">
        <v>0.62250000000000005</v>
      </c>
      <c r="L723" s="911">
        <v>4</v>
      </c>
      <c r="M723" s="660">
        <f t="shared" si="191"/>
        <v>2.4900000000000002</v>
      </c>
      <c r="N723" s="894" t="s">
        <v>189</v>
      </c>
      <c r="O723" s="756">
        <v>0.59250000000000003</v>
      </c>
      <c r="P723" s="885">
        <v>43808</v>
      </c>
      <c r="Q723" s="885">
        <v>43832</v>
      </c>
      <c r="R723" s="660">
        <f t="shared" si="192"/>
        <v>5.0632911392405102</v>
      </c>
      <c r="S723" s="721">
        <f>IF(INDEX(Historical!$D$7:$D$1379,MATCH(B723,Historical!$B$7:$B$1403,0))=0,"n/a",(INDEX(Historical!$C$7:$C$1381,MATCH(B723,Historical!$B$7:$B$1403,0))/INDEX(Historical!$D$7:$D$1379,MATCH(B723,Historical!$B$7:$B$1403,0))-1)*100)</f>
        <v>5.3333333333333455</v>
      </c>
      <c r="T723" s="721">
        <f>IF(INDEX(Historical!$F$7:$F$1372,MATCH(B723,Historical!$B$7:$B$1403,0))=0,"n/a",((INDEX(Historical!$C$7:$C$1381,MATCH(B723,Historical!$B$7:$B$1403,0))/INDEX(Historical!$F$7:$F$1372,MATCH(B723,Historical!$B$7:$B$1403,0)))^(1/3)-1)*100)</f>
        <v>6.5362546664217813</v>
      </c>
      <c r="U723" s="721">
        <f>IF(INDEX(Historical!$H$7:$H$1372,MATCH(B723,Historical!$B$7:$B$1403,0))=0,"n/a",((INDEX(Historical!$C$7:$C$1381,MATCH(B723,Historical!$B$7:$B$1403,0))/INDEX(Historical!$H$7:$H$1372,MATCH(B723,Historical!$B$7:$B$1403,0)))^(1/5)-1)*100)</f>
        <v>6.1321923960891089</v>
      </c>
      <c r="V723" s="721">
        <f>IF(INDEX(Historical!$O$7:$O$1372,MATCH(B723,Historical!$B$7:$B$1403,0))=0,"n/a",((INDEX(Historical!$C$7:$C$1381,MATCH(B723,Historical!$B$7:$B$1403,0))/INDEX(Historical!$O$7:$O$1372,MATCH(B723,Historical!$B$7:$B$1403,0)))^(1/10)-1)*100)</f>
        <v>4.4053521417678487</v>
      </c>
      <c r="W723" s="722">
        <f t="shared" si="193"/>
        <v>1.3919868829437745</v>
      </c>
      <c r="X723" s="723">
        <f t="shared" si="194"/>
        <v>0.73002290429632244</v>
      </c>
      <c r="Y723" s="677"/>
      <c r="Z723" s="669">
        <f t="shared" si="195"/>
        <v>72.38372093023257</v>
      </c>
      <c r="AA723" s="910">
        <f t="shared" si="196"/>
        <v>21.816860465116278</v>
      </c>
      <c r="AB723" s="911">
        <v>9</v>
      </c>
      <c r="AC723" s="889">
        <v>3.44</v>
      </c>
      <c r="AD723" s="889">
        <v>4.6900000000000004</v>
      </c>
      <c r="AE723" s="889">
        <v>2</v>
      </c>
      <c r="AF723" s="889">
        <v>1.63</v>
      </c>
      <c r="AG723" s="889">
        <v>7.3999999999999995</v>
      </c>
      <c r="AH723" s="889">
        <v>13</v>
      </c>
      <c r="AI723" s="889">
        <v>5.08</v>
      </c>
      <c r="AJ723" s="889">
        <v>8.4</v>
      </c>
      <c r="AK723" s="889">
        <v>4.6500000000000004</v>
      </c>
      <c r="AL723" s="902">
        <v>3840</v>
      </c>
      <c r="AM723" s="896">
        <v>0.8</v>
      </c>
      <c r="AN723" s="889">
        <v>1.3</v>
      </c>
      <c r="AO723" s="762">
        <f t="shared" si="197"/>
        <v>-12.366879927787995</v>
      </c>
      <c r="AP723" s="763">
        <f t="shared" si="198"/>
        <v>9.4499805373282832</v>
      </c>
      <c r="AQ723" s="912">
        <f t="shared" si="199"/>
        <v>25.718349333631974</v>
      </c>
      <c r="AR723" s="669">
        <f>INDEX(Historical!$C$7:$C$1381,MATCH(B723,Historical!$B$7:$B$1403,0))*IF(AH723="n/a",1.03,IF(AH723&lt;0,1.01,IF(AH723&gt;10,1.1,(1+AH723/100))))</f>
        <v>2.6070000000000002</v>
      </c>
      <c r="AS723" s="910">
        <f t="shared" si="200"/>
        <v>2.7394356000000002</v>
      </c>
      <c r="AT723" s="910">
        <f t="shared" si="189"/>
        <v>2.8668193554000001</v>
      </c>
      <c r="AU723" s="910">
        <f t="shared" si="189"/>
        <v>3.0001264554261002</v>
      </c>
      <c r="AV723" s="910">
        <f t="shared" si="189"/>
        <v>3.1396323356034137</v>
      </c>
      <c r="AW723" s="669">
        <f t="shared" si="201"/>
        <v>14.353013746429514</v>
      </c>
      <c r="AX723" s="770">
        <f t="shared" si="202"/>
        <v>19.124601927287831</v>
      </c>
      <c r="AY723" s="959">
        <v>0.21</v>
      </c>
      <c r="AZ723" s="896">
        <v>0.96</v>
      </c>
      <c r="BA723" s="896">
        <v>-14.719999999999999</v>
      </c>
      <c r="BB723" s="896">
        <v>-10.71</v>
      </c>
      <c r="BC723" s="896">
        <v>-10.220000000000001</v>
      </c>
      <c r="BE723" s="641">
        <v>2004</v>
      </c>
      <c r="BF723" s="922">
        <f t="shared" si="203"/>
        <v>1</v>
      </c>
      <c r="BG723" s="906">
        <v>2.2999999999999998</v>
      </c>
    </row>
    <row r="724" spans="1:59" ht="11.25" customHeight="1" x14ac:dyDescent="0.2">
      <c r="A724" s="895" t="s">
        <v>104</v>
      </c>
      <c r="B724" s="899" t="s">
        <v>105</v>
      </c>
      <c r="C724" s="957" t="s">
        <v>108</v>
      </c>
      <c r="D724" s="957" t="s">
        <v>4355</v>
      </c>
      <c r="E724" s="754">
        <v>32</v>
      </c>
      <c r="F724" s="1235">
        <v>89</v>
      </c>
      <c r="G724" s="1235" t="s">
        <v>106</v>
      </c>
      <c r="H724" s="1235" t="s">
        <v>106</v>
      </c>
      <c r="I724" s="889">
        <v>42.05</v>
      </c>
      <c r="J724" s="669">
        <f t="shared" si="190"/>
        <v>2.7586206896551726</v>
      </c>
      <c r="K724" s="908">
        <v>0.28999999999999998</v>
      </c>
      <c r="L724" s="911">
        <v>4</v>
      </c>
      <c r="M724" s="660">
        <f t="shared" si="191"/>
        <v>1.1599999999999999</v>
      </c>
      <c r="N724" s="894" t="s">
        <v>107</v>
      </c>
      <c r="O724" s="757">
        <v>0.27</v>
      </c>
      <c r="P724" s="885">
        <v>43773</v>
      </c>
      <c r="Q724" s="885">
        <v>43784</v>
      </c>
      <c r="R724" s="660">
        <f t="shared" si="192"/>
        <v>7.4074074074073932</v>
      </c>
      <c r="S724" s="721">
        <f>IF(INDEX(Historical!$D$7:$D$1379,MATCH(B724,Historical!$B$7:$B$1403,0))=0,"n/a",(INDEX(Historical!$C$7:$C$1381,MATCH(B724,Historical!$B$7:$B$1403,0))/INDEX(Historical!$D$7:$D$1379,MATCH(B724,Historical!$B$7:$B$1403,0))-1)*100)</f>
        <v>14.583333333333348</v>
      </c>
      <c r="T724" s="721">
        <f>IF(INDEX(Historical!$F$7:$F$1372,MATCH(B724,Historical!$B$7:$B$1403,0))=0,"n/a",((INDEX(Historical!$C$7:$C$1381,MATCH(B724,Historical!$B$7:$B$1403,0))/INDEX(Historical!$F$7:$F$1372,MATCH(B724,Historical!$B$7:$B$1403,0)))^(1/3)-1)*100)</f>
        <v>15.173720500186395</v>
      </c>
      <c r="U724" s="721">
        <f>IF(INDEX(Historical!$H$7:$H$1372,MATCH(B724,Historical!$B$7:$B$1403,0))=0,"n/a",((INDEX(Historical!$C$7:$C$1381,MATCH(B724,Historical!$B$7:$B$1403,0))/INDEX(Historical!$H$7:$H$1372,MATCH(B724,Historical!$B$7:$B$1403,0)))^(1/5)-1)*100)</f>
        <v>11.251379358678083</v>
      </c>
      <c r="V724" s="721">
        <f>IF(INDEX(Historical!$O$7:$O$1372,MATCH(B724,Historical!$B$7:$B$1403,0))=0,"n/a",((INDEX(Historical!$C$7:$C$1381,MATCH(B724,Historical!$B$7:$B$1403,0))/INDEX(Historical!$O$7:$O$1372,MATCH(B724,Historical!$B$7:$B$1403,0)))^(1/10)-1)*100)</f>
        <v>7.446762909991067</v>
      </c>
      <c r="W724" s="722">
        <f t="shared" si="193"/>
        <v>1.5109087659528535</v>
      </c>
      <c r="X724" s="723">
        <f t="shared" si="194"/>
        <v>1.0715599389217221</v>
      </c>
      <c r="Y724" s="900"/>
      <c r="Z724" s="669">
        <f t="shared" si="195"/>
        <v>32.49299719887955</v>
      </c>
      <c r="AA724" s="910">
        <f t="shared" si="196"/>
        <v>11.778711484593837</v>
      </c>
      <c r="AB724" s="911">
        <v>12</v>
      </c>
      <c r="AC724" s="889">
        <v>3.57</v>
      </c>
      <c r="AD724" s="889">
        <v>1.18</v>
      </c>
      <c r="AE724" s="889">
        <v>3.83</v>
      </c>
      <c r="AF724" s="889">
        <v>1.3</v>
      </c>
      <c r="AG724" s="889">
        <v>11.4</v>
      </c>
      <c r="AH724" s="889">
        <v>14.399999999999999</v>
      </c>
      <c r="AI724" s="889">
        <v>3</v>
      </c>
      <c r="AJ724" s="889">
        <v>10.5</v>
      </c>
      <c r="AK724" s="889">
        <v>10</v>
      </c>
      <c r="AL724" s="902">
        <v>1080</v>
      </c>
      <c r="AM724" s="896">
        <v>1.0999999999999999</v>
      </c>
      <c r="AN724" s="889">
        <v>0.16</v>
      </c>
      <c r="AO724" s="762">
        <f t="shared" si="197"/>
        <v>2.2312885637394189</v>
      </c>
      <c r="AP724" s="763">
        <f t="shared" si="198"/>
        <v>14.010000048333255</v>
      </c>
      <c r="AQ724" s="912">
        <f t="shared" si="199"/>
        <v>-17.504680456075473</v>
      </c>
      <c r="AR724" s="669">
        <f>INDEX(Historical!$C$7:$C$1381,MATCH(B724,Historical!$B$7:$B$1403,0))*IF(AH724="n/a",1.03,IF(AH724&lt;0,1.01,IF(AH724&gt;10,1.1,(1+AH724/100))))</f>
        <v>1.2100000000000002</v>
      </c>
      <c r="AS724" s="910">
        <f t="shared" si="200"/>
        <v>1.2463000000000002</v>
      </c>
      <c r="AT724" s="910">
        <f t="shared" si="189"/>
        <v>1.3709300000000002</v>
      </c>
      <c r="AU724" s="910">
        <f t="shared" si="189"/>
        <v>1.5080230000000003</v>
      </c>
      <c r="AV724" s="910">
        <f t="shared" si="189"/>
        <v>1.6588253000000006</v>
      </c>
      <c r="AW724" s="669">
        <f t="shared" si="201"/>
        <v>6.9940783000000017</v>
      </c>
      <c r="AX724" s="770">
        <f t="shared" si="202"/>
        <v>16.632766468489898</v>
      </c>
      <c r="AY724" s="959">
        <v>1.02</v>
      </c>
      <c r="AZ724" s="896">
        <v>0.42</v>
      </c>
      <c r="BA724" s="896">
        <v>-21.279999999999998</v>
      </c>
      <c r="BB724" s="896">
        <v>-15.25</v>
      </c>
      <c r="BC724" s="896">
        <v>-11.61</v>
      </c>
      <c r="BE724" s="641">
        <v>1988</v>
      </c>
      <c r="BF724" s="922">
        <f t="shared" si="203"/>
        <v>3</v>
      </c>
      <c r="BG724" s="906">
        <v>1.4000000000000001</v>
      </c>
    </row>
    <row r="725" spans="1:59" ht="11.25" customHeight="1" x14ac:dyDescent="0.2">
      <c r="A725" s="895" t="s">
        <v>781</v>
      </c>
      <c r="B725" s="899" t="s">
        <v>782</v>
      </c>
      <c r="C725" s="957" t="s">
        <v>131</v>
      </c>
      <c r="D725" s="957" t="s">
        <v>4344</v>
      </c>
      <c r="E725" s="754">
        <v>17</v>
      </c>
      <c r="F725" s="1235">
        <v>228</v>
      </c>
      <c r="G725" s="1235" t="s">
        <v>37</v>
      </c>
      <c r="H725" s="1235" t="s">
        <v>37</v>
      </c>
      <c r="I725" s="898">
        <v>139.78</v>
      </c>
      <c r="J725" s="669">
        <f t="shared" si="190"/>
        <v>2.9904135069394764</v>
      </c>
      <c r="K725" s="901">
        <v>1.0449999999999999</v>
      </c>
      <c r="L725" s="911">
        <v>4</v>
      </c>
      <c r="M725" s="660">
        <f t="shared" si="191"/>
        <v>4.18</v>
      </c>
      <c r="N725" s="894" t="s">
        <v>491</v>
      </c>
      <c r="O725" s="756">
        <v>0.96750000000000003</v>
      </c>
      <c r="P725" s="885">
        <v>43909</v>
      </c>
      <c r="Q725" s="885">
        <v>43936</v>
      </c>
      <c r="R725" s="660">
        <f t="shared" si="192"/>
        <v>8.010335917312652</v>
      </c>
      <c r="S725" s="721">
        <f>IF(INDEX(Historical!$D$7:$D$1379,MATCH(B725,Historical!$B$7:$B$1403,0))=0,"n/a",(INDEX(Historical!$C$7:$C$1381,MATCH(B725,Historical!$B$7:$B$1403,0))/INDEX(Historical!$D$7:$D$1379,MATCH(B725,Historical!$B$7:$B$1403,0))-1)*100)</f>
        <v>8.2679971489665114</v>
      </c>
      <c r="T725" s="721">
        <f>IF(INDEX(Historical!$F$7:$F$1372,MATCH(B725,Historical!$B$7:$B$1403,0))=0,"n/a",((INDEX(Historical!$C$7:$C$1381,MATCH(B725,Historical!$B$7:$B$1403,0))/INDEX(Historical!$F$7:$F$1372,MATCH(B725,Historical!$B$7:$B$1403,0)))^(1/3)-1)*100)</f>
        <v>8.5986337663978887</v>
      </c>
      <c r="U725" s="721">
        <f>IF(INDEX(Historical!$H$7:$H$1372,MATCH(B725,Historical!$B$7:$B$1403,0))=0,"n/a",((INDEX(Historical!$C$7:$C$1381,MATCH(B725,Historical!$B$7:$B$1403,0))/INDEX(Historical!$H$7:$H$1372,MATCH(B725,Historical!$B$7:$B$1403,0)))^(1/5)-1)*100)</f>
        <v>7.7882584537545485</v>
      </c>
      <c r="V725" s="721">
        <f>IF(INDEX(Historical!$O$7:$O$1372,MATCH(B725,Historical!$B$7:$B$1403,0))=0,"n/a",((INDEX(Historical!$C$7:$C$1381,MATCH(B725,Historical!$B$7:$B$1403,0))/INDEX(Historical!$O$7:$O$1372,MATCH(B725,Historical!$B$7:$B$1403,0)))^(1/10)-1)*100)</f>
        <v>9.5886102515285732</v>
      </c>
      <c r="W725" s="722">
        <f t="shared" si="193"/>
        <v>0.81224059060206133</v>
      </c>
      <c r="X725" s="723" t="str">
        <f t="shared" si="194"/>
        <v>n/a</v>
      </c>
      <c r="Y725" s="899"/>
      <c r="Z725" s="669">
        <f t="shared" si="195"/>
        <v>54.00516795865633</v>
      </c>
      <c r="AA725" s="910">
        <f t="shared" si="196"/>
        <v>18.059431524547804</v>
      </c>
      <c r="AB725" s="911">
        <v>12</v>
      </c>
      <c r="AC725" s="889">
        <v>7.74</v>
      </c>
      <c r="AD725" s="889">
        <v>1.52</v>
      </c>
      <c r="AE725" s="889">
        <v>3.59</v>
      </c>
      <c r="AF725" s="889">
        <v>2.37</v>
      </c>
      <c r="AG725" s="889">
        <v>16.100000000000001</v>
      </c>
      <c r="AH725" s="889">
        <v>-23.3</v>
      </c>
      <c r="AI725" s="889">
        <v>14.89</v>
      </c>
      <c r="AJ725" s="889">
        <v>-3.1</v>
      </c>
      <c r="AK725" s="889">
        <v>11.899999999999999</v>
      </c>
      <c r="AL725" s="902">
        <v>39770</v>
      </c>
      <c r="AM725" s="896">
        <v>0.1</v>
      </c>
      <c r="AN725" s="889">
        <v>1.6</v>
      </c>
      <c r="AO725" s="762">
        <f t="shared" si="197"/>
        <v>-7.2807595638537794</v>
      </c>
      <c r="AP725" s="763">
        <f t="shared" si="198"/>
        <v>10.778671960694025</v>
      </c>
      <c r="AQ725" s="912">
        <f t="shared" si="199"/>
        <v>37.922446345245135</v>
      </c>
      <c r="AR725" s="669">
        <f>INDEX(Historical!$C$7:$C$1381,MATCH(B725,Historical!$B$7:$B$1403,0))*IF(AH725="n/a",1.03,IF(AH725&lt;0,1.01,IF(AH725&gt;10,1.1,(1+AH725/100))))</f>
        <v>3.8354749999999997</v>
      </c>
      <c r="AS725" s="910">
        <f t="shared" si="200"/>
        <v>4.2190225000000003</v>
      </c>
      <c r="AT725" s="910">
        <f t="shared" si="189"/>
        <v>4.6409247500000008</v>
      </c>
      <c r="AU725" s="910">
        <f t="shared" si="189"/>
        <v>5.105017225000001</v>
      </c>
      <c r="AV725" s="910">
        <f t="shared" si="189"/>
        <v>5.6155189475000018</v>
      </c>
      <c r="AW725" s="669">
        <f t="shared" si="201"/>
        <v>23.415958422500005</v>
      </c>
      <c r="AX725" s="770">
        <f t="shared" si="202"/>
        <v>16.752009173343829</v>
      </c>
      <c r="AY725" s="959">
        <v>0.45</v>
      </c>
      <c r="AZ725" s="896">
        <v>17.2</v>
      </c>
      <c r="BA725" s="896">
        <v>-13.65</v>
      </c>
      <c r="BB725" s="896">
        <v>-9.6199999999999992</v>
      </c>
      <c r="BC725" s="896">
        <v>-3.17</v>
      </c>
      <c r="BE725" s="641">
        <v>2004</v>
      </c>
      <c r="BF725" s="922">
        <f t="shared" si="203"/>
        <v>1</v>
      </c>
      <c r="BG725" s="906">
        <v>4</v>
      </c>
    </row>
    <row r="726" spans="1:59" ht="11.25" customHeight="1" x14ac:dyDescent="0.2">
      <c r="A726" s="895" t="s">
        <v>3909</v>
      </c>
      <c r="B726" s="899" t="s">
        <v>3910</v>
      </c>
      <c r="C726" s="957" t="s">
        <v>178</v>
      </c>
      <c r="D726" s="957" t="s">
        <v>4353</v>
      </c>
      <c r="E726" s="754">
        <v>6</v>
      </c>
      <c r="F726" s="1235">
        <v>735</v>
      </c>
      <c r="G726" s="1235" t="s">
        <v>106</v>
      </c>
      <c r="H726" s="1235" t="s">
        <v>106</v>
      </c>
      <c r="I726" s="898">
        <v>12.29</v>
      </c>
      <c r="J726" s="669">
        <f t="shared" si="190"/>
        <v>21.724979658258746</v>
      </c>
      <c r="K726" s="901">
        <v>0.66749999999999998</v>
      </c>
      <c r="L726" s="911">
        <v>4</v>
      </c>
      <c r="M726" s="660">
        <f t="shared" si="191"/>
        <v>2.67</v>
      </c>
      <c r="N726" s="894" t="s">
        <v>457</v>
      </c>
      <c r="O726" s="756">
        <v>0.65249999999999997</v>
      </c>
      <c r="P726" s="890">
        <v>43315</v>
      </c>
      <c r="Q726" s="890">
        <v>43322</v>
      </c>
      <c r="R726" s="660">
        <f t="shared" si="192"/>
        <v>2.2988505747126458</v>
      </c>
      <c r="S726" s="721">
        <f>IF(INDEX(Historical!$D$7:$D$1379,MATCH(B726,Historical!$B$7:$B$1403,0))=0,"n/a",(INDEX(Historical!$C$7:$C$1381,MATCH(B726,Historical!$B$7:$B$1403,0))/INDEX(Historical!$D$7:$D$1379,MATCH(B726,Historical!$B$7:$B$1403,0))-1)*100)</f>
        <v>1.7142857142857126</v>
      </c>
      <c r="T726" s="721">
        <f>IF(INDEX(Historical!$F$7:$F$1372,MATCH(B726,Historical!$B$7:$B$1403,0))=0,"n/a",((INDEX(Historical!$C$7:$C$1381,MATCH(B726,Historical!$B$7:$B$1403,0))/INDEX(Historical!$F$7:$F$1372,MATCH(B726,Historical!$B$7:$B$1403,0)))^(1/3)-1)*100)</f>
        <v>7.3212782606484783</v>
      </c>
      <c r="U726" s="721">
        <f>IF(INDEX(Historical!$H$7:$H$1372,MATCH(B726,Historical!$B$7:$B$1403,0))=0,"n/a",((INDEX(Historical!$C$7:$C$1381,MATCH(B726,Historical!$B$7:$B$1403,0))/INDEX(Historical!$H$7:$H$1372,MATCH(B726,Historical!$B$7:$B$1403,0)))^(1/5)-1)*100)</f>
        <v>11.275456314137578</v>
      </c>
      <c r="V726" s="721" t="str">
        <f>IF(INDEX(Historical!$O$7:$O$1372,MATCH(B726,Historical!$B$7:$B$1403,0))=0,"n/a",((INDEX(Historical!$C$7:$C$1381,MATCH(B726,Historical!$B$7:$B$1403,0))/INDEX(Historical!$O$7:$O$1372,MATCH(B726,Historical!$B$7:$B$1403,0)))^(1/10)-1)*100)</f>
        <v>n/a</v>
      </c>
      <c r="W726" s="722" t="str">
        <f t="shared" si="193"/>
        <v>n/a</v>
      </c>
      <c r="X726" s="723">
        <f t="shared" si="194"/>
        <v>0.34481517780237242</v>
      </c>
      <c r="Y726" s="691" t="s">
        <v>4513</v>
      </c>
      <c r="Z726" s="669">
        <f t="shared" si="195"/>
        <v>121.91780821917808</v>
      </c>
      <c r="AA726" s="910">
        <f t="shared" si="196"/>
        <v>5.6118721461187215</v>
      </c>
      <c r="AB726" s="911">
        <v>12</v>
      </c>
      <c r="AC726" s="889">
        <v>2.19</v>
      </c>
      <c r="AD726" s="889" t="s">
        <v>136</v>
      </c>
      <c r="AE726" s="889">
        <v>0.08</v>
      </c>
      <c r="AF726" s="889">
        <v>2.95</v>
      </c>
      <c r="AG726" s="889">
        <v>39.4</v>
      </c>
      <c r="AH726" s="889">
        <v>178.8</v>
      </c>
      <c r="AI726" s="889">
        <v>10.77</v>
      </c>
      <c r="AJ726" s="889">
        <v>32.700000000000003</v>
      </c>
      <c r="AK726" s="889" t="s">
        <v>136</v>
      </c>
      <c r="AL726" s="902">
        <v>282.06</v>
      </c>
      <c r="AM726" s="896">
        <v>0.70000000000000007</v>
      </c>
      <c r="AN726" s="889">
        <v>6.35</v>
      </c>
      <c r="AO726" s="762">
        <f t="shared" si="197"/>
        <v>27.388563826277604</v>
      </c>
      <c r="AP726" s="763">
        <f t="shared" si="198"/>
        <v>33.000435972396325</v>
      </c>
      <c r="AQ726" s="912">
        <f t="shared" si="199"/>
        <v>-14.222450927348051</v>
      </c>
      <c r="AR726" s="669">
        <f>INDEX(Historical!$C$7:$C$1381,MATCH(B726,Historical!$B$7:$B$1403,0))*IF(AH726="n/a",1.03,IF(AH726&lt;0,1.01,IF(AH726&gt;10,1.1,(1+AH726/100))))</f>
        <v>2.9370000000000003</v>
      </c>
      <c r="AS726" s="910">
        <f t="shared" si="200"/>
        <v>3.2307000000000006</v>
      </c>
      <c r="AT726" s="910">
        <f t="shared" si="189"/>
        <v>3.3276210000000006</v>
      </c>
      <c r="AU726" s="910">
        <f t="shared" si="189"/>
        <v>3.4274496300000008</v>
      </c>
      <c r="AV726" s="910">
        <f t="shared" si="189"/>
        <v>3.5302731189000007</v>
      </c>
      <c r="AW726" s="669">
        <f t="shared" si="201"/>
        <v>16.453043748900004</v>
      </c>
      <c r="AX726" s="770">
        <f t="shared" si="202"/>
        <v>133.87342350610257</v>
      </c>
      <c r="AY726" s="959">
        <v>1.48</v>
      </c>
      <c r="AZ726" s="896">
        <v>-1.6</v>
      </c>
      <c r="BA726" s="896">
        <v>-40.17</v>
      </c>
      <c r="BB726" s="896">
        <v>-24.23</v>
      </c>
      <c r="BC726" s="896">
        <v>-27.92</v>
      </c>
      <c r="BE726" s="641">
        <v>2014</v>
      </c>
      <c r="BF726" s="922">
        <f t="shared" si="203"/>
        <v>0</v>
      </c>
      <c r="BG726" s="906">
        <v>4.5999999999999996</v>
      </c>
    </row>
    <row r="727" spans="1:59" ht="11.25" customHeight="1" x14ac:dyDescent="0.2">
      <c r="A727" s="887" t="s">
        <v>1665</v>
      </c>
      <c r="B727" s="899" t="s">
        <v>1666</v>
      </c>
      <c r="C727" s="957" t="s">
        <v>108</v>
      </c>
      <c r="D727" s="957" t="s">
        <v>4355</v>
      </c>
      <c r="E727" s="754">
        <v>9</v>
      </c>
      <c r="F727" s="1235">
        <v>532</v>
      </c>
      <c r="G727" s="1235" t="s">
        <v>106</v>
      </c>
      <c r="H727" s="1235" t="s">
        <v>106</v>
      </c>
      <c r="I727" s="898">
        <v>68.12</v>
      </c>
      <c r="J727" s="669">
        <f t="shared" si="190"/>
        <v>2.7598355842630649</v>
      </c>
      <c r="K727" s="901">
        <v>0.47</v>
      </c>
      <c r="L727" s="911">
        <v>4</v>
      </c>
      <c r="M727" s="660">
        <f t="shared" si="191"/>
        <v>1.88</v>
      </c>
      <c r="N727" s="894" t="s">
        <v>237</v>
      </c>
      <c r="O727" s="756">
        <v>0.46</v>
      </c>
      <c r="P727" s="885">
        <v>43867</v>
      </c>
      <c r="Q727" s="885">
        <v>43875</v>
      </c>
      <c r="R727" s="660">
        <f t="shared" si="192"/>
        <v>2.1739130434782505</v>
      </c>
      <c r="S727" s="721">
        <f>IF(INDEX(Historical!$D$7:$D$1379,MATCH(B727,Historical!$B$7:$B$1403,0))=0,"n/a",(INDEX(Historical!$C$7:$C$1381,MATCH(B727,Historical!$B$7:$B$1403,0))/INDEX(Historical!$D$7:$D$1379,MATCH(B727,Historical!$B$7:$B$1403,0))-1)*100)</f>
        <v>21.014492753623195</v>
      </c>
      <c r="T727" s="721">
        <f>IF(INDEX(Historical!$F$7:$F$1372,MATCH(B727,Historical!$B$7:$B$1403,0))=0,"n/a",((INDEX(Historical!$C$7:$C$1381,MATCH(B727,Historical!$B$7:$B$1403,0))/INDEX(Historical!$F$7:$F$1372,MATCH(B727,Historical!$B$7:$B$1403,0)))^(1/3)-1)*100)</f>
        <v>11.338072963188694</v>
      </c>
      <c r="U727" s="721">
        <f>IF(INDEX(Historical!$H$7:$H$1372,MATCH(B727,Historical!$B$7:$B$1403,0))=0,"n/a",((INDEX(Historical!$C$7:$C$1381,MATCH(B727,Historical!$B$7:$B$1403,0))/INDEX(Historical!$H$7:$H$1372,MATCH(B727,Historical!$B$7:$B$1403,0)))^(1/5)-1)*100)</f>
        <v>15.287049279414134</v>
      </c>
      <c r="V727" s="721">
        <f>IF(INDEX(Historical!$O$7:$O$1372,MATCH(B727,Historical!$B$7:$B$1403,0))=0,"n/a",((INDEX(Historical!$C$7:$C$1381,MATCH(B727,Historical!$B$7:$B$1403,0))/INDEX(Historical!$O$7:$O$1372,MATCH(B727,Historical!$B$7:$B$1403,0)))^(1/10)-1)*100)</f>
        <v>9.4008649990553685</v>
      </c>
      <c r="W727" s="722">
        <f t="shared" si="193"/>
        <v>1.6261321996380365</v>
      </c>
      <c r="X727" s="723">
        <f t="shared" si="194"/>
        <v>1.0057269262772457</v>
      </c>
      <c r="Y727" s="900"/>
      <c r="Z727" s="669">
        <f t="shared" si="195"/>
        <v>35.009310986964614</v>
      </c>
      <c r="AA727" s="910">
        <f t="shared" si="196"/>
        <v>12.685288640595903</v>
      </c>
      <c r="AB727" s="911">
        <v>12</v>
      </c>
      <c r="AC727" s="889">
        <v>5.37</v>
      </c>
      <c r="AD727" s="889">
        <v>1.06</v>
      </c>
      <c r="AE727" s="889">
        <v>3.91</v>
      </c>
      <c r="AF727" s="889">
        <v>0.99</v>
      </c>
      <c r="AG727" s="889">
        <v>7.7</v>
      </c>
      <c r="AH727" s="889">
        <v>26.8</v>
      </c>
      <c r="AI727" s="889">
        <v>14.649999999999999</v>
      </c>
      <c r="AJ727" s="889">
        <v>15.2</v>
      </c>
      <c r="AK727" s="889">
        <v>12</v>
      </c>
      <c r="AL727" s="902">
        <v>2310</v>
      </c>
      <c r="AM727" s="896">
        <v>1.3</v>
      </c>
      <c r="AN727" s="889">
        <v>0.35</v>
      </c>
      <c r="AO727" s="762">
        <f t="shared" si="197"/>
        <v>5.3615962230812961</v>
      </c>
      <c r="AP727" s="763">
        <f t="shared" si="198"/>
        <v>18.046884863677199</v>
      </c>
      <c r="AQ727" s="912">
        <f t="shared" si="199"/>
        <v>-25.2903821328057</v>
      </c>
      <c r="AR727" s="669">
        <f>INDEX(Historical!$C$7:$C$1381,MATCH(B727,Historical!$B$7:$B$1403,0))*IF(AH727="n/a",1.03,IF(AH727&lt;0,1.01,IF(AH727&gt;10,1.1,(1+AH727/100))))</f>
        <v>1.837</v>
      </c>
      <c r="AS727" s="910">
        <f t="shared" si="200"/>
        <v>2.0207000000000002</v>
      </c>
      <c r="AT727" s="910">
        <f t="shared" ref="AT727:AV746" si="204">IF($AK727="n/a",1.03*AS727,IF($AK727&lt;0,1.01*AS727,IF($AK727&gt;10,1.1*AS727,(1+$AK727/100)*AS727)))</f>
        <v>2.2227700000000006</v>
      </c>
      <c r="AU727" s="910">
        <f t="shared" si="204"/>
        <v>2.4450470000000006</v>
      </c>
      <c r="AV727" s="910">
        <f t="shared" si="204"/>
        <v>2.6895517000000009</v>
      </c>
      <c r="AW727" s="669">
        <f t="shared" si="201"/>
        <v>11.215068700000002</v>
      </c>
      <c r="AX727" s="770">
        <f t="shared" si="202"/>
        <v>16.463694509688786</v>
      </c>
      <c r="AY727" s="959">
        <v>1.28</v>
      </c>
      <c r="AZ727" s="896">
        <v>6.59</v>
      </c>
      <c r="BA727" s="896">
        <v>-22.68</v>
      </c>
      <c r="BB727" s="896">
        <v>-17.34</v>
      </c>
      <c r="BC727" s="896">
        <v>-12.23</v>
      </c>
      <c r="BE727" s="641">
        <v>2012</v>
      </c>
      <c r="BF727" s="922">
        <f t="shared" si="203"/>
        <v>0</v>
      </c>
      <c r="BG727" s="906">
        <v>1.2</v>
      </c>
    </row>
    <row r="728" spans="1:59" ht="11.25" customHeight="1" x14ac:dyDescent="0.2">
      <c r="A728" s="887" t="s">
        <v>4206</v>
      </c>
      <c r="B728" s="899" t="s">
        <v>3907</v>
      </c>
      <c r="C728" s="957" t="s">
        <v>112</v>
      </c>
      <c r="D728" s="957" t="s">
        <v>1224</v>
      </c>
      <c r="E728" s="754">
        <v>6</v>
      </c>
      <c r="F728" s="1235">
        <v>762</v>
      </c>
      <c r="G728" s="1102" t="s">
        <v>106</v>
      </c>
      <c r="H728" s="1102" t="s">
        <v>106</v>
      </c>
      <c r="I728" s="903">
        <v>79.430000000000007</v>
      </c>
      <c r="J728" s="669">
        <f t="shared" si="190"/>
        <v>1.1582525494145788</v>
      </c>
      <c r="K728" s="908">
        <v>0.23</v>
      </c>
      <c r="L728" s="641">
        <v>4</v>
      </c>
      <c r="M728" s="660">
        <f t="shared" si="191"/>
        <v>0.92</v>
      </c>
      <c r="N728" s="641" t="s">
        <v>412</v>
      </c>
      <c r="O728" s="757">
        <v>0.22</v>
      </c>
      <c r="P728" s="650">
        <v>43648</v>
      </c>
      <c r="Q728" s="650">
        <v>43671</v>
      </c>
      <c r="R728" s="660">
        <f t="shared" si="192"/>
        <v>4.5454545454545494</v>
      </c>
      <c r="S728" s="721">
        <f>IF(INDEX(Historical!$D$7:$D$1379,MATCH(B728,Historical!$B$7:$B$1403,0))=0,"n/a",(INDEX(Historical!$C$7:$C$1381,MATCH(B728,Historical!$B$7:$B$1403,0))/INDEX(Historical!$D$7:$D$1379,MATCH(B728,Historical!$B$7:$B$1403,0))-1)*100)</f>
        <v>4.6511627906976827</v>
      </c>
      <c r="T728" s="721">
        <f>IF(INDEX(Historical!$F$7:$F$1372,MATCH(B728,Historical!$B$7:$B$1403,0))=0,"n/a",((INDEX(Historical!$C$7:$C$1381,MATCH(B728,Historical!$B$7:$B$1403,0))/INDEX(Historical!$F$7:$F$1372,MATCH(B728,Historical!$B$7:$B$1403,0)))^(1/3)-1)*100)</f>
        <v>9.7938124280034131</v>
      </c>
      <c r="U728" s="721">
        <f>IF(INDEX(Historical!$H$7:$H$1372,MATCH(B728,Historical!$B$7:$B$1403,0))=0,"n/a",((INDEX(Historical!$C$7:$C$1381,MATCH(B728,Historical!$B$7:$B$1403,0))/INDEX(Historical!$H$7:$H$1372,MATCH(B728,Historical!$B$7:$B$1403,0)))^(1/5)-1)*100)</f>
        <v>11.17146479648663</v>
      </c>
      <c r="V728" s="721">
        <f>IF(INDEX(Historical!$O$7:$O$1372,MATCH(B728,Historical!$B$7:$B$1403,0))=0,"n/a",((INDEX(Historical!$C$7:$C$1381,MATCH(B728,Historical!$B$7:$B$1403,0))/INDEX(Historical!$O$7:$O$1372,MATCH(B728,Historical!$B$7:$B$1403,0)))^(1/10)-1)*100)</f>
        <v>8.4471771197698544</v>
      </c>
      <c r="W728" s="722">
        <f t="shared" si="193"/>
        <v>1.3225086485212707</v>
      </c>
      <c r="X728" s="723">
        <f t="shared" si="194"/>
        <v>0.53708965367724182</v>
      </c>
      <c r="Y728" s="899"/>
      <c r="Z728" s="669">
        <f t="shared" si="195"/>
        <v>30.872483221476511</v>
      </c>
      <c r="AA728" s="910">
        <f t="shared" si="196"/>
        <v>26.654362416107386</v>
      </c>
      <c r="AB728" s="1235">
        <v>12</v>
      </c>
      <c r="AC728" s="903">
        <v>2.98</v>
      </c>
      <c r="AD728" s="903">
        <v>5.32</v>
      </c>
      <c r="AE728" s="903">
        <v>3.09</v>
      </c>
      <c r="AF728" s="903">
        <v>4.03</v>
      </c>
      <c r="AG728" s="903">
        <v>13.900000000000002</v>
      </c>
      <c r="AH728" s="903">
        <v>37.4</v>
      </c>
      <c r="AI728" s="903">
        <v>12.389999999999999</v>
      </c>
      <c r="AJ728" s="903">
        <v>20.8</v>
      </c>
      <c r="AK728" s="903">
        <v>5</v>
      </c>
      <c r="AL728" s="903">
        <v>3520</v>
      </c>
      <c r="AM728" s="903">
        <v>0.2</v>
      </c>
      <c r="AN728" s="903">
        <v>0</v>
      </c>
      <c r="AO728" s="762">
        <f t="shared" si="197"/>
        <v>-14.324645070206177</v>
      </c>
      <c r="AP728" s="763">
        <f t="shared" si="198"/>
        <v>12.329717345901209</v>
      </c>
      <c r="AQ728" s="912">
        <f t="shared" si="199"/>
        <v>118.4969672171043</v>
      </c>
      <c r="AR728" s="669">
        <f>INDEX(Historical!$C$7:$C$1381,MATCH(B728,Historical!$B$7:$B$1403,0))*IF(AH728="n/a",1.03,IF(AH728&lt;0,1.01,IF(AH728&gt;10,1.1,(1+AH728/100))))</f>
        <v>0.9900000000000001</v>
      </c>
      <c r="AS728" s="910">
        <f t="shared" si="200"/>
        <v>1.0890000000000002</v>
      </c>
      <c r="AT728" s="910">
        <f t="shared" si="204"/>
        <v>1.1434500000000003</v>
      </c>
      <c r="AU728" s="910">
        <f t="shared" si="204"/>
        <v>1.2006225000000004</v>
      </c>
      <c r="AV728" s="910">
        <f t="shared" si="204"/>
        <v>1.2606536250000004</v>
      </c>
      <c r="AW728" s="669">
        <f t="shared" si="201"/>
        <v>5.6837261250000015</v>
      </c>
      <c r="AX728" s="770">
        <f t="shared" si="202"/>
        <v>7.1556416026690179</v>
      </c>
      <c r="AY728" s="750">
        <v>1.3</v>
      </c>
      <c r="AZ728" s="906">
        <v>42.35</v>
      </c>
      <c r="BA728" s="906">
        <v>-9.99</v>
      </c>
      <c r="BB728" s="906">
        <v>-4.1099999999999994</v>
      </c>
      <c r="BC728" s="906">
        <v>9.26</v>
      </c>
      <c r="BE728" s="641">
        <v>2014</v>
      </c>
      <c r="BF728" s="922">
        <f t="shared" si="203"/>
        <v>0</v>
      </c>
      <c r="BG728" s="906">
        <v>11.3</v>
      </c>
    </row>
    <row r="729" spans="1:59" ht="11.25" customHeight="1" x14ac:dyDescent="0.2">
      <c r="A729" s="887" t="s">
        <v>1680</v>
      </c>
      <c r="B729" s="899" t="s">
        <v>1681</v>
      </c>
      <c r="C729" s="957" t="s">
        <v>4335</v>
      </c>
      <c r="D729" s="957" t="s">
        <v>4336</v>
      </c>
      <c r="E729" s="754">
        <v>10</v>
      </c>
      <c r="F729" s="1235">
        <v>429</v>
      </c>
      <c r="G729" s="1235" t="s">
        <v>106</v>
      </c>
      <c r="H729" s="1235" t="s">
        <v>106</v>
      </c>
      <c r="I729" s="898">
        <v>27.98</v>
      </c>
      <c r="J729" s="669">
        <f t="shared" si="190"/>
        <v>5.1465332380271622</v>
      </c>
      <c r="K729" s="901">
        <v>0.12</v>
      </c>
      <c r="L729" s="911">
        <v>12</v>
      </c>
      <c r="M729" s="660">
        <f t="shared" si="191"/>
        <v>1.44</v>
      </c>
      <c r="N729" s="894" t="s">
        <v>1054</v>
      </c>
      <c r="O729" s="756">
        <v>0.119167</v>
      </c>
      <c r="P729" s="885">
        <v>43888</v>
      </c>
      <c r="Q729" s="885">
        <v>43935</v>
      </c>
      <c r="R729" s="660">
        <f t="shared" si="192"/>
        <v>0.69901902372301095</v>
      </c>
      <c r="S729" s="721">
        <f>IF(INDEX(Historical!$D$7:$D$1379,MATCH(B729,Historical!$B$7:$B$1403,0))=0,"n/a",(INDEX(Historical!$C$7:$C$1381,MATCH(B729,Historical!$B$7:$B$1403,0))/INDEX(Historical!$D$7:$D$1379,MATCH(B729,Historical!$B$7:$B$1403,0))-1)*100)</f>
        <v>0.66901408450703581</v>
      </c>
      <c r="T729" s="721">
        <f>IF(INDEX(Historical!$F$7:$F$1372,MATCH(B729,Historical!$B$7:$B$1403,0))=0,"n/a",((INDEX(Historical!$C$7:$C$1381,MATCH(B729,Historical!$B$7:$B$1403,0))/INDEX(Historical!$F$7:$F$1372,MATCH(B729,Historical!$B$7:$B$1403,0)))^(1/3)-1)*100)</f>
        <v>0.91905129840876842</v>
      </c>
      <c r="U729" s="721">
        <f>IF(INDEX(Historical!$H$7:$H$1372,MATCH(B729,Historical!$B$7:$B$1403,0))=0,"n/a",((INDEX(Historical!$C$7:$C$1381,MATCH(B729,Historical!$B$7:$B$1403,0))/INDEX(Historical!$H$7:$H$1372,MATCH(B729,Historical!$B$7:$B$1403,0)))^(1/5)-1)*100)</f>
        <v>2.2338786990910187</v>
      </c>
      <c r="V729" s="721" t="str">
        <f>IF(INDEX(Historical!$O$7:$O$1372,MATCH(B729,Historical!$B$7:$B$1403,0))=0,"n/a",((INDEX(Historical!$C$7:$C$1381,MATCH(B729,Historical!$B$7:$B$1403,0))/INDEX(Historical!$O$7:$O$1372,MATCH(B729,Historical!$B$7:$B$1403,0)))^(1/10)-1)*100)</f>
        <v>n/a</v>
      </c>
      <c r="W729" s="722" t="str">
        <f t="shared" si="193"/>
        <v>n/a</v>
      </c>
      <c r="X729" s="723">
        <f t="shared" si="194"/>
        <v>8.3665868879813421E-2</v>
      </c>
      <c r="Y729" s="900"/>
      <c r="Z729" s="669">
        <f t="shared" si="195"/>
        <v>423.5294117647058</v>
      </c>
      <c r="AA729" s="910">
        <f t="shared" si="196"/>
        <v>82.294117647058812</v>
      </c>
      <c r="AB729" s="911">
        <v>12</v>
      </c>
      <c r="AC729" s="889">
        <v>0.34</v>
      </c>
      <c r="AD729" s="889">
        <v>11.65</v>
      </c>
      <c r="AE729" s="889">
        <v>10.220000000000001</v>
      </c>
      <c r="AF729" s="889">
        <v>1.68</v>
      </c>
      <c r="AG729" s="889">
        <v>2.2999999999999998</v>
      </c>
      <c r="AH729" s="891">
        <v>-56.100000000000009</v>
      </c>
      <c r="AI729" s="891">
        <v>24.41</v>
      </c>
      <c r="AJ729" s="889">
        <v>26.700000000000003</v>
      </c>
      <c r="AK729" s="889">
        <v>7.0000000000000009</v>
      </c>
      <c r="AL729" s="902">
        <v>4150</v>
      </c>
      <c r="AM729" s="896">
        <v>0.2</v>
      </c>
      <c r="AN729" s="889">
        <v>0.74</v>
      </c>
      <c r="AO729" s="762">
        <f t="shared" si="197"/>
        <v>-74.913705709940629</v>
      </c>
      <c r="AP729" s="763">
        <f t="shared" si="198"/>
        <v>7.3804119371181809</v>
      </c>
      <c r="AQ729" s="912">
        <f t="shared" si="199"/>
        <v>147.88359064247055</v>
      </c>
      <c r="AR729" s="669">
        <f>INDEX(Historical!$C$7:$C$1381,MATCH(B729,Historical!$B$7:$B$1403,0))*IF(AH729="n/a",1.03,IF(AH729&lt;0,1.01,IF(AH729&gt;10,1.1,(1+AH729/100))))</f>
        <v>1.4437949999999999</v>
      </c>
      <c r="AS729" s="910">
        <f t="shared" si="200"/>
        <v>1.5881745</v>
      </c>
      <c r="AT729" s="910">
        <f t="shared" si="204"/>
        <v>1.6993467150000001</v>
      </c>
      <c r="AU729" s="910">
        <f t="shared" si="204"/>
        <v>1.8183009850500003</v>
      </c>
      <c r="AV729" s="910">
        <f t="shared" si="204"/>
        <v>1.9455820540035005</v>
      </c>
      <c r="AW729" s="669">
        <f t="shared" si="201"/>
        <v>8.4951992540535013</v>
      </c>
      <c r="AX729" s="770">
        <f t="shared" si="202"/>
        <v>30.3616842532291</v>
      </c>
      <c r="AY729" s="959">
        <v>0.96</v>
      </c>
      <c r="AZ729" s="896">
        <v>3.09</v>
      </c>
      <c r="BA729" s="896">
        <v>-16.43</v>
      </c>
      <c r="BB729" s="896">
        <v>-12.43</v>
      </c>
      <c r="BC729" s="896">
        <v>-8.4599999999999991</v>
      </c>
      <c r="BE729" s="641">
        <v>2011</v>
      </c>
      <c r="BF729" s="922">
        <f t="shared" si="203"/>
        <v>0</v>
      </c>
      <c r="BG729" s="906">
        <v>1.2</v>
      </c>
    </row>
    <row r="730" spans="1:59" ht="11.25" customHeight="1" x14ac:dyDescent="0.2">
      <c r="A730" s="895" t="s">
        <v>3819</v>
      </c>
      <c r="B730" s="899" t="s">
        <v>3820</v>
      </c>
      <c r="C730" s="957" t="s">
        <v>246</v>
      </c>
      <c r="D730" s="957" t="s">
        <v>4369</v>
      </c>
      <c r="E730" s="754">
        <v>6</v>
      </c>
      <c r="F730" s="1235">
        <v>755</v>
      </c>
      <c r="G730" s="1235" t="s">
        <v>106</v>
      </c>
      <c r="H730" s="1235" t="s">
        <v>106</v>
      </c>
      <c r="I730" s="898">
        <v>10.98</v>
      </c>
      <c r="J730" s="669">
        <f t="shared" si="190"/>
        <v>8.3788706739526422</v>
      </c>
      <c r="K730" s="901">
        <v>0.23</v>
      </c>
      <c r="L730" s="911">
        <v>4</v>
      </c>
      <c r="M730" s="660">
        <f t="shared" si="191"/>
        <v>0.92</v>
      </c>
      <c r="N730" s="894" t="s">
        <v>991</v>
      </c>
      <c r="O730" s="756">
        <v>0.22</v>
      </c>
      <c r="P730" s="885">
        <v>43600</v>
      </c>
      <c r="Q730" s="885">
        <v>43615</v>
      </c>
      <c r="R730" s="660">
        <f t="shared" si="192"/>
        <v>4.5454545454545494</v>
      </c>
      <c r="S730" s="721">
        <f>IF(INDEX(Historical!$D$7:$D$1379,MATCH(B730,Historical!$B$7:$B$1403,0))=0,"n/a",(INDEX(Historical!$C$7:$C$1381,MATCH(B730,Historical!$B$7:$B$1403,0))/INDEX(Historical!$D$7:$D$1379,MATCH(B730,Historical!$B$7:$B$1403,0))-1)*100)</f>
        <v>4.5977011494252817</v>
      </c>
      <c r="T730" s="721">
        <f>IF(INDEX(Historical!$F$7:$F$1372,MATCH(B730,Historical!$B$7:$B$1403,0))=0,"n/a",((INDEX(Historical!$C$7:$C$1381,MATCH(B730,Historical!$B$7:$B$1403,0))/INDEX(Historical!$F$7:$F$1372,MATCH(B730,Historical!$B$7:$B$1403,0)))^(1/3)-1)*100)</f>
        <v>7.1362787323828947</v>
      </c>
      <c r="U730" s="721">
        <f>IF(INDEX(Historical!$H$7:$H$1372,MATCH(B730,Historical!$B$7:$B$1403,0))=0,"n/a",((INDEX(Historical!$C$7:$C$1381,MATCH(B730,Historical!$B$7:$B$1403,0))/INDEX(Historical!$H$7:$H$1372,MATCH(B730,Historical!$B$7:$B$1403,0)))^(1/5)-1)*100)</f>
        <v>11.417421769734171</v>
      </c>
      <c r="V730" s="721" t="str">
        <f>IF(INDEX(Historical!$O$7:$O$1372,MATCH(B730,Historical!$B$7:$B$1403,0))=0,"n/a",((INDEX(Historical!$C$7:$C$1381,MATCH(B730,Historical!$B$7:$B$1403,0))/INDEX(Historical!$O$7:$O$1372,MATCH(B730,Historical!$B$7:$B$1403,0)))^(1/10)-1)*100)</f>
        <v>n/a</v>
      </c>
      <c r="W730" s="722" t="str">
        <f t="shared" si="193"/>
        <v>n/a</v>
      </c>
      <c r="X730" s="723">
        <f t="shared" si="194"/>
        <v>2.8543554424335427</v>
      </c>
      <c r="Y730" s="682"/>
      <c r="Z730" s="669">
        <f t="shared" si="195"/>
        <v>224.39024390243904</v>
      </c>
      <c r="AA730" s="910">
        <f t="shared" si="196"/>
        <v>26.780487804878053</v>
      </c>
      <c r="AB730" s="911">
        <v>12</v>
      </c>
      <c r="AC730" s="889">
        <v>0.41</v>
      </c>
      <c r="AD730" s="889" t="s">
        <v>136</v>
      </c>
      <c r="AE730" s="889">
        <v>1.65</v>
      </c>
      <c r="AF730" s="889">
        <v>2.52</v>
      </c>
      <c r="AG730" s="889">
        <v>9.6</v>
      </c>
      <c r="AH730" s="889">
        <v>38.800000000000004</v>
      </c>
      <c r="AI730" s="889">
        <v>-1.5699999999999998</v>
      </c>
      <c r="AJ730" s="889">
        <v>4</v>
      </c>
      <c r="AK730" s="889">
        <v>-9.85</v>
      </c>
      <c r="AL730" s="902">
        <v>2020</v>
      </c>
      <c r="AM730" s="896">
        <v>0.5</v>
      </c>
      <c r="AN730" s="889">
        <v>3.24</v>
      </c>
      <c r="AO730" s="762">
        <f t="shared" si="197"/>
        <v>-6.9841953611912402</v>
      </c>
      <c r="AP730" s="763">
        <f t="shared" si="198"/>
        <v>19.796292443686813</v>
      </c>
      <c r="AQ730" s="912">
        <f t="shared" si="199"/>
        <v>73.188181875852649</v>
      </c>
      <c r="AR730" s="669">
        <f>INDEX(Historical!$C$7:$C$1381,MATCH(B730,Historical!$B$7:$B$1403,0))*IF(AH730="n/a",1.03,IF(AH730&lt;0,1.01,IF(AH730&gt;10,1.1,(1+AH730/100))))</f>
        <v>1.0010000000000001</v>
      </c>
      <c r="AS730" s="910">
        <f t="shared" si="200"/>
        <v>1.0110100000000002</v>
      </c>
      <c r="AT730" s="910">
        <f t="shared" si="204"/>
        <v>1.0211201000000003</v>
      </c>
      <c r="AU730" s="910">
        <f t="shared" si="204"/>
        <v>1.0313313010000003</v>
      </c>
      <c r="AV730" s="910">
        <f t="shared" si="204"/>
        <v>1.0416446140100002</v>
      </c>
      <c r="AW730" s="669">
        <f t="shared" si="201"/>
        <v>5.1061060150100008</v>
      </c>
      <c r="AX730" s="770">
        <f t="shared" si="202"/>
        <v>46.503697768761391</v>
      </c>
      <c r="AY730" s="959">
        <v>1.27</v>
      </c>
      <c r="AZ730" s="896">
        <v>5.6800000000000006</v>
      </c>
      <c r="BA730" s="896">
        <v>-44.35</v>
      </c>
      <c r="BB730" s="896">
        <v>-19.78</v>
      </c>
      <c r="BC730" s="896">
        <v>-26.76</v>
      </c>
      <c r="BE730" s="641">
        <v>2014</v>
      </c>
      <c r="BF730" s="922">
        <f t="shared" si="203"/>
        <v>0</v>
      </c>
      <c r="BG730" s="906">
        <v>1.9</v>
      </c>
    </row>
    <row r="731" spans="1:59" s="796" customFormat="1" ht="11.25" customHeight="1" x14ac:dyDescent="0.2">
      <c r="A731" s="777" t="s">
        <v>1621</v>
      </c>
      <c r="B731" s="804" t="s">
        <v>1622</v>
      </c>
      <c r="C731" s="957" t="s">
        <v>108</v>
      </c>
      <c r="D731" s="957" t="s">
        <v>4355</v>
      </c>
      <c r="E731" s="778">
        <v>7</v>
      </c>
      <c r="F731" s="1235">
        <v>689</v>
      </c>
      <c r="G731" s="1234" t="s">
        <v>115</v>
      </c>
      <c r="H731" s="1234" t="s">
        <v>115</v>
      </c>
      <c r="I731" s="779">
        <v>32.869999999999997</v>
      </c>
      <c r="J731" s="780">
        <f t="shared" si="190"/>
        <v>3.4073623364770316</v>
      </c>
      <c r="K731" s="781">
        <v>0.28000000000000003</v>
      </c>
      <c r="L731" s="782">
        <v>4</v>
      </c>
      <c r="M731" s="783">
        <f t="shared" si="191"/>
        <v>1.1200000000000001</v>
      </c>
      <c r="N731" s="784" t="s">
        <v>168</v>
      </c>
      <c r="O731" s="785">
        <v>0.27</v>
      </c>
      <c r="P731" s="786">
        <v>43775</v>
      </c>
      <c r="Q731" s="786">
        <v>43790</v>
      </c>
      <c r="R731" s="783">
        <f t="shared" si="192"/>
        <v>3.7037037037037068</v>
      </c>
      <c r="S731" s="721">
        <f>IF(INDEX(Historical!$D$7:$D$1379,MATCH(B731,Historical!$B$7:$B$1403,0))=0,"n/a",(INDEX(Historical!$C$7:$C$1381,MATCH(B731,Historical!$B$7:$B$1403,0))/INDEX(Historical!$D$7:$D$1379,MATCH(B731,Historical!$B$7:$B$1403,0))-1)*100)</f>
        <v>10.1010101010101</v>
      </c>
      <c r="T731" s="721">
        <f>IF(INDEX(Historical!$F$7:$F$1372,MATCH(B731,Historical!$B$7:$B$1403,0))=0,"n/a",((INDEX(Historical!$C$7:$C$1381,MATCH(B731,Historical!$B$7:$B$1403,0))/INDEX(Historical!$F$7:$F$1372,MATCH(B731,Historical!$B$7:$B$1403,0)))^(1/3)-1)*100)</f>
        <v>12.282461348995731</v>
      </c>
      <c r="U731" s="721">
        <f>IF(INDEX(Historical!$H$7:$H$1372,MATCH(B731,Historical!$B$7:$B$1403,0))=0,"n/a",((INDEX(Historical!$C$7:$C$1381,MATCH(B731,Historical!$B$7:$B$1403,0))/INDEX(Historical!$H$7:$H$1372,MATCH(B731,Historical!$B$7:$B$1403,0)))^(1/5)-1)*100)</f>
        <v>9.8964129213460872</v>
      </c>
      <c r="V731" s="721">
        <f>IF(INDEX(Historical!$O$7:$O$1372,MATCH(B731,Historical!$B$7:$B$1403,0))=0,"n/a",((INDEX(Historical!$C$7:$C$1381,MATCH(B731,Historical!$B$7:$B$1403,0))/INDEX(Historical!$O$7:$O$1372,MATCH(B731,Historical!$B$7:$B$1403,0)))^(1/10)-1)*100)</f>
        <v>1.7100498245471885</v>
      </c>
      <c r="W731" s="722">
        <f t="shared" si="193"/>
        <v>5.7872073545965836</v>
      </c>
      <c r="X731" s="723">
        <f t="shared" si="194"/>
        <v>0.77924511191701473</v>
      </c>
      <c r="Y731" s="801"/>
      <c r="Z731" s="780">
        <f t="shared" si="195"/>
        <v>38.095238095238102</v>
      </c>
      <c r="AA731" s="788">
        <f t="shared" si="196"/>
        <v>11.180272108843537</v>
      </c>
      <c r="AB731" s="782">
        <v>12</v>
      </c>
      <c r="AC731" s="789">
        <v>2.94</v>
      </c>
      <c r="AD731" s="789">
        <v>1.1200000000000001</v>
      </c>
      <c r="AE731" s="789">
        <v>4.17</v>
      </c>
      <c r="AF731" s="789">
        <v>1.1399999999999999</v>
      </c>
      <c r="AG731" s="789">
        <v>10.299999999999999</v>
      </c>
      <c r="AH731" s="789">
        <v>25</v>
      </c>
      <c r="AI731" s="789">
        <v>5.1100000000000003</v>
      </c>
      <c r="AJ731" s="789">
        <v>12.7</v>
      </c>
      <c r="AK731" s="789">
        <v>10</v>
      </c>
      <c r="AL731" s="790">
        <v>1310</v>
      </c>
      <c r="AM731" s="791">
        <v>0.1</v>
      </c>
      <c r="AN731" s="789">
        <v>0.12</v>
      </c>
      <c r="AO731" s="792">
        <f t="shared" si="197"/>
        <v>2.1235031489795819</v>
      </c>
      <c r="AP731" s="793">
        <f t="shared" si="198"/>
        <v>13.303775257823119</v>
      </c>
      <c r="AQ731" s="794">
        <f t="shared" si="199"/>
        <v>-24.735989996452766</v>
      </c>
      <c r="AR731" s="669">
        <f>INDEX(Historical!$C$7:$C$1381,MATCH(B731,Historical!$B$7:$B$1403,0))*IF(AH731="n/a",1.03,IF(AH731&lt;0,1.01,IF(AH731&gt;10,1.1,(1+AH731/100))))</f>
        <v>1.1990000000000003</v>
      </c>
      <c r="AS731" s="788">
        <f t="shared" si="200"/>
        <v>1.2602689000000002</v>
      </c>
      <c r="AT731" s="788">
        <f t="shared" si="204"/>
        <v>1.3862957900000004</v>
      </c>
      <c r="AU731" s="788">
        <f t="shared" si="204"/>
        <v>1.5249253690000004</v>
      </c>
      <c r="AV731" s="788">
        <f t="shared" si="204"/>
        <v>1.6774179059000005</v>
      </c>
      <c r="AW731" s="780">
        <f t="shared" si="201"/>
        <v>7.047907964900002</v>
      </c>
      <c r="AX731" s="795">
        <f t="shared" si="202"/>
        <v>21.441764420139954</v>
      </c>
      <c r="AY731" s="960">
        <v>0.63</v>
      </c>
      <c r="AZ731" s="791">
        <v>-1.29</v>
      </c>
      <c r="BA731" s="791">
        <v>-21.19</v>
      </c>
      <c r="BB731" s="791">
        <v>-15.809999999999999</v>
      </c>
      <c r="BC731" s="791">
        <v>-12.45</v>
      </c>
      <c r="BD731" s="933"/>
      <c r="BE731" s="641">
        <v>2013</v>
      </c>
      <c r="BF731" s="922">
        <f t="shared" si="203"/>
        <v>0</v>
      </c>
      <c r="BG731" s="847">
        <v>1.3</v>
      </c>
    </row>
    <row r="732" spans="1:59" ht="11.25" customHeight="1" x14ac:dyDescent="0.2">
      <c r="A732" s="904" t="s">
        <v>4028</v>
      </c>
      <c r="B732" s="899" t="s">
        <v>4029</v>
      </c>
      <c r="C732" s="957" t="s">
        <v>108</v>
      </c>
      <c r="D732" s="957" t="s">
        <v>4347</v>
      </c>
      <c r="E732" s="754">
        <v>7</v>
      </c>
      <c r="F732" s="1235">
        <v>722</v>
      </c>
      <c r="G732" s="1235" t="s">
        <v>106</v>
      </c>
      <c r="H732" s="1235" t="s">
        <v>106</v>
      </c>
      <c r="I732" s="898">
        <v>21.68</v>
      </c>
      <c r="J732" s="669">
        <f t="shared" si="190"/>
        <v>2.9520295202952034</v>
      </c>
      <c r="K732" s="901">
        <v>0.16</v>
      </c>
      <c r="L732" s="911">
        <v>4</v>
      </c>
      <c r="M732" s="660">
        <f t="shared" si="191"/>
        <v>0.64</v>
      </c>
      <c r="N732" s="894" t="s">
        <v>148</v>
      </c>
      <c r="O732" s="756">
        <v>0.15</v>
      </c>
      <c r="P732" s="885">
        <v>43874</v>
      </c>
      <c r="Q732" s="885">
        <v>43905</v>
      </c>
      <c r="R732" s="660">
        <f t="shared" si="192"/>
        <v>6.6666666666666732</v>
      </c>
      <c r="S732" s="721">
        <f>IF(INDEX(Historical!$D$7:$D$1379,MATCH(B732,Historical!$B$7:$B$1403,0))=0,"n/a",(INDEX(Historical!$C$7:$C$1381,MATCH(B732,Historical!$B$7:$B$1403,0))/INDEX(Historical!$D$7:$D$1379,MATCH(B732,Historical!$B$7:$B$1403,0))-1)*100)</f>
        <v>5.2631578947368363</v>
      </c>
      <c r="T732" s="721">
        <f>IF(INDEX(Historical!$F$7:$F$1372,MATCH(B732,Historical!$B$7:$B$1403,0))=0,"n/a",((INDEX(Historical!$C$7:$C$1381,MATCH(B732,Historical!$B$7:$B$1403,0))/INDEX(Historical!$F$7:$F$1372,MATCH(B732,Historical!$B$7:$B$1403,0)))^(1/3)-1)*100)</f>
        <v>12.624788044360603</v>
      </c>
      <c r="U732" s="721">
        <f>IF(INDEX(Historical!$H$7:$H$1372,MATCH(B732,Historical!$B$7:$B$1403,0))=0,"n/a",((INDEX(Historical!$C$7:$C$1381,MATCH(B732,Historical!$B$7:$B$1403,0))/INDEX(Historical!$H$7:$H$1372,MATCH(B732,Historical!$B$7:$B$1403,0)))^(1/5)-1)*100)</f>
        <v>46.144255162192536</v>
      </c>
      <c r="V732" s="721">
        <f>IF(INDEX(Historical!$O$7:$O$1372,MATCH(B732,Historical!$B$7:$B$1403,0))=0,"n/a",((INDEX(Historical!$C$7:$C$1381,MATCH(B732,Historical!$B$7:$B$1403,0))/INDEX(Historical!$O$7:$O$1372,MATCH(B732,Historical!$B$7:$B$1403,0)))^(1/10)-1)*100)</f>
        <v>4.4019629627884527</v>
      </c>
      <c r="W732" s="722">
        <f t="shared" si="193"/>
        <v>10.482654114145966</v>
      </c>
      <c r="X732" s="723" t="str">
        <f t="shared" si="194"/>
        <v>n/a</v>
      </c>
      <c r="Y732" s="691" t="s">
        <v>4513</v>
      </c>
      <c r="Z732" s="669" t="str">
        <f t="shared" si="195"/>
        <v>n/a</v>
      </c>
      <c r="AA732" s="910" t="str">
        <f t="shared" si="196"/>
        <v>n/a</v>
      </c>
      <c r="AB732" s="911">
        <v>12</v>
      </c>
      <c r="AC732" s="889" t="s">
        <v>136</v>
      </c>
      <c r="AD732" s="889" t="s">
        <v>136</v>
      </c>
      <c r="AE732" s="889" t="s">
        <v>136</v>
      </c>
      <c r="AF732" s="889" t="s">
        <v>136</v>
      </c>
      <c r="AG732" s="889" t="s">
        <v>136</v>
      </c>
      <c r="AH732" s="889" t="s">
        <v>136</v>
      </c>
      <c r="AI732" s="889" t="s">
        <v>136</v>
      </c>
      <c r="AJ732" s="889" t="s">
        <v>136</v>
      </c>
      <c r="AK732" s="889" t="s">
        <v>136</v>
      </c>
      <c r="AL732" s="902" t="s">
        <v>136</v>
      </c>
      <c r="AM732" s="896" t="s">
        <v>136</v>
      </c>
      <c r="AN732" s="889" t="s">
        <v>136</v>
      </c>
      <c r="AO732" s="762" t="str">
        <f t="shared" si="197"/>
        <v>n/a</v>
      </c>
      <c r="AP732" s="763">
        <f t="shared" si="198"/>
        <v>49.096284682487742</v>
      </c>
      <c r="AQ732" s="912" t="str">
        <f t="shared" si="199"/>
        <v>n/a</v>
      </c>
      <c r="AR732" s="669">
        <f>INDEX(Historical!$C$7:$C$1381,MATCH(B732,Historical!$B$7:$B$1403,0))*IF(AH732="n/a",1.03,IF(AH732&lt;0,1.01,IF(AH732&gt;10,1.1,(1+AH732/100))))</f>
        <v>0.61799999999999999</v>
      </c>
      <c r="AS732" s="910">
        <f t="shared" si="200"/>
        <v>0.63653999999999999</v>
      </c>
      <c r="AT732" s="910">
        <f t="shared" si="204"/>
        <v>0.6556362</v>
      </c>
      <c r="AU732" s="910">
        <f t="shared" si="204"/>
        <v>0.67530528600000006</v>
      </c>
      <c r="AV732" s="910">
        <f t="shared" si="204"/>
        <v>0.69556444458000011</v>
      </c>
      <c r="AW732" s="669">
        <f t="shared" si="201"/>
        <v>3.2810459305799999</v>
      </c>
      <c r="AX732" s="770">
        <f t="shared" si="202"/>
        <v>15.133975694557195</v>
      </c>
      <c r="AY732" s="959" t="s">
        <v>136</v>
      </c>
      <c r="AZ732" s="896" t="s">
        <v>136</v>
      </c>
      <c r="BA732" s="896" t="s">
        <v>136</v>
      </c>
      <c r="BB732" s="896" t="s">
        <v>136</v>
      </c>
      <c r="BC732" s="896" t="s">
        <v>136</v>
      </c>
      <c r="BD732" s="932" t="s">
        <v>4281</v>
      </c>
      <c r="BE732" s="641">
        <v>2014</v>
      </c>
      <c r="BF732" s="922">
        <f t="shared" si="203"/>
        <v>0</v>
      </c>
      <c r="BG732" s="906" t="s">
        <v>136</v>
      </c>
    </row>
    <row r="733" spans="1:59" ht="11.25" customHeight="1" x14ac:dyDescent="0.2">
      <c r="A733" s="895" t="s">
        <v>803</v>
      </c>
      <c r="B733" s="899" t="s">
        <v>804</v>
      </c>
      <c r="C733" s="957" t="s">
        <v>153</v>
      </c>
      <c r="D733" s="957" t="s">
        <v>4340</v>
      </c>
      <c r="E733" s="754">
        <v>15</v>
      </c>
      <c r="F733" s="1235">
        <v>264</v>
      </c>
      <c r="G733" s="1191" t="s">
        <v>106</v>
      </c>
      <c r="H733" s="1191" t="s">
        <v>106</v>
      </c>
      <c r="I733" s="898">
        <v>158.62</v>
      </c>
      <c r="J733" s="669">
        <f t="shared" si="190"/>
        <v>0.93304753498928261</v>
      </c>
      <c r="K733" s="901">
        <v>0.37</v>
      </c>
      <c r="L733" s="911">
        <v>4</v>
      </c>
      <c r="M733" s="660">
        <f t="shared" si="191"/>
        <v>1.48</v>
      </c>
      <c r="N733" s="894" t="s">
        <v>288</v>
      </c>
      <c r="O733" s="756">
        <v>0.34</v>
      </c>
      <c r="P733" s="885">
        <v>43717</v>
      </c>
      <c r="Q733" s="885">
        <v>43734</v>
      </c>
      <c r="R733" s="660">
        <f t="shared" si="192"/>
        <v>8.8235294117646959</v>
      </c>
      <c r="S733" s="721">
        <f>IF(INDEX(Historical!$D$7:$D$1379,MATCH(B733,Historical!$B$7:$B$1403,0))=0,"n/a",(INDEX(Historical!$C$7:$C$1381,MATCH(B733,Historical!$B$7:$B$1403,0))/INDEX(Historical!$D$7:$D$1379,MATCH(B733,Historical!$B$7:$B$1403,0))-1)*100)</f>
        <v>9.2307692307692193</v>
      </c>
      <c r="T733" s="721">
        <f>IF(INDEX(Historical!$F$7:$F$1372,MATCH(B733,Historical!$B$7:$B$1403,0))=0,"n/a",((INDEX(Historical!$C$7:$C$1381,MATCH(B733,Historical!$B$7:$B$1403,0))/INDEX(Historical!$F$7:$F$1372,MATCH(B733,Historical!$B$7:$B$1403,0)))^(1/3)-1)*100)</f>
        <v>10.237027222161377</v>
      </c>
      <c r="U733" s="721">
        <f>IF(INDEX(Historical!$H$7:$H$1372,MATCH(B733,Historical!$B$7:$B$1403,0))=0,"n/a",((INDEX(Historical!$C$7:$C$1381,MATCH(B733,Historical!$B$7:$B$1403,0))/INDEX(Historical!$H$7:$H$1372,MATCH(B733,Historical!$B$7:$B$1403,0)))^(1/5)-1)*100)</f>
        <v>10.04267384562354</v>
      </c>
      <c r="V733" s="721">
        <f>IF(INDEX(Historical!$O$7:$O$1372,MATCH(B733,Historical!$B$7:$B$1403,0))=0,"n/a",((INDEX(Historical!$C$7:$C$1381,MATCH(B733,Historical!$B$7:$B$1403,0))/INDEX(Historical!$O$7:$O$1372,MATCH(B733,Historical!$B$7:$B$1403,0)))^(1/10)-1)*100)</f>
        <v>13.227116833118234</v>
      </c>
      <c r="W733" s="722">
        <f t="shared" si="193"/>
        <v>0.75924889545683583</v>
      </c>
      <c r="X733" s="723">
        <f t="shared" si="194"/>
        <v>0.96564171592534032</v>
      </c>
      <c r="Y733" s="899" t="s">
        <v>731</v>
      </c>
      <c r="Z733" s="669">
        <f t="shared" si="195"/>
        <v>32.244008714596951</v>
      </c>
      <c r="AA733" s="910">
        <f t="shared" si="196"/>
        <v>34.557734204793029</v>
      </c>
      <c r="AB733" s="911">
        <v>3</v>
      </c>
      <c r="AC733" s="889">
        <v>4.59</v>
      </c>
      <c r="AD733" s="889">
        <v>3.45</v>
      </c>
      <c r="AE733" s="889">
        <v>4.53</v>
      </c>
      <c r="AF733" s="889">
        <v>3.98</v>
      </c>
      <c r="AG733" s="889">
        <v>12.1</v>
      </c>
      <c r="AH733" s="889">
        <v>12.1</v>
      </c>
      <c r="AI733" s="889">
        <v>10.199999999999999</v>
      </c>
      <c r="AJ733" s="889">
        <v>10.4</v>
      </c>
      <c r="AK733" s="889">
        <v>10</v>
      </c>
      <c r="AL733" s="902">
        <v>13480</v>
      </c>
      <c r="AM733" s="896">
        <v>0.3</v>
      </c>
      <c r="AN733" s="889">
        <v>0.34</v>
      </c>
      <c r="AO733" s="762">
        <f t="shared" si="197"/>
        <v>-23.582012824180204</v>
      </c>
      <c r="AP733" s="763">
        <f t="shared" si="198"/>
        <v>10.975721380612823</v>
      </c>
      <c r="AQ733" s="912">
        <f t="shared" si="199"/>
        <v>147.24237513022297</v>
      </c>
      <c r="AR733" s="669">
        <f>INDEX(Historical!$C$7:$C$1381,MATCH(B733,Historical!$B$7:$B$1403,0))*IF(AH733="n/a",1.03,IF(AH733&lt;0,1.01,IF(AH733&gt;10,1.1,(1+AH733/100))))</f>
        <v>1.5620000000000001</v>
      </c>
      <c r="AS733" s="910">
        <f t="shared" si="200"/>
        <v>1.7182000000000002</v>
      </c>
      <c r="AT733" s="910">
        <f t="shared" si="204"/>
        <v>1.8900200000000003</v>
      </c>
      <c r="AU733" s="910">
        <f t="shared" si="204"/>
        <v>2.0790220000000006</v>
      </c>
      <c r="AV733" s="910">
        <f t="shared" si="204"/>
        <v>2.286924200000001</v>
      </c>
      <c r="AW733" s="669">
        <f t="shared" si="201"/>
        <v>9.536166200000002</v>
      </c>
      <c r="AX733" s="770">
        <f t="shared" si="202"/>
        <v>6.0119570041608883</v>
      </c>
      <c r="AY733" s="959">
        <v>0.98</v>
      </c>
      <c r="AZ733" s="896">
        <v>34.22</v>
      </c>
      <c r="BA733" s="896">
        <v>-6.13</v>
      </c>
      <c r="BB733" s="896">
        <v>2.11</v>
      </c>
      <c r="BC733" s="896">
        <v>7.06</v>
      </c>
      <c r="BE733" s="641">
        <v>2005</v>
      </c>
      <c r="BF733" s="922">
        <f t="shared" si="203"/>
        <v>1</v>
      </c>
      <c r="BG733" s="906">
        <v>7.5</v>
      </c>
    </row>
    <row r="734" spans="1:59" ht="11.25" customHeight="1" x14ac:dyDescent="0.2">
      <c r="A734" s="905" t="s">
        <v>1692</v>
      </c>
      <c r="B734" s="899" t="s">
        <v>1693</v>
      </c>
      <c r="C734" s="957" t="s">
        <v>123</v>
      </c>
      <c r="D734" s="957" t="s">
        <v>4372</v>
      </c>
      <c r="E734" s="754">
        <v>9</v>
      </c>
      <c r="F734" s="1235">
        <v>464</v>
      </c>
      <c r="G734" s="1235" t="s">
        <v>37</v>
      </c>
      <c r="H734" s="1235" t="s">
        <v>115</v>
      </c>
      <c r="I734" s="898">
        <v>26.63</v>
      </c>
      <c r="J734" s="669">
        <f t="shared" si="190"/>
        <v>3.6049568156214793</v>
      </c>
      <c r="K734" s="901">
        <v>0.24</v>
      </c>
      <c r="L734" s="911">
        <v>4</v>
      </c>
      <c r="M734" s="660">
        <f t="shared" si="191"/>
        <v>0.96</v>
      </c>
      <c r="N734" s="894" t="s">
        <v>240</v>
      </c>
      <c r="O734" s="756">
        <v>0.1875</v>
      </c>
      <c r="P734" s="636">
        <v>43552</v>
      </c>
      <c r="Q734" s="636">
        <v>43567</v>
      </c>
      <c r="R734" s="660">
        <f t="shared" si="192"/>
        <v>27.999999999999996</v>
      </c>
      <c r="S734" s="721">
        <f>IF(INDEX(Historical!$D$7:$D$1379,MATCH(B734,Historical!$B$7:$B$1403,0))=0,"n/a",(INDEX(Historical!$C$7:$C$1381,MATCH(B734,Historical!$B$7:$B$1403,0))/INDEX(Historical!$D$7:$D$1379,MATCH(B734,Historical!$B$7:$B$1403,0))-1)*100)</f>
        <v>26.480836236933779</v>
      </c>
      <c r="T734" s="721">
        <f>IF(INDEX(Historical!$F$7:$F$1372,MATCH(B734,Historical!$B$7:$B$1403,0))=0,"n/a",((INDEX(Historical!$C$7:$C$1381,MATCH(B734,Historical!$B$7:$B$1403,0))/INDEX(Historical!$F$7:$F$1372,MATCH(B734,Historical!$B$7:$B$1403,0)))^(1/3)-1)*100)</f>
        <v>17.634285960534825</v>
      </c>
      <c r="U734" s="721">
        <f>IF(INDEX(Historical!$H$7:$H$1372,MATCH(B734,Historical!$B$7:$B$1403,0))=0,"n/a",((INDEX(Historical!$C$7:$C$1381,MATCH(B734,Historical!$B$7:$B$1403,0))/INDEX(Historical!$H$7:$H$1372,MATCH(B734,Historical!$B$7:$B$1403,0)))^(1/5)-1)*100)</f>
        <v>14.806650733460902</v>
      </c>
      <c r="V734" s="721">
        <f>IF(INDEX(Historical!$O$7:$O$1372,MATCH(B734,Historical!$B$7:$B$1403,0))=0,"n/a",((INDEX(Historical!$C$7:$C$1381,MATCH(B734,Historical!$B$7:$B$1403,0))/INDEX(Historical!$O$7:$O$1372,MATCH(B734,Historical!$B$7:$B$1403,0)))^(1/10)-1)*100)</f>
        <v>9.9962448138341209</v>
      </c>
      <c r="W734" s="722">
        <f t="shared" si="193"/>
        <v>1.4812212995193463</v>
      </c>
      <c r="X734" s="723">
        <f t="shared" si="194"/>
        <v>0.32830711160667186</v>
      </c>
      <c r="Y734" s="682"/>
      <c r="Z734" s="669">
        <f t="shared" si="195"/>
        <v>31.683168316831683</v>
      </c>
      <c r="AA734" s="910">
        <f t="shared" si="196"/>
        <v>8.7887788778877898</v>
      </c>
      <c r="AB734" s="911">
        <v>12</v>
      </c>
      <c r="AC734" s="889">
        <v>3.03</v>
      </c>
      <c r="AD734" s="889" t="s">
        <v>136</v>
      </c>
      <c r="AE734" s="889">
        <v>0.54</v>
      </c>
      <c r="AF734" s="889">
        <v>1.43</v>
      </c>
      <c r="AG734" s="889">
        <v>26.6</v>
      </c>
      <c r="AH734" s="891">
        <v>104</v>
      </c>
      <c r="AI734" s="891">
        <v>-7.0900000000000007</v>
      </c>
      <c r="AJ734" s="889">
        <v>45.1</v>
      </c>
      <c r="AK734" s="889" t="s">
        <v>136</v>
      </c>
      <c r="AL734" s="902">
        <v>5670</v>
      </c>
      <c r="AM734" s="896">
        <v>4.9000000000000004</v>
      </c>
      <c r="AN734" s="889">
        <v>0.6</v>
      </c>
      <c r="AO734" s="762">
        <f t="shared" si="197"/>
        <v>9.6228286711945934</v>
      </c>
      <c r="AP734" s="763">
        <f t="shared" si="198"/>
        <v>18.411607549082383</v>
      </c>
      <c r="AQ734" s="912">
        <f t="shared" si="199"/>
        <v>-25.262076277227873</v>
      </c>
      <c r="AR734" s="669">
        <f>INDEX(Historical!$C$7:$C$1381,MATCH(B734,Historical!$B$7:$B$1403,0))*IF(AH734="n/a",1.03,IF(AH734&lt;0,1.01,IF(AH734&gt;10,1.1,(1+AH734/100))))</f>
        <v>0.99825000000000008</v>
      </c>
      <c r="AS734" s="910">
        <f t="shared" si="200"/>
        <v>1.0082325000000001</v>
      </c>
      <c r="AT734" s="910">
        <f t="shared" si="204"/>
        <v>1.0384794750000002</v>
      </c>
      <c r="AU734" s="910">
        <f t="shared" si="204"/>
        <v>1.0696338592500001</v>
      </c>
      <c r="AV734" s="910">
        <f t="shared" si="204"/>
        <v>1.1017228750275001</v>
      </c>
      <c r="AW734" s="669">
        <f t="shared" si="201"/>
        <v>5.2163187092775001</v>
      </c>
      <c r="AX734" s="770">
        <f t="shared" si="202"/>
        <v>19.588128836941422</v>
      </c>
      <c r="AY734" s="959">
        <v>1.61</v>
      </c>
      <c r="AZ734" s="896">
        <v>6.41</v>
      </c>
      <c r="BA734" s="896">
        <v>-30.56</v>
      </c>
      <c r="BB734" s="896">
        <v>-15.78</v>
      </c>
      <c r="BC734" s="896">
        <v>-12.13</v>
      </c>
      <c r="BE734" s="641">
        <v>2011</v>
      </c>
      <c r="BF734" s="922">
        <f t="shared" si="203"/>
        <v>0</v>
      </c>
      <c r="BG734" s="906">
        <v>13.600000000000001</v>
      </c>
    </row>
    <row r="735" spans="1:59" ht="11.25" customHeight="1" x14ac:dyDescent="0.2">
      <c r="A735" s="905" t="s">
        <v>4496</v>
      </c>
      <c r="B735" s="899" t="s">
        <v>4493</v>
      </c>
      <c r="C735" s="957" t="s">
        <v>4335</v>
      </c>
      <c r="D735" s="957" t="s">
        <v>4336</v>
      </c>
      <c r="E735" s="754">
        <v>5</v>
      </c>
      <c r="F735" s="1235">
        <v>845</v>
      </c>
      <c r="G735" s="1235" t="s">
        <v>106</v>
      </c>
      <c r="H735" s="1235" t="s">
        <v>106</v>
      </c>
      <c r="I735" s="898">
        <v>32.86</v>
      </c>
      <c r="J735" s="669">
        <f t="shared" si="190"/>
        <v>4.2604990870359103</v>
      </c>
      <c r="K735" s="901">
        <v>0.35</v>
      </c>
      <c r="L735" s="911">
        <v>4</v>
      </c>
      <c r="M735" s="660">
        <f t="shared" si="191"/>
        <v>1.4</v>
      </c>
      <c r="N735" s="894" t="s">
        <v>319</v>
      </c>
      <c r="O735" s="756">
        <v>0.33</v>
      </c>
      <c r="P735" s="885">
        <v>43735</v>
      </c>
      <c r="Q735" s="885">
        <v>43753</v>
      </c>
      <c r="R735" s="660">
        <f t="shared" si="192"/>
        <v>6.060606060606049</v>
      </c>
      <c r="S735" s="721">
        <f>IF(INDEX(Historical!$D$7:$D$1379,MATCH(B735,Historical!$B$7:$B$1403,0))=0,"n/a",(INDEX(Historical!$C$7:$C$1381,MATCH(B735,Historical!$B$7:$B$1403,0))/INDEX(Historical!$D$7:$D$1379,MATCH(B735,Historical!$B$7:$B$1403,0))-1)*100)</f>
        <v>6.3492063492063489</v>
      </c>
      <c r="T735" s="721">
        <f>IF(INDEX(Historical!$F$7:$F$1372,MATCH(B735,Historical!$B$7:$B$1403,0))=0,"n/a",((INDEX(Historical!$C$7:$C$1381,MATCH(B735,Historical!$B$7:$B$1403,0))/INDEX(Historical!$F$7:$F$1372,MATCH(B735,Historical!$B$7:$B$1403,0)))^(1/3)-1)*100)</f>
        <v>6.799865166668817</v>
      </c>
      <c r="U735" s="721" t="str">
        <f>IF(INDEX(Historical!$H$7:$H$1372,MATCH(B735,Historical!$B$7:$B$1403,0))=0,"n/a",((INDEX(Historical!$C$7:$C$1381,MATCH(B735,Historical!$B$7:$B$1403,0))/INDEX(Historical!$H$7:$H$1372,MATCH(B735,Historical!$B$7:$B$1403,0)))^(1/5)-1)*100)</f>
        <v>n/a</v>
      </c>
      <c r="V735" s="721" t="str">
        <f>IF(INDEX(Historical!$O$7:$O$1372,MATCH(B735,Historical!$B$7:$B$1403,0))=0,"n/a",((INDEX(Historical!$C$7:$C$1381,MATCH(B735,Historical!$B$7:$B$1403,0))/INDEX(Historical!$O$7:$O$1372,MATCH(B735,Historical!$B$7:$B$1403,0)))^(1/10)-1)*100)</f>
        <v>n/a</v>
      </c>
      <c r="W735" s="722" t="str">
        <f t="shared" si="193"/>
        <v>n/a</v>
      </c>
      <c r="X735" s="723" t="str">
        <f t="shared" si="194"/>
        <v>n/a</v>
      </c>
      <c r="Y735" s="900"/>
      <c r="Z735" s="669">
        <f t="shared" si="195"/>
        <v>152.17391304347825</v>
      </c>
      <c r="AA735" s="910">
        <f t="shared" si="196"/>
        <v>35.717391304347821</v>
      </c>
      <c r="AB735" s="911">
        <v>12</v>
      </c>
      <c r="AC735" s="889">
        <v>0.92</v>
      </c>
      <c r="AD735" s="889">
        <v>5.86</v>
      </c>
      <c r="AE735" s="889">
        <v>12.56</v>
      </c>
      <c r="AF735" s="889">
        <v>1.77</v>
      </c>
      <c r="AG735" s="889">
        <v>5.4</v>
      </c>
      <c r="AH735" s="889">
        <v>10.4</v>
      </c>
      <c r="AI735" s="889">
        <v>8.74</v>
      </c>
      <c r="AJ735" s="889">
        <v>14.62</v>
      </c>
      <c r="AK735" s="889">
        <v>6.09</v>
      </c>
      <c r="AL735" s="902">
        <v>7580</v>
      </c>
      <c r="AM735" s="896">
        <v>0.70000000000000007</v>
      </c>
      <c r="AN735" s="889">
        <v>0.76</v>
      </c>
      <c r="AO735" s="762" t="str">
        <f t="shared" si="197"/>
        <v>n/a</v>
      </c>
      <c r="AP735" s="763" t="str">
        <f t="shared" si="198"/>
        <v>n/a</v>
      </c>
      <c r="AQ735" s="912">
        <f t="shared" si="199"/>
        <v>67.623629478126659</v>
      </c>
      <c r="AR735" s="669">
        <f>INDEX(Historical!$C$7:$C$1381,MATCH(B735,Historical!$B$7:$B$1403,0))*IF(AH735="n/a",1.03,IF(AH735&lt;0,1.01,IF(AH735&gt;10,1.1,(1+AH735/100))))</f>
        <v>1.4740000000000002</v>
      </c>
      <c r="AS735" s="910">
        <f t="shared" si="200"/>
        <v>1.6028276000000001</v>
      </c>
      <c r="AT735" s="910">
        <f t="shared" si="204"/>
        <v>1.7004398008400001</v>
      </c>
      <c r="AU735" s="910">
        <f t="shared" si="204"/>
        <v>1.8039965847111561</v>
      </c>
      <c r="AV735" s="910">
        <f t="shared" si="204"/>
        <v>1.9138599767200655</v>
      </c>
      <c r="AW735" s="669">
        <f t="shared" si="201"/>
        <v>8.4951239622712222</v>
      </c>
      <c r="AX735" s="770">
        <f t="shared" si="202"/>
        <v>25.852477061081018</v>
      </c>
      <c r="AY735" s="959">
        <v>0.2</v>
      </c>
      <c r="AZ735" s="896">
        <v>4.8500000000000005</v>
      </c>
      <c r="BA735" s="896">
        <v>-19.78</v>
      </c>
      <c r="BB735" s="896">
        <v>-13.209999999999999</v>
      </c>
      <c r="BC735" s="896">
        <v>-11.07</v>
      </c>
      <c r="BE735" s="641">
        <v>2015</v>
      </c>
      <c r="BF735" s="922">
        <f t="shared" si="203"/>
        <v>0</v>
      </c>
      <c r="BG735" s="906">
        <v>2.9000000000000004</v>
      </c>
    </row>
    <row r="736" spans="1:59" ht="11.25" customHeight="1" x14ac:dyDescent="0.2">
      <c r="A736" s="887" t="s">
        <v>1690</v>
      </c>
      <c r="B736" s="899" t="s">
        <v>1691</v>
      </c>
      <c r="C736" s="957" t="s">
        <v>108</v>
      </c>
      <c r="D736" s="957" t="s">
        <v>4351</v>
      </c>
      <c r="E736" s="754">
        <v>9</v>
      </c>
      <c r="F736" s="1235">
        <v>505</v>
      </c>
      <c r="G736" s="1214" t="s">
        <v>115</v>
      </c>
      <c r="H736" s="1214" t="s">
        <v>115</v>
      </c>
      <c r="I736" s="898">
        <v>68.11</v>
      </c>
      <c r="J736" s="669">
        <f t="shared" si="190"/>
        <v>3.0538834238731467</v>
      </c>
      <c r="K736" s="901">
        <v>0.52</v>
      </c>
      <c r="L736" s="911">
        <v>4</v>
      </c>
      <c r="M736" s="660">
        <f t="shared" si="191"/>
        <v>2.08</v>
      </c>
      <c r="N736" s="894" t="s">
        <v>219</v>
      </c>
      <c r="O736" s="756">
        <v>0.47</v>
      </c>
      <c r="P736" s="885">
        <v>43738</v>
      </c>
      <c r="Q736" s="885">
        <v>43753</v>
      </c>
      <c r="R736" s="660">
        <f t="shared" si="192"/>
        <v>10.638297872340436</v>
      </c>
      <c r="S736" s="721">
        <f>IF(INDEX(Historical!$D$7:$D$1379,MATCH(B736,Historical!$B$7:$B$1403,0))=0,"n/a",(INDEX(Historical!$C$7:$C$1381,MATCH(B736,Historical!$B$7:$B$1403,0))/INDEX(Historical!$D$7:$D$1379,MATCH(B736,Historical!$B$7:$B$1403,0))-1)*100)</f>
        <v>8.4269662921348178</v>
      </c>
      <c r="T736" s="721">
        <f>IF(INDEX(Historical!$F$7:$F$1372,MATCH(B736,Historical!$B$7:$B$1403,0))=0,"n/a",((INDEX(Historical!$C$7:$C$1381,MATCH(B736,Historical!$B$7:$B$1403,0))/INDEX(Historical!$F$7:$F$1372,MATCH(B736,Historical!$B$7:$B$1403,0)))^(1/3)-1)*100)</f>
        <v>11.295197486925201</v>
      </c>
      <c r="U736" s="721">
        <f>IF(INDEX(Historical!$H$7:$H$1372,MATCH(B736,Historical!$B$7:$B$1403,0))=0,"n/a",((INDEX(Historical!$C$7:$C$1381,MATCH(B736,Historical!$B$7:$B$1403,0))/INDEX(Historical!$H$7:$H$1372,MATCH(B736,Historical!$B$7:$B$1403,0)))^(1/5)-1)*100)</f>
        <v>11.498200249526459</v>
      </c>
      <c r="V736" s="721">
        <f>IF(INDEX(Historical!$O$7:$O$1372,MATCH(B736,Historical!$B$7:$B$1403,0))=0,"n/a",((INDEX(Historical!$C$7:$C$1381,MATCH(B736,Historical!$B$7:$B$1403,0))/INDEX(Historical!$O$7:$O$1372,MATCH(B736,Historical!$B$7:$B$1403,0)))^(1/10)-1)*100)</f>
        <v>21.73609162589285</v>
      </c>
      <c r="W736" s="722">
        <f t="shared" si="193"/>
        <v>0.52899115661756646</v>
      </c>
      <c r="X736" s="723">
        <f t="shared" si="194"/>
        <v>3.2852000712932736</v>
      </c>
      <c r="Y736" s="682"/>
      <c r="Z736" s="669">
        <f t="shared" si="195"/>
        <v>36.173913043478265</v>
      </c>
      <c r="AA736" s="910">
        <f t="shared" si="196"/>
        <v>11.845217391304347</v>
      </c>
      <c r="AB736" s="911">
        <v>12</v>
      </c>
      <c r="AC736" s="889">
        <v>5.75</v>
      </c>
      <c r="AD736" s="889">
        <v>27.54</v>
      </c>
      <c r="AE736" s="889">
        <v>6.24</v>
      </c>
      <c r="AF736" s="889">
        <v>1.1499999999999999</v>
      </c>
      <c r="AG736" s="889">
        <v>9.3000000000000007</v>
      </c>
      <c r="AH736" s="889">
        <v>-14.7</v>
      </c>
      <c r="AI736" s="889">
        <v>10.54</v>
      </c>
      <c r="AJ736" s="889">
        <v>3.5000000000000004</v>
      </c>
      <c r="AK736" s="889">
        <v>0.43</v>
      </c>
      <c r="AL736" s="902">
        <v>24580</v>
      </c>
      <c r="AM736" s="896">
        <v>0.4</v>
      </c>
      <c r="AN736" s="889">
        <v>0.67</v>
      </c>
      <c r="AO736" s="762">
        <f t="shared" si="197"/>
        <v>2.7068662820952589</v>
      </c>
      <c r="AP736" s="763">
        <f t="shared" si="198"/>
        <v>14.552083673399606</v>
      </c>
      <c r="AQ736" s="912">
        <f t="shared" si="199"/>
        <v>-22.191117330845689</v>
      </c>
      <c r="AR736" s="669">
        <f>INDEX(Historical!$C$7:$C$1381,MATCH(B736,Historical!$B$7:$B$1403,0))*IF(AH736="n/a",1.03,IF(AH736&lt;0,1.01,IF(AH736&gt;10,1.1,(1+AH736/100))))</f>
        <v>1.9493</v>
      </c>
      <c r="AS736" s="910">
        <f t="shared" si="200"/>
        <v>2.1442300000000003</v>
      </c>
      <c r="AT736" s="910">
        <f t="shared" si="204"/>
        <v>2.1534501890000004</v>
      </c>
      <c r="AU736" s="910">
        <f t="shared" si="204"/>
        <v>2.1627100248127005</v>
      </c>
      <c r="AV736" s="910">
        <f t="shared" si="204"/>
        <v>2.1720096779193949</v>
      </c>
      <c r="AW736" s="669">
        <f t="shared" si="201"/>
        <v>10.581699891732095</v>
      </c>
      <c r="AX736" s="770">
        <f t="shared" si="202"/>
        <v>15.536191296038901</v>
      </c>
      <c r="AY736" s="959">
        <v>1.57</v>
      </c>
      <c r="AZ736" s="896">
        <v>40.089999999999996</v>
      </c>
      <c r="BA736" s="896">
        <v>-20.7</v>
      </c>
      <c r="BB736" s="896">
        <v>-13.59</v>
      </c>
      <c r="BC736" s="896">
        <v>4.7600000000000007</v>
      </c>
      <c r="BE736" s="641">
        <v>2011</v>
      </c>
      <c r="BF736" s="922">
        <f t="shared" si="203"/>
        <v>0</v>
      </c>
      <c r="BG736" s="906">
        <v>0.8</v>
      </c>
    </row>
    <row r="737" spans="1:59" ht="11.25" customHeight="1" x14ac:dyDescent="0.2">
      <c r="A737" s="905" t="s">
        <v>4128</v>
      </c>
      <c r="B737" s="899" t="s">
        <v>4129</v>
      </c>
      <c r="C737" s="957" t="s">
        <v>128</v>
      </c>
      <c r="D737" s="957" t="s">
        <v>4363</v>
      </c>
      <c r="E737" s="754">
        <v>5</v>
      </c>
      <c r="F737" s="1235">
        <v>835</v>
      </c>
      <c r="G737" s="1235" t="s">
        <v>106</v>
      </c>
      <c r="H737" s="1235" t="s">
        <v>106</v>
      </c>
      <c r="I737" s="898">
        <v>172.38</v>
      </c>
      <c r="J737" s="669">
        <f t="shared" si="190"/>
        <v>1.7403411068569439</v>
      </c>
      <c r="K737" s="901">
        <v>0.75</v>
      </c>
      <c r="L737" s="911">
        <v>4</v>
      </c>
      <c r="M737" s="660">
        <f t="shared" si="191"/>
        <v>3</v>
      </c>
      <c r="N737" s="894" t="s">
        <v>991</v>
      </c>
      <c r="O737" s="756">
        <v>0.74</v>
      </c>
      <c r="P737" s="885">
        <v>43594</v>
      </c>
      <c r="Q737" s="885">
        <v>43609</v>
      </c>
      <c r="R737" s="660">
        <f t="shared" si="192"/>
        <v>1.3513513513513526</v>
      </c>
      <c r="S737" s="721">
        <f>IF(INDEX(Historical!$D$7:$D$1379,MATCH(B737,Historical!$B$7:$B$1403,0))=0,"n/a",(INDEX(Historical!$C$7:$C$1381,MATCH(B737,Historical!$B$7:$B$1403,0))/INDEX(Historical!$D$7:$D$1379,MATCH(B737,Historical!$B$7:$B$1403,0))-1)*100)</f>
        <v>9.1240875912408814</v>
      </c>
      <c r="T737" s="721">
        <f>IF(INDEX(Historical!$F$7:$F$1372,MATCH(B737,Historical!$B$7:$B$1403,0))=0,"n/a",((INDEX(Historical!$C$7:$C$1381,MATCH(B737,Historical!$B$7:$B$1403,0))/INDEX(Historical!$F$7:$F$1372,MATCH(B737,Historical!$B$7:$B$1403,0)))^(1/3)-1)*100)</f>
        <v>25.573523482414593</v>
      </c>
      <c r="U737" s="721" t="str">
        <f>IF(INDEX(Historical!$H$7:$H$1372,MATCH(B737,Historical!$B$7:$B$1403,0))=0,"n/a",((INDEX(Historical!$C$7:$C$1381,MATCH(B737,Historical!$B$7:$B$1403,0))/INDEX(Historical!$H$7:$H$1372,MATCH(B737,Historical!$B$7:$B$1403,0)))^(1/5)-1)*100)</f>
        <v>n/a</v>
      </c>
      <c r="V737" s="721" t="str">
        <f>IF(INDEX(Historical!$O$7:$O$1372,MATCH(B737,Historical!$B$7:$B$1403,0))=0,"n/a",((INDEX(Historical!$C$7:$C$1381,MATCH(B737,Historical!$B$7:$B$1403,0))/INDEX(Historical!$O$7:$O$1372,MATCH(B737,Historical!$B$7:$B$1403,0)))^(1/10)-1)*100)</f>
        <v>n/a</v>
      </c>
      <c r="W737" s="722" t="str">
        <f t="shared" si="193"/>
        <v>n/a</v>
      </c>
      <c r="X737" s="723" t="str">
        <f t="shared" si="194"/>
        <v>n/a</v>
      </c>
      <c r="Y737" s="900"/>
      <c r="Z737" s="669">
        <f t="shared" si="195"/>
        <v>74.812967581047388</v>
      </c>
      <c r="AA737" s="910">
        <f t="shared" si="196"/>
        <v>42.987531172069829</v>
      </c>
      <c r="AB737" s="911">
        <v>2</v>
      </c>
      <c r="AC737" s="889">
        <v>4.01</v>
      </c>
      <c r="AD737" s="889">
        <v>9.09</v>
      </c>
      <c r="AE737" s="889">
        <v>4.01</v>
      </c>
      <c r="AF737" s="889">
        <v>2.82</v>
      </c>
      <c r="AG737" s="889">
        <v>6.9</v>
      </c>
      <c r="AH737" s="889">
        <v>79.800000000000011</v>
      </c>
      <c r="AI737" s="889">
        <v>5.6099999999999994</v>
      </c>
      <c r="AJ737" s="889">
        <v>14.6</v>
      </c>
      <c r="AK737" s="889">
        <v>4.7300000000000004</v>
      </c>
      <c r="AL737" s="902">
        <v>33020</v>
      </c>
      <c r="AM737" s="896">
        <v>0.5</v>
      </c>
      <c r="AN737" s="889">
        <v>1.06</v>
      </c>
      <c r="AO737" s="762" t="str">
        <f t="shared" si="197"/>
        <v>n/a</v>
      </c>
      <c r="AP737" s="763" t="str">
        <f t="shared" si="198"/>
        <v>n/a</v>
      </c>
      <c r="AQ737" s="912">
        <f t="shared" si="199"/>
        <v>132.11571626165437</v>
      </c>
      <c r="AR737" s="669">
        <f>INDEX(Historical!$C$7:$C$1381,MATCH(B737,Historical!$B$7:$B$1403,0))*IF(AH737="n/a",1.03,IF(AH737&lt;0,1.01,IF(AH737&gt;10,1.1,(1+AH737/100))))</f>
        <v>3.2890000000000006</v>
      </c>
      <c r="AS737" s="910">
        <f t="shared" si="200"/>
        <v>3.4735129000000007</v>
      </c>
      <c r="AT737" s="910">
        <f t="shared" si="204"/>
        <v>3.6378100601700005</v>
      </c>
      <c r="AU737" s="910">
        <f t="shared" si="204"/>
        <v>3.8098784760160411</v>
      </c>
      <c r="AV737" s="910">
        <f t="shared" si="204"/>
        <v>3.9900857279315995</v>
      </c>
      <c r="AW737" s="669">
        <f t="shared" si="201"/>
        <v>18.200287164117643</v>
      </c>
      <c r="AX737" s="770">
        <f t="shared" si="202"/>
        <v>10.558235969438243</v>
      </c>
      <c r="AY737" s="959">
        <v>0.77</v>
      </c>
      <c r="AZ737" s="896">
        <v>5.42</v>
      </c>
      <c r="BA737" s="896">
        <v>-19.63</v>
      </c>
      <c r="BB737" s="896">
        <v>-10.47</v>
      </c>
      <c r="BC737" s="896">
        <v>-11.21</v>
      </c>
      <c r="BE737" s="641">
        <v>2015</v>
      </c>
      <c r="BF737" s="922">
        <f t="shared" si="203"/>
        <v>0</v>
      </c>
      <c r="BG737" s="906">
        <v>2.9000000000000004</v>
      </c>
    </row>
    <row r="738" spans="1:59" ht="11.25" customHeight="1" x14ac:dyDescent="0.2">
      <c r="A738" s="895" t="s">
        <v>4506</v>
      </c>
      <c r="B738" s="899" t="s">
        <v>4505</v>
      </c>
      <c r="C738" s="957" t="s">
        <v>4335</v>
      </c>
      <c r="D738" s="957" t="s">
        <v>4336</v>
      </c>
      <c r="E738" s="754">
        <v>8</v>
      </c>
      <c r="F738" s="1235">
        <v>565</v>
      </c>
      <c r="G738" s="1158" t="s">
        <v>37</v>
      </c>
      <c r="H738" s="1158" t="s">
        <v>37</v>
      </c>
      <c r="I738" s="898">
        <v>18.079999999999998</v>
      </c>
      <c r="J738" s="669">
        <f t="shared" si="190"/>
        <v>11.946902654867259</v>
      </c>
      <c r="K738" s="901">
        <v>0.54</v>
      </c>
      <c r="L738" s="911">
        <v>4</v>
      </c>
      <c r="M738" s="660">
        <f t="shared" si="191"/>
        <v>2.16</v>
      </c>
      <c r="N738" s="894" t="s">
        <v>168</v>
      </c>
      <c r="O738" s="756">
        <v>0.53</v>
      </c>
      <c r="P738" s="636">
        <v>43581</v>
      </c>
      <c r="Q738" s="636">
        <v>43601</v>
      </c>
      <c r="R738" s="660">
        <f t="shared" si="192"/>
        <v>1.8867924528301903</v>
      </c>
      <c r="S738" s="721">
        <f>IF(INDEX(Historical!$D$7:$D$1379,MATCH(B738,Historical!$B$7:$B$1403,0))=0,"n/a",(INDEX(Historical!$C$7:$C$1381,MATCH(B738,Historical!$B$7:$B$1403,0))/INDEX(Historical!$D$7:$D$1379,MATCH(B738,Historical!$B$7:$B$1403,0))-1)*100)</f>
        <v>1.8957345971563955</v>
      </c>
      <c r="T738" s="721">
        <f>IF(INDEX(Historical!$F$7:$F$1372,MATCH(B738,Historical!$B$7:$B$1403,0))=0,"n/a",((INDEX(Historical!$C$7:$C$1381,MATCH(B738,Historical!$B$7:$B$1403,0))/INDEX(Historical!$F$7:$F$1372,MATCH(B738,Historical!$B$7:$B$1403,0)))^(1/3)-1)*100)</f>
        <v>1.9328438020401073</v>
      </c>
      <c r="U738" s="721">
        <f>IF(INDEX(Historical!$H$7:$H$1372,MATCH(B738,Historical!$B$7:$B$1403,0))=0,"n/a",((INDEX(Historical!$C$7:$C$1381,MATCH(B738,Historical!$B$7:$B$1403,0))/INDEX(Historical!$H$7:$H$1372,MATCH(B738,Historical!$B$7:$B$1403,0)))^(1/5)-1)*100)</f>
        <v>1.9719606495469222</v>
      </c>
      <c r="V738" s="721">
        <f>IF(INDEX(Historical!$O$7:$O$1372,MATCH(B738,Historical!$B$7:$B$1403,0))=0,"n/a",((INDEX(Historical!$C$7:$C$1381,MATCH(B738,Historical!$B$7:$B$1403,0))/INDEX(Historical!$O$7:$O$1372,MATCH(B738,Historical!$B$7:$B$1403,0)))^(1/10)-1)*100)</f>
        <v>10.81403618007435</v>
      </c>
      <c r="W738" s="722">
        <f t="shared" si="193"/>
        <v>0.18235195598664664</v>
      </c>
      <c r="X738" s="723">
        <f t="shared" si="194"/>
        <v>0.21910673883854692</v>
      </c>
      <c r="Y738" s="682"/>
      <c r="Z738" s="669">
        <f t="shared" si="195"/>
        <v>213.86138613861388</v>
      </c>
      <c r="AA738" s="910">
        <f t="shared" si="196"/>
        <v>17.900990099009899</v>
      </c>
      <c r="AB738" s="911">
        <v>12</v>
      </c>
      <c r="AC738" s="889">
        <v>1.01</v>
      </c>
      <c r="AD738" s="889">
        <v>3.58</v>
      </c>
      <c r="AE738" s="889">
        <v>1.29</v>
      </c>
      <c r="AF738" s="889">
        <v>1.1399999999999999</v>
      </c>
      <c r="AG738" s="889">
        <v>6.3</v>
      </c>
      <c r="AH738" s="889">
        <v>-6.4</v>
      </c>
      <c r="AI738" s="889">
        <v>-18.82</v>
      </c>
      <c r="AJ738" s="889">
        <v>9</v>
      </c>
      <c r="AK738" s="889">
        <v>5</v>
      </c>
      <c r="AL738" s="902">
        <v>2960</v>
      </c>
      <c r="AM738" s="896">
        <v>0.1</v>
      </c>
      <c r="AN738" s="889">
        <v>2.48</v>
      </c>
      <c r="AO738" s="762">
        <f t="shared" si="197"/>
        <v>-3.9821267945957182</v>
      </c>
      <c r="AP738" s="763">
        <f t="shared" si="198"/>
        <v>13.918863304414181</v>
      </c>
      <c r="AQ738" s="912">
        <f t="shared" si="199"/>
        <v>-4.7643187481795302</v>
      </c>
      <c r="AR738" s="669">
        <f>INDEX(Historical!$C$7:$C$1381,MATCH(B738,Historical!$B$7:$B$1403,0))*IF(AH738="n/a",1.03,IF(AH738&lt;0,1.01,IF(AH738&gt;10,1.1,(1+AH738/100))))</f>
        <v>2.1715</v>
      </c>
      <c r="AS738" s="910">
        <f t="shared" si="200"/>
        <v>2.1932149999999999</v>
      </c>
      <c r="AT738" s="910">
        <f t="shared" si="204"/>
        <v>2.3028757500000001</v>
      </c>
      <c r="AU738" s="910">
        <f t="shared" si="204"/>
        <v>2.4180195375000002</v>
      </c>
      <c r="AV738" s="910">
        <f t="shared" si="204"/>
        <v>2.5389205143750004</v>
      </c>
      <c r="AW738" s="669">
        <f t="shared" si="201"/>
        <v>11.624530801875</v>
      </c>
      <c r="AX738" s="770">
        <f t="shared" si="202"/>
        <v>64.294971249308631</v>
      </c>
      <c r="AY738" s="959">
        <v>1</v>
      </c>
      <c r="AZ738" s="896">
        <v>-0.77</v>
      </c>
      <c r="BA738" s="896">
        <v>-34.06</v>
      </c>
      <c r="BB738" s="896">
        <v>-21.29</v>
      </c>
      <c r="BC738" s="896">
        <v>-25.53</v>
      </c>
      <c r="BE738" s="641">
        <v>2012</v>
      </c>
      <c r="BF738" s="922">
        <f t="shared" si="203"/>
        <v>0</v>
      </c>
      <c r="BG738" s="906">
        <v>2.1</v>
      </c>
    </row>
    <row r="739" spans="1:59" ht="11.25" customHeight="1" x14ac:dyDescent="0.2">
      <c r="A739" s="895" t="s">
        <v>341</v>
      </c>
      <c r="B739" s="899" t="s">
        <v>342</v>
      </c>
      <c r="C739" s="957" t="s">
        <v>112</v>
      </c>
      <c r="D739" s="957" t="s">
        <v>212</v>
      </c>
      <c r="E739" s="754">
        <v>52</v>
      </c>
      <c r="F739" s="1235">
        <v>23</v>
      </c>
      <c r="G739" s="1207" t="s">
        <v>115</v>
      </c>
      <c r="H739" s="1207" t="s">
        <v>115</v>
      </c>
      <c r="I739" s="889">
        <v>143.69999999999999</v>
      </c>
      <c r="J739" s="669">
        <f t="shared" si="190"/>
        <v>1.9206680584551148</v>
      </c>
      <c r="K739" s="901">
        <v>0.69</v>
      </c>
      <c r="L739" s="911">
        <v>4</v>
      </c>
      <c r="M739" s="660">
        <f t="shared" si="191"/>
        <v>2.76</v>
      </c>
      <c r="N739" s="894" t="s">
        <v>343</v>
      </c>
      <c r="O739" s="756">
        <v>0.66</v>
      </c>
      <c r="P739" s="885">
        <v>43707</v>
      </c>
      <c r="Q739" s="885">
        <v>43725</v>
      </c>
      <c r="R739" s="660">
        <f t="shared" si="192"/>
        <v>4.5454545454545325</v>
      </c>
      <c r="S739" s="721">
        <f>IF(INDEX(Historical!$D$7:$D$1379,MATCH(B739,Historical!$B$7:$B$1403,0))=0,"n/a",(INDEX(Historical!$C$7:$C$1381,MATCH(B739,Historical!$B$7:$B$1403,0))/INDEX(Historical!$D$7:$D$1379,MATCH(B739,Historical!$B$7:$B$1403,0))-1)*100)</f>
        <v>4.6511627906976827</v>
      </c>
      <c r="T739" s="721">
        <f>IF(INDEX(Historical!$F$7:$F$1372,MATCH(B739,Historical!$B$7:$B$1403,0))=0,"n/a",((INDEX(Historical!$C$7:$C$1381,MATCH(B739,Historical!$B$7:$B$1403,0))/INDEX(Historical!$F$7:$F$1372,MATCH(B739,Historical!$B$7:$B$1403,0)))^(1/3)-1)*100)</f>
        <v>6.1088908745345227</v>
      </c>
      <c r="U739" s="721">
        <f>IF(INDEX(Historical!$H$7:$H$1372,MATCH(B739,Historical!$B$7:$B$1403,0))=0,"n/a",((INDEX(Historical!$C$7:$C$1381,MATCH(B739,Historical!$B$7:$B$1403,0))/INDEX(Historical!$H$7:$H$1372,MATCH(B739,Historical!$B$7:$B$1403,0)))^(1/5)-1)*100)</f>
        <v>5.7661557194869095</v>
      </c>
      <c r="V739" s="721">
        <f>IF(INDEX(Historical!$O$7:$O$1372,MATCH(B739,Historical!$B$7:$B$1403,0))=0,"n/a",((INDEX(Historical!$C$7:$C$1381,MATCH(B739,Historical!$B$7:$B$1403,0))/INDEX(Historical!$O$7:$O$1372,MATCH(B739,Historical!$B$7:$B$1403,0)))^(1/10)-1)*100)</f>
        <v>7.5826013155565253</v>
      </c>
      <c r="W739" s="722">
        <f t="shared" si="193"/>
        <v>0.76044558846276389</v>
      </c>
      <c r="X739" s="723">
        <f t="shared" si="194"/>
        <v>0.57090650687989197</v>
      </c>
      <c r="Y739" s="899"/>
      <c r="Z739" s="669">
        <f t="shared" si="195"/>
        <v>43.464566929133859</v>
      </c>
      <c r="AA739" s="910">
        <f t="shared" si="196"/>
        <v>22.629921259842519</v>
      </c>
      <c r="AB739" s="911">
        <v>12</v>
      </c>
      <c r="AC739" s="889">
        <v>6.35</v>
      </c>
      <c r="AD739" s="889">
        <v>2.68</v>
      </c>
      <c r="AE739" s="889">
        <v>1.55</v>
      </c>
      <c r="AF739" s="889">
        <v>2.84</v>
      </c>
      <c r="AG739" s="889">
        <v>9.1</v>
      </c>
      <c r="AH739" s="889">
        <v>-35.299999999999997</v>
      </c>
      <c r="AI739" s="889">
        <v>10.050000000000001</v>
      </c>
      <c r="AJ739" s="889">
        <v>10.100000000000001</v>
      </c>
      <c r="AK739" s="889">
        <v>8.44</v>
      </c>
      <c r="AL739" s="902">
        <v>22390</v>
      </c>
      <c r="AM739" s="896">
        <v>0.3</v>
      </c>
      <c r="AN739" s="889">
        <v>0.6</v>
      </c>
      <c r="AO739" s="762">
        <f t="shared" si="197"/>
        <v>-14.943097481900494</v>
      </c>
      <c r="AP739" s="763">
        <f t="shared" si="198"/>
        <v>7.6868237779420241</v>
      </c>
      <c r="AQ739" s="912">
        <f t="shared" si="199"/>
        <v>69.008844447006169</v>
      </c>
      <c r="AR739" s="669">
        <f>INDEX(Historical!$C$7:$C$1381,MATCH(B739,Historical!$B$7:$B$1403,0))*IF(AH739="n/a",1.03,IF(AH739&lt;0,1.01,IF(AH739&gt;10,1.1,(1+AH739/100))))</f>
        <v>2.7270000000000003</v>
      </c>
      <c r="AS739" s="910">
        <f t="shared" si="200"/>
        <v>2.9997000000000007</v>
      </c>
      <c r="AT739" s="910">
        <f t="shared" si="204"/>
        <v>3.252874680000001</v>
      </c>
      <c r="AU739" s="910">
        <f t="shared" si="204"/>
        <v>3.5274173029920011</v>
      </c>
      <c r="AV739" s="910">
        <f t="shared" si="204"/>
        <v>3.8251313233645261</v>
      </c>
      <c r="AW739" s="669">
        <f t="shared" si="201"/>
        <v>16.332123306356529</v>
      </c>
      <c r="AX739" s="770">
        <f t="shared" si="202"/>
        <v>11.36543027582222</v>
      </c>
      <c r="AY739" s="959">
        <v>1.42</v>
      </c>
      <c r="AZ739" s="896">
        <v>13.71</v>
      </c>
      <c r="BA739" s="896">
        <v>-17.260000000000002</v>
      </c>
      <c r="BB739" s="896">
        <v>-12.29</v>
      </c>
      <c r="BC739" s="896">
        <v>-3.7699999999999996</v>
      </c>
      <c r="BE739" s="641">
        <v>1968</v>
      </c>
      <c r="BF739" s="922">
        <f t="shared" si="203"/>
        <v>6</v>
      </c>
      <c r="BG739" s="906">
        <v>3.2</v>
      </c>
    </row>
    <row r="740" spans="1:59" ht="11.25" customHeight="1" x14ac:dyDescent="0.2">
      <c r="A740" s="887" t="s">
        <v>3908</v>
      </c>
      <c r="B740" s="899" t="s">
        <v>4202</v>
      </c>
      <c r="C740" s="957" t="s">
        <v>4207</v>
      </c>
      <c r="D740" s="957" t="s">
        <v>4342</v>
      </c>
      <c r="E740" s="754">
        <v>6</v>
      </c>
      <c r="F740" s="1235">
        <v>771</v>
      </c>
      <c r="G740" s="1235" t="s">
        <v>106</v>
      </c>
      <c r="H740" s="1235" t="s">
        <v>106</v>
      </c>
      <c r="I740" s="903">
        <v>100.18</v>
      </c>
      <c r="J740" s="669">
        <f t="shared" si="190"/>
        <v>1.7568376921541224</v>
      </c>
      <c r="K740" s="908">
        <v>0.44</v>
      </c>
      <c r="L740" s="641">
        <v>4</v>
      </c>
      <c r="M740" s="660">
        <f t="shared" si="191"/>
        <v>1.76</v>
      </c>
      <c r="N740" s="641" t="s">
        <v>148</v>
      </c>
      <c r="O740" s="757">
        <v>0.38</v>
      </c>
      <c r="P740" s="650">
        <v>43703</v>
      </c>
      <c r="Q740" s="650">
        <v>43725</v>
      </c>
      <c r="R740" s="660">
        <f t="shared" si="192"/>
        <v>15.789473684210526</v>
      </c>
      <c r="S740" s="721">
        <f>IF(INDEX(Historical!$D$7:$D$1379,MATCH(B740,Historical!$B$7:$B$1403,0))=0,"n/a",(INDEX(Historical!$C$7:$C$1381,MATCH(B740,Historical!$B$7:$B$1403,0))/INDEX(Historical!$D$7:$D$1379,MATCH(B740,Historical!$B$7:$B$1403,0))-1)*100)</f>
        <v>17.142857142857149</v>
      </c>
      <c r="T740" s="721">
        <f>IF(INDEX(Historical!$F$7:$F$1372,MATCH(B740,Historical!$B$7:$B$1403,0))=0,"n/a",((INDEX(Historical!$C$7:$C$1381,MATCH(B740,Historical!$B$7:$B$1403,0))/INDEX(Historical!$F$7:$F$1372,MATCH(B740,Historical!$B$7:$B$1403,0)))^(1/3)-1)*100)</f>
        <v>14.940574679424333</v>
      </c>
      <c r="U740" s="721">
        <f>IF(INDEX(Historical!$H$7:$H$1372,MATCH(B740,Historical!$B$7:$B$1403,0))=0,"n/a",((INDEX(Historical!$C$7:$C$1381,MATCH(B740,Historical!$B$7:$B$1403,0))/INDEX(Historical!$H$7:$H$1372,MATCH(B740,Historical!$B$7:$B$1403,0)))^(1/5)-1)*100)</f>
        <v>36.193117380404672</v>
      </c>
      <c r="V740" s="721" t="str">
        <f>IF(INDEX(Historical!$O$7:$O$1372,MATCH(B740,Historical!$B$7:$B$1403,0))=0,"n/a",((INDEX(Historical!$C$7:$C$1381,MATCH(B740,Historical!$B$7:$B$1403,0))/INDEX(Historical!$O$7:$O$1372,MATCH(B740,Historical!$B$7:$B$1403,0)))^(1/10)-1)*100)</f>
        <v>n/a</v>
      </c>
      <c r="W740" s="722" t="str">
        <f t="shared" si="193"/>
        <v>n/a</v>
      </c>
      <c r="X740" s="723">
        <f t="shared" si="194"/>
        <v>2.2907036316711817</v>
      </c>
      <c r="Y740" s="899"/>
      <c r="Z740" s="669">
        <f t="shared" si="195"/>
        <v>36.514522821576762</v>
      </c>
      <c r="AA740" s="910">
        <f t="shared" si="196"/>
        <v>20.784232365145229</v>
      </c>
      <c r="AB740" s="1235">
        <v>12</v>
      </c>
      <c r="AC740" s="903">
        <v>4.82</v>
      </c>
      <c r="AD740" s="903">
        <v>1.47</v>
      </c>
      <c r="AE740" s="903">
        <v>5.29</v>
      </c>
      <c r="AF740" s="903">
        <v>4</v>
      </c>
      <c r="AG740" s="903">
        <v>19.900000000000002</v>
      </c>
      <c r="AH740" s="903">
        <v>-22.1</v>
      </c>
      <c r="AI740" s="903">
        <v>17.940000000000001</v>
      </c>
      <c r="AJ740" s="903">
        <v>15.8</v>
      </c>
      <c r="AK740" s="903">
        <v>14.099999999999998</v>
      </c>
      <c r="AL740" s="903">
        <v>17470</v>
      </c>
      <c r="AM740" s="903">
        <v>0.2</v>
      </c>
      <c r="AN740" s="903">
        <v>0</v>
      </c>
      <c r="AO740" s="762">
        <f t="shared" si="197"/>
        <v>17.165722707413565</v>
      </c>
      <c r="AP740" s="763">
        <f t="shared" si="198"/>
        <v>37.949955072558794</v>
      </c>
      <c r="AQ740" s="912">
        <f t="shared" si="199"/>
        <v>92.223168288645297</v>
      </c>
      <c r="AR740" s="669">
        <f>INDEX(Historical!$C$7:$C$1381,MATCH(B740,Historical!$B$7:$B$1403,0))*IF(AH740="n/a",1.03,IF(AH740&lt;0,1.01,IF(AH740&gt;10,1.1,(1+AH740/100))))</f>
        <v>1.6563999999999999</v>
      </c>
      <c r="AS740" s="910">
        <f t="shared" si="200"/>
        <v>1.8220400000000001</v>
      </c>
      <c r="AT740" s="910">
        <f t="shared" si="204"/>
        <v>2.0042440000000004</v>
      </c>
      <c r="AU740" s="910">
        <f t="shared" si="204"/>
        <v>2.2046684000000005</v>
      </c>
      <c r="AV740" s="910">
        <f t="shared" si="204"/>
        <v>2.4251352400000008</v>
      </c>
      <c r="AW740" s="669">
        <f t="shared" si="201"/>
        <v>10.112487640000003</v>
      </c>
      <c r="AX740" s="770">
        <f t="shared" si="202"/>
        <v>10.094317867837894</v>
      </c>
      <c r="AY740" s="750">
        <v>1.23</v>
      </c>
      <c r="AZ740" s="906">
        <v>51.12</v>
      </c>
      <c r="BA740" s="906">
        <v>-22.03</v>
      </c>
      <c r="BB740" s="906">
        <v>-15.260000000000002</v>
      </c>
      <c r="BC740" s="906">
        <v>9.06</v>
      </c>
      <c r="BE740" s="641">
        <v>2014</v>
      </c>
      <c r="BF740" s="922">
        <f t="shared" si="203"/>
        <v>0</v>
      </c>
      <c r="BG740" s="906">
        <v>16.900000000000002</v>
      </c>
    </row>
    <row r="741" spans="1:59" ht="11.25" customHeight="1" x14ac:dyDescent="0.2">
      <c r="A741" s="904" t="s">
        <v>1631</v>
      </c>
      <c r="B741" s="899" t="s">
        <v>1632</v>
      </c>
      <c r="C741" s="957" t="s">
        <v>123</v>
      </c>
      <c r="D741" s="957" t="s">
        <v>4382</v>
      </c>
      <c r="E741" s="754">
        <v>8</v>
      </c>
      <c r="F741" s="1235">
        <v>558</v>
      </c>
      <c r="G741" s="1235" t="s">
        <v>106</v>
      </c>
      <c r="H741" s="1235" t="s">
        <v>106</v>
      </c>
      <c r="I741" s="898">
        <v>33.72</v>
      </c>
      <c r="J741" s="669">
        <f t="shared" si="190"/>
        <v>5.2194543297746154</v>
      </c>
      <c r="K741" s="901">
        <v>0.44</v>
      </c>
      <c r="L741" s="911">
        <v>4</v>
      </c>
      <c r="M741" s="660">
        <f t="shared" si="191"/>
        <v>1.76</v>
      </c>
      <c r="N741" s="894" t="s">
        <v>606</v>
      </c>
      <c r="O741" s="756">
        <v>0.43</v>
      </c>
      <c r="P741" s="890">
        <v>43433</v>
      </c>
      <c r="Q741" s="890">
        <v>43455</v>
      </c>
      <c r="R741" s="660">
        <f t="shared" si="192"/>
        <v>2.3255813953488391</v>
      </c>
      <c r="S741" s="721">
        <f>IF(INDEX(Historical!$D$7:$D$1379,MATCH(B741,Historical!$B$7:$B$1403,0))=0,"n/a",(INDEX(Historical!$C$7:$C$1381,MATCH(B741,Historical!$B$7:$B$1403,0))/INDEX(Historical!$D$7:$D$1379,MATCH(B741,Historical!$B$7:$B$1403,0))-1)*100)</f>
        <v>1.7341040462427681</v>
      </c>
      <c r="T741" s="721">
        <f>IF(INDEX(Historical!$F$7:$F$1372,MATCH(B741,Historical!$B$7:$B$1403,0))=0,"n/a",((INDEX(Historical!$C$7:$C$1381,MATCH(B741,Historical!$B$7:$B$1403,0))/INDEX(Historical!$F$7:$F$1372,MATCH(B741,Historical!$B$7:$B$1403,0)))^(1/3)-1)*100)</f>
        <v>2.8014446485053801</v>
      </c>
      <c r="U741" s="721">
        <f>IF(INDEX(Historical!$H$7:$H$1372,MATCH(B741,Historical!$B$7:$B$1403,0))=0,"n/a",((INDEX(Historical!$C$7:$C$1381,MATCH(B741,Historical!$B$7:$B$1403,0))/INDEX(Historical!$H$7:$H$1372,MATCH(B741,Historical!$B$7:$B$1403,0)))^(1/5)-1)*100)</f>
        <v>3.8082721435300781</v>
      </c>
      <c r="V741" s="721">
        <f>IF(INDEX(Historical!$O$7:$O$1372,MATCH(B741,Historical!$B$7:$B$1403,0))=0,"n/a",((INDEX(Historical!$C$7:$C$1381,MATCH(B741,Historical!$B$7:$B$1403,0))/INDEX(Historical!$O$7:$O$1372,MATCH(B741,Historical!$B$7:$B$1403,0)))^(1/10)-1)*100)</f>
        <v>19.354594411879987</v>
      </c>
      <c r="W741" s="722">
        <f t="shared" si="193"/>
        <v>0.19676321097137195</v>
      </c>
      <c r="X741" s="723">
        <f t="shared" si="194"/>
        <v>2.5388480956867188</v>
      </c>
      <c r="Y741" s="691" t="s">
        <v>4516</v>
      </c>
      <c r="Z741" s="669">
        <f t="shared" si="195"/>
        <v>89.340101522842644</v>
      </c>
      <c r="AA741" s="910">
        <f t="shared" si="196"/>
        <v>17.116751269035532</v>
      </c>
      <c r="AB741" s="911">
        <v>12</v>
      </c>
      <c r="AC741" s="889">
        <v>1.97</v>
      </c>
      <c r="AD741" s="889">
        <v>3.42</v>
      </c>
      <c r="AE741" s="889">
        <v>1</v>
      </c>
      <c r="AF741" s="889">
        <v>1.8</v>
      </c>
      <c r="AG741" s="889">
        <v>15.1</v>
      </c>
      <c r="AH741" s="889">
        <v>-3.6999999999999997</v>
      </c>
      <c r="AI741" s="889">
        <v>4.16</v>
      </c>
      <c r="AJ741" s="889">
        <v>1.5</v>
      </c>
      <c r="AK741" s="889">
        <v>5</v>
      </c>
      <c r="AL741" s="902">
        <v>1030</v>
      </c>
      <c r="AM741" s="896">
        <v>0.2</v>
      </c>
      <c r="AN741" s="889">
        <v>0.98</v>
      </c>
      <c r="AO741" s="762">
        <f t="shared" si="197"/>
        <v>-8.0890247957308397</v>
      </c>
      <c r="AP741" s="763">
        <f t="shared" si="198"/>
        <v>9.0277264733046927</v>
      </c>
      <c r="AQ741" s="912">
        <f t="shared" si="199"/>
        <v>17.018806245955311</v>
      </c>
      <c r="AR741" s="669">
        <f>INDEX(Historical!$C$7:$C$1381,MATCH(B741,Historical!$B$7:$B$1403,0))*IF(AH741="n/a",1.03,IF(AH741&lt;0,1.01,IF(AH741&gt;10,1.1,(1+AH741/100))))</f>
        <v>1.7776000000000001</v>
      </c>
      <c r="AS741" s="910">
        <f t="shared" si="200"/>
        <v>1.8515481600000001</v>
      </c>
      <c r="AT741" s="910">
        <f t="shared" si="204"/>
        <v>1.9441255680000002</v>
      </c>
      <c r="AU741" s="910">
        <f t="shared" si="204"/>
        <v>2.0413318464000003</v>
      </c>
      <c r="AV741" s="910">
        <f t="shared" si="204"/>
        <v>2.1433984387200002</v>
      </c>
      <c r="AW741" s="669">
        <f t="shared" si="201"/>
        <v>9.7580040131200008</v>
      </c>
      <c r="AX741" s="770">
        <f t="shared" si="202"/>
        <v>28.938327441043892</v>
      </c>
      <c r="AY741" s="959">
        <v>1.46</v>
      </c>
      <c r="AZ741" s="896">
        <v>13.5</v>
      </c>
      <c r="BA741" s="896">
        <v>-27.71</v>
      </c>
      <c r="BB741" s="896">
        <v>-11.07</v>
      </c>
      <c r="BC741" s="896">
        <v>-8.27</v>
      </c>
      <c r="BE741" s="641">
        <v>2013</v>
      </c>
      <c r="BF741" s="922">
        <f t="shared" si="203"/>
        <v>0</v>
      </c>
      <c r="BG741" s="906">
        <v>5.8000000000000007</v>
      </c>
    </row>
    <row r="742" spans="1:59" ht="11.25" customHeight="1" x14ac:dyDescent="0.2">
      <c r="A742" s="895" t="s">
        <v>796</v>
      </c>
      <c r="B742" s="899" t="s">
        <v>797</v>
      </c>
      <c r="C742" s="957" t="s">
        <v>131</v>
      </c>
      <c r="D742" s="957" t="s">
        <v>4356</v>
      </c>
      <c r="E742" s="754">
        <v>13</v>
      </c>
      <c r="F742" s="1235">
        <v>284</v>
      </c>
      <c r="G742" s="1235" t="s">
        <v>37</v>
      </c>
      <c r="H742" s="1235" t="s">
        <v>37</v>
      </c>
      <c r="I742" s="898">
        <v>64.680000000000007</v>
      </c>
      <c r="J742" s="669">
        <f t="shared" si="190"/>
        <v>3.3704390847247989</v>
      </c>
      <c r="K742" s="901">
        <v>0.54500000000000004</v>
      </c>
      <c r="L742" s="911">
        <v>4</v>
      </c>
      <c r="M742" s="660">
        <f t="shared" si="191"/>
        <v>2.1800000000000002</v>
      </c>
      <c r="N742" s="894" t="s">
        <v>119</v>
      </c>
      <c r="O742" s="756">
        <v>0.52</v>
      </c>
      <c r="P742" s="885">
        <v>43599</v>
      </c>
      <c r="Q742" s="885">
        <v>43619</v>
      </c>
      <c r="R742" s="660">
        <f t="shared" si="192"/>
        <v>4.8076923076923119</v>
      </c>
      <c r="S742" s="721">
        <f>IF(INDEX(Historical!$D$7:$D$1379,MATCH(B742,Historical!$B$7:$B$1403,0))=0,"n/a",(INDEX(Historical!$C$7:$C$1381,MATCH(B742,Historical!$B$7:$B$1403,0))/INDEX(Historical!$D$7:$D$1379,MATCH(B742,Historical!$B$7:$B$1403,0))-1)*100)</f>
        <v>4.8661800486617723</v>
      </c>
      <c r="T742" s="721">
        <f>IF(INDEX(Historical!$F$7:$F$1372,MATCH(B742,Historical!$B$7:$B$1403,0))=0,"n/a",((INDEX(Historical!$C$7:$C$1381,MATCH(B742,Historical!$B$7:$B$1403,0))/INDEX(Historical!$F$7:$F$1372,MATCH(B742,Historical!$B$7:$B$1403,0)))^(1/3)-1)*100)</f>
        <v>7.0837039129185264</v>
      </c>
      <c r="U742" s="721">
        <f>IF(INDEX(Historical!$H$7:$H$1372,MATCH(B742,Historical!$B$7:$B$1403,0))=0,"n/a",((INDEX(Historical!$C$7:$C$1381,MATCH(B742,Historical!$B$7:$B$1403,0))/INDEX(Historical!$H$7:$H$1372,MATCH(B742,Historical!$B$7:$B$1403,0)))^(1/5)-1)*100)</f>
        <v>8.6241727552928804</v>
      </c>
      <c r="V742" s="721">
        <f>IF(INDEX(Historical!$O$7:$O$1372,MATCH(B742,Historical!$B$7:$B$1403,0))=0,"n/a",((INDEX(Historical!$C$7:$C$1381,MATCH(B742,Historical!$B$7:$B$1403,0))/INDEX(Historical!$O$7:$O$1372,MATCH(B742,Historical!$B$7:$B$1403,0)))^(1/10)-1)*100)</f>
        <v>8.6794920199201329</v>
      </c>
      <c r="W742" s="722">
        <f t="shared" si="193"/>
        <v>0.99362643983077692</v>
      </c>
      <c r="X742" s="723">
        <f t="shared" si="194"/>
        <v>4.7912070862738227</v>
      </c>
      <c r="Y742" s="682"/>
      <c r="Z742" s="669">
        <f t="shared" si="195"/>
        <v>59.890109890109891</v>
      </c>
      <c r="AA742" s="910">
        <f t="shared" si="196"/>
        <v>17.76923076923077</v>
      </c>
      <c r="AB742" s="911">
        <v>12</v>
      </c>
      <c r="AC742" s="889">
        <v>3.64</v>
      </c>
      <c r="AD742" s="889">
        <v>2.17</v>
      </c>
      <c r="AE742" s="889">
        <v>1.1499999999999999</v>
      </c>
      <c r="AF742" s="889">
        <v>1.46</v>
      </c>
      <c r="AG742" s="889">
        <v>8.1</v>
      </c>
      <c r="AH742" s="889">
        <v>-10.199999999999999</v>
      </c>
      <c r="AI742" s="889">
        <v>6.61</v>
      </c>
      <c r="AJ742" s="889">
        <v>1.7999999999999998</v>
      </c>
      <c r="AK742" s="889">
        <v>8.2000000000000011</v>
      </c>
      <c r="AL742" s="902">
        <v>3530</v>
      </c>
      <c r="AM742" s="896">
        <v>0.70000000000000007</v>
      </c>
      <c r="AN742" s="889">
        <v>1.04</v>
      </c>
      <c r="AO742" s="762">
        <f t="shared" si="197"/>
        <v>-5.7746189292130907</v>
      </c>
      <c r="AP742" s="763">
        <f t="shared" si="198"/>
        <v>11.994611840017679</v>
      </c>
      <c r="AQ742" s="912">
        <f t="shared" si="199"/>
        <v>7.37903152038768</v>
      </c>
      <c r="AR742" s="669">
        <f>INDEX(Historical!$C$7:$C$1381,MATCH(B742,Historical!$B$7:$B$1403,0))*IF(AH742="n/a",1.03,IF(AH742&lt;0,1.01,IF(AH742&gt;10,1.1,(1+AH742/100))))</f>
        <v>2.1765499999999998</v>
      </c>
      <c r="AS742" s="910">
        <f t="shared" si="200"/>
        <v>2.3204199549999998</v>
      </c>
      <c r="AT742" s="910">
        <f t="shared" si="204"/>
        <v>2.5106943913099999</v>
      </c>
      <c r="AU742" s="910">
        <f t="shared" si="204"/>
        <v>2.7165713313974202</v>
      </c>
      <c r="AV742" s="910">
        <f t="shared" si="204"/>
        <v>2.9393301805720089</v>
      </c>
      <c r="AW742" s="669">
        <f t="shared" si="201"/>
        <v>12.663565858279428</v>
      </c>
      <c r="AX742" s="770">
        <f t="shared" si="202"/>
        <v>19.578796936115378</v>
      </c>
      <c r="AY742" s="959">
        <v>0.26</v>
      </c>
      <c r="AZ742" s="896">
        <v>-5.91</v>
      </c>
      <c r="BA742" s="896">
        <v>-30.409999999999997</v>
      </c>
      <c r="BB742" s="896">
        <v>-15.620000000000001</v>
      </c>
      <c r="BC742" s="896">
        <v>-23.14</v>
      </c>
      <c r="BE742" s="641">
        <v>2007</v>
      </c>
      <c r="BF742" s="922">
        <f t="shared" si="203"/>
        <v>1</v>
      </c>
      <c r="BG742" s="906">
        <v>2.5</v>
      </c>
    </row>
    <row r="743" spans="1:59" ht="11.25" customHeight="1" x14ac:dyDescent="0.2">
      <c r="A743" s="895" t="s">
        <v>1684</v>
      </c>
      <c r="B743" s="899" t="s">
        <v>1685</v>
      </c>
      <c r="C743" s="957" t="s">
        <v>112</v>
      </c>
      <c r="D743" s="957" t="s">
        <v>212</v>
      </c>
      <c r="E743" s="754">
        <v>9</v>
      </c>
      <c r="F743" s="1235">
        <v>514</v>
      </c>
      <c r="G743" s="1206" t="s">
        <v>106</v>
      </c>
      <c r="H743" s="1206" t="s">
        <v>106</v>
      </c>
      <c r="I743" s="898">
        <v>63.43</v>
      </c>
      <c r="J743" s="669">
        <f t="shared" si="190"/>
        <v>1.3873561406274633</v>
      </c>
      <c r="K743" s="901">
        <v>0.22</v>
      </c>
      <c r="L743" s="911">
        <v>4</v>
      </c>
      <c r="M743" s="660">
        <f t="shared" si="191"/>
        <v>0.88</v>
      </c>
      <c r="N743" s="894" t="s">
        <v>515</v>
      </c>
      <c r="O743" s="756">
        <v>0.2</v>
      </c>
      <c r="P743" s="885">
        <v>43777</v>
      </c>
      <c r="Q743" s="885">
        <v>43795</v>
      </c>
      <c r="R743" s="660">
        <f t="shared" si="192"/>
        <v>9.9999999999999947</v>
      </c>
      <c r="S743" s="721">
        <f>IF(INDEX(Historical!$D$7:$D$1379,MATCH(B743,Historical!$B$7:$B$1403,0))=0,"n/a",(INDEX(Historical!$C$7:$C$1381,MATCH(B743,Historical!$B$7:$B$1403,0))/INDEX(Historical!$D$7:$D$1379,MATCH(B743,Historical!$B$7:$B$1403,0))-1)*100)</f>
        <v>10.810810810810811</v>
      </c>
      <c r="T743" s="721">
        <f>IF(INDEX(Historical!$F$7:$F$1372,MATCH(B743,Historical!$B$7:$B$1403,0))=0,"n/a",((INDEX(Historical!$C$7:$C$1381,MATCH(B743,Historical!$B$7:$B$1403,0))/INDEX(Historical!$F$7:$F$1372,MATCH(B743,Historical!$B$7:$B$1403,0)))^(1/3)-1)*100)</f>
        <v>12.23507977934435</v>
      </c>
      <c r="U743" s="721">
        <f>IF(INDEX(Historical!$H$7:$H$1372,MATCH(B743,Historical!$B$7:$B$1403,0))=0,"n/a",((INDEX(Historical!$C$7:$C$1381,MATCH(B743,Historical!$B$7:$B$1403,0))/INDEX(Historical!$H$7:$H$1372,MATCH(B743,Historical!$B$7:$B$1403,0)))^(1/5)-1)*100)</f>
        <v>14.31755108178514</v>
      </c>
      <c r="V743" s="721">
        <f>IF(INDEX(Historical!$O$7:$O$1372,MATCH(B743,Historical!$B$7:$B$1403,0))=0,"n/a",((INDEX(Historical!$C$7:$C$1381,MATCH(B743,Historical!$B$7:$B$1403,0))/INDEX(Historical!$O$7:$O$1372,MATCH(B743,Historical!$B$7:$B$1403,0)))^(1/10)-1)*100)</f>
        <v>8.5803244800448439</v>
      </c>
      <c r="W743" s="722">
        <f t="shared" si="193"/>
        <v>1.6686491420089409</v>
      </c>
      <c r="X743" s="723" t="str">
        <f t="shared" si="194"/>
        <v>n/a</v>
      </c>
      <c r="Y743" s="900"/>
      <c r="Z743" s="669">
        <f t="shared" si="195"/>
        <v>23.097112860892388</v>
      </c>
      <c r="AA743" s="910">
        <f t="shared" si="196"/>
        <v>16.648293963254591</v>
      </c>
      <c r="AB743" s="911">
        <v>6</v>
      </c>
      <c r="AC743" s="889">
        <v>3.81</v>
      </c>
      <c r="AD743" s="889">
        <v>1.67</v>
      </c>
      <c r="AE743" s="889">
        <v>1</v>
      </c>
      <c r="AF743" s="889">
        <v>1.6</v>
      </c>
      <c r="AG743" s="889">
        <v>13.3</v>
      </c>
      <c r="AH743" s="889">
        <v>-5.8999999999999995</v>
      </c>
      <c r="AI743" s="889">
        <v>21.47</v>
      </c>
      <c r="AJ743" s="889">
        <v>-0.3</v>
      </c>
      <c r="AK743" s="889">
        <v>10</v>
      </c>
      <c r="AL743" s="902">
        <v>789.7</v>
      </c>
      <c r="AM743" s="896">
        <v>1.5</v>
      </c>
      <c r="AN743" s="889">
        <v>0.38</v>
      </c>
      <c r="AO743" s="762">
        <f t="shared" si="197"/>
        <v>-0.94338674084198715</v>
      </c>
      <c r="AP743" s="763">
        <f t="shared" si="198"/>
        <v>15.704907222412604</v>
      </c>
      <c r="AQ743" s="912">
        <f t="shared" si="199"/>
        <v>8.8061892463584979</v>
      </c>
      <c r="AR743" s="669">
        <f>INDEX(Historical!$C$7:$C$1381,MATCH(B743,Historical!$B$7:$B$1403,0))*IF(AH743="n/a",1.03,IF(AH743&lt;0,1.01,IF(AH743&gt;10,1.1,(1+AH743/100))))</f>
        <v>0.82819999999999994</v>
      </c>
      <c r="AS743" s="910">
        <f t="shared" si="200"/>
        <v>0.91102000000000005</v>
      </c>
      <c r="AT743" s="910">
        <f t="shared" si="204"/>
        <v>1.0021220000000002</v>
      </c>
      <c r="AU743" s="910">
        <f t="shared" si="204"/>
        <v>1.1023342000000003</v>
      </c>
      <c r="AV743" s="910">
        <f t="shared" si="204"/>
        <v>1.2125676200000004</v>
      </c>
      <c r="AW743" s="669">
        <f t="shared" si="201"/>
        <v>5.0562438200000015</v>
      </c>
      <c r="AX743" s="770">
        <f t="shared" si="202"/>
        <v>7.971376036575756</v>
      </c>
      <c r="AY743" s="959">
        <v>1.43</v>
      </c>
      <c r="AZ743" s="896">
        <v>7.0000000000000009</v>
      </c>
      <c r="BA743" s="896">
        <v>-23.74</v>
      </c>
      <c r="BB743" s="896">
        <v>-16.5</v>
      </c>
      <c r="BC743" s="896">
        <v>-12.43</v>
      </c>
      <c r="BE743" s="641">
        <v>2012</v>
      </c>
      <c r="BF743" s="922">
        <f t="shared" si="203"/>
        <v>0</v>
      </c>
      <c r="BG743" s="906">
        <v>6.6000000000000005</v>
      </c>
    </row>
    <row r="744" spans="1:59" ht="11.25" customHeight="1" x14ac:dyDescent="0.2">
      <c r="A744" s="895" t="s">
        <v>783</v>
      </c>
      <c r="B744" s="899" t="s">
        <v>784</v>
      </c>
      <c r="C744" s="957" t="s">
        <v>123</v>
      </c>
      <c r="D744" s="957" t="s">
        <v>4188</v>
      </c>
      <c r="E744" s="754">
        <v>14</v>
      </c>
      <c r="F744" s="1235">
        <v>282</v>
      </c>
      <c r="G744" s="1158" t="s">
        <v>37</v>
      </c>
      <c r="H744" s="1158" t="s">
        <v>37</v>
      </c>
      <c r="I744" s="898">
        <v>49.18</v>
      </c>
      <c r="J744" s="669">
        <f t="shared" si="190"/>
        <v>3.1720211468076456</v>
      </c>
      <c r="K744" s="901">
        <v>0.39</v>
      </c>
      <c r="L744" s="911">
        <v>4</v>
      </c>
      <c r="M744" s="660">
        <f t="shared" si="191"/>
        <v>1.56</v>
      </c>
      <c r="N744" s="894" t="s">
        <v>119</v>
      </c>
      <c r="O744" s="756">
        <v>0.36</v>
      </c>
      <c r="P744" s="885">
        <v>43770</v>
      </c>
      <c r="Q744" s="885">
        <v>43801</v>
      </c>
      <c r="R744" s="660">
        <f t="shared" si="192"/>
        <v>8.333333333333341</v>
      </c>
      <c r="S744" s="721">
        <f>IF(INDEX(Historical!$D$7:$D$1379,MATCH(B744,Historical!$B$7:$B$1403,0))=0,"n/a",(INDEX(Historical!$C$7:$C$1381,MATCH(B744,Historical!$B$7:$B$1403,0))/INDEX(Historical!$D$7:$D$1379,MATCH(B744,Historical!$B$7:$B$1403,0))-1)*100)</f>
        <v>8.8888888888888786</v>
      </c>
      <c r="T744" s="721">
        <f>IF(INDEX(Historical!$F$7:$F$1372,MATCH(B744,Historical!$B$7:$B$1403,0))=0,"n/a",((INDEX(Historical!$C$7:$C$1381,MATCH(B744,Historical!$B$7:$B$1403,0))/INDEX(Historical!$F$7:$F$1372,MATCH(B744,Historical!$B$7:$B$1403,0)))^(1/3)-1)*100)</f>
        <v>9.8157887721507677</v>
      </c>
      <c r="U744" s="721">
        <f>IF(INDEX(Historical!$H$7:$H$1372,MATCH(B744,Historical!$B$7:$B$1403,0))=0,"n/a",((INDEX(Historical!$C$7:$C$1381,MATCH(B744,Historical!$B$7:$B$1403,0))/INDEX(Historical!$H$7:$H$1372,MATCH(B744,Historical!$B$7:$B$1403,0)))^(1/5)-1)*100)</f>
        <v>8.4471771197698544</v>
      </c>
      <c r="V744" s="721">
        <f>IF(INDEX(Historical!$O$7:$O$1372,MATCH(B744,Historical!$B$7:$B$1403,0))=0,"n/a",((INDEX(Historical!$C$7:$C$1381,MATCH(B744,Historical!$B$7:$B$1403,0))/INDEX(Historical!$O$7:$O$1372,MATCH(B744,Historical!$B$7:$B$1403,0)))^(1/10)-1)*100)</f>
        <v>6.8194590355898921</v>
      </c>
      <c r="W744" s="722">
        <f t="shared" si="193"/>
        <v>1.2386872735337375</v>
      </c>
      <c r="X744" s="723">
        <f t="shared" si="194"/>
        <v>0.98222989764765756</v>
      </c>
      <c r="Y744" s="899"/>
      <c r="Z744" s="669">
        <f t="shared" si="195"/>
        <v>80.412371134020617</v>
      </c>
      <c r="AA744" s="910">
        <f t="shared" si="196"/>
        <v>25.350515463917528</v>
      </c>
      <c r="AB744" s="911">
        <v>12</v>
      </c>
      <c r="AC744" s="889">
        <v>1.94</v>
      </c>
      <c r="AD744" s="889">
        <v>6.67</v>
      </c>
      <c r="AE744" s="889">
        <v>1.57</v>
      </c>
      <c r="AF744" s="889">
        <v>2.3199999999999998</v>
      </c>
      <c r="AG744" s="889">
        <v>16.7</v>
      </c>
      <c r="AH744" s="889">
        <v>40.9</v>
      </c>
      <c r="AI744" s="889">
        <v>13.639999999999999</v>
      </c>
      <c r="AJ744" s="889">
        <v>8.6</v>
      </c>
      <c r="AK744" s="889">
        <v>3.8</v>
      </c>
      <c r="AL744" s="902">
        <v>2080</v>
      </c>
      <c r="AM744" s="896">
        <v>0.6</v>
      </c>
      <c r="AN744" s="889">
        <v>0.71</v>
      </c>
      <c r="AO744" s="762">
        <f t="shared" si="197"/>
        <v>-13.731317197340028</v>
      </c>
      <c r="AP744" s="763">
        <f t="shared" si="198"/>
        <v>11.6191982665775</v>
      </c>
      <c r="AQ744" s="912">
        <f t="shared" si="199"/>
        <v>61.676213981028781</v>
      </c>
      <c r="AR744" s="669">
        <f>INDEX(Historical!$C$7:$C$1381,MATCH(B744,Historical!$B$7:$B$1403,0))*IF(AH744="n/a",1.03,IF(AH744&lt;0,1.01,IF(AH744&gt;10,1.1,(1+AH744/100))))</f>
        <v>1.617</v>
      </c>
      <c r="AS744" s="910">
        <f t="shared" si="200"/>
        <v>1.7787000000000002</v>
      </c>
      <c r="AT744" s="910">
        <f t="shared" si="204"/>
        <v>1.8462906000000003</v>
      </c>
      <c r="AU744" s="910">
        <f t="shared" si="204"/>
        <v>1.9164496428000004</v>
      </c>
      <c r="AV744" s="910">
        <f t="shared" si="204"/>
        <v>1.9892747292264006</v>
      </c>
      <c r="AW744" s="669">
        <f t="shared" si="201"/>
        <v>9.1477149720264013</v>
      </c>
      <c r="AX744" s="770">
        <f t="shared" si="202"/>
        <v>18.600477779638879</v>
      </c>
      <c r="AY744" s="959">
        <v>0.94</v>
      </c>
      <c r="AZ744" s="896">
        <v>-2.36</v>
      </c>
      <c r="BA744" s="896">
        <v>-34.61</v>
      </c>
      <c r="BB744" s="896">
        <v>-20.440000000000001</v>
      </c>
      <c r="BC744" s="896">
        <v>-25.430000000000003</v>
      </c>
      <c r="BD744" s="663"/>
      <c r="BE744" s="641">
        <v>2007</v>
      </c>
      <c r="BF744" s="922">
        <f t="shared" si="203"/>
        <v>1</v>
      </c>
      <c r="BG744" s="906">
        <v>8.1</v>
      </c>
    </row>
    <row r="745" spans="1:59" ht="11.25" customHeight="1" x14ac:dyDescent="0.2">
      <c r="A745" s="887" t="s">
        <v>1696</v>
      </c>
      <c r="B745" s="899" t="s">
        <v>1697</v>
      </c>
      <c r="C745" s="957" t="s">
        <v>108</v>
      </c>
      <c r="D745" s="957" t="s">
        <v>4355</v>
      </c>
      <c r="E745" s="754">
        <v>10</v>
      </c>
      <c r="F745" s="1235">
        <v>386</v>
      </c>
      <c r="G745" s="1213" t="s">
        <v>37</v>
      </c>
      <c r="H745" s="1213" t="s">
        <v>37</v>
      </c>
      <c r="I745" s="898">
        <v>34.94</v>
      </c>
      <c r="J745" s="669">
        <f t="shared" si="190"/>
        <v>3.0910131654264461</v>
      </c>
      <c r="K745" s="901">
        <v>0.27</v>
      </c>
      <c r="L745" s="911">
        <v>4</v>
      </c>
      <c r="M745" s="660">
        <f t="shared" si="191"/>
        <v>1.08</v>
      </c>
      <c r="N745" s="894" t="s">
        <v>163</v>
      </c>
      <c r="O745" s="756">
        <v>0.26</v>
      </c>
      <c r="P745" s="885">
        <v>43811</v>
      </c>
      <c r="Q745" s="885">
        <v>43829</v>
      </c>
      <c r="R745" s="660">
        <f t="shared" si="192"/>
        <v>3.8461538461538494</v>
      </c>
      <c r="S745" s="721">
        <f>IF(INDEX(Historical!$D$7:$D$1379,MATCH(B745,Historical!$B$7:$B$1403,0))=0,"n/a",(INDEX(Historical!$C$7:$C$1381,MATCH(B745,Historical!$B$7:$B$1403,0))/INDEX(Historical!$D$7:$D$1379,MATCH(B745,Historical!$B$7:$B$1403,0))-1)*100)</f>
        <v>8.3333333333333481</v>
      </c>
      <c r="T745" s="721">
        <f>IF(INDEX(Historical!$F$7:$F$1372,MATCH(B745,Historical!$B$7:$B$1403,0))=0,"n/a",((INDEX(Historical!$C$7:$C$1381,MATCH(B745,Historical!$B$7:$B$1403,0))/INDEX(Historical!$F$7:$F$1372,MATCH(B745,Historical!$B$7:$B$1403,0)))^(1/3)-1)*100)</f>
        <v>13.215349270944788</v>
      </c>
      <c r="U745" s="721">
        <f>IF(INDEX(Historical!$H$7:$H$1372,MATCH(B745,Historical!$B$7:$B$1403,0))=0,"n/a",((INDEX(Historical!$C$7:$C$1381,MATCH(B745,Historical!$B$7:$B$1403,0))/INDEX(Historical!$H$7:$H$1372,MATCH(B745,Historical!$B$7:$B$1403,0)))^(1/5)-1)*100)</f>
        <v>12.131694529164561</v>
      </c>
      <c r="V745" s="721">
        <f>IF(INDEX(Historical!$O$7:$O$1372,MATCH(B745,Historical!$B$7:$B$1403,0))=0,"n/a",((INDEX(Historical!$C$7:$C$1381,MATCH(B745,Historical!$B$7:$B$1403,0))/INDEX(Historical!$O$7:$O$1372,MATCH(B745,Historical!$B$7:$B$1403,0)))^(1/10)-1)*100)</f>
        <v>8.6579653683789726</v>
      </c>
      <c r="W745" s="722">
        <f t="shared" si="193"/>
        <v>1.4012177241401893</v>
      </c>
      <c r="X745" s="723">
        <f t="shared" si="194"/>
        <v>0.872783779076587</v>
      </c>
      <c r="Y745" s="900"/>
      <c r="Z745" s="669">
        <f t="shared" si="195"/>
        <v>37.370242214532873</v>
      </c>
      <c r="AA745" s="910">
        <f t="shared" si="196"/>
        <v>12.089965397923875</v>
      </c>
      <c r="AB745" s="911">
        <v>12</v>
      </c>
      <c r="AC745" s="889">
        <v>2.89</v>
      </c>
      <c r="AD745" s="889">
        <v>1.21</v>
      </c>
      <c r="AE745" s="889">
        <v>5.38</v>
      </c>
      <c r="AF745" s="889">
        <v>1.99</v>
      </c>
      <c r="AG745" s="889">
        <v>15.9</v>
      </c>
      <c r="AH745" s="889">
        <v>26.6</v>
      </c>
      <c r="AI745" s="889">
        <v>3.42</v>
      </c>
      <c r="AJ745" s="889">
        <v>13.900000000000002</v>
      </c>
      <c r="AK745" s="889">
        <v>10</v>
      </c>
      <c r="AL745" s="902">
        <v>795.23</v>
      </c>
      <c r="AM745" s="896">
        <v>3</v>
      </c>
      <c r="AN745" s="889">
        <v>0</v>
      </c>
      <c r="AO745" s="762">
        <f t="shared" si="197"/>
        <v>3.1327422966671321</v>
      </c>
      <c r="AP745" s="763">
        <f t="shared" si="198"/>
        <v>15.222707694591007</v>
      </c>
      <c r="AQ745" s="912">
        <f t="shared" si="199"/>
        <v>3.4064926864814327</v>
      </c>
      <c r="AR745" s="669">
        <f>INDEX(Historical!$C$7:$C$1381,MATCH(B745,Historical!$B$7:$B$1403,0))*IF(AH745="n/a",1.03,IF(AH745&lt;0,1.01,IF(AH745&gt;10,1.1,(1+AH745/100))))</f>
        <v>1.1440000000000001</v>
      </c>
      <c r="AS745" s="910">
        <f t="shared" si="200"/>
        <v>1.1831248000000001</v>
      </c>
      <c r="AT745" s="910">
        <f t="shared" si="204"/>
        <v>1.3014372800000003</v>
      </c>
      <c r="AU745" s="910">
        <f t="shared" si="204"/>
        <v>1.4315810080000004</v>
      </c>
      <c r="AV745" s="910">
        <f t="shared" si="204"/>
        <v>1.5747391088000007</v>
      </c>
      <c r="AW745" s="669">
        <f t="shared" si="201"/>
        <v>6.6348821968000014</v>
      </c>
      <c r="AX745" s="770">
        <f t="shared" si="202"/>
        <v>18.989359464224389</v>
      </c>
      <c r="AY745" s="959">
        <v>0.46</v>
      </c>
      <c r="AZ745" s="896">
        <v>9.19</v>
      </c>
      <c r="BA745" s="896">
        <v>-17.98</v>
      </c>
      <c r="BB745" s="896">
        <v>-12.97</v>
      </c>
      <c r="BC745" s="896">
        <v>-7.6300000000000008</v>
      </c>
      <c r="BE745" s="641">
        <v>2010</v>
      </c>
      <c r="BF745" s="922">
        <f t="shared" si="203"/>
        <v>0</v>
      </c>
      <c r="BG745" s="906">
        <v>1.7999999999999998</v>
      </c>
    </row>
    <row r="746" spans="1:59" ht="11.25" customHeight="1" x14ac:dyDescent="0.2">
      <c r="A746" s="887" t="s">
        <v>346</v>
      </c>
      <c r="B746" s="899" t="s">
        <v>347</v>
      </c>
      <c r="C746" s="957" t="s">
        <v>153</v>
      </c>
      <c r="D746" s="957" t="s">
        <v>4340</v>
      </c>
      <c r="E746" s="754">
        <v>27</v>
      </c>
      <c r="F746" s="1235">
        <v>111</v>
      </c>
      <c r="G746" s="1115" t="s">
        <v>106</v>
      </c>
      <c r="H746" s="1115" t="s">
        <v>106</v>
      </c>
      <c r="I746" s="889">
        <v>190.59</v>
      </c>
      <c r="J746" s="669">
        <f t="shared" si="190"/>
        <v>1.2067789495776273</v>
      </c>
      <c r="K746" s="908">
        <v>0.57499999999999996</v>
      </c>
      <c r="L746" s="911">
        <v>4</v>
      </c>
      <c r="M746" s="660">
        <f t="shared" si="191"/>
        <v>2.2999999999999998</v>
      </c>
      <c r="N746" s="894" t="s">
        <v>160</v>
      </c>
      <c r="O746" s="757">
        <v>0.52</v>
      </c>
      <c r="P746" s="885">
        <v>43828</v>
      </c>
      <c r="Q746" s="885">
        <v>43860</v>
      </c>
      <c r="R746" s="660">
        <f t="shared" si="192"/>
        <v>10.576923076923064</v>
      </c>
      <c r="S746" s="721">
        <f>IF(INDEX(Historical!$D$7:$D$1379,MATCH(B746,Historical!$B$7:$B$1403,0))=0,"n/a",(INDEX(Historical!$C$7:$C$1381,MATCH(B746,Historical!$B$7:$B$1403,0))/INDEX(Historical!$D$7:$D$1379,MATCH(B746,Historical!$B$7:$B$1403,0))-1)*100)</f>
        <v>10.638297872340431</v>
      </c>
      <c r="T746" s="721">
        <f>IF(INDEX(Historical!$F$7:$F$1372,MATCH(B746,Historical!$B$7:$B$1403,0))=0,"n/a",((INDEX(Historical!$C$7:$C$1381,MATCH(B746,Historical!$B$7:$B$1403,0))/INDEX(Historical!$F$7:$F$1372,MATCH(B746,Historical!$B$7:$B$1403,0)))^(1/3)-1)*100)</f>
        <v>11.021370033491195</v>
      </c>
      <c r="U746" s="721">
        <f>IF(INDEX(Historical!$H$7:$H$1372,MATCH(B746,Historical!$B$7:$B$1403,0))=0,"n/a",((INDEX(Historical!$C$7:$C$1381,MATCH(B746,Historical!$B$7:$B$1403,0))/INDEX(Historical!$H$7:$H$1372,MATCH(B746,Historical!$B$7:$B$1403,0)))^(1/5)-1)*100)</f>
        <v>11.260421490901141</v>
      </c>
      <c r="V746" s="721">
        <f>IF(INDEX(Historical!$O$7:$O$1372,MATCH(B746,Historical!$B$7:$B$1403,0))=0,"n/a",((INDEX(Historical!$C$7:$C$1381,MATCH(B746,Historical!$B$7:$B$1403,0))/INDEX(Historical!$O$7:$O$1372,MATCH(B746,Historical!$B$7:$B$1403,0)))^(1/10)-1)*100)</f>
        <v>15.321247843556506</v>
      </c>
      <c r="W746" s="722">
        <f t="shared" si="193"/>
        <v>0.73495459416099818</v>
      </c>
      <c r="X746" s="723">
        <f t="shared" si="194"/>
        <v>0.34754387317596114</v>
      </c>
      <c r="Y746" s="677"/>
      <c r="Z746" s="669">
        <f t="shared" si="195"/>
        <v>41.970802919708021</v>
      </c>
      <c r="AA746" s="910">
        <f t="shared" si="196"/>
        <v>34.779197080291972</v>
      </c>
      <c r="AB746" s="911">
        <v>12</v>
      </c>
      <c r="AC746" s="889">
        <v>5.48</v>
      </c>
      <c r="AD746" s="889">
        <v>3.4</v>
      </c>
      <c r="AE746" s="889">
        <v>4.8</v>
      </c>
      <c r="AF746" s="889">
        <v>5.57</v>
      </c>
      <c r="AG746" s="889">
        <v>17.100000000000001</v>
      </c>
      <c r="AH746" s="889">
        <v>4.5999999999999996</v>
      </c>
      <c r="AI746" s="889">
        <v>9.15</v>
      </c>
      <c r="AJ746" s="889">
        <v>32.4</v>
      </c>
      <c r="AK746" s="889">
        <v>10.220000000000001</v>
      </c>
      <c r="AL746" s="902">
        <v>71440</v>
      </c>
      <c r="AM746" s="896">
        <v>0.1</v>
      </c>
      <c r="AN746" s="889">
        <v>0.87</v>
      </c>
      <c r="AO746" s="762">
        <f t="shared" si="197"/>
        <v>-22.311996639813202</v>
      </c>
      <c r="AP746" s="763">
        <f t="shared" si="198"/>
        <v>12.467200440478768</v>
      </c>
      <c r="AQ746" s="912">
        <f t="shared" si="199"/>
        <v>193.42432508208711</v>
      </c>
      <c r="AR746" s="669">
        <f>INDEX(Historical!$C$7:$C$1381,MATCH(B746,Historical!$B$7:$B$1403,0))*IF(AH746="n/a",1.03,IF(AH746&lt;0,1.01,IF(AH746&gt;10,1.1,(1+AH746/100))))</f>
        <v>2.1756800000000003</v>
      </c>
      <c r="AS746" s="910">
        <f t="shared" si="200"/>
        <v>2.3747547200000003</v>
      </c>
      <c r="AT746" s="910">
        <f t="shared" si="204"/>
        <v>2.6122301920000006</v>
      </c>
      <c r="AU746" s="910">
        <f t="shared" si="204"/>
        <v>2.8734532112000011</v>
      </c>
      <c r="AV746" s="910">
        <f t="shared" si="204"/>
        <v>3.1607985323200016</v>
      </c>
      <c r="AW746" s="669">
        <f t="shared" si="201"/>
        <v>13.196916655520003</v>
      </c>
      <c r="AX746" s="770">
        <f t="shared" si="202"/>
        <v>6.9242440083530106</v>
      </c>
      <c r="AY746" s="959">
        <v>0.77</v>
      </c>
      <c r="AZ746" s="896">
        <v>9.01</v>
      </c>
      <c r="BA746" s="896">
        <v>-15.78</v>
      </c>
      <c r="BB746" s="896">
        <v>-10.299999999999999</v>
      </c>
      <c r="BC746" s="896">
        <v>-8.5400000000000009</v>
      </c>
      <c r="BE746" s="641">
        <v>1994</v>
      </c>
      <c r="BF746" s="922">
        <f t="shared" si="203"/>
        <v>2</v>
      </c>
      <c r="BG746" s="906">
        <v>7.6</v>
      </c>
    </row>
    <row r="747" spans="1:59" ht="11.25" customHeight="1" x14ac:dyDescent="0.2">
      <c r="A747" s="887" t="s">
        <v>348</v>
      </c>
      <c r="B747" s="899" t="s">
        <v>349</v>
      </c>
      <c r="C747" s="957" t="s">
        <v>128</v>
      </c>
      <c r="D747" s="957" t="s">
        <v>4352</v>
      </c>
      <c r="E747" s="754">
        <v>50</v>
      </c>
      <c r="F747" s="1235">
        <v>29</v>
      </c>
      <c r="G747" s="1235" t="s">
        <v>37</v>
      </c>
      <c r="H747" s="1235" t="s">
        <v>115</v>
      </c>
      <c r="I747" s="889">
        <v>66.650000000000006</v>
      </c>
      <c r="J747" s="669">
        <f t="shared" si="190"/>
        <v>2.7006751687921979</v>
      </c>
      <c r="K747" s="901">
        <v>0.45</v>
      </c>
      <c r="L747" s="911">
        <v>4</v>
      </c>
      <c r="M747" s="660">
        <f t="shared" si="191"/>
        <v>1.8</v>
      </c>
      <c r="N747" s="894" t="s">
        <v>284</v>
      </c>
      <c r="O747" s="756">
        <v>0.39</v>
      </c>
      <c r="P747" s="885">
        <v>43831</v>
      </c>
      <c r="Q747" s="885">
        <v>43853</v>
      </c>
      <c r="R747" s="660">
        <f t="shared" si="192"/>
        <v>15.384615384615383</v>
      </c>
      <c r="S747" s="721">
        <f>IF(INDEX(Historical!$D$7:$D$1379,MATCH(B747,Historical!$B$7:$B$1403,0))=0,"n/a",(INDEX(Historical!$C$7:$C$1381,MATCH(B747,Historical!$B$7:$B$1403,0))/INDEX(Historical!$D$7:$D$1379,MATCH(B747,Historical!$B$7:$B$1403,0))-1)*100)</f>
        <v>8.3333333333333481</v>
      </c>
      <c r="T747" s="721">
        <f>IF(INDEX(Historical!$F$7:$F$1372,MATCH(B747,Historical!$B$7:$B$1403,0))=0,"n/a",((INDEX(Historical!$C$7:$C$1381,MATCH(B747,Historical!$B$7:$B$1403,0))/INDEX(Historical!$F$7:$F$1372,MATCH(B747,Historical!$B$7:$B$1403,0)))^(1/3)-1)*100)</f>
        <v>7.9528977308938487</v>
      </c>
      <c r="U747" s="721">
        <f>IF(INDEX(Historical!$H$7:$H$1372,MATCH(B747,Historical!$B$7:$B$1403,0))=0,"n/a",((INDEX(Historical!$C$7:$C$1381,MATCH(B747,Historical!$B$7:$B$1403,0))/INDEX(Historical!$H$7:$H$1372,MATCH(B747,Historical!$B$7:$B$1403,0)))^(1/5)-1)*100)</f>
        <v>6.1043824021231208</v>
      </c>
      <c r="V747" s="721">
        <f>IF(INDEX(Historical!$O$7:$O$1372,MATCH(B747,Historical!$B$7:$B$1403,0))=0,"n/a",((INDEX(Historical!$C$7:$C$1381,MATCH(B747,Historical!$B$7:$B$1403,0))/INDEX(Historical!$O$7:$O$1372,MATCH(B747,Historical!$B$7:$B$1403,0)))^(1/10)-1)*100)</f>
        <v>4.9748678361387633</v>
      </c>
      <c r="W747" s="722">
        <f t="shared" si="193"/>
        <v>1.2270441352791854</v>
      </c>
      <c r="X747" s="723">
        <f t="shared" si="194"/>
        <v>0.39638846767033253</v>
      </c>
      <c r="Y747" s="677"/>
      <c r="Z747" s="669">
        <f t="shared" si="195"/>
        <v>51.428571428571438</v>
      </c>
      <c r="AA747" s="910">
        <f t="shared" si="196"/>
        <v>19.042857142857144</v>
      </c>
      <c r="AB747" s="911">
        <v>6</v>
      </c>
      <c r="AC747" s="889">
        <v>3.5</v>
      </c>
      <c r="AD747" s="889">
        <v>2.57</v>
      </c>
      <c r="AE747" s="889">
        <v>0.56000000000000005</v>
      </c>
      <c r="AF747" s="889">
        <v>13.44</v>
      </c>
      <c r="AG747" s="889">
        <v>73.7</v>
      </c>
      <c r="AH747" s="889">
        <v>25.5</v>
      </c>
      <c r="AI747" s="889">
        <v>7.37</v>
      </c>
      <c r="AJ747" s="889">
        <v>15.4</v>
      </c>
      <c r="AK747" s="889">
        <v>7.3999999999999995</v>
      </c>
      <c r="AL747" s="902">
        <v>33990</v>
      </c>
      <c r="AM747" s="896">
        <v>0.1</v>
      </c>
      <c r="AN747" s="889">
        <v>3.52</v>
      </c>
      <c r="AO747" s="762">
        <f t="shared" si="197"/>
        <v>-10.237799571941826</v>
      </c>
      <c r="AP747" s="763">
        <f t="shared" si="198"/>
        <v>8.8050575709153183</v>
      </c>
      <c r="AQ747" s="912">
        <f t="shared" si="199"/>
        <v>237.26745074693071</v>
      </c>
      <c r="AR747" s="669">
        <f>INDEX(Historical!$C$7:$C$1381,MATCH(B747,Historical!$B$7:$B$1403,0))*IF(AH747="n/a",1.03,IF(AH747&lt;0,1.01,IF(AH747&gt;10,1.1,(1+AH747/100))))</f>
        <v>1.7160000000000002</v>
      </c>
      <c r="AS747" s="910">
        <f t="shared" si="200"/>
        <v>1.8424692000000005</v>
      </c>
      <c r="AT747" s="910">
        <f t="shared" ref="AT747:AV766" si="205">IF($AK747="n/a",1.03*AS747,IF($AK747&lt;0,1.01*AS747,IF($AK747&gt;10,1.1*AS747,(1+$AK747/100)*AS747)))</f>
        <v>1.9788119208000006</v>
      </c>
      <c r="AU747" s="910">
        <f t="shared" si="205"/>
        <v>2.1252440029392008</v>
      </c>
      <c r="AV747" s="910">
        <f t="shared" si="205"/>
        <v>2.2825120591567019</v>
      </c>
      <c r="AW747" s="669">
        <f t="shared" si="201"/>
        <v>9.9450371828959039</v>
      </c>
      <c r="AX747" s="770">
        <f t="shared" si="202"/>
        <v>14.921286095867822</v>
      </c>
      <c r="AY747" s="959">
        <v>0.45</v>
      </c>
      <c r="AZ747" s="896">
        <v>2.16</v>
      </c>
      <c r="BA747" s="896">
        <v>-22.48</v>
      </c>
      <c r="BB747" s="896">
        <v>-17.77</v>
      </c>
      <c r="BC747" s="896">
        <v>-13.38</v>
      </c>
      <c r="BE747" s="641">
        <v>1971</v>
      </c>
      <c r="BF747" s="922">
        <f t="shared" si="203"/>
        <v>5</v>
      </c>
      <c r="BG747" s="906">
        <v>9.7000000000000011</v>
      </c>
    </row>
    <row r="748" spans="1:59" ht="11.25" customHeight="1" x14ac:dyDescent="0.2">
      <c r="A748" s="887" t="s">
        <v>137</v>
      </c>
      <c r="B748" s="899" t="s">
        <v>138</v>
      </c>
      <c r="C748" s="957" t="s">
        <v>4359</v>
      </c>
      <c r="D748" s="957" t="s">
        <v>4368</v>
      </c>
      <c r="E748" s="754">
        <v>36</v>
      </c>
      <c r="F748" s="1235">
        <v>77</v>
      </c>
      <c r="G748" s="1191" t="s">
        <v>115</v>
      </c>
      <c r="H748" s="1191" t="s">
        <v>115</v>
      </c>
      <c r="I748" s="889">
        <v>35.22</v>
      </c>
      <c r="J748" s="669">
        <f t="shared" si="190"/>
        <v>5.9057353776263488</v>
      </c>
      <c r="K748" s="901">
        <v>0.52</v>
      </c>
      <c r="L748" s="911">
        <v>4</v>
      </c>
      <c r="M748" s="660">
        <f t="shared" si="191"/>
        <v>2.08</v>
      </c>
      <c r="N748" s="894" t="s">
        <v>139</v>
      </c>
      <c r="O748" s="756">
        <v>0.51</v>
      </c>
      <c r="P748" s="885">
        <v>43838</v>
      </c>
      <c r="Q748" s="885">
        <v>43863</v>
      </c>
      <c r="R748" s="660">
        <f t="shared" si="192"/>
        <v>1.9607843137254919</v>
      </c>
      <c r="S748" s="721">
        <f>IF(INDEX(Historical!$D$7:$D$1379,MATCH(B748,Historical!$B$7:$B$1403,0))=0,"n/a",(INDEX(Historical!$C$7:$C$1381,MATCH(B748,Historical!$B$7:$B$1403,0))/INDEX(Historical!$D$7:$D$1379,MATCH(B748,Historical!$B$7:$B$1403,0))-1)*100)</f>
        <v>2.0000000000000018</v>
      </c>
      <c r="T748" s="721">
        <f>IF(INDEX(Historical!$F$7:$F$1372,MATCH(B748,Historical!$B$7:$B$1403,0))=0,"n/a",((INDEX(Historical!$C$7:$C$1381,MATCH(B748,Historical!$B$7:$B$1403,0))/INDEX(Historical!$F$7:$F$1372,MATCH(B748,Historical!$B$7:$B$1403,0)))^(1/3)-1)*100)</f>
        <v>2.0413775479336982</v>
      </c>
      <c r="U748" s="721">
        <f>IF(INDEX(Historical!$H$7:$H$1372,MATCH(B748,Historical!$B$7:$B$1403,0))=0,"n/a",((INDEX(Historical!$C$7:$C$1381,MATCH(B748,Historical!$B$7:$B$1403,0))/INDEX(Historical!$H$7:$H$1372,MATCH(B748,Historical!$B$7:$B$1403,0)))^(1/5)-1)*100)</f>
        <v>2.0851259369290887</v>
      </c>
      <c r="V748" s="721">
        <f>IF(INDEX(Historical!$O$7:$O$1372,MATCH(B748,Historical!$B$7:$B$1403,0))=0,"n/a",((INDEX(Historical!$C$7:$C$1381,MATCH(B748,Historical!$B$7:$B$1403,0))/INDEX(Historical!$O$7:$O$1372,MATCH(B748,Historical!$B$7:$B$1403,0)))^(1/10)-1)*100)</f>
        <v>2.2065271930807651</v>
      </c>
      <c r="W748" s="722">
        <f t="shared" si="193"/>
        <v>0.94498084749085942</v>
      </c>
      <c r="X748" s="723">
        <f t="shared" si="194"/>
        <v>0.23428381313809984</v>
      </c>
      <c r="Y748" s="677"/>
      <c r="Z748" s="669">
        <f t="shared" si="195"/>
        <v>110.05291005291006</v>
      </c>
      <c r="AA748" s="910">
        <f t="shared" si="196"/>
        <v>18.634920634920636</v>
      </c>
      <c r="AB748" s="911">
        <v>12</v>
      </c>
      <c r="AC748" s="889">
        <v>1.89</v>
      </c>
      <c r="AD748" s="889">
        <v>3.68</v>
      </c>
      <c r="AE748" s="889">
        <v>1.42</v>
      </c>
      <c r="AF748" s="889">
        <v>1.4</v>
      </c>
      <c r="AG748" s="889">
        <v>7.5</v>
      </c>
      <c r="AH748" s="889">
        <v>-30.9</v>
      </c>
      <c r="AI748" s="889">
        <v>6.11</v>
      </c>
      <c r="AJ748" s="889">
        <v>8.9</v>
      </c>
      <c r="AK748" s="889">
        <v>5.0500000000000007</v>
      </c>
      <c r="AL748" s="902">
        <v>257680</v>
      </c>
      <c r="AM748" s="896">
        <v>0.08</v>
      </c>
      <c r="AN748" s="889">
        <v>0.89</v>
      </c>
      <c r="AO748" s="762">
        <f t="shared" si="197"/>
        <v>-10.644059320365198</v>
      </c>
      <c r="AP748" s="763">
        <f t="shared" si="198"/>
        <v>7.9908613145554375</v>
      </c>
      <c r="AQ748" s="912">
        <f t="shared" si="199"/>
        <v>7.6803683518730237</v>
      </c>
      <c r="AR748" s="669">
        <f>INDEX(Historical!$C$7:$C$1381,MATCH(B748,Historical!$B$7:$B$1403,0))*IF(AH748="n/a",1.03,IF(AH748&lt;0,1.01,IF(AH748&gt;10,1.1,(1+AH748/100))))</f>
        <v>2.0604</v>
      </c>
      <c r="AS748" s="910">
        <f t="shared" si="200"/>
        <v>2.1862904400000001</v>
      </c>
      <c r="AT748" s="910">
        <f t="shared" si="205"/>
        <v>2.2966981072200001</v>
      </c>
      <c r="AU748" s="910">
        <f t="shared" si="205"/>
        <v>2.4126813616346099</v>
      </c>
      <c r="AV748" s="910">
        <f t="shared" si="205"/>
        <v>2.5345217703971579</v>
      </c>
      <c r="AW748" s="669">
        <f t="shared" si="201"/>
        <v>11.490591679251768</v>
      </c>
      <c r="AX748" s="770">
        <f t="shared" si="202"/>
        <v>32.625189322123141</v>
      </c>
      <c r="AY748" s="959">
        <v>0.57999999999999996</v>
      </c>
      <c r="AZ748" s="896">
        <v>18.709999999999997</v>
      </c>
      <c r="BA748" s="896">
        <v>-11.28</v>
      </c>
      <c r="BB748" s="896">
        <v>-8.19</v>
      </c>
      <c r="BC748" s="896">
        <v>-2.71</v>
      </c>
      <c r="BE748" s="641">
        <v>1985</v>
      </c>
      <c r="BF748" s="922">
        <f t="shared" si="203"/>
        <v>3</v>
      </c>
      <c r="BG748" s="906">
        <v>2.5</v>
      </c>
    </row>
    <row r="749" spans="1:59" ht="11.25" customHeight="1" x14ac:dyDescent="0.2">
      <c r="A749" s="895" t="s">
        <v>1715</v>
      </c>
      <c r="B749" s="899" t="s">
        <v>1716</v>
      </c>
      <c r="C749" s="957" t="s">
        <v>108</v>
      </c>
      <c r="D749" s="957" t="s">
        <v>4347</v>
      </c>
      <c r="E749" s="754">
        <v>10</v>
      </c>
      <c r="F749" s="1235">
        <v>375</v>
      </c>
      <c r="G749" s="1208" t="s">
        <v>106</v>
      </c>
      <c r="H749" s="1208" t="s">
        <v>106</v>
      </c>
      <c r="I749" s="898">
        <v>25.42</v>
      </c>
      <c r="J749" s="669">
        <f t="shared" si="190"/>
        <v>3.6191974822974036</v>
      </c>
      <c r="K749" s="901">
        <v>0.23</v>
      </c>
      <c r="L749" s="911">
        <v>4</v>
      </c>
      <c r="M749" s="660">
        <f t="shared" si="191"/>
        <v>0.92</v>
      </c>
      <c r="N749" s="894" t="s">
        <v>434</v>
      </c>
      <c r="O749" s="756">
        <v>0.22</v>
      </c>
      <c r="P749" s="885">
        <v>43775</v>
      </c>
      <c r="Q749" s="885">
        <v>43790</v>
      </c>
      <c r="R749" s="660">
        <f t="shared" si="192"/>
        <v>4.5454545454545494</v>
      </c>
      <c r="S749" s="721">
        <f>IF(INDEX(Historical!$D$7:$D$1379,MATCH(B749,Historical!$B$7:$B$1403,0))=0,"n/a",(INDEX(Historical!$C$7:$C$1381,MATCH(B749,Historical!$B$7:$B$1403,0))/INDEX(Historical!$D$7:$D$1379,MATCH(B749,Historical!$B$7:$B$1403,0))-1)*100)</f>
        <v>5.9523809523809534</v>
      </c>
      <c r="T749" s="721">
        <f>IF(INDEX(Historical!$F$7:$F$1372,MATCH(B749,Historical!$B$7:$B$1403,0))=0,"n/a",((INDEX(Historical!$C$7:$C$1381,MATCH(B749,Historical!$B$7:$B$1403,0))/INDEX(Historical!$F$7:$F$1372,MATCH(B749,Historical!$B$7:$B$1403,0)))^(1/3)-1)*100)</f>
        <v>7.3212782606484783</v>
      </c>
      <c r="U749" s="721">
        <f>IF(INDEX(Historical!$H$7:$H$1372,MATCH(B749,Historical!$B$7:$B$1403,0))=0,"n/a",((INDEX(Historical!$C$7:$C$1381,MATCH(B749,Historical!$B$7:$B$1403,0))/INDEX(Historical!$H$7:$H$1372,MATCH(B749,Historical!$B$7:$B$1403,0)))^(1/5)-1)*100)</f>
        <v>8.2051051130405117</v>
      </c>
      <c r="V749" s="721" t="str">
        <f>IF(INDEX(Historical!$O$7:$O$1372,MATCH(B749,Historical!$B$7:$B$1403,0))=0,"n/a",((INDEX(Historical!$C$7:$C$1381,MATCH(B749,Historical!$B$7:$B$1403,0))/INDEX(Historical!$O$7:$O$1372,MATCH(B749,Historical!$B$7:$B$1403,0)))^(1/10)-1)*100)</f>
        <v>n/a</v>
      </c>
      <c r="W749" s="722" t="str">
        <f t="shared" si="193"/>
        <v>n/a</v>
      </c>
      <c r="X749" s="723">
        <f t="shared" si="194"/>
        <v>1.2623238635446941</v>
      </c>
      <c r="Y749" s="683"/>
      <c r="Z749" s="669">
        <f t="shared" si="195"/>
        <v>41.071428571428569</v>
      </c>
      <c r="AA749" s="910">
        <f t="shared" si="196"/>
        <v>11.348214285714285</v>
      </c>
      <c r="AB749" s="911">
        <v>12</v>
      </c>
      <c r="AC749" s="889">
        <v>2.2400000000000002</v>
      </c>
      <c r="AD749" s="889">
        <v>2.84</v>
      </c>
      <c r="AE749" s="889">
        <v>3.33</v>
      </c>
      <c r="AF749" s="889">
        <v>0.95</v>
      </c>
      <c r="AG749" s="889">
        <v>8.6999999999999993</v>
      </c>
      <c r="AH749" s="889">
        <v>14.099999999999998</v>
      </c>
      <c r="AI749" s="889">
        <v>6.93</v>
      </c>
      <c r="AJ749" s="889">
        <v>6.5</v>
      </c>
      <c r="AK749" s="889">
        <v>4</v>
      </c>
      <c r="AL749" s="902">
        <v>248.61</v>
      </c>
      <c r="AM749" s="896">
        <v>2.4</v>
      </c>
      <c r="AN749" s="889">
        <v>0</v>
      </c>
      <c r="AO749" s="762">
        <f t="shared" si="197"/>
        <v>0.47608830962363058</v>
      </c>
      <c r="AP749" s="763">
        <f t="shared" si="198"/>
        <v>11.824302595337915</v>
      </c>
      <c r="AQ749" s="912">
        <f t="shared" si="199"/>
        <v>-30.779567655436779</v>
      </c>
      <c r="AR749" s="669">
        <f>INDEX(Historical!$C$7:$C$1381,MATCH(B749,Historical!$B$7:$B$1403,0))*IF(AH749="n/a",1.03,IF(AH749&lt;0,1.01,IF(AH749&gt;10,1.1,(1+AH749/100))))</f>
        <v>0.97900000000000009</v>
      </c>
      <c r="AS749" s="910">
        <f t="shared" si="200"/>
        <v>1.0468447000000001</v>
      </c>
      <c r="AT749" s="910">
        <f t="shared" si="205"/>
        <v>1.088718488</v>
      </c>
      <c r="AU749" s="910">
        <f t="shared" si="205"/>
        <v>1.1322672275200001</v>
      </c>
      <c r="AV749" s="910">
        <f t="shared" si="205"/>
        <v>1.1775579166208001</v>
      </c>
      <c r="AW749" s="669">
        <f t="shared" si="201"/>
        <v>5.4243883321408006</v>
      </c>
      <c r="AX749" s="770">
        <f t="shared" si="202"/>
        <v>21.339057168138474</v>
      </c>
      <c r="AY749" s="959">
        <v>0.65</v>
      </c>
      <c r="AZ749" s="896">
        <v>-0.92999999999999994</v>
      </c>
      <c r="BA749" s="896">
        <v>-21.66</v>
      </c>
      <c r="BB749" s="896">
        <v>-16.11</v>
      </c>
      <c r="BC749" s="896">
        <v>-12.08</v>
      </c>
      <c r="BE749" s="641">
        <v>2010</v>
      </c>
      <c r="BF749" s="922">
        <f t="shared" si="203"/>
        <v>0</v>
      </c>
      <c r="BG749" s="906">
        <v>1</v>
      </c>
    </row>
    <row r="750" spans="1:59" s="796" customFormat="1" ht="11.25" customHeight="1" x14ac:dyDescent="0.2">
      <c r="A750" s="799" t="s">
        <v>1729</v>
      </c>
      <c r="B750" s="804" t="s">
        <v>1730</v>
      </c>
      <c r="C750" s="957" t="s">
        <v>108</v>
      </c>
      <c r="D750" s="957" t="s">
        <v>4355</v>
      </c>
      <c r="E750" s="778">
        <v>7</v>
      </c>
      <c r="F750" s="1235">
        <v>681</v>
      </c>
      <c r="G750" s="1234" t="s">
        <v>106</v>
      </c>
      <c r="H750" s="1234" t="s">
        <v>106</v>
      </c>
      <c r="I750" s="779">
        <v>33.82</v>
      </c>
      <c r="J750" s="780">
        <f t="shared" si="190"/>
        <v>2.6020106445890008</v>
      </c>
      <c r="K750" s="781">
        <v>0.22</v>
      </c>
      <c r="L750" s="782">
        <v>4</v>
      </c>
      <c r="M750" s="783">
        <f t="shared" si="191"/>
        <v>0.88</v>
      </c>
      <c r="N750" s="784" t="s">
        <v>319</v>
      </c>
      <c r="O750" s="785">
        <v>0.19</v>
      </c>
      <c r="P750" s="786">
        <v>43720</v>
      </c>
      <c r="Q750" s="786">
        <v>43735</v>
      </c>
      <c r="R750" s="783">
        <f t="shared" si="192"/>
        <v>15.789473684210526</v>
      </c>
      <c r="S750" s="721">
        <f>IF(INDEX(Historical!$D$7:$D$1379,MATCH(B750,Historical!$B$7:$B$1403,0))=0,"n/a",(INDEX(Historical!$C$7:$C$1381,MATCH(B750,Historical!$B$7:$B$1403,0))/INDEX(Historical!$D$7:$D$1379,MATCH(B750,Historical!$B$7:$B$1403,0))-1)*100)</f>
        <v>17.142857142857149</v>
      </c>
      <c r="T750" s="721">
        <f>IF(INDEX(Historical!$F$7:$F$1372,MATCH(B750,Historical!$B$7:$B$1403,0))=0,"n/a",((INDEX(Historical!$C$7:$C$1381,MATCH(B750,Historical!$B$7:$B$1403,0))/INDEX(Historical!$F$7:$F$1372,MATCH(B750,Historical!$B$7:$B$1403,0)))^(1/3)-1)*100)</f>
        <v>10.973904713454852</v>
      </c>
      <c r="U750" s="721">
        <f>IF(INDEX(Historical!$H$7:$H$1372,MATCH(B750,Historical!$B$7:$B$1403,0))=0,"n/a",((INDEX(Historical!$C$7:$C$1381,MATCH(B750,Historical!$B$7:$B$1403,0))/INDEX(Historical!$H$7:$H$1372,MATCH(B750,Historical!$B$7:$B$1403,0)))^(1/5)-1)*100)</f>
        <v>13.258872838875678</v>
      </c>
      <c r="V750" s="721">
        <f>IF(INDEX(Historical!$O$7:$O$1372,MATCH(B750,Historical!$B$7:$B$1403,0))=0,"n/a",((INDEX(Historical!$C$7:$C$1381,MATCH(B750,Historical!$B$7:$B$1403,0))/INDEX(Historical!$O$7:$O$1372,MATCH(B750,Historical!$B$7:$B$1403,0)))^(1/10)-1)*100)</f>
        <v>4.6600772299310922</v>
      </c>
      <c r="W750" s="722">
        <f t="shared" si="193"/>
        <v>2.8452045287394809</v>
      </c>
      <c r="X750" s="723">
        <f t="shared" si="194"/>
        <v>1.5598673928089033</v>
      </c>
      <c r="Y750" s="801"/>
      <c r="Z750" s="780">
        <f t="shared" si="195"/>
        <v>29.931972789115648</v>
      </c>
      <c r="AA750" s="788">
        <f t="shared" si="196"/>
        <v>11.503401360544219</v>
      </c>
      <c r="AB750" s="782">
        <v>12</v>
      </c>
      <c r="AC750" s="789">
        <v>2.94</v>
      </c>
      <c r="AD750" s="789">
        <v>1.64</v>
      </c>
      <c r="AE750" s="789">
        <v>3.8</v>
      </c>
      <c r="AF750" s="789">
        <v>1.1299999999999999</v>
      </c>
      <c r="AG750" s="789">
        <v>9.9</v>
      </c>
      <c r="AH750" s="789">
        <v>23.200000000000003</v>
      </c>
      <c r="AI750" s="789">
        <v>2.93</v>
      </c>
      <c r="AJ750" s="789">
        <v>8.5</v>
      </c>
      <c r="AK750" s="789">
        <v>7.0000000000000009</v>
      </c>
      <c r="AL750" s="790">
        <v>1030</v>
      </c>
      <c r="AM750" s="791">
        <v>0.3</v>
      </c>
      <c r="AN750" s="789">
        <v>0.06</v>
      </c>
      <c r="AO750" s="792">
        <f t="shared" si="197"/>
        <v>4.3574821229204606</v>
      </c>
      <c r="AP750" s="793">
        <f t="shared" si="198"/>
        <v>15.860883483464679</v>
      </c>
      <c r="AQ750" s="794">
        <f t="shared" si="199"/>
        <v>-23.991686017866108</v>
      </c>
      <c r="AR750" s="669">
        <f>INDEX(Historical!$C$7:$C$1381,MATCH(B750,Historical!$B$7:$B$1403,0))*IF(AH750="n/a",1.03,IF(AH750&lt;0,1.01,IF(AH750&gt;10,1.1,(1+AH750/100))))</f>
        <v>0.90200000000000002</v>
      </c>
      <c r="AS750" s="788">
        <f t="shared" si="200"/>
        <v>0.92842860000000016</v>
      </c>
      <c r="AT750" s="788">
        <f t="shared" si="205"/>
        <v>0.99341860200000021</v>
      </c>
      <c r="AU750" s="788">
        <f t="shared" si="205"/>
        <v>1.0629579041400004</v>
      </c>
      <c r="AV750" s="788">
        <f t="shared" si="205"/>
        <v>1.1373649574298004</v>
      </c>
      <c r="AW750" s="780">
        <f t="shared" si="201"/>
        <v>5.0241700635698008</v>
      </c>
      <c r="AX750" s="795">
        <f t="shared" si="202"/>
        <v>14.855618165493201</v>
      </c>
      <c r="AY750" s="960">
        <v>0.89</v>
      </c>
      <c r="AZ750" s="791">
        <v>-1.4000000000000001</v>
      </c>
      <c r="BA750" s="791">
        <v>-18.350000000000001</v>
      </c>
      <c r="BB750" s="791">
        <v>-12.540000000000001</v>
      </c>
      <c r="BC750" s="791">
        <v>-10.290000000000001</v>
      </c>
      <c r="BD750" s="933"/>
      <c r="BE750" s="641">
        <v>2014</v>
      </c>
      <c r="BF750" s="922">
        <f t="shared" si="203"/>
        <v>0</v>
      </c>
      <c r="BG750" s="847">
        <v>1.3</v>
      </c>
    </row>
    <row r="751" spans="1:59" ht="11.25" customHeight="1" x14ac:dyDescent="0.2">
      <c r="A751" s="895" t="s">
        <v>4485</v>
      </c>
      <c r="B751" s="899" t="s">
        <v>4486</v>
      </c>
      <c r="C751" s="957" t="s">
        <v>108</v>
      </c>
      <c r="D751" s="957" t="s">
        <v>4355</v>
      </c>
      <c r="E751" s="754">
        <v>8</v>
      </c>
      <c r="F751" s="1235">
        <v>582</v>
      </c>
      <c r="G751" s="1235" t="s">
        <v>37</v>
      </c>
      <c r="H751" s="1235" t="s">
        <v>37</v>
      </c>
      <c r="I751" s="898">
        <v>36.44</v>
      </c>
      <c r="J751" s="669">
        <f t="shared" si="190"/>
        <v>3.8419319429198682</v>
      </c>
      <c r="K751" s="901">
        <v>0.35</v>
      </c>
      <c r="L751" s="911">
        <v>4</v>
      </c>
      <c r="M751" s="660">
        <f t="shared" si="191"/>
        <v>1.4</v>
      </c>
      <c r="N751" s="894" t="s">
        <v>148</v>
      </c>
      <c r="O751" s="756">
        <v>0.34</v>
      </c>
      <c r="P751" s="885">
        <v>43691</v>
      </c>
      <c r="Q751" s="885">
        <v>43711</v>
      </c>
      <c r="R751" s="660">
        <f t="shared" si="192"/>
        <v>2.9411764705882213</v>
      </c>
      <c r="S751" s="721">
        <f>IF(INDEX(Historical!$D$7:$D$1379,MATCH(B751,Historical!$B$7:$B$1403,0))=0,"n/a",(INDEX(Historical!$C$7:$C$1381,MATCH(B751,Historical!$B$7:$B$1403,0))/INDEX(Historical!$D$7:$D$1379,MATCH(B751,Historical!$B$7:$B$1403,0))-1)*100)</f>
        <v>11.290322580645151</v>
      </c>
      <c r="T751" s="721">
        <f>IF(INDEX(Historical!$F$7:$F$1372,MATCH(B751,Historical!$B$7:$B$1403,0))=0,"n/a",((INDEX(Historical!$C$7:$C$1381,MATCH(B751,Historical!$B$7:$B$1403,0))/INDEX(Historical!$F$7:$F$1372,MATCH(B751,Historical!$B$7:$B$1403,0)))^(1/3)-1)*100)</f>
        <v>9.1920635988162367</v>
      </c>
      <c r="U751" s="721">
        <f>IF(INDEX(Historical!$H$7:$H$1372,MATCH(B751,Historical!$B$7:$B$1403,0))=0,"n/a",((INDEX(Historical!$C$7:$C$1381,MATCH(B751,Historical!$B$7:$B$1403,0))/INDEX(Historical!$H$7:$H$1372,MATCH(B751,Historical!$B$7:$B$1403,0)))^(1/5)-1)*100)</f>
        <v>7.9817214066277842</v>
      </c>
      <c r="V751" s="721">
        <f>IF(INDEX(Historical!$O$7:$O$1372,MATCH(B751,Historical!$B$7:$B$1403,0))=0,"n/a",((INDEX(Historical!$C$7:$C$1381,MATCH(B751,Historical!$B$7:$B$1403,0))/INDEX(Historical!$O$7:$O$1372,MATCH(B751,Historical!$B$7:$B$1403,0)))^(1/10)-1)*100)</f>
        <v>1.5780117620338707</v>
      </c>
      <c r="W751" s="722">
        <f t="shared" si="193"/>
        <v>5.0580873974857372</v>
      </c>
      <c r="X751" s="723">
        <f t="shared" si="194"/>
        <v>0.56209305680477362</v>
      </c>
      <c r="Y751" s="683"/>
      <c r="Z751" s="669">
        <f t="shared" si="195"/>
        <v>43.478260869565212</v>
      </c>
      <c r="AA751" s="910">
        <f t="shared" si="196"/>
        <v>11.316770186335402</v>
      </c>
      <c r="AB751" s="911">
        <v>12</v>
      </c>
      <c r="AC751" s="889">
        <v>3.22</v>
      </c>
      <c r="AD751" s="889">
        <v>0.33</v>
      </c>
      <c r="AE751" s="889">
        <v>5.43</v>
      </c>
      <c r="AF751" s="889">
        <v>0.85</v>
      </c>
      <c r="AG751" s="889">
        <v>8.5</v>
      </c>
      <c r="AH751" s="889">
        <v>42.5</v>
      </c>
      <c r="AI751" s="889">
        <v>15.879999999999999</v>
      </c>
      <c r="AJ751" s="889">
        <v>14.2</v>
      </c>
      <c r="AK751" s="889">
        <v>34.300000000000004</v>
      </c>
      <c r="AL751" s="902">
        <v>5660</v>
      </c>
      <c r="AM751" s="896">
        <v>1</v>
      </c>
      <c r="AN751" s="889">
        <v>0.1</v>
      </c>
      <c r="AO751" s="762">
        <f t="shared" si="197"/>
        <v>0.50688316321224924</v>
      </c>
      <c r="AP751" s="763">
        <f t="shared" si="198"/>
        <v>11.823653349547651</v>
      </c>
      <c r="AQ751" s="912">
        <f t="shared" si="199"/>
        <v>-34.614800660886594</v>
      </c>
      <c r="AR751" s="669">
        <f>INDEX(Historical!$C$7:$C$1381,MATCH(B751,Historical!$B$7:$B$1403,0))*IF(AH751="n/a",1.03,IF(AH751&lt;0,1.01,IF(AH751&gt;10,1.1,(1+AH751/100))))</f>
        <v>1.518</v>
      </c>
      <c r="AS751" s="910">
        <f t="shared" si="200"/>
        <v>1.6698000000000002</v>
      </c>
      <c r="AT751" s="910">
        <f t="shared" si="205"/>
        <v>1.8367800000000003</v>
      </c>
      <c r="AU751" s="910">
        <f t="shared" si="205"/>
        <v>2.0204580000000005</v>
      </c>
      <c r="AV751" s="910">
        <f t="shared" si="205"/>
        <v>2.2225038000000006</v>
      </c>
      <c r="AW751" s="669">
        <f t="shared" si="201"/>
        <v>9.2675418000000018</v>
      </c>
      <c r="AX751" s="770">
        <f t="shared" si="202"/>
        <v>25.432332052689361</v>
      </c>
      <c r="AY751" s="959">
        <v>1.52</v>
      </c>
      <c r="AZ751" s="896">
        <v>1.3299999999999998</v>
      </c>
      <c r="BA751" s="896">
        <v>-23.22</v>
      </c>
      <c r="BB751" s="896">
        <v>-17.940000000000001</v>
      </c>
      <c r="BC751" s="896">
        <v>-11.34</v>
      </c>
      <c r="BE751" s="641">
        <v>2012</v>
      </c>
      <c r="BF751" s="922">
        <f t="shared" si="203"/>
        <v>0</v>
      </c>
      <c r="BG751" s="906">
        <v>1</v>
      </c>
    </row>
    <row r="752" spans="1:59" ht="11.25" customHeight="1" x14ac:dyDescent="0.2">
      <c r="A752" s="895" t="s">
        <v>1704</v>
      </c>
      <c r="B752" s="899" t="s">
        <v>1705</v>
      </c>
      <c r="C752" s="957" t="s">
        <v>4335</v>
      </c>
      <c r="D752" s="957" t="s">
        <v>4336</v>
      </c>
      <c r="E752" s="754">
        <v>10</v>
      </c>
      <c r="F752" s="1235">
        <v>346</v>
      </c>
      <c r="G752" s="1235" t="s">
        <v>37</v>
      </c>
      <c r="H752" s="1235" t="s">
        <v>115</v>
      </c>
      <c r="I752" s="898">
        <v>52.06</v>
      </c>
      <c r="J752" s="669">
        <f t="shared" si="190"/>
        <v>5.1863234729158663</v>
      </c>
      <c r="K752" s="901">
        <v>0.67500000000000004</v>
      </c>
      <c r="L752" s="911">
        <v>4</v>
      </c>
      <c r="M752" s="660">
        <f t="shared" si="191"/>
        <v>2.7</v>
      </c>
      <c r="N752" s="894" t="s">
        <v>319</v>
      </c>
      <c r="O752" s="756">
        <v>0.65500000000000003</v>
      </c>
      <c r="P752" s="636">
        <v>43538</v>
      </c>
      <c r="Q752" s="636">
        <v>43553</v>
      </c>
      <c r="R752" s="660">
        <f t="shared" si="192"/>
        <v>3.0534351145038197</v>
      </c>
      <c r="S752" s="721">
        <f>IF(INDEX(Historical!$D$7:$D$1379,MATCH(B752,Historical!$B$7:$B$1403,0))=0,"n/a",(INDEX(Historical!$C$7:$C$1381,MATCH(B752,Historical!$B$7:$B$1403,0))/INDEX(Historical!$D$7:$D$1379,MATCH(B752,Historical!$B$7:$B$1403,0))-1)*100)</f>
        <v>3.0534351145038219</v>
      </c>
      <c r="T752" s="721">
        <f>IF(INDEX(Historical!$F$7:$F$1372,MATCH(B752,Historical!$B$7:$B$1403,0))=0,"n/a",((INDEX(Historical!$C$7:$C$1381,MATCH(B752,Historical!$B$7:$B$1403,0))/INDEX(Historical!$F$7:$F$1372,MATCH(B752,Historical!$B$7:$B$1403,0)))^(1/3)-1)*100)</f>
        <v>4.2947071620887067</v>
      </c>
      <c r="U752" s="721">
        <f>IF(INDEX(Historical!$H$7:$H$1372,MATCH(B752,Historical!$B$7:$B$1403,0))=0,"n/a",((INDEX(Historical!$C$7:$C$1381,MATCH(B752,Historical!$B$7:$B$1403,0))/INDEX(Historical!$H$7:$H$1372,MATCH(B752,Historical!$B$7:$B$1403,0)))^(1/5)-1)*100)</f>
        <v>4.5639552591273169</v>
      </c>
      <c r="V752" s="721">
        <f>IF(INDEX(Historical!$O$7:$O$1372,MATCH(B752,Historical!$B$7:$B$1403,0))=0,"n/a",((INDEX(Historical!$C$7:$C$1381,MATCH(B752,Historical!$B$7:$B$1403,0))/INDEX(Historical!$O$7:$O$1372,MATCH(B752,Historical!$B$7:$B$1403,0)))^(1/10)-1)*100)</f>
        <v>4.9845926844660049</v>
      </c>
      <c r="W752" s="722">
        <f t="shared" si="193"/>
        <v>0.91561247789622546</v>
      </c>
      <c r="X752" s="723" t="str">
        <f t="shared" si="194"/>
        <v>n/a</v>
      </c>
      <c r="Y752" s="678"/>
      <c r="Z752" s="669">
        <f t="shared" si="195"/>
        <v>80.357142857142861</v>
      </c>
      <c r="AA752" s="910">
        <f t="shared" si="196"/>
        <v>15.49404761904762</v>
      </c>
      <c r="AB752" s="911">
        <v>12</v>
      </c>
      <c r="AC752" s="889">
        <v>3.36</v>
      </c>
      <c r="AD752" s="889">
        <v>2.66</v>
      </c>
      <c r="AE752" s="889">
        <v>4.82</v>
      </c>
      <c r="AF752" s="891">
        <v>55.98</v>
      </c>
      <c r="AG752" s="891">
        <v>-69.8</v>
      </c>
      <c r="AH752" s="889">
        <v>3.8</v>
      </c>
      <c r="AI752" s="889">
        <v>3.8</v>
      </c>
      <c r="AJ752" s="889">
        <v>-11.1</v>
      </c>
      <c r="AK752" s="889">
        <v>5.84</v>
      </c>
      <c r="AL752" s="902">
        <v>3190</v>
      </c>
      <c r="AM752" s="896">
        <v>0.2</v>
      </c>
      <c r="AN752" s="892">
        <v>63.87</v>
      </c>
      <c r="AO752" s="762">
        <f t="shared" si="197"/>
        <v>-5.7437688870044372</v>
      </c>
      <c r="AP752" s="763">
        <f t="shared" si="198"/>
        <v>9.7502787320431832</v>
      </c>
      <c r="AQ752" s="912">
        <f t="shared" si="199"/>
        <v>520.8799439198408</v>
      </c>
      <c r="AR752" s="669">
        <f>INDEX(Historical!$C$7:$C$1381,MATCH(B752,Historical!$B$7:$B$1403,0))*IF(AH752="n/a",1.03,IF(AH752&lt;0,1.01,IF(AH752&gt;10,1.1,(1+AH752/100))))</f>
        <v>2.8026000000000004</v>
      </c>
      <c r="AS752" s="910">
        <f t="shared" si="200"/>
        <v>2.9090988000000007</v>
      </c>
      <c r="AT752" s="910">
        <f t="shared" si="205"/>
        <v>3.0789901699200009</v>
      </c>
      <c r="AU752" s="910">
        <f t="shared" si="205"/>
        <v>3.258803195843329</v>
      </c>
      <c r="AV752" s="910">
        <f t="shared" si="205"/>
        <v>3.4491173024805795</v>
      </c>
      <c r="AW752" s="669">
        <f t="shared" si="201"/>
        <v>15.49860946824391</v>
      </c>
      <c r="AX752" s="770">
        <f t="shared" si="202"/>
        <v>29.770667438040547</v>
      </c>
      <c r="AY752" s="959">
        <v>1.37</v>
      </c>
      <c r="AZ752" s="896">
        <v>98.4</v>
      </c>
      <c r="BA752" s="896">
        <v>-4.4799999999999995</v>
      </c>
      <c r="BB752" s="896">
        <v>42.39</v>
      </c>
      <c r="BC752" s="896">
        <v>33.910000000000004</v>
      </c>
      <c r="BE752" s="641">
        <v>2010</v>
      </c>
      <c r="BF752" s="922">
        <f t="shared" si="203"/>
        <v>0</v>
      </c>
      <c r="BG752" s="906">
        <v>1</v>
      </c>
    </row>
    <row r="753" spans="1:59" ht="12.75" customHeight="1" x14ac:dyDescent="0.2">
      <c r="A753" s="887" t="s">
        <v>354</v>
      </c>
      <c r="B753" s="899" t="s">
        <v>355</v>
      </c>
      <c r="C753" s="957" t="s">
        <v>4359</v>
      </c>
      <c r="D753" s="957" t="s">
        <v>4388</v>
      </c>
      <c r="E753" s="754">
        <v>45</v>
      </c>
      <c r="F753" s="1235">
        <v>51</v>
      </c>
      <c r="G753" s="1115" t="s">
        <v>37</v>
      </c>
      <c r="H753" s="1115" t="s">
        <v>37</v>
      </c>
      <c r="I753" s="889">
        <v>20.14</v>
      </c>
      <c r="J753" s="669">
        <f t="shared" si="190"/>
        <v>3.277060575968223</v>
      </c>
      <c r="K753" s="901">
        <v>0.16500000000000001</v>
      </c>
      <c r="L753" s="911">
        <v>4</v>
      </c>
      <c r="M753" s="660">
        <f t="shared" si="191"/>
        <v>0.66</v>
      </c>
      <c r="N753" s="894" t="s">
        <v>151</v>
      </c>
      <c r="O753" s="756">
        <v>0.16</v>
      </c>
      <c r="P753" s="636">
        <v>43538</v>
      </c>
      <c r="Q753" s="636">
        <v>43553</v>
      </c>
      <c r="R753" s="660">
        <f t="shared" si="192"/>
        <v>3.1250000000000027</v>
      </c>
      <c r="S753" s="721">
        <f>IF(INDEX(Historical!$D$7:$D$1379,MATCH(B753,Historical!$B$7:$B$1403,0))=0,"n/a",(INDEX(Historical!$C$7:$C$1381,MATCH(B753,Historical!$B$7:$B$1403,0))/INDEX(Historical!$D$7:$D$1379,MATCH(B753,Historical!$B$7:$B$1403,0))-1)*100)</f>
        <v>3.125</v>
      </c>
      <c r="T753" s="721">
        <f>IF(INDEX(Historical!$F$7:$F$1372,MATCH(B753,Historical!$B$7:$B$1403,0))=0,"n/a",((INDEX(Historical!$C$7:$C$1381,MATCH(B753,Historical!$B$7:$B$1403,0))/INDEX(Historical!$F$7:$F$1372,MATCH(B753,Historical!$B$7:$B$1403,0)))^(1/3)-1)*100)</f>
        <v>3.6909236189927697</v>
      </c>
      <c r="U753" s="721">
        <f>IF(INDEX(Historical!$H$7:$H$1372,MATCH(B753,Historical!$B$7:$B$1403,0))=0,"n/a",((INDEX(Historical!$C$7:$C$1381,MATCH(B753,Historical!$B$7:$B$1403,0))/INDEX(Historical!$H$7:$H$1372,MATCH(B753,Historical!$B$7:$B$1403,0)))^(1/5)-1)*100)</f>
        <v>4.2499437153478592</v>
      </c>
      <c r="V753" s="721">
        <f>IF(INDEX(Historical!$O$7:$O$1372,MATCH(B753,Historical!$B$7:$B$1403,0))=0,"n/a",((INDEX(Historical!$C$7:$C$1381,MATCH(B753,Historical!$B$7:$B$1403,0))/INDEX(Historical!$O$7:$O$1372,MATCH(B753,Historical!$B$7:$B$1403,0)))^(1/10)-1)*100)</f>
        <v>4.3776579902244483</v>
      </c>
      <c r="W753" s="722">
        <f t="shared" si="193"/>
        <v>0.97082589019932986</v>
      </c>
      <c r="X753" s="723" t="str">
        <f t="shared" si="194"/>
        <v>n/a</v>
      </c>
      <c r="Y753" s="899"/>
      <c r="Z753" s="669">
        <f t="shared" si="195"/>
        <v>69.473684210526315</v>
      </c>
      <c r="AA753" s="910">
        <f t="shared" si="196"/>
        <v>21.200000000000003</v>
      </c>
      <c r="AB753" s="911">
        <v>12</v>
      </c>
      <c r="AC753" s="889">
        <v>0.95</v>
      </c>
      <c r="AD753" s="889" t="s">
        <v>136</v>
      </c>
      <c r="AE753" s="889">
        <v>0.48</v>
      </c>
      <c r="AF753" s="889">
        <v>0.5</v>
      </c>
      <c r="AG753" s="889">
        <v>3.3000000000000003</v>
      </c>
      <c r="AH753" s="891">
        <v>167.2</v>
      </c>
      <c r="AI753" s="891">
        <v>-7.2900000000000009</v>
      </c>
      <c r="AJ753" s="889">
        <v>-4.3</v>
      </c>
      <c r="AK753" s="889" t="s">
        <v>136</v>
      </c>
      <c r="AL753" s="902">
        <v>2460</v>
      </c>
      <c r="AM753" s="896">
        <v>0.4</v>
      </c>
      <c r="AN753" s="889">
        <v>0.52</v>
      </c>
      <c r="AO753" s="762">
        <f t="shared" si="197"/>
        <v>-13.672995708683921</v>
      </c>
      <c r="AP753" s="763">
        <f t="shared" si="198"/>
        <v>7.5270042913160822</v>
      </c>
      <c r="AQ753" s="912">
        <f t="shared" si="199"/>
        <v>-31.362465726753332</v>
      </c>
      <c r="AR753" s="669">
        <f>INDEX(Historical!$C$7:$C$1381,MATCH(B753,Historical!$B$7:$B$1403,0))*IF(AH753="n/a",1.03,IF(AH753&lt;0,1.01,IF(AH753&gt;10,1.1,(1+AH753/100))))</f>
        <v>0.72600000000000009</v>
      </c>
      <c r="AS753" s="910">
        <f t="shared" si="200"/>
        <v>0.73326000000000013</v>
      </c>
      <c r="AT753" s="910">
        <f t="shared" si="205"/>
        <v>0.7552578000000002</v>
      </c>
      <c r="AU753" s="910">
        <f t="shared" si="205"/>
        <v>0.77791553400000024</v>
      </c>
      <c r="AV753" s="910">
        <f t="shared" si="205"/>
        <v>0.80125300002000022</v>
      </c>
      <c r="AW753" s="669">
        <f t="shared" si="201"/>
        <v>3.7936863340200011</v>
      </c>
      <c r="AX753" s="770">
        <f t="shared" si="202"/>
        <v>18.836575640615695</v>
      </c>
      <c r="AY753" s="959">
        <v>1.05</v>
      </c>
      <c r="AZ753" s="896">
        <v>1.31</v>
      </c>
      <c r="BA753" s="896">
        <v>-40.97</v>
      </c>
      <c r="BB753" s="896">
        <v>-16.79</v>
      </c>
      <c r="BC753" s="896">
        <v>-24.060000000000002</v>
      </c>
      <c r="BE753" s="641">
        <v>1975</v>
      </c>
      <c r="BF753" s="922">
        <f t="shared" si="203"/>
        <v>4</v>
      </c>
      <c r="BG753" s="906">
        <v>1.5</v>
      </c>
    </row>
    <row r="754" spans="1:59" ht="12.75" customHeight="1" x14ac:dyDescent="0.2">
      <c r="A754" s="887" t="s">
        <v>1708</v>
      </c>
      <c r="B754" s="899" t="s">
        <v>1709</v>
      </c>
      <c r="C754" s="957" t="s">
        <v>4207</v>
      </c>
      <c r="D754" s="957" t="s">
        <v>4354</v>
      </c>
      <c r="E754" s="754">
        <v>7</v>
      </c>
      <c r="F754" s="1235">
        <v>668</v>
      </c>
      <c r="G754" s="1235" t="s">
        <v>106</v>
      </c>
      <c r="H754" s="1235" t="s">
        <v>106</v>
      </c>
      <c r="I754" s="898">
        <v>82.87</v>
      </c>
      <c r="J754" s="669">
        <f t="shared" si="190"/>
        <v>2.2203451188608661</v>
      </c>
      <c r="K754" s="901">
        <v>0.46</v>
      </c>
      <c r="L754" s="911">
        <v>4</v>
      </c>
      <c r="M754" s="660">
        <f t="shared" si="191"/>
        <v>1.84</v>
      </c>
      <c r="N754" s="894" t="s">
        <v>227</v>
      </c>
      <c r="O754" s="756">
        <v>0.44</v>
      </c>
      <c r="P754" s="885">
        <v>43608</v>
      </c>
      <c r="Q754" s="885">
        <v>43623</v>
      </c>
      <c r="R754" s="660">
        <f t="shared" si="192"/>
        <v>4.5454545454545494</v>
      </c>
      <c r="S754" s="721">
        <f>IF(INDEX(Historical!$D$7:$D$1379,MATCH(B754,Historical!$B$7:$B$1403,0))=0,"n/a",(INDEX(Historical!$C$7:$C$1381,MATCH(B754,Historical!$B$7:$B$1403,0))/INDEX(Historical!$D$7:$D$1379,MATCH(B754,Historical!$B$7:$B$1403,0))-1)*100)</f>
        <v>5.8139534883721034</v>
      </c>
      <c r="T754" s="721">
        <f>IF(INDEX(Historical!$F$7:$F$1372,MATCH(B754,Historical!$B$7:$B$1403,0))=0,"n/a",((INDEX(Historical!$C$7:$C$1381,MATCH(B754,Historical!$B$7:$B$1403,0))/INDEX(Historical!$F$7:$F$1372,MATCH(B754,Historical!$B$7:$B$1403,0)))^(1/3)-1)*100)</f>
        <v>8.1192352786058528</v>
      </c>
      <c r="U754" s="721">
        <f>IF(INDEX(Historical!$H$7:$H$1372,MATCH(B754,Historical!$B$7:$B$1403,0))=0,"n/a",((INDEX(Historical!$C$7:$C$1381,MATCH(B754,Historical!$B$7:$B$1403,0))/INDEX(Historical!$H$7:$H$1372,MATCH(B754,Historical!$B$7:$B$1403,0)))^(1/5)-1)*100)</f>
        <v>10.197228772148016</v>
      </c>
      <c r="V754" s="721">
        <f>IF(INDEX(Historical!$O$7:$O$1372,MATCH(B754,Historical!$B$7:$B$1403,0))=0,"n/a",((INDEX(Historical!$C$7:$C$1381,MATCH(B754,Historical!$B$7:$B$1403,0))/INDEX(Historical!$O$7:$O$1372,MATCH(B754,Historical!$B$7:$B$1403,0)))^(1/10)-1)*100)</f>
        <v>11.016911588434786</v>
      </c>
      <c r="W754" s="722">
        <f t="shared" si="193"/>
        <v>0.92559776760419432</v>
      </c>
      <c r="X754" s="723">
        <f t="shared" si="194"/>
        <v>1.2589171323639525</v>
      </c>
      <c r="Y754" s="900" t="s">
        <v>1710</v>
      </c>
      <c r="Z754" s="669">
        <f t="shared" si="195"/>
        <v>39.316239316239319</v>
      </c>
      <c r="AA754" s="910">
        <f t="shared" si="196"/>
        <v>17.707264957264961</v>
      </c>
      <c r="AB754" s="911">
        <v>9</v>
      </c>
      <c r="AC754" s="889">
        <v>4.68</v>
      </c>
      <c r="AD754" s="889">
        <v>1.7</v>
      </c>
      <c r="AE754" s="889">
        <v>2.11</v>
      </c>
      <c r="AF754" s="889">
        <v>2.63</v>
      </c>
      <c r="AG754" s="889">
        <v>15.299999999999999</v>
      </c>
      <c r="AH754" s="889">
        <v>-35.9</v>
      </c>
      <c r="AI754" s="889">
        <v>12.44</v>
      </c>
      <c r="AJ754" s="889">
        <v>8.1</v>
      </c>
      <c r="AK754" s="889">
        <v>10.4</v>
      </c>
      <c r="AL754" s="902">
        <v>28050</v>
      </c>
      <c r="AM754" s="896">
        <v>0.2</v>
      </c>
      <c r="AN754" s="889">
        <v>0.38</v>
      </c>
      <c r="AO754" s="762">
        <f t="shared" si="197"/>
        <v>-5.2896910662560792</v>
      </c>
      <c r="AP754" s="763">
        <f t="shared" si="198"/>
        <v>12.417573891008882</v>
      </c>
      <c r="AQ754" s="912">
        <f t="shared" si="199"/>
        <v>43.867387760946698</v>
      </c>
      <c r="AR754" s="669">
        <f>INDEX(Historical!$C$7:$C$1381,MATCH(B754,Historical!$B$7:$B$1403,0))*IF(AH754="n/a",1.03,IF(AH754&lt;0,1.01,IF(AH754&gt;10,1.1,(1+AH754/100))))</f>
        <v>1.8382000000000001</v>
      </c>
      <c r="AS754" s="910">
        <f t="shared" si="200"/>
        <v>2.0220200000000004</v>
      </c>
      <c r="AT754" s="910">
        <f t="shared" si="205"/>
        <v>2.2242220000000006</v>
      </c>
      <c r="AU754" s="910">
        <f t="shared" si="205"/>
        <v>2.446644200000001</v>
      </c>
      <c r="AV754" s="910">
        <f t="shared" si="205"/>
        <v>2.6913086200000014</v>
      </c>
      <c r="AW754" s="669">
        <f t="shared" si="201"/>
        <v>11.222394820000003</v>
      </c>
      <c r="AX754" s="770">
        <f t="shared" si="202"/>
        <v>13.542168239411129</v>
      </c>
      <c r="AY754" s="959">
        <v>1.1499999999999999</v>
      </c>
      <c r="AZ754" s="896">
        <v>3.61</v>
      </c>
      <c r="BA754" s="896">
        <v>-17.95</v>
      </c>
      <c r="BB754" s="896">
        <v>-12.94</v>
      </c>
      <c r="BC754" s="896">
        <v>-10.459999999999999</v>
      </c>
      <c r="BE754" s="641">
        <v>2013</v>
      </c>
      <c r="BF754" s="922">
        <f t="shared" si="203"/>
        <v>0</v>
      </c>
      <c r="BG754" s="906">
        <v>8.1</v>
      </c>
    </row>
    <row r="755" spans="1:59" ht="12.75" customHeight="1" x14ac:dyDescent="0.2">
      <c r="A755" s="904" t="s">
        <v>1711</v>
      </c>
      <c r="B755" s="899" t="s">
        <v>1712</v>
      </c>
      <c r="C755" s="957" t="s">
        <v>112</v>
      </c>
      <c r="D755" s="957" t="s">
        <v>212</v>
      </c>
      <c r="E755" s="754">
        <v>7</v>
      </c>
      <c r="F755" s="1235">
        <v>658</v>
      </c>
      <c r="G755" s="1214" t="s">
        <v>106</v>
      </c>
      <c r="H755" s="1214" t="s">
        <v>106</v>
      </c>
      <c r="I755" s="898">
        <v>22.01</v>
      </c>
      <c r="J755" s="669">
        <f t="shared" si="190"/>
        <v>1.9990913221263062</v>
      </c>
      <c r="K755" s="901">
        <v>0.11</v>
      </c>
      <c r="L755" s="911">
        <v>4</v>
      </c>
      <c r="M755" s="660">
        <f t="shared" si="191"/>
        <v>0.44</v>
      </c>
      <c r="N755" s="894" t="s">
        <v>343</v>
      </c>
      <c r="O755" s="756">
        <v>0.1</v>
      </c>
      <c r="P755" s="636">
        <v>43531</v>
      </c>
      <c r="Q755" s="636">
        <v>43543</v>
      </c>
      <c r="R755" s="660">
        <f t="shared" si="192"/>
        <v>9.9999999999999947</v>
      </c>
      <c r="S755" s="721">
        <f>IF(INDEX(Historical!$D$7:$D$1379,MATCH(B755,Historical!$B$7:$B$1403,0))=0,"n/a",(INDEX(Historical!$C$7:$C$1381,MATCH(B755,Historical!$B$7:$B$1403,0))/INDEX(Historical!$D$7:$D$1379,MATCH(B755,Historical!$B$7:$B$1403,0))-1)*100)</f>
        <v>9.9999999999999858</v>
      </c>
      <c r="T755" s="721">
        <f>IF(INDEX(Historical!$F$7:$F$1372,MATCH(B755,Historical!$B$7:$B$1403,0))=0,"n/a",((INDEX(Historical!$C$7:$C$1381,MATCH(B755,Historical!$B$7:$B$1403,0))/INDEX(Historical!$F$7:$F$1372,MATCH(B755,Historical!$B$7:$B$1403,0)))^(1/3)-1)*100)</f>
        <v>16.260329205681458</v>
      </c>
      <c r="U755" s="721">
        <f>IF(INDEX(Historical!$H$7:$H$1372,MATCH(B755,Historical!$B$7:$B$1403,0))=0,"n/a",((INDEX(Historical!$C$7:$C$1381,MATCH(B755,Historical!$B$7:$B$1403,0))/INDEX(Historical!$H$7:$H$1372,MATCH(B755,Historical!$B$7:$B$1403,0)))^(1/5)-1)*100)</f>
        <v>17.080491296489232</v>
      </c>
      <c r="V755" s="721" t="str">
        <f>IF(INDEX(Historical!$O$7:$O$1372,MATCH(B755,Historical!$B$7:$B$1403,0))=0,"n/a",((INDEX(Historical!$C$7:$C$1381,MATCH(B755,Historical!$B$7:$B$1403,0))/INDEX(Historical!$O$7:$O$1372,MATCH(B755,Historical!$B$7:$B$1403,0)))^(1/10)-1)*100)</f>
        <v>n/a</v>
      </c>
      <c r="W755" s="722" t="str">
        <f t="shared" si="193"/>
        <v>n/a</v>
      </c>
      <c r="X755" s="723">
        <f t="shared" si="194"/>
        <v>3.2847098647094675</v>
      </c>
      <c r="Y755" s="690"/>
      <c r="Z755" s="669">
        <f t="shared" si="195"/>
        <v>14.965986394557824</v>
      </c>
      <c r="AA755" s="910">
        <f t="shared" si="196"/>
        <v>7.4863945578231297</v>
      </c>
      <c r="AB755" s="911">
        <v>12</v>
      </c>
      <c r="AC755" s="889">
        <v>2.94</v>
      </c>
      <c r="AD755" s="889" t="s">
        <v>136</v>
      </c>
      <c r="AE755" s="889">
        <v>0.35</v>
      </c>
      <c r="AF755" s="889">
        <v>1.69</v>
      </c>
      <c r="AG755" s="889">
        <v>6.3</v>
      </c>
      <c r="AH755" s="891">
        <v>-9.1</v>
      </c>
      <c r="AI755" s="891">
        <v>18.970000000000002</v>
      </c>
      <c r="AJ755" s="889">
        <v>5.2</v>
      </c>
      <c r="AK755" s="889">
        <v>-10.65</v>
      </c>
      <c r="AL755" s="902">
        <v>1530</v>
      </c>
      <c r="AM755" s="896">
        <v>1.6</v>
      </c>
      <c r="AN755" s="889">
        <v>1.26</v>
      </c>
      <c r="AO755" s="762">
        <f t="shared" si="197"/>
        <v>11.593188060792411</v>
      </c>
      <c r="AP755" s="763">
        <f t="shared" si="198"/>
        <v>19.07958261861554</v>
      </c>
      <c r="AQ755" s="912">
        <f t="shared" si="199"/>
        <v>-25.012573490333022</v>
      </c>
      <c r="AR755" s="669">
        <f>INDEX(Historical!$C$7:$C$1381,MATCH(B755,Historical!$B$7:$B$1403,0))*IF(AH755="n/a",1.03,IF(AH755&lt;0,1.01,IF(AH755&gt;10,1.1,(1+AH755/100))))</f>
        <v>0.44440000000000002</v>
      </c>
      <c r="AS755" s="910">
        <f t="shared" si="200"/>
        <v>0.48884000000000005</v>
      </c>
      <c r="AT755" s="910">
        <f t="shared" si="205"/>
        <v>0.49372840000000007</v>
      </c>
      <c r="AU755" s="910">
        <f t="shared" si="205"/>
        <v>0.49866568400000005</v>
      </c>
      <c r="AV755" s="910">
        <f t="shared" si="205"/>
        <v>0.5036523408400001</v>
      </c>
      <c r="AW755" s="669">
        <f t="shared" si="201"/>
        <v>2.4292864248400003</v>
      </c>
      <c r="AX755" s="770">
        <f t="shared" si="202"/>
        <v>11.037194115583826</v>
      </c>
      <c r="AY755" s="959">
        <v>1.57</v>
      </c>
      <c r="AZ755" s="896">
        <v>1.34</v>
      </c>
      <c r="BA755" s="896">
        <v>-36.590000000000003</v>
      </c>
      <c r="BB755" s="896">
        <v>-19.27</v>
      </c>
      <c r="BC755" s="896">
        <v>-20.57</v>
      </c>
      <c r="BE755" s="641">
        <v>2013</v>
      </c>
      <c r="BF755" s="922">
        <f t="shared" si="203"/>
        <v>0</v>
      </c>
      <c r="BG755" s="906">
        <v>1.6</v>
      </c>
    </row>
    <row r="756" spans="1:59" ht="12.75" customHeight="1" x14ac:dyDescent="0.2">
      <c r="A756" s="887" t="s">
        <v>4530</v>
      </c>
      <c r="B756" s="899" t="s">
        <v>4531</v>
      </c>
      <c r="C756" s="957" t="s">
        <v>108</v>
      </c>
      <c r="D756" s="957" t="s">
        <v>4355</v>
      </c>
      <c r="E756" s="754">
        <v>9</v>
      </c>
      <c r="F756" s="1235">
        <v>497</v>
      </c>
      <c r="G756" s="1235" t="s">
        <v>115</v>
      </c>
      <c r="H756" s="1235" t="s">
        <v>115</v>
      </c>
      <c r="I756" s="898">
        <v>46.14</v>
      </c>
      <c r="J756" s="669">
        <f t="shared" si="190"/>
        <v>3.9011703511053319</v>
      </c>
      <c r="K756" s="901">
        <v>0.45</v>
      </c>
      <c r="L756" s="911">
        <v>4</v>
      </c>
      <c r="M756" s="660">
        <f t="shared" si="191"/>
        <v>1.8</v>
      </c>
      <c r="N756" s="894" t="s">
        <v>119</v>
      </c>
      <c r="O756" s="756">
        <v>0.40500000000000003</v>
      </c>
      <c r="P756" s="885">
        <v>43690</v>
      </c>
      <c r="Q756" s="885">
        <v>43711</v>
      </c>
      <c r="R756" s="660">
        <f t="shared" si="192"/>
        <v>11.111111111111107</v>
      </c>
      <c r="S756" s="721">
        <f>IF(INDEX(Historical!$D$7:$D$1379,MATCH(B756,Historical!$B$7:$B$1403,0))=0,"n/a",(INDEX(Historical!$C$7:$C$1381,MATCH(B756,Historical!$B$7:$B$1403,0))/INDEX(Historical!$D$7:$D$1379,MATCH(B756,Historical!$B$7:$B$1403,0))-1)*100)</f>
        <v>12.871287128712883</v>
      </c>
      <c r="T756" s="721">
        <f>IF(INDEX(Historical!$F$7:$F$1372,MATCH(B756,Historical!$B$7:$B$1403,0))=0,"n/a",((INDEX(Historical!$C$7:$C$1381,MATCH(B756,Historical!$B$7:$B$1403,0))/INDEX(Historical!$F$7:$F$1372,MATCH(B756,Historical!$B$7:$B$1403,0)))^(1/3)-1)*100)</f>
        <v>14.138656609705924</v>
      </c>
      <c r="U756" s="721">
        <f>IF(INDEX(Historical!$H$7:$H$1372,MATCH(B756,Historical!$B$7:$B$1403,0))=0,"n/a",((INDEX(Historical!$C$7:$C$1381,MATCH(B756,Historical!$B$7:$B$1403,0))/INDEX(Historical!$H$7:$H$1372,MATCH(B756,Historical!$B$7:$B$1403,0)))^(1/5)-1)*100)</f>
        <v>12.474611314209483</v>
      </c>
      <c r="V756" s="721">
        <f>IF(INDEX(Historical!$O$7:$O$1372,MATCH(B756,Historical!$B$7:$B$1403,0))=0,"n/a",((INDEX(Historical!$C$7:$C$1381,MATCH(B756,Historical!$B$7:$B$1403,0))/INDEX(Historical!$O$7:$O$1372,MATCH(B756,Historical!$B$7:$B$1403,0)))^(1/10)-1)*100)</f>
        <v>3.2660208144989378</v>
      </c>
      <c r="W756" s="722">
        <f t="shared" si="193"/>
        <v>3.8195137210487426</v>
      </c>
      <c r="X756" s="723">
        <f t="shared" si="194"/>
        <v>1.0309596127445855</v>
      </c>
      <c r="Y756" s="900"/>
      <c r="Z756" s="669">
        <f t="shared" si="195"/>
        <v>45.685279187817265</v>
      </c>
      <c r="AA756" s="910">
        <f t="shared" si="196"/>
        <v>11.710659898477157</v>
      </c>
      <c r="AB756" s="911">
        <v>12</v>
      </c>
      <c r="AC756" s="889">
        <v>3.94</v>
      </c>
      <c r="AD756" s="889">
        <v>1.67</v>
      </c>
      <c r="AE756" s="889">
        <v>7.15</v>
      </c>
      <c r="AF756" s="889">
        <v>1.21</v>
      </c>
      <c r="AG756" s="889">
        <v>10.9</v>
      </c>
      <c r="AH756" s="889">
        <v>44.4</v>
      </c>
      <c r="AI756" s="889">
        <v>9.58</v>
      </c>
      <c r="AJ756" s="889">
        <v>12.1</v>
      </c>
      <c r="AK756" s="889">
        <v>7.03</v>
      </c>
      <c r="AL756" s="902">
        <v>62410</v>
      </c>
      <c r="AM756" s="896">
        <v>0.2</v>
      </c>
      <c r="AN756" s="889">
        <v>0.82</v>
      </c>
      <c r="AO756" s="762">
        <f t="shared" si="197"/>
        <v>4.6651217668376574</v>
      </c>
      <c r="AP756" s="763">
        <f t="shared" si="198"/>
        <v>16.375781665314815</v>
      </c>
      <c r="AQ756" s="912">
        <f t="shared" si="199"/>
        <v>-20.641744874812296</v>
      </c>
      <c r="AR756" s="669">
        <f>INDEX(Historical!$C$7:$C$1381,MATCH(B756,Historical!$B$7:$B$1403,0))*IF(AH756="n/a",1.03,IF(AH756&lt;0,1.01,IF(AH756&gt;10,1.1,(1+AH756/100))))</f>
        <v>1.881</v>
      </c>
      <c r="AS756" s="910">
        <f t="shared" si="200"/>
        <v>2.0611998000000002</v>
      </c>
      <c r="AT756" s="910">
        <f t="shared" si="205"/>
        <v>2.2061021459400005</v>
      </c>
      <c r="AU756" s="910">
        <f t="shared" si="205"/>
        <v>2.3611911267995827</v>
      </c>
      <c r="AV756" s="910">
        <f t="shared" si="205"/>
        <v>2.5271828630135933</v>
      </c>
      <c r="AW756" s="669">
        <f t="shared" si="201"/>
        <v>11.036675935753175</v>
      </c>
      <c r="AX756" s="770">
        <f t="shared" si="202"/>
        <v>23.919973852954431</v>
      </c>
      <c r="AY756" s="959">
        <v>1.1599999999999999</v>
      </c>
      <c r="AZ756" s="896">
        <v>3.66</v>
      </c>
      <c r="BA756" s="896">
        <v>-18.940000000000001</v>
      </c>
      <c r="BB756" s="896">
        <v>-16.03</v>
      </c>
      <c r="BC756" s="896">
        <v>-10.99</v>
      </c>
      <c r="BE756" s="641">
        <v>2011</v>
      </c>
      <c r="BF756" s="922">
        <f t="shared" si="203"/>
        <v>0</v>
      </c>
      <c r="BG756" s="906">
        <v>1.3</v>
      </c>
    </row>
    <row r="757" spans="1:59" s="796" customFormat="1" ht="12.75" customHeight="1" x14ac:dyDescent="0.2">
      <c r="A757" s="799" t="s">
        <v>4227</v>
      </c>
      <c r="B757" s="804" t="s">
        <v>3917</v>
      </c>
      <c r="C757" s="957" t="s">
        <v>108</v>
      </c>
      <c r="D757" s="957" t="s">
        <v>4347</v>
      </c>
      <c r="E757" s="778">
        <v>6</v>
      </c>
      <c r="F757" s="1235">
        <v>772</v>
      </c>
      <c r="G757" s="1234" t="s">
        <v>106</v>
      </c>
      <c r="H757" s="1234" t="s">
        <v>106</v>
      </c>
      <c r="I757" s="779">
        <v>20.440000000000001</v>
      </c>
      <c r="J757" s="780">
        <f t="shared" si="190"/>
        <v>5.283757338551859</v>
      </c>
      <c r="K757" s="781">
        <v>0.27</v>
      </c>
      <c r="L757" s="782">
        <v>4</v>
      </c>
      <c r="M757" s="783">
        <f t="shared" si="191"/>
        <v>1.08</v>
      </c>
      <c r="N757" s="784" t="s">
        <v>202</v>
      </c>
      <c r="O757" s="785">
        <v>0.25</v>
      </c>
      <c r="P757" s="786">
        <v>43707</v>
      </c>
      <c r="Q757" s="786">
        <v>43725</v>
      </c>
      <c r="R757" s="783">
        <f t="shared" si="192"/>
        <v>8.0000000000000071</v>
      </c>
      <c r="S757" s="721">
        <f>IF(INDEX(Historical!$D$7:$D$1379,MATCH(B757,Historical!$B$7:$B$1403,0))=0,"n/a",(INDEX(Historical!$C$7:$C$1381,MATCH(B757,Historical!$B$7:$B$1403,0))/INDEX(Historical!$D$7:$D$1379,MATCH(B757,Historical!$B$7:$B$1403,0))-1)*100)</f>
        <v>23.809523809523814</v>
      </c>
      <c r="T757" s="721">
        <f>IF(INDEX(Historical!$F$7:$F$1372,MATCH(B757,Historical!$B$7:$B$1403,0))=0,"n/a",((INDEX(Historical!$C$7:$C$1381,MATCH(B757,Historical!$B$7:$B$1403,0))/INDEX(Historical!$F$7:$F$1372,MATCH(B757,Historical!$B$7:$B$1403,0)))^(1/3)-1)*100)</f>
        <v>32.212832178718308</v>
      </c>
      <c r="U757" s="721">
        <f>IF(INDEX(Historical!$H$7:$H$1372,MATCH(B757,Historical!$B$7:$B$1403,0))=0,"n/a",((INDEX(Historical!$C$7:$C$1381,MATCH(B757,Historical!$B$7:$B$1403,0))/INDEX(Historical!$H$7:$H$1372,MATCH(B757,Historical!$B$7:$B$1403,0)))^(1/5)-1)*100)</f>
        <v>49.341689684993952</v>
      </c>
      <c r="V757" s="721">
        <f>IF(INDEX(Historical!$O$7:$O$1372,MATCH(B757,Historical!$B$7:$B$1403,0))=0,"n/a",((INDEX(Historical!$C$7:$C$1381,MATCH(B757,Historical!$B$7:$B$1403,0))/INDEX(Historical!$O$7:$O$1372,MATCH(B757,Historical!$B$7:$B$1403,0)))^(1/10)-1)*100)</f>
        <v>14.021704985878225</v>
      </c>
      <c r="W757" s="722">
        <f t="shared" si="193"/>
        <v>3.5189507791447463</v>
      </c>
      <c r="X757" s="723">
        <f t="shared" si="194"/>
        <v>9.1373499416655459</v>
      </c>
      <c r="Y757" s="787"/>
      <c r="Z757" s="780">
        <f t="shared" si="195"/>
        <v>360.00000000000006</v>
      </c>
      <c r="AA757" s="788">
        <f t="shared" si="196"/>
        <v>68.13333333333334</v>
      </c>
      <c r="AB757" s="782">
        <v>12</v>
      </c>
      <c r="AC757" s="789">
        <v>0.3</v>
      </c>
      <c r="AD757" s="789" t="s">
        <v>136</v>
      </c>
      <c r="AE757" s="789">
        <v>11.8</v>
      </c>
      <c r="AF757" s="789">
        <v>3.26</v>
      </c>
      <c r="AG757" s="789" t="s">
        <v>136</v>
      </c>
      <c r="AH757" s="789">
        <v>-13.3</v>
      </c>
      <c r="AI757" s="789">
        <v>-5.36</v>
      </c>
      <c r="AJ757" s="789">
        <v>5.4</v>
      </c>
      <c r="AK757" s="789" t="s">
        <v>136</v>
      </c>
      <c r="AL757" s="790">
        <v>5710</v>
      </c>
      <c r="AM757" s="791">
        <v>0.3</v>
      </c>
      <c r="AN757" s="789">
        <v>0</v>
      </c>
      <c r="AO757" s="792">
        <f t="shared" si="197"/>
        <v>-13.50788630978753</v>
      </c>
      <c r="AP757" s="793">
        <f t="shared" si="198"/>
        <v>54.62544702354581</v>
      </c>
      <c r="AQ757" s="794">
        <f t="shared" si="199"/>
        <v>214.19361805999438</v>
      </c>
      <c r="AR757" s="669">
        <f>INDEX(Historical!$C$7:$C$1381,MATCH(B757,Historical!$B$7:$B$1403,0))*IF(AH757="n/a",1.03,IF(AH757&lt;0,1.01,IF(AH757&gt;10,1.1,(1+AH757/100))))</f>
        <v>1.0504</v>
      </c>
      <c r="AS757" s="788">
        <f t="shared" si="200"/>
        <v>1.0609040000000001</v>
      </c>
      <c r="AT757" s="788">
        <f t="shared" si="205"/>
        <v>1.0927311200000001</v>
      </c>
      <c r="AU757" s="788">
        <f t="shared" si="205"/>
        <v>1.1255130536</v>
      </c>
      <c r="AV757" s="788">
        <f t="shared" si="205"/>
        <v>1.1592784452080001</v>
      </c>
      <c r="AW757" s="780">
        <f t="shared" si="201"/>
        <v>5.4888266188079999</v>
      </c>
      <c r="AX757" s="795">
        <f t="shared" si="202"/>
        <v>26.853359191819958</v>
      </c>
      <c r="AY757" s="960">
        <v>0.17</v>
      </c>
      <c r="AZ757" s="791">
        <v>28.63</v>
      </c>
      <c r="BA757" s="791">
        <v>-8.09</v>
      </c>
      <c r="BB757" s="791">
        <v>-0.02</v>
      </c>
      <c r="BC757" s="791">
        <v>8.58</v>
      </c>
      <c r="BD757" s="933"/>
      <c r="BE757" s="641">
        <v>2014</v>
      </c>
      <c r="BF757" s="922">
        <f t="shared" si="203"/>
        <v>0</v>
      </c>
      <c r="BG757" s="847" t="s">
        <v>136</v>
      </c>
    </row>
    <row r="758" spans="1:59" ht="12.75" customHeight="1" x14ac:dyDescent="0.2">
      <c r="A758" s="156" t="s">
        <v>4457</v>
      </c>
      <c r="B758" s="899" t="s">
        <v>4458</v>
      </c>
      <c r="C758" s="957" t="s">
        <v>178</v>
      </c>
      <c r="D758" s="957" t="s">
        <v>4353</v>
      </c>
      <c r="E758" s="754">
        <v>5</v>
      </c>
      <c r="F758" s="1235">
        <v>847</v>
      </c>
      <c r="G758" s="1158" t="s">
        <v>106</v>
      </c>
      <c r="H758" s="1158" t="s">
        <v>106</v>
      </c>
      <c r="I758" s="898">
        <v>22.07</v>
      </c>
      <c r="J758" s="669">
        <f t="shared" si="190"/>
        <v>9.9682827367467155</v>
      </c>
      <c r="K758" s="901">
        <v>0.55000000000000004</v>
      </c>
      <c r="L758" s="911">
        <v>4</v>
      </c>
      <c r="M758" s="660">
        <f t="shared" si="191"/>
        <v>2.2000000000000002</v>
      </c>
      <c r="N758" s="894" t="s">
        <v>107</v>
      </c>
      <c r="O758" s="756">
        <v>0.54</v>
      </c>
      <c r="P758" s="885">
        <v>43768</v>
      </c>
      <c r="Q758" s="885">
        <v>43783</v>
      </c>
      <c r="R758" s="660">
        <f t="shared" si="192"/>
        <v>1.8518518518518534</v>
      </c>
      <c r="S758" s="721">
        <f>IF(INDEX(Historical!$D$7:$D$1379,MATCH(B758,Historical!$B$7:$B$1403,0))=0,"n/a",(INDEX(Historical!$C$7:$C$1381,MATCH(B758,Historical!$B$7:$B$1403,0))/INDEX(Historical!$D$7:$D$1379,MATCH(B758,Historical!$B$7:$B$1403,0))-1)*100)</f>
        <v>14.8993288590604</v>
      </c>
      <c r="T758" s="721">
        <f>IF(INDEX(Historical!$F$7:$F$1372,MATCH(B758,Historical!$B$7:$B$1403,0))=0,"n/a",((INDEX(Historical!$C$7:$C$1381,MATCH(B758,Historical!$B$7:$B$1403,0))/INDEX(Historical!$F$7:$F$1372,MATCH(B758,Historical!$B$7:$B$1403,0)))^(1/3)-1)*100)</f>
        <v>33.945033908248831</v>
      </c>
      <c r="U758" s="721" t="str">
        <f>IF(INDEX(Historical!$H$7:$H$1372,MATCH(B758,Historical!$B$7:$B$1403,0))=0,"n/a",((INDEX(Historical!$C$7:$C$1381,MATCH(B758,Historical!$B$7:$B$1403,0))/INDEX(Historical!$H$7:$H$1372,MATCH(B758,Historical!$B$7:$B$1403,0)))^(1/5)-1)*100)</f>
        <v>n/a</v>
      </c>
      <c r="V758" s="721" t="str">
        <f>IF(INDEX(Historical!$O$7:$O$1372,MATCH(B758,Historical!$B$7:$B$1403,0))=0,"n/a",((INDEX(Historical!$C$7:$C$1381,MATCH(B758,Historical!$B$7:$B$1403,0))/INDEX(Historical!$O$7:$O$1372,MATCH(B758,Historical!$B$7:$B$1403,0)))^(1/10)-1)*100)</f>
        <v>n/a</v>
      </c>
      <c r="W758" s="722" t="str">
        <f t="shared" si="193"/>
        <v>n/a</v>
      </c>
      <c r="X758" s="723" t="str">
        <f t="shared" si="194"/>
        <v>n/a</v>
      </c>
      <c r="Y758" s="900"/>
      <c r="Z758" s="669">
        <f t="shared" si="195"/>
        <v>156.02836879432627</v>
      </c>
      <c r="AA758" s="910">
        <f t="shared" si="196"/>
        <v>15.652482269503547</v>
      </c>
      <c r="AB758" s="911">
        <v>12</v>
      </c>
      <c r="AC758" s="889">
        <v>1.41</v>
      </c>
      <c r="AD758" s="889" t="s">
        <v>136</v>
      </c>
      <c r="AE758" s="889">
        <v>7.16</v>
      </c>
      <c r="AF758" s="889">
        <v>2.2000000000000002</v>
      </c>
      <c r="AG758" s="889">
        <v>13.4</v>
      </c>
      <c r="AH758" s="889">
        <v>12.9</v>
      </c>
      <c r="AI758" s="889">
        <v>1.73</v>
      </c>
      <c r="AJ758" s="889">
        <v>82.6</v>
      </c>
      <c r="AK758" s="889">
        <v>-14.05</v>
      </c>
      <c r="AL758" s="902">
        <v>6220</v>
      </c>
      <c r="AM758" s="896">
        <v>0.8</v>
      </c>
      <c r="AN758" s="889">
        <v>1.91</v>
      </c>
      <c r="AO758" s="762" t="str">
        <f t="shared" si="197"/>
        <v>n/a</v>
      </c>
      <c r="AP758" s="763" t="str">
        <f t="shared" si="198"/>
        <v>n/a</v>
      </c>
      <c r="AQ758" s="912">
        <f t="shared" si="199"/>
        <v>23.711961144350347</v>
      </c>
      <c r="AR758" s="669">
        <f>INDEX(Historical!$C$7:$C$1381,MATCH(B758,Historical!$B$7:$B$1403,0))*IF(AH758="n/a",1.03,IF(AH758&lt;0,1.01,IF(AH758&gt;10,1.1,(1+AH758/100))))</f>
        <v>2.3540000000000005</v>
      </c>
      <c r="AS758" s="910">
        <f t="shared" si="200"/>
        <v>2.3947242000000006</v>
      </c>
      <c r="AT758" s="910">
        <f t="shared" si="205"/>
        <v>2.4186714420000008</v>
      </c>
      <c r="AU758" s="910">
        <f t="shared" si="205"/>
        <v>2.4428581564200007</v>
      </c>
      <c r="AV758" s="910">
        <f t="shared" si="205"/>
        <v>2.467286737984201</v>
      </c>
      <c r="AW758" s="669">
        <f t="shared" si="201"/>
        <v>12.077540536404205</v>
      </c>
      <c r="AX758" s="770">
        <f t="shared" si="202"/>
        <v>54.723790377907591</v>
      </c>
      <c r="AY758" s="959">
        <v>0.67</v>
      </c>
      <c r="AZ758" s="896">
        <v>54.55</v>
      </c>
      <c r="BA758" s="896">
        <v>-14.979999999999999</v>
      </c>
      <c r="BB758" s="896">
        <v>-0.38</v>
      </c>
      <c r="BC758" s="896">
        <v>7.91</v>
      </c>
      <c r="BE758" s="641">
        <v>2015</v>
      </c>
      <c r="BF758" s="922">
        <f t="shared" si="203"/>
        <v>0</v>
      </c>
      <c r="BG758" s="906">
        <v>4</v>
      </c>
    </row>
    <row r="759" spans="1:59" ht="12.75" customHeight="1" x14ac:dyDescent="0.2">
      <c r="A759" s="887" t="s">
        <v>352</v>
      </c>
      <c r="B759" s="899" t="s">
        <v>353</v>
      </c>
      <c r="C759" s="957" t="s">
        <v>246</v>
      </c>
      <c r="D759" s="957" t="s">
        <v>4364</v>
      </c>
      <c r="E759" s="754">
        <v>52</v>
      </c>
      <c r="F759" s="1235">
        <v>22</v>
      </c>
      <c r="G759" s="1191" t="s">
        <v>115</v>
      </c>
      <c r="H759" s="1191" t="s">
        <v>115</v>
      </c>
      <c r="I759" s="889">
        <v>103</v>
      </c>
      <c r="J759" s="669">
        <f t="shared" si="190"/>
        <v>2.563106796116505</v>
      </c>
      <c r="K759" s="901">
        <v>0.66</v>
      </c>
      <c r="L759" s="911">
        <v>4</v>
      </c>
      <c r="M759" s="660">
        <f t="shared" si="191"/>
        <v>2.64</v>
      </c>
      <c r="N759" s="894" t="s">
        <v>295</v>
      </c>
      <c r="O759" s="756">
        <v>0.64</v>
      </c>
      <c r="P759" s="885">
        <v>43697</v>
      </c>
      <c r="Q759" s="885">
        <v>43718</v>
      </c>
      <c r="R759" s="660">
        <f t="shared" si="192"/>
        <v>3.1250000000000027</v>
      </c>
      <c r="S759" s="721">
        <f>IF(INDEX(Historical!$D$7:$D$1379,MATCH(B759,Historical!$B$7:$B$1403,0))=0,"n/a",(INDEX(Historical!$C$7:$C$1381,MATCH(B759,Historical!$B$7:$B$1403,0))/INDEX(Historical!$D$7:$D$1379,MATCH(B759,Historical!$B$7:$B$1403,0))-1)*100)</f>
        <v>3.1746031746031855</v>
      </c>
      <c r="T759" s="721">
        <f>IF(INDEX(Historical!$F$7:$F$1372,MATCH(B759,Historical!$B$7:$B$1403,0))=0,"n/a",((INDEX(Historical!$C$7:$C$1381,MATCH(B759,Historical!$B$7:$B$1403,0))/INDEX(Historical!$F$7:$F$1372,MATCH(B759,Historical!$B$7:$B$1403,0)))^(1/3)-1)*100)</f>
        <v>3.8711933206158289</v>
      </c>
      <c r="U759" s="721">
        <f>IF(INDEX(Historical!$H$7:$H$1372,MATCH(B759,Historical!$B$7:$B$1403,0))=0,"n/a",((INDEX(Historical!$C$7:$C$1381,MATCH(B759,Historical!$B$7:$B$1403,0))/INDEX(Historical!$H$7:$H$1372,MATCH(B759,Historical!$B$7:$B$1403,0)))^(1/5)-1)*100)</f>
        <v>6.4740930444701084</v>
      </c>
      <c r="V759" s="721">
        <f>IF(INDEX(Historical!$O$7:$O$1372,MATCH(B759,Historical!$B$7:$B$1403,0))=0,"n/a",((INDEX(Historical!$C$7:$C$1381,MATCH(B759,Historical!$B$7:$B$1403,0))/INDEX(Historical!$O$7:$O$1372,MATCH(B759,Historical!$B$7:$B$1403,0)))^(1/10)-1)*100)</f>
        <v>14.694592108707315</v>
      </c>
      <c r="W759" s="722">
        <f t="shared" si="193"/>
        <v>0.44057657378824888</v>
      </c>
      <c r="X759" s="723">
        <f t="shared" si="194"/>
        <v>1.2215269895226619</v>
      </c>
      <c r="Y759" s="899"/>
      <c r="Z759" s="669">
        <f t="shared" si="195"/>
        <v>42.307692307692307</v>
      </c>
      <c r="AA759" s="910">
        <f t="shared" si="196"/>
        <v>16.506410256410255</v>
      </c>
      <c r="AB759" s="911">
        <v>1</v>
      </c>
      <c r="AC759" s="889">
        <v>6.24</v>
      </c>
      <c r="AD759" s="889">
        <v>1.58</v>
      </c>
      <c r="AE759" s="889">
        <v>0.68</v>
      </c>
      <c r="AF759" s="889">
        <v>4.55</v>
      </c>
      <c r="AG759" s="889">
        <v>28.299999999999997</v>
      </c>
      <c r="AH759" s="889">
        <v>16.400000000000002</v>
      </c>
      <c r="AI759" s="889">
        <v>8.3699999999999992</v>
      </c>
      <c r="AJ759" s="889">
        <v>5.3</v>
      </c>
      <c r="AK759" s="889">
        <v>10.440000000000001</v>
      </c>
      <c r="AL759" s="902">
        <v>52750</v>
      </c>
      <c r="AM759" s="896">
        <v>0.1</v>
      </c>
      <c r="AN759" s="889">
        <v>1.01</v>
      </c>
      <c r="AO759" s="762">
        <f t="shared" si="197"/>
        <v>-7.4692104158236425</v>
      </c>
      <c r="AP759" s="763">
        <f t="shared" si="198"/>
        <v>9.037199840586613</v>
      </c>
      <c r="AQ759" s="912">
        <f t="shared" si="199"/>
        <v>82.700929471170539</v>
      </c>
      <c r="AR759" s="669">
        <f>INDEX(Historical!$C$7:$C$1381,MATCH(B759,Historical!$B$7:$B$1403,0))*IF(AH759="n/a",1.03,IF(AH759&lt;0,1.01,IF(AH759&gt;10,1.1,(1+AH759/100))))</f>
        <v>2.8600000000000003</v>
      </c>
      <c r="AS759" s="910">
        <f t="shared" si="200"/>
        <v>3.0993819999999999</v>
      </c>
      <c r="AT759" s="910">
        <f t="shared" si="205"/>
        <v>3.4093202000000002</v>
      </c>
      <c r="AU759" s="910">
        <f t="shared" si="205"/>
        <v>3.7502522200000006</v>
      </c>
      <c r="AV759" s="910">
        <f t="shared" si="205"/>
        <v>4.1252774420000007</v>
      </c>
      <c r="AW759" s="669">
        <f t="shared" si="201"/>
        <v>17.244231861999999</v>
      </c>
      <c r="AX759" s="770">
        <f t="shared" si="202"/>
        <v>16.741972681553396</v>
      </c>
      <c r="AY759" s="959">
        <v>0.57999999999999996</v>
      </c>
      <c r="AZ759" s="896">
        <v>47.08</v>
      </c>
      <c r="BA759" s="896">
        <v>-20.919999999999998</v>
      </c>
      <c r="BB759" s="896">
        <v>-13.900000000000002</v>
      </c>
      <c r="BC759" s="896">
        <v>-1.37</v>
      </c>
      <c r="BE759" s="641">
        <v>1968</v>
      </c>
      <c r="BF759" s="922">
        <f t="shared" si="203"/>
        <v>6</v>
      </c>
      <c r="BG759" s="906">
        <v>7.8</v>
      </c>
    </row>
    <row r="760" spans="1:59" ht="12.75" customHeight="1" x14ac:dyDescent="0.2">
      <c r="A760" s="895" t="s">
        <v>233</v>
      </c>
      <c r="B760" s="899" t="s">
        <v>234</v>
      </c>
      <c r="C760" s="957" t="s">
        <v>108</v>
      </c>
      <c r="D760" s="957" t="s">
        <v>4355</v>
      </c>
      <c r="E760" s="754">
        <v>31</v>
      </c>
      <c r="F760" s="1235">
        <v>90</v>
      </c>
      <c r="G760" s="1235" t="s">
        <v>106</v>
      </c>
      <c r="H760" s="1235" t="s">
        <v>106</v>
      </c>
      <c r="I760" s="889">
        <v>39.950000000000003</v>
      </c>
      <c r="J760" s="669">
        <f t="shared" si="190"/>
        <v>2.6032540675844804</v>
      </c>
      <c r="K760" s="908">
        <v>0.52</v>
      </c>
      <c r="L760" s="911">
        <v>2</v>
      </c>
      <c r="M760" s="660">
        <f t="shared" si="191"/>
        <v>1.04</v>
      </c>
      <c r="N760" s="894" t="s">
        <v>230</v>
      </c>
      <c r="O760" s="757">
        <v>0.51</v>
      </c>
      <c r="P760" s="885">
        <v>43630</v>
      </c>
      <c r="Q760" s="885">
        <v>43648</v>
      </c>
      <c r="R760" s="660">
        <f t="shared" si="192"/>
        <v>1.9607843137254919</v>
      </c>
      <c r="S760" s="721">
        <f>IF(INDEX(Historical!$D$7:$D$1379,MATCH(B760,Historical!$B$7:$B$1403,0))=0,"n/a",(INDEX(Historical!$C$7:$C$1381,MATCH(B760,Historical!$B$7:$B$1403,0))/INDEX(Historical!$D$7:$D$1379,MATCH(B760,Historical!$B$7:$B$1403,0))-1)*100)</f>
        <v>0.98039215686274161</v>
      </c>
      <c r="T760" s="721">
        <f>IF(INDEX(Historical!$F$7:$F$1372,MATCH(B760,Historical!$B$7:$B$1403,0))=0,"n/a",((INDEX(Historical!$C$7:$C$1381,MATCH(B760,Historical!$B$7:$B$1403,0))/INDEX(Historical!$F$7:$F$1372,MATCH(B760,Historical!$B$7:$B$1403,0)))^(1/3)-1)*100)</f>
        <v>1.3290591106872141</v>
      </c>
      <c r="U760" s="721">
        <f>IF(INDEX(Historical!$H$7:$H$1372,MATCH(B760,Historical!$B$7:$B$1403,0))=0,"n/a",((INDEX(Historical!$C$7:$C$1381,MATCH(B760,Historical!$B$7:$B$1403,0))/INDEX(Historical!$H$7:$H$1372,MATCH(B760,Historical!$B$7:$B$1403,0)))^(1/5)-1)*100)</f>
        <v>1.2075934301617242</v>
      </c>
      <c r="V760" s="721">
        <f>IF(INDEX(Historical!$O$7:$O$1372,MATCH(B760,Historical!$B$7:$B$1403,0))=0,"n/a",((INDEX(Historical!$C$7:$C$1381,MATCH(B760,Historical!$B$7:$B$1403,0))/INDEX(Historical!$O$7:$O$1372,MATCH(B760,Historical!$B$7:$B$1403,0)))^(1/10)-1)*100)</f>
        <v>1.3583358613762364</v>
      </c>
      <c r="W760" s="722">
        <f t="shared" si="193"/>
        <v>0.88902418356106472</v>
      </c>
      <c r="X760" s="723">
        <f t="shared" si="194"/>
        <v>0.12197913435977012</v>
      </c>
      <c r="Y760" s="900"/>
      <c r="Z760" s="669">
        <f t="shared" si="195"/>
        <v>27.440633245382585</v>
      </c>
      <c r="AA760" s="910">
        <f t="shared" si="196"/>
        <v>10.540897097625331</v>
      </c>
      <c r="AB760" s="911">
        <v>12</v>
      </c>
      <c r="AC760" s="889">
        <v>3.79</v>
      </c>
      <c r="AD760" s="889" t="s">
        <v>136</v>
      </c>
      <c r="AE760" s="889">
        <v>3.67</v>
      </c>
      <c r="AF760" s="889">
        <v>0.94</v>
      </c>
      <c r="AG760" s="889">
        <v>9.1999999999999993</v>
      </c>
      <c r="AH760" s="889">
        <v>31.2</v>
      </c>
      <c r="AI760" s="889">
        <v>2.94</v>
      </c>
      <c r="AJ760" s="889">
        <v>9.9</v>
      </c>
      <c r="AK760" s="889" t="s">
        <v>136</v>
      </c>
      <c r="AL760" s="906">
        <v>547.32000000000005</v>
      </c>
      <c r="AM760" s="896">
        <v>1.4000000000000001</v>
      </c>
      <c r="AN760" s="889">
        <v>0</v>
      </c>
      <c r="AO760" s="762">
        <f t="shared" si="197"/>
        <v>-6.730049599879127</v>
      </c>
      <c r="AP760" s="763">
        <f t="shared" si="198"/>
        <v>3.8108474977462046</v>
      </c>
      <c r="AQ760" s="912">
        <f t="shared" si="199"/>
        <v>-33.639224196592323</v>
      </c>
      <c r="AR760" s="669">
        <f>INDEX(Historical!$C$7:$C$1381,MATCH(B760,Historical!$B$7:$B$1403,0))*IF(AH760="n/a",1.03,IF(AH760&lt;0,1.01,IF(AH760&gt;10,1.1,(1+AH760/100))))</f>
        <v>1.1330000000000002</v>
      </c>
      <c r="AS760" s="910">
        <f t="shared" si="200"/>
        <v>1.1663102000000003</v>
      </c>
      <c r="AT760" s="910">
        <f t="shared" si="205"/>
        <v>1.2012995060000002</v>
      </c>
      <c r="AU760" s="910">
        <f t="shared" si="205"/>
        <v>1.2373384911800003</v>
      </c>
      <c r="AV760" s="910">
        <f t="shared" si="205"/>
        <v>1.2744586459154004</v>
      </c>
      <c r="AW760" s="669">
        <f t="shared" si="201"/>
        <v>6.0124068430954019</v>
      </c>
      <c r="AX760" s="770">
        <f t="shared" si="202"/>
        <v>15.049829394481606</v>
      </c>
      <c r="AY760" s="959">
        <v>0.9</v>
      </c>
      <c r="AZ760" s="896">
        <v>6.79</v>
      </c>
      <c r="BA760" s="896">
        <v>-14.87</v>
      </c>
      <c r="BB760" s="896">
        <v>-9.31</v>
      </c>
      <c r="BC760" s="896">
        <v>-5.64</v>
      </c>
      <c r="BE760" s="641">
        <v>1989</v>
      </c>
      <c r="BF760" s="922">
        <f t="shared" si="203"/>
        <v>3</v>
      </c>
      <c r="BG760" s="906">
        <v>1.4000000000000001</v>
      </c>
    </row>
    <row r="761" spans="1:59" ht="12.75" customHeight="1" x14ac:dyDescent="0.2">
      <c r="A761" s="895" t="s">
        <v>604</v>
      </c>
      <c r="B761" s="899" t="s">
        <v>605</v>
      </c>
      <c r="C761" s="957" t="s">
        <v>108</v>
      </c>
      <c r="D761" s="957" t="s">
        <v>118</v>
      </c>
      <c r="E761" s="754">
        <v>15</v>
      </c>
      <c r="F761" s="1235">
        <v>270</v>
      </c>
      <c r="G761" s="1163" t="s">
        <v>106</v>
      </c>
      <c r="H761" s="1163" t="s">
        <v>106</v>
      </c>
      <c r="I761" s="898">
        <v>118.54</v>
      </c>
      <c r="J761" s="669">
        <f t="shared" si="190"/>
        <v>2.1933524548675551</v>
      </c>
      <c r="K761" s="901">
        <v>0.65</v>
      </c>
      <c r="L761" s="911">
        <v>4</v>
      </c>
      <c r="M761" s="660">
        <f t="shared" si="191"/>
        <v>2.6</v>
      </c>
      <c r="N761" s="894" t="s">
        <v>151</v>
      </c>
      <c r="O761" s="756">
        <v>0.6</v>
      </c>
      <c r="P761" s="885">
        <v>43811</v>
      </c>
      <c r="Q761" s="885">
        <v>43825</v>
      </c>
      <c r="R761" s="660">
        <f t="shared" si="192"/>
        <v>8.333333333333341</v>
      </c>
      <c r="S761" s="721">
        <f>IF(INDEX(Historical!$D$7:$D$1379,MATCH(B761,Historical!$B$7:$B$1403,0))=0,"n/a",(INDEX(Historical!$C$7:$C$1381,MATCH(B761,Historical!$B$7:$B$1403,0))/INDEX(Historical!$D$7:$D$1379,MATCH(B761,Historical!$B$7:$B$1403,0))-1)*100)</f>
        <v>10.360360360360366</v>
      </c>
      <c r="T761" s="721">
        <f>IF(INDEX(Historical!$F$7:$F$1372,MATCH(B761,Historical!$B$7:$B$1403,0))=0,"n/a",((INDEX(Historical!$C$7:$C$1381,MATCH(B761,Historical!$B$7:$B$1403,0))/INDEX(Historical!$F$7:$F$1372,MATCH(B761,Historical!$B$7:$B$1403,0)))^(1/3)-1)*100)</f>
        <v>9.2285273387607383</v>
      </c>
      <c r="U761" s="721">
        <f>IF(INDEX(Historical!$H$7:$H$1372,MATCH(B761,Historical!$B$7:$B$1403,0))=0,"n/a",((INDEX(Historical!$C$7:$C$1381,MATCH(B761,Historical!$B$7:$B$1403,0))/INDEX(Historical!$H$7:$H$1372,MATCH(B761,Historical!$B$7:$B$1403,0)))^(1/5)-1)*100)</f>
        <v>10.018190898855295</v>
      </c>
      <c r="V761" s="721">
        <f>IF(INDEX(Historical!$O$7:$O$1372,MATCH(B761,Historical!$B$7:$B$1403,0))=0,"n/a",((INDEX(Historical!$C$7:$C$1381,MATCH(B761,Historical!$B$7:$B$1403,0))/INDEX(Historical!$O$7:$O$1372,MATCH(B761,Historical!$B$7:$B$1403,0)))^(1/10)-1)*100)</f>
        <v>12.566841929221884</v>
      </c>
      <c r="W761" s="722">
        <f t="shared" si="193"/>
        <v>0.79719240166137773</v>
      </c>
      <c r="X761" s="723">
        <f t="shared" si="194"/>
        <v>33.393969662850985</v>
      </c>
      <c r="Y761" s="900"/>
      <c r="Z761" s="669">
        <f t="shared" si="195"/>
        <v>24.809160305343511</v>
      </c>
      <c r="AA761" s="910">
        <f t="shared" si="196"/>
        <v>11.311068702290077</v>
      </c>
      <c r="AB761" s="911">
        <v>12</v>
      </c>
      <c r="AC761" s="889">
        <v>10.48</v>
      </c>
      <c r="AD761" s="889" t="s">
        <v>136</v>
      </c>
      <c r="AE761" s="889">
        <v>0.96</v>
      </c>
      <c r="AF761" s="889">
        <v>1.52</v>
      </c>
      <c r="AG761" s="889">
        <v>14.099999999999998</v>
      </c>
      <c r="AH761" s="889">
        <v>5.8999999999999995</v>
      </c>
      <c r="AI761" s="889">
        <v>7.95</v>
      </c>
      <c r="AJ761" s="891">
        <v>0.3</v>
      </c>
      <c r="AK761" s="891">
        <v>-1.0999999999999999</v>
      </c>
      <c r="AL761" s="902">
        <v>4690</v>
      </c>
      <c r="AM761" s="896">
        <v>0.5</v>
      </c>
      <c r="AN761" s="889">
        <v>0.22</v>
      </c>
      <c r="AO761" s="762">
        <f t="shared" si="197"/>
        <v>0.90047465143277172</v>
      </c>
      <c r="AP761" s="763">
        <f t="shared" si="198"/>
        <v>12.211543353722849</v>
      </c>
      <c r="AQ761" s="912">
        <f t="shared" si="199"/>
        <v>-12.585725987670472</v>
      </c>
      <c r="AR761" s="669">
        <f>INDEX(Historical!$C$7:$C$1381,MATCH(B761,Historical!$B$7:$B$1403,0))*IF(AH761="n/a",1.03,IF(AH761&lt;0,1.01,IF(AH761&gt;10,1.1,(1+AH761/100))))</f>
        <v>2.5945499999999999</v>
      </c>
      <c r="AS761" s="910">
        <f t="shared" si="200"/>
        <v>2.8008167249999998</v>
      </c>
      <c r="AT761" s="910">
        <f t="shared" si="205"/>
        <v>2.8288248922499997</v>
      </c>
      <c r="AU761" s="910">
        <f t="shared" si="205"/>
        <v>2.8571131411724995</v>
      </c>
      <c r="AV761" s="910">
        <f t="shared" si="205"/>
        <v>2.8856842725842244</v>
      </c>
      <c r="AW761" s="669">
        <f t="shared" si="201"/>
        <v>13.966989031006724</v>
      </c>
      <c r="AX761" s="770">
        <f t="shared" si="202"/>
        <v>11.782511414718005</v>
      </c>
      <c r="AY761" s="959">
        <v>0.52</v>
      </c>
      <c r="AZ761" s="896">
        <v>6.74</v>
      </c>
      <c r="BA761" s="896">
        <v>-18.079999999999998</v>
      </c>
      <c r="BB761" s="896">
        <v>-13.52</v>
      </c>
      <c r="BC761" s="896">
        <v>-9.2299999999999986</v>
      </c>
      <c r="BE761" s="641">
        <v>2006</v>
      </c>
      <c r="BF761" s="922">
        <f t="shared" si="203"/>
        <v>1</v>
      </c>
      <c r="BG761" s="906">
        <v>3.4000000000000004</v>
      </c>
    </row>
    <row r="762" spans="1:59" ht="12.75" customHeight="1" x14ac:dyDescent="0.2">
      <c r="A762" s="887" t="s">
        <v>1719</v>
      </c>
      <c r="B762" s="899" t="s">
        <v>1720</v>
      </c>
      <c r="C762" s="957" t="s">
        <v>246</v>
      </c>
      <c r="D762" s="957" t="s">
        <v>4383</v>
      </c>
      <c r="E762" s="754">
        <v>10</v>
      </c>
      <c r="F762" s="1235">
        <v>373</v>
      </c>
      <c r="G762" s="1214" t="s">
        <v>106</v>
      </c>
      <c r="H762" s="1214" t="s">
        <v>106</v>
      </c>
      <c r="I762" s="898">
        <v>75.41</v>
      </c>
      <c r="J762" s="669">
        <f t="shared" si="190"/>
        <v>2.1217345179684393</v>
      </c>
      <c r="K762" s="901">
        <v>0.4</v>
      </c>
      <c r="L762" s="911">
        <v>4</v>
      </c>
      <c r="M762" s="660">
        <f t="shared" si="191"/>
        <v>1.6</v>
      </c>
      <c r="N762" s="894" t="s">
        <v>565</v>
      </c>
      <c r="O762" s="756">
        <v>0.39</v>
      </c>
      <c r="P762" s="885">
        <v>43762</v>
      </c>
      <c r="Q762" s="885">
        <v>43777</v>
      </c>
      <c r="R762" s="660">
        <f t="shared" si="192"/>
        <v>2.5641025641025665</v>
      </c>
      <c r="S762" s="721">
        <f>IF(INDEX(Historical!$D$7:$D$1379,MATCH(B762,Historical!$B$7:$B$1403,0))=0,"n/a",(INDEX(Historical!$C$7:$C$1381,MATCH(B762,Historical!$B$7:$B$1403,0))/INDEX(Historical!$D$7:$D$1379,MATCH(B762,Historical!$B$7:$B$1403,0))-1)*100)</f>
        <v>4.6666666666666634</v>
      </c>
      <c r="T762" s="721">
        <f>IF(INDEX(Historical!$F$7:$F$1372,MATCH(B762,Historical!$B$7:$B$1403,0))=0,"n/a",((INDEX(Historical!$C$7:$C$1381,MATCH(B762,Historical!$B$7:$B$1403,0))/INDEX(Historical!$F$7:$F$1372,MATCH(B762,Historical!$B$7:$B$1403,0)))^(1/3)-1)*100)</f>
        <v>7.6076224092933575</v>
      </c>
      <c r="U762" s="721">
        <f>IF(INDEX(Historical!$H$7:$H$1372,MATCH(B762,Historical!$B$7:$B$1403,0))=0,"n/a",((INDEX(Historical!$C$7:$C$1381,MATCH(B762,Historical!$B$7:$B$1403,0))/INDEX(Historical!$H$7:$H$1372,MATCH(B762,Historical!$B$7:$B$1403,0)))^(1/5)-1)*100)</f>
        <v>10.338146405071269</v>
      </c>
      <c r="V762" s="721">
        <f>IF(INDEX(Historical!$O$7:$O$1372,MATCH(B762,Historical!$B$7:$B$1403,0))=0,"n/a",((INDEX(Historical!$C$7:$C$1381,MATCH(B762,Historical!$B$7:$B$1403,0))/INDEX(Historical!$O$7:$O$1372,MATCH(B762,Historical!$B$7:$B$1403,0)))^(1/10)-1)*100)</f>
        <v>18.815790588259706</v>
      </c>
      <c r="W762" s="722">
        <f t="shared" si="193"/>
        <v>0.54943991625426869</v>
      </c>
      <c r="X762" s="723" t="str">
        <f t="shared" si="194"/>
        <v>n/a</v>
      </c>
      <c r="Y762" s="679"/>
      <c r="Z762" s="669">
        <f t="shared" si="195"/>
        <v>51.948051948051955</v>
      </c>
      <c r="AA762" s="910">
        <f t="shared" si="196"/>
        <v>24.483766233766232</v>
      </c>
      <c r="AB762" s="911">
        <v>7</v>
      </c>
      <c r="AC762" s="889">
        <v>3.08</v>
      </c>
      <c r="AD762" s="889">
        <v>4.01</v>
      </c>
      <c r="AE762" s="889">
        <v>0.52</v>
      </c>
      <c r="AF762" s="889">
        <v>1.97</v>
      </c>
      <c r="AG762" s="889">
        <v>8.4</v>
      </c>
      <c r="AH762" s="889">
        <v>-71.399999999999991</v>
      </c>
      <c r="AI762" s="889">
        <v>14.35</v>
      </c>
      <c r="AJ762" s="889">
        <v>-5.6000000000000005</v>
      </c>
      <c r="AK762" s="889">
        <v>6.1</v>
      </c>
      <c r="AL762" s="902">
        <v>4260</v>
      </c>
      <c r="AM762" s="896">
        <v>0.89999999999999991</v>
      </c>
      <c r="AN762" s="889">
        <v>0.87</v>
      </c>
      <c r="AO762" s="762">
        <f t="shared" si="197"/>
        <v>-12.023885310726524</v>
      </c>
      <c r="AP762" s="763">
        <f t="shared" si="198"/>
        <v>12.459880923039709</v>
      </c>
      <c r="AQ762" s="912">
        <f t="shared" si="199"/>
        <v>46.413447288483532</v>
      </c>
      <c r="AR762" s="669">
        <f>INDEX(Historical!$C$7:$C$1381,MATCH(B762,Historical!$B$7:$B$1403,0))*IF(AH762="n/a",1.03,IF(AH762&lt;0,1.01,IF(AH762&gt;10,1.1,(1+AH762/100))))</f>
        <v>1.5857000000000001</v>
      </c>
      <c r="AS762" s="910">
        <f t="shared" si="200"/>
        <v>1.7442700000000002</v>
      </c>
      <c r="AT762" s="910">
        <f t="shared" si="205"/>
        <v>1.8506704700000001</v>
      </c>
      <c r="AU762" s="910">
        <f t="shared" si="205"/>
        <v>1.96356136867</v>
      </c>
      <c r="AV762" s="910">
        <f t="shared" si="205"/>
        <v>2.0833386121588697</v>
      </c>
      <c r="AW762" s="669">
        <f t="shared" si="201"/>
        <v>9.2275404508288688</v>
      </c>
      <c r="AX762" s="770">
        <f t="shared" si="202"/>
        <v>12.236494431546042</v>
      </c>
      <c r="AY762" s="959">
        <v>2</v>
      </c>
      <c r="AZ762" s="896">
        <v>79.33</v>
      </c>
      <c r="BA762" s="896">
        <v>-15.7</v>
      </c>
      <c r="BB762" s="896">
        <v>-4.1300000000000008</v>
      </c>
      <c r="BC762" s="896">
        <v>21.01</v>
      </c>
      <c r="BE762" s="641">
        <v>2011</v>
      </c>
      <c r="BF762" s="922">
        <f t="shared" si="203"/>
        <v>0</v>
      </c>
      <c r="BG762" s="906">
        <v>3.4000000000000004</v>
      </c>
    </row>
    <row r="763" spans="1:59" x14ac:dyDescent="0.2">
      <c r="A763" s="895" t="s">
        <v>816</v>
      </c>
      <c r="B763" s="899" t="s">
        <v>817</v>
      </c>
      <c r="C763" s="957" t="s">
        <v>108</v>
      </c>
      <c r="D763" s="957" t="s">
        <v>4355</v>
      </c>
      <c r="E763" s="754">
        <v>18</v>
      </c>
      <c r="F763" s="1235">
        <v>183</v>
      </c>
      <c r="G763" s="1235" t="s">
        <v>106</v>
      </c>
      <c r="H763" s="1235" t="s">
        <v>106</v>
      </c>
      <c r="I763" s="898">
        <v>49</v>
      </c>
      <c r="J763" s="669">
        <f t="shared" si="190"/>
        <v>2.8571428571428572</v>
      </c>
      <c r="K763" s="901">
        <v>0.7</v>
      </c>
      <c r="L763" s="911">
        <v>2</v>
      </c>
      <c r="M763" s="660">
        <f t="shared" si="191"/>
        <v>1.4</v>
      </c>
      <c r="N763" s="894" t="s">
        <v>818</v>
      </c>
      <c r="O763" s="756">
        <v>0.65</v>
      </c>
      <c r="P763" s="885">
        <v>43629</v>
      </c>
      <c r="Q763" s="885">
        <v>43648</v>
      </c>
      <c r="R763" s="660">
        <f t="shared" si="192"/>
        <v>7.6923076923076819</v>
      </c>
      <c r="S763" s="721">
        <f>IF(INDEX(Historical!$D$7:$D$1379,MATCH(B763,Historical!$B$7:$B$1403,0))=0,"n/a",(INDEX(Historical!$C$7:$C$1381,MATCH(B763,Historical!$B$7:$B$1403,0))/INDEX(Historical!$D$7:$D$1379,MATCH(B763,Historical!$B$7:$B$1403,0))-1)*100)</f>
        <v>7.6923076923076872</v>
      </c>
      <c r="T763" s="721">
        <f>IF(INDEX(Historical!$F$7:$F$1372,MATCH(B763,Historical!$B$7:$B$1403,0))=0,"n/a",((INDEX(Historical!$C$7:$C$1381,MATCH(B763,Historical!$B$7:$B$1403,0))/INDEX(Historical!$F$7:$F$1372,MATCH(B763,Historical!$B$7:$B$1403,0)))^(1/3)-1)*100)</f>
        <v>18.096321418390836</v>
      </c>
      <c r="U763" s="721">
        <f>IF(INDEX(Historical!$H$7:$H$1372,MATCH(B763,Historical!$B$7:$B$1403,0))=0,"n/a",((INDEX(Historical!$C$7:$C$1381,MATCH(B763,Historical!$B$7:$B$1403,0))/INDEX(Historical!$H$7:$H$1372,MATCH(B763,Historical!$B$7:$B$1403,0)))^(1/5)-1)*100)</f>
        <v>16.585069464845926</v>
      </c>
      <c r="V763" s="721">
        <f>IF(INDEX(Historical!$O$7:$O$1372,MATCH(B763,Historical!$B$7:$B$1403,0))=0,"n/a",((INDEX(Historical!$C$7:$C$1381,MATCH(B763,Historical!$B$7:$B$1403,0))/INDEX(Historical!$O$7:$O$1372,MATCH(B763,Historical!$B$7:$B$1403,0)))^(1/10)-1)*100)</f>
        <v>17.673733882009145</v>
      </c>
      <c r="W763" s="722">
        <f t="shared" si="193"/>
        <v>0.9384021268832492</v>
      </c>
      <c r="X763" s="723" t="str">
        <f t="shared" si="194"/>
        <v>n/a</v>
      </c>
      <c r="Y763" s="899"/>
      <c r="Z763" s="669" t="str">
        <f t="shared" si="195"/>
        <v>n/a</v>
      </c>
      <c r="AA763" s="910" t="str">
        <f t="shared" si="196"/>
        <v>n/a</v>
      </c>
      <c r="AB763" s="911">
        <v>12</v>
      </c>
      <c r="AC763" s="889" t="s">
        <v>136</v>
      </c>
      <c r="AD763" s="889" t="s">
        <v>136</v>
      </c>
      <c r="AE763" s="889" t="s">
        <v>136</v>
      </c>
      <c r="AF763" s="889" t="s">
        <v>136</v>
      </c>
      <c r="AG763" s="889" t="s">
        <v>136</v>
      </c>
      <c r="AH763" s="889" t="s">
        <v>136</v>
      </c>
      <c r="AI763" s="889" t="s">
        <v>136</v>
      </c>
      <c r="AJ763" s="889" t="s">
        <v>136</v>
      </c>
      <c r="AK763" s="889" t="s">
        <v>136</v>
      </c>
      <c r="AL763" s="902" t="s">
        <v>136</v>
      </c>
      <c r="AM763" s="896" t="s">
        <v>136</v>
      </c>
      <c r="AN763" s="889" t="s">
        <v>136</v>
      </c>
      <c r="AO763" s="762" t="str">
        <f t="shared" si="197"/>
        <v>n/a</v>
      </c>
      <c r="AP763" s="763">
        <f t="shared" si="198"/>
        <v>19.442212321988784</v>
      </c>
      <c r="AQ763" s="912" t="str">
        <f t="shared" si="199"/>
        <v>n/a</v>
      </c>
      <c r="AR763" s="669">
        <f>INDEX(Historical!$C$7:$C$1381,MATCH(B763,Historical!$B$7:$B$1403,0))*IF(AH763="n/a",1.03,IF(AH763&lt;0,1.01,IF(AH763&gt;10,1.1,(1+AH763/100))))</f>
        <v>1.4419999999999999</v>
      </c>
      <c r="AS763" s="910">
        <f t="shared" si="200"/>
        <v>1.48526</v>
      </c>
      <c r="AT763" s="910">
        <f t="shared" si="205"/>
        <v>1.5298178</v>
      </c>
      <c r="AU763" s="910">
        <f t="shared" si="205"/>
        <v>1.5757123340000001</v>
      </c>
      <c r="AV763" s="910">
        <f t="shared" si="205"/>
        <v>1.6229837040200001</v>
      </c>
      <c r="AW763" s="669">
        <f t="shared" si="201"/>
        <v>7.6557738380200009</v>
      </c>
      <c r="AX763" s="770">
        <f t="shared" si="202"/>
        <v>15.624028240857143</v>
      </c>
      <c r="AY763" s="959" t="s">
        <v>136</v>
      </c>
      <c r="AZ763" s="896" t="s">
        <v>136</v>
      </c>
      <c r="BA763" s="896" t="s">
        <v>136</v>
      </c>
      <c r="BB763" s="896" t="s">
        <v>136</v>
      </c>
      <c r="BC763" s="896" t="s">
        <v>136</v>
      </c>
      <c r="BD763" s="932" t="s">
        <v>4281</v>
      </c>
      <c r="BE763" s="641">
        <v>2002</v>
      </c>
      <c r="BF763" s="922">
        <f t="shared" si="203"/>
        <v>1</v>
      </c>
      <c r="BG763" s="906" t="s">
        <v>136</v>
      </c>
    </row>
    <row r="764" spans="1:59" ht="12.75" customHeight="1" x14ac:dyDescent="0.2">
      <c r="A764" s="895" t="s">
        <v>822</v>
      </c>
      <c r="B764" s="899" t="s">
        <v>823</v>
      </c>
      <c r="C764" s="957" t="s">
        <v>246</v>
      </c>
      <c r="D764" s="957" t="s">
        <v>4333</v>
      </c>
      <c r="E764" s="754">
        <v>17</v>
      </c>
      <c r="F764" s="1235">
        <v>207</v>
      </c>
      <c r="G764" s="1235" t="s">
        <v>37</v>
      </c>
      <c r="H764" s="1235" t="s">
        <v>115</v>
      </c>
      <c r="I764" s="898">
        <v>133.59</v>
      </c>
      <c r="J764" s="669">
        <f t="shared" si="190"/>
        <v>1.7366569353993562</v>
      </c>
      <c r="K764" s="901">
        <v>0.57999999999999996</v>
      </c>
      <c r="L764" s="911">
        <v>4</v>
      </c>
      <c r="M764" s="660">
        <f t="shared" si="191"/>
        <v>2.3199999999999998</v>
      </c>
      <c r="N764" s="894" t="s">
        <v>127</v>
      </c>
      <c r="O764" s="756">
        <v>0.55000000000000004</v>
      </c>
      <c r="P764" s="885">
        <v>43635</v>
      </c>
      <c r="Q764" s="885">
        <v>43656</v>
      </c>
      <c r="R764" s="660">
        <f t="shared" si="192"/>
        <v>5.454545454545439</v>
      </c>
      <c r="S764" s="721">
        <f>IF(INDEX(Historical!$D$7:$D$1379,MATCH(B764,Historical!$B$7:$B$1403,0))=0,"n/a",(INDEX(Historical!$C$7:$C$1381,MATCH(B764,Historical!$B$7:$B$1403,0))/INDEX(Historical!$D$7:$D$1379,MATCH(B764,Historical!$B$7:$B$1403,0))-1)*100)</f>
        <v>7.6190476190476142</v>
      </c>
      <c r="T764" s="721">
        <f>IF(INDEX(Historical!$F$7:$F$1372,MATCH(B764,Historical!$B$7:$B$1403,0))=0,"n/a",((INDEX(Historical!$C$7:$C$1381,MATCH(B764,Historical!$B$7:$B$1403,0))/INDEX(Historical!$F$7:$F$1372,MATCH(B764,Historical!$B$7:$B$1403,0)))^(1/3)-1)*100)</f>
        <v>9.9562295470633231</v>
      </c>
      <c r="U764" s="721">
        <f>IF(INDEX(Historical!$H$7:$H$1372,MATCH(B764,Historical!$B$7:$B$1403,0))=0,"n/a",((INDEX(Historical!$C$7:$C$1381,MATCH(B764,Historical!$B$7:$B$1403,0))/INDEX(Historical!$H$7:$H$1372,MATCH(B764,Historical!$B$7:$B$1403,0)))^(1/5)-1)*100)</f>
        <v>9.4332228153428908</v>
      </c>
      <c r="V764" s="721">
        <f>IF(INDEX(Historical!$O$7:$O$1372,MATCH(B764,Historical!$B$7:$B$1403,0))=0,"n/a",((INDEX(Historical!$C$7:$C$1381,MATCH(B764,Historical!$B$7:$B$1403,0))/INDEX(Historical!$O$7:$O$1372,MATCH(B764,Historical!$B$7:$B$1403,0)))^(1/10)-1)*100)</f>
        <v>12.761268461491238</v>
      </c>
      <c r="W764" s="722">
        <f t="shared" si="193"/>
        <v>0.73920730088931597</v>
      </c>
      <c r="X764" s="723">
        <f t="shared" si="194"/>
        <v>0.35198592594563022</v>
      </c>
      <c r="Y764" s="899"/>
      <c r="Z764" s="669">
        <f t="shared" si="195"/>
        <v>52.84738041002278</v>
      </c>
      <c r="AA764" s="910">
        <f t="shared" si="196"/>
        <v>30.430523917995448</v>
      </c>
      <c r="AB764" s="911">
        <v>1</v>
      </c>
      <c r="AC764" s="889">
        <v>4.3899999999999997</v>
      </c>
      <c r="AD764" s="889">
        <v>4.13</v>
      </c>
      <c r="AE764" s="889">
        <v>3.69</v>
      </c>
      <c r="AF764" s="889">
        <v>5.13</v>
      </c>
      <c r="AG764" s="889">
        <v>17.299999999999997</v>
      </c>
      <c r="AH764" s="889">
        <v>11.899999999999999</v>
      </c>
      <c r="AI764" s="889">
        <v>5.5</v>
      </c>
      <c r="AJ764" s="889">
        <v>26.8</v>
      </c>
      <c r="AK764" s="889">
        <v>7.37</v>
      </c>
      <c r="AL764" s="902">
        <v>16180</v>
      </c>
      <c r="AM764" s="896">
        <v>0.4</v>
      </c>
      <c r="AN764" s="889">
        <v>0.31</v>
      </c>
      <c r="AO764" s="762">
        <f t="shared" si="197"/>
        <v>-19.260644167253201</v>
      </c>
      <c r="AP764" s="763">
        <f t="shared" si="198"/>
        <v>11.169879750742247</v>
      </c>
      <c r="AQ764" s="912">
        <f t="shared" si="199"/>
        <v>163.40386203134841</v>
      </c>
      <c r="AR764" s="669">
        <f>INDEX(Historical!$C$7:$C$1381,MATCH(B764,Historical!$B$7:$B$1403,0))*IF(AH764="n/a",1.03,IF(AH764&lt;0,1.01,IF(AH764&gt;10,1.1,(1+AH764/100))))</f>
        <v>2.4859999999999998</v>
      </c>
      <c r="AS764" s="910">
        <f t="shared" si="200"/>
        <v>2.6227299999999998</v>
      </c>
      <c r="AT764" s="910">
        <f t="shared" si="205"/>
        <v>2.816025201</v>
      </c>
      <c r="AU764" s="910">
        <f t="shared" si="205"/>
        <v>3.0235662583137004</v>
      </c>
      <c r="AV764" s="910">
        <f t="shared" si="205"/>
        <v>3.2464030915514206</v>
      </c>
      <c r="AW764" s="669">
        <f t="shared" si="201"/>
        <v>14.194724550865121</v>
      </c>
      <c r="AX764" s="770">
        <f t="shared" si="202"/>
        <v>10.625589154027338</v>
      </c>
      <c r="AY764" s="959">
        <v>1.57</v>
      </c>
      <c r="AZ764" s="896">
        <v>69.959999999999994</v>
      </c>
      <c r="BA764" s="896">
        <v>-0.62</v>
      </c>
      <c r="BB764" s="896">
        <v>-0.26</v>
      </c>
      <c r="BC764" s="896">
        <v>23.45</v>
      </c>
      <c r="BE764" s="641">
        <v>2003</v>
      </c>
      <c r="BF764" s="922">
        <f t="shared" si="203"/>
        <v>1</v>
      </c>
      <c r="BG764" s="906">
        <v>9</v>
      </c>
    </row>
    <row r="765" spans="1:59" ht="12.75" customHeight="1" x14ac:dyDescent="0.2">
      <c r="A765" s="887" t="s">
        <v>824</v>
      </c>
      <c r="B765" s="899" t="s">
        <v>825</v>
      </c>
      <c r="C765" s="957" t="s">
        <v>246</v>
      </c>
      <c r="D765" s="957" t="s">
        <v>4333</v>
      </c>
      <c r="E765" s="754">
        <v>23</v>
      </c>
      <c r="F765" s="1235">
        <v>148</v>
      </c>
      <c r="G765" s="1207" t="s">
        <v>106</v>
      </c>
      <c r="H765" s="1207" t="s">
        <v>106</v>
      </c>
      <c r="I765" s="898">
        <v>59.8</v>
      </c>
      <c r="J765" s="669">
        <f t="shared" si="190"/>
        <v>1.5384615384615385</v>
      </c>
      <c r="K765" s="908">
        <v>0.23</v>
      </c>
      <c r="L765" s="911">
        <v>4</v>
      </c>
      <c r="M765" s="660">
        <f t="shared" si="191"/>
        <v>0.92</v>
      </c>
      <c r="N765" s="894" t="s">
        <v>428</v>
      </c>
      <c r="O765" s="962">
        <v>0.19500000000000001</v>
      </c>
      <c r="P765" s="885">
        <v>43600</v>
      </c>
      <c r="Q765" s="885">
        <v>43622</v>
      </c>
      <c r="R765" s="660">
        <f t="shared" si="192"/>
        <v>17.948717948717949</v>
      </c>
      <c r="S765" s="721">
        <f>IF(INDEX(Historical!$D$7:$D$1379,MATCH(B765,Historical!$B$7:$B$1403,0))=0,"n/a",(INDEX(Historical!$C$7:$C$1381,MATCH(B765,Historical!$B$7:$B$1403,0))/INDEX(Historical!$D$7:$D$1379,MATCH(B765,Historical!$B$7:$B$1403,0))-1)*100)</f>
        <v>19.392917369308616</v>
      </c>
      <c r="T765" s="721">
        <f>IF(INDEX(Historical!$F$7:$F$1372,MATCH(B765,Historical!$B$7:$B$1403,0))=0,"n/a",((INDEX(Historical!$C$7:$C$1381,MATCH(B765,Historical!$B$7:$B$1403,0))/INDEX(Historical!$F$7:$F$1372,MATCH(B765,Historical!$B$7:$B$1403,0)))^(1/3)-1)*100)</f>
        <v>21.370374105343593</v>
      </c>
      <c r="U765" s="721">
        <f>IF(INDEX(Historical!$H$7:$H$1372,MATCH(B765,Historical!$B$7:$B$1403,0))=0,"n/a",((INDEX(Historical!$C$7:$C$1381,MATCH(B765,Historical!$B$7:$B$1403,0))/INDEX(Historical!$H$7:$H$1372,MATCH(B765,Historical!$B$7:$B$1403,0)))^(1/5)-1)*100)</f>
        <v>21.44501496559441</v>
      </c>
      <c r="V765" s="721">
        <f>IF(INDEX(Historical!$O$7:$O$1372,MATCH(B765,Historical!$B$7:$B$1403,0))=0,"n/a",((INDEX(Historical!$C$7:$C$1381,MATCH(B765,Historical!$B$7:$B$1403,0))/INDEX(Historical!$O$7:$O$1372,MATCH(B765,Historical!$B$7:$B$1403,0)))^(1/10)-1)*100)</f>
        <v>22.374390118758857</v>
      </c>
      <c r="W765" s="722">
        <f t="shared" si="193"/>
        <v>0.95846254810828335</v>
      </c>
      <c r="X765" s="723">
        <f t="shared" si="194"/>
        <v>2.0231146193956993</v>
      </c>
      <c r="Y765" s="692" t="s">
        <v>3983</v>
      </c>
      <c r="Z765" s="669">
        <f t="shared" si="195"/>
        <v>36.220472440944881</v>
      </c>
      <c r="AA765" s="910">
        <f t="shared" si="196"/>
        <v>23.54330708661417</v>
      </c>
      <c r="AB765" s="911">
        <v>1</v>
      </c>
      <c r="AC765" s="889">
        <v>2.54</v>
      </c>
      <c r="AD765" s="889">
        <v>2.74</v>
      </c>
      <c r="AE765" s="889">
        <v>1.79</v>
      </c>
      <c r="AF765" s="889">
        <v>13.03</v>
      </c>
      <c r="AG765" s="889">
        <v>59.5</v>
      </c>
      <c r="AH765" s="889">
        <v>24.6</v>
      </c>
      <c r="AI765" s="889">
        <v>9.01</v>
      </c>
      <c r="AJ765" s="889">
        <v>10.6</v>
      </c>
      <c r="AK765" s="889">
        <v>8.6</v>
      </c>
      <c r="AL765" s="902">
        <v>72590</v>
      </c>
      <c r="AM765" s="896">
        <v>0.1</v>
      </c>
      <c r="AN765" s="889">
        <v>0.4</v>
      </c>
      <c r="AO765" s="762">
        <f t="shared" si="197"/>
        <v>-0.55983058255822016</v>
      </c>
      <c r="AP765" s="763">
        <f t="shared" si="198"/>
        <v>22.98347650405595</v>
      </c>
      <c r="AQ765" s="912">
        <f t="shared" si="199"/>
        <v>269.24505042260523</v>
      </c>
      <c r="AR765" s="669">
        <f>INDEX(Historical!$C$7:$C$1381,MATCH(B765,Historical!$B$7:$B$1403,0))*IF(AH765="n/a",1.03,IF(AH765&lt;0,1.01,IF(AH765&gt;10,1.1,(1+AH765/100))))</f>
        <v>0.97350000000000014</v>
      </c>
      <c r="AS765" s="910">
        <f t="shared" si="200"/>
        <v>1.0612123500000001</v>
      </c>
      <c r="AT765" s="910">
        <f t="shared" si="205"/>
        <v>1.1524766121000003</v>
      </c>
      <c r="AU765" s="910">
        <f t="shared" si="205"/>
        <v>1.2515896007406004</v>
      </c>
      <c r="AV765" s="910">
        <f t="shared" si="205"/>
        <v>1.3592263064042922</v>
      </c>
      <c r="AW765" s="669">
        <f t="shared" si="201"/>
        <v>5.7980048692448936</v>
      </c>
      <c r="AX765" s="770">
        <f t="shared" si="202"/>
        <v>9.6956603164630319</v>
      </c>
      <c r="AY765" s="959">
        <v>0.7</v>
      </c>
      <c r="AZ765" s="896">
        <v>21.92</v>
      </c>
      <c r="BA765" s="896">
        <v>-7.93</v>
      </c>
      <c r="BB765" s="896">
        <v>-3.06</v>
      </c>
      <c r="BC765" s="896">
        <v>4.8099999999999996</v>
      </c>
      <c r="BE765" s="641">
        <v>1997</v>
      </c>
      <c r="BF765" s="922">
        <f t="shared" si="203"/>
        <v>2</v>
      </c>
      <c r="BG765" s="906">
        <v>14.899999999999999</v>
      </c>
    </row>
    <row r="766" spans="1:59" ht="12.75" customHeight="1" x14ac:dyDescent="0.2">
      <c r="A766" s="724" t="s">
        <v>4183</v>
      </c>
      <c r="B766" s="808" t="s">
        <v>3918</v>
      </c>
      <c r="C766" s="957" t="s">
        <v>112</v>
      </c>
      <c r="D766" s="957" t="s">
        <v>212</v>
      </c>
      <c r="E766" s="754">
        <v>6</v>
      </c>
      <c r="F766" s="1235">
        <v>734</v>
      </c>
      <c r="G766" s="1235" t="s">
        <v>106</v>
      </c>
      <c r="H766" s="1235" t="s">
        <v>106</v>
      </c>
      <c r="I766" s="907">
        <v>44.84</v>
      </c>
      <c r="J766" s="669">
        <f t="shared" si="190"/>
        <v>2.4977698483496877</v>
      </c>
      <c r="K766" s="887">
        <v>0.28000000000000003</v>
      </c>
      <c r="L766" s="1235">
        <v>4</v>
      </c>
      <c r="M766" s="660">
        <f t="shared" si="191"/>
        <v>1.1200000000000001</v>
      </c>
      <c r="N766" s="1235" t="s">
        <v>4185</v>
      </c>
      <c r="O766" s="621">
        <v>0.27</v>
      </c>
      <c r="P766" s="965">
        <v>43237</v>
      </c>
      <c r="Q766" s="965">
        <v>43255</v>
      </c>
      <c r="R766" s="660">
        <f t="shared" si="192"/>
        <v>3.7037037037037068</v>
      </c>
      <c r="S766" s="721">
        <f>IF(INDEX(Historical!$D$7:$D$1379,MATCH(B766,Historical!$B$7:$B$1403,0))=0,"n/a",(INDEX(Historical!$C$7:$C$1381,MATCH(B766,Historical!$B$7:$B$1403,0))/INDEX(Historical!$D$7:$D$1379,MATCH(B766,Historical!$B$7:$B$1403,0))-1)*100)</f>
        <v>0.9009009009008917</v>
      </c>
      <c r="T766" s="721">
        <f>IF(INDEX(Historical!$F$7:$F$1372,MATCH(B766,Historical!$B$7:$B$1403,0))=0,"n/a",((INDEX(Historical!$C$7:$C$1381,MATCH(B766,Historical!$B$7:$B$1403,0))/INDEX(Historical!$F$7:$F$1372,MATCH(B766,Historical!$B$7:$B$1403,0)))^(1/3)-1)*100)</f>
        <v>2.501029596576787</v>
      </c>
      <c r="U766" s="721">
        <f>IF(INDEX(Historical!$H$7:$H$1372,MATCH(B766,Historical!$B$7:$B$1403,0))=0,"n/a",((INDEX(Historical!$C$7:$C$1381,MATCH(B766,Historical!$B$7:$B$1403,0))/INDEX(Historical!$H$7:$H$1372,MATCH(B766,Historical!$B$7:$B$1403,0)))^(1/5)-1)*100)</f>
        <v>2.2924556626030324</v>
      </c>
      <c r="V766" s="721">
        <f>IF(INDEX(Historical!$O$7:$O$1372,MATCH(B766,Historical!$B$7:$B$1403,0))=0,"n/a",((INDEX(Historical!$C$7:$C$1381,MATCH(B766,Historical!$B$7:$B$1403,0))/INDEX(Historical!$O$7:$O$1372,MATCH(B766,Historical!$B$7:$B$1403,0)))^(1/10)-1)*100)</f>
        <v>9.5470156904049919</v>
      </c>
      <c r="W766" s="722">
        <f t="shared" si="193"/>
        <v>0.24012275007644662</v>
      </c>
      <c r="X766" s="723">
        <f t="shared" si="194"/>
        <v>9.4729572834836046E-2</v>
      </c>
      <c r="Y766" s="691" t="s">
        <v>4513</v>
      </c>
      <c r="Z766" s="669">
        <f t="shared" si="195"/>
        <v>23.7791932059448</v>
      </c>
      <c r="AA766" s="910">
        <f t="shared" si="196"/>
        <v>9.520169851380043</v>
      </c>
      <c r="AB766" s="911">
        <v>12</v>
      </c>
      <c r="AC766" s="906">
        <v>4.71</v>
      </c>
      <c r="AD766" s="906">
        <v>1.94</v>
      </c>
      <c r="AE766" s="889">
        <v>0.9</v>
      </c>
      <c r="AF766" s="889">
        <v>1.81</v>
      </c>
      <c r="AG766" s="889">
        <v>20.8</v>
      </c>
      <c r="AH766" s="889">
        <v>21.8</v>
      </c>
      <c r="AI766" s="889">
        <v>9.9699999999999989</v>
      </c>
      <c r="AJ766" s="701">
        <v>24.2</v>
      </c>
      <c r="AK766" s="701">
        <v>4.9000000000000004</v>
      </c>
      <c r="AL766" s="906">
        <v>3410</v>
      </c>
      <c r="AM766" s="906">
        <v>1.6</v>
      </c>
      <c r="AN766" s="906">
        <v>0.93</v>
      </c>
      <c r="AO766" s="762">
        <f t="shared" si="197"/>
        <v>-4.7299443404273234</v>
      </c>
      <c r="AP766" s="763">
        <f t="shared" si="198"/>
        <v>4.7902255109527196</v>
      </c>
      <c r="AQ766" s="912">
        <f t="shared" si="199"/>
        <v>-12.487442346197152</v>
      </c>
      <c r="AR766" s="669">
        <f>INDEX(Historical!$C$7:$C$1381,MATCH(B766,Historical!$B$7:$B$1403,0))*IF(AH766="n/a",1.03,IF(AH766&lt;0,1.01,IF(AH766&gt;10,1.1,(1+AH766/100))))</f>
        <v>1.2320000000000002</v>
      </c>
      <c r="AS766" s="910">
        <f t="shared" si="200"/>
        <v>1.3548304000000002</v>
      </c>
      <c r="AT766" s="910">
        <f t="shared" si="205"/>
        <v>1.4212170896</v>
      </c>
      <c r="AU766" s="910">
        <f t="shared" si="205"/>
        <v>1.4908567269903998</v>
      </c>
      <c r="AV766" s="910">
        <f t="shared" si="205"/>
        <v>1.5639087066129294</v>
      </c>
      <c r="AW766" s="669">
        <f t="shared" si="201"/>
        <v>7.0628129232033299</v>
      </c>
      <c r="AX766" s="770">
        <f t="shared" si="202"/>
        <v>15.751143896528388</v>
      </c>
      <c r="AY766" s="750">
        <v>1.76</v>
      </c>
      <c r="AZ766" s="889">
        <v>18.809999999999999</v>
      </c>
      <c r="BA766" s="889">
        <v>-23.72</v>
      </c>
      <c r="BB766" s="889">
        <v>-18.55</v>
      </c>
      <c r="BC766" s="889">
        <v>-8.1199999999999992</v>
      </c>
      <c r="BE766" s="641">
        <v>2014</v>
      </c>
      <c r="BF766" s="922">
        <f t="shared" si="203"/>
        <v>0</v>
      </c>
      <c r="BG766" s="906">
        <v>7.7</v>
      </c>
    </row>
    <row r="767" spans="1:59" s="635" customFormat="1" ht="12.75" customHeight="1" x14ac:dyDescent="0.2">
      <c r="A767" s="887" t="s">
        <v>359</v>
      </c>
      <c r="B767" s="899" t="s">
        <v>360</v>
      </c>
      <c r="C767" s="957" t="s">
        <v>108</v>
      </c>
      <c r="D767" s="957" t="s">
        <v>4355</v>
      </c>
      <c r="E767" s="754">
        <v>33</v>
      </c>
      <c r="F767" s="1235">
        <v>85</v>
      </c>
      <c r="G767" s="1235" t="s">
        <v>37</v>
      </c>
      <c r="H767" s="1235" t="s">
        <v>37</v>
      </c>
      <c r="I767" s="889">
        <v>79.48</v>
      </c>
      <c r="J767" s="669">
        <f t="shared" si="190"/>
        <v>2.6170105686965277</v>
      </c>
      <c r="K767" s="908">
        <v>0.52</v>
      </c>
      <c r="L767" s="911">
        <v>4</v>
      </c>
      <c r="M767" s="660">
        <f t="shared" si="191"/>
        <v>2.08</v>
      </c>
      <c r="N767" s="894" t="s">
        <v>107</v>
      </c>
      <c r="O767" s="757">
        <v>0.5</v>
      </c>
      <c r="P767" s="885">
        <v>43766</v>
      </c>
      <c r="Q767" s="885">
        <v>43784</v>
      </c>
      <c r="R767" s="660">
        <f t="shared" si="192"/>
        <v>4.0000000000000036</v>
      </c>
      <c r="S767" s="721">
        <f>IF(INDEX(Historical!$D$7:$D$1379,MATCH(B767,Historical!$B$7:$B$1403,0))=0,"n/a",(INDEX(Historical!$C$7:$C$1381,MATCH(B767,Historical!$B$7:$B$1403,0))/INDEX(Historical!$D$7:$D$1379,MATCH(B767,Historical!$B$7:$B$1403,0))-1)*100)</f>
        <v>4.1237113402061931</v>
      </c>
      <c r="T767" s="721">
        <f>IF(INDEX(Historical!$F$7:$F$1372,MATCH(B767,Historical!$B$7:$B$1403,0))=0,"n/a",((INDEX(Historical!$C$7:$C$1381,MATCH(B767,Historical!$B$7:$B$1403,0))/INDEX(Historical!$F$7:$F$1372,MATCH(B767,Historical!$B$7:$B$1403,0)))^(1/3)-1)*100)</f>
        <v>4.5023446084026197</v>
      </c>
      <c r="U767" s="721">
        <f>IF(INDEX(Historical!$H$7:$H$1372,MATCH(B767,Historical!$B$7:$B$1403,0))=0,"n/a",((INDEX(Historical!$C$7:$C$1381,MATCH(B767,Historical!$B$7:$B$1403,0))/INDEX(Historical!$H$7:$H$1372,MATCH(B767,Historical!$B$7:$B$1403,0)))^(1/5)-1)*100)</f>
        <v>4.5122676632935566</v>
      </c>
      <c r="V767" s="721">
        <f>IF(INDEX(Historical!$O$7:$O$1372,MATCH(B767,Historical!$B$7:$B$1403,0))=0,"n/a",((INDEX(Historical!$C$7:$C$1381,MATCH(B767,Historical!$B$7:$B$1403,0))/INDEX(Historical!$O$7:$O$1372,MATCH(B767,Historical!$B$7:$B$1403,0)))^(1/10)-1)*100)</f>
        <v>5.0314200537601383</v>
      </c>
      <c r="W767" s="722">
        <f t="shared" si="193"/>
        <v>0.89681791921177345</v>
      </c>
      <c r="X767" s="723">
        <f t="shared" si="194"/>
        <v>0.49585358937291835</v>
      </c>
      <c r="Y767" s="699"/>
      <c r="Z767" s="669">
        <f t="shared" si="195"/>
        <v>38.661710037174721</v>
      </c>
      <c r="AA767" s="910">
        <f t="shared" si="196"/>
        <v>14.773234200743495</v>
      </c>
      <c r="AB767" s="911">
        <v>12</v>
      </c>
      <c r="AC767" s="889">
        <v>5.38</v>
      </c>
      <c r="AD767" s="889">
        <v>1.85</v>
      </c>
      <c r="AE767" s="889">
        <v>4.55</v>
      </c>
      <c r="AF767" s="889">
        <v>1.79</v>
      </c>
      <c r="AG767" s="889">
        <v>12.2</v>
      </c>
      <c r="AH767" s="889">
        <v>21.2</v>
      </c>
      <c r="AI767" s="889">
        <v>2.5499999999999998</v>
      </c>
      <c r="AJ767" s="889">
        <v>9.1</v>
      </c>
      <c r="AK767" s="889">
        <v>8</v>
      </c>
      <c r="AL767" s="902">
        <v>1190</v>
      </c>
      <c r="AM767" s="896">
        <v>1.5</v>
      </c>
      <c r="AN767" s="889">
        <v>0.03</v>
      </c>
      <c r="AO767" s="762">
        <f t="shared" si="197"/>
        <v>-7.6439559687534109</v>
      </c>
      <c r="AP767" s="763">
        <f t="shared" si="198"/>
        <v>7.1292782319900843</v>
      </c>
      <c r="AQ767" s="912">
        <f t="shared" si="199"/>
        <v>8.4109244583996166</v>
      </c>
      <c r="AR767" s="669">
        <f>INDEX(Historical!$C$7:$C$1381,MATCH(B767,Historical!$B$7:$B$1403,0))*IF(AH767="n/a",1.03,IF(AH767&lt;0,1.01,IF(AH767&gt;10,1.1,(1+AH767/100))))</f>
        <v>2.2220000000000004</v>
      </c>
      <c r="AS767" s="910">
        <f t="shared" si="200"/>
        <v>2.2786610000000005</v>
      </c>
      <c r="AT767" s="910">
        <f t="shared" ref="AT767:AV786" si="206">IF($AK767="n/a",1.03*AS767,IF($AK767&lt;0,1.01*AS767,IF($AK767&gt;10,1.1*AS767,(1+$AK767/100)*AS767)))</f>
        <v>2.4609538800000008</v>
      </c>
      <c r="AU767" s="910">
        <f t="shared" si="206"/>
        <v>2.6578301904000012</v>
      </c>
      <c r="AV767" s="910">
        <f t="shared" si="206"/>
        <v>2.8704566056320013</v>
      </c>
      <c r="AW767" s="669">
        <f t="shared" si="201"/>
        <v>12.489901676032005</v>
      </c>
      <c r="AX767" s="770">
        <f t="shared" si="202"/>
        <v>15.714521484690493</v>
      </c>
      <c r="AY767" s="959">
        <v>0.72</v>
      </c>
      <c r="AZ767" s="896">
        <v>9.2799999999999994</v>
      </c>
      <c r="BA767" s="896">
        <v>-15.14</v>
      </c>
      <c r="BB767" s="896">
        <v>-10.94</v>
      </c>
      <c r="BC767" s="896">
        <v>-5.0500000000000007</v>
      </c>
      <c r="BD767" s="932"/>
      <c r="BE767" s="641">
        <v>1987</v>
      </c>
      <c r="BF767" s="922">
        <f t="shared" si="203"/>
        <v>3</v>
      </c>
      <c r="BG767" s="906">
        <v>1.2</v>
      </c>
    </row>
    <row r="768" spans="1:59" s="635" customFormat="1" ht="12.75" customHeight="1" x14ac:dyDescent="0.2">
      <c r="A768" s="887" t="s">
        <v>357</v>
      </c>
      <c r="B768" s="899" t="s">
        <v>358</v>
      </c>
      <c r="C768" s="957" t="s">
        <v>112</v>
      </c>
      <c r="D768" s="957" t="s">
        <v>212</v>
      </c>
      <c r="E768" s="754">
        <v>48</v>
      </c>
      <c r="F768" s="1235">
        <v>32</v>
      </c>
      <c r="G768" s="1235" t="s">
        <v>37</v>
      </c>
      <c r="H768" s="1235" t="s">
        <v>37</v>
      </c>
      <c r="I768" s="889">
        <v>71.540000000000006</v>
      </c>
      <c r="J768" s="669">
        <f t="shared" si="190"/>
        <v>1.2300810735253005</v>
      </c>
      <c r="K768" s="901">
        <v>0.22</v>
      </c>
      <c r="L768" s="911">
        <v>4</v>
      </c>
      <c r="M768" s="660">
        <f t="shared" si="191"/>
        <v>0.88</v>
      </c>
      <c r="N768" s="894" t="s">
        <v>148</v>
      </c>
      <c r="O768" s="756">
        <v>0.21</v>
      </c>
      <c r="P768" s="890">
        <v>43433</v>
      </c>
      <c r="Q768" s="890">
        <v>43448</v>
      </c>
      <c r="R768" s="660">
        <f t="shared" si="192"/>
        <v>4.7619047619047663</v>
      </c>
      <c r="S768" s="721">
        <f>IF(INDEX(Historical!$D$7:$D$1379,MATCH(B768,Historical!$B$7:$B$1403,0))=0,"n/a",(INDEX(Historical!$C$7:$C$1381,MATCH(B768,Historical!$B$7:$B$1403,0))/INDEX(Historical!$D$7:$D$1379,MATCH(B768,Historical!$B$7:$B$1403,0))-1)*100)</f>
        <v>3.529411764705892</v>
      </c>
      <c r="T768" s="721">
        <f>IF(INDEX(Historical!$F$7:$F$1372,MATCH(B768,Historical!$B$7:$B$1403,0))=0,"n/a",((INDEX(Historical!$C$7:$C$1381,MATCH(B768,Historical!$B$7:$B$1403,0))/INDEX(Historical!$F$7:$F$1372,MATCH(B768,Historical!$B$7:$B$1403,0)))^(1/3)-1)*100)</f>
        <v>2.8014446485053801</v>
      </c>
      <c r="U768" s="721">
        <f>IF(INDEX(Historical!$H$7:$H$1372,MATCH(B768,Historical!$B$7:$B$1403,0))=0,"n/a",((INDEX(Historical!$C$7:$C$1381,MATCH(B768,Historical!$B$7:$B$1403,0))/INDEX(Historical!$H$7:$H$1372,MATCH(B768,Historical!$B$7:$B$1403,0)))^(1/5)-1)*100)</f>
        <v>2.4418974332246046</v>
      </c>
      <c r="V768" s="721">
        <f>IF(INDEX(Historical!$O$7:$O$1372,MATCH(B768,Historical!$B$7:$B$1403,0))=0,"n/a",((INDEX(Historical!$C$7:$C$1381,MATCH(B768,Historical!$B$7:$B$1403,0))/INDEX(Historical!$O$7:$O$1372,MATCH(B768,Historical!$B$7:$B$1403,0)))^(1/10)-1)*100)</f>
        <v>5.2011967385568125</v>
      </c>
      <c r="W768" s="722">
        <f t="shared" si="193"/>
        <v>0.46948761140347928</v>
      </c>
      <c r="X768" s="723" t="str">
        <f t="shared" si="194"/>
        <v>n/a</v>
      </c>
      <c r="Y768" s="691" t="s">
        <v>4528</v>
      </c>
      <c r="Z768" s="669">
        <f t="shared" si="195"/>
        <v>38.095238095238095</v>
      </c>
      <c r="AA768" s="910">
        <f t="shared" si="196"/>
        <v>30.969696969696972</v>
      </c>
      <c r="AB768" s="911">
        <v>12</v>
      </c>
      <c r="AC768" s="889">
        <v>2.31</v>
      </c>
      <c r="AD768" s="889">
        <v>2.06</v>
      </c>
      <c r="AE768" s="889">
        <v>1.17</v>
      </c>
      <c r="AF768" s="889">
        <v>3.84</v>
      </c>
      <c r="AG768" s="889">
        <v>11.5</v>
      </c>
      <c r="AH768" s="891">
        <v>620.4</v>
      </c>
      <c r="AI768" s="891">
        <v>20.62</v>
      </c>
      <c r="AJ768" s="889">
        <v>-3.2</v>
      </c>
      <c r="AK768" s="889">
        <v>15</v>
      </c>
      <c r="AL768" s="902">
        <v>1320</v>
      </c>
      <c r="AM768" s="896">
        <v>1.3</v>
      </c>
      <c r="AN768" s="889">
        <v>1.01</v>
      </c>
      <c r="AO768" s="762">
        <f t="shared" si="197"/>
        <v>-27.297718462947067</v>
      </c>
      <c r="AP768" s="763">
        <f t="shared" si="198"/>
        <v>3.6719785067499053</v>
      </c>
      <c r="AQ768" s="912">
        <f t="shared" si="199"/>
        <v>129.90204325962287</v>
      </c>
      <c r="AR768" s="669">
        <f>INDEX(Historical!$C$7:$C$1381,MATCH(B768,Historical!$B$7:$B$1403,0))*IF(AH768="n/a",1.03,IF(AH768&lt;0,1.01,IF(AH768&gt;10,1.1,(1+AH768/100))))</f>
        <v>0.96800000000000008</v>
      </c>
      <c r="AS768" s="910">
        <f t="shared" si="200"/>
        <v>1.0648000000000002</v>
      </c>
      <c r="AT768" s="910">
        <f t="shared" si="206"/>
        <v>1.1712800000000003</v>
      </c>
      <c r="AU768" s="910">
        <f t="shared" si="206"/>
        <v>1.2884080000000004</v>
      </c>
      <c r="AV768" s="910">
        <f t="shared" si="206"/>
        <v>1.4172488000000005</v>
      </c>
      <c r="AW768" s="669">
        <f t="shared" si="201"/>
        <v>5.9097368000000019</v>
      </c>
      <c r="AX768" s="770">
        <f t="shared" si="202"/>
        <v>8.2607447581772444</v>
      </c>
      <c r="AY768" s="959">
        <v>1.28</v>
      </c>
      <c r="AZ768" s="896">
        <v>26.040000000000003</v>
      </c>
      <c r="BA768" s="896">
        <v>-17.829999999999998</v>
      </c>
      <c r="BB768" s="896">
        <v>-11.15</v>
      </c>
      <c r="BC768" s="896">
        <v>0.38999999999999996</v>
      </c>
      <c r="BD768" s="932"/>
      <c r="BE768" s="641">
        <v>1973</v>
      </c>
      <c r="BF768" s="922">
        <f t="shared" si="203"/>
        <v>5</v>
      </c>
      <c r="BG768" s="906">
        <v>3.5999999999999996</v>
      </c>
    </row>
    <row r="769" spans="1:59" s="635" customFormat="1" ht="12.75" customHeight="1" x14ac:dyDescent="0.2">
      <c r="A769" s="904" t="s">
        <v>1725</v>
      </c>
      <c r="B769" s="899" t="s">
        <v>1726</v>
      </c>
      <c r="C769" s="957" t="s">
        <v>108</v>
      </c>
      <c r="D769" s="957" t="s">
        <v>4355</v>
      </c>
      <c r="E769" s="754">
        <v>8</v>
      </c>
      <c r="F769" s="1235">
        <v>576</v>
      </c>
      <c r="G769" s="1235" t="s">
        <v>37</v>
      </c>
      <c r="H769" s="1235" t="s">
        <v>37</v>
      </c>
      <c r="I769" s="898">
        <v>23.06</v>
      </c>
      <c r="J769" s="669">
        <f t="shared" si="190"/>
        <v>3.1222896790980053</v>
      </c>
      <c r="K769" s="901">
        <v>0.18</v>
      </c>
      <c r="L769" s="911">
        <v>4</v>
      </c>
      <c r="M769" s="660">
        <f t="shared" si="191"/>
        <v>0.72</v>
      </c>
      <c r="N769" s="894" t="s">
        <v>465</v>
      </c>
      <c r="O769" s="756">
        <v>0.16</v>
      </c>
      <c r="P769" s="885">
        <v>43643</v>
      </c>
      <c r="Q769" s="885">
        <v>43656</v>
      </c>
      <c r="R769" s="660">
        <f t="shared" si="192"/>
        <v>12.499999999999993</v>
      </c>
      <c r="S769" s="721">
        <f>IF(INDEX(Historical!$D$7:$D$1379,MATCH(B769,Historical!$B$7:$B$1403,0))=0,"n/a",(INDEX(Historical!$C$7:$C$1381,MATCH(B769,Historical!$B$7:$B$1403,0))/INDEX(Historical!$D$7:$D$1379,MATCH(B769,Historical!$B$7:$B$1403,0))-1)*100)</f>
        <v>13.333333333333353</v>
      </c>
      <c r="T769" s="721">
        <f>IF(INDEX(Historical!$F$7:$F$1372,MATCH(B769,Historical!$B$7:$B$1403,0))=0,"n/a",((INDEX(Historical!$C$7:$C$1381,MATCH(B769,Historical!$B$7:$B$1403,0))/INDEX(Historical!$F$7:$F$1372,MATCH(B769,Historical!$B$7:$B$1403,0)))^(1/3)-1)*100)</f>
        <v>10.793165135089279</v>
      </c>
      <c r="U769" s="721">
        <f>IF(INDEX(Historical!$H$7:$H$1372,MATCH(B769,Historical!$B$7:$B$1403,0))=0,"n/a",((INDEX(Historical!$C$7:$C$1381,MATCH(B769,Historical!$B$7:$B$1403,0))/INDEX(Historical!$H$7:$H$1372,MATCH(B769,Historical!$B$7:$B$1403,0)))^(1/5)-1)*100)</f>
        <v>10.116379654429863</v>
      </c>
      <c r="V769" s="721">
        <f>IF(INDEX(Historical!$O$7:$O$1372,MATCH(B769,Historical!$B$7:$B$1403,0))=0,"n/a",((INDEX(Historical!$C$7:$C$1381,MATCH(B769,Historical!$B$7:$B$1403,0))/INDEX(Historical!$O$7:$O$1372,MATCH(B769,Historical!$B$7:$B$1403,0)))^(1/10)-1)*100)</f>
        <v>8.1482662667509373</v>
      </c>
      <c r="W769" s="722">
        <f t="shared" si="193"/>
        <v>1.2415376870672266</v>
      </c>
      <c r="X769" s="723">
        <f t="shared" si="194"/>
        <v>0.95437543909715694</v>
      </c>
      <c r="Y769" s="683"/>
      <c r="Z769" s="669">
        <f t="shared" si="195"/>
        <v>37.305699481865283</v>
      </c>
      <c r="AA769" s="910">
        <f t="shared" si="196"/>
        <v>11.948186528497409</v>
      </c>
      <c r="AB769" s="911">
        <v>12</v>
      </c>
      <c r="AC769" s="889">
        <v>1.93</v>
      </c>
      <c r="AD769" s="889" t="s">
        <v>136</v>
      </c>
      <c r="AE769" s="889">
        <v>3.61</v>
      </c>
      <c r="AF769" s="889">
        <v>1.02</v>
      </c>
      <c r="AG769" s="889">
        <v>8.9</v>
      </c>
      <c r="AH769" s="889">
        <v>20.399999999999999</v>
      </c>
      <c r="AI769" s="889">
        <v>1.55</v>
      </c>
      <c r="AJ769" s="889">
        <v>10.6</v>
      </c>
      <c r="AK769" s="889" t="s">
        <v>136</v>
      </c>
      <c r="AL769" s="902">
        <v>1690</v>
      </c>
      <c r="AM769" s="896">
        <v>7.1999999999999993</v>
      </c>
      <c r="AN769" s="889">
        <v>0.15</v>
      </c>
      <c r="AO769" s="762">
        <f t="shared" si="197"/>
        <v>1.2904828050304591</v>
      </c>
      <c r="AP769" s="763">
        <f t="shared" si="198"/>
        <v>13.238669333527868</v>
      </c>
      <c r="AQ769" s="912">
        <f t="shared" si="199"/>
        <v>-26.40304879784653</v>
      </c>
      <c r="AR769" s="669">
        <f>INDEX(Historical!$C$7:$C$1381,MATCH(B769,Historical!$B$7:$B$1403,0))*IF(AH769="n/a",1.03,IF(AH769&lt;0,1.01,IF(AH769&gt;10,1.1,(1+AH769/100))))</f>
        <v>0.74800000000000011</v>
      </c>
      <c r="AS769" s="910">
        <f t="shared" si="200"/>
        <v>0.75959400000000021</v>
      </c>
      <c r="AT769" s="910">
        <f t="shared" si="206"/>
        <v>0.78238182000000023</v>
      </c>
      <c r="AU769" s="910">
        <f t="shared" si="206"/>
        <v>0.80585327460000022</v>
      </c>
      <c r="AV769" s="910">
        <f t="shared" si="206"/>
        <v>0.8300288728380002</v>
      </c>
      <c r="AW769" s="669">
        <f t="shared" si="201"/>
        <v>3.925857967438001</v>
      </c>
      <c r="AX769" s="770">
        <f t="shared" si="202"/>
        <v>17.024535851856033</v>
      </c>
      <c r="AY769" s="959">
        <v>1.08</v>
      </c>
      <c r="AZ769" s="896">
        <v>-2.74</v>
      </c>
      <c r="BA769" s="896">
        <v>-20.54</v>
      </c>
      <c r="BB769" s="896">
        <v>-16.46</v>
      </c>
      <c r="BC769" s="896">
        <v>-15.78</v>
      </c>
      <c r="BD769" s="932"/>
      <c r="BE769" s="641">
        <v>2012</v>
      </c>
      <c r="BF769" s="922">
        <f t="shared" si="203"/>
        <v>0</v>
      </c>
      <c r="BG769" s="906">
        <v>1.2</v>
      </c>
    </row>
    <row r="770" spans="1:59" s="635" customFormat="1" ht="12.75" customHeight="1" x14ac:dyDescent="0.2">
      <c r="A770" s="895" t="s">
        <v>813</v>
      </c>
      <c r="B770" s="899" t="s">
        <v>814</v>
      </c>
      <c r="C770" s="957" t="s">
        <v>178</v>
      </c>
      <c r="D770" s="957" t="s">
        <v>4353</v>
      </c>
      <c r="E770" s="754">
        <v>15</v>
      </c>
      <c r="F770" s="1235">
        <v>253</v>
      </c>
      <c r="G770" s="1235" t="s">
        <v>106</v>
      </c>
      <c r="H770" s="1235" t="s">
        <v>106</v>
      </c>
      <c r="I770" s="898">
        <v>695.8</v>
      </c>
      <c r="J770" s="669">
        <f t="shared" si="190"/>
        <v>1.4371945961483186</v>
      </c>
      <c r="K770" s="901">
        <v>10</v>
      </c>
      <c r="L770" s="911">
        <v>1</v>
      </c>
      <c r="M770" s="660">
        <f t="shared" si="191"/>
        <v>10</v>
      </c>
      <c r="N770" s="894" t="s">
        <v>815</v>
      </c>
      <c r="O770" s="756">
        <v>1.75</v>
      </c>
      <c r="P770" s="885">
        <v>43896</v>
      </c>
      <c r="Q770" s="885">
        <v>43539</v>
      </c>
      <c r="R770" s="660">
        <f t="shared" si="192"/>
        <v>471.42857142857144</v>
      </c>
      <c r="S770" s="721">
        <f>IF(INDEX(Historical!$D$7:$D$1379,MATCH(B770,Historical!$B$7:$B$1403,0))=0,"n/a",(INDEX(Historical!$C$7:$C$1381,MATCH(B770,Historical!$B$7:$B$1403,0))/INDEX(Historical!$D$7:$D$1379,MATCH(B770,Historical!$B$7:$B$1403,0))-1)*100)</f>
        <v>66.666666666666657</v>
      </c>
      <c r="T770" s="721">
        <f>IF(INDEX(Historical!$F$7:$F$1372,MATCH(B770,Historical!$B$7:$B$1403,0))=0,"n/a",((INDEX(Historical!$C$7:$C$1381,MATCH(B770,Historical!$B$7:$B$1403,0))/INDEX(Historical!$F$7:$F$1372,MATCH(B770,Historical!$B$7:$B$1403,0)))^(1/3)-1)*100)</f>
        <v>78.056890563356092</v>
      </c>
      <c r="U770" s="721">
        <f>IF(INDEX(Historical!$H$7:$H$1372,MATCH(B770,Historical!$B$7:$B$1403,0))=0,"n/a",((INDEX(Historical!$C$7:$C$1381,MATCH(B770,Historical!$B$7:$B$1403,0))/INDEX(Historical!$H$7:$H$1372,MATCH(B770,Historical!$B$7:$B$1403,0)))^(1/5)-1)*100)</f>
        <v>45.323168042346374</v>
      </c>
      <c r="V770" s="721">
        <f>IF(INDEX(Historical!$O$7:$O$1372,MATCH(B770,Historical!$B$7:$B$1403,0))=0,"n/a",((INDEX(Historical!$C$7:$C$1381,MATCH(B770,Historical!$B$7:$B$1403,0))/INDEX(Historical!$O$7:$O$1372,MATCH(B770,Historical!$B$7:$B$1403,0)))^(1/10)-1)*100)</f>
        <v>24.861470338816073</v>
      </c>
      <c r="W770" s="722">
        <f t="shared" si="193"/>
        <v>1.8230284623023107</v>
      </c>
      <c r="X770" s="723">
        <f t="shared" si="194"/>
        <v>0.84716201948310976</v>
      </c>
      <c r="Y770" s="900"/>
      <c r="Z770" s="669">
        <f t="shared" si="195"/>
        <v>24.172105390379503</v>
      </c>
      <c r="AA770" s="910">
        <f t="shared" si="196"/>
        <v>16.818950930626059</v>
      </c>
      <c r="AB770" s="911">
        <v>12</v>
      </c>
      <c r="AC770" s="889">
        <v>41.37</v>
      </c>
      <c r="AD770" s="889" t="s">
        <v>136</v>
      </c>
      <c r="AE770" s="889">
        <v>11.23</v>
      </c>
      <c r="AF770" s="889">
        <v>12.17</v>
      </c>
      <c r="AG770" s="891">
        <v>86.3</v>
      </c>
      <c r="AH770" s="889">
        <v>117.8</v>
      </c>
      <c r="AI770" s="889">
        <v>18.96</v>
      </c>
      <c r="AJ770" s="889">
        <v>53.5</v>
      </c>
      <c r="AK770" s="889" t="s">
        <v>136</v>
      </c>
      <c r="AL770" s="902">
        <v>5510</v>
      </c>
      <c r="AM770" s="896">
        <v>4.1000000000000005</v>
      </c>
      <c r="AN770" s="889">
        <v>0</v>
      </c>
      <c r="AO770" s="762">
        <f t="shared" si="197"/>
        <v>29.941411707868632</v>
      </c>
      <c r="AP770" s="763">
        <f t="shared" si="198"/>
        <v>46.760362638494691</v>
      </c>
      <c r="AQ770" s="912">
        <f t="shared" si="199"/>
        <v>201.61537893719995</v>
      </c>
      <c r="AR770" s="669">
        <f>INDEX(Historical!$C$7:$C$1381,MATCH(B770,Historical!$B$7:$B$1403,0))*IF(AH770="n/a",1.03,IF(AH770&lt;0,1.01,IF(AH770&gt;10,1.1,(1+AH770/100))))</f>
        <v>1.9250000000000003</v>
      </c>
      <c r="AS770" s="910">
        <f t="shared" si="200"/>
        <v>2.1175000000000006</v>
      </c>
      <c r="AT770" s="910">
        <f t="shared" si="206"/>
        <v>2.1810250000000009</v>
      </c>
      <c r="AU770" s="910">
        <f t="shared" si="206"/>
        <v>2.2464557500000009</v>
      </c>
      <c r="AV770" s="910">
        <f t="shared" si="206"/>
        <v>2.313849422500001</v>
      </c>
      <c r="AW770" s="669">
        <f t="shared" si="201"/>
        <v>10.783830172500002</v>
      </c>
      <c r="AX770" s="770">
        <f t="shared" si="202"/>
        <v>1.5498462449698194</v>
      </c>
      <c r="AY770" s="959">
        <v>1.25</v>
      </c>
      <c r="AZ770" s="896">
        <v>23.13</v>
      </c>
      <c r="BA770" s="896">
        <v>-24.01</v>
      </c>
      <c r="BB770" s="896">
        <v>-9.59</v>
      </c>
      <c r="BC770" s="896">
        <v>-2.65</v>
      </c>
      <c r="BD770" s="932"/>
      <c r="BE770" s="641">
        <v>2004</v>
      </c>
      <c r="BF770" s="922">
        <f t="shared" si="203"/>
        <v>1</v>
      </c>
      <c r="BG770" s="906">
        <v>72.3</v>
      </c>
    </row>
    <row r="771" spans="1:59" s="635" customFormat="1" ht="12.75" customHeight="1" x14ac:dyDescent="0.2">
      <c r="A771" s="887" t="s">
        <v>361</v>
      </c>
      <c r="B771" s="899" t="s">
        <v>362</v>
      </c>
      <c r="C771" s="957" t="s">
        <v>128</v>
      </c>
      <c r="D771" s="957" t="s">
        <v>4343</v>
      </c>
      <c r="E771" s="754">
        <v>52</v>
      </c>
      <c r="F771" s="1235">
        <v>21</v>
      </c>
      <c r="G771" s="1158" t="s">
        <v>106</v>
      </c>
      <c r="H771" s="1158" t="s">
        <v>106</v>
      </c>
      <c r="I771" s="889">
        <v>32.08</v>
      </c>
      <c r="J771" s="669">
        <f t="shared" si="190"/>
        <v>1.1221945137157108</v>
      </c>
      <c r="K771" s="901">
        <v>0.09</v>
      </c>
      <c r="L771" s="911">
        <v>4</v>
      </c>
      <c r="M771" s="660">
        <f t="shared" si="191"/>
        <v>0.36</v>
      </c>
      <c r="N771" s="894" t="s">
        <v>195</v>
      </c>
      <c r="O771" s="761">
        <v>8.7378640776699018E-2</v>
      </c>
      <c r="P771" s="636">
        <v>43528</v>
      </c>
      <c r="Q771" s="636">
        <v>43550</v>
      </c>
      <c r="R771" s="660">
        <f t="shared" si="192"/>
        <v>3.0000000000000093</v>
      </c>
      <c r="S771" s="721">
        <f>IF(INDEX(Historical!$D$7:$D$1379,MATCH(B771,Historical!$B$7:$B$1403,0))=0,"n/a",(INDEX(Historical!$C$7:$C$1381,MATCH(B771,Historical!$B$7:$B$1403,0))/INDEX(Historical!$D$7:$D$1379,MATCH(B771,Historical!$B$7:$B$1403,0))-1)*100)</f>
        <v>3.0001035316490343</v>
      </c>
      <c r="T771" s="721">
        <f>IF(INDEX(Historical!$F$7:$F$1372,MATCH(B771,Historical!$B$7:$B$1403,0))=0,"n/a",((INDEX(Historical!$C$7:$C$1381,MATCH(B771,Historical!$B$7:$B$1403,0))/INDEX(Historical!$F$7:$F$1372,MATCH(B771,Historical!$B$7:$B$1403,0)))^(1/3)-1)*100)</f>
        <v>3.2531068656641571</v>
      </c>
      <c r="U771" s="721">
        <f>IF(INDEX(Historical!$H$7:$H$1372,MATCH(B771,Historical!$B$7:$B$1403,0))=0,"n/a",((INDEX(Historical!$C$7:$C$1381,MATCH(B771,Historical!$B$7:$B$1403,0))/INDEX(Historical!$H$7:$H$1372,MATCH(B771,Historical!$B$7:$B$1403,0)))^(1/5)-1)*100)</f>
        <v>6.0804210619743726</v>
      </c>
      <c r="V771" s="721">
        <f>IF(INDEX(Historical!$O$7:$O$1372,MATCH(B771,Historical!$B$7:$B$1403,0))=0,"n/a",((INDEX(Historical!$C$7:$C$1381,MATCH(B771,Historical!$B$7:$B$1403,0))/INDEX(Historical!$O$7:$O$1372,MATCH(B771,Historical!$B$7:$B$1403,0)))^(1/10)-1)*100)</f>
        <v>4.4525031953743799</v>
      </c>
      <c r="W771" s="722">
        <f t="shared" si="193"/>
        <v>1.3656185734557598</v>
      </c>
      <c r="X771" s="723">
        <f t="shared" si="194"/>
        <v>60.804210619743721</v>
      </c>
      <c r="Y771" s="678" t="s">
        <v>363</v>
      </c>
      <c r="Z771" s="669">
        <f t="shared" si="195"/>
        <v>37.894736842105267</v>
      </c>
      <c r="AA771" s="910">
        <f t="shared" si="196"/>
        <v>33.768421052631581</v>
      </c>
      <c r="AB771" s="911">
        <v>12</v>
      </c>
      <c r="AC771" s="889">
        <v>0.95</v>
      </c>
      <c r="AD771" s="889">
        <v>3.74</v>
      </c>
      <c r="AE771" s="889">
        <v>3.99</v>
      </c>
      <c r="AF771" s="889">
        <v>2.76</v>
      </c>
      <c r="AG771" s="889">
        <v>8.3000000000000007</v>
      </c>
      <c r="AH771" s="889">
        <v>-4.8</v>
      </c>
      <c r="AI771" s="889" t="s">
        <v>136</v>
      </c>
      <c r="AJ771" s="889">
        <v>0.1</v>
      </c>
      <c r="AK771" s="889">
        <v>9</v>
      </c>
      <c r="AL771" s="902">
        <v>2080</v>
      </c>
      <c r="AM771" s="896">
        <v>33.35</v>
      </c>
      <c r="AN771" s="889">
        <v>0.01</v>
      </c>
      <c r="AO771" s="762">
        <f t="shared" si="197"/>
        <v>-26.565805476941499</v>
      </c>
      <c r="AP771" s="763">
        <f t="shared" si="198"/>
        <v>7.2026155756900838</v>
      </c>
      <c r="AQ771" s="912">
        <f t="shared" si="199"/>
        <v>103.52541976674088</v>
      </c>
      <c r="AR771" s="669">
        <f>INDEX(Historical!$C$7:$C$1381,MATCH(B771,Historical!$B$7:$B$1403,0))*IF(AH771="n/a",1.03,IF(AH771&lt;0,1.01,IF(AH771&gt;10,1.1,(1+AH771/100))))</f>
        <v>0.36095279000000002</v>
      </c>
      <c r="AS771" s="910">
        <f t="shared" si="200"/>
        <v>0.37178137370000003</v>
      </c>
      <c r="AT771" s="910">
        <f t="shared" si="206"/>
        <v>0.40524169733300008</v>
      </c>
      <c r="AU771" s="910">
        <f t="shared" si="206"/>
        <v>0.44171345009297014</v>
      </c>
      <c r="AV771" s="910">
        <f t="shared" si="206"/>
        <v>0.4814676606013375</v>
      </c>
      <c r="AW771" s="669">
        <f t="shared" si="201"/>
        <v>2.0611569717273075</v>
      </c>
      <c r="AX771" s="770">
        <f t="shared" si="202"/>
        <v>6.4250529043868685</v>
      </c>
      <c r="AY771" s="959">
        <v>0.25</v>
      </c>
      <c r="AZ771" s="896">
        <v>-1.9</v>
      </c>
      <c r="BA771" s="896">
        <v>-21.41</v>
      </c>
      <c r="BB771" s="896">
        <v>-6.4600000000000009</v>
      </c>
      <c r="BC771" s="896">
        <v>-10.94</v>
      </c>
      <c r="BD771" s="932"/>
      <c r="BE771" s="641">
        <v>1967</v>
      </c>
      <c r="BF771" s="922">
        <f t="shared" si="203"/>
        <v>6</v>
      </c>
      <c r="BG771" s="906">
        <v>6.6000000000000005</v>
      </c>
    </row>
    <row r="772" spans="1:59" s="635" customFormat="1" ht="12.75" customHeight="1" x14ac:dyDescent="0.2">
      <c r="A772" s="887" t="s">
        <v>819</v>
      </c>
      <c r="B772" s="899" t="s">
        <v>820</v>
      </c>
      <c r="C772" s="957" t="s">
        <v>108</v>
      </c>
      <c r="D772" s="957" t="s">
        <v>4351</v>
      </c>
      <c r="E772" s="754">
        <v>27</v>
      </c>
      <c r="F772" s="1235">
        <v>114</v>
      </c>
      <c r="G772" s="1235" t="s">
        <v>106</v>
      </c>
      <c r="H772" s="1235" t="s">
        <v>106</v>
      </c>
      <c r="I772" s="898">
        <v>74.48</v>
      </c>
      <c r="J772" s="669">
        <f t="shared" si="190"/>
        <v>2.0408163265306123</v>
      </c>
      <c r="K772" s="901">
        <v>0.38</v>
      </c>
      <c r="L772" s="911">
        <v>4</v>
      </c>
      <c r="M772" s="660">
        <f t="shared" si="191"/>
        <v>1.52</v>
      </c>
      <c r="N772" s="894" t="s">
        <v>148</v>
      </c>
      <c r="O772" s="756">
        <v>0.36</v>
      </c>
      <c r="P772" s="885">
        <v>43895</v>
      </c>
      <c r="Q772" s="885">
        <v>43908</v>
      </c>
      <c r="R772" s="660">
        <f t="shared" si="192"/>
        <v>5.5555555555555607</v>
      </c>
      <c r="S772" s="721">
        <f>IF(INDEX(Historical!$D$7:$D$1379,MATCH(B772,Historical!$B$7:$B$1403,0))=0,"n/a",(INDEX(Historical!$C$7:$C$1381,MATCH(B772,Historical!$B$7:$B$1403,0))/INDEX(Historical!$D$7:$D$1379,MATCH(B772,Historical!$B$7:$B$1403,0))-1)*100)</f>
        <v>3.971119133573997</v>
      </c>
      <c r="T772" s="721">
        <f>IF(INDEX(Historical!$F$7:$F$1372,MATCH(B772,Historical!$B$7:$B$1403,0))=0,"n/a",((INDEX(Historical!$C$7:$C$1381,MATCH(B772,Historical!$B$7:$B$1403,0))/INDEX(Historical!$F$7:$F$1372,MATCH(B772,Historical!$B$7:$B$1403,0)))^(1/3)-1)*100)</f>
        <v>1.9235467531193207</v>
      </c>
      <c r="U772" s="721">
        <f>IF(INDEX(Historical!$H$7:$H$1372,MATCH(B772,Historical!$B$7:$B$1403,0))=0,"n/a",((INDEX(Historical!$C$7:$C$1381,MATCH(B772,Historical!$B$7:$B$1403,0))/INDEX(Historical!$H$7:$H$1372,MATCH(B772,Historical!$B$7:$B$1403,0)))^(1/5)-1)*100)</f>
        <v>1.7554577175587616</v>
      </c>
      <c r="V772" s="721">
        <f>IF(INDEX(Historical!$O$7:$O$1372,MATCH(B772,Historical!$B$7:$B$1403,0))=0,"n/a",((INDEX(Historical!$C$7:$C$1381,MATCH(B772,Historical!$B$7:$B$1403,0))/INDEX(Historical!$O$7:$O$1372,MATCH(B772,Historical!$B$7:$B$1403,0)))^(1/10)-1)*100)</f>
        <v>2.5449899701238676</v>
      </c>
      <c r="W772" s="722">
        <f t="shared" si="193"/>
        <v>0.6897699944465091</v>
      </c>
      <c r="X772" s="723">
        <f t="shared" si="194"/>
        <v>0.13198930207208734</v>
      </c>
      <c r="Y772" s="900" t="s">
        <v>821</v>
      </c>
      <c r="Z772" s="669">
        <f t="shared" si="195"/>
        <v>361.90476190476193</v>
      </c>
      <c r="AA772" s="910">
        <f t="shared" si="196"/>
        <v>177.33333333333334</v>
      </c>
      <c r="AB772" s="911">
        <v>12</v>
      </c>
      <c r="AC772" s="889">
        <v>0.42</v>
      </c>
      <c r="AD772" s="889">
        <v>3.98</v>
      </c>
      <c r="AE772" s="889">
        <v>6.42</v>
      </c>
      <c r="AF772" s="889">
        <v>4.4000000000000004</v>
      </c>
      <c r="AG772" s="889">
        <v>4</v>
      </c>
      <c r="AH772" s="889">
        <v>-48.9</v>
      </c>
      <c r="AI772" s="889">
        <v>56.26</v>
      </c>
      <c r="AJ772" s="889">
        <v>13.3</v>
      </c>
      <c r="AK772" s="889">
        <v>44.29</v>
      </c>
      <c r="AL772" s="902">
        <v>37530</v>
      </c>
      <c r="AM772" s="896">
        <v>55.000000000000007</v>
      </c>
      <c r="AN772" s="889">
        <v>0.41</v>
      </c>
      <c r="AO772" s="762">
        <f t="shared" si="197"/>
        <v>-173.53705928924396</v>
      </c>
      <c r="AP772" s="763">
        <f t="shared" si="198"/>
        <v>3.7962740440893739</v>
      </c>
      <c r="AQ772" s="912">
        <f t="shared" si="199"/>
        <v>488.88469600184487</v>
      </c>
      <c r="AR772" s="669">
        <f>INDEX(Historical!$C$7:$C$1381,MATCH(B772,Historical!$B$7:$B$1403,0))*IF(AH772="n/a",1.03,IF(AH772&lt;0,1.01,IF(AH772&gt;10,1.1,(1+AH772/100))))</f>
        <v>1.4543999999999999</v>
      </c>
      <c r="AS772" s="910">
        <f t="shared" si="200"/>
        <v>1.5998399999999999</v>
      </c>
      <c r="AT772" s="910">
        <f t="shared" si="206"/>
        <v>1.7598240000000001</v>
      </c>
      <c r="AU772" s="910">
        <f t="shared" si="206"/>
        <v>1.9358064000000001</v>
      </c>
      <c r="AV772" s="910">
        <f t="shared" si="206"/>
        <v>2.1293870400000001</v>
      </c>
      <c r="AW772" s="669">
        <f t="shared" si="201"/>
        <v>8.8792574399999999</v>
      </c>
      <c r="AX772" s="770">
        <f t="shared" si="202"/>
        <v>11.921666809881847</v>
      </c>
      <c r="AY772" s="959">
        <v>0.48</v>
      </c>
      <c r="AZ772" s="896">
        <v>38.619999999999997</v>
      </c>
      <c r="BA772" s="896">
        <v>-9.7199999999999989</v>
      </c>
      <c r="BB772" s="896">
        <v>-3.71</v>
      </c>
      <c r="BC772" s="896">
        <v>6.72</v>
      </c>
      <c r="BD772" s="932"/>
      <c r="BE772" s="641">
        <v>1995</v>
      </c>
      <c r="BF772" s="922">
        <f t="shared" si="203"/>
        <v>2</v>
      </c>
      <c r="BG772" s="906">
        <v>2.1</v>
      </c>
    </row>
    <row r="773" spans="1:59" s="635" customFormat="1" ht="12.75" customHeight="1" x14ac:dyDescent="0.2">
      <c r="A773" s="904" t="s">
        <v>1733</v>
      </c>
      <c r="B773" s="899" t="s">
        <v>1734</v>
      </c>
      <c r="C773" s="957" t="s">
        <v>112</v>
      </c>
      <c r="D773" s="957" t="s">
        <v>212</v>
      </c>
      <c r="E773" s="754">
        <v>10</v>
      </c>
      <c r="F773" s="1235">
        <v>399</v>
      </c>
      <c r="G773" s="1209" t="s">
        <v>106</v>
      </c>
      <c r="H773" s="1209" t="s">
        <v>106</v>
      </c>
      <c r="I773" s="898">
        <v>20.350000000000001</v>
      </c>
      <c r="J773" s="669">
        <f t="shared" si="190"/>
        <v>3.7346437346437349</v>
      </c>
      <c r="K773" s="901">
        <v>0.19</v>
      </c>
      <c r="L773" s="911">
        <v>4</v>
      </c>
      <c r="M773" s="660">
        <f t="shared" si="191"/>
        <v>0.76</v>
      </c>
      <c r="N773" s="894" t="s">
        <v>160</v>
      </c>
      <c r="O773" s="756">
        <v>0.17</v>
      </c>
      <c r="P773" s="1196">
        <v>43843</v>
      </c>
      <c r="Q773" s="1196">
        <v>43860</v>
      </c>
      <c r="R773" s="660">
        <f t="shared" si="192"/>
        <v>11.764705882352935</v>
      </c>
      <c r="S773" s="721">
        <f>IF(INDEX(Historical!$D$7:$D$1379,MATCH(B773,Historical!$B$7:$B$1403,0))=0,"n/a",(INDEX(Historical!$C$7:$C$1381,MATCH(B773,Historical!$B$7:$B$1403,0))/INDEX(Historical!$D$7:$D$1379,MATCH(B773,Historical!$B$7:$B$1403,0))-1)*100)</f>
        <v>23.076923076923084</v>
      </c>
      <c r="T773" s="721">
        <f>IF(INDEX(Historical!$F$7:$F$1372,MATCH(B773,Historical!$B$7:$B$1403,0))=0,"n/a",((INDEX(Historical!$C$7:$C$1381,MATCH(B773,Historical!$B$7:$B$1403,0))/INDEX(Historical!$F$7:$F$1372,MATCH(B773,Historical!$B$7:$B$1403,0)))^(1/3)-1)*100)</f>
        <v>13.30326698854094</v>
      </c>
      <c r="U773" s="721">
        <f>IF(INDEX(Historical!$H$7:$H$1372,MATCH(B773,Historical!$B$7:$B$1403,0))=0,"n/a",((INDEX(Historical!$C$7:$C$1381,MATCH(B773,Historical!$B$7:$B$1403,0))/INDEX(Historical!$H$7:$H$1372,MATCH(B773,Historical!$B$7:$B$1403,0)))^(1/5)-1)*100)</f>
        <v>12.829427864416676</v>
      </c>
      <c r="V773" s="721">
        <f>IF(INDEX(Historical!$O$7:$O$1372,MATCH(B773,Historical!$B$7:$B$1403,0))=0,"n/a",((INDEX(Historical!$C$7:$C$1381,MATCH(B773,Historical!$B$7:$B$1403,0))/INDEX(Historical!$O$7:$O$1372,MATCH(B773,Historical!$B$7:$B$1403,0)))^(1/10)-1)*100)</f>
        <v>14.869835499703509</v>
      </c>
      <c r="W773" s="722">
        <f t="shared" si="193"/>
        <v>0.86278209766829517</v>
      </c>
      <c r="X773" s="723" t="str">
        <f t="shared" si="194"/>
        <v>n/a</v>
      </c>
      <c r="Y773" s="691" t="s">
        <v>4412</v>
      </c>
      <c r="Z773" s="669">
        <f t="shared" si="195"/>
        <v>69.724770642201833</v>
      </c>
      <c r="AA773" s="910">
        <f t="shared" si="196"/>
        <v>18.669724770642201</v>
      </c>
      <c r="AB773" s="911">
        <v>12</v>
      </c>
      <c r="AC773" s="889">
        <v>1.0900000000000001</v>
      </c>
      <c r="AD773" s="889">
        <v>1.87</v>
      </c>
      <c r="AE773" s="889">
        <v>0.85</v>
      </c>
      <c r="AF773" s="889">
        <v>1.2</v>
      </c>
      <c r="AG773" s="889">
        <v>6.4</v>
      </c>
      <c r="AH773" s="889">
        <v>64.5</v>
      </c>
      <c r="AI773" s="889">
        <v>-2.4</v>
      </c>
      <c r="AJ773" s="889">
        <v>-23.599999999999998</v>
      </c>
      <c r="AK773" s="889">
        <v>10</v>
      </c>
      <c r="AL773" s="902">
        <v>2550</v>
      </c>
      <c r="AM773" s="896">
        <v>0.3</v>
      </c>
      <c r="AN773" s="889">
        <v>2.4</v>
      </c>
      <c r="AO773" s="762">
        <f t="shared" si="197"/>
        <v>-2.105653171581789</v>
      </c>
      <c r="AP773" s="763">
        <f t="shared" si="198"/>
        <v>16.564071599060412</v>
      </c>
      <c r="AQ773" s="912">
        <f t="shared" si="199"/>
        <v>-0.21429689408152264</v>
      </c>
      <c r="AR773" s="669">
        <f>INDEX(Historical!$C$7:$C$1381,MATCH(B773,Historical!$B$7:$B$1403,0))*IF(AH773="n/a",1.03,IF(AH773&lt;0,1.01,IF(AH773&gt;10,1.1,(1+AH773/100))))</f>
        <v>0.70400000000000007</v>
      </c>
      <c r="AS773" s="910">
        <f t="shared" si="200"/>
        <v>0.71104000000000012</v>
      </c>
      <c r="AT773" s="910">
        <f t="shared" si="206"/>
        <v>0.78214400000000017</v>
      </c>
      <c r="AU773" s="910">
        <f t="shared" si="206"/>
        <v>0.8603584000000003</v>
      </c>
      <c r="AV773" s="910">
        <f t="shared" si="206"/>
        <v>0.94639424000000039</v>
      </c>
      <c r="AW773" s="669">
        <f t="shared" si="201"/>
        <v>4.0039366400000009</v>
      </c>
      <c r="AX773" s="770">
        <f t="shared" si="202"/>
        <v>19.675364324324327</v>
      </c>
      <c r="AY773" s="959">
        <v>2</v>
      </c>
      <c r="AZ773" s="896">
        <v>26.950000000000003</v>
      </c>
      <c r="BA773" s="896">
        <v>-17.41</v>
      </c>
      <c r="BB773" s="896">
        <v>-5.88</v>
      </c>
      <c r="BC773" s="896">
        <v>1.38</v>
      </c>
      <c r="BD773" s="932"/>
      <c r="BE773" s="641">
        <v>2012</v>
      </c>
      <c r="BF773" s="922">
        <f t="shared" si="203"/>
        <v>0</v>
      </c>
      <c r="BG773" s="906">
        <v>1.6</v>
      </c>
    </row>
    <row r="774" spans="1:59" s="635" customFormat="1" ht="12.75" customHeight="1" x14ac:dyDescent="0.2">
      <c r="A774" s="895" t="s">
        <v>1713</v>
      </c>
      <c r="B774" s="899" t="s">
        <v>1714</v>
      </c>
      <c r="C774" s="957" t="s">
        <v>4335</v>
      </c>
      <c r="D774" s="957" t="s">
        <v>4336</v>
      </c>
      <c r="E774" s="754">
        <v>9</v>
      </c>
      <c r="F774" s="1235">
        <v>508</v>
      </c>
      <c r="G774" s="1235" t="s">
        <v>106</v>
      </c>
      <c r="H774" s="1235" t="s">
        <v>106</v>
      </c>
      <c r="I774" s="898">
        <v>54.87</v>
      </c>
      <c r="J774" s="669">
        <f t="shared" si="190"/>
        <v>1.9682886823400767</v>
      </c>
      <c r="K774" s="901">
        <v>0.27</v>
      </c>
      <c r="L774" s="911">
        <v>4</v>
      </c>
      <c r="M774" s="660">
        <f t="shared" si="191"/>
        <v>1.08</v>
      </c>
      <c r="N774" s="894" t="s">
        <v>458</v>
      </c>
      <c r="O774" s="756">
        <v>0.24</v>
      </c>
      <c r="P774" s="885">
        <v>43741</v>
      </c>
      <c r="Q774" s="885">
        <v>43756</v>
      </c>
      <c r="R774" s="660">
        <f t="shared" si="192"/>
        <v>12.500000000000011</v>
      </c>
      <c r="S774" s="721">
        <f>IF(INDEX(Historical!$D$7:$D$1379,MATCH(B774,Historical!$B$7:$B$1403,0))=0,"n/a",(INDEX(Historical!$C$7:$C$1381,MATCH(B774,Historical!$B$7:$B$1403,0))/INDEX(Historical!$D$7:$D$1379,MATCH(B774,Historical!$B$7:$B$1403,0))-1)*100)</f>
        <v>9.9999999999999858</v>
      </c>
      <c r="T774" s="721">
        <f>IF(INDEX(Historical!$F$7:$F$1372,MATCH(B774,Historical!$B$7:$B$1403,0))=0,"n/a",((INDEX(Historical!$C$7:$C$1381,MATCH(B774,Historical!$B$7:$B$1403,0))/INDEX(Historical!$F$7:$F$1372,MATCH(B774,Historical!$B$7:$B$1403,0)))^(1/3)-1)*100)</f>
        <v>9.2128819145921526</v>
      </c>
      <c r="U774" s="721">
        <f>IF(INDEX(Historical!$H$7:$H$1372,MATCH(B774,Historical!$B$7:$B$1403,0))=0,"n/a",((INDEX(Historical!$C$7:$C$1381,MATCH(B774,Historical!$B$7:$B$1403,0))/INDEX(Historical!$H$7:$H$1372,MATCH(B774,Historical!$B$7:$B$1403,0)))^(1/5)-1)*100)</f>
        <v>12.888132073019754</v>
      </c>
      <c r="V774" s="721" t="str">
        <f>IF(INDEX(Historical!$O$7:$O$1372,MATCH(B774,Historical!$B$7:$B$1403,0))=0,"n/a",((INDEX(Historical!$C$7:$C$1381,MATCH(B774,Historical!$B$7:$B$1403,0))/INDEX(Historical!$O$7:$O$1372,MATCH(B774,Historical!$B$7:$B$1403,0)))^(1/10)-1)*100)</f>
        <v>n/a</v>
      </c>
      <c r="W774" s="722" t="str">
        <f t="shared" si="193"/>
        <v>n/a</v>
      </c>
      <c r="X774" s="723">
        <f t="shared" si="194"/>
        <v>0.43688583298372047</v>
      </c>
      <c r="Y774" s="900"/>
      <c r="Z774" s="669">
        <f t="shared" si="195"/>
        <v>127.05882352941178</v>
      </c>
      <c r="AA774" s="910">
        <f t="shared" si="196"/>
        <v>64.552941176470583</v>
      </c>
      <c r="AB774" s="911">
        <v>12</v>
      </c>
      <c r="AC774" s="889">
        <v>0.85</v>
      </c>
      <c r="AD774" s="889">
        <v>6.43</v>
      </c>
      <c r="AE774" s="889">
        <v>21.54</v>
      </c>
      <c r="AF774" s="889">
        <v>2.41</v>
      </c>
      <c r="AG774" s="889">
        <v>3.8</v>
      </c>
      <c r="AH774" s="889">
        <v>-22.1</v>
      </c>
      <c r="AI774" s="889">
        <v>13.38</v>
      </c>
      <c r="AJ774" s="889">
        <v>29.5</v>
      </c>
      <c r="AK774" s="889">
        <v>10</v>
      </c>
      <c r="AL774" s="902">
        <v>3680</v>
      </c>
      <c r="AM774" s="896">
        <v>1.9</v>
      </c>
      <c r="AN774" s="889">
        <v>0.32</v>
      </c>
      <c r="AO774" s="762">
        <f t="shared" si="197"/>
        <v>-49.696520421110748</v>
      </c>
      <c r="AP774" s="763">
        <f t="shared" si="198"/>
        <v>14.856420755359832</v>
      </c>
      <c r="AQ774" s="912">
        <f t="shared" si="199"/>
        <v>162.95127409658923</v>
      </c>
      <c r="AR774" s="669">
        <f>INDEX(Historical!$C$7:$C$1381,MATCH(B774,Historical!$B$7:$B$1403,0))*IF(AH774="n/a",1.03,IF(AH774&lt;0,1.01,IF(AH774&gt;10,1.1,(1+AH774/100))))</f>
        <v>0.99990000000000001</v>
      </c>
      <c r="AS774" s="910">
        <f t="shared" si="200"/>
        <v>1.09989</v>
      </c>
      <c r="AT774" s="910">
        <f t="shared" si="206"/>
        <v>1.2098790000000001</v>
      </c>
      <c r="AU774" s="910">
        <f t="shared" si="206"/>
        <v>1.3308669000000002</v>
      </c>
      <c r="AV774" s="910">
        <f t="shared" si="206"/>
        <v>1.4639535900000002</v>
      </c>
      <c r="AW774" s="669">
        <f t="shared" si="201"/>
        <v>6.1044894900000006</v>
      </c>
      <c r="AX774" s="770">
        <f t="shared" si="202"/>
        <v>11.125368124658284</v>
      </c>
      <c r="AY774" s="959">
        <v>0.81</v>
      </c>
      <c r="AZ774" s="896">
        <v>35.68</v>
      </c>
      <c r="BA774" s="896">
        <v>-11.940000000000001</v>
      </c>
      <c r="BB774" s="896">
        <v>-3.37</v>
      </c>
      <c r="BC774" s="896">
        <v>4.58</v>
      </c>
      <c r="BD774" s="932"/>
      <c r="BE774" s="641">
        <v>2011</v>
      </c>
      <c r="BF774" s="922">
        <f t="shared" si="203"/>
        <v>0</v>
      </c>
      <c r="BG774" s="906">
        <v>2.8000000000000003</v>
      </c>
    </row>
    <row r="775" spans="1:59" s="635" customFormat="1" x14ac:dyDescent="0.2">
      <c r="A775" s="895" t="s">
        <v>350</v>
      </c>
      <c r="B775" s="899" t="s">
        <v>351</v>
      </c>
      <c r="C775" s="957" t="s">
        <v>108</v>
      </c>
      <c r="D775" s="957" t="s">
        <v>4351</v>
      </c>
      <c r="E775" s="754">
        <v>34</v>
      </c>
      <c r="F775" s="1235">
        <v>81</v>
      </c>
      <c r="G775" s="1115" t="s">
        <v>106</v>
      </c>
      <c r="H775" s="1115" t="s">
        <v>106</v>
      </c>
      <c r="I775" s="889">
        <v>118.01</v>
      </c>
      <c r="J775" s="669">
        <f t="shared" ref="J775:J838" si="207">(M775/I775)*100</f>
        <v>3.0505889331412592</v>
      </c>
      <c r="K775" s="908">
        <v>0.9</v>
      </c>
      <c r="L775" s="911">
        <v>4</v>
      </c>
      <c r="M775" s="660">
        <f t="shared" ref="M775:M838" si="208">K775*L775</f>
        <v>3.6</v>
      </c>
      <c r="N775" s="894" t="s">
        <v>319</v>
      </c>
      <c r="O775" s="757">
        <v>0.76</v>
      </c>
      <c r="P775" s="885">
        <v>43903</v>
      </c>
      <c r="Q775" s="885">
        <v>43920</v>
      </c>
      <c r="R775" s="660">
        <f t="shared" ref="R775:R838" si="209">(K775-O775)/O775*100</f>
        <v>18.421052631578949</v>
      </c>
      <c r="S775" s="721">
        <f>IF(INDEX(Historical!$D$7:$D$1379,MATCH(B775,Historical!$B$7:$B$1403,0))=0,"n/a",(INDEX(Historical!$C$7:$C$1381,MATCH(B775,Historical!$B$7:$B$1403,0))/INDEX(Historical!$D$7:$D$1379,MATCH(B775,Historical!$B$7:$B$1403,0))-1)*100)</f>
        <v>8.5714285714285854</v>
      </c>
      <c r="T775" s="721">
        <f>IF(INDEX(Historical!$F$7:$F$1372,MATCH(B775,Historical!$B$7:$B$1403,0))=0,"n/a",((INDEX(Historical!$C$7:$C$1381,MATCH(B775,Historical!$B$7:$B$1403,0))/INDEX(Historical!$F$7:$F$1372,MATCH(B775,Historical!$B$7:$B$1403,0)))^(1/3)-1)*100)</f>
        <v>12.065846893298771</v>
      </c>
      <c r="U775" s="721">
        <f>IF(INDEX(Historical!$H$7:$H$1372,MATCH(B775,Historical!$B$7:$B$1403,0))=0,"n/a",((INDEX(Historical!$C$7:$C$1381,MATCH(B775,Historical!$B$7:$B$1403,0))/INDEX(Historical!$H$7:$H$1372,MATCH(B775,Historical!$B$7:$B$1403,0)))^(1/5)-1)*100)</f>
        <v>11.550670014054099</v>
      </c>
      <c r="V775" s="721">
        <f>IF(INDEX(Historical!$O$7:$O$1372,MATCH(B775,Historical!$B$7:$B$1403,0))=0,"n/a",((INDEX(Historical!$C$7:$C$1381,MATCH(B775,Historical!$B$7:$B$1403,0))/INDEX(Historical!$O$7:$O$1372,MATCH(B775,Historical!$B$7:$B$1403,0)))^(1/10)-1)*100)</f>
        <v>11.760248395950734</v>
      </c>
      <c r="W775" s="722">
        <f t="shared" ref="W775:W838" si="210">IF(OR(U775&lt;=0,U775="n/a",V775&lt;=0,V775="n/a"),"n/a",U775/V775)</f>
        <v>0.98217908543761734</v>
      </c>
      <c r="X775" s="723">
        <f t="shared" ref="X775:X838" si="211">IF(OR(AJ775&lt;=0,AJ775="n/a",U775&lt;=0,U775="n/a"),"n/a",U775/AJ775)</f>
        <v>0.83098345424849618</v>
      </c>
      <c r="Y775" s="679"/>
      <c r="Z775" s="669">
        <f t="shared" ref="Z775:Z838" si="212">IF(OR(AC775&lt;0.01,AC775="n/a"),"n/a",M775/AC775*100)</f>
        <v>41.379310344827594</v>
      </c>
      <c r="AA775" s="910">
        <f t="shared" ref="AA775:AA838" si="213">IF(OR(AC775&lt;0.01,AC775="n/a"),"n/a",I775/AC775)</f>
        <v>13.564367816091956</v>
      </c>
      <c r="AB775" s="911">
        <v>12</v>
      </c>
      <c r="AC775" s="889">
        <v>8.6999999999999993</v>
      </c>
      <c r="AD775" s="889">
        <v>1.56</v>
      </c>
      <c r="AE775" s="889">
        <v>5.01</v>
      </c>
      <c r="AF775" s="889">
        <v>3.89</v>
      </c>
      <c r="AG775" s="889">
        <v>30.9</v>
      </c>
      <c r="AH775" s="889">
        <v>17.899999999999999</v>
      </c>
      <c r="AI775" s="889">
        <v>6.21</v>
      </c>
      <c r="AJ775" s="889">
        <v>13.900000000000002</v>
      </c>
      <c r="AK775" s="889">
        <v>8.67</v>
      </c>
      <c r="AL775" s="902">
        <v>28160</v>
      </c>
      <c r="AM775" s="896">
        <v>0.89999999999999991</v>
      </c>
      <c r="AN775" s="889">
        <v>0</v>
      </c>
      <c r="AO775" s="762">
        <f t="shared" ref="AO775:AO838" si="214">IF(U775="n/a","n/a",IF(AA775&lt;0,"n/a",IF(AA775="n/a","n/a",J775+U775-AA775)))</f>
        <v>1.0368911311034026</v>
      </c>
      <c r="AP775" s="763">
        <f t="shared" ref="AP775:AP838" si="215">IF(U775="n/a","n/a",J775+U775)</f>
        <v>14.601258947195358</v>
      </c>
      <c r="AQ775" s="912">
        <f t="shared" ref="AQ775:AQ838" si="216">IF(OR(AC775&lt;0.01,AF775="n/a"),"n/a",(I775/SQRT(22.5*AC775*(I775/AF775))-1)*100)</f>
        <v>53.138123281054447</v>
      </c>
      <c r="AR775" s="669">
        <f>INDEX(Historical!$C$7:$C$1381,MATCH(B775,Historical!$B$7:$B$1403,0))*IF(AH775="n/a",1.03,IF(AH775&lt;0,1.01,IF(AH775&gt;10,1.1,(1+AH775/100))))</f>
        <v>3.3440000000000003</v>
      </c>
      <c r="AS775" s="910">
        <f t="shared" ref="AS775:AS838" si="217">IF($AI775="n/a",1.03*AR775,IF($AI775&lt;0,1.01*AR775,IF($AI775&gt;10,1.1*AR775,(1+$AI775/100)*AR775)))</f>
        <v>3.5516624000000006</v>
      </c>
      <c r="AT775" s="910">
        <f t="shared" si="206"/>
        <v>3.8595915300800008</v>
      </c>
      <c r="AU775" s="910">
        <f t="shared" si="206"/>
        <v>4.1942181157379368</v>
      </c>
      <c r="AV775" s="910">
        <f t="shared" si="206"/>
        <v>4.557856826372416</v>
      </c>
      <c r="AW775" s="669">
        <f t="shared" ref="AW775:AW838" si="218">SUM(AR775:AV775)</f>
        <v>19.507328872190353</v>
      </c>
      <c r="AX775" s="770">
        <f t="shared" ref="AX775:AX838" si="219">AW775/I775*100</f>
        <v>16.530233770180793</v>
      </c>
      <c r="AY775" s="959">
        <v>1.01</v>
      </c>
      <c r="AZ775" s="896">
        <v>24.13</v>
      </c>
      <c r="BA775" s="896">
        <v>-15.6</v>
      </c>
      <c r="BB775" s="896">
        <v>-9.39</v>
      </c>
      <c r="BC775" s="896">
        <v>1.23</v>
      </c>
      <c r="BD775" s="932"/>
      <c r="BE775" s="641">
        <v>1987</v>
      </c>
      <c r="BF775" s="922">
        <f t="shared" ref="BF775:BF838" si="220">IF(BE775&gt;2008,0,IF(BE775&gt;2001,1,IF(BE775&gt;1990,2,IF(BE775&gt;1980,3,IF(BE775&gt;1973,4,IF(BE775&gt;1970,5,IF(BE775&gt;1960,6,IF(BE775&gt;1958,7,IF(BE775&gt;1953,8,9)))))))))</f>
        <v>3</v>
      </c>
      <c r="BG775" s="906">
        <v>23</v>
      </c>
    </row>
    <row r="776" spans="1:59" s="887" customFormat="1" ht="12.75" customHeight="1" x14ac:dyDescent="0.2">
      <c r="A776" s="895" t="s">
        <v>1735</v>
      </c>
      <c r="B776" s="899" t="s">
        <v>1736</v>
      </c>
      <c r="C776" s="957" t="s">
        <v>108</v>
      </c>
      <c r="D776" s="957" t="s">
        <v>4355</v>
      </c>
      <c r="E776" s="754">
        <v>8</v>
      </c>
      <c r="F776" s="1235">
        <v>640</v>
      </c>
      <c r="G776" s="1207" t="s">
        <v>106</v>
      </c>
      <c r="H776" s="1207" t="s">
        <v>106</v>
      </c>
      <c r="I776" s="898">
        <v>47.5</v>
      </c>
      <c r="J776" s="669">
        <f t="shared" si="207"/>
        <v>2.3578947368421055</v>
      </c>
      <c r="K776" s="901">
        <v>0.28000000000000003</v>
      </c>
      <c r="L776" s="911">
        <v>4</v>
      </c>
      <c r="M776" s="660">
        <f t="shared" si="208"/>
        <v>1.1200000000000001</v>
      </c>
      <c r="N776" s="894" t="s">
        <v>151</v>
      </c>
      <c r="O776" s="756">
        <v>0.25</v>
      </c>
      <c r="P776" s="885">
        <v>43893</v>
      </c>
      <c r="Q776" s="885">
        <v>43916</v>
      </c>
      <c r="R776" s="660">
        <f t="shared" si="209"/>
        <v>12.000000000000011</v>
      </c>
      <c r="S776" s="721">
        <f>IF(INDEX(Historical!$D$7:$D$1379,MATCH(B776,Historical!$B$7:$B$1403,0))=0,"n/a",(INDEX(Historical!$C$7:$C$1381,MATCH(B776,Historical!$B$7:$B$1403,0))/INDEX(Historical!$D$7:$D$1379,MATCH(B776,Historical!$B$7:$B$1403,0))-1)*100)</f>
        <v>13.636363636363647</v>
      </c>
      <c r="T776" s="721">
        <f>IF(INDEX(Historical!$F$7:$F$1372,MATCH(B776,Historical!$B$7:$B$1403,0))=0,"n/a",((INDEX(Historical!$C$7:$C$1381,MATCH(B776,Historical!$B$7:$B$1403,0))/INDEX(Historical!$F$7:$F$1372,MATCH(B776,Historical!$B$7:$B$1403,0)))^(1/3)-1)*100)</f>
        <v>11.57215834702825</v>
      </c>
      <c r="U776" s="721">
        <f>IF(INDEX(Historical!$H$7:$H$1372,MATCH(B776,Historical!$B$7:$B$1403,0))=0,"n/a",((INDEX(Historical!$C$7:$C$1381,MATCH(B776,Historical!$B$7:$B$1403,0))/INDEX(Historical!$H$7:$H$1372,MATCH(B776,Historical!$B$7:$B$1403,0)))^(1/5)-1)*100)</f>
        <v>20.112443398143132</v>
      </c>
      <c r="V776" s="721" t="str">
        <f>IF(INDEX(Historical!$O$7:$O$1372,MATCH(B776,Historical!$B$7:$B$1403,0))=0,"n/a",((INDEX(Historical!$C$7:$C$1381,MATCH(B776,Historical!$B$7:$B$1403,0))/INDEX(Historical!$O$7:$O$1372,MATCH(B776,Historical!$B$7:$B$1403,0)))^(1/10)-1)*100)</f>
        <v>n/a</v>
      </c>
      <c r="W776" s="722" t="str">
        <f t="shared" si="210"/>
        <v>n/a</v>
      </c>
      <c r="X776" s="723" t="str">
        <f t="shared" si="211"/>
        <v>n/a</v>
      </c>
      <c r="Y776" s="681"/>
      <c r="Z776" s="669" t="str">
        <f t="shared" si="212"/>
        <v>n/a</v>
      </c>
      <c r="AA776" s="910" t="str">
        <f t="shared" si="213"/>
        <v>n/a</v>
      </c>
      <c r="AB776" s="911">
        <v>12</v>
      </c>
      <c r="AC776" s="889" t="s">
        <v>136</v>
      </c>
      <c r="AD776" s="889" t="s">
        <v>136</v>
      </c>
      <c r="AE776" s="889" t="s">
        <v>136</v>
      </c>
      <c r="AF776" s="889" t="s">
        <v>136</v>
      </c>
      <c r="AG776" s="889" t="s">
        <v>136</v>
      </c>
      <c r="AH776" s="889" t="s">
        <v>136</v>
      </c>
      <c r="AI776" s="889" t="s">
        <v>136</v>
      </c>
      <c r="AJ776" s="889" t="s">
        <v>136</v>
      </c>
      <c r="AK776" s="889" t="s">
        <v>136</v>
      </c>
      <c r="AL776" s="902" t="s">
        <v>136</v>
      </c>
      <c r="AM776" s="896" t="s">
        <v>136</v>
      </c>
      <c r="AN776" s="889" t="s">
        <v>136</v>
      </c>
      <c r="AO776" s="762" t="str">
        <f t="shared" si="214"/>
        <v>n/a</v>
      </c>
      <c r="AP776" s="763">
        <f t="shared" si="215"/>
        <v>22.470338134985237</v>
      </c>
      <c r="AQ776" s="912" t="str">
        <f t="shared" si="216"/>
        <v>n/a</v>
      </c>
      <c r="AR776" s="669">
        <f>INDEX(Historical!$C$7:$C$1381,MATCH(B776,Historical!$B$7:$B$1403,0))*IF(AH776="n/a",1.03,IF(AH776&lt;0,1.01,IF(AH776&gt;10,1.1,(1+AH776/100))))</f>
        <v>1.03</v>
      </c>
      <c r="AS776" s="910">
        <f t="shared" si="217"/>
        <v>1.0609</v>
      </c>
      <c r="AT776" s="910">
        <f t="shared" si="206"/>
        <v>1.092727</v>
      </c>
      <c r="AU776" s="910">
        <f t="shared" si="206"/>
        <v>1.1255088100000001</v>
      </c>
      <c r="AV776" s="910">
        <f t="shared" si="206"/>
        <v>1.1592740743000001</v>
      </c>
      <c r="AW776" s="669">
        <f t="shared" si="218"/>
        <v>5.4684098842999997</v>
      </c>
      <c r="AX776" s="770">
        <f t="shared" si="219"/>
        <v>11.512441861684209</v>
      </c>
      <c r="AY776" s="959" t="s">
        <v>136</v>
      </c>
      <c r="AZ776" s="896" t="s">
        <v>136</v>
      </c>
      <c r="BA776" s="896" t="s">
        <v>136</v>
      </c>
      <c r="BB776" s="896" t="s">
        <v>136</v>
      </c>
      <c r="BC776" s="896" t="s">
        <v>136</v>
      </c>
      <c r="BD776" s="932" t="s">
        <v>4281</v>
      </c>
      <c r="BE776" s="641">
        <v>2013</v>
      </c>
      <c r="BF776" s="922">
        <f t="shared" si="220"/>
        <v>0</v>
      </c>
      <c r="BG776" s="906" t="s">
        <v>136</v>
      </c>
    </row>
    <row r="777" spans="1:59" s="887" customFormat="1" ht="12.75" customHeight="1" x14ac:dyDescent="0.2">
      <c r="A777" s="895" t="s">
        <v>830</v>
      </c>
      <c r="B777" s="899" t="s">
        <v>831</v>
      </c>
      <c r="C777" s="957" t="s">
        <v>108</v>
      </c>
      <c r="D777" s="957" t="s">
        <v>118</v>
      </c>
      <c r="E777" s="754">
        <v>15</v>
      </c>
      <c r="F777" s="1235">
        <v>258</v>
      </c>
      <c r="G777" s="1235" t="s">
        <v>115</v>
      </c>
      <c r="H777" s="1235" t="s">
        <v>115</v>
      </c>
      <c r="I777" s="898">
        <v>119.81</v>
      </c>
      <c r="J777" s="669">
        <f t="shared" si="207"/>
        <v>2.7376679742926298</v>
      </c>
      <c r="K777" s="901">
        <v>0.82</v>
      </c>
      <c r="L777" s="911">
        <v>4</v>
      </c>
      <c r="M777" s="660">
        <f t="shared" si="208"/>
        <v>3.28</v>
      </c>
      <c r="N777" s="894" t="s">
        <v>151</v>
      </c>
      <c r="O777" s="756">
        <v>0.77</v>
      </c>
      <c r="P777" s="885">
        <v>43623</v>
      </c>
      <c r="Q777" s="885">
        <v>43644</v>
      </c>
      <c r="R777" s="660">
        <f t="shared" si="209"/>
        <v>6.4935064935064846</v>
      </c>
      <c r="S777" s="721">
        <f>IF(INDEX(Historical!$D$7:$D$1379,MATCH(B777,Historical!$B$7:$B$1403,0))=0,"n/a",(INDEX(Historical!$C$7:$C$1381,MATCH(B777,Historical!$B$7:$B$1403,0))/INDEX(Historical!$D$7:$D$1379,MATCH(B777,Historical!$B$7:$B$1403,0))-1)*100)</f>
        <v>6.6006600660066139</v>
      </c>
      <c r="T777" s="721">
        <f>IF(INDEX(Historical!$F$7:$F$1372,MATCH(B777,Historical!$B$7:$B$1403,0))=0,"n/a",((INDEX(Historical!$C$7:$C$1381,MATCH(B777,Historical!$B$7:$B$1403,0))/INDEX(Historical!$F$7:$F$1372,MATCH(B777,Historical!$B$7:$B$1403,0)))^(1/3)-1)*100)</f>
        <v>7.2260753369314479</v>
      </c>
      <c r="U777" s="721">
        <f>IF(INDEX(Historical!$H$7:$H$1372,MATCH(B777,Historical!$B$7:$B$1403,0))=0,"n/a",((INDEX(Historical!$C$7:$C$1381,MATCH(B777,Historical!$B$7:$B$1403,0))/INDEX(Historical!$H$7:$H$1372,MATCH(B777,Historical!$B$7:$B$1403,0)))^(1/5)-1)*100)</f>
        <v>8.4807833168397906</v>
      </c>
      <c r="V777" s="721">
        <f>IF(INDEX(Historical!$O$7:$O$1372,MATCH(B777,Historical!$B$7:$B$1403,0))=0,"n/a",((INDEX(Historical!$C$7:$C$1381,MATCH(B777,Historical!$B$7:$B$1403,0))/INDEX(Historical!$O$7:$O$1372,MATCH(B777,Historical!$B$7:$B$1403,0)))^(1/10)-1)*100)</f>
        <v>10.136112009742714</v>
      </c>
      <c r="W777" s="722">
        <f t="shared" si="210"/>
        <v>0.83668997626389285</v>
      </c>
      <c r="X777" s="723" t="str">
        <f t="shared" si="211"/>
        <v>n/a</v>
      </c>
      <c r="Y777" s="899"/>
      <c r="Z777" s="669">
        <f t="shared" si="212"/>
        <v>33.031218529707957</v>
      </c>
      <c r="AA777" s="910">
        <f t="shared" si="213"/>
        <v>12.065458207452165</v>
      </c>
      <c r="AB777" s="911">
        <v>12</v>
      </c>
      <c r="AC777" s="889">
        <v>9.93</v>
      </c>
      <c r="AD777" s="889">
        <v>1.81</v>
      </c>
      <c r="AE777" s="889">
        <v>0.97</v>
      </c>
      <c r="AF777" s="889">
        <v>1.19</v>
      </c>
      <c r="AG777" s="889">
        <v>10.299999999999999</v>
      </c>
      <c r="AH777" s="889">
        <v>6.9</v>
      </c>
      <c r="AI777" s="889">
        <v>9.56</v>
      </c>
      <c r="AJ777" s="889">
        <v>-1.5</v>
      </c>
      <c r="AK777" s="889">
        <v>6.660000000000001</v>
      </c>
      <c r="AL777" s="902">
        <v>30760</v>
      </c>
      <c r="AM777" s="896">
        <v>0.3</v>
      </c>
      <c r="AN777" s="889">
        <v>0.25</v>
      </c>
      <c r="AO777" s="762">
        <f t="shared" si="214"/>
        <v>-0.84700691631974401</v>
      </c>
      <c r="AP777" s="763">
        <f t="shared" si="215"/>
        <v>11.218451291132421</v>
      </c>
      <c r="AQ777" s="912">
        <f t="shared" si="216"/>
        <v>-20.117043211491602</v>
      </c>
      <c r="AR777" s="669">
        <f>INDEX(Historical!$C$7:$C$1381,MATCH(B777,Historical!$B$7:$B$1403,0))*IF(AH777="n/a",1.03,IF(AH777&lt;0,1.01,IF(AH777&gt;10,1.1,(1+AH777/100))))</f>
        <v>3.4528699999999999</v>
      </c>
      <c r="AS777" s="910">
        <f t="shared" si="217"/>
        <v>3.7829643719999995</v>
      </c>
      <c r="AT777" s="910">
        <f t="shared" si="206"/>
        <v>4.0349097991751997</v>
      </c>
      <c r="AU777" s="910">
        <f t="shared" si="206"/>
        <v>4.3036347918002678</v>
      </c>
      <c r="AV777" s="910">
        <f t="shared" si="206"/>
        <v>4.5902568689341656</v>
      </c>
      <c r="AW777" s="669">
        <f t="shared" si="218"/>
        <v>20.164635831909631</v>
      </c>
      <c r="AX777" s="770">
        <f t="shared" si="219"/>
        <v>16.830511503137995</v>
      </c>
      <c r="AY777" s="959">
        <v>0.9</v>
      </c>
      <c r="AZ777" s="896">
        <v>-3.4099999999999997</v>
      </c>
      <c r="BA777" s="896">
        <v>-22.75</v>
      </c>
      <c r="BB777" s="896">
        <v>-11.67</v>
      </c>
      <c r="BC777" s="896">
        <v>-15.67</v>
      </c>
      <c r="BD777" s="932"/>
      <c r="BE777" s="641">
        <v>2005</v>
      </c>
      <c r="BF777" s="922">
        <f t="shared" si="220"/>
        <v>1</v>
      </c>
      <c r="BG777" s="906">
        <v>2.4</v>
      </c>
    </row>
    <row r="778" spans="1:59" s="887" customFormat="1" ht="12.75" customHeight="1" x14ac:dyDescent="0.2">
      <c r="A778" s="895" t="s">
        <v>1721</v>
      </c>
      <c r="B778" s="899" t="s">
        <v>1722</v>
      </c>
      <c r="C778" s="957" t="s">
        <v>108</v>
      </c>
      <c r="D778" s="957" t="s">
        <v>4347</v>
      </c>
      <c r="E778" s="754">
        <v>8</v>
      </c>
      <c r="F778" s="1235">
        <v>630</v>
      </c>
      <c r="G778" s="1235" t="s">
        <v>106</v>
      </c>
      <c r="H778" s="1235" t="s">
        <v>106</v>
      </c>
      <c r="I778" s="898">
        <v>23.25</v>
      </c>
      <c r="J778" s="669">
        <f t="shared" si="207"/>
        <v>3.4408602150537635</v>
      </c>
      <c r="K778" s="901">
        <v>0.2</v>
      </c>
      <c r="L778" s="911">
        <v>4</v>
      </c>
      <c r="M778" s="660">
        <f t="shared" si="208"/>
        <v>0.8</v>
      </c>
      <c r="N778" s="894" t="s">
        <v>515</v>
      </c>
      <c r="O778" s="756">
        <v>0.15</v>
      </c>
      <c r="P778" s="885">
        <v>43874</v>
      </c>
      <c r="Q778" s="885">
        <v>43889</v>
      </c>
      <c r="R778" s="660">
        <f t="shared" si="209"/>
        <v>33.33333333333335</v>
      </c>
      <c r="S778" s="721">
        <f>IF(INDEX(Historical!$D$7:$D$1379,MATCH(B778,Historical!$B$7:$B$1403,0))=0,"n/a",(INDEX(Historical!$C$7:$C$1381,MATCH(B778,Historical!$B$7:$B$1403,0))/INDEX(Historical!$D$7:$D$1379,MATCH(B778,Historical!$B$7:$B$1403,0))-1)*100)</f>
        <v>15.384615384615374</v>
      </c>
      <c r="T778" s="721">
        <f>IF(INDEX(Historical!$F$7:$F$1372,MATCH(B778,Historical!$B$7:$B$1403,0))=0,"n/a",((INDEX(Historical!$C$7:$C$1381,MATCH(B778,Historical!$B$7:$B$1403,0))/INDEX(Historical!$F$7:$F$1372,MATCH(B778,Historical!$B$7:$B$1403,0)))^(1/3)-1)*100)</f>
        <v>20.843727005349997</v>
      </c>
      <c r="U778" s="721">
        <f>IF(INDEX(Historical!$H$7:$H$1372,MATCH(B778,Historical!$B$7:$B$1403,0))=0,"n/a",((INDEX(Historical!$C$7:$C$1381,MATCH(B778,Historical!$B$7:$B$1403,0))/INDEX(Historical!$H$7:$H$1372,MATCH(B778,Historical!$B$7:$B$1403,0)))^(1/5)-1)*100)</f>
        <v>27.22596365393921</v>
      </c>
      <c r="V778" s="721">
        <f>IF(INDEX(Historical!$O$7:$O$1372,MATCH(B778,Historical!$B$7:$B$1403,0))=0,"n/a",((INDEX(Historical!$C$7:$C$1381,MATCH(B778,Historical!$B$7:$B$1403,0))/INDEX(Historical!$O$7:$O$1372,MATCH(B778,Historical!$B$7:$B$1403,0)))^(1/10)-1)*100)</f>
        <v>6.8264891756308677</v>
      </c>
      <c r="W778" s="722">
        <f t="shared" si="210"/>
        <v>3.9882819636087876</v>
      </c>
      <c r="X778" s="723">
        <f t="shared" si="211"/>
        <v>0.9486398485693105</v>
      </c>
      <c r="Y778" s="679" t="s">
        <v>4163</v>
      </c>
      <c r="Z778" s="669">
        <f t="shared" si="212"/>
        <v>27.027027027027028</v>
      </c>
      <c r="AA778" s="910">
        <f t="shared" si="213"/>
        <v>7.8547297297297298</v>
      </c>
      <c r="AB778" s="911">
        <v>12</v>
      </c>
      <c r="AC778" s="889">
        <v>2.96</v>
      </c>
      <c r="AD778" s="889">
        <v>0.6</v>
      </c>
      <c r="AE778" s="889">
        <v>3.5</v>
      </c>
      <c r="AF778" s="889">
        <v>1.1000000000000001</v>
      </c>
      <c r="AG778" s="889">
        <v>14.799999999999999</v>
      </c>
      <c r="AH778" s="889">
        <v>23.599999999999998</v>
      </c>
      <c r="AI778" s="889" t="s">
        <v>136</v>
      </c>
      <c r="AJ778" s="889">
        <v>28.7</v>
      </c>
      <c r="AK778" s="889">
        <v>13</v>
      </c>
      <c r="AL778" s="902">
        <v>197.86</v>
      </c>
      <c r="AM778" s="896">
        <v>2.2999999999999998</v>
      </c>
      <c r="AN778" s="889">
        <v>0</v>
      </c>
      <c r="AO778" s="762">
        <f t="shared" si="214"/>
        <v>22.812094139263245</v>
      </c>
      <c r="AP778" s="763">
        <f t="shared" si="215"/>
        <v>30.666823868992974</v>
      </c>
      <c r="AQ778" s="912">
        <f t="shared" si="216"/>
        <v>-38.031539553656081</v>
      </c>
      <c r="AR778" s="669">
        <f>INDEX(Historical!$C$7:$C$1381,MATCH(B778,Historical!$B$7:$B$1403,0))*IF(AH778="n/a",1.03,IF(AH778&lt;0,1.01,IF(AH778&gt;10,1.1,(1+AH778/100))))</f>
        <v>0.66</v>
      </c>
      <c r="AS778" s="910">
        <f t="shared" si="217"/>
        <v>0.67980000000000007</v>
      </c>
      <c r="AT778" s="910">
        <f t="shared" si="206"/>
        <v>0.74778000000000011</v>
      </c>
      <c r="AU778" s="910">
        <f t="shared" si="206"/>
        <v>0.82255800000000023</v>
      </c>
      <c r="AV778" s="910">
        <f t="shared" si="206"/>
        <v>0.90481380000000033</v>
      </c>
      <c r="AW778" s="669">
        <f t="shared" si="218"/>
        <v>3.8149518000000007</v>
      </c>
      <c r="AX778" s="770">
        <f t="shared" si="219"/>
        <v>16.408394838709679</v>
      </c>
      <c r="AY778" s="959">
        <v>1.41</v>
      </c>
      <c r="AZ778" s="896">
        <v>1.4000000000000001</v>
      </c>
      <c r="BA778" s="896">
        <v>-25.679999999999996</v>
      </c>
      <c r="BB778" s="896">
        <v>-17.7</v>
      </c>
      <c r="BC778" s="896">
        <v>-14.29</v>
      </c>
      <c r="BD778" s="932"/>
      <c r="BE778" s="641">
        <v>2013</v>
      </c>
      <c r="BF778" s="922">
        <f t="shared" si="220"/>
        <v>0</v>
      </c>
      <c r="BG778" s="906">
        <v>2</v>
      </c>
    </row>
    <row r="779" spans="1:59" s="887" customFormat="1" ht="12.75" customHeight="1" x14ac:dyDescent="0.2">
      <c r="A779" s="887" t="s">
        <v>1727</v>
      </c>
      <c r="B779" s="621" t="s">
        <v>1728</v>
      </c>
      <c r="C779" s="957" t="s">
        <v>246</v>
      </c>
      <c r="D779" s="957" t="s">
        <v>4333</v>
      </c>
      <c r="E779" s="754">
        <v>10</v>
      </c>
      <c r="F779" s="1235">
        <v>354</v>
      </c>
      <c r="G779" s="1235" t="s">
        <v>106</v>
      </c>
      <c r="H779" s="1235" t="s">
        <v>106</v>
      </c>
      <c r="I779" s="898">
        <v>88.51</v>
      </c>
      <c r="J779" s="669">
        <f t="shared" si="207"/>
        <v>1.5817421760253076</v>
      </c>
      <c r="K779" s="901">
        <v>0.35</v>
      </c>
      <c r="L779" s="911">
        <v>4</v>
      </c>
      <c r="M779" s="660">
        <f t="shared" si="208"/>
        <v>1.4</v>
      </c>
      <c r="N779" s="894" t="s">
        <v>793</v>
      </c>
      <c r="O779" s="756">
        <v>0.31</v>
      </c>
      <c r="P779" s="885">
        <v>43609</v>
      </c>
      <c r="Q779" s="885">
        <v>43627</v>
      </c>
      <c r="R779" s="660">
        <f t="shared" si="209"/>
        <v>12.903225806451607</v>
      </c>
      <c r="S779" s="721">
        <f>IF(INDEX(Historical!$D$7:$D$1379,MATCH(B779,Historical!$B$7:$B$1403,0))=0,"n/a",(INDEX(Historical!$C$7:$C$1381,MATCH(B779,Historical!$B$7:$B$1403,0))/INDEX(Historical!$D$7:$D$1379,MATCH(B779,Historical!$B$7:$B$1403,0))-1)*100)</f>
        <v>13.333333333333353</v>
      </c>
      <c r="T779" s="721">
        <f>IF(INDEX(Historical!$F$7:$F$1372,MATCH(B779,Historical!$B$7:$B$1403,0))=0,"n/a",((INDEX(Historical!$C$7:$C$1381,MATCH(B779,Historical!$B$7:$B$1403,0))/INDEX(Historical!$F$7:$F$1372,MATCH(B779,Historical!$B$7:$B$1403,0)))^(1/3)-1)*100)</f>
        <v>13.915728978525355</v>
      </c>
      <c r="U779" s="721">
        <f>IF(INDEX(Historical!$H$7:$H$1372,MATCH(B779,Historical!$B$7:$B$1403,0))=0,"n/a",((INDEX(Historical!$C$7:$C$1381,MATCH(B779,Historical!$B$7:$B$1403,0))/INDEX(Historical!$H$7:$H$1372,MATCH(B779,Historical!$B$7:$B$1403,0)))^(1/5)-1)*100)</f>
        <v>17.392895508213702</v>
      </c>
      <c r="V779" s="721" t="str">
        <f>IF(INDEX(Historical!$O$7:$O$1372,MATCH(B779,Historical!$B$7:$B$1403,0))=0,"n/a",((INDEX(Historical!$C$7:$C$1381,MATCH(B779,Historical!$B$7:$B$1403,0))/INDEX(Historical!$O$7:$O$1372,MATCH(B779,Historical!$B$7:$B$1403,0)))^(1/10)-1)*100)</f>
        <v>n/a</v>
      </c>
      <c r="W779" s="722" t="str">
        <f t="shared" si="210"/>
        <v>n/a</v>
      </c>
      <c r="X779" s="723">
        <f t="shared" si="211"/>
        <v>1.4615878578330843</v>
      </c>
      <c r="Y779" s="899"/>
      <c r="Z779" s="669">
        <f t="shared" si="212"/>
        <v>30.04291845493562</v>
      </c>
      <c r="AA779" s="910">
        <f t="shared" si="213"/>
        <v>18.993562231759658</v>
      </c>
      <c r="AB779" s="911">
        <v>12</v>
      </c>
      <c r="AC779" s="889">
        <v>4.66</v>
      </c>
      <c r="AD779" s="889">
        <v>1.82</v>
      </c>
      <c r="AE779" s="889">
        <v>1.25</v>
      </c>
      <c r="AF779" s="889">
        <v>6.69</v>
      </c>
      <c r="AG779" s="889">
        <v>36.9</v>
      </c>
      <c r="AH779" s="889">
        <v>8</v>
      </c>
      <c r="AI779" s="889">
        <v>10.86</v>
      </c>
      <c r="AJ779" s="889">
        <v>11.899999999999999</v>
      </c>
      <c r="AK779" s="889">
        <v>10.43</v>
      </c>
      <c r="AL779" s="902">
        <v>10480</v>
      </c>
      <c r="AM779" s="896">
        <v>0.2</v>
      </c>
      <c r="AN779" s="889">
        <v>0.27</v>
      </c>
      <c r="AO779" s="762">
        <f t="shared" si="214"/>
        <v>-1.892454752064765E-2</v>
      </c>
      <c r="AP779" s="763">
        <f t="shared" si="215"/>
        <v>18.97463768423901</v>
      </c>
      <c r="AQ779" s="912">
        <f t="shared" si="216"/>
        <v>137.64299211723463</v>
      </c>
      <c r="AR779" s="669">
        <f>INDEX(Historical!$C$7:$C$1381,MATCH(B779,Historical!$B$7:$B$1403,0))*IF(AH779="n/a",1.03,IF(AH779&lt;0,1.01,IF(AH779&gt;10,1.1,(1+AH779/100))))</f>
        <v>1.4688000000000001</v>
      </c>
      <c r="AS779" s="910">
        <f t="shared" si="217"/>
        <v>1.6156800000000002</v>
      </c>
      <c r="AT779" s="910">
        <f t="shared" si="206"/>
        <v>1.7772480000000004</v>
      </c>
      <c r="AU779" s="910">
        <f t="shared" si="206"/>
        <v>1.9549728000000006</v>
      </c>
      <c r="AV779" s="910">
        <f t="shared" si="206"/>
        <v>2.1504700800000007</v>
      </c>
      <c r="AW779" s="669">
        <f t="shared" si="218"/>
        <v>8.9671708800000012</v>
      </c>
      <c r="AX779" s="770">
        <f t="shared" si="219"/>
        <v>10.13125170037284</v>
      </c>
      <c r="AY779" s="959">
        <v>1.03</v>
      </c>
      <c r="AZ779" s="896">
        <v>0.55999999999999994</v>
      </c>
      <c r="BA779" s="896">
        <v>-22.53</v>
      </c>
      <c r="BB779" s="896">
        <v>-5.65</v>
      </c>
      <c r="BC779" s="896">
        <v>-10.65</v>
      </c>
      <c r="BD779" s="932"/>
      <c r="BE779" s="641">
        <v>2010</v>
      </c>
      <c r="BF779" s="922">
        <f t="shared" si="220"/>
        <v>0</v>
      </c>
      <c r="BG779" s="906">
        <v>10.5</v>
      </c>
    </row>
    <row r="780" spans="1:59" s="635" customFormat="1" ht="12.75" customHeight="1" x14ac:dyDescent="0.2">
      <c r="A780" s="895" t="s">
        <v>1741</v>
      </c>
      <c r="B780" s="621" t="s">
        <v>1742</v>
      </c>
      <c r="C780" s="957" t="s">
        <v>128</v>
      </c>
      <c r="D780" s="957" t="s">
        <v>4343</v>
      </c>
      <c r="E780" s="754">
        <v>8</v>
      </c>
      <c r="F780" s="1235">
        <v>633</v>
      </c>
      <c r="G780" s="1206" t="s">
        <v>37</v>
      </c>
      <c r="H780" s="1206" t="s">
        <v>115</v>
      </c>
      <c r="I780" s="898">
        <v>67.83</v>
      </c>
      <c r="J780" s="669">
        <f t="shared" si="207"/>
        <v>2.4767801857585137</v>
      </c>
      <c r="K780" s="901">
        <v>0.42</v>
      </c>
      <c r="L780" s="911">
        <v>4</v>
      </c>
      <c r="M780" s="660">
        <f t="shared" si="208"/>
        <v>1.68</v>
      </c>
      <c r="N780" s="894" t="s">
        <v>148</v>
      </c>
      <c r="O780" s="756">
        <v>0.375</v>
      </c>
      <c r="P780" s="885">
        <v>43887</v>
      </c>
      <c r="Q780" s="885">
        <v>43902</v>
      </c>
      <c r="R780" s="660">
        <f t="shared" si="209"/>
        <v>11.999999999999995</v>
      </c>
      <c r="S780" s="721">
        <f>IF(INDEX(Historical!$D$7:$D$1379,MATCH(B780,Historical!$B$7:$B$1403,0))=0,"n/a",(INDEX(Historical!$C$7:$C$1381,MATCH(B780,Historical!$B$7:$B$1403,0))/INDEX(Historical!$D$7:$D$1379,MATCH(B780,Historical!$B$7:$B$1403,0))-1)*100)</f>
        <v>21.176470588235308</v>
      </c>
      <c r="T780" s="721">
        <f>IF(INDEX(Historical!$F$7:$F$1372,MATCH(B780,Historical!$B$7:$B$1403,0))=0,"n/a",((INDEX(Historical!$C$7:$C$1381,MATCH(B780,Historical!$B$7:$B$1403,0))/INDEX(Historical!$F$7:$F$1372,MATCH(B780,Historical!$B$7:$B$1403,0)))^(1/3)-1)*100)</f>
        <v>37.064739324659833</v>
      </c>
      <c r="U780" s="721">
        <f>IF(INDEX(Historical!$H$7:$H$1372,MATCH(B780,Historical!$B$7:$B$1403,0))=0,"n/a",((INDEX(Historical!$C$7:$C$1381,MATCH(B780,Historical!$B$7:$B$1403,0))/INDEX(Historical!$H$7:$H$1372,MATCH(B780,Historical!$B$7:$B$1403,0)))^(1/5)-1)*100)</f>
        <v>36.58689252730403</v>
      </c>
      <c r="V780" s="721">
        <f>IF(INDEX(Historical!$O$7:$O$1372,MATCH(B780,Historical!$B$7:$B$1403,0))=0,"n/a",((INDEX(Historical!$C$7:$C$1381,MATCH(B780,Historical!$B$7:$B$1403,0))/INDEX(Historical!$O$7:$O$1372,MATCH(B780,Historical!$B$7:$B$1403,0)))^(1/10)-1)*100)</f>
        <v>25.452941910440828</v>
      </c>
      <c r="W780" s="722">
        <f t="shared" si="210"/>
        <v>1.4374327594837295</v>
      </c>
      <c r="X780" s="723">
        <f t="shared" si="211"/>
        <v>1.9670372326507541</v>
      </c>
      <c r="Y780" s="900"/>
      <c r="Z780" s="669">
        <f t="shared" si="212"/>
        <v>30.107526881720432</v>
      </c>
      <c r="AA780" s="910">
        <f t="shared" si="213"/>
        <v>12.155913978494624</v>
      </c>
      <c r="AB780" s="911">
        <v>9</v>
      </c>
      <c r="AC780" s="889">
        <v>5.58</v>
      </c>
      <c r="AD780" s="889">
        <v>1.34</v>
      </c>
      <c r="AE780" s="889">
        <v>0.57999999999999996</v>
      </c>
      <c r="AF780" s="889">
        <v>1.71</v>
      </c>
      <c r="AG780" s="889">
        <v>14.499999999999998</v>
      </c>
      <c r="AH780" s="889">
        <v>0.70000000000000007</v>
      </c>
      <c r="AI780" s="889">
        <v>13.639999999999999</v>
      </c>
      <c r="AJ780" s="889">
        <v>18.600000000000001</v>
      </c>
      <c r="AK780" s="889">
        <v>9.0300000000000011</v>
      </c>
      <c r="AL780" s="902">
        <v>25070</v>
      </c>
      <c r="AM780" s="896">
        <v>1.3</v>
      </c>
      <c r="AN780" s="889">
        <v>0.81</v>
      </c>
      <c r="AO780" s="762">
        <f t="shared" si="214"/>
        <v>26.907758734567921</v>
      </c>
      <c r="AP780" s="763">
        <f t="shared" si="215"/>
        <v>39.063672713062545</v>
      </c>
      <c r="AQ780" s="912">
        <f t="shared" si="216"/>
        <v>-3.8829119060720063</v>
      </c>
      <c r="AR780" s="669">
        <f>INDEX(Historical!$C$7:$C$1381,MATCH(B780,Historical!$B$7:$B$1403,0))*IF(AH780="n/a",1.03,IF(AH780&lt;0,1.01,IF(AH780&gt;10,1.1,(1+AH780/100))))</f>
        <v>1.5558149999999997</v>
      </c>
      <c r="AS780" s="910">
        <f t="shared" si="217"/>
        <v>1.7113964999999998</v>
      </c>
      <c r="AT780" s="910">
        <f t="shared" si="206"/>
        <v>1.8659356039499999</v>
      </c>
      <c r="AU780" s="910">
        <f t="shared" si="206"/>
        <v>2.034429588986685</v>
      </c>
      <c r="AV780" s="910">
        <f t="shared" si="206"/>
        <v>2.218138580872183</v>
      </c>
      <c r="AW780" s="669">
        <f t="shared" si="218"/>
        <v>9.3857152738088665</v>
      </c>
      <c r="AX780" s="770">
        <f t="shared" si="219"/>
        <v>13.837115249607645</v>
      </c>
      <c r="AY780" s="959">
        <v>0.37</v>
      </c>
      <c r="AZ780" s="896">
        <v>10.96</v>
      </c>
      <c r="BA780" s="896">
        <v>-28.02</v>
      </c>
      <c r="BB780" s="896">
        <v>-20.580000000000002</v>
      </c>
      <c r="BC780" s="896">
        <v>-19.580000000000002</v>
      </c>
      <c r="BD780" s="932"/>
      <c r="BE780" s="641">
        <v>2013</v>
      </c>
      <c r="BF780" s="922">
        <f t="shared" si="220"/>
        <v>0</v>
      </c>
      <c r="BG780" s="906">
        <v>6.1</v>
      </c>
    </row>
    <row r="781" spans="1:59" s="635" customFormat="1" ht="12.75" customHeight="1" x14ac:dyDescent="0.2">
      <c r="A781" s="887" t="s">
        <v>1723</v>
      </c>
      <c r="B781" s="621" t="s">
        <v>1724</v>
      </c>
      <c r="C781" s="957" t="s">
        <v>112</v>
      </c>
      <c r="D781" s="957" t="s">
        <v>212</v>
      </c>
      <c r="E781" s="754">
        <v>11</v>
      </c>
      <c r="F781" s="1235">
        <v>315</v>
      </c>
      <c r="G781" s="1191" t="s">
        <v>37</v>
      </c>
      <c r="H781" s="1191" t="s">
        <v>115</v>
      </c>
      <c r="I781" s="898">
        <v>71.430000000000007</v>
      </c>
      <c r="J781" s="669">
        <f t="shared" si="207"/>
        <v>1.3999720005599887</v>
      </c>
      <c r="K781" s="901">
        <v>0.25</v>
      </c>
      <c r="L781" s="911">
        <v>4</v>
      </c>
      <c r="M781" s="660">
        <f t="shared" si="208"/>
        <v>1</v>
      </c>
      <c r="N781" s="894" t="s">
        <v>127</v>
      </c>
      <c r="O781" s="756">
        <v>0.22500000000000001</v>
      </c>
      <c r="P781" s="885">
        <v>43822</v>
      </c>
      <c r="Q781" s="885">
        <v>43838</v>
      </c>
      <c r="R781" s="660">
        <f t="shared" si="209"/>
        <v>11.111111111111107</v>
      </c>
      <c r="S781" s="721">
        <f>IF(INDEX(Historical!$D$7:$D$1379,MATCH(B781,Historical!$B$7:$B$1403,0))=0,"n/a",(INDEX(Historical!$C$7:$C$1381,MATCH(B781,Historical!$B$7:$B$1403,0))/INDEX(Historical!$D$7:$D$1379,MATCH(B781,Historical!$B$7:$B$1403,0))-1)*100)</f>
        <v>12.5</v>
      </c>
      <c r="T781" s="721">
        <f>IF(INDEX(Historical!$F$7:$F$1372,MATCH(B781,Historical!$B$7:$B$1403,0))=0,"n/a",((INDEX(Historical!$C$7:$C$1381,MATCH(B781,Historical!$B$7:$B$1403,0))/INDEX(Historical!$F$7:$F$1372,MATCH(B781,Historical!$B$7:$B$1403,0)))^(1/3)-1)*100)</f>
        <v>14.471424255333186</v>
      </c>
      <c r="U781" s="721">
        <f>IF(INDEX(Historical!$H$7:$H$1372,MATCH(B781,Historical!$B$7:$B$1403,0))=0,"n/a",((INDEX(Historical!$C$7:$C$1381,MATCH(B781,Historical!$B$7:$B$1403,0))/INDEX(Historical!$H$7:$H$1372,MATCH(B781,Historical!$B$7:$B$1403,0)))^(1/5)-1)*100)</f>
        <v>17.607902252467355</v>
      </c>
      <c r="V781" s="721">
        <f>IF(INDEX(Historical!$O$7:$O$1372,MATCH(B781,Historical!$B$7:$B$1403,0))=0,"n/a",((INDEX(Historical!$C$7:$C$1381,MATCH(B781,Historical!$B$7:$B$1403,0))/INDEX(Historical!$O$7:$O$1372,MATCH(B781,Historical!$B$7:$B$1403,0)))^(1/10)-1)*100)</f>
        <v>19.623119885131544</v>
      </c>
      <c r="W781" s="722">
        <f t="shared" si="210"/>
        <v>0.89730391270803367</v>
      </c>
      <c r="X781" s="723">
        <f t="shared" si="211"/>
        <v>1.6154038763731517</v>
      </c>
      <c r="Y781" s="679"/>
      <c r="Z781" s="669">
        <f t="shared" si="212"/>
        <v>39.525691699604749</v>
      </c>
      <c r="AA781" s="910">
        <f t="shared" si="213"/>
        <v>28.233201581027672</v>
      </c>
      <c r="AB781" s="911">
        <v>10</v>
      </c>
      <c r="AC781" s="889">
        <v>2.5299999999999998</v>
      </c>
      <c r="AD781" s="889">
        <v>1.45</v>
      </c>
      <c r="AE781" s="889">
        <v>2.4500000000000002</v>
      </c>
      <c r="AF781" s="889">
        <v>8.91</v>
      </c>
      <c r="AG781" s="889">
        <v>34.200000000000003</v>
      </c>
      <c r="AH781" s="889">
        <v>-9.9</v>
      </c>
      <c r="AI781" s="889">
        <v>9.81</v>
      </c>
      <c r="AJ781" s="889">
        <v>10.9</v>
      </c>
      <c r="AK781" s="889">
        <v>19.5</v>
      </c>
      <c r="AL781" s="902">
        <v>7700</v>
      </c>
      <c r="AM781" s="896">
        <v>0.3</v>
      </c>
      <c r="AN781" s="889">
        <v>0.82</v>
      </c>
      <c r="AO781" s="762">
        <f t="shared" si="214"/>
        <v>-9.2253273280003292</v>
      </c>
      <c r="AP781" s="763">
        <f t="shared" si="215"/>
        <v>19.007874253027342</v>
      </c>
      <c r="AQ781" s="912">
        <f t="shared" si="216"/>
        <v>234.370271197769</v>
      </c>
      <c r="AR781" s="669">
        <f>INDEX(Historical!$C$7:$C$1381,MATCH(B781,Historical!$B$7:$B$1403,0))*IF(AH781="n/a",1.03,IF(AH781&lt;0,1.01,IF(AH781&gt;10,1.1,(1+AH781/100))))</f>
        <v>0.90900000000000003</v>
      </c>
      <c r="AS781" s="910">
        <f t="shared" si="217"/>
        <v>0.99817290000000014</v>
      </c>
      <c r="AT781" s="910">
        <f t="shared" si="206"/>
        <v>1.0979901900000002</v>
      </c>
      <c r="AU781" s="910">
        <f t="shared" si="206"/>
        <v>1.2077892090000004</v>
      </c>
      <c r="AV781" s="910">
        <f t="shared" si="206"/>
        <v>1.3285681299000005</v>
      </c>
      <c r="AW781" s="669">
        <f t="shared" si="218"/>
        <v>5.541520428900002</v>
      </c>
      <c r="AX781" s="770">
        <f t="shared" si="219"/>
        <v>7.757973440991182</v>
      </c>
      <c r="AY781" s="959">
        <v>0.79</v>
      </c>
      <c r="AZ781" s="896">
        <v>10.879999999999999</v>
      </c>
      <c r="BA781" s="896">
        <v>-15.229999999999999</v>
      </c>
      <c r="BB781" s="896">
        <v>-11.83</v>
      </c>
      <c r="BC781" s="896">
        <v>-4.17</v>
      </c>
      <c r="BD781" s="932"/>
      <c r="BE781" s="641">
        <v>2010</v>
      </c>
      <c r="BF781" s="922">
        <f t="shared" si="220"/>
        <v>0</v>
      </c>
      <c r="BG781" s="906">
        <v>12.6</v>
      </c>
    </row>
    <row r="782" spans="1:59" s="887" customFormat="1" ht="12.75" customHeight="1" x14ac:dyDescent="0.2">
      <c r="A782" s="905" t="s">
        <v>4108</v>
      </c>
      <c r="B782" s="899" t="s">
        <v>4109</v>
      </c>
      <c r="C782" s="957" t="s">
        <v>4207</v>
      </c>
      <c r="D782" s="957" t="s">
        <v>4341</v>
      </c>
      <c r="E782" s="754">
        <v>5</v>
      </c>
      <c r="F782" s="1235">
        <v>846</v>
      </c>
      <c r="G782" s="1235" t="s">
        <v>106</v>
      </c>
      <c r="H782" s="1235" t="s">
        <v>106</v>
      </c>
      <c r="I782" s="898">
        <v>37.43</v>
      </c>
      <c r="J782" s="669">
        <f t="shared" si="207"/>
        <v>1.7098584023510555</v>
      </c>
      <c r="K782" s="901">
        <v>0.32</v>
      </c>
      <c r="L782" s="911">
        <v>2</v>
      </c>
      <c r="M782" s="660">
        <f t="shared" si="208"/>
        <v>0.64</v>
      </c>
      <c r="N782" s="894" t="s">
        <v>4449</v>
      </c>
      <c r="O782" s="756">
        <v>0.3</v>
      </c>
      <c r="P782" s="885">
        <v>43735</v>
      </c>
      <c r="Q782" s="885">
        <v>43755</v>
      </c>
      <c r="R782" s="660">
        <f t="shared" si="209"/>
        <v>6.6666666666666732</v>
      </c>
      <c r="S782" s="721">
        <f>IF(INDEX(Historical!$D$7:$D$1379,MATCH(B782,Historical!$B$7:$B$1403,0))=0,"n/a",(INDEX(Historical!$C$7:$C$1381,MATCH(B782,Historical!$B$7:$B$1403,0))/INDEX(Historical!$D$7:$D$1379,MATCH(B782,Historical!$B$7:$B$1403,0))-1)*100)</f>
        <v>12.72727272727272</v>
      </c>
      <c r="T782" s="721">
        <f>IF(INDEX(Historical!$F$7:$F$1372,MATCH(B782,Historical!$B$7:$B$1403,0))=0,"n/a",((INDEX(Historical!$C$7:$C$1381,MATCH(B782,Historical!$B$7:$B$1403,0))/INDEX(Historical!$F$7:$F$1372,MATCH(B782,Historical!$B$7:$B$1403,0)))^(1/3)-1)*100)</f>
        <v>17.21332523666721</v>
      </c>
      <c r="U782" s="721" t="str">
        <f>IF(INDEX(Historical!$H$7:$H$1372,MATCH(B782,Historical!$B$7:$B$1403,0))=0,"n/a",((INDEX(Historical!$C$7:$C$1381,MATCH(B782,Historical!$B$7:$B$1403,0))/INDEX(Historical!$H$7:$H$1372,MATCH(B782,Historical!$B$7:$B$1403,0)))^(1/5)-1)*100)</f>
        <v>n/a</v>
      </c>
      <c r="V782" s="721" t="str">
        <f>IF(INDEX(Historical!$O$7:$O$1372,MATCH(B782,Historical!$B$7:$B$1403,0))=0,"n/a",((INDEX(Historical!$C$7:$C$1381,MATCH(B782,Historical!$B$7:$B$1403,0))/INDEX(Historical!$O$7:$O$1372,MATCH(B782,Historical!$B$7:$B$1403,0)))^(1/10)-1)*100)</f>
        <v>n/a</v>
      </c>
      <c r="W782" s="722" t="str">
        <f t="shared" si="210"/>
        <v>n/a</v>
      </c>
      <c r="X782" s="723" t="str">
        <f t="shared" si="211"/>
        <v>n/a</v>
      </c>
      <c r="Y782" s="900"/>
      <c r="Z782" s="669">
        <f t="shared" si="212"/>
        <v>42.95302013422819</v>
      </c>
      <c r="AA782" s="910">
        <f t="shared" si="213"/>
        <v>25.120805369127517</v>
      </c>
      <c r="AB782" s="911">
        <v>12</v>
      </c>
      <c r="AC782" s="889">
        <v>1.49</v>
      </c>
      <c r="AD782" s="889">
        <v>2.2400000000000002</v>
      </c>
      <c r="AE782" s="889">
        <v>1.1000000000000001</v>
      </c>
      <c r="AF782" s="889">
        <v>4.6399999999999997</v>
      </c>
      <c r="AG782" s="889">
        <v>19</v>
      </c>
      <c r="AH782" s="889">
        <v>165.9</v>
      </c>
      <c r="AI782" s="889">
        <v>9.5200000000000014</v>
      </c>
      <c r="AJ782" s="889">
        <v>-9.8000000000000007</v>
      </c>
      <c r="AK782" s="889">
        <v>11.25</v>
      </c>
      <c r="AL782" s="902">
        <v>1770</v>
      </c>
      <c r="AM782" s="896">
        <v>14.899999999999999</v>
      </c>
      <c r="AN782" s="889">
        <v>0.57999999999999996</v>
      </c>
      <c r="AO782" s="762" t="str">
        <f t="shared" si="214"/>
        <v>n/a</v>
      </c>
      <c r="AP782" s="763" t="str">
        <f t="shared" si="215"/>
        <v>n/a</v>
      </c>
      <c r="AQ782" s="912">
        <f t="shared" si="216"/>
        <v>127.60642142157165</v>
      </c>
      <c r="AR782" s="669">
        <f>INDEX(Historical!$C$7:$C$1381,MATCH(B782,Historical!$B$7:$B$1403,0))*IF(AH782="n/a",1.03,IF(AH782&lt;0,1.01,IF(AH782&gt;10,1.1,(1+AH782/100))))</f>
        <v>0.68200000000000005</v>
      </c>
      <c r="AS782" s="910">
        <f t="shared" si="217"/>
        <v>0.74692639999999999</v>
      </c>
      <c r="AT782" s="910">
        <f t="shared" si="206"/>
        <v>0.82161904000000008</v>
      </c>
      <c r="AU782" s="910">
        <f t="shared" si="206"/>
        <v>0.9037809440000002</v>
      </c>
      <c r="AV782" s="910">
        <f t="shared" si="206"/>
        <v>0.99415903840000031</v>
      </c>
      <c r="AW782" s="669">
        <f t="shared" si="218"/>
        <v>4.1484854224000003</v>
      </c>
      <c r="AX782" s="770">
        <f t="shared" si="219"/>
        <v>11.083316650814854</v>
      </c>
      <c r="AY782" s="959">
        <v>0.63</v>
      </c>
      <c r="AZ782" s="896">
        <v>22.6</v>
      </c>
      <c r="BA782" s="896">
        <v>-25.81</v>
      </c>
      <c r="BB782" s="896">
        <v>-7.6499999999999995</v>
      </c>
      <c r="BC782" s="896">
        <v>-14.59</v>
      </c>
      <c r="BD782" s="932"/>
      <c r="BE782" s="641">
        <v>2015</v>
      </c>
      <c r="BF782" s="922">
        <f t="shared" si="220"/>
        <v>0</v>
      </c>
      <c r="BG782" s="906">
        <v>6</v>
      </c>
    </row>
    <row r="783" spans="1:59" s="887" customFormat="1" ht="12.75" customHeight="1" x14ac:dyDescent="0.2">
      <c r="A783" s="724" t="s">
        <v>3915</v>
      </c>
      <c r="B783" s="808" t="s">
        <v>3916</v>
      </c>
      <c r="C783" s="957" t="s">
        <v>112</v>
      </c>
      <c r="D783" s="957" t="s">
        <v>4338</v>
      </c>
      <c r="E783" s="754">
        <v>6</v>
      </c>
      <c r="F783" s="1235">
        <v>757</v>
      </c>
      <c r="G783" s="1191" t="s">
        <v>106</v>
      </c>
      <c r="H783" s="1191" t="s">
        <v>106</v>
      </c>
      <c r="I783" s="907">
        <v>80.87</v>
      </c>
      <c r="J783" s="669">
        <f t="shared" si="207"/>
        <v>0.74193149499196231</v>
      </c>
      <c r="K783" s="887">
        <v>0.15</v>
      </c>
      <c r="L783" s="1235">
        <v>4</v>
      </c>
      <c r="M783" s="660">
        <f t="shared" si="208"/>
        <v>0.6</v>
      </c>
      <c r="N783" s="1235" t="s">
        <v>107</v>
      </c>
      <c r="O783" s="621">
        <v>0.12</v>
      </c>
      <c r="P783" s="650">
        <v>43599</v>
      </c>
      <c r="Q783" s="650">
        <v>43616</v>
      </c>
      <c r="R783" s="660">
        <f t="shared" si="209"/>
        <v>25</v>
      </c>
      <c r="S783" s="721">
        <f>IF(INDEX(Historical!$D$7:$D$1379,MATCH(B783,Historical!$B$7:$B$1403,0))=0,"n/a",(INDEX(Historical!$C$7:$C$1381,MATCH(B783,Historical!$B$7:$B$1403,0))/INDEX(Historical!$D$7:$D$1379,MATCH(B783,Historical!$B$7:$B$1403,0))-1)*100)</f>
        <v>23.913043478260843</v>
      </c>
      <c r="T783" s="721">
        <f>IF(INDEX(Historical!$F$7:$F$1372,MATCH(B783,Historical!$B$7:$B$1403,0))=0,"n/a",((INDEX(Historical!$C$7:$C$1381,MATCH(B783,Historical!$B$7:$B$1403,0))/INDEX(Historical!$F$7:$F$1372,MATCH(B783,Historical!$B$7:$B$1403,0)))^(1/3)-1)*100)</f>
        <v>17.652800840192207</v>
      </c>
      <c r="U783" s="721">
        <f>IF(INDEX(Historical!$H$7:$H$1372,MATCH(B783,Historical!$B$7:$B$1403,0))=0,"n/a",((INDEX(Historical!$C$7:$C$1381,MATCH(B783,Historical!$B$7:$B$1403,0))/INDEX(Historical!$H$7:$H$1372,MATCH(B783,Historical!$B$7:$B$1403,0)))^(1/5)-1)*100)</f>
        <v>22.104343283362393</v>
      </c>
      <c r="V783" s="721" t="str">
        <f>IF(INDEX(Historical!$O$7:$O$1372,MATCH(B783,Historical!$B$7:$B$1403,0))=0,"n/a",((INDEX(Historical!$C$7:$C$1381,MATCH(B783,Historical!$B$7:$B$1403,0))/INDEX(Historical!$O$7:$O$1372,MATCH(B783,Historical!$B$7:$B$1403,0)))^(1/10)-1)*100)</f>
        <v>n/a</v>
      </c>
      <c r="W783" s="722" t="str">
        <f t="shared" si="210"/>
        <v>n/a</v>
      </c>
      <c r="X783" s="723">
        <f t="shared" si="211"/>
        <v>2.0279214021433387</v>
      </c>
      <c r="Y783" s="670"/>
      <c r="Z783" s="669">
        <f t="shared" si="212"/>
        <v>20.689655172413794</v>
      </c>
      <c r="AA783" s="910">
        <f t="shared" si="213"/>
        <v>27.886206896551727</v>
      </c>
      <c r="AB783" s="911">
        <v>9</v>
      </c>
      <c r="AC783" s="906">
        <v>2.9</v>
      </c>
      <c r="AD783" s="906">
        <v>1.86</v>
      </c>
      <c r="AE783" s="889">
        <v>1.8</v>
      </c>
      <c r="AF783" s="889">
        <v>4.3</v>
      </c>
      <c r="AG783" s="889">
        <v>16.3</v>
      </c>
      <c r="AH783" s="889">
        <v>29.2</v>
      </c>
      <c r="AI783" s="889">
        <v>8.35</v>
      </c>
      <c r="AJ783" s="701">
        <v>10.9</v>
      </c>
      <c r="AK783" s="701">
        <v>15</v>
      </c>
      <c r="AL783" s="906">
        <v>4410</v>
      </c>
      <c r="AM783" s="906">
        <v>1.5</v>
      </c>
      <c r="AN783" s="906">
        <v>0.33</v>
      </c>
      <c r="AO783" s="762">
        <f t="shared" si="214"/>
        <v>-5.0399321181973704</v>
      </c>
      <c r="AP783" s="763">
        <f t="shared" si="215"/>
        <v>22.846274778354356</v>
      </c>
      <c r="AQ783" s="912">
        <f t="shared" si="216"/>
        <v>130.85415276044591</v>
      </c>
      <c r="AR783" s="669">
        <f>INDEX(Historical!$C$7:$C$1381,MATCH(B783,Historical!$B$7:$B$1403,0))*IF(AH783="n/a",1.03,IF(AH783&lt;0,1.01,IF(AH783&gt;10,1.1,(1+AH783/100))))</f>
        <v>0.627</v>
      </c>
      <c r="AS783" s="910">
        <f t="shared" si="217"/>
        <v>0.67935449999999997</v>
      </c>
      <c r="AT783" s="910">
        <f t="shared" si="206"/>
        <v>0.74728994999999998</v>
      </c>
      <c r="AU783" s="910">
        <f t="shared" si="206"/>
        <v>0.82201894500000006</v>
      </c>
      <c r="AV783" s="910">
        <f t="shared" si="206"/>
        <v>0.9042208395000001</v>
      </c>
      <c r="AW783" s="669">
        <f t="shared" si="218"/>
        <v>3.7798842344999999</v>
      </c>
      <c r="AX783" s="770">
        <f t="shared" si="219"/>
        <v>4.6740252683318904</v>
      </c>
      <c r="AY783" s="750">
        <v>0.99</v>
      </c>
      <c r="AZ783" s="889">
        <v>41.260000000000005</v>
      </c>
      <c r="BA783" s="889">
        <v>-18.59</v>
      </c>
      <c r="BB783" s="889">
        <v>-10.08</v>
      </c>
      <c r="BC783" s="889">
        <v>-2.9000000000000004</v>
      </c>
      <c r="BD783" s="932"/>
      <c r="BE783" s="641">
        <v>2014</v>
      </c>
      <c r="BF783" s="922">
        <f t="shared" si="220"/>
        <v>0</v>
      </c>
      <c r="BG783" s="906">
        <v>7.7</v>
      </c>
    </row>
    <row r="784" spans="1:59" s="887" customFormat="1" ht="12.75" customHeight="1" x14ac:dyDescent="0.2">
      <c r="A784" s="895" t="s">
        <v>810</v>
      </c>
      <c r="B784" s="899" t="s">
        <v>811</v>
      </c>
      <c r="C784" s="957" t="s">
        <v>4207</v>
      </c>
      <c r="D784" s="957" t="s">
        <v>4342</v>
      </c>
      <c r="E784" s="754">
        <v>16</v>
      </c>
      <c r="F784" s="1235">
        <v>243</v>
      </c>
      <c r="G784" s="1191" t="s">
        <v>37</v>
      </c>
      <c r="H784" s="1191" t="s">
        <v>115</v>
      </c>
      <c r="I784" s="898">
        <v>114.14</v>
      </c>
      <c r="J784" s="669">
        <f t="shared" si="207"/>
        <v>3.1540213772560013</v>
      </c>
      <c r="K784" s="901">
        <v>0.9</v>
      </c>
      <c r="L784" s="911">
        <v>4</v>
      </c>
      <c r="M784" s="660">
        <f t="shared" si="208"/>
        <v>3.6</v>
      </c>
      <c r="N784" s="894" t="s">
        <v>812</v>
      </c>
      <c r="O784" s="756">
        <v>0.77</v>
      </c>
      <c r="P784" s="885">
        <v>43768</v>
      </c>
      <c r="Q784" s="885">
        <v>43787</v>
      </c>
      <c r="R784" s="660">
        <f t="shared" si="209"/>
        <v>16.883116883116884</v>
      </c>
      <c r="S784" s="721">
        <f>IF(INDEX(Historical!$D$7:$D$1379,MATCH(B784,Historical!$B$7:$B$1403,0))=0,"n/a",(INDEX(Historical!$C$7:$C$1381,MATCH(B784,Historical!$B$7:$B$1403,0))/INDEX(Historical!$D$7:$D$1379,MATCH(B784,Historical!$B$7:$B$1403,0))-1)*100)</f>
        <v>22.05323193916351</v>
      </c>
      <c r="T784" s="721">
        <f>IF(INDEX(Historical!$F$7:$F$1372,MATCH(B784,Historical!$B$7:$B$1403,0))=0,"n/a",((INDEX(Historical!$C$7:$C$1381,MATCH(B784,Historical!$B$7:$B$1403,0))/INDEX(Historical!$F$7:$F$1372,MATCH(B784,Historical!$B$7:$B$1403,0)))^(1/3)-1)*100)</f>
        <v>25.089366987415286</v>
      </c>
      <c r="U784" s="721">
        <f>IF(INDEX(Historical!$H$7:$H$1372,MATCH(B784,Historical!$B$7:$B$1403,0))=0,"n/a",((INDEX(Historical!$C$7:$C$1381,MATCH(B784,Historical!$B$7:$B$1403,0))/INDEX(Historical!$H$7:$H$1372,MATCH(B784,Historical!$B$7:$B$1403,0)))^(1/5)-1)*100)</f>
        <v>20.953006907237672</v>
      </c>
      <c r="V784" s="721">
        <f>IF(INDEX(Historical!$O$7:$O$1372,MATCH(B784,Historical!$B$7:$B$1403,0))=0,"n/a",((INDEX(Historical!$C$7:$C$1381,MATCH(B784,Historical!$B$7:$B$1403,0))/INDEX(Historical!$O$7:$O$1372,MATCH(B784,Historical!$B$7:$B$1403,0)))^(1/10)-1)*100)</f>
        <v>21.710837786073167</v>
      </c>
      <c r="W784" s="722">
        <f t="shared" si="210"/>
        <v>0.96509435120363618</v>
      </c>
      <c r="X784" s="723">
        <f t="shared" si="211"/>
        <v>1.3694775756364492</v>
      </c>
      <c r="Y784" s="900"/>
      <c r="Z784" s="669">
        <f t="shared" si="212"/>
        <v>68.702290076335885</v>
      </c>
      <c r="AA784" s="910">
        <f t="shared" si="213"/>
        <v>21.782442748091601</v>
      </c>
      <c r="AB784" s="911">
        <v>12</v>
      </c>
      <c r="AC784" s="889">
        <v>5.24</v>
      </c>
      <c r="AD784" s="889">
        <v>3.24</v>
      </c>
      <c r="AE784" s="889">
        <v>7.59</v>
      </c>
      <c r="AF784" s="889">
        <v>11.95</v>
      </c>
      <c r="AG784" s="889">
        <v>57.199999999999996</v>
      </c>
      <c r="AH784" s="889">
        <v>-5.6000000000000005</v>
      </c>
      <c r="AI784" s="889">
        <v>13.19</v>
      </c>
      <c r="AJ784" s="889">
        <v>15.299999999999999</v>
      </c>
      <c r="AK784" s="889">
        <v>6.7299999999999995</v>
      </c>
      <c r="AL784" s="902">
        <v>109140</v>
      </c>
      <c r="AM784" s="896">
        <v>0.2</v>
      </c>
      <c r="AN784" s="889">
        <v>0.65</v>
      </c>
      <c r="AO784" s="762">
        <f t="shared" si="214"/>
        <v>2.324585536402072</v>
      </c>
      <c r="AP784" s="763">
        <f t="shared" si="215"/>
        <v>24.107028284493673</v>
      </c>
      <c r="AQ784" s="912">
        <f t="shared" si="216"/>
        <v>240.13081851918528</v>
      </c>
      <c r="AR784" s="669">
        <f>INDEX(Historical!$C$7:$C$1381,MATCH(B784,Historical!$B$7:$B$1403,0))*IF(AH784="n/a",1.03,IF(AH784&lt;0,1.01,IF(AH784&gt;10,1.1,(1+AH784/100))))</f>
        <v>3.2421000000000002</v>
      </c>
      <c r="AS784" s="910">
        <f t="shared" si="217"/>
        <v>3.5663100000000005</v>
      </c>
      <c r="AT784" s="910">
        <f t="shared" si="206"/>
        <v>3.8063226630000004</v>
      </c>
      <c r="AU784" s="910">
        <f t="shared" si="206"/>
        <v>4.0624881782199003</v>
      </c>
      <c r="AV784" s="910">
        <f t="shared" si="206"/>
        <v>4.3358936326140993</v>
      </c>
      <c r="AW784" s="669">
        <f t="shared" si="218"/>
        <v>19.013114473834001</v>
      </c>
      <c r="AX784" s="770">
        <f t="shared" si="219"/>
        <v>16.657713749635537</v>
      </c>
      <c r="AY784" s="959">
        <v>1.22</v>
      </c>
      <c r="AZ784" s="896">
        <v>12.379999999999999</v>
      </c>
      <c r="BA784" s="896">
        <v>-15.89</v>
      </c>
      <c r="BB784" s="896">
        <v>-11.020000000000001</v>
      </c>
      <c r="BC784" s="896">
        <v>-6.419999999999999</v>
      </c>
      <c r="BD784" s="932"/>
      <c r="BE784" s="641">
        <v>2004</v>
      </c>
      <c r="BF784" s="922">
        <f t="shared" si="220"/>
        <v>1</v>
      </c>
      <c r="BG784" s="906">
        <v>28.199999999999996</v>
      </c>
    </row>
    <row r="785" spans="1:59" s="887" customFormat="1" ht="12.75" customHeight="1" x14ac:dyDescent="0.2">
      <c r="A785" s="895" t="s">
        <v>1717</v>
      </c>
      <c r="B785" s="899" t="s">
        <v>1718</v>
      </c>
      <c r="C785" s="957" t="s">
        <v>246</v>
      </c>
      <c r="D785" s="957" t="s">
        <v>4369</v>
      </c>
      <c r="E785" s="754">
        <v>9</v>
      </c>
      <c r="F785" s="1235">
        <v>457</v>
      </c>
      <c r="G785" s="1235" t="s">
        <v>106</v>
      </c>
      <c r="H785" s="1235" t="s">
        <v>106</v>
      </c>
      <c r="I785" s="898">
        <v>56.22</v>
      </c>
      <c r="J785" s="669">
        <f t="shared" si="207"/>
        <v>2.134471718249733</v>
      </c>
      <c r="K785" s="901">
        <v>0.3</v>
      </c>
      <c r="L785" s="911">
        <v>4</v>
      </c>
      <c r="M785" s="660">
        <f t="shared" si="208"/>
        <v>1.2</v>
      </c>
      <c r="N785" s="894" t="s">
        <v>151</v>
      </c>
      <c r="O785" s="756">
        <v>0.25</v>
      </c>
      <c r="P785" s="636">
        <v>43536</v>
      </c>
      <c r="Q785" s="636">
        <v>43553</v>
      </c>
      <c r="R785" s="660">
        <f t="shared" si="209"/>
        <v>19.999999999999996</v>
      </c>
      <c r="S785" s="721">
        <f>IF(INDEX(Historical!$D$7:$D$1379,MATCH(B785,Historical!$B$7:$B$1403,0))=0,"n/a",(INDEX(Historical!$C$7:$C$1381,MATCH(B785,Historical!$B$7:$B$1403,0))/INDEX(Historical!$D$7:$D$1379,MATCH(B785,Historical!$B$7:$B$1403,0))-1)*100)</f>
        <v>19.999999999999996</v>
      </c>
      <c r="T785" s="721">
        <f>IF(INDEX(Historical!$F$7:$F$1372,MATCH(B785,Historical!$B$7:$B$1403,0))=0,"n/a",((INDEX(Historical!$C$7:$C$1381,MATCH(B785,Historical!$B$7:$B$1403,0))/INDEX(Historical!$F$7:$F$1372,MATCH(B785,Historical!$B$7:$B$1403,0)))^(1/3)-1)*100)</f>
        <v>17.485204030911451</v>
      </c>
      <c r="U785" s="721">
        <f>IF(INDEX(Historical!$H$7:$H$1372,MATCH(B785,Historical!$B$7:$B$1403,0))=0,"n/a",((INDEX(Historical!$C$7:$C$1381,MATCH(B785,Historical!$B$7:$B$1403,0))/INDEX(Historical!$H$7:$H$1372,MATCH(B785,Historical!$B$7:$B$1403,0)))^(1/5)-1)*100)</f>
        <v>14.869835499703509</v>
      </c>
      <c r="V785" s="721" t="str">
        <f>IF(INDEX(Historical!$O$7:$O$1372,MATCH(B785,Historical!$B$7:$B$1403,0))=0,"n/a",((INDEX(Historical!$C$7:$C$1381,MATCH(B785,Historical!$B$7:$B$1403,0))/INDEX(Historical!$O$7:$O$1372,MATCH(B785,Historical!$B$7:$B$1403,0)))^(1/10)-1)*100)</f>
        <v>n/a</v>
      </c>
      <c r="W785" s="722" t="str">
        <f t="shared" si="210"/>
        <v>n/a</v>
      </c>
      <c r="X785" s="723">
        <f t="shared" si="211"/>
        <v>1.0398486363429027</v>
      </c>
      <c r="Y785" s="900"/>
      <c r="Z785" s="669">
        <f t="shared" si="212"/>
        <v>52.863436123348016</v>
      </c>
      <c r="AA785" s="910">
        <f t="shared" si="213"/>
        <v>24.766519823788546</v>
      </c>
      <c r="AB785" s="911">
        <v>12</v>
      </c>
      <c r="AC785" s="889">
        <v>2.27</v>
      </c>
      <c r="AD785" s="889">
        <v>2.5</v>
      </c>
      <c r="AE785" s="889">
        <v>1.48</v>
      </c>
      <c r="AF785" s="889">
        <v>4.38</v>
      </c>
      <c r="AG785" s="889">
        <v>16.7</v>
      </c>
      <c r="AH785" s="889">
        <v>22.5</v>
      </c>
      <c r="AI785" s="889">
        <v>9.2899999999999991</v>
      </c>
      <c r="AJ785" s="889">
        <v>14.299999999999999</v>
      </c>
      <c r="AK785" s="889">
        <v>9.91</v>
      </c>
      <c r="AL785" s="902">
        <v>3910</v>
      </c>
      <c r="AM785" s="896">
        <v>5.8999999999999995</v>
      </c>
      <c r="AN785" s="889">
        <v>0</v>
      </c>
      <c r="AO785" s="762">
        <f t="shared" si="214"/>
        <v>-7.7622126058353054</v>
      </c>
      <c r="AP785" s="763">
        <f t="shared" si="215"/>
        <v>17.00430721795324</v>
      </c>
      <c r="AQ785" s="912">
        <f t="shared" si="216"/>
        <v>119.57267268562445</v>
      </c>
      <c r="AR785" s="669">
        <f>INDEX(Historical!$C$7:$C$1381,MATCH(B785,Historical!$B$7:$B$1403,0))*IF(AH785="n/a",1.03,IF(AH785&lt;0,1.01,IF(AH785&gt;10,1.1,(1+AH785/100))))</f>
        <v>1.32</v>
      </c>
      <c r="AS785" s="910">
        <f t="shared" si="217"/>
        <v>1.442628</v>
      </c>
      <c r="AT785" s="910">
        <f t="shared" si="206"/>
        <v>1.5855924347999999</v>
      </c>
      <c r="AU785" s="910">
        <f t="shared" si="206"/>
        <v>1.7427246450886797</v>
      </c>
      <c r="AV785" s="910">
        <f t="shared" si="206"/>
        <v>1.9154286574169679</v>
      </c>
      <c r="AW785" s="669">
        <f t="shared" si="218"/>
        <v>8.0063737373056476</v>
      </c>
      <c r="AX785" s="770">
        <f t="shared" si="219"/>
        <v>14.241148590013603</v>
      </c>
      <c r="AY785" s="959">
        <v>0.54</v>
      </c>
      <c r="AZ785" s="896">
        <v>18.310000000000002</v>
      </c>
      <c r="BA785" s="896">
        <v>-22.439999999999998</v>
      </c>
      <c r="BB785" s="896">
        <v>-6.5600000000000005</v>
      </c>
      <c r="BC785" s="896">
        <v>1.49</v>
      </c>
      <c r="BD785" s="932"/>
      <c r="BE785" s="641">
        <v>2011</v>
      </c>
      <c r="BF785" s="922">
        <f t="shared" si="220"/>
        <v>0</v>
      </c>
      <c r="BG785" s="906">
        <v>8.6999999999999993</v>
      </c>
    </row>
    <row r="786" spans="1:59" s="887" customFormat="1" ht="12.75" customHeight="1" x14ac:dyDescent="0.2">
      <c r="A786" s="895" t="s">
        <v>1731</v>
      </c>
      <c r="B786" s="899" t="s">
        <v>1732</v>
      </c>
      <c r="C786" s="957" t="s">
        <v>108</v>
      </c>
      <c r="D786" s="957" t="s">
        <v>4355</v>
      </c>
      <c r="E786" s="754">
        <v>8</v>
      </c>
      <c r="F786" s="1235">
        <v>596</v>
      </c>
      <c r="G786" s="1235" t="s">
        <v>106</v>
      </c>
      <c r="H786" s="1235" t="s">
        <v>106</v>
      </c>
      <c r="I786" s="898">
        <v>63</v>
      </c>
      <c r="J786" s="669">
        <f t="shared" si="207"/>
        <v>1.9682539682539684</v>
      </c>
      <c r="K786" s="901">
        <v>0.62</v>
      </c>
      <c r="L786" s="911">
        <v>2</v>
      </c>
      <c r="M786" s="660">
        <f t="shared" si="208"/>
        <v>1.24</v>
      </c>
      <c r="N786" s="894" t="s">
        <v>611</v>
      </c>
      <c r="O786" s="756">
        <v>0.6</v>
      </c>
      <c r="P786" s="885">
        <v>43749</v>
      </c>
      <c r="Q786" s="885">
        <v>43769</v>
      </c>
      <c r="R786" s="660">
        <f t="shared" si="209"/>
        <v>3.3333333333333366</v>
      </c>
      <c r="S786" s="721">
        <f>IF(INDEX(Historical!$D$7:$D$1379,MATCH(B786,Historical!$B$7:$B$1403,0))=0,"n/a",(INDEX(Historical!$C$7:$C$1381,MATCH(B786,Historical!$B$7:$B$1403,0))/INDEX(Historical!$D$7:$D$1379,MATCH(B786,Historical!$B$7:$B$1403,0))-1)*100)</f>
        <v>9.9099099099098975</v>
      </c>
      <c r="T786" s="721">
        <f>IF(INDEX(Historical!$F$7:$F$1372,MATCH(B786,Historical!$B$7:$B$1403,0))=0,"n/a",((INDEX(Historical!$C$7:$C$1381,MATCH(B786,Historical!$B$7:$B$1403,0))/INDEX(Historical!$F$7:$F$1372,MATCH(B786,Historical!$B$7:$B$1403,0)))^(1/3)-1)*100)</f>
        <v>10.67234370322312</v>
      </c>
      <c r="U786" s="721">
        <f>IF(INDEX(Historical!$H$7:$H$1372,MATCH(B786,Historical!$B$7:$B$1403,0))=0,"n/a",((INDEX(Historical!$C$7:$C$1381,MATCH(B786,Historical!$B$7:$B$1403,0))/INDEX(Historical!$H$7:$H$1372,MATCH(B786,Historical!$B$7:$B$1403,0)))^(1/5)-1)*100)</f>
        <v>13.419909079131598</v>
      </c>
      <c r="V786" s="721" t="str">
        <f>IF(INDEX(Historical!$O$7:$O$1372,MATCH(B786,Historical!$B$7:$B$1403,0))=0,"n/a",((INDEX(Historical!$C$7:$C$1381,MATCH(B786,Historical!$B$7:$B$1403,0))/INDEX(Historical!$O$7:$O$1372,MATCH(B786,Historical!$B$7:$B$1403,0)))^(1/10)-1)*100)</f>
        <v>n/a</v>
      </c>
      <c r="W786" s="722" t="str">
        <f t="shared" si="210"/>
        <v>n/a</v>
      </c>
      <c r="X786" s="723" t="str">
        <f t="shared" si="211"/>
        <v>n/a</v>
      </c>
      <c r="Y786" s="900"/>
      <c r="Z786" s="669" t="str">
        <f t="shared" si="212"/>
        <v>n/a</v>
      </c>
      <c r="AA786" s="910" t="str">
        <f t="shared" si="213"/>
        <v>n/a</v>
      </c>
      <c r="AB786" s="911">
        <v>12</v>
      </c>
      <c r="AC786" s="889" t="s">
        <v>136</v>
      </c>
      <c r="AD786" s="889" t="s">
        <v>136</v>
      </c>
      <c r="AE786" s="889" t="s">
        <v>136</v>
      </c>
      <c r="AF786" s="889" t="s">
        <v>136</v>
      </c>
      <c r="AG786" s="889" t="s">
        <v>136</v>
      </c>
      <c r="AH786" s="889" t="s">
        <v>136</v>
      </c>
      <c r="AI786" s="889" t="s">
        <v>136</v>
      </c>
      <c r="AJ786" s="889" t="s">
        <v>136</v>
      </c>
      <c r="AK786" s="889" t="s">
        <v>136</v>
      </c>
      <c r="AL786" s="902" t="s">
        <v>136</v>
      </c>
      <c r="AM786" s="896" t="s">
        <v>136</v>
      </c>
      <c r="AN786" s="889" t="s">
        <v>136</v>
      </c>
      <c r="AO786" s="762" t="str">
        <f t="shared" si="214"/>
        <v>n/a</v>
      </c>
      <c r="AP786" s="763">
        <f t="shared" si="215"/>
        <v>15.388163047385566</v>
      </c>
      <c r="AQ786" s="912" t="str">
        <f t="shared" si="216"/>
        <v>n/a</v>
      </c>
      <c r="AR786" s="669">
        <f>INDEX(Historical!$C$7:$C$1381,MATCH(B786,Historical!$B$7:$B$1403,0))*IF(AH786="n/a",1.03,IF(AH786&lt;0,1.01,IF(AH786&gt;10,1.1,(1+AH786/100))))</f>
        <v>1.2565999999999999</v>
      </c>
      <c r="AS786" s="910">
        <f t="shared" si="217"/>
        <v>1.2942979999999999</v>
      </c>
      <c r="AT786" s="910">
        <f t="shared" si="206"/>
        <v>1.3331269399999999</v>
      </c>
      <c r="AU786" s="910">
        <f t="shared" si="206"/>
        <v>1.3731207481999999</v>
      </c>
      <c r="AV786" s="910">
        <f t="shared" si="206"/>
        <v>1.414314370646</v>
      </c>
      <c r="AW786" s="669">
        <f t="shared" si="218"/>
        <v>6.6714600588459998</v>
      </c>
      <c r="AX786" s="770">
        <f t="shared" si="219"/>
        <v>10.589619141025397</v>
      </c>
      <c r="AY786" s="959" t="s">
        <v>136</v>
      </c>
      <c r="AZ786" s="896" t="s">
        <v>136</v>
      </c>
      <c r="BA786" s="896" t="s">
        <v>136</v>
      </c>
      <c r="BB786" s="896" t="s">
        <v>136</v>
      </c>
      <c r="BC786" s="896" t="s">
        <v>136</v>
      </c>
      <c r="BD786" s="932" t="s">
        <v>4281</v>
      </c>
      <c r="BE786" s="641">
        <v>2012</v>
      </c>
      <c r="BF786" s="922">
        <f t="shared" si="220"/>
        <v>0</v>
      </c>
      <c r="BG786" s="906" t="s">
        <v>136</v>
      </c>
    </row>
    <row r="787" spans="1:59" s="887" customFormat="1" ht="12.75" customHeight="1" x14ac:dyDescent="0.2">
      <c r="A787" s="887" t="s">
        <v>169</v>
      </c>
      <c r="B787" s="899" t="s">
        <v>170</v>
      </c>
      <c r="C787" s="957" t="s">
        <v>108</v>
      </c>
      <c r="D787" s="957" t="s">
        <v>4355</v>
      </c>
      <c r="E787" s="754">
        <v>30</v>
      </c>
      <c r="F787" s="1235">
        <v>92</v>
      </c>
      <c r="G787" s="1207" t="s">
        <v>106</v>
      </c>
      <c r="H787" s="1207" t="s">
        <v>106</v>
      </c>
      <c r="I787" s="898">
        <v>35.36</v>
      </c>
      <c r="J787" s="669">
        <f t="shared" si="207"/>
        <v>3.5067873303167421</v>
      </c>
      <c r="K787" s="901">
        <v>0.31</v>
      </c>
      <c r="L787" s="911">
        <v>4</v>
      </c>
      <c r="M787" s="660">
        <f t="shared" si="208"/>
        <v>1.24</v>
      </c>
      <c r="N787" s="894" t="s">
        <v>171</v>
      </c>
      <c r="O787" s="760">
        <v>0.25</v>
      </c>
      <c r="P787" s="885">
        <v>43828</v>
      </c>
      <c r="Q787" s="885">
        <v>43844</v>
      </c>
      <c r="R787" s="660">
        <f t="shared" si="209"/>
        <v>24</v>
      </c>
      <c r="S787" s="721">
        <f>IF(INDEX(Historical!$D$7:$D$1379,MATCH(B787,Historical!$B$7:$B$1403,0))=0,"n/a",(INDEX(Historical!$C$7:$C$1381,MATCH(B787,Historical!$B$7:$B$1403,0))/INDEX(Historical!$D$7:$D$1379,MATCH(B787,Historical!$B$7:$B$1403,0))-1)*100)</f>
        <v>1.0101010101010166</v>
      </c>
      <c r="T787" s="721">
        <f>IF(INDEX(Historical!$F$7:$F$1372,MATCH(B787,Historical!$B$7:$B$1403,0))=0,"n/a",((INDEX(Historical!$C$7:$C$1381,MATCH(B787,Historical!$B$7:$B$1403,0))/INDEX(Historical!$F$7:$F$1372,MATCH(B787,Historical!$B$7:$B$1403,0)))^(1/3)-1)*100)</f>
        <v>1.0204786449813152</v>
      </c>
      <c r="U787" s="721">
        <f>IF(INDEX(Historical!$H$7:$H$1372,MATCH(B787,Historical!$B$7:$B$1403,0))=0,"n/a",((INDEX(Historical!$C$7:$C$1381,MATCH(B787,Historical!$B$7:$B$1403,0))/INDEX(Historical!$H$7:$H$1372,MATCH(B787,Historical!$B$7:$B$1403,0)))^(1/5)-1)*100)</f>
        <v>1.0311459317936089</v>
      </c>
      <c r="V787" s="721">
        <f>IF(INDEX(Historical!$O$7:$O$1372,MATCH(B787,Historical!$B$7:$B$1403,0))=0,"n/a",((INDEX(Historical!$C$7:$C$1381,MATCH(B787,Historical!$B$7:$B$1403,0))/INDEX(Historical!$O$7:$O$1372,MATCH(B787,Historical!$B$7:$B$1403,0)))^(1/10)-1)*100)</f>
        <v>1.0591751203291366</v>
      </c>
      <c r="W787" s="722">
        <f t="shared" si="210"/>
        <v>0.97353677593293764</v>
      </c>
      <c r="X787" s="723" t="str">
        <f t="shared" si="211"/>
        <v>n/a</v>
      </c>
      <c r="Y787" s="964" t="s">
        <v>4455</v>
      </c>
      <c r="Z787" s="669" t="str">
        <f t="shared" si="212"/>
        <v>n/a</v>
      </c>
      <c r="AA787" s="910" t="str">
        <f t="shared" si="213"/>
        <v>n/a</v>
      </c>
      <c r="AB787" s="911">
        <v>12</v>
      </c>
      <c r="AC787" s="889" t="s">
        <v>136</v>
      </c>
      <c r="AD787" s="889" t="s">
        <v>136</v>
      </c>
      <c r="AE787" s="889" t="s">
        <v>136</v>
      </c>
      <c r="AF787" s="889" t="s">
        <v>136</v>
      </c>
      <c r="AG787" s="889" t="s">
        <v>136</v>
      </c>
      <c r="AH787" s="889" t="s">
        <v>136</v>
      </c>
      <c r="AI787" s="889" t="s">
        <v>136</v>
      </c>
      <c r="AJ787" s="889" t="s">
        <v>136</v>
      </c>
      <c r="AK787" s="889" t="s">
        <v>136</v>
      </c>
      <c r="AL787" s="902" t="s">
        <v>136</v>
      </c>
      <c r="AM787" s="896" t="s">
        <v>136</v>
      </c>
      <c r="AN787" s="889" t="s">
        <v>136</v>
      </c>
      <c r="AO787" s="762" t="str">
        <f t="shared" si="214"/>
        <v>n/a</v>
      </c>
      <c r="AP787" s="763">
        <f t="shared" si="215"/>
        <v>4.537933262110351</v>
      </c>
      <c r="AQ787" s="912" t="str">
        <f t="shared" si="216"/>
        <v>n/a</v>
      </c>
      <c r="AR787" s="669">
        <f>INDEX(Historical!$C$7:$C$1381,MATCH(B787,Historical!$B$7:$B$1403,0))*IF(AH787="n/a",1.03,IF(AH787&lt;0,1.01,IF(AH787&gt;10,1.1,(1+AH787/100))))</f>
        <v>1.03</v>
      </c>
      <c r="AS787" s="910">
        <f t="shared" si="217"/>
        <v>1.0609</v>
      </c>
      <c r="AT787" s="910">
        <f t="shared" ref="AT787:AV806" si="221">IF($AK787="n/a",1.03*AS787,IF($AK787&lt;0,1.01*AS787,IF($AK787&gt;10,1.1*AS787,(1+$AK787/100)*AS787)))</f>
        <v>1.092727</v>
      </c>
      <c r="AU787" s="910">
        <f t="shared" si="221"/>
        <v>1.1255088100000001</v>
      </c>
      <c r="AV787" s="910">
        <f t="shared" si="221"/>
        <v>1.1592740743000001</v>
      </c>
      <c r="AW787" s="669">
        <f t="shared" si="218"/>
        <v>5.4684098842999997</v>
      </c>
      <c r="AX787" s="770">
        <f t="shared" si="219"/>
        <v>15.464960080033935</v>
      </c>
      <c r="AY787" s="959" t="s">
        <v>136</v>
      </c>
      <c r="AZ787" s="896" t="s">
        <v>136</v>
      </c>
      <c r="BA787" s="896" t="s">
        <v>136</v>
      </c>
      <c r="BB787" s="896" t="s">
        <v>136</v>
      </c>
      <c r="BC787" s="896" t="s">
        <v>136</v>
      </c>
      <c r="BD787" s="932" t="s">
        <v>4281</v>
      </c>
      <c r="BE787" s="641">
        <v>1992</v>
      </c>
      <c r="BF787" s="922">
        <f t="shared" si="220"/>
        <v>2</v>
      </c>
      <c r="BG787" s="906" t="s">
        <v>136</v>
      </c>
    </row>
    <row r="788" spans="1:59" s="887" customFormat="1" ht="12.75" customHeight="1" x14ac:dyDescent="0.2">
      <c r="A788" s="895" t="s">
        <v>836</v>
      </c>
      <c r="B788" s="899" t="s">
        <v>837</v>
      </c>
      <c r="C788" s="957" t="s">
        <v>4335</v>
      </c>
      <c r="D788" s="957" t="s">
        <v>4336</v>
      </c>
      <c r="E788" s="754">
        <v>26</v>
      </c>
      <c r="F788" s="1235">
        <v>128</v>
      </c>
      <c r="G788" s="1235" t="s">
        <v>37</v>
      </c>
      <c r="H788" s="1235" t="s">
        <v>106</v>
      </c>
      <c r="I788" s="889">
        <v>20.61</v>
      </c>
      <c r="J788" s="669">
        <f t="shared" si="207"/>
        <v>5.4342552159146056</v>
      </c>
      <c r="K788" s="908">
        <v>0.28000000000000003</v>
      </c>
      <c r="L788" s="911">
        <v>4</v>
      </c>
      <c r="M788" s="660">
        <f t="shared" si="208"/>
        <v>1.1200000000000001</v>
      </c>
      <c r="N788" s="894" t="s">
        <v>425</v>
      </c>
      <c r="O788" s="757">
        <v>0.27500000000000002</v>
      </c>
      <c r="P788" s="885">
        <v>43831</v>
      </c>
      <c r="Q788" s="885">
        <v>43846</v>
      </c>
      <c r="R788" s="660">
        <f t="shared" si="209"/>
        <v>1.8181818181818195</v>
      </c>
      <c r="S788" s="721">
        <f>IF(INDEX(Historical!$D$7:$D$1379,MATCH(B788,Historical!$B$7:$B$1403,0))=0,"n/a",(INDEX(Historical!$C$7:$C$1381,MATCH(B788,Historical!$B$7:$B$1403,0))/INDEX(Historical!$D$7:$D$1379,MATCH(B788,Historical!$B$7:$B$1403,0))-1)*100)</f>
        <v>1.8518518518518601</v>
      </c>
      <c r="T788" s="721">
        <f>IF(INDEX(Historical!$F$7:$F$1372,MATCH(B788,Historical!$B$7:$B$1403,0))=0,"n/a",((INDEX(Historical!$C$7:$C$1381,MATCH(B788,Historical!$B$7:$B$1403,0))/INDEX(Historical!$F$7:$F$1372,MATCH(B788,Historical!$B$7:$B$1403,0)))^(1/3)-1)*100)</f>
        <v>1.8872362595751646</v>
      </c>
      <c r="U788" s="721">
        <f>IF(INDEX(Historical!$H$7:$H$1372,MATCH(B788,Historical!$B$7:$B$1403,0))=0,"n/a",((INDEX(Historical!$C$7:$C$1381,MATCH(B788,Historical!$B$7:$B$1403,0))/INDEX(Historical!$H$7:$H$1372,MATCH(B788,Historical!$B$7:$B$1403,0)))^(1/5)-1)*100)</f>
        <v>1.7218528695015278</v>
      </c>
      <c r="V788" s="721">
        <f>IF(INDEX(Historical!$O$7:$O$1372,MATCH(B788,Historical!$B$7:$B$1403,0))=0,"n/a",((INDEX(Historical!$C$7:$C$1381,MATCH(B788,Historical!$B$7:$B$1403,0))/INDEX(Historical!$O$7:$O$1372,MATCH(B788,Historical!$B$7:$B$1403,0)))^(1/10)-1)*100)</f>
        <v>1.370629917797217</v>
      </c>
      <c r="W788" s="722">
        <f t="shared" si="210"/>
        <v>1.2562492961402538</v>
      </c>
      <c r="X788" s="723" t="str">
        <f t="shared" si="211"/>
        <v>n/a</v>
      </c>
      <c r="Y788" s="697" t="s">
        <v>3985</v>
      </c>
      <c r="Z788" s="669">
        <f t="shared" si="212"/>
        <v>196.49122807017548</v>
      </c>
      <c r="AA788" s="910">
        <f t="shared" si="213"/>
        <v>36.15789473684211</v>
      </c>
      <c r="AB788" s="911">
        <v>10</v>
      </c>
      <c r="AC788" s="889">
        <v>0.56999999999999995</v>
      </c>
      <c r="AD788" s="889">
        <v>4.54</v>
      </c>
      <c r="AE788" s="889">
        <v>5.69</v>
      </c>
      <c r="AF788" s="889">
        <v>2.2200000000000002</v>
      </c>
      <c r="AG788" s="889">
        <v>6</v>
      </c>
      <c r="AH788" s="889">
        <v>-13.100000000000001</v>
      </c>
      <c r="AI788" s="889">
        <v>7.95</v>
      </c>
      <c r="AJ788" s="889">
        <v>-13.200000000000001</v>
      </c>
      <c r="AK788" s="889">
        <v>8</v>
      </c>
      <c r="AL788" s="902">
        <v>782.97</v>
      </c>
      <c r="AM788" s="896">
        <v>1.0999999999999999</v>
      </c>
      <c r="AN788" s="889">
        <v>1.08</v>
      </c>
      <c r="AO788" s="762">
        <f t="shared" si="214"/>
        <v>-29.001786651425977</v>
      </c>
      <c r="AP788" s="763">
        <f t="shared" si="215"/>
        <v>7.1561080854161334</v>
      </c>
      <c r="AQ788" s="912">
        <f t="shared" si="216"/>
        <v>88.880357564475759</v>
      </c>
      <c r="AR788" s="669">
        <f>INDEX(Historical!$C$7:$C$1381,MATCH(B788,Historical!$B$7:$B$1403,0))*IF(AH788="n/a",1.03,IF(AH788&lt;0,1.01,IF(AH788&gt;10,1.1,(1+AH788/100))))</f>
        <v>1.1110000000000002</v>
      </c>
      <c r="AS788" s="910">
        <f t="shared" si="217"/>
        <v>1.1993245000000001</v>
      </c>
      <c r="AT788" s="910">
        <f t="shared" si="221"/>
        <v>1.2952704600000002</v>
      </c>
      <c r="AU788" s="910">
        <f t="shared" si="221"/>
        <v>1.3988920968000003</v>
      </c>
      <c r="AV788" s="910">
        <f t="shared" si="221"/>
        <v>1.5108034645440003</v>
      </c>
      <c r="AW788" s="669">
        <f t="shared" si="218"/>
        <v>6.5152905213440011</v>
      </c>
      <c r="AX788" s="770">
        <f t="shared" si="219"/>
        <v>31.612278123939841</v>
      </c>
      <c r="AY788" s="959">
        <v>0.54</v>
      </c>
      <c r="AZ788" s="896">
        <v>4.33</v>
      </c>
      <c r="BA788" s="896">
        <v>-17.16</v>
      </c>
      <c r="BB788" s="896">
        <v>-12.67</v>
      </c>
      <c r="BC788" s="896">
        <v>-9.85</v>
      </c>
      <c r="BD788" s="932"/>
      <c r="BE788" s="641">
        <v>1995</v>
      </c>
      <c r="BF788" s="922">
        <f t="shared" si="220"/>
        <v>2</v>
      </c>
      <c r="BG788" s="906">
        <v>2.1999999999999997</v>
      </c>
    </row>
    <row r="789" spans="1:59" s="887" customFormat="1" ht="12.75" customHeight="1" x14ac:dyDescent="0.2">
      <c r="A789" s="895" t="s">
        <v>2918</v>
      </c>
      <c r="B789" s="899" t="s">
        <v>2919</v>
      </c>
      <c r="C789" s="957" t="s">
        <v>108</v>
      </c>
      <c r="D789" s="957" t="s">
        <v>4355</v>
      </c>
      <c r="E789" s="754">
        <v>6</v>
      </c>
      <c r="F789" s="1235">
        <v>787</v>
      </c>
      <c r="G789" s="1235" t="s">
        <v>106</v>
      </c>
      <c r="H789" s="1235" t="s">
        <v>106</v>
      </c>
      <c r="I789" s="898">
        <v>13.86</v>
      </c>
      <c r="J789" s="669">
        <f t="shared" si="207"/>
        <v>4.0404040404040407</v>
      </c>
      <c r="K789" s="901">
        <v>0.14000000000000001</v>
      </c>
      <c r="L789" s="911">
        <v>4</v>
      </c>
      <c r="M789" s="660">
        <f t="shared" si="208"/>
        <v>0.56000000000000005</v>
      </c>
      <c r="N789" s="894" t="s">
        <v>326</v>
      </c>
      <c r="O789" s="756">
        <v>0.13750000000000001</v>
      </c>
      <c r="P789" s="885">
        <v>43807</v>
      </c>
      <c r="Q789" s="885">
        <v>43818</v>
      </c>
      <c r="R789" s="660">
        <f t="shared" si="209"/>
        <v>1.8181818181818195</v>
      </c>
      <c r="S789" s="721">
        <f>IF(INDEX(Historical!$D$7:$D$1379,MATCH(B789,Historical!$B$7:$B$1403,0))=0,"n/a",(INDEX(Historical!$C$7:$C$1381,MATCH(B789,Historical!$B$7:$B$1403,0))/INDEX(Historical!$D$7:$D$1379,MATCH(B789,Historical!$B$7:$B$1403,0))-1)*100)</f>
        <v>4.8076923076923128</v>
      </c>
      <c r="T789" s="721">
        <f>IF(INDEX(Historical!$F$7:$F$1372,MATCH(B789,Historical!$B$7:$B$1403,0))=0,"n/a",((INDEX(Historical!$C$7:$C$1381,MATCH(B789,Historical!$B$7:$B$1403,0))/INDEX(Historical!$F$7:$F$1372,MATCH(B789,Historical!$B$7:$B$1403,0)))^(1/3)-1)*100)</f>
        <v>9.0726179851174038</v>
      </c>
      <c r="U789" s="721">
        <f>IF(INDEX(Historical!$H$7:$H$1372,MATCH(B789,Historical!$B$7:$B$1403,0))=0,"n/a",((INDEX(Historical!$C$7:$C$1381,MATCH(B789,Historical!$B$7:$B$1403,0))/INDEX(Historical!$H$7:$H$1372,MATCH(B789,Historical!$B$7:$B$1403,0)))^(1/5)-1)*100)</f>
        <v>10.554522330964854</v>
      </c>
      <c r="V789" s="721">
        <f>IF(INDEX(Historical!$O$7:$O$1372,MATCH(B789,Historical!$B$7:$B$1403,0))=0,"n/a",((INDEX(Historical!$C$7:$C$1381,MATCH(B789,Historical!$B$7:$B$1403,0))/INDEX(Historical!$O$7:$O$1372,MATCH(B789,Historical!$B$7:$B$1403,0)))^(1/10)-1)*100)</f>
        <v>-0.2711416359139629</v>
      </c>
      <c r="W789" s="722" t="str">
        <f t="shared" si="210"/>
        <v>n/a</v>
      </c>
      <c r="X789" s="723">
        <f t="shared" si="211"/>
        <v>1.134894874297296</v>
      </c>
      <c r="Y789" s="682"/>
      <c r="Z789" s="669">
        <f t="shared" si="212"/>
        <v>57.142857142857153</v>
      </c>
      <c r="AA789" s="910">
        <f t="shared" si="213"/>
        <v>14.142857142857142</v>
      </c>
      <c r="AB789" s="911">
        <v>12</v>
      </c>
      <c r="AC789" s="889">
        <v>0.98</v>
      </c>
      <c r="AD789" s="889">
        <v>0.87</v>
      </c>
      <c r="AE789" s="889">
        <v>3.2</v>
      </c>
      <c r="AF789" s="889">
        <v>1.27</v>
      </c>
      <c r="AG789" s="889">
        <v>8.7999999999999989</v>
      </c>
      <c r="AH789" s="889">
        <v>12.2</v>
      </c>
      <c r="AI789" s="889">
        <v>10.69</v>
      </c>
      <c r="AJ789" s="889">
        <v>9.3000000000000007</v>
      </c>
      <c r="AK789" s="889">
        <v>16.3</v>
      </c>
      <c r="AL789" s="902">
        <v>82.99</v>
      </c>
      <c r="AM789" s="896">
        <v>5.7</v>
      </c>
      <c r="AN789" s="889">
        <v>0.39</v>
      </c>
      <c r="AO789" s="762">
        <f t="shared" si="214"/>
        <v>0.45206922851175335</v>
      </c>
      <c r="AP789" s="763">
        <f t="shared" si="215"/>
        <v>14.594926371368896</v>
      </c>
      <c r="AQ789" s="912">
        <f t="shared" si="216"/>
        <v>-10.653163778132901</v>
      </c>
      <c r="AR789" s="669">
        <f>INDEX(Historical!$C$7:$C$1381,MATCH(B789,Historical!$B$7:$B$1403,0))*IF(AH789="n/a",1.03,IF(AH789&lt;0,1.01,IF(AH789&gt;10,1.1,(1+AH789/100))))</f>
        <v>0.59950000000000014</v>
      </c>
      <c r="AS789" s="910">
        <f t="shared" si="217"/>
        <v>0.6594500000000002</v>
      </c>
      <c r="AT789" s="910">
        <f t="shared" si="221"/>
        <v>0.72539500000000023</v>
      </c>
      <c r="AU789" s="910">
        <f t="shared" si="221"/>
        <v>0.79793450000000032</v>
      </c>
      <c r="AV789" s="910">
        <f t="shared" si="221"/>
        <v>0.87772795000000048</v>
      </c>
      <c r="AW789" s="669">
        <f t="shared" si="218"/>
        <v>3.6600074500000015</v>
      </c>
      <c r="AX789" s="770">
        <f t="shared" si="219"/>
        <v>26.406980158730171</v>
      </c>
      <c r="AY789" s="959">
        <v>0.19</v>
      </c>
      <c r="AZ789" s="896">
        <v>35.17</v>
      </c>
      <c r="BA789" s="896">
        <v>-10.96</v>
      </c>
      <c r="BB789" s="896">
        <v>-1.4200000000000002</v>
      </c>
      <c r="BC789" s="896">
        <v>13.33</v>
      </c>
      <c r="BD789" s="932"/>
      <c r="BE789" s="641">
        <v>2014</v>
      </c>
      <c r="BF789" s="922">
        <f t="shared" si="220"/>
        <v>0</v>
      </c>
      <c r="BG789" s="906">
        <v>0.8</v>
      </c>
    </row>
    <row r="790" spans="1:59" s="887" customFormat="1" ht="12.75" customHeight="1" x14ac:dyDescent="0.2">
      <c r="A790" s="905" t="s">
        <v>4593</v>
      </c>
      <c r="B790" s="899" t="s">
        <v>4553</v>
      </c>
      <c r="C790" s="957" t="s">
        <v>4335</v>
      </c>
      <c r="D790" s="957" t="s">
        <v>4336</v>
      </c>
      <c r="E790" s="754">
        <v>5</v>
      </c>
      <c r="F790" s="1235">
        <v>857</v>
      </c>
      <c r="G790" s="1115" t="s">
        <v>106</v>
      </c>
      <c r="H790" s="1115" t="s">
        <v>106</v>
      </c>
      <c r="I790" s="898">
        <v>16.829999999999998</v>
      </c>
      <c r="J790" s="669">
        <f t="shared" si="207"/>
        <v>5.9417706476530014</v>
      </c>
      <c r="K790" s="901">
        <v>0.25</v>
      </c>
      <c r="L790" s="911">
        <v>4</v>
      </c>
      <c r="M790" s="660">
        <f t="shared" si="208"/>
        <v>1</v>
      </c>
      <c r="N790" s="894" t="s">
        <v>458</v>
      </c>
      <c r="O790" s="756">
        <v>0.245</v>
      </c>
      <c r="P790" s="885" t="s">
        <v>4564</v>
      </c>
      <c r="Q790" s="885" t="s">
        <v>4567</v>
      </c>
      <c r="R790" s="660">
        <f t="shared" si="209"/>
        <v>2.0408163265306141</v>
      </c>
      <c r="S790" s="721">
        <f>IF(INDEX(Historical!$D$7:$D$1379,MATCH(B790,Historical!$B$7:$B$1403,0))=0,"n/a",(INDEX(Historical!$C$7:$C$1381,MATCH(B790,Historical!$B$7:$B$1403,0))/INDEX(Historical!$D$7:$D$1379,MATCH(B790,Historical!$B$7:$B$1403,0))-1)*100)</f>
        <v>2.0833333333333259</v>
      </c>
      <c r="T790" s="721">
        <f>IF(INDEX(Historical!$F$7:$F$1372,MATCH(B790,Historical!$B$7:$B$1403,0))=0,"n/a",((INDEX(Historical!$C$7:$C$1381,MATCH(B790,Historical!$B$7:$B$1403,0))/INDEX(Historical!$F$7:$F$1372,MATCH(B790,Historical!$B$7:$B$1403,0)))^(1/3)-1)*100)</f>
        <v>2.1282952880393058</v>
      </c>
      <c r="U790" s="721">
        <f>IF(INDEX(Historical!$H$7:$H$1372,MATCH(B790,Historical!$B$7:$B$1403,0))=0,"n/a",((INDEX(Historical!$C$7:$C$1381,MATCH(B790,Historical!$B$7:$B$1403,0))/INDEX(Historical!$H$7:$H$1372,MATCH(B790,Historical!$B$7:$B$1403,0)))^(1/5)-1)*100)</f>
        <v>1.7177425634888444</v>
      </c>
      <c r="V790" s="721">
        <f>IF(INDEX(Historical!$O$7:$O$1372,MATCH(B790,Historical!$B$7:$B$1403,0))=0,"n/a",((INDEX(Historical!$C$7:$C$1381,MATCH(B790,Historical!$B$7:$B$1403,0))/INDEX(Historical!$O$7:$O$1372,MATCH(B790,Historical!$B$7:$B$1403,0)))^(1/10)-1)*100)</f>
        <v>1.1977093777201464</v>
      </c>
      <c r="W790" s="722">
        <f t="shared" si="210"/>
        <v>1.4341897921502351</v>
      </c>
      <c r="X790" s="723" t="str">
        <f t="shared" si="211"/>
        <v>n/a</v>
      </c>
      <c r="Y790" s="900"/>
      <c r="Z790" s="669">
        <f t="shared" si="212"/>
        <v>175.43859649122808</v>
      </c>
      <c r="AA790" s="910">
        <f t="shared" si="213"/>
        <v>29.526315789473685</v>
      </c>
      <c r="AB790" s="911">
        <v>10</v>
      </c>
      <c r="AC790" s="889">
        <v>0.56999999999999995</v>
      </c>
      <c r="AD790" s="889" t="s">
        <v>136</v>
      </c>
      <c r="AE790" s="889">
        <v>1.21</v>
      </c>
      <c r="AF790" s="889">
        <v>1.81</v>
      </c>
      <c r="AG790" s="889" t="s">
        <v>136</v>
      </c>
      <c r="AH790" s="889" t="s">
        <v>136</v>
      </c>
      <c r="AI790" s="889" t="s">
        <v>136</v>
      </c>
      <c r="AJ790" s="889" t="s">
        <v>136</v>
      </c>
      <c r="AK790" s="889" t="s">
        <v>136</v>
      </c>
      <c r="AL790" s="902">
        <v>167.67</v>
      </c>
      <c r="AM790" s="896">
        <v>77.58</v>
      </c>
      <c r="AN790" s="889" t="s">
        <v>136</v>
      </c>
      <c r="AO790" s="762">
        <f t="shared" si="214"/>
        <v>-21.866802578331839</v>
      </c>
      <c r="AP790" s="763">
        <f t="shared" si="215"/>
        <v>7.6595132111418458</v>
      </c>
      <c r="AQ790" s="912">
        <f t="shared" si="216"/>
        <v>54.117749470183931</v>
      </c>
      <c r="AR790" s="669">
        <f>INDEX(Historical!$C$7:$C$1381,MATCH(B790,Historical!$B$7:$B$1403,0))*IF(AH790="n/a",1.03,IF(AH790&lt;0,1.01,IF(AH790&gt;10,1.1,(1+AH790/100))))</f>
        <v>1.0094000000000001</v>
      </c>
      <c r="AS790" s="910">
        <f t="shared" si="217"/>
        <v>1.039682</v>
      </c>
      <c r="AT790" s="910">
        <f t="shared" si="221"/>
        <v>1.0708724599999999</v>
      </c>
      <c r="AU790" s="910">
        <f t="shared" si="221"/>
        <v>1.1029986338</v>
      </c>
      <c r="AV790" s="910">
        <f t="shared" si="221"/>
        <v>1.1360885928140001</v>
      </c>
      <c r="AW790" s="669">
        <f t="shared" si="218"/>
        <v>5.3590416866140007</v>
      </c>
      <c r="AX790" s="770">
        <f t="shared" si="219"/>
        <v>31.842196593071904</v>
      </c>
      <c r="AY790" s="959" t="s">
        <v>136</v>
      </c>
      <c r="AZ790" s="896">
        <v>6.8599999999999994</v>
      </c>
      <c r="BA790" s="896">
        <v>-15.299999999999999</v>
      </c>
      <c r="BB790" s="896">
        <v>-10.209999999999999</v>
      </c>
      <c r="BC790" s="896">
        <v>-6.5299999999999994</v>
      </c>
      <c r="BD790" s="932"/>
      <c r="BE790" s="641">
        <v>2016</v>
      </c>
      <c r="BF790" s="922">
        <f t="shared" si="220"/>
        <v>0</v>
      </c>
      <c r="BG790" s="906" t="s">
        <v>136</v>
      </c>
    </row>
    <row r="791" spans="1:59" s="887" customFormat="1" x14ac:dyDescent="0.2">
      <c r="A791" s="887" t="s">
        <v>368</v>
      </c>
      <c r="B791" s="899" t="s">
        <v>369</v>
      </c>
      <c r="C791" s="957" t="s">
        <v>108</v>
      </c>
      <c r="D791" s="957" t="s">
        <v>4355</v>
      </c>
      <c r="E791" s="754">
        <v>45</v>
      </c>
      <c r="F791" s="1235">
        <v>53</v>
      </c>
      <c r="G791" s="1235" t="s">
        <v>37</v>
      </c>
      <c r="H791" s="1235" t="s">
        <v>37</v>
      </c>
      <c r="I791" s="889">
        <v>28.88</v>
      </c>
      <c r="J791" s="669">
        <f t="shared" si="207"/>
        <v>4.8476454293628812</v>
      </c>
      <c r="K791" s="901">
        <v>0.35</v>
      </c>
      <c r="L791" s="911">
        <v>4</v>
      </c>
      <c r="M791" s="660">
        <f t="shared" si="208"/>
        <v>1.4</v>
      </c>
      <c r="N791" s="894" t="s">
        <v>163</v>
      </c>
      <c r="O791" s="756">
        <v>0.34</v>
      </c>
      <c r="P791" s="885">
        <v>43810</v>
      </c>
      <c r="Q791" s="885">
        <v>43831</v>
      </c>
      <c r="R791" s="660">
        <f t="shared" si="209"/>
        <v>2.9411764705882213</v>
      </c>
      <c r="S791" s="721">
        <f>IF(INDEX(Historical!$D$7:$D$1379,MATCH(B791,Historical!$B$7:$B$1403,0))=0,"n/a",(INDEX(Historical!$C$7:$C$1381,MATCH(B791,Historical!$B$7:$B$1403,0))/INDEX(Historical!$D$7:$D$1379,MATCH(B791,Historical!$B$7:$B$1403,0))-1)*100)</f>
        <v>0</v>
      </c>
      <c r="T791" s="721">
        <f>IF(INDEX(Historical!$F$7:$F$1372,MATCH(B791,Historical!$B$7:$B$1403,0))=0,"n/a",((INDEX(Historical!$C$7:$C$1381,MATCH(B791,Historical!$B$7:$B$1403,0))/INDEX(Historical!$F$7:$F$1372,MATCH(B791,Historical!$B$7:$B$1403,0)))^(1/3)-1)*100)</f>
        <v>1.0000663432244039</v>
      </c>
      <c r="U791" s="721">
        <f>IF(INDEX(Historical!$H$7:$H$1372,MATCH(B791,Historical!$B$7:$B$1403,0))=0,"n/a",((INDEX(Historical!$C$7:$C$1381,MATCH(B791,Historical!$B$7:$B$1403,0))/INDEX(Historical!$H$7:$H$1372,MATCH(B791,Historical!$B$7:$B$1403,0)))^(1/5)-1)*100)</f>
        <v>1.2198729249942586</v>
      </c>
      <c r="V791" s="721">
        <f>IF(INDEX(Historical!$O$7:$O$1372,MATCH(B791,Historical!$B$7:$B$1403,0))=0,"n/a",((INDEX(Historical!$C$7:$C$1381,MATCH(B791,Historical!$B$7:$B$1403,0))/INDEX(Historical!$O$7:$O$1372,MATCH(B791,Historical!$B$7:$B$1403,0)))^(1/10)-1)*100)</f>
        <v>1.6033650788844556</v>
      </c>
      <c r="W791" s="722">
        <f t="shared" si="210"/>
        <v>0.76082044012271222</v>
      </c>
      <c r="X791" s="723">
        <f t="shared" si="211"/>
        <v>0.15842505519405956</v>
      </c>
      <c r="Y791" s="681" t="s">
        <v>370</v>
      </c>
      <c r="Z791" s="669">
        <f t="shared" si="212"/>
        <v>54.901960784313729</v>
      </c>
      <c r="AA791" s="910">
        <f t="shared" si="213"/>
        <v>11.325490196078432</v>
      </c>
      <c r="AB791" s="911">
        <v>12</v>
      </c>
      <c r="AC791" s="889">
        <v>2.5499999999999998</v>
      </c>
      <c r="AD791" s="889">
        <v>1.41</v>
      </c>
      <c r="AE791" s="889">
        <v>3.93</v>
      </c>
      <c r="AF791" s="889">
        <v>0.87</v>
      </c>
      <c r="AG791" s="889">
        <v>7.8</v>
      </c>
      <c r="AH791" s="889">
        <v>27.700000000000003</v>
      </c>
      <c r="AI791" s="889">
        <v>6.2600000000000007</v>
      </c>
      <c r="AJ791" s="889">
        <v>7.7</v>
      </c>
      <c r="AK791" s="889">
        <v>8</v>
      </c>
      <c r="AL791" s="902">
        <v>3000</v>
      </c>
      <c r="AM791" s="896">
        <v>1.3</v>
      </c>
      <c r="AN791" s="889">
        <v>7.0000000000000007E-2</v>
      </c>
      <c r="AO791" s="762">
        <f t="shared" si="214"/>
        <v>-5.2579718417212922</v>
      </c>
      <c r="AP791" s="763">
        <f t="shared" si="215"/>
        <v>6.0675183543571398</v>
      </c>
      <c r="AQ791" s="912">
        <f t="shared" si="216"/>
        <v>-33.824554837283792</v>
      </c>
      <c r="AR791" s="669">
        <f>INDEX(Historical!$C$7:$C$1381,MATCH(B791,Historical!$B$7:$B$1403,0))*IF(AH791="n/a",1.03,IF(AH791&lt;0,1.01,IF(AH791&gt;10,1.1,(1+AH791/100))))</f>
        <v>1.4960000000000002</v>
      </c>
      <c r="AS791" s="910">
        <f t="shared" si="217"/>
        <v>1.5896496000000002</v>
      </c>
      <c r="AT791" s="910">
        <f t="shared" si="221"/>
        <v>1.7168215680000003</v>
      </c>
      <c r="AU791" s="910">
        <f t="shared" si="221"/>
        <v>1.8541672934400004</v>
      </c>
      <c r="AV791" s="910">
        <f t="shared" si="221"/>
        <v>2.0025006769152007</v>
      </c>
      <c r="AW791" s="669">
        <f t="shared" si="218"/>
        <v>8.6591391383552008</v>
      </c>
      <c r="AX791" s="770">
        <f t="shared" si="219"/>
        <v>29.983168761617733</v>
      </c>
      <c r="AY791" s="959">
        <v>1.1299999999999999</v>
      </c>
      <c r="AZ791" s="896">
        <v>-3.8</v>
      </c>
      <c r="BA791" s="896">
        <v>-29.04</v>
      </c>
      <c r="BB791" s="896">
        <v>-20.100000000000001</v>
      </c>
      <c r="BC791" s="896">
        <v>-22.32</v>
      </c>
      <c r="BD791" s="932"/>
      <c r="BE791" s="641">
        <v>1975</v>
      </c>
      <c r="BF791" s="922">
        <f t="shared" si="220"/>
        <v>4</v>
      </c>
      <c r="BG791" s="906">
        <v>1.3</v>
      </c>
    </row>
    <row r="792" spans="1:59" s="887" customFormat="1" ht="12.75" customHeight="1" x14ac:dyDescent="0.2">
      <c r="A792" s="895" t="s">
        <v>3919</v>
      </c>
      <c r="B792" s="899" t="s">
        <v>3920</v>
      </c>
      <c r="C792" s="957" t="s">
        <v>108</v>
      </c>
      <c r="D792" s="957" t="s">
        <v>4355</v>
      </c>
      <c r="E792" s="754">
        <v>7</v>
      </c>
      <c r="F792" s="1235">
        <v>697</v>
      </c>
      <c r="G792" s="1208" t="s">
        <v>106</v>
      </c>
      <c r="H792" s="1208" t="s">
        <v>106</v>
      </c>
      <c r="I792" s="898">
        <v>24.77</v>
      </c>
      <c r="J792" s="669">
        <f t="shared" si="207"/>
        <v>2.9067420266451349</v>
      </c>
      <c r="K792" s="901">
        <v>0.18</v>
      </c>
      <c r="L792" s="911">
        <v>4</v>
      </c>
      <c r="M792" s="660">
        <f t="shared" si="208"/>
        <v>0.72</v>
      </c>
      <c r="N792" s="894" t="s">
        <v>504</v>
      </c>
      <c r="O792" s="756">
        <v>0.17</v>
      </c>
      <c r="P792" s="885">
        <v>43811</v>
      </c>
      <c r="Q792" s="885">
        <v>43835</v>
      </c>
      <c r="R792" s="660">
        <f t="shared" si="209"/>
        <v>5.8823529411764595</v>
      </c>
      <c r="S792" s="721">
        <f>IF(INDEX(Historical!$D$7:$D$1379,MATCH(B792,Historical!$B$7:$B$1403,0))=0,"n/a",(INDEX(Historical!$C$7:$C$1381,MATCH(B792,Historical!$B$7:$B$1403,0))/INDEX(Historical!$D$7:$D$1379,MATCH(B792,Historical!$B$7:$B$1403,0))-1)*100)</f>
        <v>26.923076923076916</v>
      </c>
      <c r="T792" s="721">
        <f>IF(INDEX(Historical!$F$7:$F$1372,MATCH(B792,Historical!$B$7:$B$1403,0))=0,"n/a",((INDEX(Historical!$C$7:$C$1381,MATCH(B792,Historical!$B$7:$B$1403,0))/INDEX(Historical!$F$7:$F$1372,MATCH(B792,Historical!$B$7:$B$1403,0)))^(1/3)-1)*100)</f>
        <v>33.08485468568265</v>
      </c>
      <c r="U792" s="721">
        <f>IF(INDEX(Historical!$H$7:$H$1372,MATCH(B792,Historical!$B$7:$B$1403,0))=0,"n/a",((INDEX(Historical!$C$7:$C$1381,MATCH(B792,Historical!$B$7:$B$1403,0))/INDEX(Historical!$H$7:$H$1372,MATCH(B792,Historical!$B$7:$B$1403,0)))^(1/5)-1)*100)</f>
        <v>61.53942662021781</v>
      </c>
      <c r="V792" s="721" t="str">
        <f>IF(INDEX(Historical!$O$7:$O$1372,MATCH(B792,Historical!$B$7:$B$1403,0))=0,"n/a",((INDEX(Historical!$C$7:$C$1381,MATCH(B792,Historical!$B$7:$B$1403,0))/INDEX(Historical!$O$7:$O$1372,MATCH(B792,Historical!$B$7:$B$1403,0)))^(1/10)-1)*100)</f>
        <v>n/a</v>
      </c>
      <c r="W792" s="722" t="str">
        <f t="shared" si="210"/>
        <v>n/a</v>
      </c>
      <c r="X792" s="723" t="str">
        <f t="shared" si="211"/>
        <v>n/a</v>
      </c>
      <c r="Y792" s="900"/>
      <c r="Z792" s="669">
        <f t="shared" si="212"/>
        <v>31.168831168831169</v>
      </c>
      <c r="AA792" s="910">
        <f t="shared" si="213"/>
        <v>10.722943722943722</v>
      </c>
      <c r="AB792" s="911">
        <v>12</v>
      </c>
      <c r="AC792" s="889">
        <v>2.31</v>
      </c>
      <c r="AD792" s="889">
        <v>10.71</v>
      </c>
      <c r="AE792" s="889">
        <v>3.59</v>
      </c>
      <c r="AF792" s="889">
        <v>1.23</v>
      </c>
      <c r="AG792" s="889">
        <v>11.5</v>
      </c>
      <c r="AH792" s="889">
        <v>43.8</v>
      </c>
      <c r="AI792" s="889">
        <v>4.78</v>
      </c>
      <c r="AJ792" s="889">
        <v>-14.099999999999998</v>
      </c>
      <c r="AK792" s="889">
        <v>1</v>
      </c>
      <c r="AL792" s="902">
        <v>1990</v>
      </c>
      <c r="AM792" s="896">
        <v>0.6</v>
      </c>
      <c r="AN792" s="889">
        <v>0.15</v>
      </c>
      <c r="AO792" s="762">
        <f t="shared" si="214"/>
        <v>53.723224923919219</v>
      </c>
      <c r="AP792" s="763">
        <f t="shared" si="215"/>
        <v>64.446168646862944</v>
      </c>
      <c r="AQ792" s="912">
        <f t="shared" si="216"/>
        <v>-23.43711145812286</v>
      </c>
      <c r="AR792" s="669">
        <f>INDEX(Historical!$C$7:$C$1381,MATCH(B792,Historical!$B$7:$B$1403,0))*IF(AH792="n/a",1.03,IF(AH792&lt;0,1.01,IF(AH792&gt;10,1.1,(1+AH792/100))))</f>
        <v>0.72600000000000009</v>
      </c>
      <c r="AS792" s="910">
        <f t="shared" si="217"/>
        <v>0.76070280000000012</v>
      </c>
      <c r="AT792" s="910">
        <f t="shared" si="221"/>
        <v>0.76830982800000014</v>
      </c>
      <c r="AU792" s="910">
        <f t="shared" si="221"/>
        <v>0.77599292628000016</v>
      </c>
      <c r="AV792" s="910">
        <f t="shared" si="221"/>
        <v>0.78375285554280016</v>
      </c>
      <c r="AW792" s="669">
        <f t="shared" si="218"/>
        <v>3.8147584098228009</v>
      </c>
      <c r="AX792" s="770">
        <f t="shared" si="219"/>
        <v>15.400720265735975</v>
      </c>
      <c r="AY792" s="959">
        <v>1.26</v>
      </c>
      <c r="AZ792" s="896">
        <v>6.72</v>
      </c>
      <c r="BA792" s="896">
        <v>-21.759999999999998</v>
      </c>
      <c r="BB792" s="896">
        <v>-15.9</v>
      </c>
      <c r="BC792" s="896">
        <v>-13.489999999999998</v>
      </c>
      <c r="BD792" s="932"/>
      <c r="BE792" s="641">
        <v>2014</v>
      </c>
      <c r="BF792" s="922">
        <f t="shared" si="220"/>
        <v>0</v>
      </c>
      <c r="BG792" s="906">
        <v>1.4000000000000001</v>
      </c>
    </row>
    <row r="793" spans="1:59" s="887" customFormat="1" ht="12.75" customHeight="1" x14ac:dyDescent="0.2">
      <c r="A793" s="887" t="s">
        <v>1745</v>
      </c>
      <c r="B793" s="899" t="s">
        <v>1746</v>
      </c>
      <c r="C793" s="957" t="s">
        <v>4335</v>
      </c>
      <c r="D793" s="957" t="s">
        <v>4336</v>
      </c>
      <c r="E793" s="754">
        <v>9</v>
      </c>
      <c r="F793" s="1235">
        <v>467</v>
      </c>
      <c r="G793" s="1158" t="s">
        <v>37</v>
      </c>
      <c r="H793" s="1158" t="s">
        <v>37</v>
      </c>
      <c r="I793" s="898">
        <v>44.98</v>
      </c>
      <c r="J793" s="669">
        <f t="shared" si="207"/>
        <v>3.0457981325033354</v>
      </c>
      <c r="K793" s="901">
        <v>0.34250000000000003</v>
      </c>
      <c r="L793" s="911">
        <v>4</v>
      </c>
      <c r="M793" s="660">
        <f t="shared" si="208"/>
        <v>1.37</v>
      </c>
      <c r="N793" s="894" t="s">
        <v>720</v>
      </c>
      <c r="O793" s="756">
        <v>0.32250000000000001</v>
      </c>
      <c r="P793" s="636">
        <v>43563</v>
      </c>
      <c r="Q793" s="636">
        <v>43585</v>
      </c>
      <c r="R793" s="660">
        <f t="shared" si="209"/>
        <v>6.2015503875969049</v>
      </c>
      <c r="S793" s="721">
        <f>IF(INDEX(Historical!$D$7:$D$1379,MATCH(B793,Historical!$B$7:$B$1403,0))=0,"n/a",(INDEX(Historical!$C$7:$C$1381,MATCH(B793,Historical!$B$7:$B$1403,0))/INDEX(Historical!$D$7:$D$1379,MATCH(B793,Historical!$B$7:$B$1403,0))-1)*100)</f>
        <v>5.6751467710371761</v>
      </c>
      <c r="T793" s="721">
        <f>IF(INDEX(Historical!$F$7:$F$1372,MATCH(B793,Historical!$B$7:$B$1403,0))=0,"n/a",((INDEX(Historical!$C$7:$C$1381,MATCH(B793,Historical!$B$7:$B$1403,0))/INDEX(Historical!$F$7:$F$1372,MATCH(B793,Historical!$B$7:$B$1403,0)))^(1/3)-1)*100)</f>
        <v>5.1107017667857857</v>
      </c>
      <c r="U793" s="721">
        <f>IF(INDEX(Historical!$H$7:$H$1372,MATCH(B793,Historical!$B$7:$B$1403,0))=0,"n/a",((INDEX(Historical!$C$7:$C$1381,MATCH(B793,Historical!$B$7:$B$1403,0))/INDEX(Historical!$H$7:$H$1372,MATCH(B793,Historical!$B$7:$B$1403,0)))^(1/5)-1)*100)</f>
        <v>5.8701541070377949</v>
      </c>
      <c r="V793" s="721">
        <f>IF(INDEX(Historical!$O$7:$O$1372,MATCH(B793,Historical!$B$7:$B$1403,0))=0,"n/a",((INDEX(Historical!$C$7:$C$1381,MATCH(B793,Historical!$B$7:$B$1403,0))/INDEX(Historical!$O$7:$O$1372,MATCH(B793,Historical!$B$7:$B$1403,0)))^(1/10)-1)*100)</f>
        <v>3.4143116457993727</v>
      </c>
      <c r="W793" s="722">
        <f t="shared" si="210"/>
        <v>1.7192789399467518</v>
      </c>
      <c r="X793" s="723">
        <f t="shared" si="211"/>
        <v>6.755068017304712E-2</v>
      </c>
      <c r="Y793" s="683"/>
      <c r="Z793" s="669">
        <f t="shared" si="212"/>
        <v>217.4603174603175</v>
      </c>
      <c r="AA793" s="910">
        <f t="shared" si="213"/>
        <v>71.396825396825392</v>
      </c>
      <c r="AB793" s="911">
        <v>12</v>
      </c>
      <c r="AC793" s="889">
        <v>0.63</v>
      </c>
      <c r="AD793" s="889" t="s">
        <v>136</v>
      </c>
      <c r="AE793" s="889">
        <v>11.46</v>
      </c>
      <c r="AF793" s="889">
        <v>3.98</v>
      </c>
      <c r="AG793" s="889">
        <v>5.8999999999999995</v>
      </c>
      <c r="AH793" s="889">
        <v>-14.499999999999998</v>
      </c>
      <c r="AI793" s="889">
        <v>16.25</v>
      </c>
      <c r="AJ793" s="889">
        <v>86.9</v>
      </c>
      <c r="AK793" s="889" t="s">
        <v>136</v>
      </c>
      <c r="AL793" s="902">
        <v>13200</v>
      </c>
      <c r="AM793" s="896">
        <v>0.89999999999999991</v>
      </c>
      <c r="AN793" s="889">
        <v>1.42</v>
      </c>
      <c r="AO793" s="762">
        <f t="shared" si="214"/>
        <v>-62.480873157284265</v>
      </c>
      <c r="AP793" s="763">
        <f t="shared" si="215"/>
        <v>8.9159522395411308</v>
      </c>
      <c r="AQ793" s="912">
        <f t="shared" si="216"/>
        <v>255.37733628691689</v>
      </c>
      <c r="AR793" s="669">
        <f>INDEX(Historical!$C$7:$C$1381,MATCH(B793,Historical!$B$7:$B$1403,0))*IF(AH793="n/a",1.03,IF(AH793&lt;0,1.01,IF(AH793&gt;10,1.1,(1+AH793/100))))</f>
        <v>1.3635000000000002</v>
      </c>
      <c r="AS793" s="910">
        <f t="shared" si="217"/>
        <v>1.4998500000000003</v>
      </c>
      <c r="AT793" s="910">
        <f t="shared" si="221"/>
        <v>1.5448455000000003</v>
      </c>
      <c r="AU793" s="910">
        <f t="shared" si="221"/>
        <v>1.5911908650000004</v>
      </c>
      <c r="AV793" s="910">
        <f t="shared" si="221"/>
        <v>1.6389265909500004</v>
      </c>
      <c r="AW793" s="669">
        <f t="shared" si="218"/>
        <v>7.6383129559500018</v>
      </c>
      <c r="AX793" s="770">
        <f t="shared" si="219"/>
        <v>16.981576158181419</v>
      </c>
      <c r="AY793" s="959">
        <v>0.46</v>
      </c>
      <c r="AZ793" s="896">
        <v>4.51</v>
      </c>
      <c r="BA793" s="896">
        <v>-12.23</v>
      </c>
      <c r="BB793" s="896">
        <v>-5.76</v>
      </c>
      <c r="BC793" s="896">
        <v>-4.92</v>
      </c>
      <c r="BD793" s="932"/>
      <c r="BE793" s="641">
        <v>2011</v>
      </c>
      <c r="BF793" s="922">
        <f t="shared" si="220"/>
        <v>0</v>
      </c>
      <c r="BG793" s="906">
        <v>2.1</v>
      </c>
    </row>
    <row r="794" spans="1:59" s="887" customFormat="1" ht="12.75" customHeight="1" x14ac:dyDescent="0.2">
      <c r="A794" s="895" t="s">
        <v>1753</v>
      </c>
      <c r="B794" s="899" t="s">
        <v>1754</v>
      </c>
      <c r="C794" s="957" t="s">
        <v>108</v>
      </c>
      <c r="D794" s="957" t="s">
        <v>118</v>
      </c>
      <c r="E794" s="754">
        <v>7</v>
      </c>
      <c r="F794" s="1235">
        <v>671</v>
      </c>
      <c r="G794" s="1207" t="s">
        <v>106</v>
      </c>
      <c r="H794" s="1207" t="s">
        <v>106</v>
      </c>
      <c r="I794" s="898">
        <v>38.340000000000003</v>
      </c>
      <c r="J794" s="669">
        <f t="shared" si="207"/>
        <v>3.4428794992175273</v>
      </c>
      <c r="K794" s="901">
        <v>0.33</v>
      </c>
      <c r="L794" s="911">
        <v>4</v>
      </c>
      <c r="M794" s="660">
        <f t="shared" si="208"/>
        <v>1.32</v>
      </c>
      <c r="N794" s="894" t="s">
        <v>148</v>
      </c>
      <c r="O794" s="756">
        <v>0.31</v>
      </c>
      <c r="P794" s="885">
        <v>43615</v>
      </c>
      <c r="Q794" s="885">
        <v>43630</v>
      </c>
      <c r="R794" s="660">
        <f t="shared" si="209"/>
        <v>6.4516129032258114</v>
      </c>
      <c r="S794" s="721">
        <f>IF(INDEX(Historical!$D$7:$D$1379,MATCH(B794,Historical!$B$7:$B$1403,0))=0,"n/a",(INDEX(Historical!$C$7:$C$1381,MATCH(B794,Historical!$B$7:$B$1403,0))/INDEX(Historical!$D$7:$D$1379,MATCH(B794,Historical!$B$7:$B$1403,0))-1)*100)</f>
        <v>7.4380165289256173</v>
      </c>
      <c r="T794" s="721">
        <f>IF(INDEX(Historical!$F$7:$F$1372,MATCH(B794,Historical!$B$7:$B$1403,0))=0,"n/a",((INDEX(Historical!$C$7:$C$1381,MATCH(B794,Historical!$B$7:$B$1403,0))/INDEX(Historical!$F$7:$F$1372,MATCH(B794,Historical!$B$7:$B$1403,0)))^(1/3)-1)*100)</f>
        <v>10.253031436559045</v>
      </c>
      <c r="U794" s="721">
        <f>IF(INDEX(Historical!$H$7:$H$1372,MATCH(B794,Historical!$B$7:$B$1403,0))=0,"n/a",((INDEX(Historical!$C$7:$C$1381,MATCH(B794,Historical!$B$7:$B$1403,0))/INDEX(Historical!$H$7:$H$1372,MATCH(B794,Historical!$B$7:$B$1403,0)))^(1/5)-1)*100)</f>
        <v>10.756634324829006</v>
      </c>
      <c r="V794" s="721">
        <f>IF(INDEX(Historical!$O$7:$O$1372,MATCH(B794,Historical!$B$7:$B$1403,0))=0,"n/a",((INDEX(Historical!$C$7:$C$1381,MATCH(B794,Historical!$B$7:$B$1403,0))/INDEX(Historical!$O$7:$O$1372,MATCH(B794,Historical!$B$7:$B$1403,0)))^(1/10)-1)*100)</f>
        <v>8.0386652698788641</v>
      </c>
      <c r="W794" s="722">
        <f t="shared" si="210"/>
        <v>1.3381119829848445</v>
      </c>
      <c r="X794" s="723" t="str">
        <f t="shared" si="211"/>
        <v>n/a</v>
      </c>
      <c r="Y794" s="682"/>
      <c r="Z794" s="669">
        <f t="shared" si="212"/>
        <v>240</v>
      </c>
      <c r="AA794" s="910">
        <f t="shared" si="213"/>
        <v>69.709090909090904</v>
      </c>
      <c r="AB794" s="911">
        <v>12</v>
      </c>
      <c r="AC794" s="889">
        <v>0.55000000000000004</v>
      </c>
      <c r="AD794" s="889">
        <v>6.92</v>
      </c>
      <c r="AE794" s="889">
        <v>0.8</v>
      </c>
      <c r="AF794" s="889">
        <v>1</v>
      </c>
      <c r="AG794" s="889">
        <v>2.2999999999999998</v>
      </c>
      <c r="AH794" s="889">
        <v>-90.2</v>
      </c>
      <c r="AI794" s="889">
        <v>85.71</v>
      </c>
      <c r="AJ794" s="889">
        <v>-50.6</v>
      </c>
      <c r="AK794" s="889">
        <v>10</v>
      </c>
      <c r="AL794" s="902">
        <v>958.12</v>
      </c>
      <c r="AM794" s="896">
        <v>0.2</v>
      </c>
      <c r="AN794" s="889">
        <v>0</v>
      </c>
      <c r="AO794" s="762">
        <f t="shared" si="214"/>
        <v>-55.50957708504437</v>
      </c>
      <c r="AP794" s="763">
        <f t="shared" si="215"/>
        <v>14.199513824046534</v>
      </c>
      <c r="AQ794" s="912">
        <f t="shared" si="216"/>
        <v>76.016528149541074</v>
      </c>
      <c r="AR794" s="669">
        <f>INDEX(Historical!$C$7:$C$1381,MATCH(B794,Historical!$B$7:$B$1403,0))*IF(AH794="n/a",1.03,IF(AH794&lt;0,1.01,IF(AH794&gt;10,1.1,(1+AH794/100))))</f>
        <v>1.3130000000000002</v>
      </c>
      <c r="AS794" s="910">
        <f t="shared" si="217"/>
        <v>1.4443000000000004</v>
      </c>
      <c r="AT794" s="910">
        <f t="shared" si="221"/>
        <v>1.5887300000000004</v>
      </c>
      <c r="AU794" s="910">
        <f t="shared" si="221"/>
        <v>1.7476030000000007</v>
      </c>
      <c r="AV794" s="910">
        <f t="shared" si="221"/>
        <v>1.9223633000000009</v>
      </c>
      <c r="AW794" s="669">
        <f t="shared" si="218"/>
        <v>8.015996300000003</v>
      </c>
      <c r="AX794" s="770">
        <f t="shared" si="219"/>
        <v>20.907658581116333</v>
      </c>
      <c r="AY794" s="959">
        <v>-0.15</v>
      </c>
      <c r="AZ794" s="896">
        <v>-6.17</v>
      </c>
      <c r="BA794" s="896">
        <v>-28.58</v>
      </c>
      <c r="BB794" s="896">
        <v>-14.360000000000001</v>
      </c>
      <c r="BC794" s="896">
        <v>-16.88</v>
      </c>
      <c r="BD794" s="932"/>
      <c r="BE794" s="641">
        <v>2013</v>
      </c>
      <c r="BF794" s="922">
        <f t="shared" si="220"/>
        <v>0</v>
      </c>
      <c r="BG794" s="906">
        <v>0.8</v>
      </c>
    </row>
    <row r="795" spans="1:59" s="887" customFormat="1" ht="12.75" customHeight="1" x14ac:dyDescent="0.2">
      <c r="A795" s="887" t="s">
        <v>1759</v>
      </c>
      <c r="B795" s="621" t="s">
        <v>1760</v>
      </c>
      <c r="C795" s="957" t="s">
        <v>112</v>
      </c>
      <c r="D795" s="957" t="s">
        <v>1224</v>
      </c>
      <c r="E795" s="754">
        <v>8</v>
      </c>
      <c r="F795" s="1235">
        <v>634</v>
      </c>
      <c r="G795" s="1158" t="s">
        <v>106</v>
      </c>
      <c r="H795" s="1158" t="s">
        <v>106</v>
      </c>
      <c r="I795" s="898">
        <v>46.86</v>
      </c>
      <c r="J795" s="669">
        <f t="shared" si="207"/>
        <v>1.0670081092616304</v>
      </c>
      <c r="K795" s="901">
        <v>0.125</v>
      </c>
      <c r="L795" s="911">
        <v>4</v>
      </c>
      <c r="M795" s="660">
        <f t="shared" si="208"/>
        <v>0.5</v>
      </c>
      <c r="N795" s="894" t="s">
        <v>148</v>
      </c>
      <c r="O795" s="756">
        <v>0.1</v>
      </c>
      <c r="P795" s="885">
        <v>43888</v>
      </c>
      <c r="Q795" s="885">
        <v>43905</v>
      </c>
      <c r="R795" s="660">
        <f t="shared" si="209"/>
        <v>24.999999999999993</v>
      </c>
      <c r="S795" s="721">
        <f>IF(INDEX(Historical!$D$7:$D$1379,MATCH(B795,Historical!$B$7:$B$1403,0))=0,"n/a",(INDEX(Historical!$C$7:$C$1381,MATCH(B795,Historical!$B$7:$B$1403,0))/INDEX(Historical!$D$7:$D$1379,MATCH(B795,Historical!$B$7:$B$1403,0))-1)*100)</f>
        <v>11.111111111111116</v>
      </c>
      <c r="T795" s="721">
        <f>IF(INDEX(Historical!$F$7:$F$1372,MATCH(B795,Historical!$B$7:$B$1403,0))=0,"n/a",((INDEX(Historical!$C$7:$C$1381,MATCH(B795,Historical!$B$7:$B$1403,0))/INDEX(Historical!$F$7:$F$1372,MATCH(B795,Historical!$B$7:$B$1403,0)))^(1/3)-1)*100)</f>
        <v>11.315078730200367</v>
      </c>
      <c r="U795" s="721">
        <f>IF(INDEX(Historical!$H$7:$H$1372,MATCH(B795,Historical!$B$7:$B$1403,0))=0,"n/a",((INDEX(Historical!$C$7:$C$1381,MATCH(B795,Historical!$B$7:$B$1403,0))/INDEX(Historical!$H$7:$H$1372,MATCH(B795,Historical!$B$7:$B$1403,0)))^(1/5)-1)*100)</f>
        <v>14.490718859105467</v>
      </c>
      <c r="V795" s="721">
        <f>IF(INDEX(Historical!$O$7:$O$1372,MATCH(B795,Historical!$B$7:$B$1403,0))=0,"n/a",((INDEX(Historical!$C$7:$C$1381,MATCH(B795,Historical!$B$7:$B$1403,0))/INDEX(Historical!$O$7:$O$1372,MATCH(B795,Historical!$B$7:$B$1403,0)))^(1/10)-1)*100)</f>
        <v>16.525450277397582</v>
      </c>
      <c r="W795" s="722">
        <f t="shared" si="210"/>
        <v>0.87687286070049875</v>
      </c>
      <c r="X795" s="723">
        <f t="shared" si="211"/>
        <v>0.51752567353948087</v>
      </c>
      <c r="Y795" s="900"/>
      <c r="Z795" s="669">
        <f t="shared" si="212"/>
        <v>17.123287671232877</v>
      </c>
      <c r="AA795" s="910">
        <f t="shared" si="213"/>
        <v>16.047945205479451</v>
      </c>
      <c r="AB795" s="911">
        <v>12</v>
      </c>
      <c r="AC795" s="889">
        <v>2.92</v>
      </c>
      <c r="AD795" s="889">
        <v>0.95</v>
      </c>
      <c r="AE795" s="889">
        <v>0.65</v>
      </c>
      <c r="AF795" s="889">
        <v>2.3199999999999998</v>
      </c>
      <c r="AG795" s="889">
        <v>14.000000000000002</v>
      </c>
      <c r="AH795" s="889">
        <v>33.700000000000003</v>
      </c>
      <c r="AI795" s="889">
        <v>9.58</v>
      </c>
      <c r="AJ795" s="889">
        <v>28.000000000000004</v>
      </c>
      <c r="AK795" s="889">
        <v>17</v>
      </c>
      <c r="AL795" s="902">
        <v>2890</v>
      </c>
      <c r="AM795" s="896">
        <v>1.9</v>
      </c>
      <c r="AN795" s="889">
        <v>0.13</v>
      </c>
      <c r="AO795" s="762">
        <f t="shared" si="214"/>
        <v>-0.49021823711235335</v>
      </c>
      <c r="AP795" s="763">
        <f t="shared" si="215"/>
        <v>15.557726968367097</v>
      </c>
      <c r="AQ795" s="912">
        <f t="shared" si="216"/>
        <v>28.635977128764956</v>
      </c>
      <c r="AR795" s="669">
        <f>INDEX(Historical!$C$7:$C$1381,MATCH(B795,Historical!$B$7:$B$1403,0))*IF(AH795="n/a",1.03,IF(AH795&lt;0,1.01,IF(AH795&gt;10,1.1,(1+AH795/100))))</f>
        <v>0.44000000000000006</v>
      </c>
      <c r="AS795" s="910">
        <f t="shared" si="217"/>
        <v>0.48215200000000014</v>
      </c>
      <c r="AT795" s="910">
        <f t="shared" si="221"/>
        <v>0.53036720000000015</v>
      </c>
      <c r="AU795" s="910">
        <f t="shared" si="221"/>
        <v>0.58340392000000019</v>
      </c>
      <c r="AV795" s="910">
        <f t="shared" si="221"/>
        <v>0.64174431200000026</v>
      </c>
      <c r="AW795" s="669">
        <f t="shared" si="218"/>
        <v>2.6776674320000007</v>
      </c>
      <c r="AX795" s="770">
        <f t="shared" si="219"/>
        <v>5.7141857276995323</v>
      </c>
      <c r="AY795" s="959">
        <v>1.93</v>
      </c>
      <c r="AZ795" s="896">
        <v>61.59</v>
      </c>
      <c r="BA795" s="896">
        <v>-19.350000000000001</v>
      </c>
      <c r="BB795" s="896">
        <v>-4.82</v>
      </c>
      <c r="BC795" s="896">
        <v>8.870000000000001</v>
      </c>
      <c r="BD795" s="932"/>
      <c r="BE795" s="641">
        <v>2013</v>
      </c>
      <c r="BF795" s="922">
        <f t="shared" si="220"/>
        <v>0</v>
      </c>
      <c r="BG795" s="906">
        <v>8.9</v>
      </c>
    </row>
    <row r="796" spans="1:59" s="887" customFormat="1" ht="12.75" customHeight="1" x14ac:dyDescent="0.2">
      <c r="A796" s="887" t="s">
        <v>1121</v>
      </c>
      <c r="B796" s="621" t="s">
        <v>1122</v>
      </c>
      <c r="C796" s="957" t="s">
        <v>123</v>
      </c>
      <c r="D796" s="957" t="s">
        <v>4382</v>
      </c>
      <c r="E796" s="754">
        <v>10</v>
      </c>
      <c r="F796" s="1235">
        <v>360</v>
      </c>
      <c r="G796" s="1235" t="s">
        <v>106</v>
      </c>
      <c r="H796" s="1235" t="s">
        <v>106</v>
      </c>
      <c r="I796" s="898">
        <v>28.77</v>
      </c>
      <c r="J796" s="669">
        <f t="shared" si="207"/>
        <v>6.3260340632603409</v>
      </c>
      <c r="K796" s="901">
        <v>0.45500000000000002</v>
      </c>
      <c r="L796" s="911">
        <v>4</v>
      </c>
      <c r="M796" s="660">
        <f t="shared" si="208"/>
        <v>1.82</v>
      </c>
      <c r="N796" s="894" t="s">
        <v>491</v>
      </c>
      <c r="O796" s="756">
        <v>0.435</v>
      </c>
      <c r="P796" s="885">
        <v>43647</v>
      </c>
      <c r="Q796" s="885">
        <v>43662</v>
      </c>
      <c r="R796" s="660">
        <f t="shared" si="209"/>
        <v>4.5977011494252915</v>
      </c>
      <c r="S796" s="721">
        <f>IF(INDEX(Historical!$D$7:$D$1379,MATCH(B796,Historical!$B$7:$B$1403,0))=0,"n/a",(INDEX(Historical!$C$7:$C$1381,MATCH(B796,Historical!$B$7:$B$1403,0))/INDEX(Historical!$D$7:$D$1379,MATCH(B796,Historical!$B$7:$B$1403,0))-1)*100)</f>
        <v>2.2988505747126409</v>
      </c>
      <c r="T796" s="721">
        <f>IF(INDEX(Historical!$F$7:$F$1372,MATCH(B796,Historical!$B$7:$B$1403,0))=0,"n/a",((INDEX(Historical!$C$7:$C$1381,MATCH(B796,Historical!$B$7:$B$1403,0))/INDEX(Historical!$F$7:$F$1372,MATCH(B796,Historical!$B$7:$B$1403,0)))^(1/3)-1)*100)</f>
        <v>2.9779240675495755</v>
      </c>
      <c r="U796" s="721">
        <f>IF(INDEX(Historical!$H$7:$H$1372,MATCH(B796,Historical!$B$7:$B$1403,0))=0,"n/a",((INDEX(Historical!$C$7:$C$1381,MATCH(B796,Historical!$B$7:$B$1403,0))/INDEX(Historical!$H$7:$H$1372,MATCH(B796,Historical!$B$7:$B$1403,0)))^(1/5)-1)*100)</f>
        <v>6.4866905475492898</v>
      </c>
      <c r="V796" s="721" t="str">
        <f>IF(INDEX(Historical!$O$7:$O$1372,MATCH(B796,Historical!$B$7:$B$1403,0))=0,"n/a",((INDEX(Historical!$C$7:$C$1381,MATCH(B796,Historical!$B$7:$B$1403,0))/INDEX(Historical!$O$7:$O$1372,MATCH(B796,Historical!$B$7:$B$1403,0)))^(1/10)-1)*100)</f>
        <v>n/a</v>
      </c>
      <c r="W796" s="722" t="str">
        <f t="shared" si="210"/>
        <v>n/a</v>
      </c>
      <c r="X796" s="723">
        <f t="shared" si="211"/>
        <v>0.24570797528595792</v>
      </c>
      <c r="Y796" s="900" t="s">
        <v>4065</v>
      </c>
      <c r="Z796" s="669">
        <f t="shared" si="212"/>
        <v>142.1875</v>
      </c>
      <c r="AA796" s="910">
        <f t="shared" si="213"/>
        <v>22.4765625</v>
      </c>
      <c r="AB796" s="911">
        <v>12</v>
      </c>
      <c r="AC796" s="889">
        <v>1.28</v>
      </c>
      <c r="AD796" s="889">
        <v>4.49</v>
      </c>
      <c r="AE796" s="889">
        <v>0.31</v>
      </c>
      <c r="AF796" s="889">
        <v>0.73</v>
      </c>
      <c r="AG796" s="889">
        <v>11.1</v>
      </c>
      <c r="AH796" s="891">
        <v>169.2</v>
      </c>
      <c r="AI796" s="891">
        <v>96.13000000000001</v>
      </c>
      <c r="AJ796" s="889">
        <v>26.400000000000002</v>
      </c>
      <c r="AK796" s="889">
        <v>5</v>
      </c>
      <c r="AL796" s="902">
        <v>1640</v>
      </c>
      <c r="AM796" s="896">
        <v>0.15</v>
      </c>
      <c r="AN796" s="889">
        <v>0.39</v>
      </c>
      <c r="AO796" s="762">
        <f t="shared" si="214"/>
        <v>-9.6638378891903685</v>
      </c>
      <c r="AP796" s="763">
        <f t="shared" si="215"/>
        <v>12.812724610809632</v>
      </c>
      <c r="AQ796" s="912">
        <f t="shared" si="216"/>
        <v>-14.604474160917945</v>
      </c>
      <c r="AR796" s="669">
        <f>INDEX(Historical!$C$7:$C$1381,MATCH(B796,Historical!$B$7:$B$1403,0))*IF(AH796="n/a",1.03,IF(AH796&lt;0,1.01,IF(AH796&gt;10,1.1,(1+AH796/100))))</f>
        <v>1.9580000000000002</v>
      </c>
      <c r="AS796" s="910">
        <f t="shared" si="217"/>
        <v>2.1538000000000004</v>
      </c>
      <c r="AT796" s="910">
        <f t="shared" si="221"/>
        <v>2.2614900000000007</v>
      </c>
      <c r="AU796" s="910">
        <f t="shared" si="221"/>
        <v>2.3745645000000009</v>
      </c>
      <c r="AV796" s="910">
        <f t="shared" si="221"/>
        <v>2.4932927250000012</v>
      </c>
      <c r="AW796" s="669">
        <f t="shared" si="218"/>
        <v>11.241147225000004</v>
      </c>
      <c r="AX796" s="770">
        <f t="shared" si="219"/>
        <v>39.072461678832134</v>
      </c>
      <c r="AY796" s="959">
        <v>1.87</v>
      </c>
      <c r="AZ796" s="896">
        <v>1.7000000000000002</v>
      </c>
      <c r="BA796" s="896">
        <v>-44.519999999999996</v>
      </c>
      <c r="BB796" s="896">
        <v>-21.15</v>
      </c>
      <c r="BC796" s="896">
        <v>-24.07</v>
      </c>
      <c r="BD796" s="932"/>
      <c r="BE796" s="641">
        <v>2010</v>
      </c>
      <c r="BF796" s="922">
        <f t="shared" si="220"/>
        <v>0</v>
      </c>
      <c r="BG796" s="906">
        <v>5.7</v>
      </c>
    </row>
    <row r="797" spans="1:59" s="887" customFormat="1" ht="12.75" customHeight="1" x14ac:dyDescent="0.2">
      <c r="A797" s="895" t="s">
        <v>364</v>
      </c>
      <c r="B797" s="621" t="s">
        <v>365</v>
      </c>
      <c r="C797" s="957" t="s">
        <v>131</v>
      </c>
      <c r="D797" s="957" t="s">
        <v>4356</v>
      </c>
      <c r="E797" s="754">
        <v>32</v>
      </c>
      <c r="F797" s="1235">
        <v>88</v>
      </c>
      <c r="G797" s="1102" t="s">
        <v>37</v>
      </c>
      <c r="H797" s="1102" t="s">
        <v>37</v>
      </c>
      <c r="I797" s="889">
        <v>36.04</v>
      </c>
      <c r="J797" s="669">
        <f t="shared" si="207"/>
        <v>3.6071032186459488</v>
      </c>
      <c r="K797" s="908">
        <v>0.32500000000000001</v>
      </c>
      <c r="L797" s="911">
        <v>4</v>
      </c>
      <c r="M797" s="660">
        <f t="shared" si="208"/>
        <v>1.3</v>
      </c>
      <c r="N797" s="894" t="s">
        <v>145</v>
      </c>
      <c r="O797" s="757">
        <v>0.3</v>
      </c>
      <c r="P797" s="885">
        <v>43685</v>
      </c>
      <c r="Q797" s="885">
        <v>43739</v>
      </c>
      <c r="R797" s="660">
        <f t="shared" si="209"/>
        <v>8.333333333333341</v>
      </c>
      <c r="S797" s="721">
        <f>IF(INDEX(Historical!$D$7:$D$1379,MATCH(B797,Historical!$B$7:$B$1403,0))=0,"n/a",(INDEX(Historical!$C$7:$C$1381,MATCH(B797,Historical!$B$7:$B$1403,0))/INDEX(Historical!$D$7:$D$1379,MATCH(B797,Historical!$B$7:$B$1403,0))-1)*100)</f>
        <v>12.254901960784315</v>
      </c>
      <c r="T797" s="721">
        <f>IF(INDEX(Historical!$F$7:$F$1372,MATCH(B797,Historical!$B$7:$B$1403,0))=0,"n/a",((INDEX(Historical!$C$7:$C$1381,MATCH(B797,Historical!$B$7:$B$1403,0))/INDEX(Historical!$F$7:$F$1372,MATCH(B797,Historical!$B$7:$B$1403,0)))^(1/3)-1)*100)</f>
        <v>7.1784600347183369</v>
      </c>
      <c r="U797" s="721">
        <f>IF(INDEX(Historical!$H$7:$H$1372,MATCH(B797,Historical!$B$7:$B$1403,0))=0,"n/a",((INDEX(Historical!$C$7:$C$1381,MATCH(B797,Historical!$B$7:$B$1403,0))/INDEX(Historical!$H$7:$H$1372,MATCH(B797,Historical!$B$7:$B$1403,0)))^(1/5)-1)*100)</f>
        <v>7.2561676187325119</v>
      </c>
      <c r="V797" s="721">
        <f>IF(INDEX(Historical!$O$7:$O$1372,MATCH(B797,Historical!$B$7:$B$1403,0))=0,"n/a",((INDEX(Historical!$C$7:$C$1381,MATCH(B797,Historical!$B$7:$B$1403,0))/INDEX(Historical!$O$7:$O$1372,MATCH(B797,Historical!$B$7:$B$1403,0)))^(1/10)-1)*100)</f>
        <v>8.1440696730383788</v>
      </c>
      <c r="W797" s="722">
        <f t="shared" si="210"/>
        <v>0.89097563135475855</v>
      </c>
      <c r="X797" s="723" t="str">
        <f t="shared" si="211"/>
        <v>n/a</v>
      </c>
      <c r="Y797" s="900"/>
      <c r="Z797" s="669">
        <f t="shared" si="212"/>
        <v>61.611374407582943</v>
      </c>
      <c r="AA797" s="910">
        <f t="shared" si="213"/>
        <v>17.080568720379148</v>
      </c>
      <c r="AB797" s="911">
        <v>9</v>
      </c>
      <c r="AC797" s="889">
        <v>2.11</v>
      </c>
      <c r="AD797" s="889">
        <v>1.5</v>
      </c>
      <c r="AE797" s="889">
        <v>1.05</v>
      </c>
      <c r="AF797" s="889">
        <v>1.89</v>
      </c>
      <c r="AG797" s="889">
        <v>10.4</v>
      </c>
      <c r="AH797" s="889">
        <v>-54.7</v>
      </c>
      <c r="AI797" s="889">
        <v>8.66</v>
      </c>
      <c r="AJ797" s="889">
        <v>-6</v>
      </c>
      <c r="AK797" s="889">
        <v>11.4</v>
      </c>
      <c r="AL797" s="902">
        <v>7460</v>
      </c>
      <c r="AM797" s="896">
        <v>0.5</v>
      </c>
      <c r="AN797" s="889">
        <v>1.68</v>
      </c>
      <c r="AO797" s="762">
        <f t="shared" si="214"/>
        <v>-6.2172978830006862</v>
      </c>
      <c r="AP797" s="763">
        <f t="shared" si="215"/>
        <v>10.863270837378462</v>
      </c>
      <c r="AQ797" s="912">
        <f t="shared" si="216"/>
        <v>19.781792126844056</v>
      </c>
      <c r="AR797" s="669">
        <f>INDEX(Historical!$C$7:$C$1381,MATCH(B797,Historical!$B$7:$B$1403,0))*IF(AH797="n/a",1.03,IF(AH797&lt;0,1.01,IF(AH797&gt;10,1.1,(1+AH797/100))))</f>
        <v>1.15645</v>
      </c>
      <c r="AS797" s="910">
        <f t="shared" si="217"/>
        <v>1.25659857</v>
      </c>
      <c r="AT797" s="910">
        <f t="shared" si="221"/>
        <v>1.382258427</v>
      </c>
      <c r="AU797" s="910">
        <f t="shared" si="221"/>
        <v>1.5204842697000001</v>
      </c>
      <c r="AV797" s="910">
        <f t="shared" si="221"/>
        <v>1.6725326966700003</v>
      </c>
      <c r="AW797" s="669">
        <f t="shared" si="218"/>
        <v>6.9883239633700001</v>
      </c>
      <c r="AX797" s="770">
        <f t="shared" si="219"/>
        <v>19.390466047086573</v>
      </c>
      <c r="AY797" s="959">
        <v>0.57999999999999996</v>
      </c>
      <c r="AZ797" s="896">
        <v>-2.96</v>
      </c>
      <c r="BA797" s="896">
        <v>-36.199999999999996</v>
      </c>
      <c r="BB797" s="896">
        <v>-16.27</v>
      </c>
      <c r="BC797" s="896">
        <v>-24.43</v>
      </c>
      <c r="BD797" s="932"/>
      <c r="BE797" s="641">
        <v>1988</v>
      </c>
      <c r="BF797" s="922">
        <f t="shared" si="220"/>
        <v>3</v>
      </c>
      <c r="BG797" s="906">
        <v>3.1</v>
      </c>
    </row>
    <row r="798" spans="1:59" s="887" customFormat="1" ht="12.75" customHeight="1" x14ac:dyDescent="0.2">
      <c r="A798" s="895" t="s">
        <v>373</v>
      </c>
      <c r="B798" s="621" t="s">
        <v>374</v>
      </c>
      <c r="C798" s="957" t="s">
        <v>4335</v>
      </c>
      <c r="D798" s="957" t="s">
        <v>4336</v>
      </c>
      <c r="E798" s="754">
        <v>34</v>
      </c>
      <c r="F798" s="1235">
        <v>80</v>
      </c>
      <c r="G798" s="1235" t="s">
        <v>37</v>
      </c>
      <c r="H798" s="1235" t="s">
        <v>37</v>
      </c>
      <c r="I798" s="889">
        <v>107.72</v>
      </c>
      <c r="J798" s="669">
        <f t="shared" si="207"/>
        <v>2.5436316375789083</v>
      </c>
      <c r="K798" s="908">
        <v>0.68500000000000005</v>
      </c>
      <c r="L798" s="911">
        <v>4</v>
      </c>
      <c r="M798" s="660">
        <f t="shared" si="208"/>
        <v>2.74</v>
      </c>
      <c r="N798" s="894" t="s">
        <v>151</v>
      </c>
      <c r="O798" s="757">
        <v>0.68</v>
      </c>
      <c r="P798" s="885">
        <v>43815</v>
      </c>
      <c r="Q798" s="885">
        <v>43829</v>
      </c>
      <c r="R798" s="660">
        <f t="shared" si="209"/>
        <v>0.73529411764705943</v>
      </c>
      <c r="S798" s="721">
        <f>IF(INDEX(Historical!$D$7:$D$1379,MATCH(B798,Historical!$B$7:$B$1403,0))=0,"n/a",(INDEX(Historical!$C$7:$C$1381,MATCH(B798,Historical!$B$7:$B$1403,0))/INDEX(Historical!$D$7:$D$1379,MATCH(B798,Historical!$B$7:$B$1403,0))-1)*100)</f>
        <v>1.4925373134328401</v>
      </c>
      <c r="T798" s="721">
        <f>IF(INDEX(Historical!$F$7:$F$1372,MATCH(B798,Historical!$B$7:$B$1403,0))=0,"n/a",((INDEX(Historical!$C$7:$C$1381,MATCH(B798,Historical!$B$7:$B$1403,0))/INDEX(Historical!$F$7:$F$1372,MATCH(B798,Historical!$B$7:$B$1403,0)))^(1/3)-1)*100)</f>
        <v>1.3532163016363175</v>
      </c>
      <c r="U798" s="721">
        <f>IF(INDEX(Historical!$H$7:$H$1372,MATCH(B798,Historical!$B$7:$B$1403,0))=0,"n/a",((INDEX(Historical!$C$7:$C$1381,MATCH(B798,Historical!$B$7:$B$1403,0))/INDEX(Historical!$H$7:$H$1372,MATCH(B798,Historical!$B$7:$B$1403,0)))^(1/5)-1)*100)</f>
        <v>1.539184863075338</v>
      </c>
      <c r="V798" s="721">
        <f>IF(INDEX(Historical!$O$7:$O$1372,MATCH(B798,Historical!$B$7:$B$1403,0))=0,"n/a",((INDEX(Historical!$C$7:$C$1381,MATCH(B798,Historical!$B$7:$B$1403,0))/INDEX(Historical!$O$7:$O$1372,MATCH(B798,Historical!$B$7:$B$1403,0)))^(1/10)-1)*100)</f>
        <v>1.3442690579665628</v>
      </c>
      <c r="W798" s="722">
        <f t="shared" si="210"/>
        <v>1.1449976133525075</v>
      </c>
      <c r="X798" s="723">
        <f t="shared" si="211"/>
        <v>0.13742721991744089</v>
      </c>
      <c r="Y798" s="900"/>
      <c r="Z798" s="669">
        <f t="shared" si="212"/>
        <v>214.0625</v>
      </c>
      <c r="AA798" s="910">
        <f t="shared" si="213"/>
        <v>84.15625</v>
      </c>
      <c r="AB798" s="911">
        <v>12</v>
      </c>
      <c r="AC798" s="889">
        <v>1.28</v>
      </c>
      <c r="AD798" s="889" t="s">
        <v>136</v>
      </c>
      <c r="AE798" s="889">
        <v>19.239999999999998</v>
      </c>
      <c r="AF798" s="889">
        <v>8.01</v>
      </c>
      <c r="AG798" s="889">
        <v>9.1999999999999993</v>
      </c>
      <c r="AH798" s="889">
        <v>-47.3</v>
      </c>
      <c r="AI798" s="889" t="s">
        <v>136</v>
      </c>
      <c r="AJ798" s="889">
        <v>11.200000000000001</v>
      </c>
      <c r="AK798" s="889" t="s">
        <v>136</v>
      </c>
      <c r="AL798" s="902">
        <v>1480</v>
      </c>
      <c r="AM798" s="896">
        <v>7.580000000000001</v>
      </c>
      <c r="AN798" s="889">
        <v>1.45</v>
      </c>
      <c r="AO798" s="762">
        <f t="shared" si="214"/>
        <v>-80.073433499345754</v>
      </c>
      <c r="AP798" s="763">
        <f t="shared" si="215"/>
        <v>4.0828165006542463</v>
      </c>
      <c r="AQ798" s="912">
        <f t="shared" si="216"/>
        <v>447.3538617749947</v>
      </c>
      <c r="AR798" s="669">
        <f>INDEX(Historical!$C$7:$C$1381,MATCH(B798,Historical!$B$7:$B$1403,0))*IF(AH798="n/a",1.03,IF(AH798&lt;0,1.01,IF(AH798&gt;10,1.1,(1+AH798/100))))</f>
        <v>2.7472000000000003</v>
      </c>
      <c r="AS798" s="910">
        <f t="shared" si="217"/>
        <v>2.8296160000000006</v>
      </c>
      <c r="AT798" s="910">
        <f t="shared" si="221"/>
        <v>2.9145044800000006</v>
      </c>
      <c r="AU798" s="910">
        <f t="shared" si="221"/>
        <v>3.0019396144000008</v>
      </c>
      <c r="AV798" s="910">
        <f t="shared" si="221"/>
        <v>3.091997802832001</v>
      </c>
      <c r="AW798" s="669">
        <f t="shared" si="218"/>
        <v>14.585257897232005</v>
      </c>
      <c r="AX798" s="770">
        <f t="shared" si="219"/>
        <v>13.539972054615676</v>
      </c>
      <c r="AY798" s="959">
        <v>0.87</v>
      </c>
      <c r="AZ798" s="896">
        <v>52.73</v>
      </c>
      <c r="BA798" s="896">
        <v>-18.649999999999999</v>
      </c>
      <c r="BB798" s="896">
        <v>-10.8</v>
      </c>
      <c r="BC798" s="896">
        <v>3.26</v>
      </c>
      <c r="BD798" s="932"/>
      <c r="BE798" s="641">
        <v>1986</v>
      </c>
      <c r="BF798" s="922">
        <f t="shared" si="220"/>
        <v>3</v>
      </c>
      <c r="BG798" s="906">
        <v>3.5999999999999996</v>
      </c>
    </row>
    <row r="799" spans="1:59" s="887" customFormat="1" x14ac:dyDescent="0.2">
      <c r="A799" s="895" t="s">
        <v>366</v>
      </c>
      <c r="B799" s="621" t="s">
        <v>367</v>
      </c>
      <c r="C799" s="957" t="s">
        <v>108</v>
      </c>
      <c r="D799" s="957" t="s">
        <v>4355</v>
      </c>
      <c r="E799" s="754">
        <v>28</v>
      </c>
      <c r="F799" s="1235">
        <v>101</v>
      </c>
      <c r="G799" s="1206" t="s">
        <v>37</v>
      </c>
      <c r="H799" s="1206" t="s">
        <v>37</v>
      </c>
      <c r="I799" s="889">
        <v>58.15</v>
      </c>
      <c r="J799" s="669">
        <f t="shared" si="207"/>
        <v>2.1324161650902838</v>
      </c>
      <c r="K799" s="908">
        <v>0.31</v>
      </c>
      <c r="L799" s="911">
        <v>4</v>
      </c>
      <c r="M799" s="660">
        <f t="shared" si="208"/>
        <v>1.24</v>
      </c>
      <c r="N799" s="894" t="s">
        <v>163</v>
      </c>
      <c r="O799" s="757">
        <v>0.3</v>
      </c>
      <c r="P799" s="885">
        <v>43808</v>
      </c>
      <c r="Q799" s="885">
        <v>43832</v>
      </c>
      <c r="R799" s="660">
        <f t="shared" si="209"/>
        <v>3.3333333333333366</v>
      </c>
      <c r="S799" s="721">
        <f>IF(INDEX(Historical!$D$7:$D$1379,MATCH(B799,Historical!$B$7:$B$1403,0))=0,"n/a",(INDEX(Historical!$C$7:$C$1381,MATCH(B799,Historical!$B$7:$B$1403,0))/INDEX(Historical!$D$7:$D$1379,MATCH(B799,Historical!$B$7:$B$1403,0))-1)*100)</f>
        <v>4.8034934497816595</v>
      </c>
      <c r="T799" s="721">
        <f>IF(INDEX(Historical!$F$7:$F$1372,MATCH(B799,Historical!$B$7:$B$1403,0))=0,"n/a",((INDEX(Historical!$C$7:$C$1381,MATCH(B799,Historical!$B$7:$B$1403,0))/INDEX(Historical!$F$7:$F$1372,MATCH(B799,Historical!$B$7:$B$1403,0)))^(1/3)-1)*100)</f>
        <v>6.9838912459786684</v>
      </c>
      <c r="U799" s="721">
        <f>IF(INDEX(Historical!$H$7:$H$1372,MATCH(B799,Historical!$B$7:$B$1403,0))=0,"n/a",((INDEX(Historical!$C$7:$C$1381,MATCH(B799,Historical!$B$7:$B$1403,0))/INDEX(Historical!$H$7:$H$1372,MATCH(B799,Historical!$B$7:$B$1403,0)))^(1/5)-1)*100)</f>
        <v>5.9223841048812176</v>
      </c>
      <c r="V799" s="721">
        <f>IF(INDEX(Historical!$O$7:$O$1372,MATCH(B799,Historical!$B$7:$B$1403,0))=0,"n/a",((INDEX(Historical!$C$7:$C$1381,MATCH(B799,Historical!$B$7:$B$1403,0))/INDEX(Historical!$O$7:$O$1372,MATCH(B799,Historical!$B$7:$B$1403,0)))^(1/10)-1)*100)</f>
        <v>5.5378689666831793</v>
      </c>
      <c r="W799" s="722">
        <f t="shared" si="210"/>
        <v>1.0694337732639307</v>
      </c>
      <c r="X799" s="723">
        <f t="shared" si="211"/>
        <v>1.7418776779062404</v>
      </c>
      <c r="Y799" s="900"/>
      <c r="Z799" s="669">
        <f t="shared" si="212"/>
        <v>25</v>
      </c>
      <c r="AA799" s="910">
        <f t="shared" si="213"/>
        <v>11.723790322580644</v>
      </c>
      <c r="AB799" s="911">
        <v>12</v>
      </c>
      <c r="AC799" s="889">
        <v>4.96</v>
      </c>
      <c r="AD799" s="889">
        <v>1.1399999999999999</v>
      </c>
      <c r="AE799" s="889">
        <v>3.32</v>
      </c>
      <c r="AF799" s="889">
        <v>1.1100000000000001</v>
      </c>
      <c r="AG799" s="889">
        <v>8.2000000000000011</v>
      </c>
      <c r="AH799" s="889">
        <v>3</v>
      </c>
      <c r="AI799" s="889">
        <v>2.63</v>
      </c>
      <c r="AJ799" s="889">
        <v>3.4000000000000004</v>
      </c>
      <c r="AK799" s="889">
        <v>10.299999999999999</v>
      </c>
      <c r="AL799" s="902">
        <v>2870</v>
      </c>
      <c r="AM799" s="896">
        <v>0.8</v>
      </c>
      <c r="AN799" s="889">
        <v>0.03</v>
      </c>
      <c r="AO799" s="762">
        <f t="shared" si="214"/>
        <v>-3.6689900526091428</v>
      </c>
      <c r="AP799" s="763">
        <f t="shared" si="215"/>
        <v>8.0548002699715013</v>
      </c>
      <c r="AQ799" s="912">
        <f t="shared" si="216"/>
        <v>-23.949118616943132</v>
      </c>
      <c r="AR799" s="669">
        <f>INDEX(Historical!$C$7:$C$1381,MATCH(B799,Historical!$B$7:$B$1403,0))*IF(AH799="n/a",1.03,IF(AH799&lt;0,1.01,IF(AH799&gt;10,1.1,(1+AH799/100))))</f>
        <v>1.236</v>
      </c>
      <c r="AS799" s="910">
        <f t="shared" si="217"/>
        <v>1.2685067999999999</v>
      </c>
      <c r="AT799" s="910">
        <f t="shared" si="221"/>
        <v>1.3953574800000001</v>
      </c>
      <c r="AU799" s="910">
        <f t="shared" si="221"/>
        <v>1.5348932280000003</v>
      </c>
      <c r="AV799" s="910">
        <f t="shared" si="221"/>
        <v>1.6883825508000005</v>
      </c>
      <c r="AW799" s="669">
        <f t="shared" si="218"/>
        <v>7.1231400588000007</v>
      </c>
      <c r="AX799" s="770">
        <f t="shared" si="219"/>
        <v>12.249595973860707</v>
      </c>
      <c r="AY799" s="959">
        <v>0.86</v>
      </c>
      <c r="AZ799" s="896">
        <v>-3.37</v>
      </c>
      <c r="BA799" s="896">
        <v>-19.2</v>
      </c>
      <c r="BB799" s="896">
        <v>-13.91</v>
      </c>
      <c r="BC799" s="896">
        <v>-11.35</v>
      </c>
      <c r="BD799" s="932"/>
      <c r="BE799" s="641">
        <v>1993</v>
      </c>
      <c r="BF799" s="922">
        <f t="shared" si="220"/>
        <v>2</v>
      </c>
      <c r="BG799" s="906">
        <v>0.8</v>
      </c>
    </row>
    <row r="800" spans="1:59" s="887" customFormat="1" ht="12.75" customHeight="1" x14ac:dyDescent="0.2">
      <c r="A800" s="887" t="s">
        <v>1747</v>
      </c>
      <c r="B800" s="621" t="s">
        <v>1748</v>
      </c>
      <c r="C800" s="957" t="s">
        <v>108</v>
      </c>
      <c r="D800" s="957" t="s">
        <v>4355</v>
      </c>
      <c r="E800" s="754">
        <v>9</v>
      </c>
      <c r="F800" s="1235">
        <v>442</v>
      </c>
      <c r="G800" s="1158" t="s">
        <v>37</v>
      </c>
      <c r="H800" s="1158" t="s">
        <v>37</v>
      </c>
      <c r="I800" s="898">
        <v>15.39</v>
      </c>
      <c r="J800" s="669">
        <f t="shared" si="207"/>
        <v>5.4580896686159841</v>
      </c>
      <c r="K800" s="901">
        <v>0.21</v>
      </c>
      <c r="L800" s="911">
        <v>4</v>
      </c>
      <c r="M800" s="660">
        <f t="shared" si="208"/>
        <v>0.84</v>
      </c>
      <c r="N800" s="894" t="s">
        <v>240</v>
      </c>
      <c r="O800" s="756">
        <v>0.2</v>
      </c>
      <c r="P800" s="890">
        <v>43370</v>
      </c>
      <c r="Q800" s="890">
        <v>43388</v>
      </c>
      <c r="R800" s="660">
        <f t="shared" si="209"/>
        <v>4.9999999999999902</v>
      </c>
      <c r="S800" s="721">
        <f>IF(INDEX(Historical!$D$7:$D$1379,MATCH(B800,Historical!$B$7:$B$1403,0))=0,"n/a",(INDEX(Historical!$C$7:$C$1381,MATCH(B800,Historical!$B$7:$B$1403,0))/INDEX(Historical!$D$7:$D$1379,MATCH(B800,Historical!$B$7:$B$1403,0))-1)*100)</f>
        <v>6.3291139240506222</v>
      </c>
      <c r="T800" s="721">
        <f>IF(INDEX(Historical!$F$7:$F$1372,MATCH(B800,Historical!$B$7:$B$1403,0))=0,"n/a",((INDEX(Historical!$C$7:$C$1381,MATCH(B800,Historical!$B$7:$B$1403,0))/INDEX(Historical!$F$7:$F$1372,MATCH(B800,Historical!$B$7:$B$1403,0)))^(1/3)-1)*100)</f>
        <v>9.4879784971972256</v>
      </c>
      <c r="U800" s="721">
        <f>IF(INDEX(Historical!$H$7:$H$1372,MATCH(B800,Historical!$B$7:$B$1403,0))=0,"n/a",((INDEX(Historical!$C$7:$C$1381,MATCH(B800,Historical!$B$7:$B$1403,0))/INDEX(Historical!$H$7:$H$1372,MATCH(B800,Historical!$B$7:$B$1403,0)))^(1/5)-1)*100)</f>
        <v>6.9610375725068785</v>
      </c>
      <c r="V800" s="721">
        <f>IF(INDEX(Historical!$O$7:$O$1372,MATCH(B800,Historical!$B$7:$B$1403,0))=0,"n/a",((INDEX(Historical!$C$7:$C$1381,MATCH(B800,Historical!$B$7:$B$1403,0))/INDEX(Historical!$O$7:$O$1372,MATCH(B800,Historical!$B$7:$B$1403,0)))^(1/10)-1)*100)</f>
        <v>15.431656766005775</v>
      </c>
      <c r="W800" s="722">
        <f t="shared" si="210"/>
        <v>0.45108815456816476</v>
      </c>
      <c r="X800" s="723">
        <f t="shared" si="211"/>
        <v>0.66295595928636941</v>
      </c>
      <c r="Y800" s="691" t="s">
        <v>4514</v>
      </c>
      <c r="Z800" s="669">
        <f t="shared" si="212"/>
        <v>52.173913043478258</v>
      </c>
      <c r="AA800" s="910">
        <f t="shared" si="213"/>
        <v>9.5590062111801242</v>
      </c>
      <c r="AB800" s="911">
        <v>12</v>
      </c>
      <c r="AC800" s="889">
        <v>1.61</v>
      </c>
      <c r="AD800" s="889">
        <v>0.96</v>
      </c>
      <c r="AE800" s="889">
        <v>3.04</v>
      </c>
      <c r="AF800" s="889">
        <v>0.79</v>
      </c>
      <c r="AG800" s="889">
        <v>8.6</v>
      </c>
      <c r="AH800" s="889">
        <v>42.4</v>
      </c>
      <c r="AI800" s="889">
        <v>9.2299999999999986</v>
      </c>
      <c r="AJ800" s="889">
        <v>10.5</v>
      </c>
      <c r="AK800" s="889">
        <v>10</v>
      </c>
      <c r="AL800" s="902">
        <v>3440</v>
      </c>
      <c r="AM800" s="896">
        <v>0.70000000000000007</v>
      </c>
      <c r="AN800" s="889">
        <v>0.34</v>
      </c>
      <c r="AO800" s="762">
        <f t="shared" si="214"/>
        <v>2.8601210299427375</v>
      </c>
      <c r="AP800" s="763">
        <f t="shared" si="215"/>
        <v>12.419127241122862</v>
      </c>
      <c r="AQ800" s="912">
        <f t="shared" si="216"/>
        <v>-42.066647844911763</v>
      </c>
      <c r="AR800" s="669">
        <f>INDEX(Historical!$C$7:$C$1381,MATCH(B800,Historical!$B$7:$B$1403,0))*IF(AH800="n/a",1.03,IF(AH800&lt;0,1.01,IF(AH800&gt;10,1.1,(1+AH800/100))))</f>
        <v>0.92400000000000004</v>
      </c>
      <c r="AS800" s="910">
        <f t="shared" si="217"/>
        <v>1.0092852000000001</v>
      </c>
      <c r="AT800" s="910">
        <f t="shared" si="221"/>
        <v>1.1102137200000002</v>
      </c>
      <c r="AU800" s="910">
        <f t="shared" si="221"/>
        <v>1.2212350920000004</v>
      </c>
      <c r="AV800" s="910">
        <f t="shared" si="221"/>
        <v>1.3433586012000005</v>
      </c>
      <c r="AW800" s="669">
        <f t="shared" si="218"/>
        <v>5.6080926132000011</v>
      </c>
      <c r="AX800" s="770">
        <f t="shared" si="219"/>
        <v>36.439848038986362</v>
      </c>
      <c r="AY800" s="959">
        <v>1.0900000000000001</v>
      </c>
      <c r="AZ800" s="896">
        <v>2.19</v>
      </c>
      <c r="BA800" s="896">
        <v>-18.740000000000002</v>
      </c>
      <c r="BB800" s="896">
        <v>-13.089999999999998</v>
      </c>
      <c r="BC800" s="896">
        <v>-7.9699999999999989</v>
      </c>
      <c r="BD800" s="932"/>
      <c r="BE800" s="641">
        <v>2011</v>
      </c>
      <c r="BF800" s="922">
        <f t="shared" si="220"/>
        <v>0</v>
      </c>
      <c r="BG800" s="906">
        <v>1.3</v>
      </c>
    </row>
    <row r="801" spans="1:59" s="887" customFormat="1" ht="12.75" customHeight="1" x14ac:dyDescent="0.2">
      <c r="A801" s="904" t="s">
        <v>1749</v>
      </c>
      <c r="B801" s="621" t="s">
        <v>1750</v>
      </c>
      <c r="C801" s="957" t="s">
        <v>108</v>
      </c>
      <c r="D801" s="957" t="s">
        <v>4355</v>
      </c>
      <c r="E801" s="754">
        <v>8</v>
      </c>
      <c r="F801" s="1235">
        <v>614</v>
      </c>
      <c r="G801" s="1235" t="s">
        <v>106</v>
      </c>
      <c r="H801" s="1235" t="s">
        <v>106</v>
      </c>
      <c r="I801" s="898">
        <v>29.98</v>
      </c>
      <c r="J801" s="669">
        <f t="shared" si="207"/>
        <v>4.2695130086724484</v>
      </c>
      <c r="K801" s="901">
        <v>0.32</v>
      </c>
      <c r="L801" s="911">
        <v>4</v>
      </c>
      <c r="M801" s="660">
        <f t="shared" si="208"/>
        <v>1.28</v>
      </c>
      <c r="N801" s="894" t="s">
        <v>122</v>
      </c>
      <c r="O801" s="756">
        <v>0.31</v>
      </c>
      <c r="P801" s="1196">
        <v>43854</v>
      </c>
      <c r="Q801" s="1196">
        <v>43866</v>
      </c>
      <c r="R801" s="660">
        <f t="shared" si="209"/>
        <v>3.2258064516129057</v>
      </c>
      <c r="S801" s="721">
        <f>IF(INDEX(Historical!$D$7:$D$1379,MATCH(B801,Historical!$B$7:$B$1403,0))=0,"n/a",(INDEX(Historical!$C$7:$C$1381,MATCH(B801,Historical!$B$7:$B$1403,0))/INDEX(Historical!$D$7:$D$1379,MATCH(B801,Historical!$B$7:$B$1403,0))-1)*100)</f>
        <v>3.3333333333333437</v>
      </c>
      <c r="T801" s="721">
        <f>IF(INDEX(Historical!$F$7:$F$1372,MATCH(B801,Historical!$B$7:$B$1403,0))=0,"n/a",((INDEX(Historical!$C$7:$C$1381,MATCH(B801,Historical!$B$7:$B$1403,0))/INDEX(Historical!$F$7:$F$1372,MATCH(B801,Historical!$B$7:$B$1403,0)))^(1/3)-1)*100)</f>
        <v>3.7607021889209946</v>
      </c>
      <c r="U801" s="721">
        <f>IF(INDEX(Historical!$H$7:$H$1372,MATCH(B801,Historical!$B$7:$B$1403,0))=0,"n/a",((INDEX(Historical!$C$7:$C$1381,MATCH(B801,Historical!$B$7:$B$1403,0))/INDEX(Historical!$H$7:$H$1372,MATCH(B801,Historical!$B$7:$B$1403,0)))^(1/5)-1)*100)</f>
        <v>3.5804203580214189</v>
      </c>
      <c r="V801" s="721">
        <f>IF(INDEX(Historical!$O$7:$O$1372,MATCH(B801,Historical!$B$7:$B$1403,0))=0,"n/a",((INDEX(Historical!$C$7:$C$1381,MATCH(B801,Historical!$B$7:$B$1403,0))/INDEX(Historical!$O$7:$O$1372,MATCH(B801,Historical!$B$7:$B$1403,0)))^(1/10)-1)*100)</f>
        <v>1.8728476245067016</v>
      </c>
      <c r="W801" s="722">
        <f t="shared" si="210"/>
        <v>1.9117520887287791</v>
      </c>
      <c r="X801" s="723" t="str">
        <f t="shared" si="211"/>
        <v>n/a</v>
      </c>
      <c r="Y801" s="682"/>
      <c r="Z801" s="669">
        <f t="shared" si="212"/>
        <v>76.190476190476204</v>
      </c>
      <c r="AA801" s="910">
        <f t="shared" si="213"/>
        <v>17.845238095238095</v>
      </c>
      <c r="AB801" s="911">
        <v>12</v>
      </c>
      <c r="AC801" s="889">
        <v>1.68</v>
      </c>
      <c r="AD801" s="889" t="s">
        <v>136</v>
      </c>
      <c r="AE801" s="889">
        <v>3.89</v>
      </c>
      <c r="AF801" s="889">
        <v>1.9</v>
      </c>
      <c r="AG801" s="889">
        <v>11</v>
      </c>
      <c r="AH801" s="889">
        <v>-20.200000000000003</v>
      </c>
      <c r="AI801" s="889" t="s">
        <v>136</v>
      </c>
      <c r="AJ801" s="889">
        <v>-0.1</v>
      </c>
      <c r="AK801" s="889" t="s">
        <v>136</v>
      </c>
      <c r="AL801" s="902">
        <v>137.31</v>
      </c>
      <c r="AM801" s="896">
        <v>0.3</v>
      </c>
      <c r="AN801" s="889">
        <v>0.69</v>
      </c>
      <c r="AO801" s="762">
        <f t="shared" si="214"/>
        <v>-9.9953047285442267</v>
      </c>
      <c r="AP801" s="763">
        <f t="shared" si="215"/>
        <v>7.8499333666938673</v>
      </c>
      <c r="AQ801" s="912">
        <f t="shared" si="216"/>
        <v>22.757126755688482</v>
      </c>
      <c r="AR801" s="669">
        <f>INDEX(Historical!$C$7:$C$1381,MATCH(B801,Historical!$B$7:$B$1403,0))*IF(AH801="n/a",1.03,IF(AH801&lt;0,1.01,IF(AH801&gt;10,1.1,(1+AH801/100))))</f>
        <v>1.2524</v>
      </c>
      <c r="AS801" s="910">
        <f t="shared" si="217"/>
        <v>1.2899719999999999</v>
      </c>
      <c r="AT801" s="910">
        <f t="shared" si="221"/>
        <v>1.3286711599999999</v>
      </c>
      <c r="AU801" s="910">
        <f t="shared" si="221"/>
        <v>1.3685312947999999</v>
      </c>
      <c r="AV801" s="910">
        <f t="shared" si="221"/>
        <v>1.4095872336439998</v>
      </c>
      <c r="AW801" s="669">
        <f t="shared" si="218"/>
        <v>6.6491616884439999</v>
      </c>
      <c r="AX801" s="770">
        <f t="shared" si="219"/>
        <v>22.178658066857903</v>
      </c>
      <c r="AY801" s="959">
        <v>0.56000000000000005</v>
      </c>
      <c r="AZ801" s="896">
        <v>17.380000000000003</v>
      </c>
      <c r="BA801" s="896">
        <v>-37.29</v>
      </c>
      <c r="BB801" s="896">
        <v>-13.850000000000001</v>
      </c>
      <c r="BC801" s="896">
        <v>-10.530000000000001</v>
      </c>
      <c r="BD801" s="932"/>
      <c r="BE801" s="641">
        <v>2013</v>
      </c>
      <c r="BF801" s="922">
        <f t="shared" si="220"/>
        <v>0</v>
      </c>
      <c r="BG801" s="906">
        <v>0.89999999999999991</v>
      </c>
    </row>
    <row r="802" spans="1:59" s="887" customFormat="1" ht="12.75" customHeight="1" x14ac:dyDescent="0.2">
      <c r="A802" s="887" t="s">
        <v>1757</v>
      </c>
      <c r="B802" s="621" t="s">
        <v>1758</v>
      </c>
      <c r="C802" s="957" t="s">
        <v>153</v>
      </c>
      <c r="D802" s="957" t="s">
        <v>4337</v>
      </c>
      <c r="E802" s="754">
        <v>10</v>
      </c>
      <c r="F802" s="1235">
        <v>355</v>
      </c>
      <c r="G802" s="1207" t="s">
        <v>106</v>
      </c>
      <c r="H802" s="1207" t="s">
        <v>106</v>
      </c>
      <c r="I802" s="898">
        <v>254.96</v>
      </c>
      <c r="J802" s="669">
        <f t="shared" si="207"/>
        <v>1.6943834326953247</v>
      </c>
      <c r="K802" s="901">
        <v>1.08</v>
      </c>
      <c r="L802" s="911">
        <v>4</v>
      </c>
      <c r="M802" s="660">
        <f t="shared" si="208"/>
        <v>4.32</v>
      </c>
      <c r="N802" s="894" t="s">
        <v>195</v>
      </c>
      <c r="O802" s="756">
        <v>0.9</v>
      </c>
      <c r="P802" s="885">
        <v>43630</v>
      </c>
      <c r="Q802" s="885">
        <v>43641</v>
      </c>
      <c r="R802" s="660">
        <f t="shared" si="209"/>
        <v>20.000000000000004</v>
      </c>
      <c r="S802" s="721">
        <f>IF(INDEX(Historical!$D$7:$D$1379,MATCH(B802,Historical!$B$7:$B$1403,0))=0,"n/a",(INDEX(Historical!$C$7:$C$1381,MATCH(B802,Historical!$B$7:$B$1403,0))/INDEX(Historical!$D$7:$D$1379,MATCH(B802,Historical!$B$7:$B$1403,0))-1)*100)</f>
        <v>44.34782608695653</v>
      </c>
      <c r="T802" s="721">
        <f>IF(INDEX(Historical!$F$7:$F$1372,MATCH(B802,Historical!$B$7:$B$1403,0))=0,"n/a",((INDEX(Historical!$C$7:$C$1381,MATCH(B802,Historical!$B$7:$B$1403,0))/INDEX(Historical!$F$7:$F$1372,MATCH(B802,Historical!$B$7:$B$1403,0)))^(1/3)-1)*100)</f>
        <v>27.993694864859876</v>
      </c>
      <c r="U802" s="721">
        <f>IF(INDEX(Historical!$H$7:$H$1372,MATCH(B802,Historical!$B$7:$B$1403,0))=0,"n/a",((INDEX(Historical!$C$7:$C$1381,MATCH(B802,Historical!$B$7:$B$1403,0))/INDEX(Historical!$H$7:$H$1372,MATCH(B802,Historical!$B$7:$B$1403,0)))^(1/5)-1)*100)</f>
        <v>28.79844023732392</v>
      </c>
      <c r="V802" s="721">
        <f>IF(INDEX(Historical!$O$7:$O$1372,MATCH(B802,Historical!$B$7:$B$1403,0))=0,"n/a",((INDEX(Historical!$C$7:$C$1381,MATCH(B802,Historical!$B$7:$B$1403,0))/INDEX(Historical!$O$7:$O$1372,MATCH(B802,Historical!$B$7:$B$1403,0)))^(1/10)-1)*100)</f>
        <v>66.728870783446254</v>
      </c>
      <c r="W802" s="722">
        <f t="shared" si="210"/>
        <v>0.43157391844353049</v>
      </c>
      <c r="X802" s="723">
        <f t="shared" si="211"/>
        <v>1.4256653582833623</v>
      </c>
      <c r="Y802" s="899"/>
      <c r="Z802" s="669">
        <f t="shared" si="212"/>
        <v>30.16759776536313</v>
      </c>
      <c r="AA802" s="910">
        <f t="shared" si="213"/>
        <v>17.804469273743017</v>
      </c>
      <c r="AB802" s="911">
        <v>12</v>
      </c>
      <c r="AC802" s="889">
        <v>14.32</v>
      </c>
      <c r="AD802" s="889">
        <v>1.35</v>
      </c>
      <c r="AE802" s="889">
        <v>1</v>
      </c>
      <c r="AF802" s="889">
        <v>4.1900000000000004</v>
      </c>
      <c r="AG802" s="889">
        <v>25.5</v>
      </c>
      <c r="AH802" s="889">
        <v>17.5</v>
      </c>
      <c r="AI802" s="889">
        <v>15</v>
      </c>
      <c r="AJ802" s="889">
        <v>20.200000000000003</v>
      </c>
      <c r="AK802" s="889">
        <v>13.200000000000001</v>
      </c>
      <c r="AL802" s="902">
        <v>242410</v>
      </c>
      <c r="AM802" s="896">
        <v>0.3</v>
      </c>
      <c r="AN802" s="889">
        <v>0.71</v>
      </c>
      <c r="AO802" s="762">
        <f t="shared" si="214"/>
        <v>12.688354396276228</v>
      </c>
      <c r="AP802" s="763">
        <f t="shared" si="215"/>
        <v>30.492823670019245</v>
      </c>
      <c r="AQ802" s="912">
        <f t="shared" si="216"/>
        <v>82.087556786390564</v>
      </c>
      <c r="AR802" s="669">
        <f>INDEX(Historical!$C$7:$C$1381,MATCH(B802,Historical!$B$7:$B$1403,0))*IF(AH802="n/a",1.03,IF(AH802&lt;0,1.01,IF(AH802&gt;10,1.1,(1+AH802/100))))</f>
        <v>5.4780000000000006</v>
      </c>
      <c r="AS802" s="910">
        <f t="shared" si="217"/>
        <v>6.0258000000000012</v>
      </c>
      <c r="AT802" s="910">
        <f t="shared" si="221"/>
        <v>6.6283800000000017</v>
      </c>
      <c r="AU802" s="910">
        <f t="shared" si="221"/>
        <v>7.2912180000000024</v>
      </c>
      <c r="AV802" s="910">
        <f t="shared" si="221"/>
        <v>8.0203398000000039</v>
      </c>
      <c r="AW802" s="669">
        <f t="shared" si="218"/>
        <v>33.443737800000008</v>
      </c>
      <c r="AX802" s="770">
        <f t="shared" si="219"/>
        <v>13.117248901788519</v>
      </c>
      <c r="AY802" s="959">
        <v>0.71</v>
      </c>
      <c r="AZ802" s="896">
        <v>22.54</v>
      </c>
      <c r="BA802" s="896">
        <v>-16.869999999999997</v>
      </c>
      <c r="BB802" s="896">
        <v>-12.280000000000001</v>
      </c>
      <c r="BC802" s="896">
        <v>-1.0999999999999999</v>
      </c>
      <c r="BD802" s="932"/>
      <c r="BE802" s="641">
        <v>2010</v>
      </c>
      <c r="BF802" s="922">
        <f t="shared" si="220"/>
        <v>0</v>
      </c>
      <c r="BG802" s="906">
        <v>8.2000000000000011</v>
      </c>
    </row>
    <row r="803" spans="1:59" s="887" customFormat="1" ht="12.75" customHeight="1" x14ac:dyDescent="0.2">
      <c r="A803" s="887" t="s">
        <v>1761</v>
      </c>
      <c r="B803" s="621" t="s">
        <v>1762</v>
      </c>
      <c r="C803" s="957" t="s">
        <v>108</v>
      </c>
      <c r="D803" s="957" t="s">
        <v>118</v>
      </c>
      <c r="E803" s="754">
        <v>11</v>
      </c>
      <c r="F803" s="1235">
        <v>311</v>
      </c>
      <c r="G803" s="1096" t="s">
        <v>115</v>
      </c>
      <c r="H803" s="1096" t="s">
        <v>115</v>
      </c>
      <c r="I803" s="898">
        <v>23.31</v>
      </c>
      <c r="J803" s="669">
        <f t="shared" si="207"/>
        <v>4.89060489060489</v>
      </c>
      <c r="K803" s="901">
        <v>0.28499999999999998</v>
      </c>
      <c r="L803" s="911">
        <v>4</v>
      </c>
      <c r="M803" s="660">
        <f t="shared" si="208"/>
        <v>1.1399999999999999</v>
      </c>
      <c r="N803" s="894" t="s">
        <v>237</v>
      </c>
      <c r="O803" s="756">
        <v>0.26</v>
      </c>
      <c r="P803" s="885">
        <v>43672</v>
      </c>
      <c r="Q803" s="885">
        <v>43693</v>
      </c>
      <c r="R803" s="660">
        <f t="shared" si="209"/>
        <v>9.6153846153846025</v>
      </c>
      <c r="S803" s="721">
        <f>IF(INDEX(Historical!$D$7:$D$1379,MATCH(B803,Historical!$B$7:$B$1403,0))=0,"n/a",(INDEX(Historical!$C$7:$C$1381,MATCH(B803,Historical!$B$7:$B$1403,0))/INDEX(Historical!$D$7:$D$1379,MATCH(B803,Historical!$B$7:$B$1403,0))-1)*100)</f>
        <v>11.22448979591837</v>
      </c>
      <c r="T803" s="721">
        <f>IF(INDEX(Historical!$F$7:$F$1372,MATCH(B803,Historical!$B$7:$B$1403,0))=0,"n/a",((INDEX(Historical!$C$7:$C$1381,MATCH(B803,Historical!$B$7:$B$1403,0))/INDEX(Historical!$F$7:$F$1372,MATCH(B803,Historical!$B$7:$B$1403,0)))^(1/3)-1)*100)</f>
        <v>12.282461348995731</v>
      </c>
      <c r="U803" s="721">
        <f>IF(INDEX(Historical!$H$7:$H$1372,MATCH(B803,Historical!$B$7:$B$1403,0))=0,"n/a",((INDEX(Historical!$C$7:$C$1381,MATCH(B803,Historical!$B$7:$B$1403,0))/INDEX(Historical!$H$7:$H$1372,MATCH(B803,Historical!$B$7:$B$1403,0)))^(1/5)-1)*100)</f>
        <v>11.945582806602983</v>
      </c>
      <c r="V803" s="721">
        <f>IF(INDEX(Historical!$O$7:$O$1372,MATCH(B803,Historical!$B$7:$B$1403,0))=0,"n/a",((INDEX(Historical!$C$7:$C$1381,MATCH(B803,Historical!$B$7:$B$1403,0))/INDEX(Historical!$O$7:$O$1372,MATCH(B803,Historical!$B$7:$B$1403,0)))^(1/10)-1)*100)</f>
        <v>13.216987371290557</v>
      </c>
      <c r="W803" s="722">
        <f t="shared" si="210"/>
        <v>0.90380526749618673</v>
      </c>
      <c r="X803" s="723">
        <f t="shared" si="211"/>
        <v>0.43756713577300305</v>
      </c>
      <c r="Y803" s="682"/>
      <c r="Z803" s="669">
        <f t="shared" si="212"/>
        <v>21.755725190839691</v>
      </c>
      <c r="AA803" s="910">
        <f t="shared" si="213"/>
        <v>4.4484732824427473</v>
      </c>
      <c r="AB803" s="911">
        <v>12</v>
      </c>
      <c r="AC803" s="889">
        <v>5.24</v>
      </c>
      <c r="AD803" s="889">
        <v>0.83</v>
      </c>
      <c r="AE803" s="889">
        <v>0.4</v>
      </c>
      <c r="AF803" s="889">
        <v>0.48</v>
      </c>
      <c r="AG803" s="889">
        <v>11.5</v>
      </c>
      <c r="AH803" s="889">
        <v>120.39999999999999</v>
      </c>
      <c r="AI803" s="889">
        <v>7.6300000000000008</v>
      </c>
      <c r="AJ803" s="889">
        <v>27.3</v>
      </c>
      <c r="AK803" s="889">
        <v>5.37</v>
      </c>
      <c r="AL803" s="902">
        <v>4760</v>
      </c>
      <c r="AM803" s="896">
        <v>0.54</v>
      </c>
      <c r="AN803" s="889">
        <v>0.33</v>
      </c>
      <c r="AO803" s="762">
        <f t="shared" si="214"/>
        <v>12.387714414765124</v>
      </c>
      <c r="AP803" s="763">
        <f t="shared" si="215"/>
        <v>16.836187697207873</v>
      </c>
      <c r="AQ803" s="912">
        <f t="shared" si="216"/>
        <v>-69.194032500377688</v>
      </c>
      <c r="AR803" s="669">
        <f>INDEX(Historical!$C$7:$C$1381,MATCH(B803,Historical!$B$7:$B$1403,0))*IF(AH803="n/a",1.03,IF(AH803&lt;0,1.01,IF(AH803&gt;10,1.1,(1+AH803/100))))</f>
        <v>1.1990000000000003</v>
      </c>
      <c r="AS803" s="910">
        <f t="shared" si="217"/>
        <v>1.2904837000000005</v>
      </c>
      <c r="AT803" s="910">
        <f t="shared" si="221"/>
        <v>1.3597826746900006</v>
      </c>
      <c r="AU803" s="910">
        <f t="shared" si="221"/>
        <v>1.4328030043208537</v>
      </c>
      <c r="AV803" s="910">
        <f t="shared" si="221"/>
        <v>1.5097445256528836</v>
      </c>
      <c r="AW803" s="669">
        <f t="shared" si="218"/>
        <v>6.7918139046637389</v>
      </c>
      <c r="AX803" s="770">
        <f t="shared" si="219"/>
        <v>29.136910787918229</v>
      </c>
      <c r="AY803" s="959">
        <v>1.59</v>
      </c>
      <c r="AZ803" s="896">
        <v>-1.02</v>
      </c>
      <c r="BA803" s="896">
        <v>-39.119999999999997</v>
      </c>
      <c r="BB803" s="896">
        <v>-18.87</v>
      </c>
      <c r="BC803" s="896">
        <v>-21.98</v>
      </c>
      <c r="BD803" s="932"/>
      <c r="BE803" s="641">
        <v>2009</v>
      </c>
      <c r="BF803" s="922">
        <f t="shared" si="220"/>
        <v>0</v>
      </c>
      <c r="BG803" s="906">
        <v>1.7000000000000002</v>
      </c>
    </row>
    <row r="804" spans="1:59" s="887" customFormat="1" ht="12.75" customHeight="1" x14ac:dyDescent="0.2">
      <c r="A804" s="895" t="s">
        <v>832</v>
      </c>
      <c r="B804" s="621" t="s">
        <v>833</v>
      </c>
      <c r="C804" s="957" t="s">
        <v>112</v>
      </c>
      <c r="D804" s="957" t="s">
        <v>4373</v>
      </c>
      <c r="E804" s="754">
        <v>13</v>
      </c>
      <c r="F804" s="1235">
        <v>286</v>
      </c>
      <c r="G804" s="1209" t="s">
        <v>37</v>
      </c>
      <c r="H804" s="1209" t="s">
        <v>37</v>
      </c>
      <c r="I804" s="898">
        <v>159.81</v>
      </c>
      <c r="J804" s="669">
        <f t="shared" si="207"/>
        <v>2.4278831111945434</v>
      </c>
      <c r="K804" s="901">
        <v>0.97</v>
      </c>
      <c r="L804" s="911">
        <v>4</v>
      </c>
      <c r="M804" s="660">
        <f t="shared" si="208"/>
        <v>3.88</v>
      </c>
      <c r="N804" s="894" t="s">
        <v>319</v>
      </c>
      <c r="O804" s="756">
        <v>0.88</v>
      </c>
      <c r="P804" s="885">
        <v>43706</v>
      </c>
      <c r="Q804" s="885">
        <v>43738</v>
      </c>
      <c r="R804" s="660">
        <f t="shared" si="209"/>
        <v>10.227272727272723</v>
      </c>
      <c r="S804" s="721">
        <f>IF(INDEX(Historical!$D$7:$D$1379,MATCH(B804,Historical!$B$7:$B$1403,0))=0,"n/a",(INDEX(Historical!$C$7:$C$1381,MATCH(B804,Historical!$B$7:$B$1403,0))/INDEX(Historical!$D$7:$D$1379,MATCH(B804,Historical!$B$7:$B$1403,0))-1)*100)</f>
        <v>20.915032679738577</v>
      </c>
      <c r="T804" s="721">
        <f>IF(INDEX(Historical!$F$7:$F$1372,MATCH(B804,Historical!$B$7:$B$1403,0))=0,"n/a",((INDEX(Historical!$C$7:$C$1381,MATCH(B804,Historical!$B$7:$B$1403,0))/INDEX(Historical!$F$7:$F$1372,MATCH(B804,Historical!$B$7:$B$1403,0)))^(1/3)-1)*100)</f>
        <v>17.946500361351969</v>
      </c>
      <c r="U804" s="721">
        <f>IF(INDEX(Historical!$H$7:$H$1372,MATCH(B804,Historical!$B$7:$B$1403,0))=0,"n/a",((INDEX(Historical!$C$7:$C$1381,MATCH(B804,Historical!$B$7:$B$1403,0))/INDEX(Historical!$H$7:$H$1372,MATCH(B804,Historical!$B$7:$B$1403,0)))^(1/5)-1)*100)</f>
        <v>15.436965941381576</v>
      </c>
      <c r="V804" s="721">
        <f>IF(INDEX(Historical!$O$7:$O$1372,MATCH(B804,Historical!$B$7:$B$1403,0))=0,"n/a",((INDEX(Historical!$C$7:$C$1381,MATCH(B804,Historical!$B$7:$B$1403,0))/INDEX(Historical!$O$7:$O$1372,MATCH(B804,Historical!$B$7:$B$1403,0)))^(1/10)-1)*100)</f>
        <v>21.2218189648836</v>
      </c>
      <c r="W804" s="722">
        <f t="shared" si="210"/>
        <v>0.72741012289877705</v>
      </c>
      <c r="X804" s="723">
        <f t="shared" si="211"/>
        <v>1.9790981976130226</v>
      </c>
      <c r="Y804" s="900"/>
      <c r="Z804" s="669">
        <f t="shared" si="212"/>
        <v>46.245530393325382</v>
      </c>
      <c r="AA804" s="910">
        <f t="shared" si="213"/>
        <v>19.047675804529199</v>
      </c>
      <c r="AB804" s="911">
        <v>12</v>
      </c>
      <c r="AC804" s="889">
        <v>8.39</v>
      </c>
      <c r="AD804" s="889">
        <v>1.77</v>
      </c>
      <c r="AE804" s="889">
        <v>5.13</v>
      </c>
      <c r="AF804" s="889">
        <v>6.1</v>
      </c>
      <c r="AG804" s="889">
        <v>32.9</v>
      </c>
      <c r="AH804" s="889">
        <v>6</v>
      </c>
      <c r="AI804" s="889">
        <v>12.959999999999999</v>
      </c>
      <c r="AJ804" s="889">
        <v>7.8</v>
      </c>
      <c r="AK804" s="889">
        <v>10.780000000000001</v>
      </c>
      <c r="AL804" s="902">
        <v>111330</v>
      </c>
      <c r="AM804" s="896">
        <v>0.1</v>
      </c>
      <c r="AN804" s="889">
        <v>1.39</v>
      </c>
      <c r="AO804" s="762">
        <f t="shared" si="214"/>
        <v>-1.1828267519530797</v>
      </c>
      <c r="AP804" s="763">
        <f t="shared" si="215"/>
        <v>17.864849052576119</v>
      </c>
      <c r="AQ804" s="912">
        <f t="shared" si="216"/>
        <v>127.24516609710621</v>
      </c>
      <c r="AR804" s="669">
        <f>INDEX(Historical!$C$7:$C$1381,MATCH(B804,Historical!$B$7:$B$1403,0))*IF(AH804="n/a",1.03,IF(AH804&lt;0,1.01,IF(AH804&gt;10,1.1,(1+AH804/100))))</f>
        <v>3.9220000000000006</v>
      </c>
      <c r="AS804" s="910">
        <f t="shared" si="217"/>
        <v>4.3142000000000014</v>
      </c>
      <c r="AT804" s="910">
        <f t="shared" si="221"/>
        <v>4.7456200000000015</v>
      </c>
      <c r="AU804" s="910">
        <f t="shared" si="221"/>
        <v>5.2201820000000021</v>
      </c>
      <c r="AV804" s="910">
        <f t="shared" si="221"/>
        <v>5.7422002000000028</v>
      </c>
      <c r="AW804" s="669">
        <f t="shared" si="218"/>
        <v>23.944202200000007</v>
      </c>
      <c r="AX804" s="770">
        <f t="shared" si="219"/>
        <v>14.98291859082661</v>
      </c>
      <c r="AY804" s="959">
        <v>1.0900000000000001</v>
      </c>
      <c r="AZ804" s="896">
        <v>7.19</v>
      </c>
      <c r="BA804" s="896">
        <v>-15.43</v>
      </c>
      <c r="BB804" s="896">
        <v>-11.48</v>
      </c>
      <c r="BC804" s="896">
        <v>-7.03</v>
      </c>
      <c r="BD804" s="932"/>
      <c r="BE804" s="641">
        <v>2007</v>
      </c>
      <c r="BF804" s="922">
        <f t="shared" si="220"/>
        <v>1</v>
      </c>
      <c r="BG804" s="906">
        <v>9.6</v>
      </c>
    </row>
    <row r="805" spans="1:59" s="887" customFormat="1" ht="12.75" customHeight="1" x14ac:dyDescent="0.2">
      <c r="A805" s="895" t="s">
        <v>3921</v>
      </c>
      <c r="B805" s="621" t="s">
        <v>3922</v>
      </c>
      <c r="C805" s="957" t="s">
        <v>108</v>
      </c>
      <c r="D805" s="957" t="s">
        <v>4355</v>
      </c>
      <c r="E805" s="754">
        <v>7</v>
      </c>
      <c r="F805" s="1235">
        <v>675</v>
      </c>
      <c r="G805" s="1235" t="s">
        <v>106</v>
      </c>
      <c r="H805" s="1235" t="s">
        <v>106</v>
      </c>
      <c r="I805" s="898">
        <v>17.13</v>
      </c>
      <c r="J805" s="669">
        <f t="shared" si="207"/>
        <v>1.8680677174547577</v>
      </c>
      <c r="K805" s="901">
        <v>0.08</v>
      </c>
      <c r="L805" s="911">
        <v>4</v>
      </c>
      <c r="M805" s="660">
        <f t="shared" si="208"/>
        <v>0.32</v>
      </c>
      <c r="N805" s="894" t="s">
        <v>151</v>
      </c>
      <c r="O805" s="756">
        <v>7.0000000000000007E-2</v>
      </c>
      <c r="P805" s="885">
        <v>43629</v>
      </c>
      <c r="Q805" s="885">
        <v>43644</v>
      </c>
      <c r="R805" s="660">
        <f t="shared" si="209"/>
        <v>14.285714285714276</v>
      </c>
      <c r="S805" s="721">
        <f>IF(INDEX(Historical!$D$7:$D$1379,MATCH(B805,Historical!$B$7:$B$1403,0))=0,"n/a",(INDEX(Historical!$C$7:$C$1381,MATCH(B805,Historical!$B$7:$B$1403,0))/INDEX(Historical!$D$7:$D$1379,MATCH(B805,Historical!$B$7:$B$1403,0))-1)*100)</f>
        <v>14.814814814814813</v>
      </c>
      <c r="T805" s="721">
        <f>IF(INDEX(Historical!$F$7:$F$1372,MATCH(B805,Historical!$B$7:$B$1403,0))=0,"n/a",((INDEX(Historical!$C$7:$C$1381,MATCH(B805,Historical!$B$7:$B$1403,0))/INDEX(Historical!$F$7:$F$1372,MATCH(B805,Historical!$B$7:$B$1403,0)))^(1/3)-1)*100)</f>
        <v>19.866105802463508</v>
      </c>
      <c r="U805" s="721">
        <f>IF(INDEX(Historical!$H$7:$H$1372,MATCH(B805,Historical!$B$7:$B$1403,0))=0,"n/a",((INDEX(Historical!$C$7:$C$1381,MATCH(B805,Historical!$B$7:$B$1403,0))/INDEX(Historical!$H$7:$H$1372,MATCH(B805,Historical!$B$7:$B$1403,0)))^(1/5)-1)*100)</f>
        <v>25.39272451403496</v>
      </c>
      <c r="V805" s="721" t="str">
        <f>IF(INDEX(Historical!$O$7:$O$1372,MATCH(B805,Historical!$B$7:$B$1403,0))=0,"n/a",((INDEX(Historical!$C$7:$C$1381,MATCH(B805,Historical!$B$7:$B$1403,0))/INDEX(Historical!$O$7:$O$1372,MATCH(B805,Historical!$B$7:$B$1403,0)))^(1/10)-1)*100)</f>
        <v>n/a</v>
      </c>
      <c r="W805" s="722" t="str">
        <f t="shared" si="210"/>
        <v>n/a</v>
      </c>
      <c r="X805" s="723">
        <f t="shared" si="211"/>
        <v>0.76715179800709843</v>
      </c>
      <c r="Y805" s="682"/>
      <c r="Z805" s="669">
        <f t="shared" si="212"/>
        <v>15.09433962264151</v>
      </c>
      <c r="AA805" s="910">
        <f t="shared" si="213"/>
        <v>8.0801886792452819</v>
      </c>
      <c r="AB805" s="911">
        <v>12</v>
      </c>
      <c r="AC805" s="889">
        <v>2.12</v>
      </c>
      <c r="AD805" s="889" t="s">
        <v>136</v>
      </c>
      <c r="AE805" s="889">
        <v>2.5099999999999998</v>
      </c>
      <c r="AF805" s="889">
        <v>1.2</v>
      </c>
      <c r="AG805" s="889">
        <v>15.9</v>
      </c>
      <c r="AH805" s="889">
        <v>47.599999999999994</v>
      </c>
      <c r="AI805" s="889">
        <v>8.74</v>
      </c>
      <c r="AJ805" s="889">
        <v>33.1</v>
      </c>
      <c r="AK805" s="889" t="s">
        <v>136</v>
      </c>
      <c r="AL805" s="902">
        <v>186.37</v>
      </c>
      <c r="AM805" s="896">
        <v>8</v>
      </c>
      <c r="AN805" s="889">
        <v>7.0000000000000007E-2</v>
      </c>
      <c r="AO805" s="762">
        <f t="shared" si="214"/>
        <v>19.180603552244435</v>
      </c>
      <c r="AP805" s="763">
        <f t="shared" si="215"/>
        <v>27.260792231489717</v>
      </c>
      <c r="AQ805" s="912">
        <f t="shared" si="216"/>
        <v>-34.353720880280271</v>
      </c>
      <c r="AR805" s="669">
        <f>INDEX(Historical!$C$7:$C$1381,MATCH(B805,Historical!$B$7:$B$1403,0))*IF(AH805="n/a",1.03,IF(AH805&lt;0,1.01,IF(AH805&gt;10,1.1,(1+AH805/100))))</f>
        <v>0.34100000000000003</v>
      </c>
      <c r="AS805" s="910">
        <f t="shared" si="217"/>
        <v>0.37080340000000001</v>
      </c>
      <c r="AT805" s="910">
        <f t="shared" si="221"/>
        <v>0.38192750200000003</v>
      </c>
      <c r="AU805" s="910">
        <f t="shared" si="221"/>
        <v>0.39338532706000007</v>
      </c>
      <c r="AV805" s="910">
        <f t="shared" si="221"/>
        <v>0.4051868868718001</v>
      </c>
      <c r="AW805" s="669">
        <f t="shared" si="218"/>
        <v>1.8923031159318</v>
      </c>
      <c r="AX805" s="770">
        <f t="shared" si="219"/>
        <v>11.046719882847636</v>
      </c>
      <c r="AY805" s="959">
        <v>0.67</v>
      </c>
      <c r="AZ805" s="896">
        <v>2.33</v>
      </c>
      <c r="BA805" s="896">
        <v>-30.65</v>
      </c>
      <c r="BB805" s="896">
        <v>-20.630000000000003</v>
      </c>
      <c r="BC805" s="896">
        <v>-19.37</v>
      </c>
      <c r="BD805" s="932"/>
      <c r="BE805" s="641">
        <v>2013</v>
      </c>
      <c r="BF805" s="922">
        <f t="shared" si="220"/>
        <v>0</v>
      </c>
      <c r="BG805" s="906">
        <v>1.4000000000000001</v>
      </c>
    </row>
    <row r="806" spans="1:59" s="887" customFormat="1" ht="12.75" customHeight="1" x14ac:dyDescent="0.2">
      <c r="A806" s="887" t="s">
        <v>1755</v>
      </c>
      <c r="B806" s="621" t="s">
        <v>1756</v>
      </c>
      <c r="C806" s="957" t="s">
        <v>112</v>
      </c>
      <c r="D806" s="957" t="s">
        <v>4371</v>
      </c>
      <c r="E806" s="754">
        <v>11</v>
      </c>
      <c r="F806" s="1235">
        <v>326</v>
      </c>
      <c r="G806" s="1098" t="s">
        <v>115</v>
      </c>
      <c r="H806" s="1098" t="s">
        <v>115</v>
      </c>
      <c r="I806" s="898">
        <v>90.49</v>
      </c>
      <c r="J806" s="669">
        <f t="shared" si="207"/>
        <v>4.4645817217372086</v>
      </c>
      <c r="K806" s="901">
        <v>1.01</v>
      </c>
      <c r="L806" s="911">
        <v>4</v>
      </c>
      <c r="M806" s="660">
        <f t="shared" si="208"/>
        <v>4.04</v>
      </c>
      <c r="N806" s="894" t="s">
        <v>428</v>
      </c>
      <c r="O806" s="756">
        <v>0.96</v>
      </c>
      <c r="P806" s="885">
        <v>43885</v>
      </c>
      <c r="Q806" s="885">
        <v>43900</v>
      </c>
      <c r="R806" s="660">
        <f t="shared" si="209"/>
        <v>5.2083333333333384</v>
      </c>
      <c r="S806" s="721">
        <f>IF(INDEX(Historical!$D$7:$D$1379,MATCH(B806,Historical!$B$7:$B$1403,0))=0,"n/a",(INDEX(Historical!$C$7:$C$1381,MATCH(B806,Historical!$B$7:$B$1403,0))/INDEX(Historical!$D$7:$D$1379,MATCH(B806,Historical!$B$7:$B$1403,0))-1)*100)</f>
        <v>5.4945054945054972</v>
      </c>
      <c r="T806" s="721">
        <f>IF(INDEX(Historical!$F$7:$F$1372,MATCH(B806,Historical!$B$7:$B$1403,0))=0,"n/a",((INDEX(Historical!$C$7:$C$1381,MATCH(B806,Historical!$B$7:$B$1403,0))/INDEX(Historical!$F$7:$F$1372,MATCH(B806,Historical!$B$7:$B$1403,0)))^(1/3)-1)*100)</f>
        <v>7.1664579674248552</v>
      </c>
      <c r="U806" s="721">
        <f>IF(INDEX(Historical!$H$7:$H$1372,MATCH(B806,Historical!$B$7:$B$1403,0))=0,"n/a",((INDEX(Historical!$C$7:$C$1381,MATCH(B806,Historical!$B$7:$B$1403,0))/INDEX(Historical!$H$7:$H$1372,MATCH(B806,Historical!$B$7:$B$1403,0)))^(1/5)-1)*100)</f>
        <v>7.4581318351847781</v>
      </c>
      <c r="V806" s="721">
        <f>IF(INDEX(Historical!$O$7:$O$1372,MATCH(B806,Historical!$B$7:$B$1403,0))=0,"n/a",((INDEX(Historical!$C$7:$C$1381,MATCH(B806,Historical!$B$7:$B$1403,0))/INDEX(Historical!$O$7:$O$1372,MATCH(B806,Historical!$B$7:$B$1403,0)))^(1/10)-1)*100)</f>
        <v>7.871289892416522</v>
      </c>
      <c r="W806" s="722">
        <f t="shared" si="210"/>
        <v>0.94751075581274236</v>
      </c>
      <c r="X806" s="723">
        <f t="shared" si="211"/>
        <v>0.80194965969728793</v>
      </c>
      <c r="Y806" s="682"/>
      <c r="Z806" s="669">
        <f t="shared" si="212"/>
        <v>79.060665362035223</v>
      </c>
      <c r="AA806" s="910">
        <f t="shared" si="213"/>
        <v>17.708414872798432</v>
      </c>
      <c r="AB806" s="911">
        <v>12</v>
      </c>
      <c r="AC806" s="889">
        <v>5.1100000000000003</v>
      </c>
      <c r="AD806" s="889">
        <v>2.4500000000000002</v>
      </c>
      <c r="AE806" s="889">
        <v>1.08</v>
      </c>
      <c r="AF806" s="889">
        <v>23.88</v>
      </c>
      <c r="AG806" s="891">
        <v>106.4</v>
      </c>
      <c r="AH806" s="889">
        <v>-7.1999999999999993</v>
      </c>
      <c r="AI806" s="889">
        <v>7.9600000000000009</v>
      </c>
      <c r="AJ806" s="889">
        <v>9.3000000000000007</v>
      </c>
      <c r="AK806" s="889">
        <v>7.22</v>
      </c>
      <c r="AL806" s="902">
        <v>80290</v>
      </c>
      <c r="AM806" s="897" t="s">
        <v>136</v>
      </c>
      <c r="AN806" s="891">
        <v>7.73</v>
      </c>
      <c r="AO806" s="762">
        <f t="shared" si="214"/>
        <v>-5.7857013158764445</v>
      </c>
      <c r="AP806" s="763">
        <f t="shared" si="215"/>
        <v>11.922713556921988</v>
      </c>
      <c r="AQ806" s="912">
        <f t="shared" si="216"/>
        <v>333.52659647358126</v>
      </c>
      <c r="AR806" s="669">
        <f>INDEX(Historical!$C$7:$C$1381,MATCH(B806,Historical!$B$7:$B$1403,0))*IF(AH806="n/a",1.03,IF(AH806&lt;0,1.01,IF(AH806&gt;10,1.1,(1+AH806/100))))</f>
        <v>3.8784000000000001</v>
      </c>
      <c r="AS806" s="910">
        <f t="shared" si="217"/>
        <v>4.1871206400000007</v>
      </c>
      <c r="AT806" s="910">
        <f t="shared" si="221"/>
        <v>4.4894307502080011</v>
      </c>
      <c r="AU806" s="910">
        <f t="shared" si="221"/>
        <v>4.8135676503730194</v>
      </c>
      <c r="AV806" s="910">
        <f t="shared" si="221"/>
        <v>5.1611072347299514</v>
      </c>
      <c r="AW806" s="669">
        <f t="shared" si="218"/>
        <v>22.529626275310971</v>
      </c>
      <c r="AX806" s="770">
        <f t="shared" si="219"/>
        <v>24.897365758991018</v>
      </c>
      <c r="AY806" s="959">
        <v>1.2</v>
      </c>
      <c r="AZ806" s="896">
        <v>0.67</v>
      </c>
      <c r="BA806" s="896">
        <v>-27.79</v>
      </c>
      <c r="BB806" s="896">
        <v>-18.87</v>
      </c>
      <c r="BC806" s="896">
        <v>-19.34</v>
      </c>
      <c r="BD806" s="932"/>
      <c r="BE806" s="641">
        <v>2010</v>
      </c>
      <c r="BF806" s="922">
        <f t="shared" si="220"/>
        <v>0</v>
      </c>
      <c r="BG806" s="906">
        <v>8.2000000000000011</v>
      </c>
    </row>
    <row r="807" spans="1:59" s="887" customFormat="1" ht="12.75" customHeight="1" x14ac:dyDescent="0.2">
      <c r="A807" s="895" t="s">
        <v>1743</v>
      </c>
      <c r="B807" s="621" t="s">
        <v>1744</v>
      </c>
      <c r="C807" s="957" t="s">
        <v>108</v>
      </c>
      <c r="D807" s="957" t="s">
        <v>4355</v>
      </c>
      <c r="E807" s="754">
        <v>9</v>
      </c>
      <c r="F807" s="1235">
        <v>506</v>
      </c>
      <c r="G807" s="1235" t="s">
        <v>37</v>
      </c>
      <c r="H807" s="1235" t="s">
        <v>37</v>
      </c>
      <c r="I807" s="898">
        <v>46.44</v>
      </c>
      <c r="J807" s="669">
        <f t="shared" si="207"/>
        <v>3.6175710594315245</v>
      </c>
      <c r="K807" s="901">
        <v>0.42</v>
      </c>
      <c r="L807" s="911">
        <v>4</v>
      </c>
      <c r="M807" s="660">
        <f t="shared" si="208"/>
        <v>1.68</v>
      </c>
      <c r="N807" s="894" t="s">
        <v>219</v>
      </c>
      <c r="O807" s="756">
        <v>0.37</v>
      </c>
      <c r="P807" s="885">
        <v>43735</v>
      </c>
      <c r="Q807" s="885">
        <v>43753</v>
      </c>
      <c r="R807" s="660">
        <f t="shared" si="209"/>
        <v>13.513513513513512</v>
      </c>
      <c r="S807" s="721">
        <f>IF(INDEX(Historical!$D$7:$D$1379,MATCH(B807,Historical!$B$7:$B$1403,0))=0,"n/a",(INDEX(Historical!$C$7:$C$1381,MATCH(B807,Historical!$B$7:$B$1403,0))/INDEX(Historical!$D$7:$D$1379,MATCH(B807,Historical!$B$7:$B$1403,0))-1)*100)</f>
        <v>20.472440944881896</v>
      </c>
      <c r="T807" s="721">
        <f>IF(INDEX(Historical!$F$7:$F$1372,MATCH(B807,Historical!$B$7:$B$1403,0))=0,"n/a",((INDEX(Historical!$C$7:$C$1381,MATCH(B807,Historical!$B$7:$B$1403,0))/INDEX(Historical!$F$7:$F$1372,MATCH(B807,Historical!$B$7:$B$1403,0)))^(1/3)-1)*100)</f>
        <v>13.551196153247002</v>
      </c>
      <c r="U807" s="721">
        <f>IF(INDEX(Historical!$H$7:$H$1372,MATCH(B807,Historical!$B$7:$B$1403,0))=0,"n/a",((INDEX(Historical!$C$7:$C$1381,MATCH(B807,Historical!$B$7:$B$1403,0))/INDEX(Historical!$H$7:$H$1372,MATCH(B807,Historical!$B$7:$B$1403,0)))^(1/5)-1)*100)</f>
        <v>10.000222877171749</v>
      </c>
      <c r="V807" s="721">
        <f>IF(INDEX(Historical!$O$7:$O$1372,MATCH(B807,Historical!$B$7:$B$1403,0))=0,"n/a",((INDEX(Historical!$C$7:$C$1381,MATCH(B807,Historical!$B$7:$B$1403,0))/INDEX(Historical!$O$7:$O$1372,MATCH(B807,Historical!$B$7:$B$1403,0)))^(1/10)-1)*100)</f>
        <v>10.281422311440425</v>
      </c>
      <c r="W807" s="722">
        <f t="shared" si="210"/>
        <v>0.97264975353110661</v>
      </c>
      <c r="X807" s="723">
        <f t="shared" si="211"/>
        <v>1.6129391737373788</v>
      </c>
      <c r="Y807" s="682"/>
      <c r="Z807" s="669">
        <f t="shared" si="212"/>
        <v>40.38461538461538</v>
      </c>
      <c r="AA807" s="910">
        <f t="shared" si="213"/>
        <v>11.163461538461538</v>
      </c>
      <c r="AB807" s="911">
        <v>12</v>
      </c>
      <c r="AC807" s="889">
        <v>4.16</v>
      </c>
      <c r="AD807" s="889">
        <v>1.86</v>
      </c>
      <c r="AE807" s="889">
        <v>4.17</v>
      </c>
      <c r="AF807" s="889">
        <v>1.58</v>
      </c>
      <c r="AG807" s="889">
        <v>14.099999999999998</v>
      </c>
      <c r="AH807" s="889">
        <v>0.4</v>
      </c>
      <c r="AI807" s="889">
        <v>6.22</v>
      </c>
      <c r="AJ807" s="889">
        <v>6.2</v>
      </c>
      <c r="AK807" s="889">
        <v>6</v>
      </c>
      <c r="AL807" s="902">
        <v>72870</v>
      </c>
      <c r="AM807" s="896">
        <v>0.1</v>
      </c>
      <c r="AN807" s="889">
        <v>0.88</v>
      </c>
      <c r="AO807" s="762">
        <f t="shared" si="214"/>
        <v>2.4543323981417355</v>
      </c>
      <c r="AP807" s="763">
        <f t="shared" si="215"/>
        <v>13.617793936603274</v>
      </c>
      <c r="AQ807" s="912">
        <f t="shared" si="216"/>
        <v>-11.46056940983431</v>
      </c>
      <c r="AR807" s="669">
        <f>INDEX(Historical!$C$7:$C$1381,MATCH(B807,Historical!$B$7:$B$1403,0))*IF(AH807="n/a",1.03,IF(AH807&lt;0,1.01,IF(AH807&gt;10,1.1,(1+AH807/100))))</f>
        <v>1.5361199999999999</v>
      </c>
      <c r="AS807" s="910">
        <f t="shared" si="217"/>
        <v>1.6316666639999999</v>
      </c>
      <c r="AT807" s="910">
        <f t="shared" ref="AT807:AV826" si="222">IF($AK807="n/a",1.03*AS807,IF($AK807&lt;0,1.01*AS807,IF($AK807&gt;10,1.1*AS807,(1+$AK807/100)*AS807)))</f>
        <v>1.72956666384</v>
      </c>
      <c r="AU807" s="910">
        <f t="shared" si="222"/>
        <v>1.8333406636704002</v>
      </c>
      <c r="AV807" s="910">
        <f t="shared" si="222"/>
        <v>1.9433411034906243</v>
      </c>
      <c r="AW807" s="669">
        <f t="shared" si="218"/>
        <v>8.6740350950010239</v>
      </c>
      <c r="AX807" s="770">
        <f t="shared" si="219"/>
        <v>18.677939481053023</v>
      </c>
      <c r="AY807" s="959">
        <v>1.1000000000000001</v>
      </c>
      <c r="AZ807" s="896">
        <v>-2.25</v>
      </c>
      <c r="BA807" s="896">
        <v>-24.01</v>
      </c>
      <c r="BB807" s="896">
        <v>-16.900000000000002</v>
      </c>
      <c r="BC807" s="896">
        <v>-15.6</v>
      </c>
      <c r="BD807" s="932"/>
      <c r="BE807" s="641">
        <v>2011</v>
      </c>
      <c r="BF807" s="922">
        <f t="shared" si="220"/>
        <v>0</v>
      </c>
      <c r="BG807" s="906">
        <v>1.4000000000000001</v>
      </c>
    </row>
    <row r="808" spans="1:59" s="887" customFormat="1" ht="12.75" customHeight="1" x14ac:dyDescent="0.2">
      <c r="A808" s="905" t="s">
        <v>4057</v>
      </c>
      <c r="B808" s="621" t="s">
        <v>4058</v>
      </c>
      <c r="C808" s="957" t="s">
        <v>178</v>
      </c>
      <c r="D808" s="957" t="s">
        <v>4353</v>
      </c>
      <c r="E808" s="754">
        <v>6</v>
      </c>
      <c r="F808" s="1235">
        <v>799</v>
      </c>
      <c r="G808" s="1206" t="s">
        <v>106</v>
      </c>
      <c r="H808" s="1206" t="s">
        <v>106</v>
      </c>
      <c r="I808" s="898">
        <v>9.0399999999999991</v>
      </c>
      <c r="J808" s="669">
        <f t="shared" si="207"/>
        <v>16.371681415929203</v>
      </c>
      <c r="K808" s="901">
        <v>0.37</v>
      </c>
      <c r="L808" s="911">
        <v>4</v>
      </c>
      <c r="M808" s="660">
        <f t="shared" si="208"/>
        <v>1.48</v>
      </c>
      <c r="N808" s="894" t="s">
        <v>107</v>
      </c>
      <c r="O808" s="756">
        <v>0.36749999999999999</v>
      </c>
      <c r="P808" s="885">
        <v>43868</v>
      </c>
      <c r="Q808" s="885">
        <v>43880</v>
      </c>
      <c r="R808" s="660">
        <f t="shared" si="209"/>
        <v>0.68027210884353795</v>
      </c>
      <c r="S808" s="721">
        <f>IF(INDEX(Historical!$D$7:$D$1379,MATCH(B808,Historical!$B$7:$B$1403,0))=0,"n/a",(INDEX(Historical!$C$7:$C$1381,MATCH(B808,Historical!$B$7:$B$1403,0))/INDEX(Historical!$D$7:$D$1379,MATCH(B808,Historical!$B$7:$B$1403,0))-1)*100)</f>
        <v>2.8268551236749095</v>
      </c>
      <c r="T808" s="721">
        <f>IF(INDEX(Historical!$F$7:$F$1372,MATCH(B808,Historical!$B$7:$B$1403,0))=0,"n/a",((INDEX(Historical!$C$7:$C$1381,MATCH(B808,Historical!$B$7:$B$1403,0))/INDEX(Historical!$F$7:$F$1372,MATCH(B808,Historical!$B$7:$B$1403,0)))^(1/3)-1)*100)</f>
        <v>5.3330227379057016</v>
      </c>
      <c r="U808" s="721" t="str">
        <f>IF(INDEX(Historical!$H$7:$H$1372,MATCH(B808,Historical!$B$7:$B$1403,0))=0,"n/a",((INDEX(Historical!$C$7:$C$1381,MATCH(B808,Historical!$B$7:$B$1403,0))/INDEX(Historical!$H$7:$H$1372,MATCH(B808,Historical!$B$7:$B$1403,0)))^(1/5)-1)*100)</f>
        <v>n/a</v>
      </c>
      <c r="V808" s="721" t="str">
        <f>IF(INDEX(Historical!$O$7:$O$1372,MATCH(B808,Historical!$B$7:$B$1403,0))=0,"n/a",((INDEX(Historical!$C$7:$C$1381,MATCH(B808,Historical!$B$7:$B$1403,0))/INDEX(Historical!$O$7:$O$1372,MATCH(B808,Historical!$B$7:$B$1403,0)))^(1/10)-1)*100)</f>
        <v>n/a</v>
      </c>
      <c r="W808" s="722" t="str">
        <f t="shared" si="210"/>
        <v>n/a</v>
      </c>
      <c r="X808" s="723" t="str">
        <f t="shared" si="211"/>
        <v>n/a</v>
      </c>
      <c r="Y808" s="900"/>
      <c r="Z808" s="669">
        <f t="shared" si="212"/>
        <v>616.66666666666674</v>
      </c>
      <c r="AA808" s="910">
        <f t="shared" si="213"/>
        <v>37.666666666666664</v>
      </c>
      <c r="AB808" s="911">
        <v>12</v>
      </c>
      <c r="AC808" s="889">
        <v>0.24</v>
      </c>
      <c r="AD808" s="889" t="s">
        <v>136</v>
      </c>
      <c r="AE808" s="889">
        <v>2.16</v>
      </c>
      <c r="AF808" s="889">
        <v>5.41</v>
      </c>
      <c r="AG808" s="889">
        <v>11.4</v>
      </c>
      <c r="AH808" s="889">
        <v>-6.9</v>
      </c>
      <c r="AI808" s="889" t="s">
        <v>136</v>
      </c>
      <c r="AJ808" s="889">
        <v>61.9</v>
      </c>
      <c r="AK808" s="889" t="s">
        <v>136</v>
      </c>
      <c r="AL808" s="902">
        <v>246.61</v>
      </c>
      <c r="AM808" s="896">
        <v>6.6000000000000005</v>
      </c>
      <c r="AN808" s="889">
        <v>4.83</v>
      </c>
      <c r="AO808" s="762" t="str">
        <f t="shared" si="214"/>
        <v>n/a</v>
      </c>
      <c r="AP808" s="763" t="str">
        <f t="shared" si="215"/>
        <v>n/a</v>
      </c>
      <c r="AQ808" s="912">
        <f t="shared" si="216"/>
        <v>200.94419317775083</v>
      </c>
      <c r="AR808" s="669">
        <f>INDEX(Historical!$C$7:$C$1381,MATCH(B808,Historical!$B$7:$B$1403,0))*IF(AH808="n/a",1.03,IF(AH808&lt;0,1.01,IF(AH808&gt;10,1.1,(1+AH808/100))))</f>
        <v>1.4695500000000001</v>
      </c>
      <c r="AS808" s="910">
        <f t="shared" si="217"/>
        <v>1.5136365000000003</v>
      </c>
      <c r="AT808" s="910">
        <f t="shared" si="222"/>
        <v>1.5590455950000004</v>
      </c>
      <c r="AU808" s="910">
        <f t="shared" si="222"/>
        <v>1.6058169628500005</v>
      </c>
      <c r="AV808" s="910">
        <f t="shared" si="222"/>
        <v>1.6539914717355007</v>
      </c>
      <c r="AW808" s="669">
        <f t="shared" si="218"/>
        <v>7.8020405295855024</v>
      </c>
      <c r="AX808" s="770">
        <f t="shared" si="219"/>
        <v>86.305758070636102</v>
      </c>
      <c r="AY808" s="959">
        <v>0.44</v>
      </c>
      <c r="AZ808" s="896">
        <v>7.1099999999999994</v>
      </c>
      <c r="BA808" s="896">
        <v>-24.349999999999998</v>
      </c>
      <c r="BB808" s="896">
        <v>-10.67</v>
      </c>
      <c r="BC808" s="896">
        <v>-13.420000000000002</v>
      </c>
      <c r="BD808" s="932"/>
      <c r="BE808" s="641">
        <v>2015</v>
      </c>
      <c r="BF808" s="922">
        <f t="shared" si="220"/>
        <v>0</v>
      </c>
      <c r="BG808" s="906">
        <v>2.1</v>
      </c>
    </row>
    <row r="809" spans="1:59" s="887" customFormat="1" ht="12.75" customHeight="1" x14ac:dyDescent="0.2">
      <c r="A809" s="895" t="s">
        <v>1763</v>
      </c>
      <c r="B809" s="621" t="s">
        <v>1764</v>
      </c>
      <c r="C809" s="957" t="s">
        <v>153</v>
      </c>
      <c r="D809" s="957" t="s">
        <v>4337</v>
      </c>
      <c r="E809" s="754">
        <v>9</v>
      </c>
      <c r="F809" s="1235">
        <v>500</v>
      </c>
      <c r="G809" s="1206" t="s">
        <v>106</v>
      </c>
      <c r="H809" s="1206" t="s">
        <v>106</v>
      </c>
      <c r="I809" s="898">
        <v>104.22</v>
      </c>
      <c r="J809" s="669">
        <f t="shared" si="207"/>
        <v>1.1514104778353482</v>
      </c>
      <c r="K809" s="901">
        <v>0.3</v>
      </c>
      <c r="L809" s="911">
        <v>4</v>
      </c>
      <c r="M809" s="660">
        <f t="shared" si="208"/>
        <v>1.2</v>
      </c>
      <c r="N809" s="894" t="s">
        <v>240</v>
      </c>
      <c r="O809" s="756">
        <v>0.27</v>
      </c>
      <c r="P809" s="885">
        <v>43691</v>
      </c>
      <c r="Q809" s="885">
        <v>43721</v>
      </c>
      <c r="R809" s="660">
        <f t="shared" si="209"/>
        <v>11.1111111111111</v>
      </c>
      <c r="S809" s="721">
        <f>IF(INDEX(Historical!$D$7:$D$1379,MATCH(B809,Historical!$B$7:$B$1403,0))=0,"n/a",(INDEX(Historical!$C$7:$C$1381,MATCH(B809,Historical!$B$7:$B$1403,0))/INDEX(Historical!$D$7:$D$1379,MATCH(B809,Historical!$B$7:$B$1403,0))-1)*100)</f>
        <v>23.913043478260843</v>
      </c>
      <c r="T809" s="721">
        <f>IF(INDEX(Historical!$F$7:$F$1372,MATCH(B809,Historical!$B$7:$B$1403,0))=0,"n/a",((INDEX(Historical!$C$7:$C$1381,MATCH(B809,Historical!$B$7:$B$1403,0))/INDEX(Historical!$F$7:$F$1372,MATCH(B809,Historical!$B$7:$B$1403,0)))^(1/3)-1)*100)</f>
        <v>19.983162620797646</v>
      </c>
      <c r="U809" s="721">
        <f>IF(INDEX(Historical!$H$7:$H$1372,MATCH(B809,Historical!$B$7:$B$1403,0))=0,"n/a",((INDEX(Historical!$C$7:$C$1381,MATCH(B809,Historical!$B$7:$B$1403,0))/INDEX(Historical!$H$7:$H$1372,MATCH(B809,Historical!$B$7:$B$1403,0)))^(1/5)-1)*100)</f>
        <v>18.88654957871243</v>
      </c>
      <c r="V809" s="721" t="str">
        <f>IF(INDEX(Historical!$O$7:$O$1372,MATCH(B809,Historical!$B$7:$B$1403,0))=0,"n/a",((INDEX(Historical!$C$7:$C$1381,MATCH(B809,Historical!$B$7:$B$1403,0))/INDEX(Historical!$O$7:$O$1372,MATCH(B809,Historical!$B$7:$B$1403,0)))^(1/10)-1)*100)</f>
        <v>n/a</v>
      </c>
      <c r="W809" s="722" t="str">
        <f t="shared" si="210"/>
        <v>n/a</v>
      </c>
      <c r="X809" s="723" t="str">
        <f t="shared" si="211"/>
        <v>n/a</v>
      </c>
      <c r="Y809" s="899"/>
      <c r="Z809" s="669">
        <f t="shared" si="212"/>
        <v>51.502145922746777</v>
      </c>
      <c r="AA809" s="910">
        <f t="shared" si="213"/>
        <v>44.72961373390558</v>
      </c>
      <c r="AB809" s="911">
        <v>12</v>
      </c>
      <c r="AC809" s="889">
        <v>2.33</v>
      </c>
      <c r="AD809" s="889">
        <v>3.73</v>
      </c>
      <c r="AE809" s="889">
        <v>2.76</v>
      </c>
      <c r="AF809" s="889">
        <v>5.65</v>
      </c>
      <c r="AG809" s="889">
        <v>13.200000000000001</v>
      </c>
      <c r="AH809" s="889">
        <v>-8.2000000000000011</v>
      </c>
      <c r="AI809" s="889">
        <v>9.9500000000000011</v>
      </c>
      <c r="AJ809" s="889">
        <v>-2.1999999999999997</v>
      </c>
      <c r="AK809" s="889">
        <v>12</v>
      </c>
      <c r="AL809" s="902">
        <v>1320</v>
      </c>
      <c r="AM809" s="896">
        <v>0.8</v>
      </c>
      <c r="AN809" s="889">
        <v>0.24</v>
      </c>
      <c r="AO809" s="762">
        <f t="shared" si="214"/>
        <v>-24.691653677357802</v>
      </c>
      <c r="AP809" s="763">
        <f t="shared" si="215"/>
        <v>20.037960056547778</v>
      </c>
      <c r="AQ809" s="912">
        <f t="shared" si="216"/>
        <v>235.14329777412891</v>
      </c>
      <c r="AR809" s="669">
        <f>INDEX(Historical!$C$7:$C$1381,MATCH(B809,Historical!$B$7:$B$1403,0))*IF(AH809="n/a",1.03,IF(AH809&lt;0,1.01,IF(AH809&gt;10,1.1,(1+AH809/100))))</f>
        <v>1.1514</v>
      </c>
      <c r="AS809" s="910">
        <f t="shared" si="217"/>
        <v>1.2659642999999998</v>
      </c>
      <c r="AT809" s="910">
        <f t="shared" si="222"/>
        <v>1.39256073</v>
      </c>
      <c r="AU809" s="910">
        <f t="shared" si="222"/>
        <v>1.5318168030000001</v>
      </c>
      <c r="AV809" s="910">
        <f t="shared" si="222"/>
        <v>1.6849984833000002</v>
      </c>
      <c r="AW809" s="669">
        <f t="shared" si="218"/>
        <v>7.0267403163000006</v>
      </c>
      <c r="AX809" s="770">
        <f t="shared" si="219"/>
        <v>6.7422186876799088</v>
      </c>
      <c r="AY809" s="959">
        <v>1.02</v>
      </c>
      <c r="AZ809" s="896">
        <v>1.26</v>
      </c>
      <c r="BA809" s="896">
        <v>-29.81</v>
      </c>
      <c r="BB809" s="896">
        <v>-12.520000000000001</v>
      </c>
      <c r="BC809" s="896">
        <v>-16.150000000000002</v>
      </c>
      <c r="BD809" s="932"/>
      <c r="BE809" s="641">
        <v>2011</v>
      </c>
      <c r="BF809" s="922">
        <f t="shared" si="220"/>
        <v>0</v>
      </c>
      <c r="BG809" s="906">
        <v>5.7</v>
      </c>
    </row>
    <row r="810" spans="1:59" s="887" customFormat="1" x14ac:dyDescent="0.2">
      <c r="A810" s="156" t="s">
        <v>4043</v>
      </c>
      <c r="B810" s="858" t="s">
        <v>4044</v>
      </c>
      <c r="C810" s="957" t="s">
        <v>131</v>
      </c>
      <c r="D810" s="957" t="s">
        <v>4344</v>
      </c>
      <c r="E810" s="754">
        <v>6</v>
      </c>
      <c r="F810" s="1235">
        <v>804</v>
      </c>
      <c r="G810" s="1109" t="s">
        <v>106</v>
      </c>
      <c r="H810" s="1109" t="s">
        <v>106</v>
      </c>
      <c r="I810" s="898">
        <v>56.34</v>
      </c>
      <c r="J810" s="669">
        <f t="shared" si="207"/>
        <v>2.662406815761448</v>
      </c>
      <c r="K810" s="901">
        <v>0.375</v>
      </c>
      <c r="L810" s="911">
        <v>4</v>
      </c>
      <c r="M810" s="660">
        <f t="shared" si="208"/>
        <v>1.5</v>
      </c>
      <c r="N810" s="894" t="s">
        <v>515</v>
      </c>
      <c r="O810" s="756">
        <v>0.37</v>
      </c>
      <c r="P810" s="885">
        <v>43874</v>
      </c>
      <c r="Q810" s="885">
        <v>43889</v>
      </c>
      <c r="R810" s="660">
        <f t="shared" si="209"/>
        <v>1.3513513513513526</v>
      </c>
      <c r="S810" s="721">
        <f>IF(INDEX(Historical!$D$7:$D$1379,MATCH(B810,Historical!$B$7:$B$1403,0))=0,"n/a",(INDEX(Historical!$C$7:$C$1381,MATCH(B810,Historical!$B$7:$B$1403,0))/INDEX(Historical!$D$7:$D$1379,MATCH(B810,Historical!$B$7:$B$1403,0))-1)*100)</f>
        <v>1.3698630136986356</v>
      </c>
      <c r="T810" s="721">
        <f>IF(INDEX(Historical!$F$7:$F$1372,MATCH(B810,Historical!$B$7:$B$1403,0))=0,"n/a",((INDEX(Historical!$C$7:$C$1381,MATCH(B810,Historical!$B$7:$B$1403,0))/INDEX(Historical!$F$7:$F$1372,MATCH(B810,Historical!$B$7:$B$1403,0)))^(1/3)-1)*100)</f>
        <v>1.3890663116861823</v>
      </c>
      <c r="U810" s="721">
        <f>IF(INDEX(Historical!$H$7:$H$1372,MATCH(B810,Historical!$B$7:$B$1403,0))=0,"n/a",((INDEX(Historical!$C$7:$C$1381,MATCH(B810,Historical!$B$7:$B$1403,0))/INDEX(Historical!$H$7:$H$1372,MATCH(B810,Historical!$B$7:$B$1403,0)))^(1/5)-1)*100)</f>
        <v>1.4090059927290843</v>
      </c>
      <c r="V810" s="721">
        <f>IF(INDEX(Historical!$O$7:$O$1372,MATCH(B810,Historical!$B$7:$B$1403,0))=0,"n/a",((INDEX(Historical!$C$7:$C$1381,MATCH(B810,Historical!$B$7:$B$1403,0))/INDEX(Historical!$O$7:$O$1372,MATCH(B810,Historical!$B$7:$B$1403,0)))^(1/10)-1)*100)</f>
        <v>0.70203870465042062</v>
      </c>
      <c r="W810" s="722">
        <f t="shared" si="210"/>
        <v>2.0070203870464622</v>
      </c>
      <c r="X810" s="723">
        <f t="shared" si="211"/>
        <v>0.13292509365368721</v>
      </c>
      <c r="Y810" s="900"/>
      <c r="Z810" s="669">
        <f t="shared" si="212"/>
        <v>50.505050505050498</v>
      </c>
      <c r="AA810" s="910">
        <f t="shared" si="213"/>
        <v>18.969696969696969</v>
      </c>
      <c r="AB810" s="911">
        <v>12</v>
      </c>
      <c r="AC810" s="889">
        <v>2.97</v>
      </c>
      <c r="AD810" s="889">
        <v>4.32</v>
      </c>
      <c r="AE810" s="889">
        <v>1.94</v>
      </c>
      <c r="AF810" s="889">
        <v>2.23</v>
      </c>
      <c r="AG810" s="889">
        <v>11.799999999999999</v>
      </c>
      <c r="AH810" s="889">
        <v>33.300000000000004</v>
      </c>
      <c r="AI810" s="889">
        <v>7.5399999999999991</v>
      </c>
      <c r="AJ810" s="889">
        <v>10.6</v>
      </c>
      <c r="AK810" s="889">
        <v>4.3999999999999995</v>
      </c>
      <c r="AL810" s="902">
        <v>849.04</v>
      </c>
      <c r="AM810" s="896">
        <v>1.6</v>
      </c>
      <c r="AN810" s="889">
        <v>1.37</v>
      </c>
      <c r="AO810" s="762">
        <f t="shared" si="214"/>
        <v>-14.898284161206437</v>
      </c>
      <c r="AP810" s="763">
        <f t="shared" si="215"/>
        <v>4.0714128084905319</v>
      </c>
      <c r="AQ810" s="912">
        <f t="shared" si="216"/>
        <v>37.117020975068748</v>
      </c>
      <c r="AR810" s="669">
        <f>INDEX(Historical!$C$7:$C$1381,MATCH(B810,Historical!$B$7:$B$1403,0))*IF(AH810="n/a",1.03,IF(AH810&lt;0,1.01,IF(AH810&gt;10,1.1,(1+AH810/100))))</f>
        <v>1.6280000000000001</v>
      </c>
      <c r="AS810" s="910">
        <f t="shared" si="217"/>
        <v>1.7507512000000001</v>
      </c>
      <c r="AT810" s="910">
        <f t="shared" si="222"/>
        <v>1.8277842528000001</v>
      </c>
      <c r="AU810" s="910">
        <f t="shared" si="222"/>
        <v>1.9082067599232002</v>
      </c>
      <c r="AV810" s="910">
        <f t="shared" si="222"/>
        <v>1.9921678573598212</v>
      </c>
      <c r="AW810" s="669">
        <f t="shared" si="218"/>
        <v>9.1069100700830212</v>
      </c>
      <c r="AX810" s="770">
        <f t="shared" si="219"/>
        <v>16.164199627410405</v>
      </c>
      <c r="AY810" s="959">
        <v>0.14000000000000001</v>
      </c>
      <c r="AZ810" s="896">
        <v>6.34</v>
      </c>
      <c r="BA810" s="896">
        <v>-14.32</v>
      </c>
      <c r="BB810" s="896">
        <v>-9.879999999999999</v>
      </c>
      <c r="BC810" s="896">
        <v>-7.3400000000000007</v>
      </c>
      <c r="BD810" s="932"/>
      <c r="BE810" s="641">
        <v>2015</v>
      </c>
      <c r="BF810" s="922">
        <f t="shared" si="220"/>
        <v>0</v>
      </c>
      <c r="BG810" s="906">
        <v>3.4000000000000004</v>
      </c>
    </row>
    <row r="811" spans="1:59" s="887" customFormat="1" ht="12.75" customHeight="1" x14ac:dyDescent="0.2">
      <c r="A811" s="895" t="s">
        <v>838</v>
      </c>
      <c r="B811" s="621" t="s">
        <v>839</v>
      </c>
      <c r="C811" s="957" t="s">
        <v>153</v>
      </c>
      <c r="D811" s="957" t="s">
        <v>4340</v>
      </c>
      <c r="E811" s="754">
        <v>17</v>
      </c>
      <c r="F811" s="1235">
        <v>218</v>
      </c>
      <c r="G811" s="1235" t="s">
        <v>106</v>
      </c>
      <c r="H811" s="1235" t="s">
        <v>106</v>
      </c>
      <c r="I811" s="898">
        <v>87.4</v>
      </c>
      <c r="J811" s="669">
        <f t="shared" si="207"/>
        <v>1.2814645308924486</v>
      </c>
      <c r="K811" s="901">
        <v>0.28000000000000003</v>
      </c>
      <c r="L811" s="911">
        <v>4</v>
      </c>
      <c r="M811" s="660">
        <f t="shared" si="208"/>
        <v>1.1200000000000001</v>
      </c>
      <c r="N811" s="894" t="s">
        <v>189</v>
      </c>
      <c r="O811" s="756">
        <v>0.27500000000000002</v>
      </c>
      <c r="P811" s="885">
        <v>43810</v>
      </c>
      <c r="Q811" s="885">
        <v>43832</v>
      </c>
      <c r="R811" s="660">
        <f t="shared" si="209"/>
        <v>1.8181818181818195</v>
      </c>
      <c r="S811" s="721">
        <f>IF(INDEX(Historical!$D$7:$D$1379,MATCH(B811,Historical!$B$7:$B$1403,0))=0,"n/a",(INDEX(Historical!$C$7:$C$1381,MATCH(B811,Historical!$B$7:$B$1403,0))/INDEX(Historical!$D$7:$D$1379,MATCH(B811,Historical!$B$7:$B$1403,0))-1)*100)</f>
        <v>1.8518518518518601</v>
      </c>
      <c r="T811" s="721">
        <f>IF(INDEX(Historical!$F$7:$F$1372,MATCH(B811,Historical!$B$7:$B$1403,0))=0,"n/a",((INDEX(Historical!$C$7:$C$1381,MATCH(B811,Historical!$B$7:$B$1403,0))/INDEX(Historical!$F$7:$F$1372,MATCH(B811,Historical!$B$7:$B$1403,0)))^(1/3)-1)*100)</f>
        <v>1.724476819110099</v>
      </c>
      <c r="U811" s="721">
        <f>IF(INDEX(Historical!$H$7:$H$1372,MATCH(B811,Historical!$B$7:$B$1403,0))=0,"n/a",((INDEX(Historical!$C$7:$C$1381,MATCH(B811,Historical!$B$7:$B$1403,0))/INDEX(Historical!$H$7:$H$1372,MATCH(B811,Historical!$B$7:$B$1403,0)))^(1/5)-1)*100)</f>
        <v>1.8228678182560243</v>
      </c>
      <c r="V811" s="721">
        <f>IF(INDEX(Historical!$O$7:$O$1372,MATCH(B811,Historical!$B$7:$B$1403,0))=0,"n/a",((INDEX(Historical!$C$7:$C$1381,MATCH(B811,Historical!$B$7:$B$1403,0))/INDEX(Historical!$O$7:$O$1372,MATCH(B811,Historical!$B$7:$B$1403,0)))^(1/10)-1)*100)</f>
        <v>1.7478158368593899</v>
      </c>
      <c r="W811" s="722">
        <f t="shared" si="210"/>
        <v>1.0429404401847586</v>
      </c>
      <c r="X811" s="723">
        <f t="shared" si="211"/>
        <v>0.29401093842839099</v>
      </c>
      <c r="Y811" s="677"/>
      <c r="Z811" s="669">
        <f t="shared" si="212"/>
        <v>30.352303523035236</v>
      </c>
      <c r="AA811" s="910">
        <f t="shared" si="213"/>
        <v>23.685636856368564</v>
      </c>
      <c r="AB811" s="911">
        <v>12</v>
      </c>
      <c r="AC811" s="889">
        <v>3.69</v>
      </c>
      <c r="AD811" s="889" t="s">
        <v>136</v>
      </c>
      <c r="AE811" s="889">
        <v>7.55</v>
      </c>
      <c r="AF811" s="889">
        <v>3.42</v>
      </c>
      <c r="AG811" s="889">
        <v>18.2</v>
      </c>
      <c r="AH811" s="889">
        <v>4.9000000000000004</v>
      </c>
      <c r="AI811" s="889" t="s">
        <v>136</v>
      </c>
      <c r="AJ811" s="889">
        <v>6.2</v>
      </c>
      <c r="AK811" s="889" t="s">
        <v>136</v>
      </c>
      <c r="AL811" s="902">
        <v>322.51</v>
      </c>
      <c r="AM811" s="896">
        <v>0.5</v>
      </c>
      <c r="AN811" s="889">
        <v>0</v>
      </c>
      <c r="AO811" s="762">
        <f t="shared" si="214"/>
        <v>-20.581304507220089</v>
      </c>
      <c r="AP811" s="763">
        <f t="shared" si="215"/>
        <v>3.1043323491484731</v>
      </c>
      <c r="AQ811" s="912">
        <f t="shared" si="216"/>
        <v>89.742372762860256</v>
      </c>
      <c r="AR811" s="669">
        <f>INDEX(Historical!$C$7:$C$1381,MATCH(B811,Historical!$B$7:$B$1403,0))*IF(AH811="n/a",1.03,IF(AH811&lt;0,1.01,IF(AH811&gt;10,1.1,(1+AH811/100))))</f>
        <v>1.1538999999999999</v>
      </c>
      <c r="AS811" s="910">
        <f t="shared" si="217"/>
        <v>1.188517</v>
      </c>
      <c r="AT811" s="910">
        <f t="shared" si="222"/>
        <v>1.22417251</v>
      </c>
      <c r="AU811" s="910">
        <f t="shared" si="222"/>
        <v>1.2608976853</v>
      </c>
      <c r="AV811" s="910">
        <f t="shared" si="222"/>
        <v>1.298724615859</v>
      </c>
      <c r="AW811" s="669">
        <f t="shared" si="218"/>
        <v>6.126211811159</v>
      </c>
      <c r="AX811" s="770">
        <f t="shared" si="219"/>
        <v>7.009395664941648</v>
      </c>
      <c r="AY811" s="959">
        <v>0.78</v>
      </c>
      <c r="AZ811" s="896">
        <v>14.099999999999998</v>
      </c>
      <c r="BA811" s="896">
        <v>-22.15</v>
      </c>
      <c r="BB811" s="896">
        <v>-13</v>
      </c>
      <c r="BC811" s="896">
        <v>-8.06</v>
      </c>
      <c r="BD811" s="932"/>
      <c r="BE811" s="641">
        <v>2004</v>
      </c>
      <c r="BF811" s="922">
        <f t="shared" si="220"/>
        <v>1</v>
      </c>
      <c r="BG811" s="906">
        <v>16.3</v>
      </c>
    </row>
    <row r="812" spans="1:59" s="887" customFormat="1" ht="12.75" customHeight="1" x14ac:dyDescent="0.2">
      <c r="A812" s="887" t="s">
        <v>834</v>
      </c>
      <c r="B812" s="621" t="s">
        <v>835</v>
      </c>
      <c r="C812" s="957" t="s">
        <v>112</v>
      </c>
      <c r="D812" s="957" t="s">
        <v>4361</v>
      </c>
      <c r="E812" s="754">
        <v>26</v>
      </c>
      <c r="F812" s="1235">
        <v>118</v>
      </c>
      <c r="G812" s="1235" t="s">
        <v>115</v>
      </c>
      <c r="H812" s="1235" t="s">
        <v>115</v>
      </c>
      <c r="I812" s="889">
        <v>130.59</v>
      </c>
      <c r="J812" s="669">
        <f t="shared" si="207"/>
        <v>2.2513209280955659</v>
      </c>
      <c r="K812" s="908">
        <v>0.73499999999999999</v>
      </c>
      <c r="L812" s="911">
        <v>4</v>
      </c>
      <c r="M812" s="660">
        <f t="shared" si="208"/>
        <v>2.94</v>
      </c>
      <c r="N812" s="894" t="s">
        <v>295</v>
      </c>
      <c r="O812" s="757">
        <v>0.7</v>
      </c>
      <c r="P812" s="890">
        <v>43419</v>
      </c>
      <c r="Q812" s="890">
        <v>43444</v>
      </c>
      <c r="R812" s="660">
        <f t="shared" si="209"/>
        <v>5.0000000000000044</v>
      </c>
      <c r="S812" s="721">
        <f>IF(INDEX(Historical!$D$7:$D$1379,MATCH(B812,Historical!$B$7:$B$1403,0))=0,"n/a",(INDEX(Historical!$C$7:$C$1381,MATCH(B812,Historical!$B$7:$B$1403,0))/INDEX(Historical!$D$7:$D$1379,MATCH(B812,Historical!$B$7:$B$1403,0))-1)*100)</f>
        <v>3.7037037037036979</v>
      </c>
      <c r="T812" s="721">
        <f>IF(INDEX(Historical!$F$7:$F$1372,MATCH(B812,Historical!$B$7:$B$1403,0))=0,"n/a",((INDEX(Historical!$C$7:$C$1381,MATCH(B812,Historical!$B$7:$B$1403,0))/INDEX(Historical!$F$7:$F$1372,MATCH(B812,Historical!$B$7:$B$1403,0)))^(1/3)-1)*100)</f>
        <v>3.9159023231052137</v>
      </c>
      <c r="U812" s="721">
        <f>IF(INDEX(Historical!$H$7:$H$1372,MATCH(B812,Historical!$B$7:$B$1403,0))=0,"n/a",((INDEX(Historical!$C$7:$C$1381,MATCH(B812,Historical!$B$7:$B$1403,0))/INDEX(Historical!$H$7:$H$1372,MATCH(B812,Historical!$B$7:$B$1403,0)))^(1/5)-1)*100)</f>
        <v>4.4929681228908169</v>
      </c>
      <c r="V812" s="721">
        <f>IF(INDEX(Historical!$O$7:$O$1372,MATCH(B812,Historical!$B$7:$B$1403,0))=0,"n/a",((INDEX(Historical!$C$7:$C$1381,MATCH(B812,Historical!$B$7:$B$1403,0))/INDEX(Historical!$O$7:$O$1372,MATCH(B812,Historical!$B$7:$B$1403,0)))^(1/10)-1)*100)</f>
        <v>6.6799149938662872</v>
      </c>
      <c r="W812" s="722">
        <f t="shared" si="210"/>
        <v>0.67260857765651283</v>
      </c>
      <c r="X812" s="723" t="str">
        <f t="shared" si="211"/>
        <v>n/a</v>
      </c>
      <c r="Y812" s="691" t="s">
        <v>4522</v>
      </c>
      <c r="Z812" s="669">
        <f t="shared" si="212"/>
        <v>45.865834633385333</v>
      </c>
      <c r="AA812" s="910">
        <f t="shared" si="213"/>
        <v>20.372854914196569</v>
      </c>
      <c r="AB812" s="911">
        <v>12</v>
      </c>
      <c r="AC812" s="889">
        <v>6.41</v>
      </c>
      <c r="AD812" s="889">
        <v>2.44</v>
      </c>
      <c r="AE812" s="889">
        <v>1.45</v>
      </c>
      <c r="AF812" s="889">
        <v>2.68</v>
      </c>
      <c r="AG812" s="889">
        <v>13.600000000000001</v>
      </c>
      <c r="AH812" s="889">
        <v>-13.700000000000001</v>
      </c>
      <c r="AI812" s="889">
        <v>13.459999999999999</v>
      </c>
      <c r="AJ812" s="889">
        <v>-0.70000000000000007</v>
      </c>
      <c r="AK812" s="889">
        <v>8.34</v>
      </c>
      <c r="AL812" s="902">
        <v>111790</v>
      </c>
      <c r="AM812" s="896">
        <v>0.1</v>
      </c>
      <c r="AN812" s="889">
        <v>1.04</v>
      </c>
      <c r="AO812" s="762">
        <f t="shared" si="214"/>
        <v>-13.628565863210186</v>
      </c>
      <c r="AP812" s="763">
        <f t="shared" si="215"/>
        <v>6.7442890509863833</v>
      </c>
      <c r="AQ812" s="912">
        <f t="shared" si="216"/>
        <v>55.776551038191037</v>
      </c>
      <c r="AR812" s="669">
        <f>INDEX(Historical!$C$7:$C$1381,MATCH(B812,Historical!$B$7:$B$1403,0))*IF(AH812="n/a",1.03,IF(AH812&lt;0,1.01,IF(AH812&gt;10,1.1,(1+AH812/100))))</f>
        <v>2.9693999999999998</v>
      </c>
      <c r="AS812" s="910">
        <f t="shared" si="217"/>
        <v>3.26634</v>
      </c>
      <c r="AT812" s="910">
        <f t="shared" si="222"/>
        <v>3.5387527559999996</v>
      </c>
      <c r="AU812" s="910">
        <f t="shared" si="222"/>
        <v>3.8338847358503991</v>
      </c>
      <c r="AV812" s="910">
        <f t="shared" si="222"/>
        <v>4.1536307228203224</v>
      </c>
      <c r="AW812" s="669">
        <f t="shared" si="218"/>
        <v>17.762008214670722</v>
      </c>
      <c r="AX812" s="770">
        <f t="shared" si="219"/>
        <v>13.601354019963797</v>
      </c>
      <c r="AY812" s="959">
        <v>1.21</v>
      </c>
      <c r="AZ812" s="896">
        <v>7.5</v>
      </c>
      <c r="BA812" s="896">
        <v>-17.580000000000002</v>
      </c>
      <c r="BB812" s="896">
        <v>-13.639999999999999</v>
      </c>
      <c r="BC812" s="896">
        <v>-6.2600000000000007</v>
      </c>
      <c r="BD812" s="932"/>
      <c r="BE812" s="641">
        <v>1995</v>
      </c>
      <c r="BF812" s="922">
        <f t="shared" si="220"/>
        <v>2</v>
      </c>
      <c r="BG812" s="906">
        <v>4</v>
      </c>
    </row>
    <row r="813" spans="1:59" s="887" customFormat="1" ht="12.75" customHeight="1" x14ac:dyDescent="0.2">
      <c r="A813" s="887" t="s">
        <v>371</v>
      </c>
      <c r="B813" s="621" t="s">
        <v>372</v>
      </c>
      <c r="C813" s="957" t="s">
        <v>128</v>
      </c>
      <c r="D813" s="957" t="s">
        <v>126</v>
      </c>
      <c r="E813" s="754">
        <v>48</v>
      </c>
      <c r="F813" s="1235">
        <v>36</v>
      </c>
      <c r="G813" s="1206" t="s">
        <v>37</v>
      </c>
      <c r="H813" s="1206" t="s">
        <v>37</v>
      </c>
      <c r="I813" s="889">
        <v>49.35</v>
      </c>
      <c r="J813" s="669">
        <f t="shared" si="207"/>
        <v>6.1600810536980752</v>
      </c>
      <c r="K813" s="901">
        <v>0.76</v>
      </c>
      <c r="L813" s="911">
        <v>4</v>
      </c>
      <c r="M813" s="660">
        <f t="shared" si="208"/>
        <v>3.04</v>
      </c>
      <c r="N813" s="894" t="s">
        <v>243</v>
      </c>
      <c r="O813" s="756">
        <v>0.75</v>
      </c>
      <c r="P813" s="885">
        <v>43651</v>
      </c>
      <c r="Q813" s="885">
        <v>43682</v>
      </c>
      <c r="R813" s="660">
        <f t="shared" si="209"/>
        <v>1.3333333333333344</v>
      </c>
      <c r="S813" s="721">
        <f>IF(INDEX(Historical!$D$7:$D$1379,MATCH(B813,Historical!$B$7:$B$1403,0))=0,"n/a",(INDEX(Historical!$C$7:$C$1381,MATCH(B813,Historical!$B$7:$B$1403,0))/INDEX(Historical!$D$7:$D$1379,MATCH(B813,Historical!$B$7:$B$1403,0))-1)*100)</f>
        <v>16.153846153846139</v>
      </c>
      <c r="T813" s="721">
        <f>IF(INDEX(Historical!$F$7:$F$1372,MATCH(B813,Historical!$B$7:$B$1403,0))=0,"n/a",((INDEX(Historical!$C$7:$C$1381,MATCH(B813,Historical!$B$7:$B$1403,0))/INDEX(Historical!$F$7:$F$1372,MATCH(B813,Historical!$B$7:$B$1403,0)))^(1/3)-1)*100)</f>
        <v>12.518437850757124</v>
      </c>
      <c r="U813" s="721">
        <f>IF(INDEX(Historical!$H$7:$H$1372,MATCH(B813,Historical!$B$7:$B$1403,0))=0,"n/a",((INDEX(Historical!$C$7:$C$1381,MATCH(B813,Historical!$B$7:$B$1403,0))/INDEX(Historical!$H$7:$H$1372,MATCH(B813,Historical!$B$7:$B$1403,0)))^(1/5)-1)*100)</f>
        <v>8.1621608852827201</v>
      </c>
      <c r="V813" s="721">
        <f>IF(INDEX(Historical!$O$7:$O$1372,MATCH(B813,Historical!$B$7:$B$1403,0))=0,"n/a",((INDEX(Historical!$C$7:$C$1381,MATCH(B813,Historical!$B$7:$B$1403,0))/INDEX(Historical!$O$7:$O$1372,MATCH(B813,Historical!$B$7:$B$1403,0)))^(1/10)-1)*100)</f>
        <v>5.0797212386123114</v>
      </c>
      <c r="W813" s="722">
        <f t="shared" si="210"/>
        <v>1.6068127564244994</v>
      </c>
      <c r="X813" s="723" t="str">
        <f t="shared" si="211"/>
        <v>n/a</v>
      </c>
      <c r="Y813" s="900"/>
      <c r="Z813" s="669">
        <f t="shared" si="212"/>
        <v>87.608069164265117</v>
      </c>
      <c r="AA813" s="910">
        <f t="shared" si="213"/>
        <v>14.221902017291066</v>
      </c>
      <c r="AB813" s="911">
        <v>3</v>
      </c>
      <c r="AC813" s="889">
        <v>3.47</v>
      </c>
      <c r="AD813" s="889" t="s">
        <v>136</v>
      </c>
      <c r="AE813" s="889">
        <v>0.61</v>
      </c>
      <c r="AF813" s="889">
        <v>0.94</v>
      </c>
      <c r="AG813" s="889">
        <v>6.7</v>
      </c>
      <c r="AH813" s="889">
        <v>-4.8</v>
      </c>
      <c r="AI813" s="889" t="s">
        <v>136</v>
      </c>
      <c r="AJ813" s="889">
        <v>-4.8</v>
      </c>
      <c r="AK813" s="889" t="s">
        <v>136</v>
      </c>
      <c r="AL813" s="902">
        <v>1200</v>
      </c>
      <c r="AM813" s="896">
        <v>0.4</v>
      </c>
      <c r="AN813" s="889">
        <v>0.35</v>
      </c>
      <c r="AO813" s="762">
        <f t="shared" si="214"/>
        <v>0.10033992168972894</v>
      </c>
      <c r="AP813" s="763">
        <f t="shared" si="215"/>
        <v>14.322241938980795</v>
      </c>
      <c r="AQ813" s="912">
        <f t="shared" si="216"/>
        <v>-22.918260135378652</v>
      </c>
      <c r="AR813" s="669">
        <f>INDEX(Historical!$C$7:$C$1381,MATCH(B813,Historical!$B$7:$B$1403,0))*IF(AH813="n/a",1.03,IF(AH813&lt;0,1.01,IF(AH813&gt;10,1.1,(1+AH813/100))))</f>
        <v>3.0502000000000002</v>
      </c>
      <c r="AS813" s="910">
        <f t="shared" si="217"/>
        <v>3.1417060000000006</v>
      </c>
      <c r="AT813" s="910">
        <f t="shared" si="222"/>
        <v>3.2359571800000007</v>
      </c>
      <c r="AU813" s="910">
        <f t="shared" si="222"/>
        <v>3.3330358954000006</v>
      </c>
      <c r="AV813" s="910">
        <f t="shared" si="222"/>
        <v>3.4330269722620006</v>
      </c>
      <c r="AW813" s="669">
        <f t="shared" si="218"/>
        <v>16.193926047662003</v>
      </c>
      <c r="AX813" s="770">
        <f t="shared" si="219"/>
        <v>32.8144398128916</v>
      </c>
      <c r="AY813" s="959">
        <v>0.56000000000000005</v>
      </c>
      <c r="AZ813" s="896">
        <v>0.88</v>
      </c>
      <c r="BA813" s="896">
        <v>-21.89</v>
      </c>
      <c r="BB813" s="896">
        <v>-8.42</v>
      </c>
      <c r="BC813" s="896">
        <v>-10.38</v>
      </c>
      <c r="BD813" s="932"/>
      <c r="BE813" s="641">
        <v>1972</v>
      </c>
      <c r="BF813" s="922">
        <f t="shared" si="220"/>
        <v>5</v>
      </c>
      <c r="BG813" s="906">
        <v>4</v>
      </c>
    </row>
    <row r="814" spans="1:59" s="887" customFormat="1" ht="12.75" customHeight="1" x14ac:dyDescent="0.2">
      <c r="A814" s="887" t="s">
        <v>844</v>
      </c>
      <c r="B814" s="621" t="s">
        <v>845</v>
      </c>
      <c r="C814" s="957" t="s">
        <v>4207</v>
      </c>
      <c r="D814" s="957" t="s">
        <v>4341</v>
      </c>
      <c r="E814" s="754">
        <v>12</v>
      </c>
      <c r="F814" s="1235">
        <v>303</v>
      </c>
      <c r="G814" s="1235" t="s">
        <v>106</v>
      </c>
      <c r="H814" s="1235" t="s">
        <v>106</v>
      </c>
      <c r="I814" s="898">
        <v>181.76</v>
      </c>
      <c r="J814" s="669">
        <f t="shared" si="207"/>
        <v>0.66021126760563376</v>
      </c>
      <c r="K814" s="901">
        <v>0.3</v>
      </c>
      <c r="L814" s="911">
        <v>4</v>
      </c>
      <c r="M814" s="660">
        <f t="shared" si="208"/>
        <v>1.2</v>
      </c>
      <c r="N814" s="894" t="s">
        <v>793</v>
      </c>
      <c r="O814" s="756">
        <v>0.25</v>
      </c>
      <c r="P814" s="885">
        <v>43783</v>
      </c>
      <c r="Q814" s="885">
        <v>43802</v>
      </c>
      <c r="R814" s="660">
        <f t="shared" si="209"/>
        <v>19.999999999999996</v>
      </c>
      <c r="S814" s="721">
        <f>IF(INDEX(Historical!$D$7:$D$1379,MATCH(B814,Historical!$B$7:$B$1403,0))=0,"n/a",(INDEX(Historical!$C$7:$C$1381,MATCH(B814,Historical!$B$7:$B$1403,0))/INDEX(Historical!$D$7:$D$1379,MATCH(B814,Historical!$B$7:$B$1403,0))-1)*100)</f>
        <v>19.318181818181813</v>
      </c>
      <c r="T814" s="721">
        <f>IF(INDEX(Historical!$F$7:$F$1372,MATCH(B814,Historical!$B$7:$B$1403,0))=0,"n/a",((INDEX(Historical!$C$7:$C$1381,MATCH(B814,Historical!$B$7:$B$1403,0))/INDEX(Historical!$F$7:$F$1372,MATCH(B814,Historical!$B$7:$B$1403,0)))^(1/3)-1)*100)</f>
        <v>21.52840862513392</v>
      </c>
      <c r="U814" s="721">
        <f>IF(INDEX(Historical!$H$7:$H$1372,MATCH(B814,Historical!$B$7:$B$1403,0))=0,"n/a",((INDEX(Historical!$C$7:$C$1381,MATCH(B814,Historical!$B$7:$B$1403,0))/INDEX(Historical!$H$7:$H$1372,MATCH(B814,Historical!$B$7:$B$1403,0)))^(1/5)-1)*100)</f>
        <v>20.112443398143132</v>
      </c>
      <c r="V814" s="721">
        <f>IF(INDEX(Historical!$O$7:$O$1372,MATCH(B814,Historical!$B$7:$B$1403,0))=0,"n/a",((INDEX(Historical!$C$7:$C$1381,MATCH(B814,Historical!$B$7:$B$1403,0))/INDEX(Historical!$O$7:$O$1372,MATCH(B814,Historical!$B$7:$B$1403,0)))^(1/10)-1)*100)</f>
        <v>25.308248998814943</v>
      </c>
      <c r="W814" s="722">
        <f t="shared" si="210"/>
        <v>0.79469912750917282</v>
      </c>
      <c r="X814" s="723">
        <f t="shared" si="211"/>
        <v>1.0157799696031884</v>
      </c>
      <c r="Y814" s="900"/>
      <c r="Z814" s="669">
        <f t="shared" si="212"/>
        <v>22.813688212927758</v>
      </c>
      <c r="AA814" s="910">
        <f t="shared" si="213"/>
        <v>34.555133079847906</v>
      </c>
      <c r="AB814" s="911">
        <v>9</v>
      </c>
      <c r="AC814" s="889">
        <v>5.26</v>
      </c>
      <c r="AD814" s="889">
        <v>2.3199999999999998</v>
      </c>
      <c r="AE814" s="889">
        <v>16.809999999999999</v>
      </c>
      <c r="AF814" s="889">
        <v>13.15</v>
      </c>
      <c r="AG814" s="889">
        <v>40.699999999999996</v>
      </c>
      <c r="AH814" s="889">
        <v>20</v>
      </c>
      <c r="AI814" s="889">
        <v>17.010000000000002</v>
      </c>
      <c r="AJ814" s="889">
        <v>19.8</v>
      </c>
      <c r="AK814" s="889">
        <v>14.860000000000001</v>
      </c>
      <c r="AL814" s="902">
        <v>395420</v>
      </c>
      <c r="AM814" s="896">
        <v>0.1</v>
      </c>
      <c r="AN814" s="889">
        <v>0.56000000000000005</v>
      </c>
      <c r="AO814" s="762">
        <f t="shared" si="214"/>
        <v>-13.782478414099142</v>
      </c>
      <c r="AP814" s="763">
        <f t="shared" si="215"/>
        <v>20.772654665748764</v>
      </c>
      <c r="AQ814" s="912">
        <f t="shared" si="216"/>
        <v>349.39465456940582</v>
      </c>
      <c r="AR814" s="669">
        <f>INDEX(Historical!$C$7:$C$1381,MATCH(B814,Historical!$B$7:$B$1403,0))*IF(AH814="n/a",1.03,IF(AH814&lt;0,1.01,IF(AH814&gt;10,1.1,(1+AH814/100))))</f>
        <v>1.1550000000000002</v>
      </c>
      <c r="AS814" s="910">
        <f t="shared" si="217"/>
        <v>1.2705000000000004</v>
      </c>
      <c r="AT814" s="910">
        <f t="shared" si="222"/>
        <v>1.3975500000000005</v>
      </c>
      <c r="AU814" s="910">
        <f t="shared" si="222"/>
        <v>1.5373050000000006</v>
      </c>
      <c r="AV814" s="910">
        <f t="shared" si="222"/>
        <v>1.6910355000000008</v>
      </c>
      <c r="AW814" s="669">
        <f t="shared" si="218"/>
        <v>7.0513905000000028</v>
      </c>
      <c r="AX814" s="770">
        <f t="shared" si="219"/>
        <v>3.8795062169894381</v>
      </c>
      <c r="AY814" s="959">
        <v>0.92</v>
      </c>
      <c r="AZ814" s="896">
        <v>25.790000000000003</v>
      </c>
      <c r="BA814" s="896">
        <v>-15.129999999999999</v>
      </c>
      <c r="BB814" s="896">
        <v>-8.06</v>
      </c>
      <c r="BC814" s="896">
        <v>0.24</v>
      </c>
      <c r="BD814" s="932"/>
      <c r="BE814" s="641">
        <v>2008</v>
      </c>
      <c r="BF814" s="922">
        <f t="shared" si="220"/>
        <v>1</v>
      </c>
      <c r="BG814" s="906">
        <v>16.600000000000001</v>
      </c>
    </row>
    <row r="815" spans="1:59" s="887" customFormat="1" x14ac:dyDescent="0.2">
      <c r="A815" s="895" t="s">
        <v>1825</v>
      </c>
      <c r="B815" s="621" t="s">
        <v>1826</v>
      </c>
      <c r="C815" s="957" t="s">
        <v>246</v>
      </c>
      <c r="D815" s="957" t="s">
        <v>4369</v>
      </c>
      <c r="E815" s="754">
        <v>7</v>
      </c>
      <c r="F815" s="1235">
        <v>698</v>
      </c>
      <c r="G815" s="1158" t="s">
        <v>106</v>
      </c>
      <c r="H815" s="1158" t="s">
        <v>106</v>
      </c>
      <c r="I815" s="898">
        <v>96.78</v>
      </c>
      <c r="J815" s="669">
        <f t="shared" si="207"/>
        <v>2.2318660880347183</v>
      </c>
      <c r="K815" s="901">
        <v>0.54</v>
      </c>
      <c r="L815" s="911">
        <v>4</v>
      </c>
      <c r="M815" s="660">
        <f t="shared" si="208"/>
        <v>2.16</v>
      </c>
      <c r="N815" s="894" t="s">
        <v>265</v>
      </c>
      <c r="O815" s="756">
        <v>0.45</v>
      </c>
      <c r="P815" s="885">
        <v>43818</v>
      </c>
      <c r="Q815" s="885">
        <v>43835</v>
      </c>
      <c r="R815" s="660">
        <f t="shared" si="209"/>
        <v>20.000000000000004</v>
      </c>
      <c r="S815" s="721">
        <f>IF(INDEX(Historical!$D$7:$D$1379,MATCH(B815,Historical!$B$7:$B$1403,0))=0,"n/a",(INDEX(Historical!$C$7:$C$1381,MATCH(B815,Historical!$B$7:$B$1403,0))/INDEX(Historical!$D$7:$D$1379,MATCH(B815,Historical!$B$7:$B$1403,0))-1)*100)</f>
        <v>12.5</v>
      </c>
      <c r="T815" s="721">
        <f>IF(INDEX(Historical!$F$7:$F$1372,MATCH(B815,Historical!$B$7:$B$1403,0))=0,"n/a",((INDEX(Historical!$C$7:$C$1381,MATCH(B815,Historical!$B$7:$B$1403,0))/INDEX(Historical!$F$7:$F$1372,MATCH(B815,Historical!$B$7:$B$1403,0)))^(1/3)-1)*100)</f>
        <v>14.471424255333186</v>
      </c>
      <c r="U815" s="721">
        <f>IF(INDEX(Historical!$H$7:$H$1372,MATCH(B815,Historical!$B$7:$B$1403,0))=0,"n/a",((INDEX(Historical!$C$7:$C$1381,MATCH(B815,Historical!$B$7:$B$1403,0))/INDEX(Historical!$H$7:$H$1372,MATCH(B815,Historical!$B$7:$B$1403,0)))^(1/5)-1)*100)</f>
        <v>48.411139390205889</v>
      </c>
      <c r="V815" s="721" t="str">
        <f>IF(INDEX(Historical!$O$7:$O$1372,MATCH(B815,Historical!$B$7:$B$1403,0))=0,"n/a",((INDEX(Historical!$C$7:$C$1381,MATCH(B815,Historical!$B$7:$B$1403,0))/INDEX(Historical!$O$7:$O$1372,MATCH(B815,Historical!$B$7:$B$1403,0)))^(1/10)-1)*100)</f>
        <v>n/a</v>
      </c>
      <c r="W815" s="722" t="str">
        <f t="shared" si="210"/>
        <v>n/a</v>
      </c>
      <c r="X815" s="723" t="str">
        <f t="shared" si="211"/>
        <v>n/a</v>
      </c>
      <c r="Y815" s="679"/>
      <c r="Z815" s="669">
        <f t="shared" si="212"/>
        <v>78.545454545454547</v>
      </c>
      <c r="AA815" s="910">
        <f t="shared" si="213"/>
        <v>35.192727272727275</v>
      </c>
      <c r="AB815" s="911">
        <v>12</v>
      </c>
      <c r="AC815" s="889">
        <v>2.75</v>
      </c>
      <c r="AD815" s="889">
        <v>1.56</v>
      </c>
      <c r="AE815" s="889">
        <v>0.97</v>
      </c>
      <c r="AF815" s="889">
        <v>1.35</v>
      </c>
      <c r="AG815" s="889">
        <v>3.9</v>
      </c>
      <c r="AH815" s="889">
        <v>-73.2</v>
      </c>
      <c r="AI815" s="889">
        <v>13.900000000000002</v>
      </c>
      <c r="AJ815" s="889">
        <v>-5.5</v>
      </c>
      <c r="AK815" s="889">
        <v>22.54</v>
      </c>
      <c r="AL815" s="902">
        <v>4150</v>
      </c>
      <c r="AM815" s="896">
        <v>1.9</v>
      </c>
      <c r="AN815" s="889">
        <v>1.28</v>
      </c>
      <c r="AO815" s="762">
        <f t="shared" si="214"/>
        <v>15.450278205513335</v>
      </c>
      <c r="AP815" s="763">
        <f t="shared" si="215"/>
        <v>50.64300547824061</v>
      </c>
      <c r="AQ815" s="912">
        <f t="shared" si="216"/>
        <v>45.312203078875534</v>
      </c>
      <c r="AR815" s="669">
        <f>INDEX(Historical!$C$7:$C$1381,MATCH(B815,Historical!$B$7:$B$1403,0))*IF(AH815="n/a",1.03,IF(AH815&lt;0,1.01,IF(AH815&gt;10,1.1,(1+AH815/100))))</f>
        <v>1.8180000000000001</v>
      </c>
      <c r="AS815" s="910">
        <f t="shared" si="217"/>
        <v>1.9998000000000002</v>
      </c>
      <c r="AT815" s="910">
        <f t="shared" si="222"/>
        <v>2.1997800000000005</v>
      </c>
      <c r="AU815" s="910">
        <f t="shared" si="222"/>
        <v>2.4197580000000007</v>
      </c>
      <c r="AV815" s="910">
        <f t="shared" si="222"/>
        <v>2.6617338000000008</v>
      </c>
      <c r="AW815" s="669">
        <f t="shared" si="218"/>
        <v>11.099071800000001</v>
      </c>
      <c r="AX815" s="770">
        <f t="shared" si="219"/>
        <v>11.46835275883447</v>
      </c>
      <c r="AY815" s="959">
        <v>1.85</v>
      </c>
      <c r="AZ815" s="896">
        <v>17.41</v>
      </c>
      <c r="BA815" s="896">
        <v>-26.27</v>
      </c>
      <c r="BB815" s="896">
        <v>-22.15</v>
      </c>
      <c r="BC815" s="896">
        <v>-10.9</v>
      </c>
      <c r="BD815" s="932"/>
      <c r="BE815" s="641">
        <v>2014</v>
      </c>
      <c r="BF815" s="922">
        <f t="shared" si="220"/>
        <v>0</v>
      </c>
      <c r="BG815" s="906">
        <v>1.4000000000000001</v>
      </c>
    </row>
    <row r="816" spans="1:59" s="887" customFormat="1" ht="12.75" customHeight="1" x14ac:dyDescent="0.2">
      <c r="A816" s="905" t="s">
        <v>4149</v>
      </c>
      <c r="B816" s="621" t="s">
        <v>4150</v>
      </c>
      <c r="C816" s="957" t="s">
        <v>108</v>
      </c>
      <c r="D816" s="957" t="s">
        <v>4351</v>
      </c>
      <c r="E816" s="754">
        <v>5</v>
      </c>
      <c r="F816" s="1235">
        <v>832</v>
      </c>
      <c r="G816" s="1235" t="s">
        <v>106</v>
      </c>
      <c r="H816" s="1235" t="s">
        <v>106</v>
      </c>
      <c r="I816" s="898">
        <v>28.84</v>
      </c>
      <c r="J816" s="669">
        <f t="shared" si="207"/>
        <v>2.7739251040221915</v>
      </c>
      <c r="K816" s="901">
        <v>0.2</v>
      </c>
      <c r="L816" s="911">
        <v>4</v>
      </c>
      <c r="M816" s="660">
        <f t="shared" si="208"/>
        <v>0.8</v>
      </c>
      <c r="N816" s="651" t="s">
        <v>693</v>
      </c>
      <c r="O816" s="756">
        <v>0.19</v>
      </c>
      <c r="P816" s="636">
        <v>43581</v>
      </c>
      <c r="Q816" s="636">
        <v>43595</v>
      </c>
      <c r="R816" s="660">
        <f t="shared" si="209"/>
        <v>5.2631578947368469</v>
      </c>
      <c r="S816" s="721">
        <f>IF(INDEX(Historical!$D$7:$D$1379,MATCH(B816,Historical!$B$7:$B$1403,0))=0,"n/a",(INDEX(Historical!$C$7:$C$1381,MATCH(B816,Historical!$B$7:$B$1403,0))/INDEX(Historical!$D$7:$D$1379,MATCH(B816,Historical!$B$7:$B$1403,0))-1)*100)</f>
        <v>5.3333333333333455</v>
      </c>
      <c r="T816" s="721">
        <f>IF(INDEX(Historical!$F$7:$F$1372,MATCH(B816,Historical!$B$7:$B$1403,0))=0,"n/a",((INDEX(Historical!$C$7:$C$1381,MATCH(B816,Historical!$B$7:$B$1403,0))/INDEX(Historical!$F$7:$F$1372,MATCH(B816,Historical!$B$7:$B$1403,0)))^(1/3)-1)*100)</f>
        <v>5.6454416126542117</v>
      </c>
      <c r="U816" s="721">
        <f>IF(INDEX(Historical!$H$7:$H$1372,MATCH(B816,Historical!$B$7:$B$1403,0))=0,"n/a",((INDEX(Historical!$C$7:$C$1381,MATCH(B816,Historical!$B$7:$B$1403,0))/INDEX(Historical!$H$7:$H$1372,MATCH(B816,Historical!$B$7:$B$1403,0)))^(1/5)-1)*100)</f>
        <v>5.6562440968709549</v>
      </c>
      <c r="V816" s="721">
        <f>IF(INDEX(Historical!$O$7:$O$1372,MATCH(B816,Historical!$B$7:$B$1403,0))=0,"n/a",((INDEX(Historical!$C$7:$C$1381,MATCH(B816,Historical!$B$7:$B$1403,0))/INDEX(Historical!$O$7:$O$1372,MATCH(B816,Historical!$B$7:$B$1403,0)))^(1/10)-1)*100)</f>
        <v>-3.2561334899320671</v>
      </c>
      <c r="W816" s="722" t="str">
        <f t="shared" si="210"/>
        <v>n/a</v>
      </c>
      <c r="X816" s="723">
        <f t="shared" si="211"/>
        <v>0.51892147677715184</v>
      </c>
      <c r="Y816" s="900"/>
      <c r="Z816" s="669">
        <f t="shared" si="212"/>
        <v>61.068702290076338</v>
      </c>
      <c r="AA816" s="910">
        <f t="shared" si="213"/>
        <v>22.015267175572518</v>
      </c>
      <c r="AB816" s="911">
        <v>13</v>
      </c>
      <c r="AC816" s="889">
        <v>1.31</v>
      </c>
      <c r="AD816" s="889" t="s">
        <v>136</v>
      </c>
      <c r="AE816" s="889">
        <v>7.58</v>
      </c>
      <c r="AF816" s="889">
        <v>5.4</v>
      </c>
      <c r="AG816" s="889">
        <v>25.900000000000002</v>
      </c>
      <c r="AH816" s="889">
        <v>-24.2</v>
      </c>
      <c r="AI816" s="889" t="s">
        <v>136</v>
      </c>
      <c r="AJ816" s="889">
        <v>10.9</v>
      </c>
      <c r="AK816" s="889" t="s">
        <v>136</v>
      </c>
      <c r="AL816" s="902">
        <v>287.25</v>
      </c>
      <c r="AM816" s="896">
        <v>89.58</v>
      </c>
      <c r="AN816" s="889">
        <v>0</v>
      </c>
      <c r="AO816" s="762">
        <f t="shared" si="214"/>
        <v>-13.585097974679371</v>
      </c>
      <c r="AP816" s="763">
        <f t="shared" si="215"/>
        <v>8.4301692008931468</v>
      </c>
      <c r="AQ816" s="912">
        <f t="shared" si="216"/>
        <v>129.8622222579736</v>
      </c>
      <c r="AR816" s="669">
        <f>INDEX(Historical!$C$7:$C$1381,MATCH(B816,Historical!$B$7:$B$1403,0))*IF(AH816="n/a",1.03,IF(AH816&lt;0,1.01,IF(AH816&gt;10,1.1,(1+AH816/100))))</f>
        <v>0.79790000000000005</v>
      </c>
      <c r="AS816" s="910">
        <f t="shared" si="217"/>
        <v>0.82183700000000004</v>
      </c>
      <c r="AT816" s="910">
        <f t="shared" si="222"/>
        <v>0.84649211000000002</v>
      </c>
      <c r="AU816" s="910">
        <f t="shared" si="222"/>
        <v>0.87188687330000003</v>
      </c>
      <c r="AV816" s="910">
        <f t="shared" si="222"/>
        <v>0.8980434794990001</v>
      </c>
      <c r="AW816" s="669">
        <f t="shared" si="218"/>
        <v>4.2361594627990007</v>
      </c>
      <c r="AX816" s="770">
        <f t="shared" si="219"/>
        <v>14.688486348124135</v>
      </c>
      <c r="AY816" s="959">
        <v>0.31</v>
      </c>
      <c r="AZ816" s="896">
        <v>56.74</v>
      </c>
      <c r="BA816" s="896">
        <v>-21.21</v>
      </c>
      <c r="BB816" s="896">
        <v>-7.3400000000000007</v>
      </c>
      <c r="BC816" s="896">
        <v>9.41</v>
      </c>
      <c r="BD816" s="932"/>
      <c r="BE816" s="641">
        <v>2015</v>
      </c>
      <c r="BF816" s="922">
        <f t="shared" si="220"/>
        <v>0</v>
      </c>
      <c r="BG816" s="906">
        <v>13.200000000000001</v>
      </c>
    </row>
    <row r="817" spans="1:59" s="887" customFormat="1" ht="12.75" customHeight="1" x14ac:dyDescent="0.2">
      <c r="A817" s="887" t="s">
        <v>377</v>
      </c>
      <c r="B817" s="621" t="s">
        <v>378</v>
      </c>
      <c r="C817" s="957" t="s">
        <v>246</v>
      </c>
      <c r="D817" s="957" t="s">
        <v>4374</v>
      </c>
      <c r="E817" s="754">
        <v>47</v>
      </c>
      <c r="F817" s="1235">
        <v>45</v>
      </c>
      <c r="G817" s="1235" t="s">
        <v>115</v>
      </c>
      <c r="H817" s="1235" t="s">
        <v>115</v>
      </c>
      <c r="I817" s="889">
        <v>72</v>
      </c>
      <c r="J817" s="669">
        <f t="shared" si="207"/>
        <v>2.6666666666666665</v>
      </c>
      <c r="K817" s="901">
        <v>0.48</v>
      </c>
      <c r="L817" s="911">
        <v>4</v>
      </c>
      <c r="M817" s="660">
        <f t="shared" si="208"/>
        <v>1.92</v>
      </c>
      <c r="N817" s="894" t="s">
        <v>379</v>
      </c>
      <c r="O817" s="760">
        <v>0.43</v>
      </c>
      <c r="P817" s="885">
        <v>43808</v>
      </c>
      <c r="Q817" s="885">
        <v>43819</v>
      </c>
      <c r="R817" s="660">
        <f t="shared" si="209"/>
        <v>11.627906976744184</v>
      </c>
      <c r="S817" s="721">
        <f>IF(INDEX(Historical!$D$7:$D$1379,MATCH(B817,Historical!$B$7:$B$1403,0))=0,"n/a",(INDEX(Historical!$C$7:$C$1381,MATCH(B817,Historical!$B$7:$B$1403,0))/INDEX(Historical!$D$7:$D$1379,MATCH(B817,Historical!$B$7:$B$1403,0))-1)*100)</f>
        <v>6.8121693121693028</v>
      </c>
      <c r="T817" s="721">
        <f>IF(INDEX(Historical!$F$7:$F$1372,MATCH(B817,Historical!$B$7:$B$1403,0))=0,"n/a",((INDEX(Historical!$C$7:$C$1381,MATCH(B817,Historical!$B$7:$B$1403,0))/INDEX(Historical!$F$7:$F$1372,MATCH(B817,Historical!$B$7:$B$1403,0)))^(1/3)-1)*100)</f>
        <v>9.6807394206898998</v>
      </c>
      <c r="U817" s="721">
        <f>IF(INDEX(Historical!$H$7:$H$1372,MATCH(B817,Historical!$B$7:$B$1403,0))=0,"n/a",((INDEX(Historical!$C$7:$C$1381,MATCH(B817,Historical!$B$7:$B$1403,0))/INDEX(Historical!$H$7:$H$1372,MATCH(B817,Historical!$B$7:$B$1403,0)))^(1/5)-1)*100)</f>
        <v>12.758103026570232</v>
      </c>
      <c r="V817" s="721">
        <f>IF(INDEX(Historical!$O$7:$O$1372,MATCH(B817,Historical!$B$7:$B$1403,0))=0,"n/a",((INDEX(Historical!$C$7:$C$1381,MATCH(B817,Historical!$B$7:$B$1403,0))/INDEX(Historical!$O$7:$O$1372,MATCH(B817,Historical!$B$7:$B$1403,0)))^(1/10)-1)*100)</f>
        <v>13.041892193299564</v>
      </c>
      <c r="W817" s="722">
        <f t="shared" si="210"/>
        <v>0.97824018458953899</v>
      </c>
      <c r="X817" s="723">
        <f t="shared" si="211"/>
        <v>9.1129307332644505</v>
      </c>
      <c r="Y817" s="692" t="s">
        <v>4475</v>
      </c>
      <c r="Z817" s="669">
        <f t="shared" si="212"/>
        <v>57.485029940119759</v>
      </c>
      <c r="AA817" s="910">
        <f t="shared" si="213"/>
        <v>21.556886227544911</v>
      </c>
      <c r="AB817" s="911">
        <v>12</v>
      </c>
      <c r="AC817" s="889">
        <v>3.34</v>
      </c>
      <c r="AD817" s="889">
        <v>2.15</v>
      </c>
      <c r="AE817" s="889">
        <v>2.33</v>
      </c>
      <c r="AF817" s="889">
        <v>6.24</v>
      </c>
      <c r="AG817" s="889">
        <v>29.299999999999997</v>
      </c>
      <c r="AH817" s="889">
        <v>407.2</v>
      </c>
      <c r="AI817" s="889">
        <v>12.57</v>
      </c>
      <c r="AJ817" s="889">
        <v>1.4000000000000001</v>
      </c>
      <c r="AK817" s="889">
        <v>10</v>
      </c>
      <c r="AL817" s="902">
        <v>28510</v>
      </c>
      <c r="AM817" s="896">
        <v>0.2</v>
      </c>
      <c r="AN817" s="889">
        <v>0.48</v>
      </c>
      <c r="AO817" s="762">
        <f t="shared" si="214"/>
        <v>-6.1321165343080128</v>
      </c>
      <c r="AP817" s="763">
        <f t="shared" si="215"/>
        <v>15.424769693236899</v>
      </c>
      <c r="AQ817" s="912">
        <f t="shared" si="216"/>
        <v>144.50855023439271</v>
      </c>
      <c r="AR817" s="669">
        <f>INDEX(Historical!$C$7:$C$1381,MATCH(B817,Historical!$B$7:$B$1403,0))*IF(AH817="n/a",1.03,IF(AH817&lt;0,1.01,IF(AH817&gt;10,1.1,(1+AH817/100))))</f>
        <v>2.09</v>
      </c>
      <c r="AS817" s="910">
        <f t="shared" si="217"/>
        <v>2.2989999999999999</v>
      </c>
      <c r="AT817" s="910">
        <f t="shared" si="222"/>
        <v>2.5289000000000001</v>
      </c>
      <c r="AU817" s="910">
        <f t="shared" si="222"/>
        <v>2.7817900000000004</v>
      </c>
      <c r="AV817" s="910">
        <f t="shared" si="222"/>
        <v>3.0599690000000006</v>
      </c>
      <c r="AW817" s="669">
        <f t="shared" si="218"/>
        <v>12.759659000000001</v>
      </c>
      <c r="AX817" s="770">
        <f t="shared" si="219"/>
        <v>17.721748611111114</v>
      </c>
      <c r="AY817" s="959">
        <v>1.1599999999999999</v>
      </c>
      <c r="AZ817" s="896">
        <v>-1.6400000000000001</v>
      </c>
      <c r="BA817" s="896">
        <v>-28.18</v>
      </c>
      <c r="BB817" s="896">
        <v>-19.900000000000002</v>
      </c>
      <c r="BC817" s="896">
        <v>-17.46</v>
      </c>
      <c r="BD817" s="932"/>
      <c r="BE817" s="641">
        <v>1974</v>
      </c>
      <c r="BF817" s="922">
        <f t="shared" si="220"/>
        <v>4</v>
      </c>
      <c r="BG817" s="906">
        <v>12.1</v>
      </c>
    </row>
    <row r="818" spans="1:59" s="887" customFormat="1" ht="12.75" customHeight="1" x14ac:dyDescent="0.2">
      <c r="A818" s="887" t="s">
        <v>840</v>
      </c>
      <c r="B818" s="621" t="s">
        <v>841</v>
      </c>
      <c r="C818" s="957" t="s">
        <v>128</v>
      </c>
      <c r="D818" s="957" t="s">
        <v>126</v>
      </c>
      <c r="E818" s="754">
        <v>20</v>
      </c>
      <c r="F818" s="1235">
        <v>168</v>
      </c>
      <c r="G818" s="1106" t="s">
        <v>106</v>
      </c>
      <c r="H818" s="1106" t="s">
        <v>106</v>
      </c>
      <c r="I818" s="898">
        <v>11.62</v>
      </c>
      <c r="J818" s="669">
        <f t="shared" si="207"/>
        <v>13.76936316695353</v>
      </c>
      <c r="K818" s="908">
        <v>0.4</v>
      </c>
      <c r="L818" s="911">
        <v>4</v>
      </c>
      <c r="M818" s="660">
        <f t="shared" si="208"/>
        <v>1.6</v>
      </c>
      <c r="N818" s="894" t="s">
        <v>288</v>
      </c>
      <c r="O818" s="1107">
        <v>0.38095238095238093</v>
      </c>
      <c r="P818" s="885">
        <v>43724</v>
      </c>
      <c r="Q818" s="885">
        <v>43735</v>
      </c>
      <c r="R818" s="660">
        <f t="shared" si="209"/>
        <v>5.0000000000000115</v>
      </c>
      <c r="S818" s="721">
        <f>IF(INDEX(Historical!$D$7:$D$1379,MATCH(B818,Historical!$B$7:$B$1403,0))=0,"n/a",(INDEX(Historical!$C$7:$C$1381,MATCH(B818,Historical!$B$7:$B$1403,0))/INDEX(Historical!$D$7:$D$1379,MATCH(B818,Historical!$B$7:$B$1403,0))-1)*100)</f>
        <v>3.8628879037365449</v>
      </c>
      <c r="T818" s="721">
        <f>IF(INDEX(Historical!$F$7:$F$1372,MATCH(B818,Historical!$B$7:$B$1403,0))=0,"n/a",((INDEX(Historical!$C$7:$C$1381,MATCH(B818,Historical!$B$7:$B$1403,0))/INDEX(Historical!$F$7:$F$1372,MATCH(B818,Historical!$B$7:$B$1403,0)))^(1/3)-1)*100)</f>
        <v>4.9785605221189355</v>
      </c>
      <c r="U818" s="721">
        <f>IF(INDEX(Historical!$H$7:$H$1372,MATCH(B818,Historical!$B$7:$B$1403,0))=0,"n/a",((INDEX(Historical!$C$7:$C$1381,MATCH(B818,Historical!$B$7:$B$1403,0))/INDEX(Historical!$H$7:$H$1372,MATCH(B818,Historical!$B$7:$B$1403,0)))^(1/5)-1)*100)</f>
        <v>4.235808934551355</v>
      </c>
      <c r="V818" s="721">
        <f>IF(INDEX(Historical!$O$7:$O$1372,MATCH(B818,Historical!$B$7:$B$1403,0))=0,"n/a",((INDEX(Historical!$C$7:$C$1381,MATCH(B818,Historical!$B$7:$B$1403,0))/INDEX(Historical!$O$7:$O$1372,MATCH(B818,Historical!$B$7:$B$1403,0)))^(1/10)-1)*100)</f>
        <v>4.6172049583747876</v>
      </c>
      <c r="W818" s="722">
        <f t="shared" si="210"/>
        <v>0.91739677418225751</v>
      </c>
      <c r="X818" s="723">
        <f t="shared" si="211"/>
        <v>1.8416560585005892</v>
      </c>
      <c r="Y818" s="678" t="s">
        <v>439</v>
      </c>
      <c r="Z818" s="669">
        <f t="shared" si="212"/>
        <v>231.88405797101456</v>
      </c>
      <c r="AA818" s="910">
        <f t="shared" si="213"/>
        <v>16.840579710144926</v>
      </c>
      <c r="AB818" s="911">
        <v>12</v>
      </c>
      <c r="AC818" s="889">
        <v>0.69</v>
      </c>
      <c r="AD818" s="889">
        <v>1.53</v>
      </c>
      <c r="AE818" s="889">
        <v>0.91</v>
      </c>
      <c r="AF818" s="889" t="s">
        <v>136</v>
      </c>
      <c r="AG818" s="889">
        <v>-17.2</v>
      </c>
      <c r="AH818" s="889">
        <v>-2.7</v>
      </c>
      <c r="AI818" s="889">
        <v>-16.919999999999998</v>
      </c>
      <c r="AJ818" s="889">
        <v>2.2999999999999998</v>
      </c>
      <c r="AK818" s="889">
        <v>11</v>
      </c>
      <c r="AL818" s="902">
        <v>1740</v>
      </c>
      <c r="AM818" s="896">
        <v>3</v>
      </c>
      <c r="AN818" s="889" t="s">
        <v>136</v>
      </c>
      <c r="AO818" s="762">
        <f t="shared" si="214"/>
        <v>1.1645923913599603</v>
      </c>
      <c r="AP818" s="763">
        <f t="shared" si="215"/>
        <v>18.005172101504886</v>
      </c>
      <c r="AQ818" s="912" t="str">
        <f t="shared" si="216"/>
        <v>n/a</v>
      </c>
      <c r="AR818" s="669">
        <f>INDEX(Historical!$C$7:$C$1381,MATCH(B818,Historical!$B$7:$B$1403,0))*IF(AH818="n/a",1.03,IF(AH818&lt;0,1.01,IF(AH818&gt;10,1.1,(1+AH818/100))))</f>
        <v>1.5775190000000001</v>
      </c>
      <c r="AS818" s="910">
        <f t="shared" si="217"/>
        <v>1.5932941900000002</v>
      </c>
      <c r="AT818" s="910">
        <f t="shared" si="222"/>
        <v>1.7526236090000002</v>
      </c>
      <c r="AU818" s="910">
        <f t="shared" si="222"/>
        <v>1.9278859699000004</v>
      </c>
      <c r="AV818" s="910">
        <f t="shared" si="222"/>
        <v>2.1206745668900004</v>
      </c>
      <c r="AW818" s="669">
        <f t="shared" si="218"/>
        <v>8.971997335790002</v>
      </c>
      <c r="AX818" s="770">
        <f t="shared" si="219"/>
        <v>77.211681030895036</v>
      </c>
      <c r="AY818" s="959">
        <v>0.82</v>
      </c>
      <c r="AZ818" s="896">
        <v>41.54</v>
      </c>
      <c r="BA818" s="896">
        <v>-19.420000000000002</v>
      </c>
      <c r="BB818" s="896">
        <v>-11.940000000000001</v>
      </c>
      <c r="BC818" s="896">
        <v>0.92999999999999994</v>
      </c>
      <c r="BD818" s="932"/>
      <c r="BE818" s="641">
        <v>1999</v>
      </c>
      <c r="BF818" s="922">
        <f t="shared" si="220"/>
        <v>2</v>
      </c>
      <c r="BG818" s="906">
        <v>6.9</v>
      </c>
    </row>
    <row r="819" spans="1:59" s="887" customFormat="1" ht="12.75" customHeight="1" x14ac:dyDescent="0.2">
      <c r="A819" s="887" t="s">
        <v>1767</v>
      </c>
      <c r="B819" s="621" t="s">
        <v>1768</v>
      </c>
      <c r="C819" s="957" t="s">
        <v>178</v>
      </c>
      <c r="D819" s="957" t="s">
        <v>4353</v>
      </c>
      <c r="E819" s="754">
        <v>10</v>
      </c>
      <c r="F819" s="1235">
        <v>407</v>
      </c>
      <c r="G819" s="1235" t="s">
        <v>106</v>
      </c>
      <c r="H819" s="1235" t="s">
        <v>106</v>
      </c>
      <c r="I819" s="898">
        <v>66.25</v>
      </c>
      <c r="J819" s="669">
        <f t="shared" si="207"/>
        <v>5.9169811320754722</v>
      </c>
      <c r="K819" s="901">
        <v>0.98</v>
      </c>
      <c r="L819" s="911">
        <v>4</v>
      </c>
      <c r="M819" s="660">
        <f t="shared" si="208"/>
        <v>3.92</v>
      </c>
      <c r="N819" s="894" t="s">
        <v>793</v>
      </c>
      <c r="O819" s="756">
        <v>0.9</v>
      </c>
      <c r="P819" s="885">
        <v>43872</v>
      </c>
      <c r="Q819" s="885">
        <v>43893</v>
      </c>
      <c r="R819" s="660">
        <f t="shared" si="209"/>
        <v>8.888888888888884</v>
      </c>
      <c r="S819" s="721">
        <f>IF(INDEX(Historical!$D$7:$D$1379,MATCH(B819,Historical!$B$7:$B$1403,0))=0,"n/a",(INDEX(Historical!$C$7:$C$1381,MATCH(B819,Historical!$B$7:$B$1403,0))/INDEX(Historical!$D$7:$D$1379,MATCH(B819,Historical!$B$7:$B$1403,0))-1)*100)</f>
        <v>12.5</v>
      </c>
      <c r="T819" s="721">
        <f>IF(INDEX(Historical!$F$7:$F$1372,MATCH(B819,Historical!$B$7:$B$1403,0))=0,"n/a",((INDEX(Historical!$C$7:$C$1381,MATCH(B819,Historical!$B$7:$B$1403,0))/INDEX(Historical!$F$7:$F$1372,MATCH(B819,Historical!$B$7:$B$1403,0)))^(1/3)-1)*100)</f>
        <v>14.471424255333186</v>
      </c>
      <c r="U819" s="721">
        <f>IF(INDEX(Historical!$H$7:$H$1372,MATCH(B819,Historical!$B$7:$B$1403,0))=0,"n/a",((INDEX(Historical!$C$7:$C$1381,MATCH(B819,Historical!$B$7:$B$1403,0))/INDEX(Historical!$H$7:$H$1372,MATCH(B819,Historical!$B$7:$B$1403,0)))^(1/5)-1)*100)</f>
        <v>27.944800171705086</v>
      </c>
      <c r="V819" s="721">
        <f>IF(INDEX(Historical!$O$7:$O$1372,MATCH(B819,Historical!$B$7:$B$1403,0))=0,"n/a",((INDEX(Historical!$C$7:$C$1381,MATCH(B819,Historical!$B$7:$B$1403,0))/INDEX(Historical!$O$7:$O$1372,MATCH(B819,Historical!$B$7:$B$1403,0)))^(1/10)-1)*100)</f>
        <v>20.702798085370077</v>
      </c>
      <c r="W819" s="722">
        <f t="shared" si="210"/>
        <v>1.3498078885990137</v>
      </c>
      <c r="X819" s="723">
        <f t="shared" si="211"/>
        <v>3.5373164774310233</v>
      </c>
      <c r="Y819" s="900"/>
      <c r="Z819" s="669">
        <f t="shared" si="212"/>
        <v>71.663619744058508</v>
      </c>
      <c r="AA819" s="910">
        <f t="shared" si="213"/>
        <v>12.111517367458868</v>
      </c>
      <c r="AB819" s="911">
        <v>12</v>
      </c>
      <c r="AC819" s="889">
        <v>5.47</v>
      </c>
      <c r="AD819" s="889">
        <v>0.98</v>
      </c>
      <c r="AE819" s="889">
        <v>0.25</v>
      </c>
      <c r="AF819" s="889">
        <v>1.29</v>
      </c>
      <c r="AG819" s="889">
        <v>11.899999999999999</v>
      </c>
      <c r="AH819" s="889">
        <v>46.7</v>
      </c>
      <c r="AI819" s="889">
        <v>-5.8999999999999995</v>
      </c>
      <c r="AJ819" s="889">
        <v>7.9</v>
      </c>
      <c r="AK819" s="889">
        <v>12.41</v>
      </c>
      <c r="AL819" s="902">
        <v>27620</v>
      </c>
      <c r="AM819" s="896">
        <v>0.2</v>
      </c>
      <c r="AN819" s="889">
        <v>0.45</v>
      </c>
      <c r="AO819" s="762">
        <f t="shared" si="214"/>
        <v>21.750263936321694</v>
      </c>
      <c r="AP819" s="763">
        <f t="shared" si="215"/>
        <v>33.86178130378056</v>
      </c>
      <c r="AQ819" s="912">
        <f t="shared" si="216"/>
        <v>-16.669713644979279</v>
      </c>
      <c r="AR819" s="669">
        <f>INDEX(Historical!$C$7:$C$1381,MATCH(B819,Historical!$B$7:$B$1403,0))*IF(AH819="n/a",1.03,IF(AH819&lt;0,1.01,IF(AH819&gt;10,1.1,(1+AH819/100))))</f>
        <v>3.9600000000000004</v>
      </c>
      <c r="AS819" s="910">
        <f t="shared" si="217"/>
        <v>3.9996000000000005</v>
      </c>
      <c r="AT819" s="910">
        <f t="shared" si="222"/>
        <v>4.399560000000001</v>
      </c>
      <c r="AU819" s="910">
        <f t="shared" si="222"/>
        <v>4.8395160000000015</v>
      </c>
      <c r="AV819" s="910">
        <f t="shared" si="222"/>
        <v>5.3234676000000016</v>
      </c>
      <c r="AW819" s="669">
        <f t="shared" si="218"/>
        <v>22.522143600000007</v>
      </c>
      <c r="AX819" s="770">
        <f t="shared" si="219"/>
        <v>33.995688452830194</v>
      </c>
      <c r="AY819" s="959">
        <v>1.45</v>
      </c>
      <c r="AZ819" s="896">
        <v>0.75</v>
      </c>
      <c r="BA819" s="896">
        <v>-35.04</v>
      </c>
      <c r="BB819" s="896">
        <v>-24.84</v>
      </c>
      <c r="BC819" s="896">
        <v>-22.86</v>
      </c>
      <c r="BD819" s="932"/>
      <c r="BE819" s="641">
        <v>2011</v>
      </c>
      <c r="BF819" s="922">
        <f t="shared" si="220"/>
        <v>0</v>
      </c>
      <c r="BG819" s="906">
        <v>5</v>
      </c>
    </row>
    <row r="820" spans="1:59" s="887" customFormat="1" ht="12.75" customHeight="1" x14ac:dyDescent="0.2">
      <c r="A820" s="887" t="s">
        <v>2951</v>
      </c>
      <c r="B820" s="621" t="s">
        <v>2952</v>
      </c>
      <c r="C820" s="957" t="s">
        <v>123</v>
      </c>
      <c r="D820" s="957" t="s">
        <v>4389</v>
      </c>
      <c r="E820" s="754">
        <v>7</v>
      </c>
      <c r="F820" s="1235">
        <v>719</v>
      </c>
      <c r="G820" s="1208" t="s">
        <v>106</v>
      </c>
      <c r="H820" s="1208" t="s">
        <v>106</v>
      </c>
      <c r="I820" s="898">
        <v>120.26</v>
      </c>
      <c r="J820" s="669">
        <f t="shared" si="207"/>
        <v>1.1308830866456012</v>
      </c>
      <c r="K820" s="901">
        <v>0.34</v>
      </c>
      <c r="L820" s="911">
        <v>4</v>
      </c>
      <c r="M820" s="660">
        <f t="shared" si="208"/>
        <v>1.36</v>
      </c>
      <c r="N820" s="894" t="s">
        <v>227</v>
      </c>
      <c r="O820" s="756">
        <v>0.31</v>
      </c>
      <c r="P820" s="885">
        <v>43886</v>
      </c>
      <c r="Q820" s="885">
        <v>43900</v>
      </c>
      <c r="R820" s="660">
        <f t="shared" si="209"/>
        <v>9.6774193548387171</v>
      </c>
      <c r="S820" s="721">
        <f>IF(INDEX(Historical!$D$7:$D$1379,MATCH(B820,Historical!$B$7:$B$1403,0))=0,"n/a",(INDEX(Historical!$C$7:$C$1381,MATCH(B820,Historical!$B$7:$B$1403,0))/INDEX(Historical!$D$7:$D$1379,MATCH(B820,Historical!$B$7:$B$1403,0))-1)*100)</f>
        <v>10.714285714285698</v>
      </c>
      <c r="T820" s="721">
        <f>IF(INDEX(Historical!$F$7:$F$1372,MATCH(B820,Historical!$B$7:$B$1403,0))=0,"n/a",((INDEX(Historical!$C$7:$C$1381,MATCH(B820,Historical!$B$7:$B$1403,0))/INDEX(Historical!$F$7:$F$1372,MATCH(B820,Historical!$B$7:$B$1403,0)))^(1/3)-1)*100)</f>
        <v>15.729452726293779</v>
      </c>
      <c r="U820" s="721">
        <f>IF(INDEX(Historical!$H$7:$H$1372,MATCH(B820,Historical!$B$7:$B$1403,0))=0,"n/a",((INDEX(Historical!$C$7:$C$1381,MATCH(B820,Historical!$B$7:$B$1403,0))/INDEX(Historical!$H$7:$H$1372,MATCH(B820,Historical!$B$7:$B$1403,0)))^(1/5)-1)*100)</f>
        <v>41.3187544034475</v>
      </c>
      <c r="V820" s="721">
        <f>IF(INDEX(Historical!$O$7:$O$1372,MATCH(B820,Historical!$B$7:$B$1403,0))=0,"n/a",((INDEX(Historical!$C$7:$C$1381,MATCH(B820,Historical!$B$7:$B$1403,0))/INDEX(Historical!$O$7:$O$1372,MATCH(B820,Historical!$B$7:$B$1403,0)))^(1/10)-1)*100)</f>
        <v>-1.7537467490159608</v>
      </c>
      <c r="W820" s="722" t="str">
        <f t="shared" si="210"/>
        <v>n/a</v>
      </c>
      <c r="X820" s="723">
        <f t="shared" si="211"/>
        <v>0.4611468125384765</v>
      </c>
      <c r="Y820" s="679"/>
      <c r="Z820" s="669">
        <f t="shared" si="212"/>
        <v>29.059829059829063</v>
      </c>
      <c r="AA820" s="910">
        <f t="shared" si="213"/>
        <v>25.696581196581199</v>
      </c>
      <c r="AB820" s="911">
        <v>12</v>
      </c>
      <c r="AC820" s="889">
        <v>4.68</v>
      </c>
      <c r="AD820" s="889">
        <v>1.49</v>
      </c>
      <c r="AE820" s="889">
        <v>3.27</v>
      </c>
      <c r="AF820" s="889">
        <v>2.87</v>
      </c>
      <c r="AG820" s="889">
        <v>10.6</v>
      </c>
      <c r="AH820" s="889">
        <v>71.7</v>
      </c>
      <c r="AI820" s="889">
        <v>16.2</v>
      </c>
      <c r="AJ820" s="889">
        <v>89.600000000000009</v>
      </c>
      <c r="AK820" s="889">
        <v>17.21</v>
      </c>
      <c r="AL820" s="902">
        <v>16140</v>
      </c>
      <c r="AM820" s="896">
        <v>0.25</v>
      </c>
      <c r="AN820" s="889">
        <v>0.5</v>
      </c>
      <c r="AO820" s="762">
        <f t="shared" si="214"/>
        <v>16.753056293511904</v>
      </c>
      <c r="AP820" s="763">
        <f t="shared" si="215"/>
        <v>42.449637490093103</v>
      </c>
      <c r="AQ820" s="912">
        <f t="shared" si="216"/>
        <v>81.045344883770937</v>
      </c>
      <c r="AR820" s="669">
        <f>INDEX(Historical!$C$7:$C$1381,MATCH(B820,Historical!$B$7:$B$1403,0))*IF(AH820="n/a",1.03,IF(AH820&lt;0,1.01,IF(AH820&gt;10,1.1,(1+AH820/100))))</f>
        <v>1.3640000000000001</v>
      </c>
      <c r="AS820" s="910">
        <f t="shared" si="217"/>
        <v>1.5004000000000002</v>
      </c>
      <c r="AT820" s="910">
        <f t="shared" si="222"/>
        <v>1.6504400000000004</v>
      </c>
      <c r="AU820" s="910">
        <f t="shared" si="222"/>
        <v>1.8154840000000005</v>
      </c>
      <c r="AV820" s="910">
        <f t="shared" si="222"/>
        <v>1.9970324000000008</v>
      </c>
      <c r="AW820" s="669">
        <f t="shared" si="218"/>
        <v>8.3273564000000011</v>
      </c>
      <c r="AX820" s="770">
        <f t="shared" si="219"/>
        <v>6.9244606685514727</v>
      </c>
      <c r="AY820" s="959">
        <v>0.79</v>
      </c>
      <c r="AZ820" s="896">
        <v>10.14</v>
      </c>
      <c r="BA820" s="896">
        <v>-21.14</v>
      </c>
      <c r="BB820" s="896">
        <v>-14.510000000000002</v>
      </c>
      <c r="BC820" s="896">
        <v>-14.08</v>
      </c>
      <c r="BD820" s="932"/>
      <c r="BE820" s="641">
        <v>2014</v>
      </c>
      <c r="BF820" s="922">
        <f t="shared" si="220"/>
        <v>0</v>
      </c>
      <c r="BG820" s="906">
        <v>5.5</v>
      </c>
    </row>
    <row r="821" spans="1:59" s="887" customFormat="1" ht="12.75" customHeight="1" x14ac:dyDescent="0.2">
      <c r="A821" s="920" t="s">
        <v>846</v>
      </c>
      <c r="B821" s="887" t="s">
        <v>847</v>
      </c>
      <c r="C821" s="957" t="s">
        <v>112</v>
      </c>
      <c r="D821" s="957" t="s">
        <v>4338</v>
      </c>
      <c r="E821" s="754">
        <v>16</v>
      </c>
      <c r="F821" s="1235">
        <v>237</v>
      </c>
      <c r="G821" s="1206" t="s">
        <v>106</v>
      </c>
      <c r="H821" s="1206" t="s">
        <v>106</v>
      </c>
      <c r="I821" s="898">
        <v>29.45</v>
      </c>
      <c r="J821" s="669">
        <f t="shared" si="207"/>
        <v>1.2224108658743633</v>
      </c>
      <c r="K821" s="901">
        <v>0.09</v>
      </c>
      <c r="L821" s="911">
        <v>4</v>
      </c>
      <c r="M821" s="660">
        <f t="shared" si="208"/>
        <v>0.36</v>
      </c>
      <c r="N821" s="894" t="s">
        <v>537</v>
      </c>
      <c r="O821" s="756">
        <v>0.08</v>
      </c>
      <c r="P821" s="885">
        <v>43662</v>
      </c>
      <c r="Q821" s="885">
        <v>43677</v>
      </c>
      <c r="R821" s="660">
        <f t="shared" si="209"/>
        <v>12.499999999999993</v>
      </c>
      <c r="S821" s="721">
        <f>IF(INDEX(Historical!$D$7:$D$1379,MATCH(B821,Historical!$B$7:$B$1403,0))=0,"n/a",(INDEX(Historical!$C$7:$C$1381,MATCH(B821,Historical!$B$7:$B$1403,0))/INDEX(Historical!$D$7:$D$1379,MATCH(B821,Historical!$B$7:$B$1403,0))-1)*100)</f>
        <v>13.333333333333353</v>
      </c>
      <c r="T821" s="721">
        <f>IF(INDEX(Historical!$F$7:$F$1372,MATCH(B821,Historical!$B$7:$B$1403,0))=0,"n/a",((INDEX(Historical!$C$7:$C$1381,MATCH(B821,Historical!$B$7:$B$1403,0))/INDEX(Historical!$F$7:$F$1372,MATCH(B821,Historical!$B$7:$B$1403,0)))^(1/3)-1)*100)</f>
        <v>13.915728978525355</v>
      </c>
      <c r="U821" s="721">
        <f>IF(INDEX(Historical!$H$7:$H$1372,MATCH(B821,Historical!$B$7:$B$1403,0))=0,"n/a",((INDEX(Historical!$C$7:$C$1381,MATCH(B821,Historical!$B$7:$B$1403,0))/INDEX(Historical!$H$7:$H$1372,MATCH(B821,Historical!$B$7:$B$1403,0)))^(1/5)-1)*100)</f>
        <v>12.34275325950922</v>
      </c>
      <c r="V821" s="721">
        <f>IF(INDEX(Historical!$O$7:$O$1372,MATCH(B821,Historical!$B$7:$B$1403,0))=0,"n/a",((INDEX(Historical!$C$7:$C$1381,MATCH(B821,Historical!$B$7:$B$1403,0))/INDEX(Historical!$O$7:$O$1372,MATCH(B821,Historical!$B$7:$B$1403,0)))^(1/10)-1)*100)</f>
        <v>13.599267543869331</v>
      </c>
      <c r="W821" s="722">
        <f t="shared" si="210"/>
        <v>0.90760426763376978</v>
      </c>
      <c r="X821" s="723">
        <f t="shared" si="211"/>
        <v>1.7888048202187274</v>
      </c>
      <c r="Y821" s="679"/>
      <c r="Z821" s="669">
        <f t="shared" si="212"/>
        <v>11.180124223602483</v>
      </c>
      <c r="AA821" s="910">
        <f t="shared" si="213"/>
        <v>9.1459627329192532</v>
      </c>
      <c r="AB821" s="911">
        <v>12</v>
      </c>
      <c r="AC821" s="889">
        <v>3.22</v>
      </c>
      <c r="AD821" s="889">
        <v>1.1399999999999999</v>
      </c>
      <c r="AE821" s="889">
        <v>0.44</v>
      </c>
      <c r="AF821" s="889">
        <v>0.91</v>
      </c>
      <c r="AG821" s="889">
        <v>10.6</v>
      </c>
      <c r="AH821" s="889">
        <v>19.600000000000001</v>
      </c>
      <c r="AI821" s="889" t="s">
        <v>136</v>
      </c>
      <c r="AJ821" s="889">
        <v>6.9</v>
      </c>
      <c r="AK821" s="889">
        <v>8</v>
      </c>
      <c r="AL821" s="902">
        <v>325.42</v>
      </c>
      <c r="AM821" s="896">
        <v>18.899999999999999</v>
      </c>
      <c r="AN821" s="889">
        <v>0.75</v>
      </c>
      <c r="AO821" s="762">
        <f t="shared" si="214"/>
        <v>4.4192013924643287</v>
      </c>
      <c r="AP821" s="763">
        <f t="shared" si="215"/>
        <v>13.565164125383582</v>
      </c>
      <c r="AQ821" s="912">
        <f t="shared" si="216"/>
        <v>-39.180317195622258</v>
      </c>
      <c r="AR821" s="669">
        <f>INDEX(Historical!$C$7:$C$1381,MATCH(B821,Historical!$B$7:$B$1403,0))*IF(AH821="n/a",1.03,IF(AH821&lt;0,1.01,IF(AH821&gt;10,1.1,(1+AH821/100))))</f>
        <v>0.37400000000000005</v>
      </c>
      <c r="AS821" s="910">
        <f t="shared" si="217"/>
        <v>0.38522000000000006</v>
      </c>
      <c r="AT821" s="910">
        <f t="shared" si="222"/>
        <v>0.41603760000000012</v>
      </c>
      <c r="AU821" s="910">
        <f t="shared" si="222"/>
        <v>0.44932060800000018</v>
      </c>
      <c r="AV821" s="910">
        <f t="shared" si="222"/>
        <v>0.48526625664000023</v>
      </c>
      <c r="AW821" s="669">
        <f t="shared" si="218"/>
        <v>2.1098444646400005</v>
      </c>
      <c r="AX821" s="770">
        <f t="shared" si="219"/>
        <v>7.164157774668932</v>
      </c>
      <c r="AY821" s="959">
        <v>1.38</v>
      </c>
      <c r="AZ821" s="896">
        <v>22.400000000000002</v>
      </c>
      <c r="BA821" s="896">
        <v>-28.42</v>
      </c>
      <c r="BB821" s="896">
        <v>-13.270000000000001</v>
      </c>
      <c r="BC821" s="896">
        <v>-8.9599999999999991</v>
      </c>
      <c r="BD821" s="932"/>
      <c r="BE821" s="641">
        <v>2004</v>
      </c>
      <c r="BF821" s="922">
        <f t="shared" si="220"/>
        <v>1</v>
      </c>
      <c r="BG821" s="906">
        <v>4.7</v>
      </c>
    </row>
    <row r="822" spans="1:59" s="887" customFormat="1" ht="12.75" customHeight="1" x14ac:dyDescent="0.2">
      <c r="A822" s="887" t="s">
        <v>1769</v>
      </c>
      <c r="B822" s="621" t="s">
        <v>1770</v>
      </c>
      <c r="C822" s="957" t="s">
        <v>4335</v>
      </c>
      <c r="D822" s="957" t="s">
        <v>4336</v>
      </c>
      <c r="E822" s="754">
        <v>9</v>
      </c>
      <c r="F822" s="1235">
        <v>446</v>
      </c>
      <c r="G822" s="1191" t="s">
        <v>37</v>
      </c>
      <c r="H822" s="1191" t="s">
        <v>37</v>
      </c>
      <c r="I822" s="898">
        <v>53.77</v>
      </c>
      <c r="J822" s="669">
        <f t="shared" si="207"/>
        <v>5.8954807513483347</v>
      </c>
      <c r="K822" s="901">
        <v>0.79249999999999998</v>
      </c>
      <c r="L822" s="911">
        <v>4</v>
      </c>
      <c r="M822" s="660">
        <f t="shared" si="208"/>
        <v>3.17</v>
      </c>
      <c r="N822" s="894" t="s">
        <v>465</v>
      </c>
      <c r="O822" s="756">
        <v>0.79</v>
      </c>
      <c r="P822" s="890">
        <v>43465</v>
      </c>
      <c r="Q822" s="890">
        <v>43479</v>
      </c>
      <c r="R822" s="660">
        <f t="shared" si="209"/>
        <v>0.31645569620252489</v>
      </c>
      <c r="S822" s="721">
        <f>IF(INDEX(Historical!$D$7:$D$1379,MATCH(B822,Historical!$B$7:$B$1403,0))=0,"n/a",(INDEX(Historical!$C$7:$C$1381,MATCH(B822,Historical!$B$7:$B$1403,0))/INDEX(Historical!$D$7:$D$1379,MATCH(B822,Historical!$B$7:$B$1403,0))-1)*100)</f>
        <v>0.31645569620253333</v>
      </c>
      <c r="T822" s="721">
        <f>IF(INDEX(Historical!$F$7:$F$1372,MATCH(B822,Historical!$B$7:$B$1403,0))=0,"n/a",((INDEX(Historical!$C$7:$C$1381,MATCH(B822,Historical!$B$7:$B$1403,0))/INDEX(Historical!$F$7:$F$1372,MATCH(B822,Historical!$B$7:$B$1403,0)))^(1/3)-1)*100)</f>
        <v>2.2535013942595494</v>
      </c>
      <c r="U822" s="721">
        <f>IF(INDEX(Historical!$H$7:$H$1372,MATCH(B822,Historical!$B$7:$B$1403,0))=0,"n/a",((INDEX(Historical!$C$7:$C$1381,MATCH(B822,Historical!$B$7:$B$1403,0))/INDEX(Historical!$H$7:$H$1372,MATCH(B822,Historical!$B$7:$B$1403,0)))^(1/5)-1)*100)</f>
        <v>4.1965064109060313</v>
      </c>
      <c r="V822" s="721">
        <f>IF(INDEX(Historical!$O$7:$O$1372,MATCH(B822,Historical!$B$7:$B$1403,0))=0,"n/a",((INDEX(Historical!$C$7:$C$1381,MATCH(B822,Historical!$B$7:$B$1403,0))/INDEX(Historical!$O$7:$O$1372,MATCH(B822,Historical!$B$7:$B$1403,0)))^(1/10)-1)*100)</f>
        <v>5.9140713204806739</v>
      </c>
      <c r="W822" s="722">
        <f t="shared" si="210"/>
        <v>0.70957994645302225</v>
      </c>
      <c r="X822" s="723" t="str">
        <f t="shared" si="211"/>
        <v>n/a</v>
      </c>
      <c r="Y822" s="900" t="s">
        <v>3956</v>
      </c>
      <c r="Z822" s="669">
        <f t="shared" si="212"/>
        <v>285.58558558558553</v>
      </c>
      <c r="AA822" s="910">
        <f t="shared" si="213"/>
        <v>48.441441441441441</v>
      </c>
      <c r="AB822" s="911">
        <v>12</v>
      </c>
      <c r="AC822" s="889">
        <v>1.1100000000000001</v>
      </c>
      <c r="AD822" s="889" t="s">
        <v>136</v>
      </c>
      <c r="AE822" s="889">
        <v>5.17</v>
      </c>
      <c r="AF822" s="889">
        <v>1.84</v>
      </c>
      <c r="AG822" s="889">
        <v>4.7</v>
      </c>
      <c r="AH822" s="889">
        <v>-43.3</v>
      </c>
      <c r="AI822" s="889">
        <v>-3.11</v>
      </c>
      <c r="AJ822" s="889">
        <v>-5.7</v>
      </c>
      <c r="AK822" s="889">
        <v>-0.5</v>
      </c>
      <c r="AL822" s="902">
        <v>20030</v>
      </c>
      <c r="AM822" s="896">
        <v>0.3</v>
      </c>
      <c r="AN822" s="889">
        <v>1.1100000000000001</v>
      </c>
      <c r="AO822" s="762">
        <f t="shared" si="214"/>
        <v>-38.349454279187071</v>
      </c>
      <c r="AP822" s="763">
        <f t="shared" si="215"/>
        <v>10.091987162254366</v>
      </c>
      <c r="AQ822" s="912">
        <f t="shared" si="216"/>
        <v>99.033500532785524</v>
      </c>
      <c r="AR822" s="669">
        <f>INDEX(Historical!$C$7:$C$1381,MATCH(B822,Historical!$B$7:$B$1403,0))*IF(AH822="n/a",1.03,IF(AH822&lt;0,1.01,IF(AH822&gt;10,1.1,(1+AH822/100))))</f>
        <v>3.2016999999999998</v>
      </c>
      <c r="AS822" s="910">
        <f t="shared" si="217"/>
        <v>3.233717</v>
      </c>
      <c r="AT822" s="910">
        <f t="shared" si="222"/>
        <v>3.2660541699999999</v>
      </c>
      <c r="AU822" s="910">
        <f t="shared" si="222"/>
        <v>3.2987147116999997</v>
      </c>
      <c r="AV822" s="910">
        <f t="shared" si="222"/>
        <v>3.331701858817</v>
      </c>
      <c r="AW822" s="669">
        <f t="shared" si="218"/>
        <v>16.331887740516997</v>
      </c>
      <c r="AX822" s="770">
        <f t="shared" si="219"/>
        <v>30.373605617476279</v>
      </c>
      <c r="AY822" s="959">
        <v>0.31</v>
      </c>
      <c r="AZ822" s="896">
        <v>-1.5</v>
      </c>
      <c r="BA822" s="896">
        <v>-28.689999999999998</v>
      </c>
      <c r="BB822" s="896">
        <v>-7.6300000000000008</v>
      </c>
      <c r="BC822" s="896">
        <v>-17.419999999999998</v>
      </c>
      <c r="BD822" s="932"/>
      <c r="BE822" s="641">
        <v>2011</v>
      </c>
      <c r="BF822" s="922">
        <f t="shared" si="220"/>
        <v>0</v>
      </c>
      <c r="BG822" s="906">
        <v>2.1999999999999997</v>
      </c>
    </row>
    <row r="823" spans="1:59" s="887" customFormat="1" ht="12.75" customHeight="1" x14ac:dyDescent="0.2">
      <c r="A823" s="895" t="s">
        <v>842</v>
      </c>
      <c r="B823" s="621" t="s">
        <v>843</v>
      </c>
      <c r="C823" s="957" t="s">
        <v>4359</v>
      </c>
      <c r="D823" s="957" t="s">
        <v>4368</v>
      </c>
      <c r="E823" s="754">
        <v>15</v>
      </c>
      <c r="F823" s="1235">
        <v>265</v>
      </c>
      <c r="G823" s="1235" t="s">
        <v>115</v>
      </c>
      <c r="H823" s="1235" t="s">
        <v>37</v>
      </c>
      <c r="I823" s="898">
        <v>54.16</v>
      </c>
      <c r="J823" s="669">
        <f t="shared" si="207"/>
        <v>4.5420974889217129</v>
      </c>
      <c r="K823" s="901">
        <v>0.61499999999999999</v>
      </c>
      <c r="L823" s="911">
        <v>4</v>
      </c>
      <c r="M823" s="660">
        <f t="shared" si="208"/>
        <v>2.46</v>
      </c>
      <c r="N823" s="894" t="s">
        <v>139</v>
      </c>
      <c r="O823" s="756">
        <v>0.60250000000000004</v>
      </c>
      <c r="P823" s="885">
        <v>43747</v>
      </c>
      <c r="Q823" s="885">
        <v>43770</v>
      </c>
      <c r="R823" s="660">
        <f t="shared" si="209"/>
        <v>2.0746887966804906</v>
      </c>
      <c r="S823" s="721">
        <f>IF(INDEX(Historical!$D$7:$D$1379,MATCH(B823,Historical!$B$7:$B$1403,0))=0,"n/a",(INDEX(Historical!$C$7:$C$1381,MATCH(B823,Historical!$B$7:$B$1403,0))/INDEX(Historical!$D$7:$D$1379,MATCH(B823,Historical!$B$7:$B$1403,0))-1)*100)</f>
        <v>2.1074815595363505</v>
      </c>
      <c r="T823" s="721">
        <f>IF(INDEX(Historical!$F$7:$F$1372,MATCH(B823,Historical!$B$7:$B$1403,0))=0,"n/a",((INDEX(Historical!$C$7:$C$1381,MATCH(B823,Historical!$B$7:$B$1403,0))/INDEX(Historical!$F$7:$F$1372,MATCH(B823,Historical!$B$7:$B$1403,0)))^(1/3)-1)*100)</f>
        <v>2.1535110200787022</v>
      </c>
      <c r="U823" s="721">
        <f>IF(INDEX(Historical!$H$7:$H$1372,MATCH(B823,Historical!$B$7:$B$1403,0))=0,"n/a",((INDEX(Historical!$C$7:$C$1381,MATCH(B823,Historical!$B$7:$B$1403,0))/INDEX(Historical!$H$7:$H$1372,MATCH(B823,Historical!$B$7:$B$1403,0)))^(1/5)-1)*100)</f>
        <v>2.5108896207587161</v>
      </c>
      <c r="V823" s="721">
        <f>IF(INDEX(Historical!$O$7:$O$1372,MATCH(B823,Historical!$B$7:$B$1403,0))=0,"n/a",((INDEX(Historical!$C$7:$C$1381,MATCH(B823,Historical!$B$7:$B$1403,0))/INDEX(Historical!$O$7:$O$1372,MATCH(B823,Historical!$B$7:$B$1403,0)))^(1/10)-1)*100)</f>
        <v>2.7050946549532107</v>
      </c>
      <c r="W823" s="722">
        <f t="shared" si="210"/>
        <v>0.92820767515883706</v>
      </c>
      <c r="X823" s="723" t="str">
        <f t="shared" si="211"/>
        <v>n/a</v>
      </c>
      <c r="Y823" s="682"/>
      <c r="Z823" s="669">
        <f t="shared" si="212"/>
        <v>52.903225806451601</v>
      </c>
      <c r="AA823" s="910">
        <f t="shared" si="213"/>
        <v>11.647311827956988</v>
      </c>
      <c r="AB823" s="911">
        <v>12</v>
      </c>
      <c r="AC823" s="889">
        <v>4.6500000000000004</v>
      </c>
      <c r="AD823" s="889">
        <v>3.23</v>
      </c>
      <c r="AE823" s="889">
        <v>1.7</v>
      </c>
      <c r="AF823" s="889">
        <v>3.8</v>
      </c>
      <c r="AG823" s="891">
        <v>28.199999999999996</v>
      </c>
      <c r="AH823" s="889">
        <v>15.2</v>
      </c>
      <c r="AI823" s="889">
        <v>3.9699999999999998</v>
      </c>
      <c r="AJ823" s="889">
        <v>-1.2</v>
      </c>
      <c r="AK823" s="889">
        <v>3.5999999999999996</v>
      </c>
      <c r="AL823" s="902">
        <v>224110</v>
      </c>
      <c r="AM823" s="896">
        <v>0.03</v>
      </c>
      <c r="AN823" s="889">
        <v>1.86</v>
      </c>
      <c r="AO823" s="762">
        <f t="shared" si="214"/>
        <v>-4.5943247182765594</v>
      </c>
      <c r="AP823" s="763">
        <f t="shared" si="215"/>
        <v>7.0529871096804291</v>
      </c>
      <c r="AQ823" s="912">
        <f t="shared" si="216"/>
        <v>40.253397576175274</v>
      </c>
      <c r="AR823" s="669">
        <f>INDEX(Historical!$C$7:$C$1381,MATCH(B823,Historical!$B$7:$B$1403,0))*IF(AH823="n/a",1.03,IF(AH823&lt;0,1.01,IF(AH823&gt;10,1.1,(1+AH823/100))))</f>
        <v>2.6647500000000002</v>
      </c>
      <c r="AS823" s="910">
        <f t="shared" si="217"/>
        <v>2.7705405750000005</v>
      </c>
      <c r="AT823" s="910">
        <f t="shared" si="222"/>
        <v>2.8702800357000005</v>
      </c>
      <c r="AU823" s="910">
        <f t="shared" si="222"/>
        <v>2.9736101169852005</v>
      </c>
      <c r="AV823" s="910">
        <f t="shared" si="222"/>
        <v>3.080660081196668</v>
      </c>
      <c r="AW823" s="669">
        <f t="shared" si="218"/>
        <v>14.35984080888187</v>
      </c>
      <c r="AX823" s="770">
        <f t="shared" si="219"/>
        <v>26.513738568836544</v>
      </c>
      <c r="AY823" s="959">
        <v>0.42</v>
      </c>
      <c r="AZ823" s="896">
        <v>-0.18</v>
      </c>
      <c r="BA823" s="896">
        <v>-12.950000000000001</v>
      </c>
      <c r="BB823" s="896">
        <v>-9.1300000000000008</v>
      </c>
      <c r="BC823" s="896">
        <v>-7.82</v>
      </c>
      <c r="BD823" s="932"/>
      <c r="BE823" s="641">
        <v>2005</v>
      </c>
      <c r="BF823" s="922">
        <f t="shared" si="220"/>
        <v>1</v>
      </c>
      <c r="BG823" s="906">
        <v>5.7</v>
      </c>
    </row>
    <row r="824" spans="1:59" s="887" customFormat="1" x14ac:dyDescent="0.2">
      <c r="A824" s="887" t="s">
        <v>388</v>
      </c>
      <c r="B824" s="621" t="s">
        <v>389</v>
      </c>
      <c r="C824" s="957" t="s">
        <v>108</v>
      </c>
      <c r="D824" s="957" t="s">
        <v>4355</v>
      </c>
      <c r="E824" s="754">
        <v>28</v>
      </c>
      <c r="F824" s="1235">
        <v>97</v>
      </c>
      <c r="G824" s="1235" t="s">
        <v>37</v>
      </c>
      <c r="H824" s="1235" t="s">
        <v>115</v>
      </c>
      <c r="I824" s="889">
        <v>57.82</v>
      </c>
      <c r="J824" s="669">
        <f t="shared" si="207"/>
        <v>2.8363887928052578</v>
      </c>
      <c r="K824" s="908">
        <v>0.41</v>
      </c>
      <c r="L824" s="911">
        <v>4</v>
      </c>
      <c r="M824" s="660">
        <f t="shared" si="208"/>
        <v>1.64</v>
      </c>
      <c r="N824" s="894" t="s">
        <v>168</v>
      </c>
      <c r="O824" s="757">
        <v>0.4</v>
      </c>
      <c r="P824" s="885">
        <v>43588</v>
      </c>
      <c r="Q824" s="885">
        <v>43602</v>
      </c>
      <c r="R824" s="660">
        <f t="shared" si="209"/>
        <v>2.4999999999999885</v>
      </c>
      <c r="S824" s="721">
        <f>IF(INDEX(Historical!$D$7:$D$1379,MATCH(B824,Historical!$B$7:$B$1403,0))=0,"n/a",(INDEX(Historical!$C$7:$C$1381,MATCH(B824,Historical!$B$7:$B$1403,0))/INDEX(Historical!$D$7:$D$1379,MATCH(B824,Historical!$B$7:$B$1403,0))-1)*100)</f>
        <v>1.8749999999999822</v>
      </c>
      <c r="T824" s="721">
        <f>IF(INDEX(Historical!$F$7:$F$1372,MATCH(B824,Historical!$B$7:$B$1403,0))=0,"n/a",((INDEX(Historical!$C$7:$C$1381,MATCH(B824,Historical!$B$7:$B$1403,0))/INDEX(Historical!$F$7:$F$1372,MATCH(B824,Historical!$B$7:$B$1403,0)))^(1/3)-1)*100)</f>
        <v>1.4738960712040283</v>
      </c>
      <c r="U824" s="721">
        <f>IF(INDEX(Historical!$H$7:$H$1372,MATCH(B824,Historical!$B$7:$B$1403,0))=0,"n/a",((INDEX(Historical!$C$7:$C$1381,MATCH(B824,Historical!$B$7:$B$1403,0))/INDEX(Historical!$H$7:$H$1372,MATCH(B824,Historical!$B$7:$B$1403,0)))^(1/5)-1)*100)</f>
        <v>1.4072027812696453</v>
      </c>
      <c r="V824" s="721">
        <f>IF(INDEX(Historical!$O$7:$O$1372,MATCH(B824,Historical!$B$7:$B$1403,0))=0,"n/a",((INDEX(Historical!$C$7:$C$1381,MATCH(B824,Historical!$B$7:$B$1403,0))/INDEX(Historical!$O$7:$O$1372,MATCH(B824,Historical!$B$7:$B$1403,0)))^(1/10)-1)*100)</f>
        <v>1.4604651842500038</v>
      </c>
      <c r="W824" s="722">
        <f t="shared" si="210"/>
        <v>0.96353052194961397</v>
      </c>
      <c r="X824" s="723">
        <f t="shared" si="211"/>
        <v>1.0051448437640322</v>
      </c>
      <c r="Y824" s="691" t="s">
        <v>4414</v>
      </c>
      <c r="Z824" s="669">
        <f t="shared" si="212"/>
        <v>55.033557046979865</v>
      </c>
      <c r="AA824" s="910">
        <f t="shared" si="213"/>
        <v>19.402684563758388</v>
      </c>
      <c r="AB824" s="911">
        <v>12</v>
      </c>
      <c r="AC824" s="889">
        <v>2.98</v>
      </c>
      <c r="AD824" s="889">
        <v>6.47</v>
      </c>
      <c r="AE824" s="889">
        <v>9.9600000000000009</v>
      </c>
      <c r="AF824" s="889">
        <v>2.19</v>
      </c>
      <c r="AG824" s="889">
        <v>11.200000000000001</v>
      </c>
      <c r="AH824" s="889">
        <v>13.4</v>
      </c>
      <c r="AI824" s="889">
        <v>2.2599999999999998</v>
      </c>
      <c r="AJ824" s="889">
        <v>1.4000000000000001</v>
      </c>
      <c r="AK824" s="889">
        <v>3</v>
      </c>
      <c r="AL824" s="902">
        <v>1580</v>
      </c>
      <c r="AM824" s="896">
        <v>0.2</v>
      </c>
      <c r="AN824" s="889">
        <v>0</v>
      </c>
      <c r="AO824" s="762">
        <f t="shared" si="214"/>
        <v>-15.159092989683485</v>
      </c>
      <c r="AP824" s="763">
        <f t="shared" si="215"/>
        <v>4.2435915740749035</v>
      </c>
      <c r="AQ824" s="912">
        <f t="shared" si="216"/>
        <v>37.423722995915696</v>
      </c>
      <c r="AR824" s="669">
        <f>INDEX(Historical!$C$7:$C$1381,MATCH(B824,Historical!$B$7:$B$1403,0))*IF(AH824="n/a",1.03,IF(AH824&lt;0,1.01,IF(AH824&gt;10,1.1,(1+AH824/100))))</f>
        <v>1.7929999999999999</v>
      </c>
      <c r="AS824" s="910">
        <f t="shared" si="217"/>
        <v>1.8335217999999998</v>
      </c>
      <c r="AT824" s="910">
        <f t="shared" si="222"/>
        <v>1.8885274539999999</v>
      </c>
      <c r="AU824" s="910">
        <f t="shared" si="222"/>
        <v>1.94518327762</v>
      </c>
      <c r="AV824" s="910">
        <f t="shared" si="222"/>
        <v>2.0035387759485999</v>
      </c>
      <c r="AW824" s="669">
        <f t="shared" si="218"/>
        <v>9.4637713075685994</v>
      </c>
      <c r="AX824" s="770">
        <f t="shared" si="219"/>
        <v>16.36764321613386</v>
      </c>
      <c r="AY824" s="959">
        <v>0.88</v>
      </c>
      <c r="AZ824" s="896">
        <v>-1.26</v>
      </c>
      <c r="BA824" s="896">
        <v>-16.3</v>
      </c>
      <c r="BB824" s="896">
        <v>-12.7</v>
      </c>
      <c r="BC824" s="896">
        <v>-9.17</v>
      </c>
      <c r="BD824" s="932"/>
      <c r="BE824" s="641">
        <v>1993</v>
      </c>
      <c r="BF824" s="922">
        <f t="shared" si="220"/>
        <v>2</v>
      </c>
      <c r="BG824" s="906">
        <v>1.4000000000000001</v>
      </c>
    </row>
    <row r="825" spans="1:59" s="887" customFormat="1" ht="12.75" customHeight="1" x14ac:dyDescent="0.2">
      <c r="A825" s="887" t="s">
        <v>1776</v>
      </c>
      <c r="B825" s="621" t="s">
        <v>1777</v>
      </c>
      <c r="C825" s="957" t="s">
        <v>108</v>
      </c>
      <c r="D825" s="957" t="s">
        <v>4347</v>
      </c>
      <c r="E825" s="754">
        <v>10</v>
      </c>
      <c r="F825" s="1235">
        <v>402</v>
      </c>
      <c r="G825" s="1235" t="s">
        <v>106</v>
      </c>
      <c r="H825" s="1235" t="s">
        <v>106</v>
      </c>
      <c r="I825" s="898">
        <v>29.99</v>
      </c>
      <c r="J825" s="669">
        <f t="shared" si="207"/>
        <v>2.9343114371457153</v>
      </c>
      <c r="K825" s="901">
        <v>0.22</v>
      </c>
      <c r="L825" s="911">
        <v>4</v>
      </c>
      <c r="M825" s="660">
        <f t="shared" si="208"/>
        <v>0.88</v>
      </c>
      <c r="N825" s="894" t="s">
        <v>434</v>
      </c>
      <c r="O825" s="756">
        <v>0.21</v>
      </c>
      <c r="P825" s="885">
        <v>43867</v>
      </c>
      <c r="Q825" s="885">
        <v>43881</v>
      </c>
      <c r="R825" s="660">
        <f t="shared" si="209"/>
        <v>4.7619047619047663</v>
      </c>
      <c r="S825" s="721">
        <f>IF(INDEX(Historical!$D$7:$D$1379,MATCH(B825,Historical!$B$7:$B$1403,0))=0,"n/a",(INDEX(Historical!$C$7:$C$1381,MATCH(B825,Historical!$B$7:$B$1403,0))/INDEX(Historical!$D$7:$D$1379,MATCH(B825,Historical!$B$7:$B$1403,0))-1)*100)</f>
        <v>17.142857142857149</v>
      </c>
      <c r="T825" s="721">
        <f>IF(INDEX(Historical!$F$7:$F$1372,MATCH(B825,Historical!$B$7:$B$1403,0))=0,"n/a",((INDEX(Historical!$C$7:$C$1381,MATCH(B825,Historical!$B$7:$B$1403,0))/INDEX(Historical!$F$7:$F$1372,MATCH(B825,Historical!$B$7:$B$1403,0)))^(1/3)-1)*100)</f>
        <v>13.555613628301177</v>
      </c>
      <c r="U825" s="721">
        <f>IF(INDEX(Historical!$H$7:$H$1372,MATCH(B825,Historical!$B$7:$B$1403,0))=0,"n/a",((INDEX(Historical!$C$7:$C$1381,MATCH(B825,Historical!$B$7:$B$1403,0))/INDEX(Historical!$H$7:$H$1372,MATCH(B825,Historical!$B$7:$B$1403,0)))^(1/5)-1)*100)</f>
        <v>14.31755108178514</v>
      </c>
      <c r="V825" s="721">
        <f>IF(INDEX(Historical!$O$7:$O$1372,MATCH(B825,Historical!$B$7:$B$1403,0))=0,"n/a",((INDEX(Historical!$C$7:$C$1381,MATCH(B825,Historical!$B$7:$B$1403,0))/INDEX(Historical!$O$7:$O$1372,MATCH(B825,Historical!$B$7:$B$1403,0)))^(1/10)-1)*100)</f>
        <v>15.153829617873171</v>
      </c>
      <c r="W825" s="722">
        <f t="shared" si="210"/>
        <v>0.94481404653634993</v>
      </c>
      <c r="X825" s="723">
        <f t="shared" si="211"/>
        <v>1.3015955528895582</v>
      </c>
      <c r="Y825" s="683"/>
      <c r="Z825" s="669">
        <f t="shared" si="212"/>
        <v>31.428571428571434</v>
      </c>
      <c r="AA825" s="910">
        <f t="shared" si="213"/>
        <v>10.710714285714285</v>
      </c>
      <c r="AB825" s="911">
        <v>9</v>
      </c>
      <c r="AC825" s="889">
        <v>2.8</v>
      </c>
      <c r="AD825" s="889">
        <v>1.53</v>
      </c>
      <c r="AE825" s="889">
        <v>3.51</v>
      </c>
      <c r="AF825" s="889">
        <v>1.1499999999999999</v>
      </c>
      <c r="AG825" s="889">
        <v>11</v>
      </c>
      <c r="AH825" s="889">
        <v>12</v>
      </c>
      <c r="AI825" s="889">
        <v>6.2799999999999994</v>
      </c>
      <c r="AJ825" s="889">
        <v>11</v>
      </c>
      <c r="AK825" s="889">
        <v>7.0000000000000009</v>
      </c>
      <c r="AL825" s="902">
        <v>2360</v>
      </c>
      <c r="AM825" s="896">
        <v>1</v>
      </c>
      <c r="AN825" s="889">
        <v>0</v>
      </c>
      <c r="AO825" s="762">
        <f t="shared" si="214"/>
        <v>6.5411482332165711</v>
      </c>
      <c r="AP825" s="763">
        <f t="shared" si="215"/>
        <v>17.251862518930857</v>
      </c>
      <c r="AQ825" s="912">
        <f t="shared" si="216"/>
        <v>-26.011047585703185</v>
      </c>
      <c r="AR825" s="669">
        <f>INDEX(Historical!$C$7:$C$1381,MATCH(B825,Historical!$B$7:$B$1403,0))*IF(AH825="n/a",1.03,IF(AH825&lt;0,1.01,IF(AH825&gt;10,1.1,(1+AH825/100))))</f>
        <v>0.90200000000000002</v>
      </c>
      <c r="AS825" s="910">
        <f t="shared" si="217"/>
        <v>0.95864559999999999</v>
      </c>
      <c r="AT825" s="910">
        <f t="shared" si="222"/>
        <v>1.025750792</v>
      </c>
      <c r="AU825" s="910">
        <f t="shared" si="222"/>
        <v>1.0975533474400001</v>
      </c>
      <c r="AV825" s="910">
        <f t="shared" si="222"/>
        <v>1.1743820817608002</v>
      </c>
      <c r="AW825" s="669">
        <f t="shared" si="218"/>
        <v>5.1583318212008002</v>
      </c>
      <c r="AX825" s="770">
        <f t="shared" si="219"/>
        <v>17.200172794934314</v>
      </c>
      <c r="AY825" s="959">
        <v>1.07</v>
      </c>
      <c r="AZ825" s="896">
        <v>7.8</v>
      </c>
      <c r="BA825" s="896">
        <v>-21.62</v>
      </c>
      <c r="BB825" s="896">
        <v>-15.329999999999998</v>
      </c>
      <c r="BC825" s="896">
        <v>-15.260000000000002</v>
      </c>
      <c r="BD825" s="932"/>
      <c r="BE825" s="641">
        <v>2011</v>
      </c>
      <c r="BF825" s="922">
        <f t="shared" si="220"/>
        <v>0</v>
      </c>
      <c r="BG825" s="906">
        <v>1.4000000000000001</v>
      </c>
    </row>
    <row r="826" spans="1:59" s="887" customFormat="1" ht="12.75" customHeight="1" x14ac:dyDescent="0.2">
      <c r="A826" s="895" t="s">
        <v>1778</v>
      </c>
      <c r="B826" s="621" t="s">
        <v>1779</v>
      </c>
      <c r="C826" s="957" t="s">
        <v>108</v>
      </c>
      <c r="D826" s="957" t="s">
        <v>4355</v>
      </c>
      <c r="E826" s="754">
        <v>9</v>
      </c>
      <c r="F826" s="1235">
        <v>486</v>
      </c>
      <c r="G826" s="1235" t="s">
        <v>37</v>
      </c>
      <c r="H826" s="1235" t="s">
        <v>37</v>
      </c>
      <c r="I826" s="898">
        <v>42.92</v>
      </c>
      <c r="J826" s="669">
        <f t="shared" si="207"/>
        <v>4.753028890959925</v>
      </c>
      <c r="K826" s="901">
        <v>0.51</v>
      </c>
      <c r="L826" s="911">
        <v>4</v>
      </c>
      <c r="M826" s="660">
        <f t="shared" si="208"/>
        <v>2.04</v>
      </c>
      <c r="N826" s="894" t="s">
        <v>240</v>
      </c>
      <c r="O826" s="756">
        <v>0.47</v>
      </c>
      <c r="P826" s="885">
        <v>43644</v>
      </c>
      <c r="Q826" s="885">
        <v>43658</v>
      </c>
      <c r="R826" s="660">
        <f t="shared" si="209"/>
        <v>8.5106382978723492</v>
      </c>
      <c r="S826" s="721">
        <f>IF(INDEX(Historical!$D$7:$D$1379,MATCH(B826,Historical!$B$7:$B$1403,0))=0,"n/a",(INDEX(Historical!$C$7:$C$1381,MATCH(B826,Historical!$B$7:$B$1403,0))/INDEX(Historical!$D$7:$D$1379,MATCH(B826,Historical!$B$7:$B$1403,0))-1)*100)</f>
        <v>16.666666666666675</v>
      </c>
      <c r="T826" s="721">
        <f>IF(INDEX(Historical!$F$7:$F$1372,MATCH(B826,Historical!$B$7:$B$1403,0))=0,"n/a",((INDEX(Historical!$C$7:$C$1381,MATCH(B826,Historical!$B$7:$B$1403,0))/INDEX(Historical!$F$7:$F$1372,MATCH(B826,Historical!$B$7:$B$1403,0)))^(1/3)-1)*100)</f>
        <v>10.314958308492628</v>
      </c>
      <c r="U826" s="721">
        <f>IF(INDEX(Historical!$H$7:$H$1372,MATCH(B826,Historical!$B$7:$B$1403,0))=0,"n/a",((INDEX(Historical!$C$7:$C$1381,MATCH(B826,Historical!$B$7:$B$1403,0))/INDEX(Historical!$H$7:$H$1372,MATCH(B826,Historical!$B$7:$B$1403,0)))^(1/5)-1)*100)</f>
        <v>10.869998568710804</v>
      </c>
      <c r="V826" s="721">
        <f>IF(INDEX(Historical!$O$7:$O$1372,MATCH(B826,Historical!$B$7:$B$1403,0))=0,"n/a",((INDEX(Historical!$C$7:$C$1381,MATCH(B826,Historical!$B$7:$B$1403,0))/INDEX(Historical!$O$7:$O$1372,MATCH(B826,Historical!$B$7:$B$1403,0)))^(1/10)-1)*100)</f>
        <v>8.842291989017026</v>
      </c>
      <c r="W826" s="722">
        <f t="shared" si="210"/>
        <v>1.2293191157012666</v>
      </c>
      <c r="X826" s="723">
        <f t="shared" si="211"/>
        <v>0.85590539911108698</v>
      </c>
      <c r="Y826" s="900"/>
      <c r="Z826" s="669">
        <f t="shared" si="212"/>
        <v>51.515151515151516</v>
      </c>
      <c r="AA826" s="910">
        <f t="shared" si="213"/>
        <v>10.838383838383839</v>
      </c>
      <c r="AB826" s="911">
        <v>12</v>
      </c>
      <c r="AC826" s="889">
        <v>3.96</v>
      </c>
      <c r="AD826" s="889">
        <v>2.17</v>
      </c>
      <c r="AE826" s="889">
        <v>3.79</v>
      </c>
      <c r="AF826" s="889">
        <v>1.49</v>
      </c>
      <c r="AG826" s="889">
        <v>14.6</v>
      </c>
      <c r="AH826" s="889">
        <v>30.9</v>
      </c>
      <c r="AI826" s="889">
        <v>4.3900000000000006</v>
      </c>
      <c r="AJ826" s="889">
        <v>12.7</v>
      </c>
      <c r="AK826" s="889">
        <v>5</v>
      </c>
      <c r="AL826" s="902">
        <v>750.24</v>
      </c>
      <c r="AM826" s="896">
        <v>0.3</v>
      </c>
      <c r="AN826" s="889">
        <v>0.05</v>
      </c>
      <c r="AO826" s="762">
        <f t="shared" si="214"/>
        <v>4.7846436212868895</v>
      </c>
      <c r="AP826" s="763">
        <f t="shared" si="215"/>
        <v>15.623027459670729</v>
      </c>
      <c r="AQ826" s="912">
        <f t="shared" si="216"/>
        <v>-15.2803527465325</v>
      </c>
      <c r="AR826" s="669">
        <f>INDEX(Historical!$C$7:$C$1381,MATCH(B826,Historical!$B$7:$B$1403,0))*IF(AH826="n/a",1.03,IF(AH826&lt;0,1.01,IF(AH826&gt;10,1.1,(1+AH826/100))))</f>
        <v>2.1560000000000001</v>
      </c>
      <c r="AS826" s="910">
        <f t="shared" si="217"/>
        <v>2.2506484000000002</v>
      </c>
      <c r="AT826" s="910">
        <f t="shared" si="222"/>
        <v>2.3631808200000002</v>
      </c>
      <c r="AU826" s="910">
        <f t="shared" si="222"/>
        <v>2.4813398610000004</v>
      </c>
      <c r="AV826" s="910">
        <f t="shared" si="222"/>
        <v>2.6054068540500004</v>
      </c>
      <c r="AW826" s="669">
        <f t="shared" si="218"/>
        <v>11.856575935050001</v>
      </c>
      <c r="AX826" s="770">
        <f t="shared" si="219"/>
        <v>27.624827434878846</v>
      </c>
      <c r="AY826" s="959">
        <v>0.68</v>
      </c>
      <c r="AZ826" s="896">
        <v>-5.07</v>
      </c>
      <c r="BA826" s="896">
        <v>-21.91</v>
      </c>
      <c r="BB826" s="896">
        <v>-15.61</v>
      </c>
      <c r="BC826" s="896">
        <v>-14.549999999999999</v>
      </c>
      <c r="BD826" s="932"/>
      <c r="BE826" s="641">
        <v>2011</v>
      </c>
      <c r="BF826" s="922">
        <f t="shared" si="220"/>
        <v>0</v>
      </c>
      <c r="BG826" s="906">
        <v>1.3</v>
      </c>
    </row>
    <row r="827" spans="1:59" s="887" customFormat="1" ht="12.75" customHeight="1" x14ac:dyDescent="0.2">
      <c r="A827" s="895" t="s">
        <v>384</v>
      </c>
      <c r="B827" s="621" t="s">
        <v>385</v>
      </c>
      <c r="C827" s="957" t="s">
        <v>128</v>
      </c>
      <c r="D827" s="957" t="s">
        <v>4352</v>
      </c>
      <c r="E827" s="754">
        <v>44</v>
      </c>
      <c r="F827" s="1235">
        <v>56</v>
      </c>
      <c r="G827" s="1235" t="s">
        <v>37</v>
      </c>
      <c r="H827" s="1235" t="s">
        <v>115</v>
      </c>
      <c r="I827" s="889">
        <v>45.76</v>
      </c>
      <c r="J827" s="669">
        <f t="shared" si="207"/>
        <v>3.9991258741258742</v>
      </c>
      <c r="K827" s="901">
        <v>0.45750000000000002</v>
      </c>
      <c r="L827" s="911">
        <v>4</v>
      </c>
      <c r="M827" s="660">
        <f t="shared" si="208"/>
        <v>1.83</v>
      </c>
      <c r="N827" s="894" t="s">
        <v>111</v>
      </c>
      <c r="O827" s="756">
        <v>0.44</v>
      </c>
      <c r="P827" s="885">
        <v>43696</v>
      </c>
      <c r="Q827" s="885">
        <v>43720</v>
      </c>
      <c r="R827" s="660">
        <f t="shared" si="209"/>
        <v>3.9772727272727306</v>
      </c>
      <c r="S827" s="721">
        <f>IF(INDEX(Historical!$D$7:$D$1379,MATCH(B827,Historical!$B$7:$B$1403,0))=0,"n/a",(INDEX(Historical!$C$7:$C$1381,MATCH(B827,Historical!$B$7:$B$1403,0))/INDEX(Historical!$D$7:$D$1379,MATCH(B827,Historical!$B$7:$B$1403,0))-1)*100)</f>
        <v>6.8452380952380931</v>
      </c>
      <c r="T827" s="721">
        <f>IF(INDEX(Historical!$F$7:$F$1372,MATCH(B827,Historical!$B$7:$B$1403,0))=0,"n/a",((INDEX(Historical!$C$7:$C$1381,MATCH(B827,Historical!$B$7:$B$1403,0))/INDEX(Historical!$F$7:$F$1372,MATCH(B827,Historical!$B$7:$B$1403,0)))^(1/3)-1)*100)</f>
        <v>6.8847402241663636</v>
      </c>
      <c r="U827" s="721">
        <f>IF(INDEX(Historical!$H$7:$H$1372,MATCH(B827,Historical!$B$7:$B$1403,0))=0,"n/a",((INDEX(Historical!$C$7:$C$1381,MATCH(B827,Historical!$B$7:$B$1403,0))/INDEX(Historical!$H$7:$H$1372,MATCH(B827,Historical!$B$7:$B$1403,0)))^(1/5)-1)*100)</f>
        <v>6.583698960663642</v>
      </c>
      <c r="V827" s="721">
        <f>IF(INDEX(Historical!$O$7:$O$1372,MATCH(B827,Historical!$B$7:$B$1403,0))=0,"n/a",((INDEX(Historical!$C$7:$C$1381,MATCH(B827,Historical!$B$7:$B$1403,0))/INDEX(Historical!$O$7:$O$1372,MATCH(B827,Historical!$B$7:$B$1403,0)))^(1/10)-1)*100)</f>
        <v>13.634301011916694</v>
      </c>
      <c r="W827" s="722">
        <f t="shared" si="210"/>
        <v>0.48287763009701318</v>
      </c>
      <c r="X827" s="723">
        <f t="shared" si="211"/>
        <v>0.45404820418369951</v>
      </c>
      <c r="Y827" s="899"/>
      <c r="Z827" s="669">
        <f t="shared" si="212"/>
        <v>44.963144963144963</v>
      </c>
      <c r="AA827" s="910">
        <f t="shared" si="213"/>
        <v>11.243243243243242</v>
      </c>
      <c r="AB827" s="911">
        <v>8</v>
      </c>
      <c r="AC827" s="889">
        <v>4.07</v>
      </c>
      <c r="AD827" s="889">
        <v>5.1100000000000003</v>
      </c>
      <c r="AE827" s="889">
        <v>0.3</v>
      </c>
      <c r="AF827" s="889">
        <v>1.72</v>
      </c>
      <c r="AG827" s="889">
        <v>15.4</v>
      </c>
      <c r="AH827" s="889">
        <v>-12.4</v>
      </c>
      <c r="AI827" s="889">
        <v>3.3000000000000003</v>
      </c>
      <c r="AJ827" s="889">
        <v>14.499999999999998</v>
      </c>
      <c r="AK827" s="889">
        <v>2.1999999999999997</v>
      </c>
      <c r="AL827" s="902">
        <v>40870</v>
      </c>
      <c r="AM827" s="896">
        <v>0.2</v>
      </c>
      <c r="AN827" s="889">
        <v>0.76</v>
      </c>
      <c r="AO827" s="762">
        <f t="shared" si="214"/>
        <v>-0.6604184084537259</v>
      </c>
      <c r="AP827" s="763">
        <f t="shared" si="215"/>
        <v>10.582824834789516</v>
      </c>
      <c r="AQ827" s="912">
        <f t="shared" si="216"/>
        <v>-7.2916679319769422</v>
      </c>
      <c r="AR827" s="669">
        <f>INDEX(Historical!$C$7:$C$1381,MATCH(B827,Historical!$B$7:$B$1403,0))*IF(AH827="n/a",1.03,IF(AH827&lt;0,1.01,IF(AH827&gt;10,1.1,(1+AH827/100))))</f>
        <v>1.8129499999999998</v>
      </c>
      <c r="AS827" s="910">
        <f t="shared" si="217"/>
        <v>1.8727773499999998</v>
      </c>
      <c r="AT827" s="910">
        <f t="shared" ref="AT827:AV846" si="223">IF($AK827="n/a",1.03*AS827,IF($AK827&lt;0,1.01*AS827,IF($AK827&gt;10,1.1*AS827,(1+$AK827/100)*AS827)))</f>
        <v>1.9139784516999998</v>
      </c>
      <c r="AU827" s="910">
        <f t="shared" si="223"/>
        <v>1.9560859776373998</v>
      </c>
      <c r="AV827" s="910">
        <f t="shared" si="223"/>
        <v>1.9991198691454226</v>
      </c>
      <c r="AW827" s="669">
        <f t="shared" si="218"/>
        <v>9.5549116484828218</v>
      </c>
      <c r="AX827" s="770">
        <f t="shared" si="219"/>
        <v>20.880488742313862</v>
      </c>
      <c r="AY827" s="959">
        <v>0.85</v>
      </c>
      <c r="AZ827" s="896">
        <v>0.45999999999999996</v>
      </c>
      <c r="BA827" s="896">
        <v>-36.340000000000003</v>
      </c>
      <c r="BB827" s="896">
        <v>-15.740000000000002</v>
      </c>
      <c r="BC827" s="896">
        <v>-16.150000000000002</v>
      </c>
      <c r="BD827" s="932"/>
      <c r="BE827" s="641">
        <v>1976</v>
      </c>
      <c r="BF827" s="922">
        <f t="shared" si="220"/>
        <v>4</v>
      </c>
      <c r="BG827" s="906">
        <v>5</v>
      </c>
    </row>
    <row r="828" spans="1:59" s="887" customFormat="1" ht="12.75" customHeight="1" x14ac:dyDescent="0.2">
      <c r="A828" s="887" t="s">
        <v>1786</v>
      </c>
      <c r="B828" s="621" t="s">
        <v>1787</v>
      </c>
      <c r="C828" s="957" t="s">
        <v>108</v>
      </c>
      <c r="D828" s="957" t="s">
        <v>4355</v>
      </c>
      <c r="E828" s="754">
        <v>9</v>
      </c>
      <c r="F828" s="1235">
        <v>471</v>
      </c>
      <c r="G828" s="1106" t="s">
        <v>37</v>
      </c>
      <c r="H828" s="1106" t="s">
        <v>115</v>
      </c>
      <c r="I828" s="898">
        <v>37.97</v>
      </c>
      <c r="J828" s="669">
        <f t="shared" si="207"/>
        <v>4.213853041875165</v>
      </c>
      <c r="K828" s="901">
        <v>0.4</v>
      </c>
      <c r="L828" s="911">
        <v>4</v>
      </c>
      <c r="M828" s="660">
        <f t="shared" si="208"/>
        <v>1.6</v>
      </c>
      <c r="N828" s="894" t="s">
        <v>706</v>
      </c>
      <c r="O828" s="756">
        <v>0.33</v>
      </c>
      <c r="P828" s="885">
        <v>43588</v>
      </c>
      <c r="Q828" s="885">
        <v>43605</v>
      </c>
      <c r="R828" s="660">
        <f t="shared" si="209"/>
        <v>21.212121212121211</v>
      </c>
      <c r="S828" s="721">
        <f>IF(INDEX(Historical!$D$7:$D$1379,MATCH(B828,Historical!$B$7:$B$1403,0))=0,"n/a",(INDEX(Historical!$C$7:$C$1381,MATCH(B828,Historical!$B$7:$B$1403,0))/INDEX(Historical!$D$7:$D$1379,MATCH(B828,Historical!$B$7:$B$1403,0))-1)*100)</f>
        <v>22.4</v>
      </c>
      <c r="T828" s="721">
        <f>IF(INDEX(Historical!$F$7:$F$1372,MATCH(B828,Historical!$B$7:$B$1403,0))=0,"n/a",((INDEX(Historical!$C$7:$C$1381,MATCH(B828,Historical!$B$7:$B$1403,0))/INDEX(Historical!$F$7:$F$1372,MATCH(B828,Historical!$B$7:$B$1403,0)))^(1/3)-1)*100)</f>
        <v>16.008136810223618</v>
      </c>
      <c r="U828" s="721">
        <f>IF(INDEX(Historical!$H$7:$H$1372,MATCH(B828,Historical!$B$7:$B$1403,0))=0,"n/a",((INDEX(Historical!$C$7:$C$1381,MATCH(B828,Historical!$B$7:$B$1403,0))/INDEX(Historical!$H$7:$H$1372,MATCH(B828,Historical!$B$7:$B$1403,0)))^(1/5)-1)*100)</f>
        <v>15.325682508681805</v>
      </c>
      <c r="V828" s="721">
        <f>IF(INDEX(Historical!$O$7:$O$1372,MATCH(B828,Historical!$B$7:$B$1403,0))=0,"n/a",((INDEX(Historical!$C$7:$C$1381,MATCH(B828,Historical!$B$7:$B$1403,0))/INDEX(Historical!$O$7:$O$1372,MATCH(B828,Historical!$B$7:$B$1403,0)))^(1/10)-1)*100)</f>
        <v>43.967062678739978</v>
      </c>
      <c r="W828" s="722">
        <f t="shared" si="210"/>
        <v>0.34857189848373588</v>
      </c>
      <c r="X828" s="723">
        <f t="shared" si="211"/>
        <v>1.0425634359647487</v>
      </c>
      <c r="Y828" s="688"/>
      <c r="Z828" s="669">
        <f t="shared" si="212"/>
        <v>39.4088669950739</v>
      </c>
      <c r="AA828" s="910">
        <f t="shared" si="213"/>
        <v>9.3522167487684733</v>
      </c>
      <c r="AB828" s="911">
        <v>12</v>
      </c>
      <c r="AC828" s="889">
        <v>4.0599999999999996</v>
      </c>
      <c r="AD828" s="889">
        <v>0.48</v>
      </c>
      <c r="AE828" s="889">
        <v>3.14</v>
      </c>
      <c r="AF828" s="889">
        <v>1.1599999999999999</v>
      </c>
      <c r="AG828" s="889">
        <v>13.5</v>
      </c>
      <c r="AH828" s="889">
        <v>27.400000000000002</v>
      </c>
      <c r="AI828" s="889">
        <v>4.25</v>
      </c>
      <c r="AJ828" s="889">
        <v>14.7</v>
      </c>
      <c r="AK828" s="889">
        <v>19.400000000000002</v>
      </c>
      <c r="AL828" s="902">
        <v>3620</v>
      </c>
      <c r="AM828" s="896">
        <v>0.2</v>
      </c>
      <c r="AN828" s="889">
        <v>0.18</v>
      </c>
      <c r="AO828" s="762">
        <f t="shared" si="214"/>
        <v>10.187318801788496</v>
      </c>
      <c r="AP828" s="763">
        <f t="shared" si="215"/>
        <v>19.53953555055697</v>
      </c>
      <c r="AQ828" s="912">
        <f t="shared" si="216"/>
        <v>-30.562349538688306</v>
      </c>
      <c r="AR828" s="669">
        <f>INDEX(Historical!$C$7:$C$1381,MATCH(B828,Historical!$B$7:$B$1403,0))*IF(AH828="n/a",1.03,IF(AH828&lt;0,1.01,IF(AH828&gt;10,1.1,(1+AH828/100))))</f>
        <v>1.6830000000000003</v>
      </c>
      <c r="AS828" s="910">
        <f t="shared" si="217"/>
        <v>1.7545275000000002</v>
      </c>
      <c r="AT828" s="910">
        <f t="shared" si="223"/>
        <v>1.9299802500000005</v>
      </c>
      <c r="AU828" s="910">
        <f t="shared" si="223"/>
        <v>2.1229782750000008</v>
      </c>
      <c r="AV828" s="910">
        <f t="shared" si="223"/>
        <v>2.3352761025000013</v>
      </c>
      <c r="AW828" s="669">
        <f t="shared" si="218"/>
        <v>9.8257621275000044</v>
      </c>
      <c r="AX828" s="770">
        <f t="shared" si="219"/>
        <v>25.877698518567303</v>
      </c>
      <c r="AY828" s="959">
        <v>1.3</v>
      </c>
      <c r="AZ828" s="896">
        <v>-3.09</v>
      </c>
      <c r="BA828" s="896">
        <v>-34.82</v>
      </c>
      <c r="BB828" s="896">
        <v>-23.39</v>
      </c>
      <c r="BC828" s="896">
        <v>-20.47</v>
      </c>
      <c r="BD828" s="932"/>
      <c r="BE828" s="641">
        <v>2011</v>
      </c>
      <c r="BF828" s="922">
        <f t="shared" si="220"/>
        <v>0</v>
      </c>
      <c r="BG828" s="906">
        <v>1.4000000000000001</v>
      </c>
    </row>
    <row r="829" spans="1:59" s="887" customFormat="1" x14ac:dyDescent="0.2">
      <c r="A829" s="895" t="s">
        <v>1780</v>
      </c>
      <c r="B829" s="621" t="s">
        <v>1781</v>
      </c>
      <c r="C829" s="957" t="s">
        <v>112</v>
      </c>
      <c r="D829" s="957" t="s">
        <v>4338</v>
      </c>
      <c r="E829" s="754">
        <v>10</v>
      </c>
      <c r="F829" s="1235">
        <v>376</v>
      </c>
      <c r="G829" s="1235" t="s">
        <v>106</v>
      </c>
      <c r="H829" s="1235" t="s">
        <v>106</v>
      </c>
      <c r="I829" s="898">
        <v>96.49</v>
      </c>
      <c r="J829" s="669">
        <f t="shared" si="207"/>
        <v>0.76691885169447616</v>
      </c>
      <c r="K829" s="901">
        <v>0.185</v>
      </c>
      <c r="L829" s="911">
        <v>4</v>
      </c>
      <c r="M829" s="660">
        <f t="shared" si="208"/>
        <v>0.74</v>
      </c>
      <c r="N829" s="894" t="s">
        <v>442</v>
      </c>
      <c r="O829" s="756">
        <v>0.16</v>
      </c>
      <c r="P829" s="885">
        <v>43777</v>
      </c>
      <c r="Q829" s="885">
        <v>43795</v>
      </c>
      <c r="R829" s="660">
        <f t="shared" si="209"/>
        <v>15.624999999999996</v>
      </c>
      <c r="S829" s="721">
        <f>IF(INDEX(Historical!$D$7:$D$1379,MATCH(B829,Historical!$B$7:$B$1403,0))=0,"n/a",(INDEX(Historical!$C$7:$C$1381,MATCH(B829,Historical!$B$7:$B$1403,0))/INDEX(Historical!$D$7:$D$1379,MATCH(B829,Historical!$B$7:$B$1403,0))-1)*100)</f>
        <v>14.655172413793128</v>
      </c>
      <c r="T829" s="721">
        <f>IF(INDEX(Historical!$F$7:$F$1372,MATCH(B829,Historical!$B$7:$B$1403,0))=0,"n/a",((INDEX(Historical!$C$7:$C$1381,MATCH(B829,Historical!$B$7:$B$1403,0))/INDEX(Historical!$F$7:$F$1372,MATCH(B829,Historical!$B$7:$B$1403,0)))^(1/3)-1)*100)</f>
        <v>17.493163193867247</v>
      </c>
      <c r="U829" s="721">
        <f>IF(INDEX(Historical!$H$7:$H$1372,MATCH(B829,Historical!$B$7:$B$1403,0))=0,"n/a",((INDEX(Historical!$C$7:$C$1381,MATCH(B829,Historical!$B$7:$B$1403,0))/INDEX(Historical!$H$7:$H$1372,MATCH(B829,Historical!$B$7:$B$1403,0)))^(1/5)-1)*100)</f>
        <v>15.996225865400127</v>
      </c>
      <c r="V829" s="721" t="str">
        <f>IF(INDEX(Historical!$O$7:$O$1372,MATCH(B829,Historical!$B$7:$B$1403,0))=0,"n/a",((INDEX(Historical!$C$7:$C$1381,MATCH(B829,Historical!$B$7:$B$1403,0))/INDEX(Historical!$O$7:$O$1372,MATCH(B829,Historical!$B$7:$B$1403,0)))^(1/10)-1)*100)</f>
        <v>n/a</v>
      </c>
      <c r="W829" s="722" t="str">
        <f t="shared" si="210"/>
        <v>n/a</v>
      </c>
      <c r="X829" s="723">
        <f t="shared" si="211"/>
        <v>2.0507981878718113</v>
      </c>
      <c r="Y829" s="899"/>
      <c r="Z829" s="669">
        <f t="shared" si="212"/>
        <v>34.579439252336449</v>
      </c>
      <c r="AA829" s="910">
        <f t="shared" si="213"/>
        <v>45.088785046728965</v>
      </c>
      <c r="AB829" s="911">
        <v>12</v>
      </c>
      <c r="AC829" s="889">
        <v>2.14</v>
      </c>
      <c r="AD829" s="889">
        <v>5.31</v>
      </c>
      <c r="AE829" s="889">
        <v>4.72</v>
      </c>
      <c r="AF829" s="889">
        <v>3.75</v>
      </c>
      <c r="AG829" s="889">
        <v>8.4</v>
      </c>
      <c r="AH829" s="891">
        <v>78.100000000000009</v>
      </c>
      <c r="AI829" s="891">
        <v>10.130000000000001</v>
      </c>
      <c r="AJ829" s="889">
        <v>7.8</v>
      </c>
      <c r="AK829" s="889">
        <v>8.48</v>
      </c>
      <c r="AL829" s="902">
        <v>25460</v>
      </c>
      <c r="AM829" s="896">
        <v>1</v>
      </c>
      <c r="AN829" s="889">
        <v>0.6</v>
      </c>
      <c r="AO829" s="762">
        <f t="shared" si="214"/>
        <v>-28.325640329634361</v>
      </c>
      <c r="AP829" s="763">
        <f t="shared" si="215"/>
        <v>16.763144717094605</v>
      </c>
      <c r="AQ829" s="912">
        <f t="shared" si="216"/>
        <v>174.131309918954</v>
      </c>
      <c r="AR829" s="669">
        <f>INDEX(Historical!$C$7:$C$1381,MATCH(B829,Historical!$B$7:$B$1403,0))*IF(AH829="n/a",1.03,IF(AH829&lt;0,1.01,IF(AH829&gt;10,1.1,(1+AH829/100))))</f>
        <v>0.73150000000000015</v>
      </c>
      <c r="AS829" s="910">
        <f t="shared" si="217"/>
        <v>0.8046500000000002</v>
      </c>
      <c r="AT829" s="910">
        <f t="shared" si="223"/>
        <v>0.87288432000000016</v>
      </c>
      <c r="AU829" s="910">
        <f t="shared" si="223"/>
        <v>0.94690491033600011</v>
      </c>
      <c r="AV829" s="910">
        <f t="shared" si="223"/>
        <v>1.0272024467324929</v>
      </c>
      <c r="AW829" s="669">
        <f t="shared" si="218"/>
        <v>4.383141677068493</v>
      </c>
      <c r="AX829" s="770">
        <f t="shared" si="219"/>
        <v>4.5425864618804992</v>
      </c>
      <c r="AY829" s="959">
        <v>0.14000000000000001</v>
      </c>
      <c r="AZ829" s="896">
        <v>15.950000000000001</v>
      </c>
      <c r="BA829" s="896">
        <v>-8.25</v>
      </c>
      <c r="BB829" s="896">
        <v>0.06</v>
      </c>
      <c r="BC829" s="896">
        <v>3.39</v>
      </c>
      <c r="BD829" s="932"/>
      <c r="BE829" s="641">
        <v>2011</v>
      </c>
      <c r="BF829" s="922">
        <f t="shared" si="220"/>
        <v>0</v>
      </c>
      <c r="BG829" s="906">
        <v>4.3</v>
      </c>
    </row>
    <row r="830" spans="1:59" s="887" customFormat="1" ht="12.75" customHeight="1" x14ac:dyDescent="0.2">
      <c r="A830" s="887" t="s">
        <v>1784</v>
      </c>
      <c r="B830" s="621" t="s">
        <v>1785</v>
      </c>
      <c r="C830" s="957" t="s">
        <v>128</v>
      </c>
      <c r="D830" s="957" t="s">
        <v>4370</v>
      </c>
      <c r="E830" s="754">
        <v>11</v>
      </c>
      <c r="F830" s="1235">
        <v>320</v>
      </c>
      <c r="G830" s="1235" t="s">
        <v>106</v>
      </c>
      <c r="H830" s="1235" t="s">
        <v>106</v>
      </c>
      <c r="I830" s="898">
        <v>172.49</v>
      </c>
      <c r="J830" s="669">
        <f t="shared" si="207"/>
        <v>1.5537132587396372</v>
      </c>
      <c r="K830" s="901">
        <v>0.67</v>
      </c>
      <c r="L830" s="911">
        <v>4</v>
      </c>
      <c r="M830" s="660">
        <f t="shared" si="208"/>
        <v>2.68</v>
      </c>
      <c r="N830" s="894" t="s">
        <v>160</v>
      </c>
      <c r="O830" s="756">
        <v>0.61</v>
      </c>
      <c r="P830" s="1196">
        <v>43845</v>
      </c>
      <c r="Q830" s="1196">
        <v>43860</v>
      </c>
      <c r="R830" s="660">
        <f t="shared" si="209"/>
        <v>9.8360655737705009</v>
      </c>
      <c r="S830" s="721">
        <f>IF(INDEX(Historical!$D$7:$D$1379,MATCH(B830,Historical!$B$7:$B$1403,0))=0,"n/a",(INDEX(Historical!$C$7:$C$1381,MATCH(B830,Historical!$B$7:$B$1403,0))/INDEX(Historical!$D$7:$D$1379,MATCH(B830,Historical!$B$7:$B$1403,0))-1)*100)</f>
        <v>12.962962962962955</v>
      </c>
      <c r="T830" s="721">
        <f>IF(INDEX(Historical!$F$7:$F$1372,MATCH(B830,Historical!$B$7:$B$1403,0))=0,"n/a",((INDEX(Historical!$C$7:$C$1381,MATCH(B830,Historical!$B$7:$B$1403,0))/INDEX(Historical!$F$7:$F$1372,MATCH(B830,Historical!$B$7:$B$1403,0)))^(1/3)-1)*100)</f>
        <v>13.247037070130553</v>
      </c>
      <c r="U830" s="721">
        <f>IF(INDEX(Historical!$H$7:$H$1372,MATCH(B830,Historical!$B$7:$B$1403,0))=0,"n/a",((INDEX(Historical!$C$7:$C$1381,MATCH(B830,Historical!$B$7:$B$1403,0))/INDEX(Historical!$H$7:$H$1372,MATCH(B830,Historical!$B$7:$B$1403,0)))^(1/5)-1)*100)</f>
        <v>12.401002212316282</v>
      </c>
      <c r="V830" s="721">
        <f>IF(INDEX(Historical!$O$7:$O$1372,MATCH(B830,Historical!$B$7:$B$1403,0))=0,"n/a",((INDEX(Historical!$C$7:$C$1381,MATCH(B830,Historical!$B$7:$B$1403,0))/INDEX(Historical!$O$7:$O$1372,MATCH(B830,Historical!$B$7:$B$1403,0)))^(1/10)-1)*100)</f>
        <v>9.3299079958053319</v>
      </c>
      <c r="W830" s="722">
        <f t="shared" si="210"/>
        <v>1.3291666132068714</v>
      </c>
      <c r="X830" s="723">
        <f t="shared" si="211"/>
        <v>1.2278220012194336</v>
      </c>
      <c r="Y830" s="679"/>
      <c r="Z830" s="669">
        <f t="shared" si="212"/>
        <v>58.515283842794766</v>
      </c>
      <c r="AA830" s="910">
        <f t="shared" si="213"/>
        <v>37.661572052401745</v>
      </c>
      <c r="AB830" s="911">
        <v>8</v>
      </c>
      <c r="AC830" s="889">
        <v>4.58</v>
      </c>
      <c r="AD830" s="889">
        <v>3.77</v>
      </c>
      <c r="AE830" s="889">
        <v>5.7</v>
      </c>
      <c r="AF830" s="889">
        <v>16.2</v>
      </c>
      <c r="AG830" s="889">
        <v>36.299999999999997</v>
      </c>
      <c r="AH830" s="889">
        <v>12.4</v>
      </c>
      <c r="AI830" s="889">
        <v>11.57</v>
      </c>
      <c r="AJ830" s="889">
        <v>10.100000000000001</v>
      </c>
      <c r="AK830" s="889">
        <v>10</v>
      </c>
      <c r="AL830" s="902">
        <v>2400</v>
      </c>
      <c r="AM830" s="896">
        <v>1.7999999999999998</v>
      </c>
      <c r="AN830" s="889">
        <v>0.62</v>
      </c>
      <c r="AO830" s="762">
        <f t="shared" si="214"/>
        <v>-23.706856581345825</v>
      </c>
      <c r="AP830" s="763">
        <f t="shared" si="215"/>
        <v>13.95471547105592</v>
      </c>
      <c r="AQ830" s="912">
        <f t="shared" si="216"/>
        <v>420.7334431139339</v>
      </c>
      <c r="AR830" s="669">
        <f>INDEX(Historical!$C$7:$C$1381,MATCH(B830,Historical!$B$7:$B$1403,0))*IF(AH830="n/a",1.03,IF(AH830&lt;0,1.01,IF(AH830&gt;10,1.1,(1+AH830/100))))</f>
        <v>2.6840000000000002</v>
      </c>
      <c r="AS830" s="910">
        <f t="shared" si="217"/>
        <v>2.9524000000000004</v>
      </c>
      <c r="AT830" s="910">
        <f t="shared" si="223"/>
        <v>3.2476400000000005</v>
      </c>
      <c r="AU830" s="910">
        <f t="shared" si="223"/>
        <v>3.572404000000001</v>
      </c>
      <c r="AV830" s="910">
        <f t="shared" si="223"/>
        <v>3.9296444000000013</v>
      </c>
      <c r="AW830" s="669">
        <f t="shared" si="218"/>
        <v>16.386088400000002</v>
      </c>
      <c r="AX830" s="770">
        <f t="shared" si="219"/>
        <v>9.499732390283496</v>
      </c>
      <c r="AY830" s="959">
        <v>0.23</v>
      </c>
      <c r="AZ830" s="896">
        <v>12.07</v>
      </c>
      <c r="BA830" s="896">
        <v>-13.530000000000001</v>
      </c>
      <c r="BB830" s="896">
        <v>-9.11</v>
      </c>
      <c r="BC830" s="896">
        <v>-4.79</v>
      </c>
      <c r="BD830" s="932"/>
      <c r="BE830" s="641">
        <v>2010</v>
      </c>
      <c r="BF830" s="922">
        <f t="shared" si="220"/>
        <v>0</v>
      </c>
      <c r="BG830" s="906">
        <v>17.5</v>
      </c>
    </row>
    <row r="831" spans="1:59" s="887" customFormat="1" ht="12.75" customHeight="1" x14ac:dyDescent="0.2">
      <c r="A831" s="904" t="s">
        <v>4040</v>
      </c>
      <c r="B831" s="621" t="s">
        <v>4039</v>
      </c>
      <c r="C831" s="957" t="s">
        <v>108</v>
      </c>
      <c r="D831" s="957" t="s">
        <v>4355</v>
      </c>
      <c r="E831" s="754">
        <v>6</v>
      </c>
      <c r="F831" s="1235">
        <v>767</v>
      </c>
      <c r="G831" s="1235" t="s">
        <v>106</v>
      </c>
      <c r="H831" s="1235" t="s">
        <v>106</v>
      </c>
      <c r="I831" s="898">
        <v>33.5</v>
      </c>
      <c r="J831" s="669">
        <f t="shared" si="207"/>
        <v>3.1044776119402986</v>
      </c>
      <c r="K831" s="901">
        <v>0.26</v>
      </c>
      <c r="L831" s="911">
        <v>4</v>
      </c>
      <c r="M831" s="660">
        <f t="shared" si="208"/>
        <v>1.04</v>
      </c>
      <c r="N831" s="894" t="s">
        <v>434</v>
      </c>
      <c r="O831" s="756">
        <v>0.25</v>
      </c>
      <c r="P831" s="885">
        <v>43685</v>
      </c>
      <c r="Q831" s="885">
        <v>43700</v>
      </c>
      <c r="R831" s="660">
        <f t="shared" si="209"/>
        <v>4.0000000000000036</v>
      </c>
      <c r="S831" s="721">
        <f>IF(INDEX(Historical!$D$7:$D$1379,MATCH(B831,Historical!$B$7:$B$1403,0))=0,"n/a",(INDEX(Historical!$C$7:$C$1381,MATCH(B831,Historical!$B$7:$B$1403,0))/INDEX(Historical!$D$7:$D$1379,MATCH(B831,Historical!$B$7:$B$1403,0))-1)*100)</f>
        <v>8.5106382978723527</v>
      </c>
      <c r="T831" s="721">
        <f>IF(INDEX(Historical!$F$7:$F$1372,MATCH(B831,Historical!$B$7:$B$1403,0))=0,"n/a",((INDEX(Historical!$C$7:$C$1381,MATCH(B831,Historical!$B$7:$B$1403,0))/INDEX(Historical!$F$7:$F$1372,MATCH(B831,Historical!$B$7:$B$1403,0)))^(1/3)-1)*100)</f>
        <v>8.4351442625098407</v>
      </c>
      <c r="U831" s="721">
        <f>IF(INDEX(Historical!$H$7:$H$1372,MATCH(B831,Historical!$B$7:$B$1403,0))=0,"n/a",((INDEX(Historical!$C$7:$C$1381,MATCH(B831,Historical!$B$7:$B$1403,0))/INDEX(Historical!$H$7:$H$1372,MATCH(B831,Historical!$B$7:$B$1403,0)))^(1/5)-1)*100)</f>
        <v>6.0613903367872979</v>
      </c>
      <c r="V831" s="721">
        <f>IF(INDEX(Historical!$O$7:$O$1372,MATCH(B831,Historical!$B$7:$B$1403,0))=0,"n/a",((INDEX(Historical!$C$7:$C$1381,MATCH(B831,Historical!$B$7:$B$1403,0))/INDEX(Historical!$O$7:$O$1372,MATCH(B831,Historical!$B$7:$B$1403,0)))^(1/10)-1)*100)</f>
        <v>7.3897958414493869</v>
      </c>
      <c r="W831" s="722">
        <f t="shared" si="210"/>
        <v>0.82023786134779819</v>
      </c>
      <c r="X831" s="723" t="str">
        <f t="shared" si="211"/>
        <v>n/a</v>
      </c>
      <c r="Y831" s="900"/>
      <c r="Z831" s="669" t="str">
        <f t="shared" si="212"/>
        <v>n/a</v>
      </c>
      <c r="AA831" s="910" t="str">
        <f t="shared" si="213"/>
        <v>n/a</v>
      </c>
      <c r="AB831" s="911">
        <v>12</v>
      </c>
      <c r="AC831" s="889" t="s">
        <v>136</v>
      </c>
      <c r="AD831" s="889" t="s">
        <v>136</v>
      </c>
      <c r="AE831" s="889" t="s">
        <v>136</v>
      </c>
      <c r="AF831" s="889" t="s">
        <v>136</v>
      </c>
      <c r="AG831" s="889" t="s">
        <v>136</v>
      </c>
      <c r="AH831" s="889" t="s">
        <v>136</v>
      </c>
      <c r="AI831" s="889" t="s">
        <v>136</v>
      </c>
      <c r="AJ831" s="889" t="s">
        <v>136</v>
      </c>
      <c r="AK831" s="889" t="s">
        <v>136</v>
      </c>
      <c r="AL831" s="902" t="s">
        <v>136</v>
      </c>
      <c r="AM831" s="896" t="s">
        <v>136</v>
      </c>
      <c r="AN831" s="889" t="s">
        <v>136</v>
      </c>
      <c r="AO831" s="762" t="str">
        <f t="shared" si="214"/>
        <v>n/a</v>
      </c>
      <c r="AP831" s="763">
        <f t="shared" si="215"/>
        <v>9.1658679487275965</v>
      </c>
      <c r="AQ831" s="912" t="str">
        <f t="shared" si="216"/>
        <v>n/a</v>
      </c>
      <c r="AR831" s="669">
        <f>INDEX(Historical!$C$7:$C$1381,MATCH(B831,Historical!$B$7:$B$1403,0))*IF(AH831="n/a",1.03,IF(AH831&lt;0,1.01,IF(AH831&gt;10,1.1,(1+AH831/100))))</f>
        <v>1.0506</v>
      </c>
      <c r="AS831" s="910">
        <f t="shared" si="217"/>
        <v>1.0821179999999999</v>
      </c>
      <c r="AT831" s="910">
        <f t="shared" si="223"/>
        <v>1.1145815399999999</v>
      </c>
      <c r="AU831" s="910">
        <f t="shared" si="223"/>
        <v>1.1480189861999999</v>
      </c>
      <c r="AV831" s="910">
        <f t="shared" si="223"/>
        <v>1.1824595557859998</v>
      </c>
      <c r="AW831" s="669">
        <f t="shared" si="218"/>
        <v>5.5777780819859988</v>
      </c>
      <c r="AX831" s="770">
        <f t="shared" si="219"/>
        <v>16.650083826823877</v>
      </c>
      <c r="AY831" s="959" t="s">
        <v>136</v>
      </c>
      <c r="AZ831" s="896" t="s">
        <v>136</v>
      </c>
      <c r="BA831" s="896" t="s">
        <v>136</v>
      </c>
      <c r="BB831" s="896" t="s">
        <v>136</v>
      </c>
      <c r="BC831" s="896" t="s">
        <v>136</v>
      </c>
      <c r="BD831" s="932" t="s">
        <v>4281</v>
      </c>
      <c r="BE831" s="641">
        <v>2014</v>
      </c>
      <c r="BF831" s="922">
        <f t="shared" si="220"/>
        <v>0</v>
      </c>
      <c r="BG831" s="906" t="s">
        <v>136</v>
      </c>
    </row>
    <row r="832" spans="1:59" s="887" customFormat="1" ht="12.75" customHeight="1" x14ac:dyDescent="0.2">
      <c r="A832" s="724" t="s">
        <v>3925</v>
      </c>
      <c r="B832" s="1042" t="s">
        <v>3926</v>
      </c>
      <c r="C832" s="957" t="s">
        <v>108</v>
      </c>
      <c r="D832" s="957" t="s">
        <v>4355</v>
      </c>
      <c r="E832" s="754">
        <v>6</v>
      </c>
      <c r="F832" s="1235">
        <v>759</v>
      </c>
      <c r="G832" s="1235" t="s">
        <v>106</v>
      </c>
      <c r="H832" s="1235" t="s">
        <v>106</v>
      </c>
      <c r="I832" s="907">
        <v>39.17</v>
      </c>
      <c r="J832" s="669">
        <f t="shared" si="207"/>
        <v>0.61271381159050287</v>
      </c>
      <c r="K832" s="887">
        <v>0.06</v>
      </c>
      <c r="L832" s="1235">
        <v>4</v>
      </c>
      <c r="M832" s="660">
        <f t="shared" si="208"/>
        <v>0.24</v>
      </c>
      <c r="N832" s="1235" t="s">
        <v>4186</v>
      </c>
      <c r="O832" s="621">
        <v>5.5E-2</v>
      </c>
      <c r="P832" s="650">
        <v>43620</v>
      </c>
      <c r="Q832" s="650">
        <v>43635</v>
      </c>
      <c r="R832" s="660">
        <f t="shared" si="209"/>
        <v>9.0909090909090864</v>
      </c>
      <c r="S832" s="721">
        <f>IF(INDEX(Historical!$D$7:$D$1379,MATCH(B832,Historical!$B$7:$B$1403,0))=0,"n/a",(INDEX(Historical!$C$7:$C$1381,MATCH(B832,Historical!$B$7:$B$1403,0))/INDEX(Historical!$D$7:$D$1379,MATCH(B832,Historical!$B$7:$B$1403,0))-1)*100)</f>
        <v>9.302325581395344</v>
      </c>
      <c r="T832" s="721">
        <f>IF(INDEX(Historical!$F$7:$F$1372,MATCH(B832,Historical!$B$7:$B$1403,0))=0,"n/a",((INDEX(Historical!$C$7:$C$1381,MATCH(B832,Historical!$B$7:$B$1403,0))/INDEX(Historical!$F$7:$F$1372,MATCH(B832,Historical!$B$7:$B$1403,0)))^(1/3)-1)*100)</f>
        <v>16.142775708728507</v>
      </c>
      <c r="U832" s="721">
        <f>IF(INDEX(Historical!$H$7:$H$1372,MATCH(B832,Historical!$B$7:$B$1403,0))=0,"n/a",((INDEX(Historical!$C$7:$C$1381,MATCH(B832,Historical!$B$7:$B$1403,0))/INDEX(Historical!$H$7:$H$1372,MATCH(B832,Historical!$B$7:$B$1403,0)))^(1/5)-1)*100)</f>
        <v>27.40719795539961</v>
      </c>
      <c r="V832" s="721" t="str">
        <f>IF(INDEX(Historical!$O$7:$O$1372,MATCH(B832,Historical!$B$7:$B$1403,0))=0,"n/a",((INDEX(Historical!$C$7:$C$1381,MATCH(B832,Historical!$B$7:$B$1403,0))/INDEX(Historical!$O$7:$O$1372,MATCH(B832,Historical!$B$7:$B$1403,0)))^(1/10)-1)*100)</f>
        <v>n/a</v>
      </c>
      <c r="W832" s="722" t="str">
        <f t="shared" si="210"/>
        <v>n/a</v>
      </c>
      <c r="X832" s="723">
        <f t="shared" si="211"/>
        <v>1.3842019169393742</v>
      </c>
      <c r="Y832" s="670"/>
      <c r="Z832" s="669">
        <f t="shared" si="212"/>
        <v>10.212765957446807</v>
      </c>
      <c r="AA832" s="910">
        <f t="shared" si="213"/>
        <v>16.668085106382978</v>
      </c>
      <c r="AB832" s="911">
        <v>12</v>
      </c>
      <c r="AC832" s="906">
        <v>2.35</v>
      </c>
      <c r="AD832" s="906" t="s">
        <v>136</v>
      </c>
      <c r="AE832" s="889">
        <v>2.5299999999999998</v>
      </c>
      <c r="AF832" s="889">
        <v>1.35</v>
      </c>
      <c r="AG832" s="889">
        <v>8.6999999999999993</v>
      </c>
      <c r="AH832" s="889">
        <v>41.099999999999994</v>
      </c>
      <c r="AI832" s="889" t="s">
        <v>136</v>
      </c>
      <c r="AJ832" s="701">
        <v>19.8</v>
      </c>
      <c r="AK832" s="701" t="s">
        <v>136</v>
      </c>
      <c r="AL832" s="906">
        <v>101.84</v>
      </c>
      <c r="AM832" s="906">
        <v>1.9</v>
      </c>
      <c r="AN832" s="906">
        <v>1.22</v>
      </c>
      <c r="AO832" s="762">
        <f t="shared" si="214"/>
        <v>11.351826660607134</v>
      </c>
      <c r="AP832" s="763">
        <f t="shared" si="215"/>
        <v>28.019911766990113</v>
      </c>
      <c r="AQ832" s="912">
        <f t="shared" si="216"/>
        <v>4.2552286140917772E-3</v>
      </c>
      <c r="AR832" s="669">
        <f>INDEX(Historical!$C$7:$C$1381,MATCH(B832,Historical!$B$7:$B$1403,0))*IF(AH832="n/a",1.03,IF(AH832&lt;0,1.01,IF(AH832&gt;10,1.1,(1+AH832/100))))</f>
        <v>0.25850000000000001</v>
      </c>
      <c r="AS832" s="910">
        <f t="shared" si="217"/>
        <v>0.26625500000000002</v>
      </c>
      <c r="AT832" s="910">
        <f t="shared" si="223"/>
        <v>0.27424265000000003</v>
      </c>
      <c r="AU832" s="910">
        <f t="shared" si="223"/>
        <v>0.28246992950000005</v>
      </c>
      <c r="AV832" s="910">
        <f t="shared" si="223"/>
        <v>0.29094402738500008</v>
      </c>
      <c r="AW832" s="669">
        <f t="shared" si="218"/>
        <v>1.3724116068850003</v>
      </c>
      <c r="AX832" s="770">
        <f t="shared" si="219"/>
        <v>3.5037314446898145</v>
      </c>
      <c r="AY832" s="750">
        <v>0.6</v>
      </c>
      <c r="AZ832" s="889">
        <v>30.459999999999997</v>
      </c>
      <c r="BA832" s="889">
        <v>-14.790000000000001</v>
      </c>
      <c r="BB832" s="889">
        <v>-8.9499999999999993</v>
      </c>
      <c r="BC832" s="889">
        <v>11.97</v>
      </c>
      <c r="BD832" s="932"/>
      <c r="BE832" s="641">
        <v>2014</v>
      </c>
      <c r="BF832" s="922">
        <f t="shared" si="220"/>
        <v>0</v>
      </c>
      <c r="BG832" s="906">
        <v>0.6</v>
      </c>
    </row>
    <row r="833" spans="1:59" s="887" customFormat="1" ht="12.75" customHeight="1" x14ac:dyDescent="0.2">
      <c r="A833" s="895" t="s">
        <v>853</v>
      </c>
      <c r="B833" s="621" t="s">
        <v>854</v>
      </c>
      <c r="C833" s="957" t="s">
        <v>131</v>
      </c>
      <c r="D833" s="957" t="s">
        <v>4344</v>
      </c>
      <c r="E833" s="754">
        <v>17</v>
      </c>
      <c r="F833" s="1235">
        <v>223</v>
      </c>
      <c r="G833" s="1106" t="s">
        <v>37</v>
      </c>
      <c r="H833" s="1106" t="s">
        <v>37</v>
      </c>
      <c r="I833" s="898">
        <v>92.33</v>
      </c>
      <c r="J833" s="669">
        <f t="shared" si="207"/>
        <v>2.7401711253113832</v>
      </c>
      <c r="K833" s="901">
        <v>0.63249999999999995</v>
      </c>
      <c r="L833" s="911">
        <v>4</v>
      </c>
      <c r="M833" s="660">
        <f t="shared" si="208"/>
        <v>2.5299999999999998</v>
      </c>
      <c r="N833" s="894" t="s">
        <v>119</v>
      </c>
      <c r="O833" s="756">
        <v>0.59</v>
      </c>
      <c r="P833" s="885">
        <v>43873</v>
      </c>
      <c r="Q833" s="885">
        <v>43890</v>
      </c>
      <c r="R833" s="660">
        <f t="shared" si="209"/>
        <v>7.2033898305084723</v>
      </c>
      <c r="S833" s="721">
        <f>IF(INDEX(Historical!$D$7:$D$1379,MATCH(B833,Historical!$B$7:$B$1403,0))=0,"n/a",(INDEX(Historical!$C$7:$C$1381,MATCH(B833,Historical!$B$7:$B$1403,0))/INDEX(Historical!$D$7:$D$1379,MATCH(B833,Historical!$B$7:$B$1403,0))-1)*100)</f>
        <v>6.7873303167420795</v>
      </c>
      <c r="T833" s="721">
        <f>IF(INDEX(Historical!$F$7:$F$1372,MATCH(B833,Historical!$B$7:$B$1403,0))=0,"n/a",((INDEX(Historical!$C$7:$C$1381,MATCH(B833,Historical!$B$7:$B$1403,0))/INDEX(Historical!$F$7:$F$1372,MATCH(B833,Historical!$B$7:$B$1403,0)))^(1/3)-1)*100)</f>
        <v>6.0267878161645028</v>
      </c>
      <c r="U833" s="721">
        <f>IF(INDEX(Historical!$H$7:$H$1372,MATCH(B833,Historical!$B$7:$B$1403,0))=0,"n/a",((INDEX(Historical!$C$7:$C$1381,MATCH(B833,Historical!$B$7:$B$1403,0))/INDEX(Historical!$H$7:$H$1372,MATCH(B833,Historical!$B$7:$B$1403,0)))^(1/5)-1)*100)</f>
        <v>8.6319263634774721</v>
      </c>
      <c r="V833" s="721">
        <f>IF(INDEX(Historical!$O$7:$O$1372,MATCH(B833,Historical!$B$7:$B$1403,0))=0,"n/a",((INDEX(Historical!$C$7:$C$1381,MATCH(B833,Historical!$B$7:$B$1403,0))/INDEX(Historical!$O$7:$O$1372,MATCH(B833,Historical!$B$7:$B$1403,0)))^(1/10)-1)*100)</f>
        <v>13.334158149214815</v>
      </c>
      <c r="W833" s="722">
        <f t="shared" si="210"/>
        <v>0.64735443114462876</v>
      </c>
      <c r="X833" s="723">
        <f t="shared" si="211"/>
        <v>1.4630383666910971</v>
      </c>
      <c r="Y833" s="679"/>
      <c r="Z833" s="669">
        <f t="shared" si="212"/>
        <v>70.670391061452506</v>
      </c>
      <c r="AA833" s="910">
        <f t="shared" si="213"/>
        <v>25.790502793296088</v>
      </c>
      <c r="AB833" s="911">
        <v>12</v>
      </c>
      <c r="AC833" s="889">
        <v>3.58</v>
      </c>
      <c r="AD833" s="889">
        <v>4.1399999999999997</v>
      </c>
      <c r="AE833" s="889">
        <v>3.87</v>
      </c>
      <c r="AF833" s="889">
        <v>2.9</v>
      </c>
      <c r="AG833" s="889">
        <v>11</v>
      </c>
      <c r="AH833" s="889">
        <v>6.3</v>
      </c>
      <c r="AI833" s="889">
        <v>6.81</v>
      </c>
      <c r="AJ833" s="889">
        <v>5.8999999999999995</v>
      </c>
      <c r="AK833" s="889">
        <v>6.23</v>
      </c>
      <c r="AL833" s="902">
        <v>29090</v>
      </c>
      <c r="AM833" s="896">
        <v>0.1</v>
      </c>
      <c r="AN833" s="889">
        <v>1.22</v>
      </c>
      <c r="AO833" s="762">
        <f t="shared" si="214"/>
        <v>-14.418405304507234</v>
      </c>
      <c r="AP833" s="763">
        <f t="shared" si="215"/>
        <v>11.372097488788855</v>
      </c>
      <c r="AQ833" s="912">
        <f t="shared" si="216"/>
        <v>82.32139887884027</v>
      </c>
      <c r="AR833" s="669">
        <f>INDEX(Historical!$C$7:$C$1381,MATCH(B833,Historical!$B$7:$B$1403,0))*IF(AH833="n/a",1.03,IF(AH833&lt;0,1.01,IF(AH833&gt;10,1.1,(1+AH833/100))))</f>
        <v>2.5086799999999996</v>
      </c>
      <c r="AS833" s="910">
        <f t="shared" si="217"/>
        <v>2.6795211079999999</v>
      </c>
      <c r="AT833" s="910">
        <f t="shared" si="223"/>
        <v>2.8464552730284001</v>
      </c>
      <c r="AU833" s="910">
        <f t="shared" si="223"/>
        <v>3.0237894365380695</v>
      </c>
      <c r="AV833" s="910">
        <f t="shared" si="223"/>
        <v>3.2121715184343915</v>
      </c>
      <c r="AW833" s="669">
        <f t="shared" si="218"/>
        <v>14.270617336000861</v>
      </c>
      <c r="AX833" s="770">
        <f t="shared" si="219"/>
        <v>15.456100223113681</v>
      </c>
      <c r="AY833" s="959">
        <v>0.09</v>
      </c>
      <c r="AZ833" s="896">
        <v>22.58</v>
      </c>
      <c r="BA833" s="896">
        <v>-10.6</v>
      </c>
      <c r="BB833" s="896">
        <v>-4.37</v>
      </c>
      <c r="BC833" s="896">
        <v>1.78</v>
      </c>
      <c r="BD833" s="932"/>
      <c r="BE833" s="641">
        <v>2004</v>
      </c>
      <c r="BF833" s="922">
        <f t="shared" si="220"/>
        <v>1</v>
      </c>
      <c r="BG833" s="906">
        <v>3.2</v>
      </c>
    </row>
    <row r="834" spans="1:59" s="887" customFormat="1" ht="12.75" customHeight="1" x14ac:dyDescent="0.2">
      <c r="A834" s="887" t="s">
        <v>1792</v>
      </c>
      <c r="B834" s="621" t="s">
        <v>1793</v>
      </c>
      <c r="C834" s="957" t="s">
        <v>246</v>
      </c>
      <c r="D834" s="957" t="s">
        <v>4369</v>
      </c>
      <c r="E834" s="754">
        <v>10</v>
      </c>
      <c r="F834" s="1235">
        <v>384</v>
      </c>
      <c r="G834" s="1235" t="s">
        <v>106</v>
      </c>
      <c r="H834" s="1235" t="s">
        <v>106</v>
      </c>
      <c r="I834" s="898">
        <v>18.88</v>
      </c>
      <c r="J834" s="669">
        <f t="shared" si="207"/>
        <v>2.5423728813559325</v>
      </c>
      <c r="K834" s="901">
        <v>0.12</v>
      </c>
      <c r="L834" s="911">
        <v>4</v>
      </c>
      <c r="M834" s="660">
        <f t="shared" si="208"/>
        <v>0.48</v>
      </c>
      <c r="N834" s="894" t="s">
        <v>148</v>
      </c>
      <c r="O834" s="756">
        <v>0.1</v>
      </c>
      <c r="P834" s="885">
        <v>43798</v>
      </c>
      <c r="Q834" s="885">
        <v>43815</v>
      </c>
      <c r="R834" s="660">
        <f t="shared" si="209"/>
        <v>19.999999999999989</v>
      </c>
      <c r="S834" s="721">
        <f>IF(INDEX(Historical!$D$7:$D$1379,MATCH(B834,Historical!$B$7:$B$1403,0))=0,"n/a",(INDEX(Historical!$C$7:$C$1381,MATCH(B834,Historical!$B$7:$B$1403,0))/INDEX(Historical!$D$7:$D$1379,MATCH(B834,Historical!$B$7:$B$1403,0))-1)*100)</f>
        <v>23.529411764705866</v>
      </c>
      <c r="T834" s="721">
        <f>IF(INDEX(Historical!$F$7:$F$1372,MATCH(B834,Historical!$B$7:$B$1403,0))=0,"n/a",((INDEX(Historical!$C$7:$C$1381,MATCH(B834,Historical!$B$7:$B$1403,0))/INDEX(Historical!$F$7:$F$1372,MATCH(B834,Historical!$B$7:$B$1403,0)))^(1/3)-1)*100)</f>
        <v>19.681696117715084</v>
      </c>
      <c r="U834" s="721">
        <f>IF(INDEX(Historical!$H$7:$H$1372,MATCH(B834,Historical!$B$7:$B$1403,0))=0,"n/a",((INDEX(Historical!$C$7:$C$1381,MATCH(B834,Historical!$B$7:$B$1403,0))/INDEX(Historical!$H$7:$H$1372,MATCH(B834,Historical!$B$7:$B$1403,0)))^(1/5)-1)*100)</f>
        <v>15.424788082530828</v>
      </c>
      <c r="V834" s="721">
        <f>IF(INDEX(Historical!$O$7:$O$1372,MATCH(B834,Historical!$B$7:$B$1403,0))=0,"n/a",((INDEX(Historical!$C$7:$C$1381,MATCH(B834,Historical!$B$7:$B$1403,0))/INDEX(Historical!$O$7:$O$1372,MATCH(B834,Historical!$B$7:$B$1403,0)))^(1/10)-1)*100)</f>
        <v>21.481404403906691</v>
      </c>
      <c r="W834" s="722">
        <f t="shared" si="210"/>
        <v>0.71805305614588288</v>
      </c>
      <c r="X834" s="723">
        <f t="shared" si="211"/>
        <v>0.21100941289371858</v>
      </c>
      <c r="Y834" s="679"/>
      <c r="Z834" s="669">
        <f t="shared" si="212"/>
        <v>87.272727272727252</v>
      </c>
      <c r="AA834" s="910">
        <f t="shared" si="213"/>
        <v>34.327272727272721</v>
      </c>
      <c r="AB834" s="911">
        <v>12</v>
      </c>
      <c r="AC834" s="889">
        <v>0.55000000000000004</v>
      </c>
      <c r="AD834" s="889">
        <v>2.86</v>
      </c>
      <c r="AE834" s="889">
        <v>2.5499999999999998</v>
      </c>
      <c r="AF834" s="889">
        <v>6.7</v>
      </c>
      <c r="AG834" s="889">
        <v>20</v>
      </c>
      <c r="AH834" s="889">
        <v>827.3</v>
      </c>
      <c r="AI834" s="889">
        <v>7.870000000000001</v>
      </c>
      <c r="AJ834" s="889">
        <v>73.099999999999994</v>
      </c>
      <c r="AK834" s="889">
        <v>12.06</v>
      </c>
      <c r="AL834" s="902">
        <v>4280</v>
      </c>
      <c r="AM834" s="896">
        <v>6.9</v>
      </c>
      <c r="AN834" s="889">
        <v>4.2699999999999996</v>
      </c>
      <c r="AO834" s="762">
        <f t="shared" si="214"/>
        <v>-16.360111763385959</v>
      </c>
      <c r="AP834" s="763">
        <f t="shared" si="215"/>
        <v>17.967160963886762</v>
      </c>
      <c r="AQ834" s="912">
        <f t="shared" si="216"/>
        <v>219.71704661933478</v>
      </c>
      <c r="AR834" s="669">
        <f>INDEX(Historical!$C$7:$C$1381,MATCH(B834,Historical!$B$7:$B$1403,0))*IF(AH834="n/a",1.03,IF(AH834&lt;0,1.01,IF(AH834&gt;10,1.1,(1+AH834/100))))</f>
        <v>0.46200000000000002</v>
      </c>
      <c r="AS834" s="910">
        <f t="shared" si="217"/>
        <v>0.49835940000000001</v>
      </c>
      <c r="AT834" s="910">
        <f t="shared" si="223"/>
        <v>0.54819534000000003</v>
      </c>
      <c r="AU834" s="910">
        <f t="shared" si="223"/>
        <v>0.60301487400000009</v>
      </c>
      <c r="AV834" s="910">
        <f t="shared" si="223"/>
        <v>0.66331636140000017</v>
      </c>
      <c r="AW834" s="669">
        <f t="shared" si="218"/>
        <v>2.7748859754000006</v>
      </c>
      <c r="AX834" s="770">
        <f t="shared" si="219"/>
        <v>14.697489276483056</v>
      </c>
      <c r="AY834" s="959">
        <v>0.77</v>
      </c>
      <c r="AZ834" s="896">
        <v>16.18</v>
      </c>
      <c r="BA834" s="896">
        <v>-21.46</v>
      </c>
      <c r="BB834" s="896">
        <v>-14.860000000000001</v>
      </c>
      <c r="BC834" s="896">
        <v>-8.5599999999999987</v>
      </c>
      <c r="BD834" s="932"/>
      <c r="BE834" s="641">
        <v>2010</v>
      </c>
      <c r="BF834" s="922">
        <f t="shared" si="220"/>
        <v>0</v>
      </c>
      <c r="BG834" s="906">
        <v>2.6</v>
      </c>
    </row>
    <row r="835" spans="1:59" s="887" customFormat="1" x14ac:dyDescent="0.2">
      <c r="A835" s="905" t="s">
        <v>4577</v>
      </c>
      <c r="B835" s="621" t="s">
        <v>4542</v>
      </c>
      <c r="C835" s="957" t="s">
        <v>112</v>
      </c>
      <c r="D835" s="957" t="s">
        <v>4373</v>
      </c>
      <c r="E835" s="754">
        <v>5</v>
      </c>
      <c r="F835" s="1235">
        <v>822</v>
      </c>
      <c r="G835" s="1102" t="s">
        <v>106</v>
      </c>
      <c r="H835" s="1102" t="s">
        <v>106</v>
      </c>
      <c r="I835" s="898">
        <v>33.6</v>
      </c>
      <c r="J835" s="669">
        <f t="shared" si="207"/>
        <v>1.0714285714285712</v>
      </c>
      <c r="K835" s="901">
        <v>0.09</v>
      </c>
      <c r="L835" s="911">
        <v>4</v>
      </c>
      <c r="M835" s="660">
        <f t="shared" si="208"/>
        <v>0.36</v>
      </c>
      <c r="N835" s="894" t="s">
        <v>491</v>
      </c>
      <c r="O835" s="756">
        <v>7.0000000000000007E-2</v>
      </c>
      <c r="P835" s="890">
        <v>43280</v>
      </c>
      <c r="Q835" s="890">
        <v>43298</v>
      </c>
      <c r="R835" s="660">
        <f t="shared" si="209"/>
        <v>28.571428571428552</v>
      </c>
      <c r="S835" s="721">
        <f>IF(INDEX(Historical!$D$7:$D$1379,MATCH(B835,Historical!$B$7:$B$1403,0))=0,"n/a",(INDEX(Historical!$C$7:$C$1381,MATCH(B835,Historical!$B$7:$B$1403,0))/INDEX(Historical!$D$7:$D$1379,MATCH(B835,Historical!$B$7:$B$1403,0))-1)*100)</f>
        <v>12.5</v>
      </c>
      <c r="T835" s="721">
        <f>IF(INDEX(Historical!$F$7:$F$1372,MATCH(B835,Historical!$B$7:$B$1403,0))=0,"n/a",((INDEX(Historical!$C$7:$C$1381,MATCH(B835,Historical!$B$7:$B$1403,0))/INDEX(Historical!$F$7:$F$1372,MATCH(B835,Historical!$B$7:$B$1403,0)))^(1/3)-1)*100)</f>
        <v>14.471424255333186</v>
      </c>
      <c r="U835" s="721">
        <f>IF(INDEX(Historical!$H$7:$H$1372,MATCH(B835,Historical!$B$7:$B$1403,0))=0,"n/a",((INDEX(Historical!$C$7:$C$1381,MATCH(B835,Historical!$B$7:$B$1403,0))/INDEX(Historical!$H$7:$H$1372,MATCH(B835,Historical!$B$7:$B$1403,0)))^(1/5)-1)*100)</f>
        <v>12.474611314209483</v>
      </c>
      <c r="V835" s="721">
        <f>IF(INDEX(Historical!$O$7:$O$1372,MATCH(B835,Historical!$B$7:$B$1403,0))=0,"n/a",((INDEX(Historical!$C$7:$C$1381,MATCH(B835,Historical!$B$7:$B$1403,0))/INDEX(Historical!$O$7:$O$1372,MATCH(B835,Historical!$B$7:$B$1403,0)))^(1/10)-1)*100)</f>
        <v>6.0540481614018704</v>
      </c>
      <c r="W835" s="722">
        <f t="shared" si="210"/>
        <v>2.0605404816140203</v>
      </c>
      <c r="X835" s="723">
        <f t="shared" si="211"/>
        <v>0.85442543248010161</v>
      </c>
      <c r="Y835" s="691" t="s">
        <v>4597</v>
      </c>
      <c r="Z835" s="669">
        <f t="shared" si="212"/>
        <v>15.062761506276148</v>
      </c>
      <c r="AA835" s="910">
        <f t="shared" si="213"/>
        <v>14.05857740585774</v>
      </c>
      <c r="AB835" s="911">
        <v>12</v>
      </c>
      <c r="AC835" s="889">
        <v>2.39</v>
      </c>
      <c r="AD835" s="889">
        <v>18.739999999999998</v>
      </c>
      <c r="AE835" s="889">
        <v>0.96</v>
      </c>
      <c r="AF835" s="889">
        <v>2.1800000000000002</v>
      </c>
      <c r="AG835" s="889">
        <v>15.7</v>
      </c>
      <c r="AH835" s="889">
        <v>83.3</v>
      </c>
      <c r="AI835" s="889">
        <v>14.84</v>
      </c>
      <c r="AJ835" s="889">
        <v>14.6</v>
      </c>
      <c r="AK835" s="889">
        <v>0.75</v>
      </c>
      <c r="AL835" s="902">
        <v>2350</v>
      </c>
      <c r="AM835" s="896">
        <v>14.399999999999999</v>
      </c>
      <c r="AN835" s="889">
        <v>0.34</v>
      </c>
      <c r="AO835" s="762">
        <f t="shared" si="214"/>
        <v>-0.51253752021968602</v>
      </c>
      <c r="AP835" s="763">
        <f t="shared" si="215"/>
        <v>13.546039885638054</v>
      </c>
      <c r="AQ835" s="912">
        <f t="shared" si="216"/>
        <v>16.709894362560117</v>
      </c>
      <c r="AR835" s="669">
        <f>INDEX(Historical!$C$7:$C$1381,MATCH(B835,Historical!$B$7:$B$1403,0))*IF(AH835="n/a",1.03,IF(AH835&lt;0,1.01,IF(AH835&gt;10,1.1,(1+AH835/100))))</f>
        <v>0.39600000000000002</v>
      </c>
      <c r="AS835" s="910">
        <f t="shared" si="217"/>
        <v>0.43560000000000004</v>
      </c>
      <c r="AT835" s="910">
        <f t="shared" si="223"/>
        <v>0.43886700000000006</v>
      </c>
      <c r="AU835" s="910">
        <f t="shared" si="223"/>
        <v>0.44215850250000011</v>
      </c>
      <c r="AV835" s="910">
        <f t="shared" si="223"/>
        <v>0.44547469126875011</v>
      </c>
      <c r="AW835" s="669">
        <f t="shared" si="218"/>
        <v>2.1581001937687505</v>
      </c>
      <c r="AX835" s="770">
        <f t="shared" si="219"/>
        <v>6.4229172433593762</v>
      </c>
      <c r="AY835" s="959">
        <v>1.1100000000000001</v>
      </c>
      <c r="AZ835" s="896">
        <v>23.21</v>
      </c>
      <c r="BA835" s="896">
        <v>-16.07</v>
      </c>
      <c r="BB835" s="896">
        <v>-9.93</v>
      </c>
      <c r="BC835" s="896">
        <v>-2.16</v>
      </c>
      <c r="BD835" s="932"/>
      <c r="BE835" s="641">
        <v>2015</v>
      </c>
      <c r="BF835" s="922">
        <f t="shared" si="220"/>
        <v>0</v>
      </c>
      <c r="BG835" s="906">
        <v>8.5</v>
      </c>
    </row>
    <row r="836" spans="1:59" s="887" customFormat="1" ht="12.75" customHeight="1" x14ac:dyDescent="0.2">
      <c r="A836" s="895" t="s">
        <v>4451</v>
      </c>
      <c r="B836" s="621" t="s">
        <v>858</v>
      </c>
      <c r="C836" s="957" t="s">
        <v>178</v>
      </c>
      <c r="D836" s="957" t="s">
        <v>4353</v>
      </c>
      <c r="E836" s="754">
        <v>8</v>
      </c>
      <c r="F836" s="1235">
        <v>618</v>
      </c>
      <c r="G836" s="1115" t="s">
        <v>106</v>
      </c>
      <c r="H836" s="1115" t="s">
        <v>106</v>
      </c>
      <c r="I836" s="898">
        <v>13.06</v>
      </c>
      <c r="J836" s="669">
        <f t="shared" si="207"/>
        <v>19.050535987748852</v>
      </c>
      <c r="K836" s="901">
        <v>0.622</v>
      </c>
      <c r="L836" s="911">
        <v>4</v>
      </c>
      <c r="M836" s="660">
        <f t="shared" si="208"/>
        <v>2.488</v>
      </c>
      <c r="N836" s="894" t="s">
        <v>644</v>
      </c>
      <c r="O836" s="756">
        <v>0.62</v>
      </c>
      <c r="P836" s="1196">
        <v>43860</v>
      </c>
      <c r="Q836" s="1196">
        <v>43873</v>
      </c>
      <c r="R836" s="660">
        <f t="shared" si="209"/>
        <v>0.32258064516129065</v>
      </c>
      <c r="S836" s="721">
        <f>IF(INDEX(Historical!$D$7:$D$1379,MATCH(B836,Historical!$B$7:$B$1403,0))=0,"n/a",(INDEX(Historical!$C$7:$C$1381,MATCH(B836,Historical!$B$7:$B$1403,0))/INDEX(Historical!$D$7:$D$1379,MATCH(B836,Historical!$B$7:$B$1403,0))-1)*100)</f>
        <v>6.7755991285403105</v>
      </c>
      <c r="T836" s="721">
        <f>IF(INDEX(Historical!$F$7:$F$1372,MATCH(B836,Historical!$B$7:$B$1403,0))=0,"n/a",((INDEX(Historical!$C$7:$C$1381,MATCH(B836,Historical!$B$7:$B$1403,0))/INDEX(Historical!$F$7:$F$1372,MATCH(B836,Historical!$B$7:$B$1403,0)))^(1/3)-1)*100)</f>
        <v>12.764106059534729</v>
      </c>
      <c r="U836" s="721">
        <f>IF(INDEX(Historical!$H$7:$H$1372,MATCH(B836,Historical!$B$7:$B$1403,0))=0,"n/a",((INDEX(Historical!$C$7:$C$1381,MATCH(B836,Historical!$B$7:$B$1403,0))/INDEX(Historical!$H$7:$H$1372,MATCH(B836,Historical!$B$7:$B$1403,0)))^(1/5)-1)*100)</f>
        <v>18.629876884052088</v>
      </c>
      <c r="V836" s="721" t="str">
        <f>IF(INDEX(Historical!$O$7:$O$1372,MATCH(B836,Historical!$B$7:$B$1403,0))=0,"n/a",((INDEX(Historical!$C$7:$C$1381,MATCH(B836,Historical!$B$7:$B$1403,0))/INDEX(Historical!$O$7:$O$1372,MATCH(B836,Historical!$B$7:$B$1403,0)))^(1/10)-1)*100)</f>
        <v>n/a</v>
      </c>
      <c r="W836" s="722" t="str">
        <f t="shared" si="210"/>
        <v>n/a</v>
      </c>
      <c r="X836" s="723">
        <f t="shared" si="211"/>
        <v>0.98570777164296763</v>
      </c>
      <c r="Y836" s="900"/>
      <c r="Z836" s="669">
        <f t="shared" si="212"/>
        <v>181.60583941605839</v>
      </c>
      <c r="AA836" s="910">
        <f t="shared" si="213"/>
        <v>9.5328467153284659</v>
      </c>
      <c r="AB836" s="911">
        <v>12</v>
      </c>
      <c r="AC836" s="889">
        <v>1.37</v>
      </c>
      <c r="AD836" s="889">
        <v>1.25</v>
      </c>
      <c r="AE836" s="889">
        <v>2.35</v>
      </c>
      <c r="AF836" s="889">
        <v>1.86</v>
      </c>
      <c r="AG836" s="889">
        <v>15.4</v>
      </c>
      <c r="AH836" s="889">
        <v>-1.9</v>
      </c>
      <c r="AI836" s="889">
        <v>45.07</v>
      </c>
      <c r="AJ836" s="889">
        <v>18.899999999999999</v>
      </c>
      <c r="AK836" s="889">
        <v>7.62</v>
      </c>
      <c r="AL836" s="902">
        <v>6060</v>
      </c>
      <c r="AM836" s="896">
        <v>0.1</v>
      </c>
      <c r="AN836" s="889">
        <v>2.4300000000000002</v>
      </c>
      <c r="AO836" s="762">
        <f t="shared" si="214"/>
        <v>28.147566156472472</v>
      </c>
      <c r="AP836" s="763">
        <f t="shared" si="215"/>
        <v>37.680412871800939</v>
      </c>
      <c r="AQ836" s="912">
        <f t="shared" si="216"/>
        <v>-11.227895045769776</v>
      </c>
      <c r="AR836" s="669">
        <f>INDEX(Historical!$C$7:$C$1381,MATCH(B836,Historical!$B$7:$B$1403,0))*IF(AH836="n/a",1.03,IF(AH836&lt;0,1.01,IF(AH836&gt;10,1.1,(1+AH836/100))))</f>
        <v>2.4750049999999999</v>
      </c>
      <c r="AS836" s="910">
        <f t="shared" si="217"/>
        <v>2.7225055</v>
      </c>
      <c r="AT836" s="910">
        <f t="shared" si="223"/>
        <v>2.9299604190999999</v>
      </c>
      <c r="AU836" s="910">
        <f t="shared" si="223"/>
        <v>3.1532234030354203</v>
      </c>
      <c r="AV836" s="910">
        <f t="shared" si="223"/>
        <v>3.3934990263467193</v>
      </c>
      <c r="AW836" s="669">
        <f t="shared" si="218"/>
        <v>14.67419334848214</v>
      </c>
      <c r="AX836" s="770">
        <f t="shared" si="219"/>
        <v>112.35982655805618</v>
      </c>
      <c r="AY836" s="959">
        <v>1.32</v>
      </c>
      <c r="AZ836" s="896">
        <v>4.6500000000000004</v>
      </c>
      <c r="BA836" s="896">
        <v>-63.470000000000006</v>
      </c>
      <c r="BB836" s="896">
        <v>-28.93</v>
      </c>
      <c r="BC836" s="896">
        <v>-44.51</v>
      </c>
      <c r="BD836" s="932"/>
      <c r="BE836" s="641">
        <v>2013</v>
      </c>
      <c r="BF836" s="922">
        <f t="shared" si="220"/>
        <v>0</v>
      </c>
      <c r="BG836" s="906">
        <v>4</v>
      </c>
    </row>
    <row r="837" spans="1:59" s="887" customFormat="1" ht="12.75" customHeight="1" x14ac:dyDescent="0.2">
      <c r="A837" s="887" t="s">
        <v>390</v>
      </c>
      <c r="B837" s="621" t="s">
        <v>391</v>
      </c>
      <c r="C837" s="957" t="s">
        <v>246</v>
      </c>
      <c r="D837" s="957" t="s">
        <v>4375</v>
      </c>
      <c r="E837" s="754">
        <v>38</v>
      </c>
      <c r="F837" s="1235">
        <v>69</v>
      </c>
      <c r="G837" s="1235" t="s">
        <v>106</v>
      </c>
      <c r="H837" s="1235" t="s">
        <v>106</v>
      </c>
      <c r="I837" s="889">
        <v>21.94</v>
      </c>
      <c r="J837" s="669">
        <f t="shared" si="207"/>
        <v>4.3755697356426611</v>
      </c>
      <c r="K837" s="901">
        <v>0.24</v>
      </c>
      <c r="L837" s="911">
        <v>4</v>
      </c>
      <c r="M837" s="660">
        <f t="shared" si="208"/>
        <v>0.96</v>
      </c>
      <c r="N837" s="894" t="s">
        <v>319</v>
      </c>
      <c r="O837" s="756">
        <v>0.23</v>
      </c>
      <c r="P837" s="885">
        <v>43615</v>
      </c>
      <c r="Q837" s="885">
        <v>43644</v>
      </c>
      <c r="R837" s="660">
        <f t="shared" si="209"/>
        <v>4.3478260869565135</v>
      </c>
      <c r="S837" s="721">
        <f>IF(INDEX(Historical!$D$7:$D$1379,MATCH(B837,Historical!$B$7:$B$1403,0))=0,"n/a",(INDEX(Historical!$C$7:$C$1381,MATCH(B837,Historical!$B$7:$B$1403,0))/INDEX(Historical!$D$7:$D$1379,MATCH(B837,Historical!$B$7:$B$1403,0))-1)*100)</f>
        <v>4.4444444444444287</v>
      </c>
      <c r="T837" s="721">
        <f>IF(INDEX(Historical!$F$7:$F$1372,MATCH(B837,Historical!$B$7:$B$1403,0))=0,"n/a",((INDEX(Historical!$C$7:$C$1381,MATCH(B837,Historical!$B$7:$B$1403,0))/INDEX(Historical!$F$7:$F$1372,MATCH(B837,Historical!$B$7:$B$1403,0)))^(1/3)-1)*100)</f>
        <v>4.2357239540065317</v>
      </c>
      <c r="U837" s="721">
        <f>IF(INDEX(Historical!$H$7:$H$1372,MATCH(B837,Historical!$B$7:$B$1403,0))=0,"n/a",((INDEX(Historical!$C$7:$C$1381,MATCH(B837,Historical!$B$7:$B$1403,0))/INDEX(Historical!$H$7:$H$1372,MATCH(B837,Historical!$B$7:$B$1403,0)))^(1/5)-1)*100)</f>
        <v>4.6196633116589947</v>
      </c>
      <c r="V837" s="721">
        <f>IF(INDEX(Historical!$O$7:$O$1372,MATCH(B837,Historical!$B$7:$B$1403,0))=0,"n/a",((INDEX(Historical!$C$7:$C$1381,MATCH(B837,Historical!$B$7:$B$1403,0))/INDEX(Historical!$O$7:$O$1372,MATCH(B837,Historical!$B$7:$B$1403,0)))^(1/10)-1)*100)</f>
        <v>4.9469897511769778</v>
      </c>
      <c r="W837" s="722">
        <f t="shared" si="210"/>
        <v>0.93383320847994356</v>
      </c>
      <c r="X837" s="723">
        <f t="shared" si="211"/>
        <v>9.2393266233179894</v>
      </c>
      <c r="Y837" s="677"/>
      <c r="Z837" s="669">
        <f t="shared" si="212"/>
        <v>52.459016393442617</v>
      </c>
      <c r="AA837" s="910">
        <f t="shared" si="213"/>
        <v>11.989071038251366</v>
      </c>
      <c r="AB837" s="911">
        <v>12</v>
      </c>
      <c r="AC837" s="889">
        <v>1.83</v>
      </c>
      <c r="AD837" s="889" t="s">
        <v>136</v>
      </c>
      <c r="AE837" s="889">
        <v>0.71</v>
      </c>
      <c r="AF837" s="889">
        <v>1.05</v>
      </c>
      <c r="AG837" s="889">
        <v>10.5</v>
      </c>
      <c r="AH837" s="889">
        <v>14.399999999999999</v>
      </c>
      <c r="AI837" s="889" t="s">
        <v>136</v>
      </c>
      <c r="AJ837" s="889">
        <v>0.5</v>
      </c>
      <c r="AK837" s="889" t="s">
        <v>136</v>
      </c>
      <c r="AL837" s="906">
        <v>218.74</v>
      </c>
      <c r="AM837" s="896">
        <v>10.9</v>
      </c>
      <c r="AN837" s="889">
        <v>0.08</v>
      </c>
      <c r="AO837" s="762">
        <f t="shared" si="214"/>
        <v>-2.993837990949709</v>
      </c>
      <c r="AP837" s="763">
        <f t="shared" si="215"/>
        <v>8.9952330473016566</v>
      </c>
      <c r="AQ837" s="912">
        <f t="shared" si="216"/>
        <v>-25.200937052322391</v>
      </c>
      <c r="AR837" s="669">
        <f>INDEX(Historical!$C$7:$C$1381,MATCH(B837,Historical!$B$7:$B$1403,0))*IF(AH837="n/a",1.03,IF(AH837&lt;0,1.01,IF(AH837&gt;10,1.1,(1+AH837/100))))</f>
        <v>1.034</v>
      </c>
      <c r="AS837" s="910">
        <f t="shared" si="217"/>
        <v>1.0650200000000001</v>
      </c>
      <c r="AT837" s="910">
        <f t="shared" si="223"/>
        <v>1.0969706000000001</v>
      </c>
      <c r="AU837" s="910">
        <f t="shared" si="223"/>
        <v>1.1298797180000002</v>
      </c>
      <c r="AV837" s="910">
        <f t="shared" si="223"/>
        <v>1.1637761095400003</v>
      </c>
      <c r="AW837" s="669">
        <f t="shared" si="218"/>
        <v>5.4896464275400012</v>
      </c>
      <c r="AX837" s="770">
        <f t="shared" si="219"/>
        <v>25.021177883044672</v>
      </c>
      <c r="AY837" s="959">
        <v>0.82</v>
      </c>
      <c r="AZ837" s="896">
        <v>1.06</v>
      </c>
      <c r="BA837" s="896">
        <v>-36.299999999999997</v>
      </c>
      <c r="BB837" s="896">
        <v>-9.5299999999999994</v>
      </c>
      <c r="BC837" s="896">
        <v>-11.86</v>
      </c>
      <c r="BD837" s="932"/>
      <c r="BE837" s="641">
        <v>1982</v>
      </c>
      <c r="BF837" s="922">
        <f t="shared" si="220"/>
        <v>3</v>
      </c>
      <c r="BG837" s="906">
        <v>7.7</v>
      </c>
    </row>
    <row r="838" spans="1:59" s="887" customFormat="1" ht="12.75" customHeight="1" x14ac:dyDescent="0.2">
      <c r="A838" s="895" t="s">
        <v>1790</v>
      </c>
      <c r="B838" s="621" t="s">
        <v>1791</v>
      </c>
      <c r="C838" s="957" t="s">
        <v>108</v>
      </c>
      <c r="D838" s="957" t="s">
        <v>4355</v>
      </c>
      <c r="E838" s="754">
        <v>9</v>
      </c>
      <c r="F838" s="1235">
        <v>496</v>
      </c>
      <c r="G838" s="1235" t="s">
        <v>115</v>
      </c>
      <c r="H838" s="1235" t="s">
        <v>115</v>
      </c>
      <c r="I838" s="898">
        <v>40.85</v>
      </c>
      <c r="J838" s="669">
        <f t="shared" si="207"/>
        <v>4.9938800489596087</v>
      </c>
      <c r="K838" s="901">
        <v>0.51</v>
      </c>
      <c r="L838" s="911">
        <v>4</v>
      </c>
      <c r="M838" s="660">
        <f t="shared" si="208"/>
        <v>2.04</v>
      </c>
      <c r="N838" s="894" t="s">
        <v>119</v>
      </c>
      <c r="O838" s="756">
        <v>0.45</v>
      </c>
      <c r="P838" s="885">
        <v>43685</v>
      </c>
      <c r="Q838" s="885">
        <v>43709</v>
      </c>
      <c r="R838" s="660">
        <f t="shared" si="209"/>
        <v>13.333333333333334</v>
      </c>
      <c r="S838" s="721">
        <f>IF(INDEX(Historical!$D$7:$D$1379,MATCH(B838,Historical!$B$7:$B$1403,0))=0,"n/a",(INDEX(Historical!$C$7:$C$1381,MATCH(B838,Historical!$B$7:$B$1403,0))/INDEX(Historical!$D$7:$D$1379,MATCH(B838,Historical!$B$7:$B$1403,0))-1)*100)</f>
        <v>17.073170731707311</v>
      </c>
      <c r="T838" s="721">
        <f>IF(INDEX(Historical!$F$7:$F$1372,MATCH(B838,Historical!$B$7:$B$1403,0))=0,"n/a",((INDEX(Historical!$C$7:$C$1381,MATCH(B838,Historical!$B$7:$B$1403,0))/INDEX(Historical!$F$7:$F$1372,MATCH(B838,Historical!$B$7:$B$1403,0)))^(1/3)-1)*100)</f>
        <v>8.2171765192749149</v>
      </c>
      <c r="U838" s="721">
        <f>IF(INDEX(Historical!$H$7:$H$1372,MATCH(B838,Historical!$B$7:$B$1403,0))=0,"n/a",((INDEX(Historical!$C$7:$C$1381,MATCH(B838,Historical!$B$7:$B$1403,0))/INDEX(Historical!$H$7:$H$1372,MATCH(B838,Historical!$B$7:$B$1403,0)))^(1/5)-1)*100)</f>
        <v>7.2984607999767359</v>
      </c>
      <c r="V838" s="721">
        <f>IF(INDEX(Historical!$O$7:$O$1372,MATCH(B838,Historical!$B$7:$B$1403,0))=0,"n/a",((INDEX(Historical!$C$7:$C$1381,MATCH(B838,Historical!$B$7:$B$1403,0))/INDEX(Historical!$O$7:$O$1372,MATCH(B838,Historical!$B$7:$B$1403,0)))^(1/10)-1)*100)</f>
        <v>14.633226106474972</v>
      </c>
      <c r="W838" s="722">
        <f t="shared" si="210"/>
        <v>0.49875951802229601</v>
      </c>
      <c r="X838" s="723">
        <f t="shared" si="211"/>
        <v>3.4754575237984455</v>
      </c>
      <c r="Y838" s="682"/>
      <c r="Z838" s="669">
        <f t="shared" si="212"/>
        <v>50.746268656716417</v>
      </c>
      <c r="AA838" s="910">
        <f t="shared" si="213"/>
        <v>10.161691542288558</v>
      </c>
      <c r="AB838" s="911">
        <v>12</v>
      </c>
      <c r="AC838" s="889">
        <v>4.0199999999999996</v>
      </c>
      <c r="AD838" s="889">
        <v>0.95</v>
      </c>
      <c r="AE838" s="889">
        <v>2.59</v>
      </c>
      <c r="AF838" s="889">
        <v>1.04</v>
      </c>
      <c r="AG838" s="889">
        <v>13</v>
      </c>
      <c r="AH838" s="889">
        <v>19.2</v>
      </c>
      <c r="AI838" s="889">
        <v>12.36</v>
      </c>
      <c r="AJ838" s="889">
        <v>2.1</v>
      </c>
      <c r="AK838" s="889">
        <v>10.68</v>
      </c>
      <c r="AL838" s="902">
        <v>171470</v>
      </c>
      <c r="AM838" s="896">
        <v>78.23</v>
      </c>
      <c r="AN838" s="889">
        <v>1.34</v>
      </c>
      <c r="AO838" s="762">
        <f t="shared" si="214"/>
        <v>2.1306493066477863</v>
      </c>
      <c r="AP838" s="763">
        <f t="shared" si="215"/>
        <v>12.292340848936345</v>
      </c>
      <c r="AQ838" s="912">
        <f t="shared" si="216"/>
        <v>-31.465631642121494</v>
      </c>
      <c r="AR838" s="669">
        <f>INDEX(Historical!$C$7:$C$1381,MATCH(B838,Historical!$B$7:$B$1403,0))*IF(AH838="n/a",1.03,IF(AH838&lt;0,1.01,IF(AH838&gt;10,1.1,(1+AH838/100))))</f>
        <v>2.1120000000000001</v>
      </c>
      <c r="AS838" s="910">
        <f t="shared" si="217"/>
        <v>2.3232000000000004</v>
      </c>
      <c r="AT838" s="910">
        <f t="shared" si="223"/>
        <v>2.5555200000000005</v>
      </c>
      <c r="AU838" s="910">
        <f t="shared" si="223"/>
        <v>2.8110720000000007</v>
      </c>
      <c r="AV838" s="910">
        <f t="shared" si="223"/>
        <v>3.0921792000000008</v>
      </c>
      <c r="AW838" s="669">
        <f t="shared" si="218"/>
        <v>12.893971200000001</v>
      </c>
      <c r="AX838" s="770">
        <f t="shared" si="219"/>
        <v>31.564188984088126</v>
      </c>
      <c r="AY838" s="959">
        <v>1.1000000000000001</v>
      </c>
      <c r="AZ838" s="896">
        <v>-3.7199999999999998</v>
      </c>
      <c r="BA838" s="896">
        <v>-25.39</v>
      </c>
      <c r="BB838" s="896">
        <v>-17.87</v>
      </c>
      <c r="BC838" s="896">
        <v>-16.400000000000002</v>
      </c>
      <c r="BD838" s="932"/>
      <c r="BE838" s="641">
        <v>2011</v>
      </c>
      <c r="BF838" s="922">
        <f t="shared" si="220"/>
        <v>0</v>
      </c>
      <c r="BG838" s="906">
        <v>1.2</v>
      </c>
    </row>
    <row r="839" spans="1:59" s="887" customFormat="1" ht="12.75" customHeight="1" x14ac:dyDescent="0.2">
      <c r="A839" s="887" t="s">
        <v>1805</v>
      </c>
      <c r="B839" s="621" t="s">
        <v>1806</v>
      </c>
      <c r="C839" s="957" t="s">
        <v>246</v>
      </c>
      <c r="D839" s="957" t="s">
        <v>4367</v>
      </c>
      <c r="E839" s="754">
        <v>9</v>
      </c>
      <c r="F839" s="1235">
        <v>479</v>
      </c>
      <c r="G839" s="1235" t="s">
        <v>115</v>
      </c>
      <c r="H839" s="1235" t="s">
        <v>115</v>
      </c>
      <c r="I839" s="898">
        <v>127.86</v>
      </c>
      <c r="J839" s="669">
        <f t="shared" ref="J839:J873" si="224">(M839/I839)*100</f>
        <v>3.7541060534960113</v>
      </c>
      <c r="K839" s="901">
        <v>1.2</v>
      </c>
      <c r="L839" s="911">
        <v>4</v>
      </c>
      <c r="M839" s="660">
        <f t="shared" ref="M839:M873" si="225">K839*L839</f>
        <v>4.8</v>
      </c>
      <c r="N839" s="894" t="s">
        <v>148</v>
      </c>
      <c r="O839" s="756">
        <v>1.1499999999999999</v>
      </c>
      <c r="P839" s="885">
        <v>43601</v>
      </c>
      <c r="Q839" s="885">
        <v>43631</v>
      </c>
      <c r="R839" s="660">
        <f t="shared" ref="R839:R873" si="226">(K839-O839)/O839*100</f>
        <v>4.3478260869565259</v>
      </c>
      <c r="S839" s="721">
        <f>IF(INDEX(Historical!$D$7:$D$1379,MATCH(B839,Historical!$B$7:$B$1403,0))=0,"n/a",(INDEX(Historical!$C$7:$C$1381,MATCH(B839,Historical!$B$7:$B$1403,0))/INDEX(Historical!$D$7:$D$1379,MATCH(B839,Historical!$B$7:$B$1403,0))-1)*100)</f>
        <v>4.3956043956044022</v>
      </c>
      <c r="T839" s="721">
        <f>IF(INDEX(Historical!$F$7:$F$1372,MATCH(B839,Historical!$B$7:$B$1403,0))=0,"n/a",((INDEX(Historical!$C$7:$C$1381,MATCH(B839,Historical!$B$7:$B$1403,0))/INDEX(Historical!$F$7:$F$1372,MATCH(B839,Historical!$B$7:$B$1403,0)))^(1/3)-1)*100)</f>
        <v>6.7930526473439112</v>
      </c>
      <c r="U839" s="721">
        <f>IF(INDEX(Historical!$H$7:$H$1372,MATCH(B839,Historical!$B$7:$B$1403,0))=0,"n/a",((INDEX(Historical!$C$7:$C$1381,MATCH(B839,Historical!$B$7:$B$1403,0))/INDEX(Historical!$H$7:$H$1372,MATCH(B839,Historical!$B$7:$B$1403,0)))^(1/5)-1)*100)</f>
        <v>10.563340590814718</v>
      </c>
      <c r="V839" s="721">
        <f>IF(INDEX(Historical!$O$7:$O$1372,MATCH(B839,Historical!$B$7:$B$1403,0))=0,"n/a",((INDEX(Historical!$C$7:$C$1381,MATCH(B839,Historical!$B$7:$B$1403,0))/INDEX(Historical!$O$7:$O$1372,MATCH(B839,Historical!$B$7:$B$1403,0)))^(1/10)-1)*100)</f>
        <v>10.692071838729845</v>
      </c>
      <c r="W839" s="722">
        <f t="shared" ref="W839:W873" si="227">IF(OR(U839&lt;=0,U839="n/a",V839&lt;=0,V839="n/a"),"n/a",U839/V839)</f>
        <v>0.98796012130700206</v>
      </c>
      <c r="X839" s="723">
        <f t="shared" ref="X839:X873" si="228">IF(OR(AJ839&lt;=0,AJ839="n/a",U839&lt;=0,U839="n/a"),"n/a",U839/AJ839)</f>
        <v>0.55596529425340624</v>
      </c>
      <c r="Y839" s="682"/>
      <c r="Z839" s="669">
        <f t="shared" ref="Z839:Z873" si="229">IF(OR(AC839&lt;0.01,AC839="n/a"),"n/a",M839/AC839*100)</f>
        <v>24.628014366341716</v>
      </c>
      <c r="AA839" s="910">
        <f t="shared" ref="AA839:AA873" si="230">IF(OR(AC839&lt;0.01,AC839="n/a"),"n/a",I839/AC839)</f>
        <v>6.5602873268342741</v>
      </c>
      <c r="AB839" s="911">
        <v>12</v>
      </c>
      <c r="AC839" s="889">
        <v>19.489999999999998</v>
      </c>
      <c r="AD839" s="889">
        <v>1.4</v>
      </c>
      <c r="AE839" s="889">
        <v>0.4</v>
      </c>
      <c r="AF839" s="889">
        <v>2.54</v>
      </c>
      <c r="AG839" s="889">
        <v>40.200000000000003</v>
      </c>
      <c r="AH839" s="889">
        <v>765.2</v>
      </c>
      <c r="AI839" s="889">
        <v>9.16</v>
      </c>
      <c r="AJ839" s="889">
        <v>19</v>
      </c>
      <c r="AK839" s="889">
        <v>4.7</v>
      </c>
      <c r="AL839" s="902">
        <v>8130.0000000000009</v>
      </c>
      <c r="AM839" s="896">
        <v>0.1</v>
      </c>
      <c r="AN839" s="889">
        <v>1.56</v>
      </c>
      <c r="AO839" s="762">
        <f t="shared" ref="AO839:AO873" si="231">IF(U839="n/a","n/a",IF(AA839&lt;0,"n/a",IF(AA839="n/a","n/a",J839+U839-AA839)))</f>
        <v>7.7571593174764555</v>
      </c>
      <c r="AP839" s="763">
        <f t="shared" ref="AP839:AP873" si="232">IF(U839="n/a","n/a",J839+U839)</f>
        <v>14.31744664431073</v>
      </c>
      <c r="AQ839" s="912">
        <f t="shared" ref="AQ839:AQ873" si="233">IF(OR(AC839&lt;0.01,AF839="n/a"),"n/a",(I839/SQRT(22.5*AC839*(I839/AF839))-1)*100)</f>
        <v>-13.942836026384153</v>
      </c>
      <c r="AR839" s="669">
        <f>INDEX(Historical!$C$7:$C$1381,MATCH(B839,Historical!$B$7:$B$1403,0))*IF(AH839="n/a",1.03,IF(AH839&lt;0,1.01,IF(AH839&gt;10,1.1,(1+AH839/100))))</f>
        <v>5.2250000000000005</v>
      </c>
      <c r="AS839" s="910">
        <f t="shared" ref="AS839:AS873" si="234">IF($AI839="n/a",1.03*AR839,IF($AI839&lt;0,1.01*AR839,IF($AI839&gt;10,1.1*AR839,(1+$AI839/100)*AR839)))</f>
        <v>5.7036100000000003</v>
      </c>
      <c r="AT839" s="910">
        <f t="shared" si="223"/>
        <v>5.9716796700000003</v>
      </c>
      <c r="AU839" s="910">
        <f t="shared" si="223"/>
        <v>6.2523486144899998</v>
      </c>
      <c r="AV839" s="910">
        <f t="shared" si="223"/>
        <v>6.5462089993710295</v>
      </c>
      <c r="AW839" s="669">
        <f t="shared" ref="AW839:AW873" si="235">SUM(AR839:AV839)</f>
        <v>29.698847283861028</v>
      </c>
      <c r="AX839" s="770">
        <f t="shared" ref="AX839:AX873" si="236">AW839/I839*100</f>
        <v>23.227629660457552</v>
      </c>
      <c r="AY839" s="959">
        <v>1.78</v>
      </c>
      <c r="AZ839" s="896">
        <v>12.16</v>
      </c>
      <c r="BA839" s="896">
        <v>-21.87</v>
      </c>
      <c r="BB839" s="896">
        <v>-13.850000000000001</v>
      </c>
      <c r="BC839" s="896">
        <v>-11.81</v>
      </c>
      <c r="BD839" s="932"/>
      <c r="BE839" s="641">
        <v>2011</v>
      </c>
      <c r="BF839" s="922">
        <f t="shared" ref="BF839:BF873" si="237">IF(BE839&gt;2008,0,IF(BE839&gt;2001,1,IF(BE839&gt;1990,2,IF(BE839&gt;1980,3,IF(BE839&gt;1973,4,IF(BE839&gt;1970,5,IF(BE839&gt;1960,6,IF(BE839&gt;1958,7,IF(BE839&gt;1953,8,9)))))))))</f>
        <v>0</v>
      </c>
      <c r="BG839" s="906">
        <v>6.2</v>
      </c>
    </row>
    <row r="840" spans="1:59" s="887" customFormat="1" ht="12.75" customHeight="1" x14ac:dyDescent="0.2">
      <c r="A840" s="904" t="s">
        <v>1812</v>
      </c>
      <c r="B840" s="621" t="s">
        <v>1813</v>
      </c>
      <c r="C840" s="957" t="s">
        <v>246</v>
      </c>
      <c r="D840" s="957" t="s">
        <v>4333</v>
      </c>
      <c r="E840" s="754">
        <v>10</v>
      </c>
      <c r="F840" s="1235">
        <v>353</v>
      </c>
      <c r="G840" s="1235" t="s">
        <v>106</v>
      </c>
      <c r="H840" s="1235" t="s">
        <v>106</v>
      </c>
      <c r="I840" s="898">
        <v>200</v>
      </c>
      <c r="J840" s="669">
        <f t="shared" si="224"/>
        <v>0.5</v>
      </c>
      <c r="K840" s="901">
        <v>0.25</v>
      </c>
      <c r="L840" s="911">
        <v>4</v>
      </c>
      <c r="M840" s="660">
        <f t="shared" si="225"/>
        <v>1</v>
      </c>
      <c r="N840" s="894" t="s">
        <v>119</v>
      </c>
      <c r="O840" s="756">
        <v>0.15</v>
      </c>
      <c r="P840" s="885">
        <v>43592</v>
      </c>
      <c r="Q840" s="885">
        <v>43619</v>
      </c>
      <c r="R840" s="660">
        <f t="shared" si="226"/>
        <v>66.666666666666671</v>
      </c>
      <c r="S840" s="721">
        <f>IF(INDEX(Historical!$D$7:$D$1379,MATCH(B840,Historical!$B$7:$B$1403,0))=0,"n/a",(INDEX(Historical!$C$7:$C$1381,MATCH(B840,Historical!$B$7:$B$1403,0))/INDEX(Historical!$D$7:$D$1379,MATCH(B840,Historical!$B$7:$B$1403,0))-1)*100)</f>
        <v>60.714285714285701</v>
      </c>
      <c r="T840" s="721">
        <f>IF(INDEX(Historical!$F$7:$F$1372,MATCH(B840,Historical!$B$7:$B$1403,0))=0,"n/a",((INDEX(Historical!$C$7:$C$1381,MATCH(B840,Historical!$B$7:$B$1403,0))/INDEX(Historical!$F$7:$F$1372,MATCH(B840,Historical!$B$7:$B$1403,0)))^(1/3)-1)*100)</f>
        <v>34.486986343468452</v>
      </c>
      <c r="U840" s="721">
        <f>IF(INDEX(Historical!$H$7:$H$1372,MATCH(B840,Historical!$B$7:$B$1403,0))=0,"n/a",((INDEX(Historical!$C$7:$C$1381,MATCH(B840,Historical!$B$7:$B$1403,0))/INDEX(Historical!$H$7:$H$1372,MATCH(B840,Historical!$B$7:$B$1403,0)))^(1/5)-1)*100)</f>
        <v>31.372037221212711</v>
      </c>
      <c r="V840" s="721" t="str">
        <f>IF(INDEX(Historical!$O$7:$O$1372,MATCH(B840,Historical!$B$7:$B$1403,0))=0,"n/a",((INDEX(Historical!$C$7:$C$1381,MATCH(B840,Historical!$B$7:$B$1403,0))/INDEX(Historical!$O$7:$O$1372,MATCH(B840,Historical!$B$7:$B$1403,0)))^(1/10)-1)*100)</f>
        <v>n/a</v>
      </c>
      <c r="W840" s="722" t="str">
        <f t="shared" si="227"/>
        <v>n/a</v>
      </c>
      <c r="X840" s="723">
        <f t="shared" si="228"/>
        <v>1.9730841019630636</v>
      </c>
      <c r="Y840" s="899"/>
      <c r="Z840" s="669">
        <f t="shared" si="229"/>
        <v>13.157894736842104</v>
      </c>
      <c r="AA840" s="910">
        <f t="shared" si="230"/>
        <v>26.315789473684212</v>
      </c>
      <c r="AB840" s="911">
        <v>12</v>
      </c>
      <c r="AC840" s="889">
        <v>7.6</v>
      </c>
      <c r="AD840" s="889" t="s">
        <v>136</v>
      </c>
      <c r="AE840" s="889">
        <v>10.57</v>
      </c>
      <c r="AF840" s="891" t="s">
        <v>136</v>
      </c>
      <c r="AG840" s="892">
        <v>-289.8</v>
      </c>
      <c r="AH840" s="889">
        <v>36.5</v>
      </c>
      <c r="AI840" s="889" t="s">
        <v>136</v>
      </c>
      <c r="AJ840" s="889">
        <v>15.9</v>
      </c>
      <c r="AK840" s="889" t="s">
        <v>136</v>
      </c>
      <c r="AL840" s="902">
        <v>766</v>
      </c>
      <c r="AM840" s="896">
        <v>10.199999999999999</v>
      </c>
      <c r="AN840" s="889" t="s">
        <v>136</v>
      </c>
      <c r="AO840" s="762">
        <f t="shared" si="231"/>
        <v>5.5562477475284986</v>
      </c>
      <c r="AP840" s="763">
        <f t="shared" si="232"/>
        <v>31.872037221212711</v>
      </c>
      <c r="AQ840" s="912" t="str">
        <f t="shared" si="233"/>
        <v>n/a</v>
      </c>
      <c r="AR840" s="669">
        <f>INDEX(Historical!$C$7:$C$1381,MATCH(B840,Historical!$B$7:$B$1403,0))*IF(AH840="n/a",1.03,IF(AH840&lt;0,1.01,IF(AH840&gt;10,1.1,(1+AH840/100))))</f>
        <v>0.9900000000000001</v>
      </c>
      <c r="AS840" s="910">
        <f t="shared" si="234"/>
        <v>1.0197000000000001</v>
      </c>
      <c r="AT840" s="910">
        <f t="shared" si="223"/>
        <v>1.0502910000000001</v>
      </c>
      <c r="AU840" s="910">
        <f t="shared" si="223"/>
        <v>1.0817997300000002</v>
      </c>
      <c r="AV840" s="910">
        <f t="shared" si="223"/>
        <v>1.1142537219000002</v>
      </c>
      <c r="AW840" s="669">
        <f t="shared" si="235"/>
        <v>5.2560444519000002</v>
      </c>
      <c r="AX840" s="770">
        <f t="shared" si="236"/>
        <v>2.6280222259500001</v>
      </c>
      <c r="AY840" s="959">
        <v>0.26</v>
      </c>
      <c r="AZ840" s="896">
        <v>26.340000000000003</v>
      </c>
      <c r="BA840" s="896">
        <v>-6.98</v>
      </c>
      <c r="BB840" s="896">
        <v>0.13999999999999999</v>
      </c>
      <c r="BC840" s="896">
        <v>11.129999999999999</v>
      </c>
      <c r="BD840" s="932"/>
      <c r="BE840" s="641">
        <v>2010</v>
      </c>
      <c r="BF840" s="922">
        <f t="shared" si="237"/>
        <v>0</v>
      </c>
      <c r="BG840" s="906">
        <v>66.600000000000009</v>
      </c>
    </row>
    <row r="841" spans="1:59" s="887" customFormat="1" x14ac:dyDescent="0.2">
      <c r="A841" s="895" t="s">
        <v>859</v>
      </c>
      <c r="B841" s="621" t="s">
        <v>860</v>
      </c>
      <c r="C841" s="957" t="s">
        <v>123</v>
      </c>
      <c r="D841" s="957" t="s">
        <v>4188</v>
      </c>
      <c r="E841" s="754">
        <v>16</v>
      </c>
      <c r="F841" s="1235">
        <v>239</v>
      </c>
      <c r="G841" s="1115" t="s">
        <v>106</v>
      </c>
      <c r="H841" s="1115" t="s">
        <v>106</v>
      </c>
      <c r="I841" s="898">
        <v>55.87</v>
      </c>
      <c r="J841" s="669">
        <f t="shared" si="224"/>
        <v>1.8793628065151244</v>
      </c>
      <c r="K841" s="901">
        <v>0.26250000000000001</v>
      </c>
      <c r="L841" s="911">
        <v>4</v>
      </c>
      <c r="M841" s="660">
        <f t="shared" si="225"/>
        <v>1.05</v>
      </c>
      <c r="N841" s="894" t="s">
        <v>379</v>
      </c>
      <c r="O841" s="756">
        <v>0.25</v>
      </c>
      <c r="P841" s="885">
        <v>43703</v>
      </c>
      <c r="Q841" s="885">
        <v>43719</v>
      </c>
      <c r="R841" s="660">
        <f t="shared" si="226"/>
        <v>5.0000000000000044</v>
      </c>
      <c r="S841" s="721">
        <f>IF(INDEX(Historical!$D$7:$D$1379,MATCH(B841,Historical!$B$7:$B$1403,0))=0,"n/a",(INDEX(Historical!$C$7:$C$1381,MATCH(B841,Historical!$B$7:$B$1403,0))/INDEX(Historical!$D$7:$D$1379,MATCH(B841,Historical!$B$7:$B$1403,0))-1)*100)</f>
        <v>11.413043478260864</v>
      </c>
      <c r="T841" s="721">
        <f>IF(INDEX(Historical!$F$7:$F$1372,MATCH(B841,Historical!$B$7:$B$1403,0))=0,"n/a",((INDEX(Historical!$C$7:$C$1381,MATCH(B841,Historical!$B$7:$B$1403,0))/INDEX(Historical!$F$7:$F$1372,MATCH(B841,Historical!$B$7:$B$1403,0)))^(1/3)-1)*100)</f>
        <v>11.2614545368112</v>
      </c>
      <c r="U841" s="721">
        <f>IF(INDEX(Historical!$H$7:$H$1372,MATCH(B841,Historical!$B$7:$B$1403,0))=0,"n/a",((INDEX(Historical!$C$7:$C$1381,MATCH(B841,Historical!$B$7:$B$1403,0))/INDEX(Historical!$H$7:$H$1372,MATCH(B841,Historical!$B$7:$B$1403,0)))^(1/5)-1)*100)</f>
        <v>11.985082981125327</v>
      </c>
      <c r="V841" s="721">
        <f>IF(INDEX(Historical!$O$7:$O$1372,MATCH(B841,Historical!$B$7:$B$1403,0))=0,"n/a",((INDEX(Historical!$C$7:$C$1381,MATCH(B841,Historical!$B$7:$B$1403,0))/INDEX(Historical!$O$7:$O$1372,MATCH(B841,Historical!$B$7:$B$1403,0)))^(1/10)-1)*100)</f>
        <v>25.006650334876479</v>
      </c>
      <c r="W841" s="722">
        <f t="shared" si="227"/>
        <v>0.47927582545551389</v>
      </c>
      <c r="X841" s="723" t="str">
        <f t="shared" si="228"/>
        <v>n/a</v>
      </c>
      <c r="Y841" s="900"/>
      <c r="Z841" s="669">
        <f t="shared" si="229"/>
        <v>32.307692307692307</v>
      </c>
      <c r="AA841" s="910">
        <f t="shared" si="230"/>
        <v>17.190769230769231</v>
      </c>
      <c r="AB841" s="911">
        <v>12</v>
      </c>
      <c r="AC841" s="889">
        <v>3.25</v>
      </c>
      <c r="AD841" s="889">
        <v>1.1599999999999999</v>
      </c>
      <c r="AE841" s="889">
        <v>0.9</v>
      </c>
      <c r="AF841" s="889">
        <v>1.22</v>
      </c>
      <c r="AG841" s="889">
        <v>7.3</v>
      </c>
      <c r="AH841" s="889">
        <v>-57.3</v>
      </c>
      <c r="AI841" s="889">
        <v>20.48</v>
      </c>
      <c r="AJ841" s="889">
        <v>-8.5</v>
      </c>
      <c r="AK841" s="889">
        <v>14.87</v>
      </c>
      <c r="AL841" s="902">
        <v>7310</v>
      </c>
      <c r="AM841" s="896">
        <v>0.1</v>
      </c>
      <c r="AN841" s="889">
        <v>0</v>
      </c>
      <c r="AO841" s="762">
        <f t="shared" si="231"/>
        <v>-3.3263234431287785</v>
      </c>
      <c r="AP841" s="763">
        <f t="shared" si="232"/>
        <v>13.864445787640452</v>
      </c>
      <c r="AQ841" s="912">
        <f t="shared" si="233"/>
        <v>-3.4535495524714133</v>
      </c>
      <c r="AR841" s="669">
        <f>INDEX(Historical!$C$7:$C$1381,MATCH(B841,Historical!$B$7:$B$1403,0))*IF(AH841="n/a",1.03,IF(AH841&lt;0,1.01,IF(AH841&gt;10,1.1,(1+AH841/100))))</f>
        <v>1.03525</v>
      </c>
      <c r="AS841" s="910">
        <f t="shared" si="234"/>
        <v>1.1387750000000001</v>
      </c>
      <c r="AT841" s="910">
        <f t="shared" si="223"/>
        <v>1.2526525000000002</v>
      </c>
      <c r="AU841" s="910">
        <f t="shared" si="223"/>
        <v>1.3779177500000004</v>
      </c>
      <c r="AV841" s="910">
        <f t="shared" si="223"/>
        <v>1.5157095250000006</v>
      </c>
      <c r="AW841" s="669">
        <f t="shared" si="235"/>
        <v>6.3203047750000003</v>
      </c>
      <c r="AX841" s="770">
        <f t="shared" si="236"/>
        <v>11.31251973330947</v>
      </c>
      <c r="AY841" s="959">
        <v>1.63</v>
      </c>
      <c r="AZ841" s="896">
        <v>6.68</v>
      </c>
      <c r="BA841" s="896">
        <v>-28.449999999999996</v>
      </c>
      <c r="BB841" s="896">
        <v>-15.45</v>
      </c>
      <c r="BC841" s="896">
        <v>-14.29</v>
      </c>
      <c r="BD841" s="932"/>
      <c r="BE841" s="641">
        <v>2004</v>
      </c>
      <c r="BF841" s="922">
        <f t="shared" si="237"/>
        <v>1</v>
      </c>
      <c r="BG841" s="906">
        <v>3.3000000000000003</v>
      </c>
    </row>
    <row r="842" spans="1:59" s="887" customFormat="1" ht="12.75" customHeight="1" x14ac:dyDescent="0.2">
      <c r="A842" s="895" t="s">
        <v>3927</v>
      </c>
      <c r="B842" s="621" t="s">
        <v>3928</v>
      </c>
      <c r="C842" s="957" t="s">
        <v>123</v>
      </c>
      <c r="D842" s="957" t="s">
        <v>4188</v>
      </c>
      <c r="E842" s="754">
        <v>7</v>
      </c>
      <c r="F842" s="1235">
        <v>712</v>
      </c>
      <c r="G842" s="1158" t="s">
        <v>106</v>
      </c>
      <c r="H842" s="1158" t="s">
        <v>106</v>
      </c>
      <c r="I842" s="898">
        <v>20.67</v>
      </c>
      <c r="J842" s="669">
        <f t="shared" si="224"/>
        <v>9.1223996129656495</v>
      </c>
      <c r="K842" s="901">
        <v>0.47139999999999999</v>
      </c>
      <c r="L842" s="911">
        <v>4</v>
      </c>
      <c r="M842" s="660">
        <f t="shared" si="225"/>
        <v>1.8855999999999999</v>
      </c>
      <c r="N842" s="894" t="s">
        <v>644</v>
      </c>
      <c r="O842" s="756">
        <v>0.46460000000000001</v>
      </c>
      <c r="P842" s="1196">
        <v>43861</v>
      </c>
      <c r="Q842" s="1196">
        <v>43878</v>
      </c>
      <c r="R842" s="660">
        <f t="shared" si="226"/>
        <v>1.4636246233318926</v>
      </c>
      <c r="S842" s="721">
        <f>IF(INDEX(Historical!$D$7:$D$1379,MATCH(B842,Historical!$B$7:$B$1403,0))=0,"n/a",(INDEX(Historical!$C$7:$C$1381,MATCH(B842,Historical!$B$7:$B$1403,0))/INDEX(Historical!$D$7:$D$1379,MATCH(B842,Historical!$B$7:$B$1403,0))-1)*100)</f>
        <v>11.596628238502538</v>
      </c>
      <c r="T842" s="721">
        <f>IF(INDEX(Historical!$F$7:$F$1372,MATCH(B842,Historical!$B$7:$B$1403,0))=0,"n/a",((INDEX(Historical!$C$7:$C$1381,MATCH(B842,Historical!$B$7:$B$1403,0))/INDEX(Historical!$F$7:$F$1372,MATCH(B842,Historical!$B$7:$B$1403,0)))^(1/3)-1)*100)</f>
        <v>11.870965355719587</v>
      </c>
      <c r="U842" s="721">
        <f>IF(INDEX(Historical!$H$7:$H$1372,MATCH(B842,Historical!$B$7:$B$1403,0))=0,"n/a",((INDEX(Historical!$C$7:$C$1381,MATCH(B842,Historical!$B$7:$B$1403,0))/INDEX(Historical!$H$7:$H$1372,MATCH(B842,Historical!$B$7:$B$1403,0)))^(1/5)-1)*100)</f>
        <v>60.245081029647231</v>
      </c>
      <c r="V842" s="721" t="str">
        <f>IF(INDEX(Historical!$O$7:$O$1372,MATCH(B842,Historical!$B$7:$B$1403,0))=0,"n/a",((INDEX(Historical!$C$7:$C$1381,MATCH(B842,Historical!$B$7:$B$1403,0))/INDEX(Historical!$O$7:$O$1372,MATCH(B842,Historical!$B$7:$B$1403,0)))^(1/10)-1)*100)</f>
        <v>n/a</v>
      </c>
      <c r="W842" s="722" t="str">
        <f t="shared" si="227"/>
        <v>n/a</v>
      </c>
      <c r="X842" s="723" t="str">
        <f t="shared" si="228"/>
        <v>n/a</v>
      </c>
      <c r="Y842" s="900"/>
      <c r="Z842" s="669">
        <f t="shared" si="229"/>
        <v>106.53107344632768</v>
      </c>
      <c r="AA842" s="910">
        <f t="shared" si="230"/>
        <v>11.677966101694915</v>
      </c>
      <c r="AB842" s="911">
        <v>12</v>
      </c>
      <c r="AC842" s="889">
        <v>1.77</v>
      </c>
      <c r="AD842" s="889">
        <v>1.2</v>
      </c>
      <c r="AE842" s="889">
        <v>0.66</v>
      </c>
      <c r="AF842" s="889">
        <v>1.4</v>
      </c>
      <c r="AG842" s="889">
        <v>10.5</v>
      </c>
      <c r="AH842" s="889">
        <v>-10.7</v>
      </c>
      <c r="AI842" s="889">
        <v>10.24</v>
      </c>
      <c r="AJ842" s="889">
        <v>-41.099999999999994</v>
      </c>
      <c r="AK842" s="889">
        <v>9.7900000000000009</v>
      </c>
      <c r="AL842" s="902">
        <v>718.08</v>
      </c>
      <c r="AM842" s="896">
        <v>41.17</v>
      </c>
      <c r="AN842" s="889">
        <v>0.77</v>
      </c>
      <c r="AO842" s="762">
        <f t="shared" si="231"/>
        <v>57.689514540917962</v>
      </c>
      <c r="AP842" s="763">
        <f t="shared" si="232"/>
        <v>69.367480642612875</v>
      </c>
      <c r="AQ842" s="912">
        <f t="shared" si="233"/>
        <v>-14.757463559368478</v>
      </c>
      <c r="AR842" s="669">
        <f>INDEX(Historical!$C$7:$C$1381,MATCH(B842,Historical!$B$7:$B$1403,0))*IF(AH842="n/a",1.03,IF(AH842&lt;0,1.01,IF(AH842&gt;10,1.1,(1+AH842/100))))</f>
        <v>1.818505</v>
      </c>
      <c r="AS842" s="910">
        <f t="shared" si="234"/>
        <v>2.0003555000000004</v>
      </c>
      <c r="AT842" s="910">
        <f t="shared" si="223"/>
        <v>2.1961903034500008</v>
      </c>
      <c r="AU842" s="910">
        <f t="shared" si="223"/>
        <v>2.4111973341577562</v>
      </c>
      <c r="AV842" s="910">
        <f t="shared" si="223"/>
        <v>2.6472535531718009</v>
      </c>
      <c r="AW842" s="669">
        <f t="shared" si="235"/>
        <v>11.073501690779558</v>
      </c>
      <c r="AX842" s="770">
        <f t="shared" si="236"/>
        <v>53.572819016833847</v>
      </c>
      <c r="AY842" s="959">
        <v>0.61</v>
      </c>
      <c r="AZ842" s="896">
        <v>-1.34</v>
      </c>
      <c r="BA842" s="896">
        <v>-21.94</v>
      </c>
      <c r="BB842" s="896">
        <v>-12.709999999999999</v>
      </c>
      <c r="BC842" s="896">
        <v>-10.38</v>
      </c>
      <c r="BD842" s="932"/>
      <c r="BE842" s="641">
        <v>2014</v>
      </c>
      <c r="BF842" s="922">
        <f t="shared" si="237"/>
        <v>0</v>
      </c>
      <c r="BG842" s="906">
        <v>3.5999999999999996</v>
      </c>
    </row>
    <row r="843" spans="1:59" s="887" customFormat="1" ht="12.75" customHeight="1" x14ac:dyDescent="0.2">
      <c r="A843" s="905" t="s">
        <v>1810</v>
      </c>
      <c r="B843" s="621" t="s">
        <v>1811</v>
      </c>
      <c r="C843" s="957" t="s">
        <v>108</v>
      </c>
      <c r="D843" s="957" t="s">
        <v>118</v>
      </c>
      <c r="E843" s="754">
        <v>9</v>
      </c>
      <c r="F843" s="1235">
        <v>551</v>
      </c>
      <c r="G843" s="1191" t="s">
        <v>106</v>
      </c>
      <c r="H843" s="1191" t="s">
        <v>106</v>
      </c>
      <c r="I843" s="898">
        <v>189.25</v>
      </c>
      <c r="J843" s="669">
        <f t="shared" si="224"/>
        <v>1.4372523117569354</v>
      </c>
      <c r="K843" s="901">
        <v>0.68</v>
      </c>
      <c r="L843" s="911">
        <v>4</v>
      </c>
      <c r="M843" s="660">
        <f t="shared" si="225"/>
        <v>2.72</v>
      </c>
      <c r="N843" s="894" t="s">
        <v>219</v>
      </c>
      <c r="O843" s="756">
        <v>0.65</v>
      </c>
      <c r="P843" s="885">
        <v>43920</v>
      </c>
      <c r="Q843" s="885">
        <v>43936</v>
      </c>
      <c r="R843" s="660">
        <f t="shared" si="226"/>
        <v>4.6153846153846194</v>
      </c>
      <c r="S843" s="721">
        <f>IF(INDEX(Historical!$D$7:$D$1379,MATCH(B843,Historical!$B$7:$B$1403,0))=0,"n/a",(INDEX(Historical!$C$7:$C$1381,MATCH(B843,Historical!$B$7:$B$1403,0))/INDEX(Historical!$D$7:$D$1379,MATCH(B843,Historical!$B$7:$B$1403,0))-1)*100)</f>
        <v>9.4420600858368999</v>
      </c>
      <c r="T843" s="721">
        <f>IF(INDEX(Historical!$F$7:$F$1372,MATCH(B843,Historical!$B$7:$B$1403,0))=0,"n/a",((INDEX(Historical!$C$7:$C$1381,MATCH(B843,Historical!$B$7:$B$1403,0))/INDEX(Historical!$F$7:$F$1372,MATCH(B843,Historical!$B$7:$B$1403,0)))^(1/3)-1)*100)</f>
        <v>13.370669304847693</v>
      </c>
      <c r="U843" s="721">
        <f>IF(INDEX(Historical!$H$7:$H$1372,MATCH(B843,Historical!$B$7:$B$1403,0))=0,"n/a",((INDEX(Historical!$C$7:$C$1381,MATCH(B843,Historical!$B$7:$B$1403,0))/INDEX(Historical!$H$7:$H$1372,MATCH(B843,Historical!$B$7:$B$1403,0)))^(1/5)-1)*100)</f>
        <v>16.662595574016503</v>
      </c>
      <c r="V843" s="721">
        <f>IF(INDEX(Historical!$O$7:$O$1372,MATCH(B843,Historical!$B$7:$B$1403,0))=0,"n/a",((INDEX(Historical!$C$7:$C$1381,MATCH(B843,Historical!$B$7:$B$1403,0))/INDEX(Historical!$O$7:$O$1372,MATCH(B843,Historical!$B$7:$B$1403,0)))^(1/10)-1)*100)</f>
        <v>9.3832150176213158</v>
      </c>
      <c r="W843" s="722">
        <f t="shared" si="227"/>
        <v>1.7757874611979787</v>
      </c>
      <c r="X843" s="723" t="str">
        <f t="shared" si="228"/>
        <v>n/a</v>
      </c>
      <c r="Y843" s="900" t="s">
        <v>805</v>
      </c>
      <c r="Z843" s="669">
        <f t="shared" si="229"/>
        <v>33.872976338729771</v>
      </c>
      <c r="AA843" s="910">
        <f t="shared" si="230"/>
        <v>23.567870485678707</v>
      </c>
      <c r="AB843" s="911">
        <v>12</v>
      </c>
      <c r="AC843" s="889">
        <v>8.0299999999999994</v>
      </c>
      <c r="AD843" s="889">
        <v>2.5</v>
      </c>
      <c r="AE843" s="889">
        <v>2.71</v>
      </c>
      <c r="AF843" s="889">
        <v>2.4900000000000002</v>
      </c>
      <c r="AG843" s="889">
        <v>8.5</v>
      </c>
      <c r="AH843" s="889">
        <v>12.2</v>
      </c>
      <c r="AI843" s="889">
        <v>9.379999999999999</v>
      </c>
      <c r="AJ843" s="889">
        <v>-0.5</v>
      </c>
      <c r="AK843" s="889">
        <v>9.41</v>
      </c>
      <c r="AL843" s="902">
        <v>24480</v>
      </c>
      <c r="AM843" s="896">
        <v>0.4</v>
      </c>
      <c r="AN843" s="889">
        <v>0.6</v>
      </c>
      <c r="AO843" s="762">
        <f t="shared" si="231"/>
        <v>-5.4680225999052681</v>
      </c>
      <c r="AP843" s="763">
        <f t="shared" si="232"/>
        <v>18.099847885773439</v>
      </c>
      <c r="AQ843" s="912">
        <f t="shared" si="233"/>
        <v>61.498534577926669</v>
      </c>
      <c r="AR843" s="669">
        <f>INDEX(Historical!$C$7:$C$1381,MATCH(B843,Historical!$B$7:$B$1403,0))*IF(AH843="n/a",1.03,IF(AH843&lt;0,1.01,IF(AH843&gt;10,1.1,(1+AH843/100))))</f>
        <v>2.8050000000000002</v>
      </c>
      <c r="AS843" s="910">
        <f t="shared" si="234"/>
        <v>3.0681089999999998</v>
      </c>
      <c r="AT843" s="910">
        <f t="shared" si="223"/>
        <v>3.3568180568999999</v>
      </c>
      <c r="AU843" s="910">
        <f t="shared" si="223"/>
        <v>3.67269463605429</v>
      </c>
      <c r="AV843" s="910">
        <f t="shared" si="223"/>
        <v>4.0182952013069988</v>
      </c>
      <c r="AW843" s="669">
        <f t="shared" si="235"/>
        <v>16.920916894261289</v>
      </c>
      <c r="AX843" s="770">
        <f t="shared" si="236"/>
        <v>8.9410393100455963</v>
      </c>
      <c r="AY843" s="959">
        <v>0.74</v>
      </c>
      <c r="AZ843" s="896">
        <v>13.919999999999998</v>
      </c>
      <c r="BA843" s="896">
        <v>-14.35</v>
      </c>
      <c r="BB843" s="896">
        <v>-8.59</v>
      </c>
      <c r="BC843" s="896">
        <v>-2.82</v>
      </c>
      <c r="BD843" s="932"/>
      <c r="BE843" s="641">
        <v>2012</v>
      </c>
      <c r="BF843" s="922">
        <f t="shared" si="237"/>
        <v>0</v>
      </c>
      <c r="BG843" s="906">
        <v>2.4</v>
      </c>
    </row>
    <row r="844" spans="1:59" s="887" customFormat="1" ht="12.75" customHeight="1" x14ac:dyDescent="0.2">
      <c r="A844" s="895" t="s">
        <v>764</v>
      </c>
      <c r="B844" s="621" t="s">
        <v>852</v>
      </c>
      <c r="C844" s="957" t="s">
        <v>112</v>
      </c>
      <c r="D844" s="957" t="s">
        <v>4338</v>
      </c>
      <c r="E844" s="754">
        <v>17</v>
      </c>
      <c r="F844" s="1235">
        <v>226</v>
      </c>
      <c r="G844" s="1109" t="s">
        <v>37</v>
      </c>
      <c r="H844" s="1109" t="s">
        <v>115</v>
      </c>
      <c r="I844" s="898">
        <v>110.81</v>
      </c>
      <c r="J844" s="669">
        <f t="shared" si="224"/>
        <v>1.9673314682790364</v>
      </c>
      <c r="K844" s="901">
        <v>0.54500000000000004</v>
      </c>
      <c r="L844" s="911">
        <v>4</v>
      </c>
      <c r="M844" s="660">
        <f t="shared" si="225"/>
        <v>2.1800000000000002</v>
      </c>
      <c r="N844" s="894" t="s">
        <v>3957</v>
      </c>
      <c r="O844" s="756">
        <v>0.51249999999999996</v>
      </c>
      <c r="P844" s="885">
        <v>43895</v>
      </c>
      <c r="Q844" s="885">
        <v>43910</v>
      </c>
      <c r="R844" s="660">
        <f t="shared" si="226"/>
        <v>6.3414634146341626</v>
      </c>
      <c r="S844" s="721">
        <f>IF(INDEX(Historical!$D$7:$D$1379,MATCH(B844,Historical!$B$7:$B$1403,0))=0,"n/a",(INDEX(Historical!$C$7:$C$1381,MATCH(B844,Historical!$B$7:$B$1403,0))/INDEX(Historical!$D$7:$D$1379,MATCH(B844,Historical!$B$7:$B$1403,0))-1)*100)</f>
        <v>10.215053763440851</v>
      </c>
      <c r="T844" s="721">
        <f>IF(INDEX(Historical!$F$7:$F$1372,MATCH(B844,Historical!$B$7:$B$1403,0))=0,"n/a",((INDEX(Historical!$C$7:$C$1381,MATCH(B844,Historical!$B$7:$B$1403,0))/INDEX(Historical!$F$7:$F$1372,MATCH(B844,Historical!$B$7:$B$1403,0)))^(1/3)-1)*100)</f>
        <v>7.7217345015941907</v>
      </c>
      <c r="U844" s="721">
        <f>IF(INDEX(Historical!$H$7:$H$1372,MATCH(B844,Historical!$B$7:$B$1403,0))=0,"n/a",((INDEX(Historical!$C$7:$C$1381,MATCH(B844,Historical!$B$7:$B$1403,0))/INDEX(Historical!$H$7:$H$1372,MATCH(B844,Historical!$B$7:$B$1403,0)))^(1/5)-1)*100)</f>
        <v>6.446777983653984</v>
      </c>
      <c r="V844" s="721">
        <f>IF(INDEX(Historical!$O$7:$O$1372,MATCH(B844,Historical!$B$7:$B$1403,0))=0,"n/a",((INDEX(Historical!$C$7:$C$1381,MATCH(B844,Historical!$B$7:$B$1403,0))/INDEX(Historical!$O$7:$O$1372,MATCH(B844,Historical!$B$7:$B$1403,0)))^(1/10)-1)*100)</f>
        <v>5.8594387700312556</v>
      </c>
      <c r="W844" s="722">
        <f t="shared" si="227"/>
        <v>1.1002381348580241</v>
      </c>
      <c r="X844" s="723">
        <f t="shared" si="228"/>
        <v>0.9209682833791405</v>
      </c>
      <c r="Y844" s="689" t="s">
        <v>3986</v>
      </c>
      <c r="Z844" s="669">
        <f t="shared" si="229"/>
        <v>55.754475703324815</v>
      </c>
      <c r="AA844" s="910">
        <f t="shared" si="230"/>
        <v>28.340153452685421</v>
      </c>
      <c r="AB844" s="911">
        <v>12</v>
      </c>
      <c r="AC844" s="889">
        <v>3.91</v>
      </c>
      <c r="AD844" s="889">
        <v>3.94</v>
      </c>
      <c r="AE844" s="889">
        <v>3.04</v>
      </c>
      <c r="AF844" s="889">
        <v>6.66</v>
      </c>
      <c r="AG844" s="889">
        <v>25</v>
      </c>
      <c r="AH844" s="889">
        <v>-11.700000000000001</v>
      </c>
      <c r="AI844" s="889">
        <v>9.84</v>
      </c>
      <c r="AJ844" s="889">
        <v>7.0000000000000009</v>
      </c>
      <c r="AK844" s="889">
        <v>7.19</v>
      </c>
      <c r="AL844" s="902">
        <v>47050</v>
      </c>
      <c r="AM844" s="896">
        <v>0.1</v>
      </c>
      <c r="AN844" s="889">
        <v>1.91</v>
      </c>
      <c r="AO844" s="762">
        <f t="shared" si="231"/>
        <v>-19.926044000752398</v>
      </c>
      <c r="AP844" s="763">
        <f t="shared" si="232"/>
        <v>8.4141094519330206</v>
      </c>
      <c r="AQ844" s="912">
        <f t="shared" si="233"/>
        <v>189.63227413385556</v>
      </c>
      <c r="AR844" s="669">
        <f>INDEX(Historical!$C$7:$C$1381,MATCH(B844,Historical!$B$7:$B$1403,0))*IF(AH844="n/a",1.03,IF(AH844&lt;0,1.01,IF(AH844&gt;10,1.1,(1+AH844/100))))</f>
        <v>2.0705</v>
      </c>
      <c r="AS844" s="910">
        <f t="shared" si="234"/>
        <v>2.2742372</v>
      </c>
      <c r="AT844" s="910">
        <f t="shared" si="223"/>
        <v>2.4377548546800001</v>
      </c>
      <c r="AU844" s="910">
        <f t="shared" si="223"/>
        <v>2.6130294287314921</v>
      </c>
      <c r="AV844" s="910">
        <f t="shared" si="223"/>
        <v>2.8009062446572868</v>
      </c>
      <c r="AW844" s="669">
        <f t="shared" si="235"/>
        <v>12.19642772806878</v>
      </c>
      <c r="AX844" s="770">
        <f t="shared" si="236"/>
        <v>11.006612876156286</v>
      </c>
      <c r="AY844" s="959">
        <v>0.57999999999999996</v>
      </c>
      <c r="AZ844" s="896">
        <v>13.59</v>
      </c>
      <c r="BA844" s="896">
        <v>-12.6</v>
      </c>
      <c r="BB844" s="896">
        <v>-7.0499999999999989</v>
      </c>
      <c r="BC844" s="896">
        <v>-4.12</v>
      </c>
      <c r="BD844" s="932"/>
      <c r="BE844" s="641">
        <v>2004</v>
      </c>
      <c r="BF844" s="922">
        <f t="shared" si="237"/>
        <v>1</v>
      </c>
      <c r="BG844" s="906">
        <v>6.4</v>
      </c>
    </row>
    <row r="845" spans="1:59" s="887" customFormat="1" ht="12.75" customHeight="1" x14ac:dyDescent="0.2">
      <c r="A845" s="887" t="s">
        <v>1807</v>
      </c>
      <c r="B845" s="621" t="s">
        <v>1808</v>
      </c>
      <c r="C845" s="957" t="s">
        <v>108</v>
      </c>
      <c r="D845" s="957" t="s">
        <v>4355</v>
      </c>
      <c r="E845" s="754">
        <v>9</v>
      </c>
      <c r="F845" s="1235">
        <v>493</v>
      </c>
      <c r="G845" s="1235" t="s">
        <v>106</v>
      </c>
      <c r="H845" s="1235" t="s">
        <v>106</v>
      </c>
      <c r="I845" s="898">
        <v>36.5</v>
      </c>
      <c r="J845" s="669">
        <f t="shared" si="224"/>
        <v>1.095890410958904</v>
      </c>
      <c r="K845" s="901">
        <v>0.4</v>
      </c>
      <c r="L845" s="911">
        <v>1</v>
      </c>
      <c r="M845" s="660">
        <f t="shared" si="225"/>
        <v>0.4</v>
      </c>
      <c r="N845" s="894" t="s">
        <v>1809</v>
      </c>
      <c r="O845" s="756">
        <v>0.32</v>
      </c>
      <c r="P845" s="885">
        <v>43679</v>
      </c>
      <c r="Q845" s="885">
        <v>43689</v>
      </c>
      <c r="R845" s="660">
        <f t="shared" si="226"/>
        <v>25.000000000000007</v>
      </c>
      <c r="S845" s="721">
        <f>IF(INDEX(Historical!$D$7:$D$1379,MATCH(B845,Historical!$B$7:$B$1403,0))=0,"n/a",(INDEX(Historical!$C$7:$C$1381,MATCH(B845,Historical!$B$7:$B$1403,0))/INDEX(Historical!$D$7:$D$1379,MATCH(B845,Historical!$B$7:$B$1403,0))-1)*100)</f>
        <v>25</v>
      </c>
      <c r="T845" s="721">
        <f>IF(INDEX(Historical!$F$7:$F$1372,MATCH(B845,Historical!$B$7:$B$1403,0))=0,"n/a",((INDEX(Historical!$C$7:$C$1381,MATCH(B845,Historical!$B$7:$B$1403,0))/INDEX(Historical!$F$7:$F$1372,MATCH(B845,Historical!$B$7:$B$1403,0)))^(1/3)-1)*100)</f>
        <v>12.624788044360603</v>
      </c>
      <c r="U845" s="721">
        <f>IF(INDEX(Historical!$H$7:$H$1372,MATCH(B845,Historical!$B$7:$B$1403,0))=0,"n/a",((INDEX(Historical!$C$7:$C$1381,MATCH(B845,Historical!$B$7:$B$1403,0))/INDEX(Historical!$H$7:$H$1372,MATCH(B845,Historical!$B$7:$B$1403,0)))^(1/5)-1)*100)</f>
        <v>8.9976987048345336</v>
      </c>
      <c r="V845" s="721" t="str">
        <f>IF(INDEX(Historical!$O$7:$O$1372,MATCH(B845,Historical!$B$7:$B$1403,0))=0,"n/a",((INDEX(Historical!$C$7:$C$1381,MATCH(B845,Historical!$B$7:$B$1403,0))/INDEX(Historical!$O$7:$O$1372,MATCH(B845,Historical!$B$7:$B$1403,0)))^(1/10)-1)*100)</f>
        <v>n/a</v>
      </c>
      <c r="W845" s="722" t="str">
        <f t="shared" si="227"/>
        <v>n/a</v>
      </c>
      <c r="X845" s="723" t="str">
        <f t="shared" si="228"/>
        <v>n/a</v>
      </c>
      <c r="Y845" s="900"/>
      <c r="Z845" s="669" t="str">
        <f t="shared" si="229"/>
        <v>n/a</v>
      </c>
      <c r="AA845" s="910" t="str">
        <f t="shared" si="230"/>
        <v>n/a</v>
      </c>
      <c r="AB845" s="911">
        <v>12</v>
      </c>
      <c r="AC845" s="889" t="s">
        <v>136</v>
      </c>
      <c r="AD845" s="889" t="s">
        <v>136</v>
      </c>
      <c r="AE845" s="889" t="s">
        <v>136</v>
      </c>
      <c r="AF845" s="889" t="s">
        <v>136</v>
      </c>
      <c r="AG845" s="889" t="s">
        <v>136</v>
      </c>
      <c r="AH845" s="889" t="s">
        <v>136</v>
      </c>
      <c r="AI845" s="889" t="s">
        <v>136</v>
      </c>
      <c r="AJ845" s="889" t="s">
        <v>136</v>
      </c>
      <c r="AK845" s="889" t="s">
        <v>136</v>
      </c>
      <c r="AL845" s="902" t="s">
        <v>136</v>
      </c>
      <c r="AM845" s="896" t="s">
        <v>136</v>
      </c>
      <c r="AN845" s="889" t="s">
        <v>136</v>
      </c>
      <c r="AO845" s="762" t="str">
        <f t="shared" si="231"/>
        <v>n/a</v>
      </c>
      <c r="AP845" s="763">
        <f t="shared" si="232"/>
        <v>10.093589115793439</v>
      </c>
      <c r="AQ845" s="912" t="str">
        <f t="shared" si="233"/>
        <v>n/a</v>
      </c>
      <c r="AR845" s="669">
        <f>INDEX(Historical!$C$7:$C$1381,MATCH(B845,Historical!$B$7:$B$1403,0))*IF(AH845="n/a",1.03,IF(AH845&lt;0,1.01,IF(AH845&gt;10,1.1,(1+AH845/100))))</f>
        <v>0.41200000000000003</v>
      </c>
      <c r="AS845" s="910">
        <f t="shared" si="234"/>
        <v>0.42436000000000007</v>
      </c>
      <c r="AT845" s="910">
        <f t="shared" si="223"/>
        <v>0.43709080000000006</v>
      </c>
      <c r="AU845" s="910">
        <f t="shared" si="223"/>
        <v>0.45020352400000008</v>
      </c>
      <c r="AV845" s="910">
        <f t="shared" si="223"/>
        <v>0.46370962972000007</v>
      </c>
      <c r="AW845" s="669">
        <f t="shared" si="235"/>
        <v>2.1873639537200003</v>
      </c>
      <c r="AX845" s="770">
        <f t="shared" si="236"/>
        <v>5.9927779553972611</v>
      </c>
      <c r="AY845" s="959" t="s">
        <v>136</v>
      </c>
      <c r="AZ845" s="896" t="s">
        <v>136</v>
      </c>
      <c r="BA845" s="896" t="s">
        <v>136</v>
      </c>
      <c r="BB845" s="896" t="s">
        <v>136</v>
      </c>
      <c r="BC845" s="896" t="s">
        <v>136</v>
      </c>
      <c r="BD845" s="932" t="s">
        <v>4281</v>
      </c>
      <c r="BE845" s="641">
        <v>2011</v>
      </c>
      <c r="BF845" s="922">
        <f t="shared" si="237"/>
        <v>0</v>
      </c>
      <c r="BG845" s="906" t="s">
        <v>136</v>
      </c>
    </row>
    <row r="846" spans="1:59" s="887" customFormat="1" ht="12.75" customHeight="1" x14ac:dyDescent="0.2">
      <c r="A846" s="724" t="s">
        <v>3792</v>
      </c>
      <c r="B846" s="1042" t="s">
        <v>3793</v>
      </c>
      <c r="C846" s="957" t="s">
        <v>112</v>
      </c>
      <c r="D846" s="957" t="s">
        <v>1224</v>
      </c>
      <c r="E846" s="754">
        <v>6</v>
      </c>
      <c r="F846" s="1235">
        <v>758</v>
      </c>
      <c r="G846" s="1207" t="s">
        <v>106</v>
      </c>
      <c r="H846" s="1207" t="s">
        <v>106</v>
      </c>
      <c r="I846" s="907">
        <v>41.86</v>
      </c>
      <c r="J846" s="669">
        <f t="shared" si="224"/>
        <v>0.86000955566172954</v>
      </c>
      <c r="K846" s="887">
        <v>0.09</v>
      </c>
      <c r="L846" s="1235">
        <v>4</v>
      </c>
      <c r="M846" s="660">
        <f t="shared" si="225"/>
        <v>0.36</v>
      </c>
      <c r="N846" s="1235" t="s">
        <v>518</v>
      </c>
      <c r="O846" s="621">
        <v>0.08</v>
      </c>
      <c r="P846" s="650">
        <v>43616</v>
      </c>
      <c r="Q846" s="650">
        <v>43630</v>
      </c>
      <c r="R846" s="660">
        <f t="shared" si="226"/>
        <v>12.499999999999993</v>
      </c>
      <c r="S846" s="721">
        <f>IF(INDEX(Historical!$D$7:$D$1379,MATCH(B846,Historical!$B$7:$B$1403,0))=0,"n/a",(INDEX(Historical!$C$7:$C$1381,MATCH(B846,Historical!$B$7:$B$1403,0))/INDEX(Historical!$D$7:$D$1379,MATCH(B846,Historical!$B$7:$B$1403,0))-1)*100)</f>
        <v>12.903225806451601</v>
      </c>
      <c r="T846" s="721">
        <f>IF(INDEX(Historical!$F$7:$F$1372,MATCH(B846,Historical!$B$7:$B$1403,0))=0,"n/a",((INDEX(Historical!$C$7:$C$1381,MATCH(B846,Historical!$B$7:$B$1403,0))/INDEX(Historical!$F$7:$F$1372,MATCH(B846,Historical!$B$7:$B$1403,0)))^(1/3)-1)*100)</f>
        <v>16.738772165039471</v>
      </c>
      <c r="U846" s="721">
        <f>IF(INDEX(Historical!$H$7:$H$1372,MATCH(B846,Historical!$B$7:$B$1403,0))=0,"n/a",((INDEX(Historical!$C$7:$C$1381,MATCH(B846,Historical!$B$7:$B$1403,0))/INDEX(Historical!$H$7:$H$1372,MATCH(B846,Historical!$B$7:$B$1403,0)))^(1/5)-1)*100)</f>
        <v>54.31267884159363</v>
      </c>
      <c r="V846" s="721" t="str">
        <f>IF(INDEX(Historical!$O$7:$O$1372,MATCH(B846,Historical!$B$7:$B$1403,0))=0,"n/a",((INDEX(Historical!$C$7:$C$1381,MATCH(B846,Historical!$B$7:$B$1403,0))/INDEX(Historical!$O$7:$O$1372,MATCH(B846,Historical!$B$7:$B$1403,0)))^(1/10)-1)*100)</f>
        <v>n/a</v>
      </c>
      <c r="W846" s="722" t="str">
        <f t="shared" si="227"/>
        <v>n/a</v>
      </c>
      <c r="X846" s="723">
        <f t="shared" si="228"/>
        <v>1.0607945086248756</v>
      </c>
      <c r="Y846" s="670"/>
      <c r="Z846" s="669" t="str">
        <f t="shared" si="229"/>
        <v>n/a</v>
      </c>
      <c r="AA846" s="910" t="str">
        <f t="shared" si="230"/>
        <v>n/a</v>
      </c>
      <c r="AB846" s="911">
        <v>3</v>
      </c>
      <c r="AC846" s="906">
        <v>-3.14</v>
      </c>
      <c r="AD846" s="906" t="s">
        <v>136</v>
      </c>
      <c r="AE846" s="889">
        <v>1.86</v>
      </c>
      <c r="AF846" s="889">
        <v>5.66</v>
      </c>
      <c r="AG846" s="889">
        <v>-130.29999999999998</v>
      </c>
      <c r="AH846" s="889">
        <v>-9.4</v>
      </c>
      <c r="AI846" s="889">
        <v>159.69999999999999</v>
      </c>
      <c r="AJ846" s="701">
        <v>51.2</v>
      </c>
      <c r="AK846" s="701">
        <v>18.149999999999999</v>
      </c>
      <c r="AL846" s="906">
        <v>2930</v>
      </c>
      <c r="AM846" s="906">
        <v>1.5</v>
      </c>
      <c r="AN846" s="906">
        <v>2.11</v>
      </c>
      <c r="AO846" s="762" t="str">
        <f t="shared" si="231"/>
        <v>n/a</v>
      </c>
      <c r="AP846" s="763">
        <f t="shared" si="232"/>
        <v>55.172688397255357</v>
      </c>
      <c r="AQ846" s="912" t="str">
        <f t="shared" si="233"/>
        <v>n/a</v>
      </c>
      <c r="AR846" s="669">
        <f>INDEX(Historical!$C$7:$C$1381,MATCH(B846,Historical!$B$7:$B$1403,0))*IF(AH846="n/a",1.03,IF(AH846&lt;0,1.01,IF(AH846&gt;10,1.1,(1+AH846/100))))</f>
        <v>0.35349999999999998</v>
      </c>
      <c r="AS846" s="910">
        <f t="shared" si="234"/>
        <v>0.38885000000000003</v>
      </c>
      <c r="AT846" s="910">
        <f t="shared" si="223"/>
        <v>0.42773500000000009</v>
      </c>
      <c r="AU846" s="910">
        <f t="shared" si="223"/>
        <v>0.47050850000000011</v>
      </c>
      <c r="AV846" s="910">
        <f t="shared" si="223"/>
        <v>0.5175593500000002</v>
      </c>
      <c r="AW846" s="669">
        <f t="shared" si="235"/>
        <v>2.1581528500000005</v>
      </c>
      <c r="AX846" s="770">
        <f t="shared" si="236"/>
        <v>5.1556446488294325</v>
      </c>
      <c r="AY846" s="750">
        <v>1.04</v>
      </c>
      <c r="AZ846" s="889">
        <v>79.149999999999991</v>
      </c>
      <c r="BA846" s="889">
        <v>-18.88</v>
      </c>
      <c r="BB846" s="889">
        <v>-2.0099999999999998</v>
      </c>
      <c r="BC846" s="889">
        <v>17.399999999999999</v>
      </c>
      <c r="BD846" s="932"/>
      <c r="BE846" s="641">
        <v>2014</v>
      </c>
      <c r="BF846" s="922">
        <f t="shared" si="237"/>
        <v>0</v>
      </c>
      <c r="BG846" s="906">
        <v>-26.400000000000002</v>
      </c>
    </row>
    <row r="847" spans="1:59" s="887" customFormat="1" ht="12.75" customHeight="1" x14ac:dyDescent="0.2">
      <c r="A847" s="887" t="s">
        <v>4054</v>
      </c>
      <c r="B847" s="621" t="s">
        <v>383</v>
      </c>
      <c r="C847" s="957" t="s">
        <v>128</v>
      </c>
      <c r="D847" s="957" t="s">
        <v>4352</v>
      </c>
      <c r="E847" s="754">
        <v>47</v>
      </c>
      <c r="F847" s="1235">
        <v>48</v>
      </c>
      <c r="G847" s="1156" t="s">
        <v>37</v>
      </c>
      <c r="H847" s="1156" t="s">
        <v>115</v>
      </c>
      <c r="I847" s="889">
        <v>107.68</v>
      </c>
      <c r="J847" s="669">
        <f t="shared" si="224"/>
        <v>2.0059435364041605</v>
      </c>
      <c r="K847" s="901">
        <v>0.54</v>
      </c>
      <c r="L847" s="911">
        <v>4</v>
      </c>
      <c r="M847" s="660">
        <f t="shared" si="225"/>
        <v>2.16</v>
      </c>
      <c r="N847" s="894" t="s">
        <v>163</v>
      </c>
      <c r="O847" s="756">
        <v>0.53</v>
      </c>
      <c r="P847" s="885">
        <v>43909</v>
      </c>
      <c r="Q847" s="885">
        <v>43927</v>
      </c>
      <c r="R847" s="660">
        <f t="shared" si="226"/>
        <v>1.8867924528301903</v>
      </c>
      <c r="S847" s="721">
        <f>IF(INDEX(Historical!$D$7:$D$1379,MATCH(B847,Historical!$B$7:$B$1403,0))=0,"n/a",(INDEX(Historical!$C$7:$C$1381,MATCH(B847,Historical!$B$7:$B$1403,0))/INDEX(Historical!$D$7:$D$1379,MATCH(B847,Historical!$B$7:$B$1403,0))-1)*100)</f>
        <v>1.9323671497584627</v>
      </c>
      <c r="T847" s="721">
        <f>IF(INDEX(Historical!$F$7:$F$1372,MATCH(B847,Historical!$B$7:$B$1403,0))=0,"n/a",((INDEX(Historical!$C$7:$C$1381,MATCH(B847,Historical!$B$7:$B$1403,0))/INDEX(Historical!$F$7:$F$1372,MATCH(B847,Historical!$B$7:$B$1403,0)))^(1/3)-1)*100)</f>
        <v>1.9709486512899943</v>
      </c>
      <c r="U847" s="721">
        <f>IF(INDEX(Historical!$H$7:$H$1372,MATCH(B847,Historical!$B$7:$B$1403,0))=0,"n/a",((INDEX(Historical!$C$7:$C$1381,MATCH(B847,Historical!$B$7:$B$1403,0))/INDEX(Historical!$H$7:$H$1372,MATCH(B847,Historical!$B$7:$B$1403,0)))^(1/5)-1)*100)</f>
        <v>2.0116606730253395</v>
      </c>
      <c r="V847" s="721">
        <f>IF(INDEX(Historical!$O$7:$O$1372,MATCH(B847,Historical!$B$7:$B$1403,0))=0,"n/a",((INDEX(Historical!$C$7:$C$1381,MATCH(B847,Historical!$B$7:$B$1403,0))/INDEX(Historical!$O$7:$O$1372,MATCH(B847,Historical!$B$7:$B$1403,0)))^(1/10)-1)*100)</f>
        <v>7.1773462536293131</v>
      </c>
      <c r="W847" s="722">
        <f t="shared" si="227"/>
        <v>0.2802791731007987</v>
      </c>
      <c r="X847" s="723" t="str">
        <f t="shared" si="228"/>
        <v>n/a</v>
      </c>
      <c r="Y847" s="899"/>
      <c r="Z847" s="669">
        <f t="shared" si="229"/>
        <v>41.618497109826592</v>
      </c>
      <c r="AA847" s="910">
        <f t="shared" si="230"/>
        <v>20.747591522157997</v>
      </c>
      <c r="AB847" s="911">
        <v>1</v>
      </c>
      <c r="AC847" s="889">
        <v>5.19</v>
      </c>
      <c r="AD847" s="889">
        <v>3.49</v>
      </c>
      <c r="AE847" s="889">
        <v>0.57999999999999996</v>
      </c>
      <c r="AF847" s="889">
        <v>4.2699999999999996</v>
      </c>
      <c r="AG847" s="889">
        <v>18.2</v>
      </c>
      <c r="AH847" s="889">
        <v>-24.8</v>
      </c>
      <c r="AI847" s="889">
        <v>6.77</v>
      </c>
      <c r="AJ847" s="889">
        <v>-13</v>
      </c>
      <c r="AK847" s="889">
        <v>5.9499999999999993</v>
      </c>
      <c r="AL847" s="902">
        <v>303210</v>
      </c>
      <c r="AM847" s="896">
        <v>0.3</v>
      </c>
      <c r="AN847" s="889">
        <v>0.76</v>
      </c>
      <c r="AO847" s="762">
        <f t="shared" si="231"/>
        <v>-16.729987312728497</v>
      </c>
      <c r="AP847" s="763">
        <f t="shared" si="232"/>
        <v>4.0176042094294999</v>
      </c>
      <c r="AQ847" s="912">
        <f t="shared" si="233"/>
        <v>98.429630179472085</v>
      </c>
      <c r="AR847" s="669">
        <f>INDEX(Historical!$C$7:$C$1381,MATCH(B847,Historical!$B$7:$B$1403,0))*IF(AH847="n/a",1.03,IF(AH847&lt;0,1.01,IF(AH847&gt;10,1.1,(1+AH847/100))))</f>
        <v>2.1311</v>
      </c>
      <c r="AS847" s="910">
        <f t="shared" si="234"/>
        <v>2.2753754700000002</v>
      </c>
      <c r="AT847" s="910">
        <f t="shared" ref="AT847:AV866" si="238">IF($AK847="n/a",1.03*AS847,IF($AK847&lt;0,1.01*AS847,IF($AK847&gt;10,1.1*AS847,(1+$AK847/100)*AS847)))</f>
        <v>2.4107603104649997</v>
      </c>
      <c r="AU847" s="910">
        <f t="shared" si="238"/>
        <v>2.5542005489376671</v>
      </c>
      <c r="AV847" s="910">
        <f t="shared" si="238"/>
        <v>2.7061754815994581</v>
      </c>
      <c r="AW847" s="669">
        <f t="shared" si="235"/>
        <v>12.077611811002125</v>
      </c>
      <c r="AX847" s="770">
        <f t="shared" si="236"/>
        <v>11.216207105314009</v>
      </c>
      <c r="AY847" s="959">
        <v>0.41</v>
      </c>
      <c r="AZ847" s="896">
        <v>11.55</v>
      </c>
      <c r="BA847" s="896">
        <v>-14.12</v>
      </c>
      <c r="BB847" s="896">
        <v>-7.93</v>
      </c>
      <c r="BC847" s="896">
        <v>-5.8999999999999995</v>
      </c>
      <c r="BD847" s="932"/>
      <c r="BE847" s="641">
        <v>1974</v>
      </c>
      <c r="BF847" s="922">
        <f t="shared" si="237"/>
        <v>4</v>
      </c>
      <c r="BG847" s="906">
        <v>5.5</v>
      </c>
    </row>
    <row r="848" spans="1:59" s="887" customFormat="1" ht="12.75" customHeight="1" x14ac:dyDescent="0.2">
      <c r="A848" s="904" t="s">
        <v>1814</v>
      </c>
      <c r="B848" s="621" t="s">
        <v>1815</v>
      </c>
      <c r="C848" s="957" t="s">
        <v>123</v>
      </c>
      <c r="D848" s="957" t="s">
        <v>4372</v>
      </c>
      <c r="E848" s="754">
        <v>9</v>
      </c>
      <c r="F848" s="1235">
        <v>502</v>
      </c>
      <c r="G848" s="1235" t="s">
        <v>37</v>
      </c>
      <c r="H848" s="1235" t="s">
        <v>37</v>
      </c>
      <c r="I848" s="898">
        <v>31.8</v>
      </c>
      <c r="J848" s="669">
        <f t="shared" si="224"/>
        <v>3.0188679245283017</v>
      </c>
      <c r="K848" s="901">
        <v>0.24</v>
      </c>
      <c r="L848" s="911">
        <v>4</v>
      </c>
      <c r="M848" s="660">
        <f t="shared" si="225"/>
        <v>0.96</v>
      </c>
      <c r="N848" s="894" t="s">
        <v>151</v>
      </c>
      <c r="O848" s="756">
        <v>0.23</v>
      </c>
      <c r="P848" s="885">
        <v>43720</v>
      </c>
      <c r="Q848" s="885">
        <v>43735</v>
      </c>
      <c r="R848" s="660">
        <f t="shared" si="226"/>
        <v>4.3478260869565135</v>
      </c>
      <c r="S848" s="721">
        <f>IF(INDEX(Historical!$D$7:$D$1379,MATCH(B848,Historical!$B$7:$B$1403,0))=0,"n/a",(INDEX(Historical!$C$7:$C$1381,MATCH(B848,Historical!$B$7:$B$1403,0))/INDEX(Historical!$D$7:$D$1379,MATCH(B848,Historical!$B$7:$B$1403,0))-1)*100)</f>
        <v>2.2727272727272707</v>
      </c>
      <c r="T848" s="721">
        <f>IF(INDEX(Historical!$F$7:$F$1372,MATCH(B848,Historical!$B$7:$B$1403,0))=0,"n/a",((INDEX(Historical!$C$7:$C$1381,MATCH(B848,Historical!$B$7:$B$1403,0))/INDEX(Historical!$F$7:$F$1372,MATCH(B848,Historical!$B$7:$B$1403,0)))^(1/3)-1)*100)</f>
        <v>4.8856246288386806</v>
      </c>
      <c r="U848" s="721">
        <f>IF(INDEX(Historical!$H$7:$H$1372,MATCH(B848,Historical!$B$7:$B$1403,0))=0,"n/a",((INDEX(Historical!$C$7:$C$1381,MATCH(B848,Historical!$B$7:$B$1403,0))/INDEX(Historical!$H$7:$H$1372,MATCH(B848,Historical!$B$7:$B$1403,0)))^(1/5)-1)*100)</f>
        <v>6.3995312815083638</v>
      </c>
      <c r="V848" s="721">
        <f>IF(INDEX(Historical!$O$7:$O$1372,MATCH(B848,Historical!$B$7:$B$1403,0))=0,"n/a",((INDEX(Historical!$C$7:$C$1381,MATCH(B848,Historical!$B$7:$B$1403,0))/INDEX(Historical!$O$7:$O$1372,MATCH(B848,Historical!$B$7:$B$1403,0)))^(1/10)-1)*100)</f>
        <v>6.7122962341363834</v>
      </c>
      <c r="W848" s="722">
        <f t="shared" si="227"/>
        <v>0.95340417917829567</v>
      </c>
      <c r="X848" s="723">
        <f t="shared" si="228"/>
        <v>1.4882630887228754</v>
      </c>
      <c r="Y848" s="682"/>
      <c r="Z848" s="669">
        <f t="shared" si="229"/>
        <v>48.730964467005073</v>
      </c>
      <c r="AA848" s="910">
        <f t="shared" si="230"/>
        <v>16.142131979695431</v>
      </c>
      <c r="AB848" s="911">
        <v>5</v>
      </c>
      <c r="AC848" s="889">
        <v>1.97</v>
      </c>
      <c r="AD848" s="889">
        <v>0.39</v>
      </c>
      <c r="AE848" s="889">
        <v>0.52</v>
      </c>
      <c r="AF848" s="889">
        <v>2.09</v>
      </c>
      <c r="AG848" s="889">
        <v>13.5</v>
      </c>
      <c r="AH848" s="889">
        <v>2.5</v>
      </c>
      <c r="AI848" s="889">
        <v>15.740000000000002</v>
      </c>
      <c r="AJ848" s="889">
        <v>4.3</v>
      </c>
      <c r="AK848" s="889">
        <v>41.5</v>
      </c>
      <c r="AL848" s="902">
        <v>1810</v>
      </c>
      <c r="AM848" s="896">
        <v>6.1</v>
      </c>
      <c r="AN848" s="889">
        <v>0.84</v>
      </c>
      <c r="AO848" s="762">
        <f t="shared" si="231"/>
        <v>-6.7237327736587655</v>
      </c>
      <c r="AP848" s="763">
        <f t="shared" si="232"/>
        <v>9.4183992060366659</v>
      </c>
      <c r="AQ848" s="912">
        <f t="shared" si="233"/>
        <v>22.450998521519171</v>
      </c>
      <c r="AR848" s="669">
        <f>INDEX(Historical!$C$7:$C$1381,MATCH(B848,Historical!$B$7:$B$1403,0))*IF(AH848="n/a",1.03,IF(AH848&lt;0,1.01,IF(AH848&gt;10,1.1,(1+AH848/100))))</f>
        <v>0.92249999999999999</v>
      </c>
      <c r="AS848" s="910">
        <f t="shared" si="234"/>
        <v>1.01475</v>
      </c>
      <c r="AT848" s="910">
        <f t="shared" si="238"/>
        <v>1.1162250000000002</v>
      </c>
      <c r="AU848" s="910">
        <f t="shared" si="238"/>
        <v>1.2278475000000004</v>
      </c>
      <c r="AV848" s="910">
        <f t="shared" si="238"/>
        <v>1.3506322500000005</v>
      </c>
      <c r="AW848" s="669">
        <f t="shared" si="235"/>
        <v>5.6319547500000011</v>
      </c>
      <c r="AX848" s="770">
        <f t="shared" si="236"/>
        <v>17.71054952830189</v>
      </c>
      <c r="AY848" s="959">
        <v>1.31</v>
      </c>
      <c r="AZ848" s="896">
        <v>-3.37</v>
      </c>
      <c r="BA848" s="896">
        <v>-28.84</v>
      </c>
      <c r="BB848" s="896">
        <v>-19.46</v>
      </c>
      <c r="BC848" s="896">
        <v>-15.909999999999998</v>
      </c>
      <c r="BD848" s="663"/>
      <c r="BE848" s="641">
        <v>2011</v>
      </c>
      <c r="BF848" s="922">
        <f t="shared" si="237"/>
        <v>0</v>
      </c>
      <c r="BG848" s="906">
        <v>4.5</v>
      </c>
    </row>
    <row r="849" spans="1:59" s="887" customFormat="1" ht="12.75" customHeight="1" x14ac:dyDescent="0.2">
      <c r="A849" s="895" t="s">
        <v>848</v>
      </c>
      <c r="B849" s="621" t="s">
        <v>849</v>
      </c>
      <c r="C849" s="957" t="s">
        <v>4335</v>
      </c>
      <c r="D849" s="957" t="s">
        <v>4336</v>
      </c>
      <c r="E849" s="754">
        <v>23</v>
      </c>
      <c r="F849" s="1235">
        <v>150</v>
      </c>
      <c r="G849" s="1209" t="s">
        <v>37</v>
      </c>
      <c r="H849" s="1209" t="s">
        <v>37</v>
      </c>
      <c r="I849" s="898">
        <v>77.41</v>
      </c>
      <c r="J849" s="669">
        <f t="shared" si="224"/>
        <v>5.363648107479654</v>
      </c>
      <c r="K849" s="908">
        <v>1.038</v>
      </c>
      <c r="L849" s="911">
        <v>4</v>
      </c>
      <c r="M849" s="660">
        <f t="shared" si="225"/>
        <v>4.1520000000000001</v>
      </c>
      <c r="N849" s="894" t="s">
        <v>219</v>
      </c>
      <c r="O849" s="757">
        <v>1.036</v>
      </c>
      <c r="P849" s="885">
        <v>43828</v>
      </c>
      <c r="Q849" s="885">
        <v>43844</v>
      </c>
      <c r="R849" s="660">
        <f t="shared" si="226"/>
        <v>0.19305019305019322</v>
      </c>
      <c r="S849" s="721">
        <f>IF(INDEX(Historical!$D$7:$D$1379,MATCH(B849,Historical!$B$7:$B$1403,0))=0,"n/a",(INDEX(Historical!$C$7:$C$1381,MATCH(B849,Historical!$B$7:$B$1403,0))/INDEX(Historical!$D$7:$D$1379,MATCH(B849,Historical!$B$7:$B$1403,0))-1)*100)</f>
        <v>1.5233415233415037</v>
      </c>
      <c r="T849" s="721">
        <f>IF(INDEX(Historical!$F$7:$F$1372,MATCH(B849,Historical!$B$7:$B$1403,0))=0,"n/a",((INDEX(Historical!$C$7:$C$1381,MATCH(B849,Historical!$B$7:$B$1403,0))/INDEX(Historical!$F$7:$F$1372,MATCH(B849,Historical!$B$7:$B$1403,0)))^(1/3)-1)*100)</f>
        <v>1.5986717742266787</v>
      </c>
      <c r="U849" s="721">
        <f>IF(INDEX(Historical!$H$7:$H$1372,MATCH(B849,Historical!$B$7:$B$1403,0))=0,"n/a",((INDEX(Historical!$C$7:$C$1381,MATCH(B849,Historical!$B$7:$B$1403,0))/INDEX(Historical!$H$7:$H$1372,MATCH(B849,Historical!$B$7:$B$1403,0)))^(1/5)-1)*100)</f>
        <v>2.7094496751020714</v>
      </c>
      <c r="V849" s="721">
        <f>IF(INDEX(Historical!$O$7:$O$1372,MATCH(B849,Historical!$B$7:$B$1403,0))=0,"n/a",((INDEX(Historical!$C$7:$C$1381,MATCH(B849,Historical!$B$7:$B$1403,0))/INDEX(Historical!$O$7:$O$1372,MATCH(B849,Historical!$B$7:$B$1403,0)))^(1/10)-1)*100)</f>
        <v>7.5906158129857237</v>
      </c>
      <c r="W849" s="722">
        <f t="shared" si="227"/>
        <v>0.35694728093955863</v>
      </c>
      <c r="X849" s="723">
        <f t="shared" si="228"/>
        <v>8.3883890870033159E-2</v>
      </c>
      <c r="Y849" s="900"/>
      <c r="Z849" s="669">
        <f t="shared" si="229"/>
        <v>165.4183266932271</v>
      </c>
      <c r="AA849" s="910">
        <f t="shared" si="230"/>
        <v>30.840637450199203</v>
      </c>
      <c r="AB849" s="911">
        <v>12</v>
      </c>
      <c r="AC849" s="889">
        <v>2.5099999999999998</v>
      </c>
      <c r="AD849" s="889" t="s">
        <v>136</v>
      </c>
      <c r="AE849" s="889">
        <v>11.16</v>
      </c>
      <c r="AF849" s="889">
        <v>1.92</v>
      </c>
      <c r="AG849" s="889" t="s">
        <v>136</v>
      </c>
      <c r="AH849" s="889">
        <v>40.5</v>
      </c>
      <c r="AI849" s="889">
        <v>9.6</v>
      </c>
      <c r="AJ849" s="889">
        <v>32.300000000000004</v>
      </c>
      <c r="AK849" s="889" t="s">
        <v>136</v>
      </c>
      <c r="AL849" s="902">
        <v>13330</v>
      </c>
      <c r="AM849" s="896">
        <v>1.0999999999999999</v>
      </c>
      <c r="AN849" s="889">
        <v>0.88</v>
      </c>
      <c r="AO849" s="762">
        <f t="shared" si="231"/>
        <v>-22.767539667617477</v>
      </c>
      <c r="AP849" s="763">
        <f t="shared" si="232"/>
        <v>8.0730977825817263</v>
      </c>
      <c r="AQ849" s="912">
        <f t="shared" si="233"/>
        <v>62.226212300920494</v>
      </c>
      <c r="AR849" s="669">
        <f>INDEX(Historical!$C$7:$C$1381,MATCH(B849,Historical!$B$7:$B$1403,0))*IF(AH849="n/a",1.03,IF(AH849&lt;0,1.01,IF(AH849&gt;10,1.1,(1+AH849/100))))</f>
        <v>4.5452000000000004</v>
      </c>
      <c r="AS849" s="910">
        <f t="shared" si="234"/>
        <v>4.9815392000000012</v>
      </c>
      <c r="AT849" s="910">
        <f t="shared" si="238"/>
        <v>5.1309853760000017</v>
      </c>
      <c r="AU849" s="910">
        <f t="shared" si="238"/>
        <v>5.2849149372800017</v>
      </c>
      <c r="AV849" s="910">
        <f t="shared" si="238"/>
        <v>5.4434623853984023</v>
      </c>
      <c r="AW849" s="669">
        <f t="shared" si="235"/>
        <v>25.386101898678408</v>
      </c>
      <c r="AX849" s="770">
        <f t="shared" si="236"/>
        <v>32.79434426905879</v>
      </c>
      <c r="AY849" s="959">
        <v>0.47</v>
      </c>
      <c r="AZ849" s="896">
        <v>6.76</v>
      </c>
      <c r="BA849" s="896">
        <v>-17.309999999999999</v>
      </c>
      <c r="BB849" s="896">
        <v>-6.36</v>
      </c>
      <c r="BC849" s="896">
        <v>-9.26</v>
      </c>
      <c r="BD849" s="932"/>
      <c r="BE849" s="641">
        <v>1998</v>
      </c>
      <c r="BF849" s="922">
        <f t="shared" si="237"/>
        <v>2</v>
      </c>
      <c r="BG849" s="906" t="s">
        <v>136</v>
      </c>
    </row>
    <row r="850" spans="1:59" s="887" customFormat="1" ht="12.75" customHeight="1" x14ac:dyDescent="0.2">
      <c r="A850" s="887" t="s">
        <v>850</v>
      </c>
      <c r="B850" s="621" t="s">
        <v>851</v>
      </c>
      <c r="C850" s="957" t="s">
        <v>108</v>
      </c>
      <c r="D850" s="957" t="s">
        <v>118</v>
      </c>
      <c r="E850" s="754">
        <v>18</v>
      </c>
      <c r="F850" s="1235">
        <v>184</v>
      </c>
      <c r="G850" s="1235" t="s">
        <v>106</v>
      </c>
      <c r="H850" s="1235" t="s">
        <v>106</v>
      </c>
      <c r="I850" s="898">
        <v>67.14</v>
      </c>
      <c r="J850" s="669">
        <f t="shared" si="224"/>
        <v>0.65534703604408695</v>
      </c>
      <c r="K850" s="901">
        <v>0.11</v>
      </c>
      <c r="L850" s="911">
        <v>4</v>
      </c>
      <c r="M850" s="660">
        <f t="shared" si="225"/>
        <v>0.44</v>
      </c>
      <c r="N850" s="894" t="s">
        <v>504</v>
      </c>
      <c r="O850" s="760">
        <v>0.1</v>
      </c>
      <c r="P850" s="885">
        <v>43633</v>
      </c>
      <c r="Q850" s="885">
        <v>43648</v>
      </c>
      <c r="R850" s="660">
        <f t="shared" si="226"/>
        <v>9.9999999999999947</v>
      </c>
      <c r="S850" s="721">
        <f>IF(INDEX(Historical!$D$7:$D$1379,MATCH(B850,Historical!$B$7:$B$1403,0))=0,"n/a",(INDEX(Historical!$C$7:$C$1381,MATCH(B850,Historical!$B$7:$B$1403,0))/INDEX(Historical!$D$7:$D$1379,MATCH(B850,Historical!$B$7:$B$1403,0))-1)*100)</f>
        <v>9.322033898305083</v>
      </c>
      <c r="T850" s="721">
        <f>IF(INDEX(Historical!$F$7:$F$1372,MATCH(B850,Historical!$B$7:$B$1403,0))=0,"n/a",((INDEX(Historical!$C$7:$C$1381,MATCH(B850,Historical!$B$7:$B$1403,0))/INDEX(Historical!$F$7:$F$1372,MATCH(B850,Historical!$B$7:$B$1403,0)))^(1/3)-1)*100)</f>
        <v>8.1425267992054184</v>
      </c>
      <c r="U850" s="721">
        <f>IF(INDEX(Historical!$H$7:$H$1372,MATCH(B850,Historical!$B$7:$B$1403,0))=0,"n/a",((INDEX(Historical!$C$7:$C$1381,MATCH(B850,Historical!$B$7:$B$1403,0))/INDEX(Historical!$H$7:$H$1372,MATCH(B850,Historical!$B$7:$B$1403,0)))^(1/5)-1)*100)</f>
        <v>8.4471771197698544</v>
      </c>
      <c r="V850" s="721">
        <f>IF(INDEX(Historical!$O$7:$O$1372,MATCH(B850,Historical!$B$7:$B$1403,0))=0,"n/a",((INDEX(Historical!$C$7:$C$1381,MATCH(B850,Historical!$B$7:$B$1403,0))/INDEX(Historical!$O$7:$O$1372,MATCH(B850,Historical!$B$7:$B$1403,0)))^(1/10)-1)*100)</f>
        <v>10.391299883374504</v>
      </c>
      <c r="W850" s="722">
        <f t="shared" si="227"/>
        <v>0.81290860764059591</v>
      </c>
      <c r="X850" s="723">
        <f t="shared" si="228"/>
        <v>4.9689277175116784</v>
      </c>
      <c r="Y850" s="964" t="s">
        <v>4194</v>
      </c>
      <c r="Z850" s="669">
        <f t="shared" si="229"/>
        <v>12.46458923512748</v>
      </c>
      <c r="AA850" s="910">
        <f t="shared" si="230"/>
        <v>19.019830028328613</v>
      </c>
      <c r="AB850" s="911">
        <v>12</v>
      </c>
      <c r="AC850" s="889">
        <v>3.53</v>
      </c>
      <c r="AD850" s="889">
        <v>5.45</v>
      </c>
      <c r="AE850" s="889">
        <v>1.55</v>
      </c>
      <c r="AF850" s="889">
        <v>2.11</v>
      </c>
      <c r="AG850" s="889">
        <v>11.4</v>
      </c>
      <c r="AH850" s="889">
        <v>9.6</v>
      </c>
      <c r="AI850" s="889">
        <v>7.48</v>
      </c>
      <c r="AJ850" s="889">
        <v>1.7000000000000002</v>
      </c>
      <c r="AK850" s="889">
        <v>3.49</v>
      </c>
      <c r="AL850" s="902">
        <v>12240</v>
      </c>
      <c r="AM850" s="896">
        <v>0.4</v>
      </c>
      <c r="AN850" s="889">
        <v>0.43</v>
      </c>
      <c r="AO850" s="762">
        <f t="shared" si="231"/>
        <v>-9.917305872514671</v>
      </c>
      <c r="AP850" s="763">
        <f t="shared" si="232"/>
        <v>9.102524155813942</v>
      </c>
      <c r="AQ850" s="912">
        <f t="shared" si="233"/>
        <v>33.552888166737361</v>
      </c>
      <c r="AR850" s="669">
        <f>INDEX(Historical!$C$7:$C$1381,MATCH(B850,Historical!$B$7:$B$1403,0))*IF(AH850="n/a",1.03,IF(AH850&lt;0,1.01,IF(AH850&gt;10,1.1,(1+AH850/100))))</f>
        <v>0.47128000000000003</v>
      </c>
      <c r="AS850" s="910">
        <f t="shared" si="234"/>
        <v>0.50653174400000001</v>
      </c>
      <c r="AT850" s="910">
        <f t="shared" si="238"/>
        <v>0.52420970186560001</v>
      </c>
      <c r="AU850" s="910">
        <f t="shared" si="238"/>
        <v>0.54250462046070946</v>
      </c>
      <c r="AV850" s="910">
        <f t="shared" si="238"/>
        <v>0.56143803171478823</v>
      </c>
      <c r="AW850" s="669">
        <f t="shared" si="235"/>
        <v>2.6059640980410981</v>
      </c>
      <c r="AX850" s="770">
        <f t="shared" si="236"/>
        <v>3.881388290201218</v>
      </c>
      <c r="AY850" s="959">
        <v>0.64</v>
      </c>
      <c r="AZ850" s="896">
        <v>24.79</v>
      </c>
      <c r="BA850" s="896">
        <v>-15.989999999999998</v>
      </c>
      <c r="BB850" s="896">
        <v>-7.24</v>
      </c>
      <c r="BC850" s="896">
        <v>-2.71</v>
      </c>
      <c r="BD850" s="932"/>
      <c r="BE850" s="641">
        <v>2002</v>
      </c>
      <c r="BF850" s="922">
        <f t="shared" si="237"/>
        <v>1</v>
      </c>
      <c r="BG850" s="906">
        <v>2.6</v>
      </c>
    </row>
    <row r="851" spans="1:59" s="887" customFormat="1" ht="12.75" customHeight="1" x14ac:dyDescent="0.2">
      <c r="A851" s="887" t="s">
        <v>1801</v>
      </c>
      <c r="B851" s="621" t="s">
        <v>1802</v>
      </c>
      <c r="C851" s="957" t="s">
        <v>123</v>
      </c>
      <c r="D851" s="957" t="s">
        <v>4358</v>
      </c>
      <c r="E851" s="754">
        <v>11</v>
      </c>
      <c r="F851" s="1235">
        <v>314</v>
      </c>
      <c r="G851" s="1235" t="s">
        <v>106</v>
      </c>
      <c r="H851" s="1235" t="s">
        <v>106</v>
      </c>
      <c r="I851" s="898">
        <v>33.25</v>
      </c>
      <c r="J851" s="669">
        <f t="shared" si="224"/>
        <v>5.5939849624060152</v>
      </c>
      <c r="K851" s="901">
        <v>0.46500000000000002</v>
      </c>
      <c r="L851" s="911">
        <v>4</v>
      </c>
      <c r="M851" s="660">
        <f t="shared" si="225"/>
        <v>1.86</v>
      </c>
      <c r="N851" s="894" t="s">
        <v>1242</v>
      </c>
      <c r="O851" s="756">
        <v>0.45500000000000002</v>
      </c>
      <c r="P851" s="885">
        <v>43786</v>
      </c>
      <c r="Q851" s="885">
        <v>43801</v>
      </c>
      <c r="R851" s="660">
        <f t="shared" si="226"/>
        <v>2.1978021978021998</v>
      </c>
      <c r="S851" s="721">
        <f>IF(INDEX(Historical!$D$7:$D$1379,MATCH(B851,Historical!$B$7:$B$1403,0))=0,"n/a",(INDEX(Historical!$C$7:$C$1381,MATCH(B851,Historical!$B$7:$B$1403,0))/INDEX(Historical!$D$7:$D$1379,MATCH(B851,Historical!$B$7:$B$1403,0))-1)*100)</f>
        <v>4.871060171919761</v>
      </c>
      <c r="T851" s="721">
        <f>IF(INDEX(Historical!$F$7:$F$1372,MATCH(B851,Historical!$B$7:$B$1403,0))=0,"n/a",((INDEX(Historical!$C$7:$C$1381,MATCH(B851,Historical!$B$7:$B$1403,0))/INDEX(Historical!$F$7:$F$1372,MATCH(B851,Historical!$B$7:$B$1403,0)))^(1/3)-1)*100)</f>
        <v>8.6769067131052591</v>
      </c>
      <c r="U851" s="721">
        <f>IF(INDEX(Historical!$H$7:$H$1372,MATCH(B851,Historical!$B$7:$B$1403,0))=0,"n/a",((INDEX(Historical!$C$7:$C$1381,MATCH(B851,Historical!$B$7:$B$1403,0))/INDEX(Historical!$H$7:$H$1372,MATCH(B851,Historical!$B$7:$B$1403,0)))^(1/5)-1)*100)</f>
        <v>23.307648140582373</v>
      </c>
      <c r="V851" s="721">
        <f>IF(INDEX(Historical!$O$7:$O$1372,MATCH(B851,Historical!$B$7:$B$1403,0))=0,"n/a",((INDEX(Historical!$C$7:$C$1381,MATCH(B851,Historical!$B$7:$B$1403,0))/INDEX(Historical!$O$7:$O$1372,MATCH(B851,Historical!$B$7:$B$1403,0)))^(1/10)-1)*100)</f>
        <v>24.610673209087985</v>
      </c>
      <c r="W851" s="722">
        <f t="shared" si="227"/>
        <v>0.94705447277141352</v>
      </c>
      <c r="X851" s="723">
        <f t="shared" si="228"/>
        <v>58.269120351455932</v>
      </c>
      <c r="Y851" s="900"/>
      <c r="Z851" s="669">
        <f t="shared" si="229"/>
        <v>55.688622754491021</v>
      </c>
      <c r="AA851" s="910">
        <f t="shared" si="230"/>
        <v>9.9550898203592819</v>
      </c>
      <c r="AB851" s="911">
        <v>9</v>
      </c>
      <c r="AC851" s="889">
        <v>3.34</v>
      </c>
      <c r="AD851" s="889">
        <v>0.85</v>
      </c>
      <c r="AE851" s="889">
        <v>0.46</v>
      </c>
      <c r="AF851" s="889">
        <v>0.73</v>
      </c>
      <c r="AG851" s="889">
        <v>7.3</v>
      </c>
      <c r="AH851" s="889">
        <v>26</v>
      </c>
      <c r="AI851" s="889">
        <v>7.41</v>
      </c>
      <c r="AJ851" s="889">
        <v>0.4</v>
      </c>
      <c r="AK851" s="889">
        <v>11.75</v>
      </c>
      <c r="AL851" s="902">
        <v>8530</v>
      </c>
      <c r="AM851" s="896">
        <v>1.0999999999999999</v>
      </c>
      <c r="AN851" s="889">
        <v>0.86</v>
      </c>
      <c r="AO851" s="762">
        <f t="shared" si="231"/>
        <v>18.946543282629108</v>
      </c>
      <c r="AP851" s="763">
        <f t="shared" si="232"/>
        <v>28.901633102988388</v>
      </c>
      <c r="AQ851" s="912">
        <f t="shared" si="233"/>
        <v>-43.168023207343808</v>
      </c>
      <c r="AR851" s="669">
        <f>INDEX(Historical!$C$7:$C$1381,MATCH(B851,Historical!$B$7:$B$1403,0))*IF(AH851="n/a",1.03,IF(AH851&lt;0,1.01,IF(AH851&gt;10,1.1,(1+AH851/100))))</f>
        <v>2.0130000000000003</v>
      </c>
      <c r="AS851" s="910">
        <f t="shared" si="234"/>
        <v>2.1621633000000005</v>
      </c>
      <c r="AT851" s="910">
        <f t="shared" si="238"/>
        <v>2.3783796300000009</v>
      </c>
      <c r="AU851" s="910">
        <f t="shared" si="238"/>
        <v>2.6162175930000013</v>
      </c>
      <c r="AV851" s="910">
        <f t="shared" si="238"/>
        <v>2.8778393523000019</v>
      </c>
      <c r="AW851" s="669">
        <f t="shared" si="235"/>
        <v>12.047599875300007</v>
      </c>
      <c r="AX851" s="770">
        <f t="shared" si="236"/>
        <v>36.233383083609041</v>
      </c>
      <c r="AY851" s="959">
        <v>1.76</v>
      </c>
      <c r="AZ851" s="896">
        <v>4.1000000000000005</v>
      </c>
      <c r="BA851" s="896">
        <v>-25.1</v>
      </c>
      <c r="BB851" s="896">
        <v>-19.189999999999998</v>
      </c>
      <c r="BC851" s="896">
        <v>-11.89</v>
      </c>
      <c r="BD851" s="932"/>
      <c r="BE851" s="641">
        <v>2010</v>
      </c>
      <c r="BF851" s="922">
        <f t="shared" si="237"/>
        <v>0</v>
      </c>
      <c r="BG851" s="906">
        <v>2.8000000000000003</v>
      </c>
    </row>
    <row r="852" spans="1:59" s="887" customFormat="1" ht="12.75" customHeight="1" x14ac:dyDescent="0.2">
      <c r="A852" s="887" t="s">
        <v>1794</v>
      </c>
      <c r="B852" s="621" t="s">
        <v>1795</v>
      </c>
      <c r="C852" s="957" t="s">
        <v>108</v>
      </c>
      <c r="D852" s="957" t="s">
        <v>4355</v>
      </c>
      <c r="E852" s="754">
        <v>9</v>
      </c>
      <c r="F852" s="1235">
        <v>458</v>
      </c>
      <c r="G852" s="1235" t="s">
        <v>37</v>
      </c>
      <c r="H852" s="1235" t="s">
        <v>37</v>
      </c>
      <c r="I852" s="898">
        <v>30.61</v>
      </c>
      <c r="J852" s="669">
        <f t="shared" si="224"/>
        <v>4.0509637373407381</v>
      </c>
      <c r="K852" s="901">
        <v>0.31</v>
      </c>
      <c r="L852" s="911">
        <v>4</v>
      </c>
      <c r="M852" s="660">
        <f t="shared" si="225"/>
        <v>1.24</v>
      </c>
      <c r="N852" s="894" t="s">
        <v>163</v>
      </c>
      <c r="O852" s="756">
        <v>0.28999999999999998</v>
      </c>
      <c r="P852" s="636">
        <v>43538</v>
      </c>
      <c r="Q852" s="636">
        <v>43556</v>
      </c>
      <c r="R852" s="660">
        <f t="shared" si="226"/>
        <v>6.8965517241379377</v>
      </c>
      <c r="S852" s="721">
        <f>IF(INDEX(Historical!$D$7:$D$1379,MATCH(B852,Historical!$B$7:$B$1403,0))=0,"n/a",(INDEX(Historical!$C$7:$C$1381,MATCH(B852,Historical!$B$7:$B$1403,0))/INDEX(Historical!$D$7:$D$1379,MATCH(B852,Historical!$B$7:$B$1403,0))-1)*100)</f>
        <v>7.9646017699115168</v>
      </c>
      <c r="T852" s="721">
        <f>IF(INDEX(Historical!$F$7:$F$1372,MATCH(B852,Historical!$B$7:$B$1403,0))=0,"n/a",((INDEX(Historical!$C$7:$C$1381,MATCH(B852,Historical!$B$7:$B$1403,0))/INDEX(Historical!$F$7:$F$1372,MATCH(B852,Historical!$B$7:$B$1403,0)))^(1/3)-1)*100)</f>
        <v>8.6956277650593439</v>
      </c>
      <c r="U852" s="721">
        <f>IF(INDEX(Historical!$H$7:$H$1372,MATCH(B852,Historical!$B$7:$B$1403,0))=0,"n/a",((INDEX(Historical!$C$7:$C$1381,MATCH(B852,Historical!$B$7:$B$1403,0))/INDEX(Historical!$H$7:$H$1372,MATCH(B852,Historical!$B$7:$B$1403,0)))^(1/5)-1)*100)</f>
        <v>7.2438202052400147</v>
      </c>
      <c r="V852" s="721">
        <f>IF(INDEX(Historical!$O$7:$O$1372,MATCH(B852,Historical!$B$7:$B$1403,0))=0,"n/a",((INDEX(Historical!$C$7:$C$1381,MATCH(B852,Historical!$B$7:$B$1403,0))/INDEX(Historical!$O$7:$O$1372,MATCH(B852,Historical!$B$7:$B$1403,0)))^(1/10)-1)*100)</f>
        <v>2.2147040427619391</v>
      </c>
      <c r="W852" s="722">
        <f t="shared" si="227"/>
        <v>3.2707847483794299</v>
      </c>
      <c r="X852" s="723">
        <f t="shared" si="228"/>
        <v>1.2073033675400024</v>
      </c>
      <c r="Y852" s="683"/>
      <c r="Z852" s="669">
        <f t="shared" si="229"/>
        <v>43.661971830985919</v>
      </c>
      <c r="AA852" s="910">
        <f t="shared" si="230"/>
        <v>10.778169014084508</v>
      </c>
      <c r="AB852" s="911">
        <v>12</v>
      </c>
      <c r="AC852" s="889">
        <v>2.84</v>
      </c>
      <c r="AD852" s="889">
        <v>1.08</v>
      </c>
      <c r="AE852" s="889">
        <v>4.3</v>
      </c>
      <c r="AF852" s="889">
        <v>0.8</v>
      </c>
      <c r="AG852" s="889">
        <v>7.9</v>
      </c>
      <c r="AH852" s="889">
        <v>20</v>
      </c>
      <c r="AI852" s="889">
        <v>4.79</v>
      </c>
      <c r="AJ852" s="889">
        <v>6</v>
      </c>
      <c r="AK852" s="889">
        <v>10</v>
      </c>
      <c r="AL852" s="902">
        <v>2080</v>
      </c>
      <c r="AM852" s="896">
        <v>1.3</v>
      </c>
      <c r="AN852" s="889">
        <v>7.0000000000000007E-2</v>
      </c>
      <c r="AO852" s="762">
        <f t="shared" si="231"/>
        <v>0.5166149284962458</v>
      </c>
      <c r="AP852" s="763">
        <f t="shared" si="232"/>
        <v>11.294783942580754</v>
      </c>
      <c r="AQ852" s="912">
        <f t="shared" si="233"/>
        <v>-38.094928546406706</v>
      </c>
      <c r="AR852" s="669">
        <f>INDEX(Historical!$C$7:$C$1381,MATCH(B852,Historical!$B$7:$B$1403,0))*IF(AH852="n/a",1.03,IF(AH852&lt;0,1.01,IF(AH852&gt;10,1.1,(1+AH852/100))))</f>
        <v>1.3420000000000001</v>
      </c>
      <c r="AS852" s="910">
        <f t="shared" si="234"/>
        <v>1.4062818000000001</v>
      </c>
      <c r="AT852" s="910">
        <f t="shared" si="238"/>
        <v>1.5469099800000004</v>
      </c>
      <c r="AU852" s="910">
        <f t="shared" si="238"/>
        <v>1.7016009780000005</v>
      </c>
      <c r="AV852" s="910">
        <f t="shared" si="238"/>
        <v>1.8717610758000007</v>
      </c>
      <c r="AW852" s="669">
        <f t="shared" si="235"/>
        <v>7.8685538338000018</v>
      </c>
      <c r="AX852" s="770">
        <f t="shared" si="236"/>
        <v>25.705827617771977</v>
      </c>
      <c r="AY852" s="959">
        <v>1.08</v>
      </c>
      <c r="AZ852" s="896">
        <v>-1.72</v>
      </c>
      <c r="BA852" s="896">
        <v>-28.48</v>
      </c>
      <c r="BB852" s="896">
        <v>-14.249999999999998</v>
      </c>
      <c r="BC852" s="896">
        <v>-15.989999999999998</v>
      </c>
      <c r="BD852" s="932"/>
      <c r="BE852" s="641">
        <v>2011</v>
      </c>
      <c r="BF852" s="922">
        <f t="shared" si="237"/>
        <v>0</v>
      </c>
      <c r="BG852" s="906">
        <v>1.3</v>
      </c>
    </row>
    <row r="853" spans="1:59" s="887" customFormat="1" ht="12.75" customHeight="1" x14ac:dyDescent="0.2">
      <c r="A853" s="887" t="s">
        <v>3005</v>
      </c>
      <c r="B853" s="621" t="s">
        <v>3006</v>
      </c>
      <c r="C853" s="957" t="s">
        <v>108</v>
      </c>
      <c r="D853" s="957" t="s">
        <v>4347</v>
      </c>
      <c r="E853" s="754">
        <v>6</v>
      </c>
      <c r="F853" s="1235">
        <v>753</v>
      </c>
      <c r="G853" s="1235" t="s">
        <v>106</v>
      </c>
      <c r="H853" s="1235" t="s">
        <v>106</v>
      </c>
      <c r="I853" s="898">
        <v>34.46</v>
      </c>
      <c r="J853" s="669">
        <f t="shared" si="224"/>
        <v>1.3929193267556585</v>
      </c>
      <c r="K853" s="901">
        <v>0.12</v>
      </c>
      <c r="L853" s="911">
        <v>4</v>
      </c>
      <c r="M853" s="660">
        <f t="shared" si="225"/>
        <v>0.48</v>
      </c>
      <c r="N853" s="894" t="s">
        <v>991</v>
      </c>
      <c r="O853" s="756">
        <v>0.11</v>
      </c>
      <c r="P853" s="885">
        <v>43593</v>
      </c>
      <c r="Q853" s="885">
        <v>43608</v>
      </c>
      <c r="R853" s="660">
        <f t="shared" si="226"/>
        <v>9.0909090909090864</v>
      </c>
      <c r="S853" s="721">
        <f>IF(INDEX(Historical!$D$7:$D$1379,MATCH(B853,Historical!$B$7:$B$1403,0))=0,"n/a",(INDEX(Historical!$C$7:$C$1381,MATCH(B853,Historical!$B$7:$B$1403,0))/INDEX(Historical!$D$7:$D$1379,MATCH(B853,Historical!$B$7:$B$1403,0))-1)*100)</f>
        <v>11.904761904761907</v>
      </c>
      <c r="T853" s="721">
        <f>IF(INDEX(Historical!$F$7:$F$1372,MATCH(B853,Historical!$B$7:$B$1403,0))=0,"n/a",((INDEX(Historical!$C$7:$C$1381,MATCH(B853,Historical!$B$7:$B$1403,0))/INDEX(Historical!$F$7:$F$1372,MATCH(B853,Historical!$B$7:$B$1403,0)))^(1/3)-1)*100)</f>
        <v>23.420115855534362</v>
      </c>
      <c r="U853" s="721">
        <f>IF(INDEX(Historical!$H$7:$H$1372,MATCH(B853,Historical!$B$7:$B$1403,0))=0,"n/a",((INDEX(Historical!$C$7:$C$1381,MATCH(B853,Historical!$B$7:$B$1403,0))/INDEX(Historical!$H$7:$H$1372,MATCH(B853,Historical!$B$7:$B$1403,0)))^(1/5)-1)*100)</f>
        <v>22.554648108752783</v>
      </c>
      <c r="V853" s="721">
        <f>IF(INDEX(Historical!$O$7:$O$1372,MATCH(B853,Historical!$B$7:$B$1403,0))=0,"n/a",((INDEX(Historical!$C$7:$C$1381,MATCH(B853,Historical!$B$7:$B$1403,0))/INDEX(Historical!$O$7:$O$1372,MATCH(B853,Historical!$B$7:$B$1403,0)))^(1/10)-1)*100)</f>
        <v>11.377582609497082</v>
      </c>
      <c r="W853" s="722">
        <f t="shared" si="227"/>
        <v>1.9823761235471931</v>
      </c>
      <c r="X853" s="723">
        <f t="shared" si="228"/>
        <v>1.1333994024498886</v>
      </c>
      <c r="Y853" s="682"/>
      <c r="Z853" s="669">
        <f t="shared" si="229"/>
        <v>16.551724137931036</v>
      </c>
      <c r="AA853" s="910">
        <f t="shared" si="230"/>
        <v>11.882758620689655</v>
      </c>
      <c r="AB853" s="911">
        <v>12</v>
      </c>
      <c r="AC853" s="889">
        <v>2.9</v>
      </c>
      <c r="AD853" s="889">
        <v>0.99</v>
      </c>
      <c r="AE853" s="889">
        <v>3.44</v>
      </c>
      <c r="AF853" s="889">
        <v>0.98</v>
      </c>
      <c r="AG853" s="889">
        <v>7.5</v>
      </c>
      <c r="AH853" s="889">
        <v>111.80000000000001</v>
      </c>
      <c r="AI853" s="889">
        <v>6.17</v>
      </c>
      <c r="AJ853" s="889">
        <v>19.900000000000002</v>
      </c>
      <c r="AK853" s="889">
        <v>12</v>
      </c>
      <c r="AL853" s="902">
        <v>1790</v>
      </c>
      <c r="AM853" s="896">
        <v>0.70000000000000007</v>
      </c>
      <c r="AN853" s="889">
        <v>0.1</v>
      </c>
      <c r="AO853" s="762">
        <f t="shared" si="231"/>
        <v>12.064808814818788</v>
      </c>
      <c r="AP853" s="763">
        <f t="shared" si="232"/>
        <v>23.947567435508443</v>
      </c>
      <c r="AQ853" s="912">
        <f t="shared" si="233"/>
        <v>-28.058346331439875</v>
      </c>
      <c r="AR853" s="669">
        <f>INDEX(Historical!$C$7:$C$1381,MATCH(B853,Historical!$B$7:$B$1403,0))*IF(AH853="n/a",1.03,IF(AH853&lt;0,1.01,IF(AH853&gt;10,1.1,(1+AH853/100))))</f>
        <v>0.51700000000000002</v>
      </c>
      <c r="AS853" s="910">
        <f t="shared" si="234"/>
        <v>0.54889890000000008</v>
      </c>
      <c r="AT853" s="910">
        <f t="shared" si="238"/>
        <v>0.60378879000000019</v>
      </c>
      <c r="AU853" s="910">
        <f t="shared" si="238"/>
        <v>0.66416766900000024</v>
      </c>
      <c r="AV853" s="910">
        <f t="shared" si="238"/>
        <v>0.73058443590000033</v>
      </c>
      <c r="AW853" s="669">
        <f t="shared" si="235"/>
        <v>3.0644397949000011</v>
      </c>
      <c r="AX853" s="770">
        <f t="shared" si="236"/>
        <v>8.8927446166569961</v>
      </c>
      <c r="AY853" s="959">
        <v>1.1000000000000001</v>
      </c>
      <c r="AZ853" s="896">
        <v>-4.2799999999999994</v>
      </c>
      <c r="BA853" s="896">
        <v>-25.169999999999998</v>
      </c>
      <c r="BB853" s="896">
        <v>-18.029999999999998</v>
      </c>
      <c r="BC853" s="896">
        <v>-18.48</v>
      </c>
      <c r="BD853" s="932"/>
      <c r="BE853" s="641">
        <v>2014</v>
      </c>
      <c r="BF853" s="922">
        <f t="shared" si="237"/>
        <v>0</v>
      </c>
      <c r="BG853" s="906">
        <v>1.0999999999999999</v>
      </c>
    </row>
    <row r="854" spans="1:59" s="887" customFormat="1" ht="12.75" customHeight="1" x14ac:dyDescent="0.2">
      <c r="A854" s="887" t="s">
        <v>863</v>
      </c>
      <c r="B854" s="621" t="s">
        <v>864</v>
      </c>
      <c r="C854" s="957" t="s">
        <v>246</v>
      </c>
      <c r="D854" s="957" t="s">
        <v>4333</v>
      </c>
      <c r="E854" s="754">
        <v>14</v>
      </c>
      <c r="F854" s="1235">
        <v>276</v>
      </c>
      <c r="G854" s="1235" t="s">
        <v>106</v>
      </c>
      <c r="H854" s="1235" t="s">
        <v>106</v>
      </c>
      <c r="I854" s="898">
        <v>62.39</v>
      </c>
      <c r="J854" s="669">
        <f t="shared" si="224"/>
        <v>3.0774162526045838</v>
      </c>
      <c r="K854" s="901">
        <v>0.48</v>
      </c>
      <c r="L854" s="911">
        <v>4</v>
      </c>
      <c r="M854" s="660">
        <f t="shared" si="225"/>
        <v>1.92</v>
      </c>
      <c r="N854" s="894" t="s">
        <v>991</v>
      </c>
      <c r="O854" s="756">
        <v>0.43</v>
      </c>
      <c r="P854" s="636">
        <v>43580</v>
      </c>
      <c r="Q854" s="636">
        <v>43616</v>
      </c>
      <c r="R854" s="660">
        <f t="shared" si="226"/>
        <v>11.627906976744184</v>
      </c>
      <c r="S854" s="721">
        <f>IF(INDEX(Historical!$D$7:$D$1379,MATCH(B854,Historical!$B$7:$B$1403,0))=0,"n/a",(INDEX(Historical!$C$7:$C$1381,MATCH(B854,Historical!$B$7:$B$1403,0))/INDEX(Historical!$D$7:$D$1379,MATCH(B854,Historical!$B$7:$B$1403,0))-1)*100)</f>
        <v>11.309523809523814</v>
      </c>
      <c r="T854" s="721">
        <f>IF(INDEX(Historical!$F$7:$F$1372,MATCH(B854,Historical!$B$7:$B$1403,0))=0,"n/a",((INDEX(Historical!$C$7:$C$1381,MATCH(B854,Historical!$B$7:$B$1403,0))/INDEX(Historical!$F$7:$F$1372,MATCH(B854,Historical!$B$7:$B$1403,0)))^(1/3)-1)*100)</f>
        <v>8.5999395681356958</v>
      </c>
      <c r="U854" s="721">
        <f>IF(INDEX(Historical!$H$7:$H$1372,MATCH(B854,Historical!$B$7:$B$1403,0))=0,"n/a",((INDEX(Historical!$C$7:$C$1381,MATCH(B854,Historical!$B$7:$B$1403,0))/INDEX(Historical!$H$7:$H$1372,MATCH(B854,Historical!$B$7:$B$1403,0)))^(1/5)-1)*100)</f>
        <v>7.5423818100751161</v>
      </c>
      <c r="V854" s="721">
        <f>IF(INDEX(Historical!$O$7:$O$1372,MATCH(B854,Historical!$B$7:$B$1403,0))=0,"n/a",((INDEX(Historical!$C$7:$C$1381,MATCH(B854,Historical!$B$7:$B$1403,0))/INDEX(Historical!$O$7:$O$1372,MATCH(B854,Historical!$B$7:$B$1403,0)))^(1/10)-1)*100)</f>
        <v>14.567130822436859</v>
      </c>
      <c r="W854" s="722">
        <f t="shared" si="227"/>
        <v>0.51776715003190932</v>
      </c>
      <c r="X854" s="723">
        <f t="shared" si="228"/>
        <v>1.1091737955992818</v>
      </c>
      <c r="Y854" s="899"/>
      <c r="Z854" s="669">
        <f t="shared" si="229"/>
        <v>44.23963133640553</v>
      </c>
      <c r="AA854" s="910">
        <f t="shared" si="230"/>
        <v>14.375576036866359</v>
      </c>
      <c r="AB854" s="911">
        <v>1</v>
      </c>
      <c r="AC854" s="889">
        <v>4.34</v>
      </c>
      <c r="AD854" s="889">
        <v>5.14</v>
      </c>
      <c r="AE854" s="889">
        <v>0.83</v>
      </c>
      <c r="AF854" s="889">
        <v>4.29</v>
      </c>
      <c r="AG854" s="889">
        <v>30.5</v>
      </c>
      <c r="AH854" s="889">
        <v>12.2</v>
      </c>
      <c r="AI854" s="889">
        <v>4.62</v>
      </c>
      <c r="AJ854" s="889">
        <v>6.8000000000000007</v>
      </c>
      <c r="AK854" s="889">
        <v>2.8000000000000003</v>
      </c>
      <c r="AL854" s="902">
        <v>4860</v>
      </c>
      <c r="AM854" s="896">
        <v>0.6</v>
      </c>
      <c r="AN854" s="889">
        <v>0.35</v>
      </c>
      <c r="AO854" s="762">
        <f t="shared" si="231"/>
        <v>-3.7557779741866604</v>
      </c>
      <c r="AP854" s="763">
        <f t="shared" si="232"/>
        <v>10.619798062679699</v>
      </c>
      <c r="AQ854" s="912">
        <f t="shared" si="233"/>
        <v>65.557940442689699</v>
      </c>
      <c r="AR854" s="669">
        <f>INDEX(Historical!$C$7:$C$1381,MATCH(B854,Historical!$B$7:$B$1403,0))*IF(AH854="n/a",1.03,IF(AH854&lt;0,1.01,IF(AH854&gt;10,1.1,(1+AH854/100))))</f>
        <v>2.0570000000000004</v>
      </c>
      <c r="AS854" s="910">
        <f t="shared" si="234"/>
        <v>2.1520334000000005</v>
      </c>
      <c r="AT854" s="910">
        <f t="shared" si="238"/>
        <v>2.2122903352000005</v>
      </c>
      <c r="AU854" s="910">
        <f t="shared" si="238"/>
        <v>2.2742344645856005</v>
      </c>
      <c r="AV854" s="910">
        <f t="shared" si="238"/>
        <v>2.3379130295939974</v>
      </c>
      <c r="AW854" s="669">
        <f t="shared" si="235"/>
        <v>11.033471229379598</v>
      </c>
      <c r="AX854" s="770">
        <f t="shared" si="236"/>
        <v>17.684679002050967</v>
      </c>
      <c r="AY854" s="959">
        <v>0.92</v>
      </c>
      <c r="AZ854" s="896">
        <v>24.43</v>
      </c>
      <c r="BA854" s="896">
        <v>-18.970000000000002</v>
      </c>
      <c r="BB854" s="896">
        <v>-14.45</v>
      </c>
      <c r="BC854" s="896">
        <v>-7.1099999999999994</v>
      </c>
      <c r="BD854" s="932"/>
      <c r="BE854" s="641">
        <v>2006</v>
      </c>
      <c r="BF854" s="922">
        <f t="shared" si="237"/>
        <v>1</v>
      </c>
      <c r="BG854" s="906">
        <v>9.6</v>
      </c>
    </row>
    <row r="855" spans="1:59" s="887" customFormat="1" ht="12.75" customHeight="1" x14ac:dyDescent="0.2">
      <c r="A855" s="895" t="s">
        <v>2967</v>
      </c>
      <c r="B855" s="887" t="s">
        <v>2968</v>
      </c>
      <c r="C855" s="957" t="s">
        <v>112</v>
      </c>
      <c r="D855" s="957" t="s">
        <v>4348</v>
      </c>
      <c r="E855" s="754">
        <v>6</v>
      </c>
      <c r="F855" s="1235">
        <v>744</v>
      </c>
      <c r="G855" s="1235" t="s">
        <v>106</v>
      </c>
      <c r="H855" s="1235" t="s">
        <v>106</v>
      </c>
      <c r="I855" s="898">
        <v>156.97999999999999</v>
      </c>
      <c r="J855" s="669">
        <f t="shared" si="224"/>
        <v>4.0769524780226787</v>
      </c>
      <c r="K855" s="901">
        <v>1.6</v>
      </c>
      <c r="L855" s="911">
        <v>4</v>
      </c>
      <c r="M855" s="660">
        <f t="shared" si="225"/>
        <v>6.4</v>
      </c>
      <c r="N855" s="894" t="s">
        <v>720</v>
      </c>
      <c r="O855" s="756">
        <v>1.45</v>
      </c>
      <c r="P855" s="890">
        <v>43480</v>
      </c>
      <c r="Q855" s="890">
        <v>43496</v>
      </c>
      <c r="R855" s="660">
        <f t="shared" si="226"/>
        <v>10.344827586206906</v>
      </c>
      <c r="S855" s="721">
        <f>IF(INDEX(Historical!$D$7:$D$1379,MATCH(B855,Historical!$B$7:$B$1403,0))=0,"n/a",(INDEX(Historical!$C$7:$C$1381,MATCH(B855,Historical!$B$7:$B$1403,0))/INDEX(Historical!$D$7:$D$1379,MATCH(B855,Historical!$B$7:$B$1403,0))-1)*100)</f>
        <v>14.285714285714302</v>
      </c>
      <c r="T855" s="721">
        <f>IF(INDEX(Historical!$F$7:$F$1372,MATCH(B855,Historical!$B$7:$B$1403,0))=0,"n/a",((INDEX(Historical!$C$7:$C$1381,MATCH(B855,Historical!$B$7:$B$1403,0))/INDEX(Historical!$F$7:$F$1372,MATCH(B855,Historical!$B$7:$B$1403,0)))^(1/3)-1)*100)</f>
        <v>18.977669851800584</v>
      </c>
      <c r="U855" s="721">
        <f>IF(INDEX(Historical!$H$7:$H$1372,MATCH(B855,Historical!$B$7:$B$1403,0))=0,"n/a",((INDEX(Historical!$C$7:$C$1381,MATCH(B855,Historical!$B$7:$B$1403,0))/INDEX(Historical!$H$7:$H$1372,MATCH(B855,Historical!$B$7:$B$1403,0)))^(1/5)-1)*100)</f>
        <v>26.19146889603865</v>
      </c>
      <c r="V855" s="721">
        <f>IF(INDEX(Historical!$O$7:$O$1372,MATCH(B855,Historical!$B$7:$B$1403,0))=0,"n/a",((INDEX(Historical!$C$7:$C$1381,MATCH(B855,Historical!$B$7:$B$1403,0))/INDEX(Historical!$O$7:$O$1372,MATCH(B855,Historical!$B$7:$B$1403,0)))^(1/10)-1)*100)</f>
        <v>12.972260030233684</v>
      </c>
      <c r="W855" s="722">
        <f t="shared" si="227"/>
        <v>2.0190366855887665</v>
      </c>
      <c r="X855" s="723">
        <f t="shared" si="228"/>
        <v>2.2009637727763574</v>
      </c>
      <c r="Y855" s="900" t="s">
        <v>4131</v>
      </c>
      <c r="Z855" s="669">
        <f t="shared" si="229"/>
        <v>98.918083462132927</v>
      </c>
      <c r="AA855" s="910">
        <f t="shared" si="230"/>
        <v>24.262751159196291</v>
      </c>
      <c r="AB855" s="911">
        <v>12</v>
      </c>
      <c r="AC855" s="889">
        <v>6.47</v>
      </c>
      <c r="AD855" s="889">
        <v>1.62</v>
      </c>
      <c r="AE855" s="889">
        <v>1.27</v>
      </c>
      <c r="AF855" s="889">
        <v>3.79</v>
      </c>
      <c r="AG855" s="889">
        <v>16.3</v>
      </c>
      <c r="AH855" s="889">
        <v>17</v>
      </c>
      <c r="AI855" s="889">
        <v>4.41</v>
      </c>
      <c r="AJ855" s="889">
        <v>11.899999999999999</v>
      </c>
      <c r="AK855" s="889">
        <v>15</v>
      </c>
      <c r="AL855" s="902">
        <v>6070</v>
      </c>
      <c r="AM855" s="896">
        <v>0.70000000000000007</v>
      </c>
      <c r="AN855" s="889">
        <v>0.12</v>
      </c>
      <c r="AO855" s="762">
        <f t="shared" si="231"/>
        <v>6.005670214865038</v>
      </c>
      <c r="AP855" s="763">
        <f t="shared" si="232"/>
        <v>30.268421374061329</v>
      </c>
      <c r="AQ855" s="912">
        <f t="shared" si="233"/>
        <v>102.16146120625021</v>
      </c>
      <c r="AR855" s="669">
        <f>INDEX(Historical!$C$7:$C$1381,MATCH(B855,Historical!$B$7:$B$1403,0))*IF(AH855="n/a",1.03,IF(AH855&lt;0,1.01,IF(AH855&gt;10,1.1,(1+AH855/100))))</f>
        <v>7.0400000000000009</v>
      </c>
      <c r="AS855" s="910">
        <f t="shared" si="234"/>
        <v>7.3504640000000014</v>
      </c>
      <c r="AT855" s="910">
        <f t="shared" si="238"/>
        <v>8.0855104000000022</v>
      </c>
      <c r="AU855" s="910">
        <f t="shared" si="238"/>
        <v>8.8940614400000033</v>
      </c>
      <c r="AV855" s="910">
        <f t="shared" si="238"/>
        <v>9.7834675840000038</v>
      </c>
      <c r="AW855" s="669">
        <f t="shared" si="235"/>
        <v>41.153503424000007</v>
      </c>
      <c r="AX855" s="770">
        <f t="shared" si="236"/>
        <v>26.215762150592436</v>
      </c>
      <c r="AY855" s="959">
        <v>0.77</v>
      </c>
      <c r="AZ855" s="896">
        <v>15.049999999999999</v>
      </c>
      <c r="BA855" s="896">
        <v>-14.219999999999999</v>
      </c>
      <c r="BB855" s="896">
        <v>-10.54</v>
      </c>
      <c r="BC855" s="896">
        <v>-6.94</v>
      </c>
      <c r="BD855" s="932"/>
      <c r="BE855" s="641">
        <v>2014</v>
      </c>
      <c r="BF855" s="922">
        <f t="shared" si="237"/>
        <v>0</v>
      </c>
      <c r="BG855" s="906">
        <v>9.1</v>
      </c>
    </row>
    <row r="856" spans="1:59" s="887" customFormat="1" x14ac:dyDescent="0.2">
      <c r="A856" s="895" t="s">
        <v>386</v>
      </c>
      <c r="B856" s="621" t="s">
        <v>387</v>
      </c>
      <c r="C856" s="957" t="s">
        <v>153</v>
      </c>
      <c r="D856" s="957" t="s">
        <v>4340</v>
      </c>
      <c r="E856" s="754">
        <v>27</v>
      </c>
      <c r="F856" s="1235">
        <v>108</v>
      </c>
      <c r="G856" s="1209" t="s">
        <v>37</v>
      </c>
      <c r="H856" s="1209" t="s">
        <v>37</v>
      </c>
      <c r="I856" s="889">
        <v>150.56</v>
      </c>
      <c r="J856" s="669">
        <f t="shared" si="224"/>
        <v>0.42507970244420828</v>
      </c>
      <c r="K856" s="908">
        <v>0.16</v>
      </c>
      <c r="L856" s="911">
        <v>4</v>
      </c>
      <c r="M856" s="660">
        <f t="shared" si="225"/>
        <v>0.64</v>
      </c>
      <c r="N856" s="894" t="s">
        <v>139</v>
      </c>
      <c r="O856" s="757">
        <v>0.15</v>
      </c>
      <c r="P856" s="885">
        <v>43760</v>
      </c>
      <c r="Q856" s="885">
        <v>43775</v>
      </c>
      <c r="R856" s="660">
        <f t="shared" si="226"/>
        <v>6.6666666666666732</v>
      </c>
      <c r="S856" s="721">
        <f>IF(INDEX(Historical!$D$7:$D$1379,MATCH(B856,Historical!$B$7:$B$1403,0))=0,"n/a",(INDEX(Historical!$C$7:$C$1381,MATCH(B856,Historical!$B$7:$B$1403,0))/INDEX(Historical!$D$7:$D$1379,MATCH(B856,Historical!$B$7:$B$1403,0))-1)*100)</f>
        <v>7.0175438596491224</v>
      </c>
      <c r="T856" s="721">
        <f>IF(INDEX(Historical!$F$7:$F$1372,MATCH(B856,Historical!$B$7:$B$1403,0))=0,"n/a",((INDEX(Historical!$C$7:$C$1381,MATCH(B856,Historical!$B$7:$B$1403,0))/INDEX(Historical!$F$7:$F$1372,MATCH(B856,Historical!$B$7:$B$1403,0)))^(1/3)-1)*100)</f>
        <v>7.5749744635974059</v>
      </c>
      <c r="U856" s="721">
        <f>IF(INDEX(Historical!$H$7:$H$1372,MATCH(B856,Historical!$B$7:$B$1403,0))=0,"n/a",((INDEX(Historical!$C$7:$C$1381,MATCH(B856,Historical!$B$7:$B$1403,0))/INDEX(Historical!$H$7:$H$1372,MATCH(B856,Historical!$B$7:$B$1403,0)))^(1/5)-1)*100)</f>
        <v>8.2702639798059696</v>
      </c>
      <c r="V856" s="721">
        <f>IF(INDEX(Historical!$O$7:$O$1372,MATCH(B856,Historical!$B$7:$B$1403,0))=0,"n/a",((INDEX(Historical!$C$7:$C$1381,MATCH(B856,Historical!$B$7:$B$1403,0))/INDEX(Historical!$O$7:$O$1372,MATCH(B856,Historical!$B$7:$B$1403,0)))^(1/10)-1)*100)</f>
        <v>7.1773462536293131</v>
      </c>
      <c r="W856" s="722">
        <f t="shared" si="227"/>
        <v>1.1522732340834203</v>
      </c>
      <c r="X856" s="723">
        <f t="shared" si="228"/>
        <v>0.71915338954834518</v>
      </c>
      <c r="Y856" s="682"/>
      <c r="Z856" s="669">
        <f t="shared" si="229"/>
        <v>19.937694704049843</v>
      </c>
      <c r="AA856" s="910">
        <f t="shared" si="230"/>
        <v>46.903426791277262</v>
      </c>
      <c r="AB856" s="911">
        <v>12</v>
      </c>
      <c r="AC856" s="889">
        <v>3.21</v>
      </c>
      <c r="AD856" s="889">
        <v>5.28</v>
      </c>
      <c r="AE856" s="889">
        <v>6.11</v>
      </c>
      <c r="AF856" s="889">
        <v>7.49</v>
      </c>
      <c r="AG856" s="889">
        <v>16.100000000000001</v>
      </c>
      <c r="AH856" s="889">
        <v>-11.700000000000001</v>
      </c>
      <c r="AI856" s="889">
        <v>13.29</v>
      </c>
      <c r="AJ856" s="889">
        <v>11.5</v>
      </c>
      <c r="AK856" s="889">
        <v>8.9</v>
      </c>
      <c r="AL856" s="902">
        <v>11240</v>
      </c>
      <c r="AM856" s="896">
        <v>0.1</v>
      </c>
      <c r="AN856" s="889">
        <v>0.13</v>
      </c>
      <c r="AO856" s="762">
        <f t="shared" si="231"/>
        <v>-38.208083109027086</v>
      </c>
      <c r="AP856" s="763">
        <f t="shared" si="232"/>
        <v>8.6953436822501775</v>
      </c>
      <c r="AQ856" s="912">
        <f t="shared" si="233"/>
        <v>295.14085627317297</v>
      </c>
      <c r="AR856" s="669">
        <f>INDEX(Historical!$C$7:$C$1381,MATCH(B856,Historical!$B$7:$B$1403,0))*IF(AH856="n/a",1.03,IF(AH856&lt;0,1.01,IF(AH856&gt;10,1.1,(1+AH856/100))))</f>
        <v>0.61609999999999998</v>
      </c>
      <c r="AS856" s="910">
        <f t="shared" si="234"/>
        <v>0.67771000000000003</v>
      </c>
      <c r="AT856" s="910">
        <f t="shared" si="238"/>
        <v>0.73802619000000003</v>
      </c>
      <c r="AU856" s="910">
        <f t="shared" si="238"/>
        <v>0.80371052091000006</v>
      </c>
      <c r="AV856" s="910">
        <f t="shared" si="238"/>
        <v>0.87524075727099004</v>
      </c>
      <c r="AW856" s="669">
        <f t="shared" si="235"/>
        <v>3.7107874681809903</v>
      </c>
      <c r="AX856" s="770">
        <f t="shared" si="236"/>
        <v>2.464656926262613</v>
      </c>
      <c r="AY856" s="959">
        <v>1.2</v>
      </c>
      <c r="AZ856" s="896">
        <v>48.85</v>
      </c>
      <c r="BA856" s="896">
        <v>-14.77</v>
      </c>
      <c r="BB856" s="896">
        <v>-4.3600000000000003</v>
      </c>
      <c r="BC856" s="896">
        <v>6.4799999999999995</v>
      </c>
      <c r="BD856" s="932"/>
      <c r="BE856" s="641">
        <v>1994</v>
      </c>
      <c r="BF856" s="922">
        <f t="shared" si="237"/>
        <v>2</v>
      </c>
      <c r="BG856" s="906">
        <v>11</v>
      </c>
    </row>
    <row r="857" spans="1:59" s="887" customFormat="1" ht="12.75" customHeight="1" x14ac:dyDescent="0.2">
      <c r="A857" s="887" t="s">
        <v>1796</v>
      </c>
      <c r="B857" s="621" t="s">
        <v>1797</v>
      </c>
      <c r="C857" s="957" t="s">
        <v>108</v>
      </c>
      <c r="D857" s="957" t="s">
        <v>4355</v>
      </c>
      <c r="E857" s="754">
        <v>9</v>
      </c>
      <c r="F857" s="1235">
        <v>472</v>
      </c>
      <c r="G857" s="1235" t="s">
        <v>106</v>
      </c>
      <c r="H857" s="1235" t="s">
        <v>106</v>
      </c>
      <c r="I857" s="898">
        <v>20.45</v>
      </c>
      <c r="J857" s="669">
        <f t="shared" si="224"/>
        <v>4.1075794621026898</v>
      </c>
      <c r="K857" s="901">
        <v>0.21</v>
      </c>
      <c r="L857" s="911">
        <v>4</v>
      </c>
      <c r="M857" s="660">
        <f t="shared" si="225"/>
        <v>0.84</v>
      </c>
      <c r="N857" s="894" t="s">
        <v>434</v>
      </c>
      <c r="O857" s="756">
        <v>0.2</v>
      </c>
      <c r="P857" s="885">
        <v>43592</v>
      </c>
      <c r="Q857" s="885">
        <v>43607</v>
      </c>
      <c r="R857" s="660">
        <f t="shared" si="226"/>
        <v>4.9999999999999902</v>
      </c>
      <c r="S857" s="721">
        <f>IF(INDEX(Historical!$D$7:$D$1379,MATCH(B857,Historical!$B$7:$B$1403,0))=0,"n/a",(INDEX(Historical!$C$7:$C$1381,MATCH(B857,Historical!$B$7:$B$1403,0))/INDEX(Historical!$D$7:$D$1379,MATCH(B857,Historical!$B$7:$B$1403,0))-1)*100)</f>
        <v>6.4102564102564097</v>
      </c>
      <c r="T857" s="721">
        <f>IF(INDEX(Historical!$F$7:$F$1372,MATCH(B857,Historical!$B$7:$B$1403,0))=0,"n/a",((INDEX(Historical!$C$7:$C$1381,MATCH(B857,Historical!$B$7:$B$1403,0))/INDEX(Historical!$F$7:$F$1372,MATCH(B857,Historical!$B$7:$B$1403,0)))^(1/3)-1)*100)</f>
        <v>7.3992124081007526</v>
      </c>
      <c r="U857" s="721">
        <f>IF(INDEX(Historical!$H$7:$H$1372,MATCH(B857,Historical!$B$7:$B$1403,0))=0,"n/a",((INDEX(Historical!$C$7:$C$1381,MATCH(B857,Historical!$B$7:$B$1403,0))/INDEX(Historical!$H$7:$H$1372,MATCH(B857,Historical!$B$7:$B$1403,0)))^(1/5)-1)*100)</f>
        <v>11.115949691946781</v>
      </c>
      <c r="V857" s="721">
        <f>IF(INDEX(Historical!$O$7:$O$1372,MATCH(B857,Historical!$B$7:$B$1403,0))=0,"n/a",((INDEX(Historical!$C$7:$C$1381,MATCH(B857,Historical!$B$7:$B$1403,0))/INDEX(Historical!$O$7:$O$1372,MATCH(B857,Historical!$B$7:$B$1403,0)))^(1/10)-1)*100)</f>
        <v>24.877316710658093</v>
      </c>
      <c r="W857" s="722">
        <f t="shared" si="227"/>
        <v>0.44683073424813607</v>
      </c>
      <c r="X857" s="723">
        <f t="shared" si="228"/>
        <v>0.98371236211918411</v>
      </c>
      <c r="Y857" s="682"/>
      <c r="Z857" s="669">
        <f t="shared" si="229"/>
        <v>48.275862068965516</v>
      </c>
      <c r="AA857" s="910">
        <f t="shared" si="230"/>
        <v>11.75287356321839</v>
      </c>
      <c r="AB857" s="911">
        <v>12</v>
      </c>
      <c r="AC857" s="889">
        <v>1.74</v>
      </c>
      <c r="AD857" s="889" t="s">
        <v>136</v>
      </c>
      <c r="AE857" s="889">
        <v>3.47</v>
      </c>
      <c r="AF857" s="889">
        <v>1.64</v>
      </c>
      <c r="AG857" s="889">
        <v>14.099999999999998</v>
      </c>
      <c r="AH857" s="889">
        <v>11.700000000000001</v>
      </c>
      <c r="AI857" s="889">
        <v>12.5</v>
      </c>
      <c r="AJ857" s="889">
        <v>11.3</v>
      </c>
      <c r="AK857" s="889" t="s">
        <v>136</v>
      </c>
      <c r="AL857" s="902">
        <v>342.33</v>
      </c>
      <c r="AM857" s="896">
        <v>0.8</v>
      </c>
      <c r="AN857" s="889">
        <v>0.21</v>
      </c>
      <c r="AO857" s="762">
        <f t="shared" si="231"/>
        <v>3.4706555908310808</v>
      </c>
      <c r="AP857" s="763">
        <f t="shared" si="232"/>
        <v>15.223529154049471</v>
      </c>
      <c r="AQ857" s="912">
        <f t="shared" si="233"/>
        <v>-7.4444007488155828</v>
      </c>
      <c r="AR857" s="669">
        <f>INDEX(Historical!$C$7:$C$1381,MATCH(B857,Historical!$B$7:$B$1403,0))*IF(AH857="n/a",1.03,IF(AH857&lt;0,1.01,IF(AH857&gt;10,1.1,(1+AH857/100))))</f>
        <v>0.91300000000000003</v>
      </c>
      <c r="AS857" s="910">
        <f t="shared" si="234"/>
        <v>1.0043000000000002</v>
      </c>
      <c r="AT857" s="910">
        <f t="shared" si="238"/>
        <v>1.0344290000000003</v>
      </c>
      <c r="AU857" s="910">
        <f t="shared" si="238"/>
        <v>1.0654618700000003</v>
      </c>
      <c r="AV857" s="910">
        <f t="shared" si="238"/>
        <v>1.0974257261000002</v>
      </c>
      <c r="AW857" s="669">
        <f t="shared" si="235"/>
        <v>5.1146165961000003</v>
      </c>
      <c r="AX857" s="770">
        <f t="shared" si="236"/>
        <v>25.010350103178485</v>
      </c>
      <c r="AY857" s="959">
        <v>0.67</v>
      </c>
      <c r="AZ857" s="896">
        <v>5.2</v>
      </c>
      <c r="BA857" s="896">
        <v>-21.13</v>
      </c>
      <c r="BB857" s="896">
        <v>-15.379999999999999</v>
      </c>
      <c r="BC857" s="896">
        <v>-9.27</v>
      </c>
      <c r="BD857" s="932"/>
      <c r="BE857" s="641">
        <v>2011</v>
      </c>
      <c r="BF857" s="922">
        <f t="shared" si="237"/>
        <v>0</v>
      </c>
      <c r="BG857" s="906">
        <v>1.2</v>
      </c>
    </row>
    <row r="858" spans="1:59" s="887" customFormat="1" ht="12.75" customHeight="1" x14ac:dyDescent="0.2">
      <c r="A858" s="895" t="s">
        <v>1771</v>
      </c>
      <c r="B858" s="621" t="s">
        <v>1772</v>
      </c>
      <c r="C858" s="957" t="s">
        <v>108</v>
      </c>
      <c r="D858" s="957" t="s">
        <v>4355</v>
      </c>
      <c r="E858" s="754">
        <v>7</v>
      </c>
      <c r="F858" s="1235">
        <v>657</v>
      </c>
      <c r="G858" s="1235" t="s">
        <v>106</v>
      </c>
      <c r="H858" s="1235" t="s">
        <v>106</v>
      </c>
      <c r="I858" s="898">
        <v>425</v>
      </c>
      <c r="J858" s="669">
        <f t="shared" si="224"/>
        <v>1.6470588235294119</v>
      </c>
      <c r="K858" s="901">
        <v>1.75</v>
      </c>
      <c r="L858" s="911">
        <v>4</v>
      </c>
      <c r="M858" s="660">
        <f t="shared" si="225"/>
        <v>7</v>
      </c>
      <c r="N858" s="894" t="s">
        <v>593</v>
      </c>
      <c r="O858" s="756">
        <v>1.1499999999999999</v>
      </c>
      <c r="P858" s="636">
        <v>43532</v>
      </c>
      <c r="Q858" s="636">
        <v>43539</v>
      </c>
      <c r="R858" s="660">
        <f t="shared" si="226"/>
        <v>52.173913043478272</v>
      </c>
      <c r="S858" s="721">
        <f>IF(INDEX(Historical!$D$7:$D$1379,MATCH(B858,Historical!$B$7:$B$1403,0))=0,"n/a",(INDEX(Historical!$C$7:$C$1381,MATCH(B858,Historical!$B$7:$B$1403,0))/INDEX(Historical!$D$7:$D$1379,MATCH(B858,Historical!$B$7:$B$1403,0))-1)*100)</f>
        <v>52.173913043478272</v>
      </c>
      <c r="T858" s="721">
        <f>IF(INDEX(Historical!$F$7:$F$1372,MATCH(B858,Historical!$B$7:$B$1403,0))=0,"n/a",((INDEX(Historical!$C$7:$C$1381,MATCH(B858,Historical!$B$7:$B$1403,0))/INDEX(Historical!$F$7:$F$1372,MATCH(B858,Historical!$B$7:$B$1403,0)))^(1/3)-1)*100)</f>
        <v>32.63524026321307</v>
      </c>
      <c r="U858" s="721">
        <f>IF(INDEX(Historical!$H$7:$H$1372,MATCH(B858,Historical!$B$7:$B$1403,0))=0,"n/a",((INDEX(Historical!$C$7:$C$1381,MATCH(B858,Historical!$B$7:$B$1403,0))/INDEX(Historical!$H$7:$H$1372,MATCH(B858,Historical!$B$7:$B$1403,0)))^(1/5)-1)*100)</f>
        <v>23.873200812705765</v>
      </c>
      <c r="V858" s="721" t="str">
        <f>IF(INDEX(Historical!$O$7:$O$1372,MATCH(B858,Historical!$B$7:$B$1403,0))=0,"n/a",((INDEX(Historical!$C$7:$C$1381,MATCH(B858,Historical!$B$7:$B$1403,0))/INDEX(Historical!$O$7:$O$1372,MATCH(B858,Historical!$B$7:$B$1403,0)))^(1/10)-1)*100)</f>
        <v>n/a</v>
      </c>
      <c r="W858" s="722" t="str">
        <f t="shared" si="227"/>
        <v>n/a</v>
      </c>
      <c r="X858" s="723" t="str">
        <f t="shared" si="228"/>
        <v>n/a</v>
      </c>
      <c r="Y858" s="900"/>
      <c r="Z858" s="669" t="str">
        <f t="shared" si="229"/>
        <v>n/a</v>
      </c>
      <c r="AA858" s="910" t="str">
        <f t="shared" si="230"/>
        <v>n/a</v>
      </c>
      <c r="AB858" s="911">
        <v>12</v>
      </c>
      <c r="AC858" s="889" t="s">
        <v>136</v>
      </c>
      <c r="AD858" s="889" t="s">
        <v>136</v>
      </c>
      <c r="AE858" s="889" t="s">
        <v>136</v>
      </c>
      <c r="AF858" s="889" t="s">
        <v>136</v>
      </c>
      <c r="AG858" s="889" t="s">
        <v>136</v>
      </c>
      <c r="AH858" s="889" t="s">
        <v>136</v>
      </c>
      <c r="AI858" s="889" t="s">
        <v>136</v>
      </c>
      <c r="AJ858" s="889" t="s">
        <v>136</v>
      </c>
      <c r="AK858" s="889" t="s">
        <v>136</v>
      </c>
      <c r="AL858" s="902" t="s">
        <v>136</v>
      </c>
      <c r="AM858" s="896" t="s">
        <v>136</v>
      </c>
      <c r="AN858" s="889" t="s">
        <v>136</v>
      </c>
      <c r="AO858" s="762" t="str">
        <f t="shared" si="231"/>
        <v>n/a</v>
      </c>
      <c r="AP858" s="763">
        <f t="shared" si="232"/>
        <v>25.520259636235178</v>
      </c>
      <c r="AQ858" s="912" t="str">
        <f t="shared" si="233"/>
        <v>n/a</v>
      </c>
      <c r="AR858" s="669">
        <f>INDEX(Historical!$C$7:$C$1381,MATCH(B858,Historical!$B$7:$B$1403,0))*IF(AH858="n/a",1.03,IF(AH858&lt;0,1.01,IF(AH858&gt;10,1.1,(1+AH858/100))))</f>
        <v>7.21</v>
      </c>
      <c r="AS858" s="910">
        <f t="shared" si="234"/>
        <v>7.4263000000000003</v>
      </c>
      <c r="AT858" s="910">
        <f t="shared" si="238"/>
        <v>7.6490890000000009</v>
      </c>
      <c r="AU858" s="910">
        <f t="shared" si="238"/>
        <v>7.8785616700000007</v>
      </c>
      <c r="AV858" s="910">
        <f t="shared" si="238"/>
        <v>8.1149185201000016</v>
      </c>
      <c r="AW858" s="669">
        <f t="shared" si="235"/>
        <v>38.278869190100004</v>
      </c>
      <c r="AX858" s="770">
        <f t="shared" si="236"/>
        <v>9.0067927506117655</v>
      </c>
      <c r="AY858" s="959" t="s">
        <v>136</v>
      </c>
      <c r="AZ858" s="896" t="s">
        <v>136</v>
      </c>
      <c r="BA858" s="896" t="s">
        <v>136</v>
      </c>
      <c r="BB858" s="896" t="s">
        <v>136</v>
      </c>
      <c r="BC858" s="896" t="s">
        <v>136</v>
      </c>
      <c r="BD858" s="932" t="s">
        <v>4281</v>
      </c>
      <c r="BE858" s="641">
        <v>2013</v>
      </c>
      <c r="BF858" s="922">
        <f t="shared" si="237"/>
        <v>0</v>
      </c>
      <c r="BG858" s="906" t="s">
        <v>136</v>
      </c>
    </row>
    <row r="859" spans="1:59" s="887" customFormat="1" ht="12.75" customHeight="1" x14ac:dyDescent="0.2">
      <c r="A859" s="895" t="s">
        <v>3929</v>
      </c>
      <c r="B859" s="621" t="s">
        <v>3930</v>
      </c>
      <c r="C859" s="957" t="s">
        <v>108</v>
      </c>
      <c r="D859" s="957" t="s">
        <v>4355</v>
      </c>
      <c r="E859" s="754">
        <v>7</v>
      </c>
      <c r="F859" s="1235">
        <v>713</v>
      </c>
      <c r="G859" s="1235" t="s">
        <v>106</v>
      </c>
      <c r="H859" s="1235" t="s">
        <v>106</v>
      </c>
      <c r="I859" s="898">
        <v>53.41</v>
      </c>
      <c r="J859" s="669">
        <f t="shared" si="224"/>
        <v>2.0969855832241158</v>
      </c>
      <c r="K859" s="901">
        <v>0.28000000000000003</v>
      </c>
      <c r="L859" s="911">
        <v>4</v>
      </c>
      <c r="M859" s="660">
        <f t="shared" si="225"/>
        <v>1.1200000000000001</v>
      </c>
      <c r="N859" s="894" t="s">
        <v>442</v>
      </c>
      <c r="O859" s="756">
        <v>0.25</v>
      </c>
      <c r="P859" s="885">
        <v>43866</v>
      </c>
      <c r="Q859" s="885">
        <v>43880</v>
      </c>
      <c r="R859" s="660">
        <f t="shared" si="226"/>
        <v>12.000000000000011</v>
      </c>
      <c r="S859" s="721">
        <f>IF(INDEX(Historical!$D$7:$D$1379,MATCH(B859,Historical!$B$7:$B$1403,0))=0,"n/a",(INDEX(Historical!$C$7:$C$1381,MATCH(B859,Historical!$B$7:$B$1403,0))/INDEX(Historical!$D$7:$D$1379,MATCH(B859,Historical!$B$7:$B$1403,0))-1)*100)</f>
        <v>31.578947368421062</v>
      </c>
      <c r="T859" s="721">
        <f>IF(INDEX(Historical!$F$7:$F$1372,MATCH(B859,Historical!$B$7:$B$1403,0))=0,"n/a",((INDEX(Historical!$C$7:$C$1381,MATCH(B859,Historical!$B$7:$B$1403,0))/INDEX(Historical!$F$7:$F$1372,MATCH(B859,Historical!$B$7:$B$1403,0)))^(1/3)-1)*100)</f>
        <v>27.718238732258847</v>
      </c>
      <c r="U859" s="721">
        <f>IF(INDEX(Historical!$H$7:$H$1372,MATCH(B859,Historical!$B$7:$B$1403,0))=0,"n/a",((INDEX(Historical!$C$7:$C$1381,MATCH(B859,Historical!$B$7:$B$1403,0))/INDEX(Historical!$H$7:$H$1372,MATCH(B859,Historical!$B$7:$B$1403,0)))^(1/5)-1)*100)</f>
        <v>20.112443398143132</v>
      </c>
      <c r="V859" s="721">
        <f>IF(INDEX(Historical!$O$7:$O$1372,MATCH(B859,Historical!$B$7:$B$1403,0))=0,"n/a",((INDEX(Historical!$C$7:$C$1381,MATCH(B859,Historical!$B$7:$B$1403,0))/INDEX(Historical!$O$7:$O$1372,MATCH(B859,Historical!$B$7:$B$1403,0)))^(1/10)-1)*100)</f>
        <v>13.98917844714016</v>
      </c>
      <c r="W859" s="722">
        <f t="shared" si="227"/>
        <v>1.4377144071855603</v>
      </c>
      <c r="X859" s="723">
        <f t="shared" si="228"/>
        <v>1.233892233014916</v>
      </c>
      <c r="Y859" s="682"/>
      <c r="Z859" s="669">
        <f t="shared" si="229"/>
        <v>18.573797678275291</v>
      </c>
      <c r="AA859" s="910">
        <f t="shared" si="230"/>
        <v>8.8573797678275277</v>
      </c>
      <c r="AB859" s="911">
        <v>12</v>
      </c>
      <c r="AC859" s="889">
        <v>6.03</v>
      </c>
      <c r="AD859" s="889">
        <v>0.89</v>
      </c>
      <c r="AE859" s="889">
        <v>2.2400000000000002</v>
      </c>
      <c r="AF859" s="889">
        <v>0.89</v>
      </c>
      <c r="AG859" s="889">
        <v>10.199999999999999</v>
      </c>
      <c r="AH859" s="889">
        <v>36.700000000000003</v>
      </c>
      <c r="AI859" s="889">
        <v>6.67</v>
      </c>
      <c r="AJ859" s="889">
        <v>16.3</v>
      </c>
      <c r="AK859" s="889">
        <v>10</v>
      </c>
      <c r="AL859" s="902">
        <v>3110</v>
      </c>
      <c r="AM859" s="896">
        <v>1.3</v>
      </c>
      <c r="AN859" s="889">
        <v>0.32</v>
      </c>
      <c r="AO859" s="762">
        <f t="shared" si="231"/>
        <v>13.352049213539718</v>
      </c>
      <c r="AP859" s="763">
        <f t="shared" si="232"/>
        <v>22.209428981367246</v>
      </c>
      <c r="AQ859" s="912">
        <f t="shared" si="233"/>
        <v>-40.808904598499311</v>
      </c>
      <c r="AR859" s="669">
        <f>INDEX(Historical!$C$7:$C$1381,MATCH(B859,Historical!$B$7:$B$1403,0))*IF(AH859="n/a",1.03,IF(AH859&lt;0,1.01,IF(AH859&gt;10,1.1,(1+AH859/100))))</f>
        <v>1.1000000000000001</v>
      </c>
      <c r="AS859" s="910">
        <f t="shared" si="234"/>
        <v>1.17337</v>
      </c>
      <c r="AT859" s="910">
        <f t="shared" si="238"/>
        <v>1.290707</v>
      </c>
      <c r="AU859" s="910">
        <f t="shared" si="238"/>
        <v>1.4197777000000003</v>
      </c>
      <c r="AV859" s="910">
        <f t="shared" si="238"/>
        <v>1.5617554700000005</v>
      </c>
      <c r="AW859" s="669">
        <f t="shared" si="235"/>
        <v>6.5456101700000007</v>
      </c>
      <c r="AX859" s="770">
        <f t="shared" si="236"/>
        <v>12.255401928477815</v>
      </c>
      <c r="AY859" s="959">
        <v>1.07</v>
      </c>
      <c r="AZ859" s="896">
        <v>-3.56</v>
      </c>
      <c r="BA859" s="896">
        <v>-31.740000000000002</v>
      </c>
      <c r="BB859" s="896">
        <v>-19.98</v>
      </c>
      <c r="BC859" s="896">
        <v>-20.47</v>
      </c>
      <c r="BD859" s="932"/>
      <c r="BE859" s="641">
        <v>2014</v>
      </c>
      <c r="BF859" s="922">
        <f t="shared" si="237"/>
        <v>0</v>
      </c>
      <c r="BG859" s="906">
        <v>1</v>
      </c>
    </row>
    <row r="860" spans="1:59" s="887" customFormat="1" ht="12.75" customHeight="1" x14ac:dyDescent="0.2">
      <c r="A860" s="895" t="s">
        <v>4613</v>
      </c>
      <c r="B860" s="621" t="s">
        <v>4612</v>
      </c>
      <c r="C860" s="957" t="s">
        <v>131</v>
      </c>
      <c r="D860" s="957" t="s">
        <v>4357</v>
      </c>
      <c r="E860" s="754">
        <v>27</v>
      </c>
      <c r="F860" s="1235">
        <v>106</v>
      </c>
      <c r="G860" s="1235" t="s">
        <v>37</v>
      </c>
      <c r="H860" s="1235" t="s">
        <v>37</v>
      </c>
      <c r="I860" s="889">
        <v>43.01</v>
      </c>
      <c r="J860" s="669">
        <f t="shared" si="224"/>
        <v>2.1790281329923276</v>
      </c>
      <c r="K860" s="908">
        <v>0.23430000000000001</v>
      </c>
      <c r="L860" s="911">
        <v>4</v>
      </c>
      <c r="M860" s="660">
        <f t="shared" si="225"/>
        <v>0.93720000000000003</v>
      </c>
      <c r="N860" s="894" t="s">
        <v>119</v>
      </c>
      <c r="O860" s="757">
        <v>0.219</v>
      </c>
      <c r="P860" s="885">
        <v>43692</v>
      </c>
      <c r="Q860" s="885">
        <v>43709</v>
      </c>
      <c r="R860" s="660">
        <f t="shared" si="226"/>
        <v>6.9863013698630168</v>
      </c>
      <c r="S860" s="721">
        <f>IF(INDEX(Historical!$D$7:$D$1379,MATCH(B860,Historical!$B$7:$B$1403,0))=0,"n/a",(INDEX(Historical!$C$7:$C$1381,MATCH(B860,Historical!$B$7:$B$1403,0))/INDEX(Historical!$D$7:$D$1379,MATCH(B860,Historical!$B$7:$B$1403,0))-1)*100)</f>
        <v>6.9103773584905603</v>
      </c>
      <c r="T860" s="721">
        <f>IF(INDEX(Historical!$F$7:$F$1372,MATCH(B860,Historical!$B$7:$B$1403,0))=0,"n/a",((INDEX(Historical!$C$7:$C$1381,MATCH(B860,Historical!$B$7:$B$1403,0))/INDEX(Historical!$F$7:$F$1372,MATCH(B860,Historical!$B$7:$B$1403,0)))^(1/3)-1)*100)</f>
        <v>7.0702468159793197</v>
      </c>
      <c r="U860" s="721">
        <f>IF(INDEX(Historical!$H$7:$H$1372,MATCH(B860,Historical!$B$7:$B$1403,0))=0,"n/a",((INDEX(Historical!$C$7:$C$1381,MATCH(B860,Historical!$B$7:$B$1403,0))/INDEX(Historical!$H$7:$H$1372,MATCH(B860,Historical!$B$7:$B$1403,0)))^(1/5)-1)*100)</f>
        <v>7.4150886899149171</v>
      </c>
      <c r="V860" s="721">
        <f>IF(INDEX(Historical!$O$7:$O$1372,MATCH(B860,Historical!$B$7:$B$1403,0))=0,"n/a",((INDEX(Historical!$C$7:$C$1381,MATCH(B860,Historical!$B$7:$B$1403,0))/INDEX(Historical!$O$7:$O$1372,MATCH(B860,Historical!$B$7:$B$1403,0)))^(1/10)-1)*100)</f>
        <v>7.4969899969713261</v>
      </c>
      <c r="W860" s="722">
        <f t="shared" si="227"/>
        <v>0.9890754413318551</v>
      </c>
      <c r="X860" s="723" t="str">
        <f t="shared" si="228"/>
        <v>n/a</v>
      </c>
      <c r="Y860" s="682"/>
      <c r="Z860" s="669">
        <f t="shared" si="229"/>
        <v>133.8857142857143</v>
      </c>
      <c r="AA860" s="910">
        <f t="shared" si="230"/>
        <v>61.442857142857143</v>
      </c>
      <c r="AB860" s="911">
        <v>12</v>
      </c>
      <c r="AC860" s="889">
        <v>0.7</v>
      </c>
      <c r="AD860" s="889">
        <v>9.56</v>
      </c>
      <c r="AE860" s="889">
        <v>10.77</v>
      </c>
      <c r="AF860" s="889">
        <v>2.58</v>
      </c>
      <c r="AG860" s="889">
        <v>5.4</v>
      </c>
      <c r="AH860" s="889">
        <v>-21.2</v>
      </c>
      <c r="AI860" s="889">
        <v>5.88</v>
      </c>
      <c r="AJ860" s="889">
        <v>-1.3</v>
      </c>
      <c r="AK860" s="889">
        <v>6.4</v>
      </c>
      <c r="AL860" s="902">
        <v>9360</v>
      </c>
      <c r="AM860" s="896">
        <v>0.21</v>
      </c>
      <c r="AN860" s="889">
        <v>0.8</v>
      </c>
      <c r="AO860" s="762">
        <f t="shared" si="231"/>
        <v>-51.848740319949897</v>
      </c>
      <c r="AP860" s="763">
        <f t="shared" si="232"/>
        <v>9.5941168229072442</v>
      </c>
      <c r="AQ860" s="912">
        <f t="shared" si="233"/>
        <v>165.4326208107741</v>
      </c>
      <c r="AR860" s="669">
        <f>INDEX(Historical!$C$7:$C$1381,MATCH(B860,Historical!$B$7:$B$1403,0))*IF(AH860="n/a",1.03,IF(AH860&lt;0,1.01,IF(AH860&gt;10,1.1,(1+AH860/100))))</f>
        <v>0.91566599999999998</v>
      </c>
      <c r="AS860" s="910">
        <f t="shared" si="234"/>
        <v>0.96950716079999999</v>
      </c>
      <c r="AT860" s="910">
        <f t="shared" si="238"/>
        <v>1.0315556190912001</v>
      </c>
      <c r="AU860" s="910">
        <f t="shared" si="238"/>
        <v>1.097575178713037</v>
      </c>
      <c r="AV860" s="910">
        <f t="shared" si="238"/>
        <v>1.1678199901506714</v>
      </c>
      <c r="AW860" s="669">
        <f t="shared" si="235"/>
        <v>5.1821239487549082</v>
      </c>
      <c r="AX860" s="770">
        <f t="shared" si="236"/>
        <v>12.048649032213225</v>
      </c>
      <c r="AY860" s="959">
        <v>0.36</v>
      </c>
      <c r="AZ860" s="896">
        <v>23.630000000000003</v>
      </c>
      <c r="BA860" s="896">
        <v>-21.11</v>
      </c>
      <c r="BB860" s="896">
        <v>-13.71</v>
      </c>
      <c r="BC860" s="896">
        <v>-3.81</v>
      </c>
      <c r="BD860" s="932"/>
      <c r="BE860" s="641">
        <v>1993</v>
      </c>
      <c r="BF860" s="922">
        <f t="shared" si="237"/>
        <v>2</v>
      </c>
      <c r="BG860" s="906">
        <v>1.9</v>
      </c>
    </row>
    <row r="861" spans="1:59" s="887" customFormat="1" ht="12.75" customHeight="1" x14ac:dyDescent="0.2">
      <c r="A861" s="895" t="s">
        <v>1782</v>
      </c>
      <c r="B861" s="621" t="s">
        <v>1783</v>
      </c>
      <c r="C861" s="957" t="s">
        <v>112</v>
      </c>
      <c r="D861" s="957" t="s">
        <v>212</v>
      </c>
      <c r="E861" s="754">
        <v>7</v>
      </c>
      <c r="F861" s="1235">
        <v>672</v>
      </c>
      <c r="G861" s="1207" t="s">
        <v>106</v>
      </c>
      <c r="H861" s="1207" t="s">
        <v>106</v>
      </c>
      <c r="I861" s="898">
        <v>93.91</v>
      </c>
      <c r="J861" s="669">
        <f t="shared" si="224"/>
        <v>0.97966137791502506</v>
      </c>
      <c r="K861" s="901">
        <v>0.23</v>
      </c>
      <c r="L861" s="911">
        <v>4</v>
      </c>
      <c r="M861" s="660">
        <f t="shared" si="225"/>
        <v>0.92</v>
      </c>
      <c r="N861" s="894" t="s">
        <v>593</v>
      </c>
      <c r="O861" s="756">
        <v>0.21</v>
      </c>
      <c r="P861" s="885">
        <v>43615</v>
      </c>
      <c r="Q861" s="885">
        <v>43630</v>
      </c>
      <c r="R861" s="660">
        <f t="shared" si="226"/>
        <v>9.5238095238095326</v>
      </c>
      <c r="S861" s="721">
        <f>IF(INDEX(Historical!$D$7:$D$1379,MATCH(B861,Historical!$B$7:$B$1403,0))=0,"n/a",(INDEX(Historical!$C$7:$C$1381,MATCH(B861,Historical!$B$7:$B$1403,0))/INDEX(Historical!$D$7:$D$1379,MATCH(B861,Historical!$B$7:$B$1403,0))-1)*100)</f>
        <v>9.7560975609756184</v>
      </c>
      <c r="T861" s="721">
        <f>IF(INDEX(Historical!$F$7:$F$1372,MATCH(B861,Historical!$B$7:$B$1403,0))=0,"n/a",((INDEX(Historical!$C$7:$C$1381,MATCH(B861,Historical!$B$7:$B$1403,0))/INDEX(Historical!$F$7:$F$1372,MATCH(B861,Historical!$B$7:$B$1403,0)))^(1/3)-1)*100)</f>
        <v>8.2251144035929258</v>
      </c>
      <c r="U861" s="721">
        <f>IF(INDEX(Historical!$H$7:$H$1372,MATCH(B861,Historical!$B$7:$B$1403,0))=0,"n/a",((INDEX(Historical!$C$7:$C$1381,MATCH(B861,Historical!$B$7:$B$1403,0))/INDEX(Historical!$H$7:$H$1372,MATCH(B861,Historical!$B$7:$B$1403,0)))^(1/5)-1)*100)</f>
        <v>9.1849810789540687</v>
      </c>
      <c r="V861" s="721">
        <f>IF(INDEX(Historical!$O$7:$O$1372,MATCH(B861,Historical!$B$7:$B$1403,0))=0,"n/a",((INDEX(Historical!$C$7:$C$1381,MATCH(B861,Historical!$B$7:$B$1403,0))/INDEX(Historical!$O$7:$O$1372,MATCH(B861,Historical!$B$7:$B$1403,0)))^(1/10)-1)*100)</f>
        <v>7.4184752002476984</v>
      </c>
      <c r="W861" s="722">
        <f t="shared" si="227"/>
        <v>1.2381225024041851</v>
      </c>
      <c r="X861" s="723">
        <f t="shared" si="228"/>
        <v>0.41749913995245769</v>
      </c>
      <c r="Y861" s="690"/>
      <c r="Z861" s="669">
        <f t="shared" si="229"/>
        <v>23.896103896103895</v>
      </c>
      <c r="AA861" s="910">
        <f t="shared" si="230"/>
        <v>24.392207792207792</v>
      </c>
      <c r="AB861" s="911">
        <v>12</v>
      </c>
      <c r="AC861" s="889">
        <v>3.85</v>
      </c>
      <c r="AD861" s="889">
        <v>3.05</v>
      </c>
      <c r="AE861" s="889">
        <v>2</v>
      </c>
      <c r="AF861" s="889">
        <v>3.27</v>
      </c>
      <c r="AG861" s="889">
        <v>14.000000000000002</v>
      </c>
      <c r="AH861" s="889">
        <v>7.8</v>
      </c>
      <c r="AI861" s="889">
        <v>8.98</v>
      </c>
      <c r="AJ861" s="889">
        <v>22</v>
      </c>
      <c r="AK861" s="889">
        <v>8</v>
      </c>
      <c r="AL861" s="902">
        <v>3200</v>
      </c>
      <c r="AM861" s="896">
        <v>1</v>
      </c>
      <c r="AN861" s="889">
        <v>0.32</v>
      </c>
      <c r="AO861" s="762">
        <f t="shared" si="231"/>
        <v>-14.227565335338697</v>
      </c>
      <c r="AP861" s="763">
        <f t="shared" si="232"/>
        <v>10.164642456869094</v>
      </c>
      <c r="AQ861" s="912">
        <f t="shared" si="233"/>
        <v>88.281726829792646</v>
      </c>
      <c r="AR861" s="669">
        <f>INDEX(Historical!$C$7:$C$1381,MATCH(B861,Historical!$B$7:$B$1403,0))*IF(AH861="n/a",1.03,IF(AH861&lt;0,1.01,IF(AH861&gt;10,1.1,(1+AH861/100))))</f>
        <v>0.97020000000000006</v>
      </c>
      <c r="AS861" s="910">
        <f t="shared" si="234"/>
        <v>1.0573239600000002</v>
      </c>
      <c r="AT861" s="910">
        <f t="shared" si="238"/>
        <v>1.1419098768000002</v>
      </c>
      <c r="AU861" s="910">
        <f t="shared" si="238"/>
        <v>1.2332626669440003</v>
      </c>
      <c r="AV861" s="910">
        <f t="shared" si="238"/>
        <v>1.3319236802995205</v>
      </c>
      <c r="AW861" s="669">
        <f t="shared" si="235"/>
        <v>5.7346201840435214</v>
      </c>
      <c r="AX861" s="770">
        <f t="shared" si="236"/>
        <v>6.1065064253471641</v>
      </c>
      <c r="AY861" s="959">
        <v>1.24</v>
      </c>
      <c r="AZ861" s="896">
        <v>23.32</v>
      </c>
      <c r="BA861" s="896">
        <v>-17.95</v>
      </c>
      <c r="BB861" s="896">
        <v>-7.24</v>
      </c>
      <c r="BC861" s="896">
        <v>-0.26</v>
      </c>
      <c r="BD861" s="932"/>
      <c r="BE861" s="641">
        <v>2013</v>
      </c>
      <c r="BF861" s="922">
        <f t="shared" si="237"/>
        <v>0</v>
      </c>
      <c r="BG861" s="906">
        <v>7.8</v>
      </c>
    </row>
    <row r="862" spans="1:59" s="887" customFormat="1" ht="12.75" customHeight="1" x14ac:dyDescent="0.2">
      <c r="A862" s="905" t="s">
        <v>2980</v>
      </c>
      <c r="B862" s="621" t="s">
        <v>2981</v>
      </c>
      <c r="C862" s="957" t="s">
        <v>4207</v>
      </c>
      <c r="D862" s="957" t="s">
        <v>4341</v>
      </c>
      <c r="E862" s="754">
        <v>6</v>
      </c>
      <c r="F862" s="1235">
        <v>816</v>
      </c>
      <c r="G862" s="1235" t="s">
        <v>106</v>
      </c>
      <c r="H862" s="1235" t="s">
        <v>106</v>
      </c>
      <c r="I862" s="898">
        <v>22.39</v>
      </c>
      <c r="J862" s="669">
        <f t="shared" si="224"/>
        <v>4.0196516301920493</v>
      </c>
      <c r="K862" s="901">
        <v>0.22500000000000001</v>
      </c>
      <c r="L862" s="911">
        <v>4</v>
      </c>
      <c r="M862" s="660">
        <f t="shared" si="225"/>
        <v>0.9</v>
      </c>
      <c r="N862" s="651" t="s">
        <v>319</v>
      </c>
      <c r="O862" s="756">
        <v>0.2</v>
      </c>
      <c r="P862" s="885">
        <v>43906</v>
      </c>
      <c r="Q862" s="885">
        <v>43921</v>
      </c>
      <c r="R862" s="660">
        <f t="shared" si="226"/>
        <v>12.499999999999996</v>
      </c>
      <c r="S862" s="721">
        <f>IF(INDEX(Historical!$D$7:$D$1379,MATCH(B862,Historical!$B$7:$B$1403,0))=0,"n/a",(INDEX(Historical!$C$7:$C$1381,MATCH(B862,Historical!$B$7:$B$1403,0))/INDEX(Historical!$D$7:$D$1379,MATCH(B862,Historical!$B$7:$B$1403,0))-1)*100)</f>
        <v>5.2631578947368363</v>
      </c>
      <c r="T862" s="721">
        <f>IF(INDEX(Historical!$F$7:$F$1372,MATCH(B862,Historical!$B$7:$B$1403,0))=0,"n/a",((INDEX(Historical!$C$7:$C$1381,MATCH(B862,Historical!$B$7:$B$1403,0))/INDEX(Historical!$F$7:$F$1372,MATCH(B862,Historical!$B$7:$B$1403,0)))^(1/3)-1)*100)</f>
        <v>7.7217345015941907</v>
      </c>
      <c r="U862" s="721">
        <f>IF(INDEX(Historical!$H$7:$H$1372,MATCH(B862,Historical!$B$7:$B$1403,0))=0,"n/a",((INDEX(Historical!$C$7:$C$1381,MATCH(B862,Historical!$B$7:$B$1403,0))/INDEX(Historical!$H$7:$H$1372,MATCH(B862,Historical!$B$7:$B$1403,0)))^(1/5)-1)*100)</f>
        <v>9.8560543306117854</v>
      </c>
      <c r="V862" s="721">
        <f>IF(INDEX(Historical!$O$7:$O$1372,MATCH(B862,Historical!$B$7:$B$1403,0))=0,"n/a",((INDEX(Historical!$C$7:$C$1381,MATCH(B862,Historical!$B$7:$B$1403,0))/INDEX(Historical!$O$7:$O$1372,MATCH(B862,Historical!$B$7:$B$1403,0)))^(1/10)-1)*100)</f>
        <v>29.566842014875672</v>
      </c>
      <c r="W862" s="722">
        <f t="shared" si="227"/>
        <v>0.333348225882663</v>
      </c>
      <c r="X862" s="723">
        <f t="shared" si="228"/>
        <v>1.0830828934738226</v>
      </c>
      <c r="Y862" s="900"/>
      <c r="Z862" s="669">
        <f t="shared" si="229"/>
        <v>36.734693877551017</v>
      </c>
      <c r="AA862" s="910">
        <f t="shared" si="230"/>
        <v>9.1387755102040806</v>
      </c>
      <c r="AB862" s="911">
        <v>14</v>
      </c>
      <c r="AC862" s="889">
        <v>2.4500000000000002</v>
      </c>
      <c r="AD862" s="889">
        <v>1.89</v>
      </c>
      <c r="AE862" s="889">
        <v>1.82</v>
      </c>
      <c r="AF862" s="889" t="s">
        <v>136</v>
      </c>
      <c r="AG862" s="889" t="s">
        <v>136</v>
      </c>
      <c r="AH862" s="889">
        <v>27.6</v>
      </c>
      <c r="AI862" s="889">
        <v>10.040000000000001</v>
      </c>
      <c r="AJ862" s="889">
        <v>9.1</v>
      </c>
      <c r="AK862" s="889">
        <v>4.83</v>
      </c>
      <c r="AL862" s="902">
        <v>9650</v>
      </c>
      <c r="AM862" s="896">
        <v>0.2</v>
      </c>
      <c r="AN862" s="889" t="s">
        <v>136</v>
      </c>
      <c r="AO862" s="762">
        <f t="shared" si="231"/>
        <v>4.736930450599754</v>
      </c>
      <c r="AP862" s="763">
        <f t="shared" si="232"/>
        <v>13.875705960803835</v>
      </c>
      <c r="AQ862" s="912" t="str">
        <f t="shared" si="233"/>
        <v>n/a</v>
      </c>
      <c r="AR862" s="669">
        <f>INDEX(Historical!$C$7:$C$1381,MATCH(B862,Historical!$B$7:$B$1403,0))*IF(AH862="n/a",1.03,IF(AH862&lt;0,1.01,IF(AH862&gt;10,1.1,(1+AH862/100))))</f>
        <v>0.88000000000000012</v>
      </c>
      <c r="AS862" s="910">
        <f t="shared" si="234"/>
        <v>0.96800000000000019</v>
      </c>
      <c r="AT862" s="910">
        <f t="shared" si="238"/>
        <v>1.0147544000000002</v>
      </c>
      <c r="AU862" s="910">
        <f t="shared" si="238"/>
        <v>1.0637670375200001</v>
      </c>
      <c r="AV862" s="910">
        <f t="shared" si="238"/>
        <v>1.1151469854322162</v>
      </c>
      <c r="AW862" s="669">
        <f t="shared" si="235"/>
        <v>5.0416684229522168</v>
      </c>
      <c r="AX862" s="770">
        <f t="shared" si="236"/>
        <v>22.517500772452955</v>
      </c>
      <c r="AY862" s="959">
        <v>0.69</v>
      </c>
      <c r="AZ862" s="896">
        <v>27.800000000000004</v>
      </c>
      <c r="BA862" s="896">
        <v>-21.29</v>
      </c>
      <c r="BB862" s="896">
        <v>-16.21</v>
      </c>
      <c r="BC862" s="896">
        <v>-5.3199999999999994</v>
      </c>
      <c r="BD862" s="932"/>
      <c r="BE862" s="641">
        <v>2015</v>
      </c>
      <c r="BF862" s="922">
        <f t="shared" si="237"/>
        <v>0</v>
      </c>
      <c r="BG862" s="906">
        <v>11.700000000000001</v>
      </c>
    </row>
    <row r="863" spans="1:59" s="887" customFormat="1" ht="12.75" customHeight="1" x14ac:dyDescent="0.2">
      <c r="A863" s="156" t="s">
        <v>4034</v>
      </c>
      <c r="B863" s="858" t="s">
        <v>4035</v>
      </c>
      <c r="C863" s="957" t="s">
        <v>112</v>
      </c>
      <c r="D863" s="957" t="s">
        <v>212</v>
      </c>
      <c r="E863" s="754">
        <v>6</v>
      </c>
      <c r="F863" s="1235">
        <v>806</v>
      </c>
      <c r="G863" s="1235" t="s">
        <v>106</v>
      </c>
      <c r="H863" s="1235" t="s">
        <v>106</v>
      </c>
      <c r="I863" s="898">
        <v>103.2</v>
      </c>
      <c r="J863" s="669">
        <f t="shared" si="224"/>
        <v>1.0852713178294575</v>
      </c>
      <c r="K863" s="901">
        <v>0.28000000000000003</v>
      </c>
      <c r="L863" s="911">
        <v>4</v>
      </c>
      <c r="M863" s="660">
        <f t="shared" si="225"/>
        <v>1.1200000000000001</v>
      </c>
      <c r="N863" s="894" t="s">
        <v>4438</v>
      </c>
      <c r="O863" s="756">
        <v>0.16250000000000001</v>
      </c>
      <c r="P863" s="885">
        <v>43875</v>
      </c>
      <c r="Q863" s="885">
        <v>43893</v>
      </c>
      <c r="R863" s="660">
        <f t="shared" si="226"/>
        <v>72.307692307692321</v>
      </c>
      <c r="S863" s="721">
        <f>IF(INDEX(Historical!$D$7:$D$1379,MATCH(B863,Historical!$B$7:$B$1403,0))=0,"n/a",(INDEX(Historical!$C$7:$C$1381,MATCH(B863,Historical!$B$7:$B$1403,0))/INDEX(Historical!$D$7:$D$1379,MATCH(B863,Historical!$B$7:$B$1403,0))-1)*100)</f>
        <v>14.035087719298268</v>
      </c>
      <c r="T863" s="721">
        <f>IF(INDEX(Historical!$F$7:$F$1372,MATCH(B863,Historical!$B$7:$B$1403,0))=0,"n/a",((INDEX(Historical!$C$7:$C$1381,MATCH(B863,Historical!$B$7:$B$1403,0))/INDEX(Historical!$F$7:$F$1372,MATCH(B863,Historical!$B$7:$B$1403,0)))^(1/3)-1)*100)</f>
        <v>13.890341028279973</v>
      </c>
      <c r="U863" s="721">
        <f>IF(INDEX(Historical!$H$7:$H$1372,MATCH(B863,Historical!$B$7:$B$1403,0))=0,"n/a",((INDEX(Historical!$C$7:$C$1381,MATCH(B863,Historical!$B$7:$B$1403,0))/INDEX(Historical!$H$7:$H$1372,MATCH(B863,Historical!$B$7:$B$1403,0)))^(1/5)-1)*100)</f>
        <v>15.226580990107031</v>
      </c>
      <c r="V863" s="721">
        <f>IF(INDEX(Historical!$O$7:$O$1372,MATCH(B863,Historical!$B$7:$B$1403,0))=0,"n/a",((INDEX(Historical!$C$7:$C$1381,MATCH(B863,Historical!$B$7:$B$1403,0))/INDEX(Historical!$O$7:$O$1372,MATCH(B863,Historical!$B$7:$B$1403,0)))^(1/10)-1)*100)</f>
        <v>10.476577475618431</v>
      </c>
      <c r="W863" s="722">
        <f t="shared" si="227"/>
        <v>1.4533926776700716</v>
      </c>
      <c r="X863" s="723">
        <f t="shared" si="228"/>
        <v>1.3356649991321956</v>
      </c>
      <c r="Y863" s="900"/>
      <c r="Z863" s="669">
        <f t="shared" si="229"/>
        <v>26.352941176470591</v>
      </c>
      <c r="AA863" s="910">
        <f t="shared" si="230"/>
        <v>24.28235294117647</v>
      </c>
      <c r="AB863" s="911">
        <v>9</v>
      </c>
      <c r="AC863" s="889">
        <v>4.25</v>
      </c>
      <c r="AD863" s="889">
        <v>1.81</v>
      </c>
      <c r="AE863" s="889">
        <v>2.1800000000000002</v>
      </c>
      <c r="AF863" s="889">
        <v>3.56</v>
      </c>
      <c r="AG863" s="889">
        <v>15.2</v>
      </c>
      <c r="AH863" s="889">
        <v>39.900000000000006</v>
      </c>
      <c r="AI863" s="889">
        <v>12.8</v>
      </c>
      <c r="AJ863" s="889">
        <v>11.4</v>
      </c>
      <c r="AK863" s="889">
        <v>13.43</v>
      </c>
      <c r="AL863" s="902">
        <v>6470</v>
      </c>
      <c r="AM863" s="896">
        <v>0.1</v>
      </c>
      <c r="AN863" s="889">
        <v>0.62</v>
      </c>
      <c r="AO863" s="762">
        <f t="shared" si="231"/>
        <v>-7.970500633239979</v>
      </c>
      <c r="AP863" s="763">
        <f t="shared" si="232"/>
        <v>16.311852307936491</v>
      </c>
      <c r="AQ863" s="912">
        <f t="shared" si="233"/>
        <v>96.0104038855401</v>
      </c>
      <c r="AR863" s="669">
        <f>INDEX(Historical!$C$7:$C$1381,MATCH(B863,Historical!$B$7:$B$1403,0))*IF(AH863="n/a",1.03,IF(AH863&lt;0,1.01,IF(AH863&gt;10,1.1,(1+AH863/100))))</f>
        <v>0.71500000000000008</v>
      </c>
      <c r="AS863" s="910">
        <f t="shared" si="234"/>
        <v>0.7865000000000002</v>
      </c>
      <c r="AT863" s="910">
        <f t="shared" si="238"/>
        <v>0.86515000000000031</v>
      </c>
      <c r="AU863" s="910">
        <f t="shared" si="238"/>
        <v>0.95166500000000043</v>
      </c>
      <c r="AV863" s="910">
        <f t="shared" si="238"/>
        <v>1.0468315000000006</v>
      </c>
      <c r="AW863" s="669">
        <f t="shared" si="235"/>
        <v>4.3651465000000016</v>
      </c>
      <c r="AX863" s="770">
        <f t="shared" si="236"/>
        <v>4.2297931201550405</v>
      </c>
      <c r="AY863" s="959">
        <v>1.25</v>
      </c>
      <c r="AZ863" s="896">
        <v>14.02</v>
      </c>
      <c r="BA863" s="896">
        <v>-20.04</v>
      </c>
      <c r="BB863" s="896">
        <v>-13.489999999999998</v>
      </c>
      <c r="BC863" s="896">
        <v>-8.68</v>
      </c>
      <c r="BD863" s="932"/>
      <c r="BE863" s="641">
        <v>2015</v>
      </c>
      <c r="BF863" s="922">
        <f t="shared" si="237"/>
        <v>0</v>
      </c>
      <c r="BG863" s="906">
        <v>6.6000000000000005</v>
      </c>
    </row>
    <row r="864" spans="1:59" s="887" customFormat="1" ht="12.75" customHeight="1" x14ac:dyDescent="0.2">
      <c r="A864" s="887" t="s">
        <v>1803</v>
      </c>
      <c r="B864" s="621" t="s">
        <v>1804</v>
      </c>
      <c r="C864" s="957" t="s">
        <v>4335</v>
      </c>
      <c r="D864" s="957" t="s">
        <v>4336</v>
      </c>
      <c r="E864" s="754">
        <v>9</v>
      </c>
      <c r="F864" s="1235">
        <v>441</v>
      </c>
      <c r="G864" s="1163" t="s">
        <v>37</v>
      </c>
      <c r="H864" s="1163" t="s">
        <v>115</v>
      </c>
      <c r="I864" s="898">
        <v>25.98</v>
      </c>
      <c r="J864" s="669">
        <f t="shared" si="224"/>
        <v>5.2347959969207079</v>
      </c>
      <c r="K864" s="901">
        <v>0.34</v>
      </c>
      <c r="L864" s="911">
        <v>4</v>
      </c>
      <c r="M864" s="660">
        <f t="shared" si="225"/>
        <v>1.36</v>
      </c>
      <c r="N864" s="894" t="s">
        <v>148</v>
      </c>
      <c r="O864" s="756">
        <v>0.32</v>
      </c>
      <c r="P864" s="890">
        <v>43356</v>
      </c>
      <c r="Q864" s="890">
        <v>43371</v>
      </c>
      <c r="R864" s="660">
        <f t="shared" si="226"/>
        <v>6.2500000000000053</v>
      </c>
      <c r="S864" s="721">
        <f>IF(INDEX(Historical!$D$7:$D$1379,MATCH(B864,Historical!$B$7:$B$1403,0))=0,"n/a",(INDEX(Historical!$C$7:$C$1381,MATCH(B864,Historical!$B$7:$B$1403,0))/INDEX(Historical!$D$7:$D$1379,MATCH(B864,Historical!$B$7:$B$1403,0))-1)*100)</f>
        <v>3.0303030303030276</v>
      </c>
      <c r="T864" s="721">
        <f>IF(INDEX(Historical!$F$7:$F$1372,MATCH(B864,Historical!$B$7:$B$1403,0))=0,"n/a",((INDEX(Historical!$C$7:$C$1381,MATCH(B864,Historical!$B$7:$B$1403,0))/INDEX(Historical!$F$7:$F$1372,MATCH(B864,Historical!$B$7:$B$1403,0)))^(1/3)-1)*100)</f>
        <v>3.1270055989971013</v>
      </c>
      <c r="U864" s="721">
        <f>IF(INDEX(Historical!$H$7:$H$1372,MATCH(B864,Historical!$B$7:$B$1403,0))=0,"n/a",((INDEX(Historical!$C$7:$C$1381,MATCH(B864,Historical!$B$7:$B$1403,0))/INDEX(Historical!$H$7:$H$1372,MATCH(B864,Historical!$B$7:$B$1403,0)))^(1/5)-1)*100)</f>
        <v>5.9223841048812176</v>
      </c>
      <c r="V864" s="721">
        <f>IF(INDEX(Historical!$O$7:$O$1372,MATCH(B864,Historical!$B$7:$B$1403,0))=0,"n/a",((INDEX(Historical!$C$7:$C$1381,MATCH(B864,Historical!$B$7:$B$1403,0))/INDEX(Historical!$O$7:$O$1372,MATCH(B864,Historical!$B$7:$B$1403,0)))^(1/10)-1)*100)</f>
        <v>19.924192716961176</v>
      </c>
      <c r="W864" s="722">
        <f t="shared" si="227"/>
        <v>0.29724587535431624</v>
      </c>
      <c r="X864" s="723" t="str">
        <f t="shared" si="228"/>
        <v>n/a</v>
      </c>
      <c r="Y864" s="691" t="s">
        <v>4514</v>
      </c>
      <c r="Z864" s="669" t="str">
        <f t="shared" si="229"/>
        <v>n/a</v>
      </c>
      <c r="AA864" s="910" t="str">
        <f t="shared" si="230"/>
        <v>n/a</v>
      </c>
      <c r="AB864" s="911">
        <v>12</v>
      </c>
      <c r="AC864" s="889">
        <v>-0.1</v>
      </c>
      <c r="AD864" s="889" t="s">
        <v>136</v>
      </c>
      <c r="AE864" s="889">
        <v>2.97</v>
      </c>
      <c r="AF864" s="889">
        <v>2.37</v>
      </c>
      <c r="AG864" s="889">
        <v>-0.89999999999999991</v>
      </c>
      <c r="AH864" s="889">
        <v>-110.3</v>
      </c>
      <c r="AI864" s="889">
        <v>24.46</v>
      </c>
      <c r="AJ864" s="889">
        <v>-16</v>
      </c>
      <c r="AK864" s="889">
        <v>5</v>
      </c>
      <c r="AL864" s="902">
        <v>19460</v>
      </c>
      <c r="AM864" s="896">
        <v>0.2</v>
      </c>
      <c r="AN864" s="889">
        <v>0.78</v>
      </c>
      <c r="AO864" s="762" t="str">
        <f t="shared" si="231"/>
        <v>n/a</v>
      </c>
      <c r="AP864" s="763">
        <f t="shared" si="232"/>
        <v>11.157180101801925</v>
      </c>
      <c r="AQ864" s="912" t="str">
        <f t="shared" si="233"/>
        <v>n/a</v>
      </c>
      <c r="AR864" s="669">
        <f>INDEX(Historical!$C$7:$C$1381,MATCH(B864,Historical!$B$7:$B$1403,0))*IF(AH864="n/a",1.03,IF(AH864&lt;0,1.01,IF(AH864&gt;10,1.1,(1+AH864/100))))</f>
        <v>1.3736000000000002</v>
      </c>
      <c r="AS864" s="910">
        <f t="shared" si="234"/>
        <v>1.5109600000000003</v>
      </c>
      <c r="AT864" s="910">
        <f t="shared" si="238"/>
        <v>1.5865080000000005</v>
      </c>
      <c r="AU864" s="910">
        <f t="shared" si="238"/>
        <v>1.6658334000000006</v>
      </c>
      <c r="AV864" s="910">
        <f t="shared" si="238"/>
        <v>1.7491250700000007</v>
      </c>
      <c r="AW864" s="669">
        <f t="shared" si="235"/>
        <v>7.8860264700000018</v>
      </c>
      <c r="AX864" s="770">
        <f t="shared" si="236"/>
        <v>30.354220438799086</v>
      </c>
      <c r="AY864" s="959">
        <v>1.73</v>
      </c>
      <c r="AZ864" s="896">
        <v>16.239999999999998</v>
      </c>
      <c r="BA864" s="896">
        <v>-17.73</v>
      </c>
      <c r="BB864" s="896">
        <v>-12.590000000000002</v>
      </c>
      <c r="BC864" s="896">
        <v>-5.36</v>
      </c>
      <c r="BD864" s="932"/>
      <c r="BE864" s="641">
        <v>2011</v>
      </c>
      <c r="BF864" s="922">
        <f t="shared" si="237"/>
        <v>0</v>
      </c>
      <c r="BG864" s="906">
        <v>-0.5</v>
      </c>
    </row>
    <row r="865" spans="1:59" s="887" customFormat="1" x14ac:dyDescent="0.2">
      <c r="A865" s="904" t="s">
        <v>4271</v>
      </c>
      <c r="B865" s="621" t="s">
        <v>4270</v>
      </c>
      <c r="C865" s="957" t="s">
        <v>246</v>
      </c>
      <c r="D865" s="957" t="s">
        <v>4369</v>
      </c>
      <c r="E865" s="754">
        <v>10</v>
      </c>
      <c r="F865" s="1235">
        <v>347</v>
      </c>
      <c r="G865" s="1163" t="s">
        <v>106</v>
      </c>
      <c r="H865" s="1163" t="s">
        <v>106</v>
      </c>
      <c r="I865" s="898">
        <v>39.9</v>
      </c>
      <c r="J865" s="669">
        <f t="shared" si="224"/>
        <v>4.511278195488722</v>
      </c>
      <c r="K865" s="909">
        <v>0.45</v>
      </c>
      <c r="L865" s="911">
        <v>4</v>
      </c>
      <c r="M865" s="660">
        <f t="shared" si="225"/>
        <v>1.8</v>
      </c>
      <c r="N865" s="894" t="s">
        <v>319</v>
      </c>
      <c r="O865" s="760">
        <v>0.41</v>
      </c>
      <c r="P865" s="636">
        <v>43539</v>
      </c>
      <c r="Q865" s="636">
        <v>43553</v>
      </c>
      <c r="R865" s="660">
        <f t="shared" si="226"/>
        <v>9.7560975609756184</v>
      </c>
      <c r="S865" s="721">
        <f>IF(INDEX(Historical!$D$7:$D$1379,MATCH(B865,Historical!$B$7:$B$1403,0))=0,"n/a",(INDEX(Historical!$C$7:$C$1381,MATCH(B865,Historical!$B$7:$B$1403,0))/INDEX(Historical!$D$7:$D$1379,MATCH(B865,Historical!$B$7:$B$1403,0))-1)*100)</f>
        <v>-4.7619047619047556</v>
      </c>
      <c r="T865" s="721">
        <f>IF(INDEX(Historical!$F$7:$F$1372,MATCH(B865,Historical!$B$7:$B$1403,0))=0,"n/a",((INDEX(Historical!$C$7:$C$1381,MATCH(B865,Historical!$B$7:$B$1403,0))/INDEX(Historical!$F$7:$F$1372,MATCH(B865,Historical!$B$7:$B$1403,0)))^(1/3)-1)*100)</f>
        <v>-3.4510615394370281</v>
      </c>
      <c r="U865" s="721">
        <f>IF(INDEX(Historical!$H$7:$H$1372,MATCH(B865,Historical!$B$7:$B$1403,0))=0,"n/a",((INDEX(Historical!$C$7:$C$1381,MATCH(B865,Historical!$B$7:$B$1403,0))/INDEX(Historical!$H$7:$H$1372,MATCH(B865,Historical!$B$7:$B$1403,0)))^(1/5)-1)*100)</f>
        <v>5.1547496797280434</v>
      </c>
      <c r="V865" s="721">
        <f>IF(INDEX(Historical!$O$7:$O$1372,MATCH(B865,Historical!$B$7:$B$1403,0))=0,"n/a",((INDEX(Historical!$C$7:$C$1381,MATCH(B865,Historical!$B$7:$B$1403,0))/INDEX(Historical!$O$7:$O$1372,MATCH(B865,Historical!$B$7:$B$1403,0)))^(1/10)-1)*100)</f>
        <v>27.384108569303265</v>
      </c>
      <c r="W865" s="722">
        <f t="shared" si="227"/>
        <v>0.18823872490435412</v>
      </c>
      <c r="X865" s="723" t="str">
        <f t="shared" si="228"/>
        <v>n/a</v>
      </c>
      <c r="Y865" s="692" t="s">
        <v>952</v>
      </c>
      <c r="Z865" s="669">
        <f t="shared" si="229"/>
        <v>38.379530916844345</v>
      </c>
      <c r="AA865" s="910">
        <f t="shared" si="230"/>
        <v>8.5074626865671625</v>
      </c>
      <c r="AB865" s="911">
        <v>12</v>
      </c>
      <c r="AC865" s="889">
        <v>4.6900000000000004</v>
      </c>
      <c r="AD865" s="889">
        <v>0.66</v>
      </c>
      <c r="AE865" s="889">
        <v>0.91</v>
      </c>
      <c r="AF865" s="889" t="s">
        <v>136</v>
      </c>
      <c r="AG865" s="891">
        <v>-78.3</v>
      </c>
      <c r="AH865" s="889">
        <v>16.8</v>
      </c>
      <c r="AI865" s="889">
        <v>9.15</v>
      </c>
      <c r="AJ865" s="889">
        <v>-3.5000000000000004</v>
      </c>
      <c r="AK865" s="889">
        <v>12.889999999999999</v>
      </c>
      <c r="AL865" s="902">
        <v>3660</v>
      </c>
      <c r="AM865" s="896">
        <v>1.2</v>
      </c>
      <c r="AN865" s="889" t="s">
        <v>136</v>
      </c>
      <c r="AO865" s="762">
        <f t="shared" si="231"/>
        <v>1.1585651886496038</v>
      </c>
      <c r="AP865" s="763">
        <f t="shared" si="232"/>
        <v>9.6660278752167663</v>
      </c>
      <c r="AQ865" s="912" t="str">
        <f t="shared" si="233"/>
        <v>n/a</v>
      </c>
      <c r="AR865" s="669">
        <f>INDEX(Historical!$C$7:$C$1381,MATCH(B865,Historical!$B$7:$B$1403,0))*IF(AH865="n/a",1.03,IF(AH865&lt;0,1.01,IF(AH865&gt;10,1.1,(1+AH865/100))))</f>
        <v>1.9800000000000002</v>
      </c>
      <c r="AS865" s="910">
        <f t="shared" si="234"/>
        <v>2.1611700000000003</v>
      </c>
      <c r="AT865" s="910">
        <f t="shared" si="238"/>
        <v>2.3772870000000004</v>
      </c>
      <c r="AU865" s="910">
        <f t="shared" si="238"/>
        <v>2.6150157000000007</v>
      </c>
      <c r="AV865" s="910">
        <f t="shared" si="238"/>
        <v>2.8765172700000012</v>
      </c>
      <c r="AW865" s="669">
        <f t="shared" si="235"/>
        <v>12.009989970000003</v>
      </c>
      <c r="AX865" s="770">
        <f t="shared" si="236"/>
        <v>30.100225488721815</v>
      </c>
      <c r="AY865" s="959">
        <v>1.54</v>
      </c>
      <c r="AZ865" s="896">
        <v>4.07</v>
      </c>
      <c r="BA865" s="896">
        <v>-24.9</v>
      </c>
      <c r="BB865" s="896">
        <v>-20.080000000000002</v>
      </c>
      <c r="BC865" s="896">
        <v>-13.77</v>
      </c>
      <c r="BD865" s="932"/>
      <c r="BE865" s="641">
        <v>2010</v>
      </c>
      <c r="BF865" s="922">
        <f t="shared" si="237"/>
        <v>0</v>
      </c>
      <c r="BG865" s="906">
        <v>6.1</v>
      </c>
    </row>
    <row r="866" spans="1:59" s="887" customFormat="1" ht="12.75" customHeight="1" x14ac:dyDescent="0.2">
      <c r="A866" s="887" t="s">
        <v>865</v>
      </c>
      <c r="B866" s="621" t="s">
        <v>866</v>
      </c>
      <c r="C866" s="957" t="s">
        <v>131</v>
      </c>
      <c r="D866" s="957" t="s">
        <v>4345</v>
      </c>
      <c r="E866" s="754">
        <v>17</v>
      </c>
      <c r="F866" s="1235">
        <v>229</v>
      </c>
      <c r="G866" s="1235" t="s">
        <v>37</v>
      </c>
      <c r="H866" s="1235" t="s">
        <v>115</v>
      </c>
      <c r="I866" s="898">
        <v>62.32</v>
      </c>
      <c r="J866" s="669">
        <f t="shared" si="224"/>
        <v>2.7599486521181</v>
      </c>
      <c r="K866" s="901">
        <v>0.43</v>
      </c>
      <c r="L866" s="911">
        <v>4</v>
      </c>
      <c r="M866" s="660">
        <f t="shared" si="225"/>
        <v>1.72</v>
      </c>
      <c r="N866" s="894" t="s">
        <v>458</v>
      </c>
      <c r="O866" s="756">
        <v>0.40500000000000003</v>
      </c>
      <c r="P866" s="885">
        <v>43902</v>
      </c>
      <c r="Q866" s="885">
        <v>43941</v>
      </c>
      <c r="R866" s="660">
        <f t="shared" si="226"/>
        <v>6.1728395061728305</v>
      </c>
      <c r="S866" s="721">
        <f>IF(INDEX(Historical!$D$7:$D$1379,MATCH(B866,Historical!$B$7:$B$1403,0))=0,"n/a",(INDEX(Historical!$C$7:$C$1381,MATCH(B866,Historical!$B$7:$B$1403,0))/INDEX(Historical!$D$7:$D$1379,MATCH(B866,Historical!$B$7:$B$1403,0))-1)*100)</f>
        <v>6.3333333333333242</v>
      </c>
      <c r="T866" s="721">
        <f>IF(INDEX(Historical!$F$7:$F$1372,MATCH(B866,Historical!$B$7:$B$1403,0))=0,"n/a",((INDEX(Historical!$C$7:$C$1381,MATCH(B866,Historical!$B$7:$B$1403,0))/INDEX(Historical!$F$7:$F$1372,MATCH(B866,Historical!$B$7:$B$1403,0)))^(1/3)-1)*100)</f>
        <v>5.9787101974909884</v>
      </c>
      <c r="U866" s="721">
        <f>IF(INDEX(Historical!$H$7:$H$1372,MATCH(B866,Historical!$B$7:$B$1403,0))=0,"n/a",((INDEX(Historical!$C$7:$C$1381,MATCH(B866,Historical!$B$7:$B$1403,0))/INDEX(Historical!$H$7:$H$1372,MATCH(B866,Historical!$B$7:$B$1403,0)))^(1/5)-1)*100)</f>
        <v>6.2125256195497913</v>
      </c>
      <c r="V866" s="721">
        <f>IF(INDEX(Historical!$O$7:$O$1372,MATCH(B866,Historical!$B$7:$B$1403,0))=0,"n/a",((INDEX(Historical!$C$7:$C$1381,MATCH(B866,Historical!$B$7:$B$1403,0))/INDEX(Historical!$O$7:$O$1372,MATCH(B866,Historical!$B$7:$B$1403,0)))^(1/10)-1)*100)</f>
        <v>5.1534043102662075</v>
      </c>
      <c r="W866" s="722">
        <f t="shared" si="227"/>
        <v>1.205518768859972</v>
      </c>
      <c r="X866" s="723">
        <f t="shared" si="228"/>
        <v>1.1721746451980739</v>
      </c>
      <c r="Y866" s="899"/>
      <c r="Z866" s="669">
        <f t="shared" si="229"/>
        <v>65.151515151515156</v>
      </c>
      <c r="AA866" s="910">
        <f t="shared" si="230"/>
        <v>23.606060606060606</v>
      </c>
      <c r="AB866" s="911">
        <v>12</v>
      </c>
      <c r="AC866" s="889">
        <v>2.64</v>
      </c>
      <c r="AD866" s="889">
        <v>3.87</v>
      </c>
      <c r="AE866" s="889">
        <v>2.89</v>
      </c>
      <c r="AF866" s="889">
        <v>2.46</v>
      </c>
      <c r="AG866" s="889">
        <v>10.100000000000001</v>
      </c>
      <c r="AH866" s="889">
        <v>7.3</v>
      </c>
      <c r="AI866" s="889">
        <v>5.8000000000000007</v>
      </c>
      <c r="AJ866" s="889">
        <v>5.3</v>
      </c>
      <c r="AK866" s="889">
        <v>6.1</v>
      </c>
      <c r="AL866" s="902">
        <v>33350</v>
      </c>
      <c r="AM866" s="896">
        <v>0.1</v>
      </c>
      <c r="AN866" s="889">
        <v>1.42</v>
      </c>
      <c r="AO866" s="762">
        <f t="shared" si="231"/>
        <v>-14.633586334392714</v>
      </c>
      <c r="AP866" s="763">
        <f t="shared" si="232"/>
        <v>8.9724742716678918</v>
      </c>
      <c r="AQ866" s="912">
        <f t="shared" si="233"/>
        <v>60.652709063037349</v>
      </c>
      <c r="AR866" s="669">
        <f>INDEX(Historical!$C$7:$C$1381,MATCH(B866,Historical!$B$7:$B$1403,0))*IF(AH866="n/a",1.03,IF(AH866&lt;0,1.01,IF(AH866&gt;10,1.1,(1+AH866/100))))</f>
        <v>1.7114349999999998</v>
      </c>
      <c r="AS866" s="910">
        <f t="shared" si="234"/>
        <v>1.8106982299999999</v>
      </c>
      <c r="AT866" s="910">
        <f t="shared" si="238"/>
        <v>1.9211508220299998</v>
      </c>
      <c r="AU866" s="910">
        <f t="shared" si="238"/>
        <v>2.0383410221738298</v>
      </c>
      <c r="AV866" s="910">
        <f t="shared" si="238"/>
        <v>2.1626798245264331</v>
      </c>
      <c r="AW866" s="669">
        <f t="shared" si="235"/>
        <v>9.6443048987302618</v>
      </c>
      <c r="AX866" s="770">
        <f t="shared" si="236"/>
        <v>15.47545715457359</v>
      </c>
      <c r="AY866" s="959">
        <v>0.16</v>
      </c>
      <c r="AZ866" s="896">
        <v>15.129999999999999</v>
      </c>
      <c r="BA866" s="896">
        <v>-13.61</v>
      </c>
      <c r="BB866" s="896">
        <v>-5.89</v>
      </c>
      <c r="BC866" s="896">
        <v>-0.72</v>
      </c>
      <c r="BD866" s="932"/>
      <c r="BE866" s="641">
        <v>2004</v>
      </c>
      <c r="BF866" s="922">
        <f t="shared" si="237"/>
        <v>1</v>
      </c>
      <c r="BG866" s="906">
        <v>2.6</v>
      </c>
    </row>
    <row r="867" spans="1:59" s="887" customFormat="1" ht="12.75" customHeight="1" x14ac:dyDescent="0.2">
      <c r="A867" s="887" t="s">
        <v>867</v>
      </c>
      <c r="B867" s="621" t="s">
        <v>868</v>
      </c>
      <c r="C867" s="957" t="s">
        <v>4207</v>
      </c>
      <c r="D867" s="957" t="s">
        <v>4342</v>
      </c>
      <c r="E867" s="754">
        <v>17</v>
      </c>
      <c r="F867" s="1235">
        <v>206</v>
      </c>
      <c r="G867" s="1206" t="s">
        <v>106</v>
      </c>
      <c r="H867" s="1206" t="s">
        <v>106</v>
      </c>
      <c r="I867" s="898">
        <v>83.49</v>
      </c>
      <c r="J867" s="669">
        <f t="shared" si="224"/>
        <v>1.7726673853156067</v>
      </c>
      <c r="K867" s="901">
        <v>0.37</v>
      </c>
      <c r="L867" s="911">
        <v>4</v>
      </c>
      <c r="M867" s="660">
        <f t="shared" si="225"/>
        <v>1.48</v>
      </c>
      <c r="N867" s="894" t="s">
        <v>422</v>
      </c>
      <c r="O867" s="756">
        <v>0.36</v>
      </c>
      <c r="P867" s="885">
        <v>43600</v>
      </c>
      <c r="Q867" s="885">
        <v>43619</v>
      </c>
      <c r="R867" s="660">
        <f t="shared" si="226"/>
        <v>2.7777777777777803</v>
      </c>
      <c r="S867" s="721">
        <f>IF(INDEX(Historical!$D$7:$D$1379,MATCH(B867,Historical!$B$7:$B$1403,0))=0,"n/a",(INDEX(Historical!$C$7:$C$1381,MATCH(B867,Historical!$B$7:$B$1403,0))/INDEX(Historical!$D$7:$D$1379,MATCH(B867,Historical!$B$7:$B$1403,0))-1)*100)</f>
        <v>2.7972027972027913</v>
      </c>
      <c r="T867" s="721">
        <f>IF(INDEX(Historical!$F$7:$F$1372,MATCH(B867,Historical!$B$7:$B$1403,0))=0,"n/a",((INDEX(Historical!$C$7:$C$1381,MATCH(B867,Historical!$B$7:$B$1403,0))/INDEX(Historical!$F$7:$F$1372,MATCH(B867,Historical!$B$7:$B$1403,0)))^(1/3)-1)*100)</f>
        <v>4.1816730517321155</v>
      </c>
      <c r="U867" s="721">
        <f>IF(INDEX(Historical!$H$7:$H$1372,MATCH(B867,Historical!$B$7:$B$1403,0))=0,"n/a",((INDEX(Historical!$C$7:$C$1381,MATCH(B867,Historical!$B$7:$B$1403,0))/INDEX(Historical!$H$7:$H$1372,MATCH(B867,Historical!$B$7:$B$1403,0)))^(1/5)-1)*100)</f>
        <v>6.3600948246807842</v>
      </c>
      <c r="V867" s="721">
        <f>IF(INDEX(Historical!$O$7:$O$1372,MATCH(B867,Historical!$B$7:$B$1403,0))=0,"n/a",((INDEX(Historical!$C$7:$C$1381,MATCH(B867,Historical!$B$7:$B$1403,0))/INDEX(Historical!$O$7:$O$1372,MATCH(B867,Historical!$B$7:$B$1403,0)))^(1/10)-1)*100)</f>
        <v>9.7460591300061239</v>
      </c>
      <c r="W867" s="722">
        <f t="shared" si="227"/>
        <v>0.65258118587638692</v>
      </c>
      <c r="X867" s="723">
        <f t="shared" si="228"/>
        <v>0.68388116394417031</v>
      </c>
      <c r="Y867" s="899"/>
      <c r="Z867" s="669">
        <f t="shared" si="229"/>
        <v>44.179104477611943</v>
      </c>
      <c r="AA867" s="910">
        <f t="shared" si="230"/>
        <v>24.92238805970149</v>
      </c>
      <c r="AB867" s="911">
        <v>3</v>
      </c>
      <c r="AC867" s="889">
        <v>3.35</v>
      </c>
      <c r="AD867" s="889">
        <v>3.33</v>
      </c>
      <c r="AE867" s="889">
        <v>6.57</v>
      </c>
      <c r="AF867" s="889">
        <v>7.92</v>
      </c>
      <c r="AG867" s="889">
        <v>32.4</v>
      </c>
      <c r="AH867" s="889">
        <v>31</v>
      </c>
      <c r="AI867" s="889">
        <v>7.3999999999999995</v>
      </c>
      <c r="AJ867" s="889">
        <v>9.3000000000000007</v>
      </c>
      <c r="AK867" s="889">
        <v>7.4700000000000006</v>
      </c>
      <c r="AL867" s="902">
        <v>21270</v>
      </c>
      <c r="AM867" s="896">
        <v>0.1</v>
      </c>
      <c r="AN867" s="889">
        <v>0</v>
      </c>
      <c r="AO867" s="762">
        <f t="shared" si="231"/>
        <v>-16.789625849705097</v>
      </c>
      <c r="AP867" s="763">
        <f t="shared" si="232"/>
        <v>8.1327622099963914</v>
      </c>
      <c r="AQ867" s="912">
        <f t="shared" si="233"/>
        <v>196.18711310613978</v>
      </c>
      <c r="AR867" s="669">
        <f>INDEX(Historical!$C$7:$C$1381,MATCH(B867,Historical!$B$7:$B$1403,0))*IF(AH867="n/a",1.03,IF(AH867&lt;0,1.01,IF(AH867&gt;10,1.1,(1+AH867/100))))</f>
        <v>1.617</v>
      </c>
      <c r="AS867" s="910">
        <f t="shared" si="234"/>
        <v>1.736658</v>
      </c>
      <c r="AT867" s="910">
        <f t="shared" ref="AT867:AV873" si="239">IF($AK867="n/a",1.03*AS867,IF($AK867&lt;0,1.01*AS867,IF($AK867&gt;10,1.1*AS867,(1+$AK867/100)*AS867)))</f>
        <v>1.8663863526</v>
      </c>
      <c r="AU867" s="910">
        <f t="shared" si="239"/>
        <v>2.0058054131392198</v>
      </c>
      <c r="AV867" s="910">
        <f t="shared" si="239"/>
        <v>2.1556390775007195</v>
      </c>
      <c r="AW867" s="669">
        <f t="shared" si="235"/>
        <v>9.3814888432399393</v>
      </c>
      <c r="AX867" s="770">
        <f t="shared" si="236"/>
        <v>11.236661687914648</v>
      </c>
      <c r="AY867" s="959">
        <v>1.18</v>
      </c>
      <c r="AZ867" s="896">
        <v>5.1100000000000003</v>
      </c>
      <c r="BA867" s="896">
        <v>-41.04</v>
      </c>
      <c r="BB867" s="896">
        <v>-11.25</v>
      </c>
      <c r="BC867" s="896">
        <v>-17.39</v>
      </c>
      <c r="BD867" s="932"/>
      <c r="BE867" s="641">
        <v>2003</v>
      </c>
      <c r="BF867" s="922">
        <f t="shared" si="237"/>
        <v>1</v>
      </c>
      <c r="BG867" s="906">
        <v>17.399999999999999</v>
      </c>
    </row>
    <row r="868" spans="1:59" s="887" customFormat="1" ht="12.75" customHeight="1" x14ac:dyDescent="0.2">
      <c r="A868" s="887" t="s">
        <v>225</v>
      </c>
      <c r="B868" s="621" t="s">
        <v>226</v>
      </c>
      <c r="C868" s="957" t="s">
        <v>178</v>
      </c>
      <c r="D868" s="957" t="s">
        <v>4353</v>
      </c>
      <c r="E868" s="754">
        <v>37</v>
      </c>
      <c r="F868" s="1235">
        <v>73</v>
      </c>
      <c r="G868" s="1235" t="s">
        <v>37</v>
      </c>
      <c r="H868" s="1235" t="s">
        <v>37</v>
      </c>
      <c r="I868" s="889">
        <v>51.44</v>
      </c>
      <c r="J868" s="669">
        <f t="shared" si="224"/>
        <v>6.7651632970451017</v>
      </c>
      <c r="K868" s="901">
        <v>0.87</v>
      </c>
      <c r="L868" s="911">
        <v>4</v>
      </c>
      <c r="M868" s="660">
        <f t="shared" si="225"/>
        <v>3.48</v>
      </c>
      <c r="N868" s="894" t="s">
        <v>142</v>
      </c>
      <c r="O868" s="756">
        <v>0.82</v>
      </c>
      <c r="P868" s="885">
        <v>43595</v>
      </c>
      <c r="Q868" s="885">
        <v>43626</v>
      </c>
      <c r="R868" s="660">
        <f t="shared" si="226"/>
        <v>6.0975609756097624</v>
      </c>
      <c r="S868" s="721">
        <f>IF(INDEX(Historical!$D$7:$D$1379,MATCH(B868,Historical!$B$7:$B$1403,0))=0,"n/a",(INDEX(Historical!$C$7:$C$1381,MATCH(B868,Historical!$B$7:$B$1403,0))/INDEX(Historical!$D$7:$D$1379,MATCH(B868,Historical!$B$7:$B$1403,0))-1)*100)</f>
        <v>6.1919504643962897</v>
      </c>
      <c r="T868" s="721">
        <f>IF(INDEX(Historical!$F$7:$F$1372,MATCH(B868,Historical!$B$7:$B$1403,0))=0,"n/a",((INDEX(Historical!$C$7:$C$1381,MATCH(B868,Historical!$B$7:$B$1403,0))/INDEX(Historical!$F$7:$F$1372,MATCH(B868,Historical!$B$7:$B$1403,0)))^(1/3)-1)*100)</f>
        <v>4.7995180246501512</v>
      </c>
      <c r="U868" s="721">
        <f>IF(INDEX(Historical!$H$7:$H$1372,MATCH(B868,Historical!$B$7:$B$1403,0))=0,"n/a",((INDEX(Historical!$C$7:$C$1381,MATCH(B868,Historical!$B$7:$B$1403,0))/INDEX(Historical!$H$7:$H$1372,MATCH(B868,Historical!$B$7:$B$1403,0)))^(1/5)-1)*100)</f>
        <v>4.9025562573557169</v>
      </c>
      <c r="V868" s="721">
        <f>IF(INDEX(Historical!$O$7:$O$1372,MATCH(B868,Historical!$B$7:$B$1403,0))=0,"n/a",((INDEX(Historical!$C$7:$C$1381,MATCH(B868,Historical!$B$7:$B$1403,0))/INDEX(Historical!$O$7:$O$1372,MATCH(B868,Historical!$B$7:$B$1403,0)))^(1/10)-1)*100)</f>
        <v>7.5272659196223168</v>
      </c>
      <c r="W868" s="722">
        <f t="shared" si="227"/>
        <v>0.65130637202222086</v>
      </c>
      <c r="X868" s="723" t="str">
        <f t="shared" si="228"/>
        <v>n/a</v>
      </c>
      <c r="Y868" s="899"/>
      <c r="Z868" s="669">
        <f t="shared" si="229"/>
        <v>103.57142857142858</v>
      </c>
      <c r="AA868" s="910">
        <f t="shared" si="230"/>
        <v>15.30952380952381</v>
      </c>
      <c r="AB868" s="911">
        <v>12</v>
      </c>
      <c r="AC868" s="889">
        <v>3.36</v>
      </c>
      <c r="AD868" s="889">
        <v>2.71</v>
      </c>
      <c r="AE868" s="889">
        <v>0.85</v>
      </c>
      <c r="AF868" s="889">
        <v>1.1599999999999999</v>
      </c>
      <c r="AG868" s="889">
        <v>9.3000000000000007</v>
      </c>
      <c r="AH868" s="889">
        <v>48.8</v>
      </c>
      <c r="AI868" s="889">
        <v>12.590000000000002</v>
      </c>
      <c r="AJ868" s="889">
        <v>-8.2000000000000011</v>
      </c>
      <c r="AK868" s="889">
        <v>5.65</v>
      </c>
      <c r="AL868" s="902">
        <v>220340</v>
      </c>
      <c r="AM868" s="896">
        <v>0.2</v>
      </c>
      <c r="AN868" s="889">
        <v>0.25</v>
      </c>
      <c r="AO868" s="762">
        <f t="shared" si="231"/>
        <v>-3.6418042551229917</v>
      </c>
      <c r="AP868" s="763">
        <f t="shared" si="232"/>
        <v>11.667719554400819</v>
      </c>
      <c r="AQ868" s="912">
        <f t="shared" si="233"/>
        <v>-11.157948847912946</v>
      </c>
      <c r="AR868" s="669">
        <f>INDEX(Historical!$C$7:$C$1381,MATCH(B868,Historical!$B$7:$B$1403,0))*IF(AH868="n/a",1.03,IF(AH868&lt;0,1.01,IF(AH868&gt;10,1.1,(1+AH868/100))))</f>
        <v>3.7730000000000006</v>
      </c>
      <c r="AS868" s="910">
        <f t="shared" si="234"/>
        <v>4.1503000000000005</v>
      </c>
      <c r="AT868" s="910">
        <f t="shared" si="239"/>
        <v>4.3847919500000003</v>
      </c>
      <c r="AU868" s="910">
        <f t="shared" si="239"/>
        <v>4.6325326951750005</v>
      </c>
      <c r="AV868" s="910">
        <f t="shared" si="239"/>
        <v>4.8942707924523878</v>
      </c>
      <c r="AW868" s="669">
        <f t="shared" si="235"/>
        <v>21.834895437627392</v>
      </c>
      <c r="AX868" s="770">
        <f t="shared" si="236"/>
        <v>42.447308393521368</v>
      </c>
      <c r="AY868" s="959">
        <v>0.99</v>
      </c>
      <c r="AZ868" s="896">
        <v>3.29</v>
      </c>
      <c r="BA868" s="896">
        <v>-38.39</v>
      </c>
      <c r="BB868" s="896">
        <v>-20.990000000000002</v>
      </c>
      <c r="BC868" s="896">
        <v>-26.57</v>
      </c>
      <c r="BD868" s="932"/>
      <c r="BE868" s="641">
        <v>1983</v>
      </c>
      <c r="BF868" s="922">
        <f t="shared" si="237"/>
        <v>3</v>
      </c>
      <c r="BG868" s="906">
        <v>5</v>
      </c>
    </row>
    <row r="869" spans="1:59" s="887" customFormat="1" ht="12.75" customHeight="1" x14ac:dyDescent="0.2">
      <c r="A869" s="895" t="s">
        <v>1113</v>
      </c>
      <c r="B869" s="621" t="s">
        <v>1114</v>
      </c>
      <c r="C869" s="957" t="s">
        <v>153</v>
      </c>
      <c r="D869" s="957" t="s">
        <v>4340</v>
      </c>
      <c r="E869" s="754">
        <v>8</v>
      </c>
      <c r="F869" s="1235">
        <v>589</v>
      </c>
      <c r="G869" s="1235" t="s">
        <v>106</v>
      </c>
      <c r="H869" s="1235" t="s">
        <v>106</v>
      </c>
      <c r="I869" s="898">
        <v>49.24</v>
      </c>
      <c r="J869" s="669">
        <f t="shared" si="224"/>
        <v>0.81234768480909836</v>
      </c>
      <c r="K869" s="901">
        <v>0.1</v>
      </c>
      <c r="L869" s="911">
        <v>4</v>
      </c>
      <c r="M869" s="660">
        <f t="shared" si="225"/>
        <v>0.4</v>
      </c>
      <c r="N869" s="894" t="s">
        <v>240</v>
      </c>
      <c r="O869" s="756">
        <v>8.7499999999999994E-2</v>
      </c>
      <c r="P869" s="885">
        <v>43734</v>
      </c>
      <c r="Q869" s="885">
        <v>43749</v>
      </c>
      <c r="R869" s="660">
        <f t="shared" si="226"/>
        <v>14.285714285714299</v>
      </c>
      <c r="S869" s="721">
        <f>IF(INDEX(Historical!$D$7:$D$1379,MATCH(B869,Historical!$B$7:$B$1403,0))=0,"n/a",(INDEX(Historical!$C$7:$C$1381,MATCH(B869,Historical!$B$7:$B$1403,0))/INDEX(Historical!$D$7:$D$1379,MATCH(B869,Historical!$B$7:$B$1403,0))-1)*100)</f>
        <v>7.1428571428571397</v>
      </c>
      <c r="T869" s="721">
        <f>IF(INDEX(Historical!$F$7:$F$1372,MATCH(B869,Historical!$B$7:$B$1403,0))=0,"n/a",((INDEX(Historical!$C$7:$C$1381,MATCH(B869,Historical!$B$7:$B$1403,0))/INDEX(Historical!$F$7:$F$1372,MATCH(B869,Historical!$B$7:$B$1403,0)))^(1/3)-1)*100)</f>
        <v>7.129844893865589</v>
      </c>
      <c r="U869" s="721">
        <f>IF(INDEX(Historical!$H$7:$H$1372,MATCH(B869,Historical!$B$7:$B$1403,0))=0,"n/a",((INDEX(Historical!$C$7:$C$1381,MATCH(B869,Historical!$B$7:$B$1403,0))/INDEX(Historical!$H$7:$H$1372,MATCH(B869,Historical!$B$7:$B$1403,0)))^(1/5)-1)*100)</f>
        <v>7.4966657197651054</v>
      </c>
      <c r="V869" s="721">
        <f>IF(INDEX(Historical!$O$7:$O$1372,MATCH(B869,Historical!$B$7:$B$1403,0))=0,"n/a",((INDEX(Historical!$C$7:$C$1381,MATCH(B869,Historical!$B$7:$B$1403,0))/INDEX(Historical!$O$7:$O$1372,MATCH(B869,Historical!$B$7:$B$1403,0)))^(1/10)-1)*100)</f>
        <v>6.4878668033606202</v>
      </c>
      <c r="W869" s="722">
        <f t="shared" si="227"/>
        <v>1.1554900781689819</v>
      </c>
      <c r="X869" s="723" t="str">
        <f t="shared" si="228"/>
        <v>n/a</v>
      </c>
      <c r="Y869" s="691" t="s">
        <v>4407</v>
      </c>
      <c r="Z869" s="669">
        <f t="shared" si="229"/>
        <v>56.338028169014088</v>
      </c>
      <c r="AA869" s="910">
        <f t="shared" si="230"/>
        <v>69.35211267605635</v>
      </c>
      <c r="AB869" s="911">
        <v>12</v>
      </c>
      <c r="AC869" s="889">
        <v>0.71</v>
      </c>
      <c r="AD869" s="889">
        <v>5.21</v>
      </c>
      <c r="AE869" s="889">
        <v>2.78</v>
      </c>
      <c r="AF869" s="889">
        <v>2.17</v>
      </c>
      <c r="AG869" s="889">
        <v>3.2</v>
      </c>
      <c r="AH869" s="891">
        <v>32.1</v>
      </c>
      <c r="AI869" s="891">
        <v>11.020000000000001</v>
      </c>
      <c r="AJ869" s="889">
        <v>-32.6</v>
      </c>
      <c r="AK869" s="889">
        <v>13.23</v>
      </c>
      <c r="AL869" s="902">
        <v>11070</v>
      </c>
      <c r="AM869" s="896">
        <v>0.3</v>
      </c>
      <c r="AN869" s="889">
        <v>0.28000000000000003</v>
      </c>
      <c r="AO869" s="762">
        <f t="shared" si="231"/>
        <v>-61.043099271482149</v>
      </c>
      <c r="AP869" s="763">
        <f t="shared" si="232"/>
        <v>8.3090134045742037</v>
      </c>
      <c r="AQ869" s="912">
        <f t="shared" si="233"/>
        <v>158.62378038553931</v>
      </c>
      <c r="AR869" s="669">
        <f>INDEX(Historical!$C$7:$C$1381,MATCH(B869,Historical!$B$7:$B$1403,0))*IF(AH869="n/a",1.03,IF(AH869&lt;0,1.01,IF(AH869&gt;10,1.1,(1+AH869/100))))</f>
        <v>0.41250000000000003</v>
      </c>
      <c r="AS869" s="910">
        <f t="shared" si="234"/>
        <v>0.4537500000000001</v>
      </c>
      <c r="AT869" s="910">
        <f t="shared" si="239"/>
        <v>0.49912500000000015</v>
      </c>
      <c r="AU869" s="910">
        <f t="shared" si="239"/>
        <v>0.54903750000000018</v>
      </c>
      <c r="AV869" s="910">
        <f t="shared" si="239"/>
        <v>0.60394125000000021</v>
      </c>
      <c r="AW869" s="669">
        <f t="shared" si="235"/>
        <v>2.5183537500000006</v>
      </c>
      <c r="AX869" s="770">
        <f t="shared" si="236"/>
        <v>5.1144470958570274</v>
      </c>
      <c r="AY869" s="959">
        <v>0.91</v>
      </c>
      <c r="AZ869" s="896">
        <v>19.59</v>
      </c>
      <c r="BA869" s="896">
        <v>-19.11</v>
      </c>
      <c r="BB869" s="896">
        <v>-14.11</v>
      </c>
      <c r="BC869" s="896">
        <v>-11.18</v>
      </c>
      <c r="BD869" s="932"/>
      <c r="BE869" s="641">
        <v>2013</v>
      </c>
      <c r="BF869" s="922">
        <f t="shared" si="237"/>
        <v>0</v>
      </c>
      <c r="BG869" s="906">
        <v>1.9</v>
      </c>
    </row>
    <row r="870" spans="1:59" s="887" customFormat="1" ht="12.75" customHeight="1" x14ac:dyDescent="0.2">
      <c r="A870" s="904" t="s">
        <v>1821</v>
      </c>
      <c r="B870" s="621" t="s">
        <v>1822</v>
      </c>
      <c r="C870" s="957" t="s">
        <v>112</v>
      </c>
      <c r="D870" s="957" t="s">
        <v>212</v>
      </c>
      <c r="E870" s="754">
        <v>10</v>
      </c>
      <c r="F870" s="1235">
        <v>421</v>
      </c>
      <c r="G870" s="1213" t="s">
        <v>37</v>
      </c>
      <c r="H870" s="1213" t="s">
        <v>37</v>
      </c>
      <c r="I870" s="898">
        <v>77.34</v>
      </c>
      <c r="J870" s="669">
        <f t="shared" si="224"/>
        <v>1.3447116627876907</v>
      </c>
      <c r="K870" s="901">
        <v>0.26</v>
      </c>
      <c r="L870" s="911">
        <v>4</v>
      </c>
      <c r="M870" s="660">
        <f t="shared" si="225"/>
        <v>1.04</v>
      </c>
      <c r="N870" s="894" t="s">
        <v>148</v>
      </c>
      <c r="O870" s="756">
        <v>0.24</v>
      </c>
      <c r="P870" s="885">
        <v>43887</v>
      </c>
      <c r="Q870" s="885">
        <v>43916</v>
      </c>
      <c r="R870" s="660">
        <f t="shared" si="226"/>
        <v>8.333333333333341</v>
      </c>
      <c r="S870" s="721">
        <f>IF(INDEX(Historical!$D$7:$D$1379,MATCH(B870,Historical!$B$7:$B$1403,0))=0,"n/a",(INDEX(Historical!$C$7:$C$1381,MATCH(B870,Historical!$B$7:$B$1403,0))/INDEX(Historical!$D$7:$D$1379,MATCH(B870,Historical!$B$7:$B$1403,0))-1)*100)</f>
        <v>14.285714285714279</v>
      </c>
      <c r="T870" s="721">
        <f>IF(INDEX(Historical!$F$7:$F$1372,MATCH(B870,Historical!$B$7:$B$1403,0))=0,"n/a",((INDEX(Historical!$C$7:$C$1381,MATCH(B870,Historical!$B$7:$B$1403,0))/INDEX(Historical!$F$7:$F$1372,MATCH(B870,Historical!$B$7:$B$1403,0)))^(1/3)-1)*100)</f>
        <v>15.714186896253747</v>
      </c>
      <c r="U870" s="721">
        <f>IF(INDEX(Historical!$H$7:$H$1372,MATCH(B870,Historical!$B$7:$B$1403,0))=0,"n/a",((INDEX(Historical!$C$7:$C$1381,MATCH(B870,Historical!$B$7:$B$1403,0))/INDEX(Historical!$H$7:$H$1372,MATCH(B870,Historical!$B$7:$B$1403,0)))^(1/5)-1)*100)</f>
        <v>13.396657763302722</v>
      </c>
      <c r="V870" s="721" t="str">
        <f>IF(INDEX(Historical!$O$7:$O$1372,MATCH(B870,Historical!$B$7:$B$1403,0))=0,"n/a",((INDEX(Historical!$C$7:$C$1381,MATCH(B870,Historical!$B$7:$B$1403,0))/INDEX(Historical!$O$7:$O$1372,MATCH(B870,Historical!$B$7:$B$1403,0)))^(1/10)-1)*100)</f>
        <v>n/a</v>
      </c>
      <c r="W870" s="722" t="str">
        <f t="shared" si="227"/>
        <v>n/a</v>
      </c>
      <c r="X870" s="723">
        <f t="shared" si="228"/>
        <v>0.6632008793714218</v>
      </c>
      <c r="Y870" s="690"/>
      <c r="Z870" s="669">
        <f t="shared" si="229"/>
        <v>47.058823529411768</v>
      </c>
      <c r="AA870" s="910">
        <f t="shared" si="230"/>
        <v>34.995475113122176</v>
      </c>
      <c r="AB870" s="911">
        <v>12</v>
      </c>
      <c r="AC870" s="889">
        <v>2.21</v>
      </c>
      <c r="AD870" s="889">
        <v>3.09</v>
      </c>
      <c r="AE870" s="889">
        <v>2.66</v>
      </c>
      <c r="AF870" s="889">
        <v>4.83</v>
      </c>
      <c r="AG870" s="889">
        <v>20.200000000000003</v>
      </c>
      <c r="AH870" s="889">
        <v>47.5</v>
      </c>
      <c r="AI870" s="889">
        <v>13.309999999999999</v>
      </c>
      <c r="AJ870" s="889">
        <v>20.200000000000003</v>
      </c>
      <c r="AK870" s="889">
        <v>11.31</v>
      </c>
      <c r="AL870" s="902">
        <v>13950</v>
      </c>
      <c r="AM870" s="896">
        <v>0.1</v>
      </c>
      <c r="AN870" s="889">
        <v>0.81</v>
      </c>
      <c r="AO870" s="762">
        <f t="shared" si="231"/>
        <v>-20.254105687031764</v>
      </c>
      <c r="AP870" s="763">
        <f t="shared" si="232"/>
        <v>14.741369426090412</v>
      </c>
      <c r="AQ870" s="912">
        <f t="shared" si="233"/>
        <v>174.08688386988214</v>
      </c>
      <c r="AR870" s="669">
        <f>INDEX(Historical!$C$7:$C$1381,MATCH(B870,Historical!$B$7:$B$1403,0))*IF(AH870="n/a",1.03,IF(AH870&lt;0,1.01,IF(AH870&gt;10,1.1,(1+AH870/100))))</f>
        <v>1.056</v>
      </c>
      <c r="AS870" s="910">
        <f t="shared" si="234"/>
        <v>1.1616000000000002</v>
      </c>
      <c r="AT870" s="910">
        <f t="shared" si="239"/>
        <v>1.2777600000000002</v>
      </c>
      <c r="AU870" s="910">
        <f t="shared" si="239"/>
        <v>1.4055360000000003</v>
      </c>
      <c r="AV870" s="910">
        <f t="shared" si="239"/>
        <v>1.5460896000000004</v>
      </c>
      <c r="AW870" s="669">
        <f t="shared" si="235"/>
        <v>6.4469856000000005</v>
      </c>
      <c r="AX870" s="770">
        <f t="shared" si="236"/>
        <v>8.3359006982156725</v>
      </c>
      <c r="AY870" s="959">
        <v>1.1399999999999999</v>
      </c>
      <c r="AZ870" s="896">
        <v>6.13</v>
      </c>
      <c r="BA870" s="896">
        <v>-13.43</v>
      </c>
      <c r="BB870" s="896">
        <v>-6.1899999999999995</v>
      </c>
      <c r="BC870" s="896">
        <v>-2.4500000000000002</v>
      </c>
      <c r="BD870" s="932"/>
      <c r="BE870" s="641">
        <v>2011</v>
      </c>
      <c r="BF870" s="922">
        <f t="shared" si="237"/>
        <v>0</v>
      </c>
      <c r="BG870" s="906">
        <v>7.7</v>
      </c>
    </row>
    <row r="871" spans="1:59" s="887" customFormat="1" ht="12.75" customHeight="1" x14ac:dyDescent="0.2">
      <c r="A871" s="895" t="s">
        <v>869</v>
      </c>
      <c r="B871" s="621" t="s">
        <v>870</v>
      </c>
      <c r="C871" s="957" t="s">
        <v>131</v>
      </c>
      <c r="D871" s="957" t="s">
        <v>4357</v>
      </c>
      <c r="E871" s="754">
        <v>22</v>
      </c>
      <c r="F871" s="1235">
        <v>155</v>
      </c>
      <c r="G871" s="1235" t="s">
        <v>37</v>
      </c>
      <c r="H871" s="1235" t="s">
        <v>37</v>
      </c>
      <c r="I871" s="898">
        <v>42.29</v>
      </c>
      <c r="J871" s="669">
        <f t="shared" si="224"/>
        <v>1.7044218491369119</v>
      </c>
      <c r="K871" s="908">
        <v>0.1802</v>
      </c>
      <c r="L871" s="911">
        <v>4</v>
      </c>
      <c r="M871" s="660">
        <f t="shared" si="225"/>
        <v>0.7208</v>
      </c>
      <c r="N871" s="894" t="s">
        <v>219</v>
      </c>
      <c r="O871" s="757">
        <v>0.17330000000000001</v>
      </c>
      <c r="P871" s="885">
        <v>43828</v>
      </c>
      <c r="Q871" s="885">
        <v>43752</v>
      </c>
      <c r="R871" s="660">
        <f t="shared" si="226"/>
        <v>3.9815349105597169</v>
      </c>
      <c r="S871" s="721">
        <f>IF(INDEX(Historical!$D$7:$D$1379,MATCH(B871,Historical!$B$7:$B$1403,0))=0,"n/a",(INDEX(Historical!$C$7:$C$1381,MATCH(B871,Historical!$B$7:$B$1403,0))/INDEX(Historical!$D$7:$D$1379,MATCH(B871,Historical!$B$7:$B$1403,0))-1)*100)</f>
        <v>4.0216086434573972</v>
      </c>
      <c r="T871" s="721">
        <f>IF(INDEX(Historical!$F$7:$F$1372,MATCH(B871,Historical!$B$7:$B$1403,0))=0,"n/a",((INDEX(Historical!$C$7:$C$1381,MATCH(B871,Historical!$B$7:$B$1403,0))/INDEX(Historical!$F$7:$F$1372,MATCH(B871,Historical!$B$7:$B$1403,0)))^(1/3)-1)*100)</f>
        <v>3.678663409416183</v>
      </c>
      <c r="U871" s="721">
        <f>IF(INDEX(Historical!$H$7:$H$1372,MATCH(B871,Historical!$B$7:$B$1403,0))=0,"n/a",((INDEX(Historical!$C$7:$C$1381,MATCH(B871,Historical!$B$7:$B$1403,0))/INDEX(Historical!$H$7:$H$1372,MATCH(B871,Historical!$B$7:$B$1403,0)))^(1/5)-1)*100)</f>
        <v>3.9038848847688712</v>
      </c>
      <c r="V871" s="721">
        <f>IF(INDEX(Historical!$O$7:$O$1372,MATCH(B871,Historical!$B$7:$B$1403,0))=0,"n/a",((INDEX(Historical!$C$7:$C$1381,MATCH(B871,Historical!$B$7:$B$1403,0))/INDEX(Historical!$O$7:$O$1372,MATCH(B871,Historical!$B$7:$B$1403,0)))^(1/10)-1)*100)</f>
        <v>3.2387652688238733</v>
      </c>
      <c r="W871" s="722">
        <f t="shared" si="227"/>
        <v>1.205362093495133</v>
      </c>
      <c r="X871" s="723">
        <f t="shared" si="228"/>
        <v>0.5741007183483634</v>
      </c>
      <c r="Y871" s="677"/>
      <c r="Z871" s="669">
        <f t="shared" si="229"/>
        <v>63.787610619469035</v>
      </c>
      <c r="AA871" s="910">
        <f t="shared" si="230"/>
        <v>37.424778761061951</v>
      </c>
      <c r="AB871" s="911">
        <v>12</v>
      </c>
      <c r="AC871" s="889">
        <v>1.1299999999999999</v>
      </c>
      <c r="AD871" s="889">
        <v>7.61</v>
      </c>
      <c r="AE871" s="889">
        <v>10.85</v>
      </c>
      <c r="AF871" s="889">
        <v>4.16</v>
      </c>
      <c r="AG871" s="889">
        <v>11.4</v>
      </c>
      <c r="AH871" s="889">
        <v>1.6</v>
      </c>
      <c r="AI871" s="889">
        <v>3.4799999999999995</v>
      </c>
      <c r="AJ871" s="889">
        <v>6.8000000000000007</v>
      </c>
      <c r="AK871" s="889">
        <v>4.9000000000000004</v>
      </c>
      <c r="AL871" s="902">
        <v>548.91999999999996</v>
      </c>
      <c r="AM871" s="896">
        <v>1</v>
      </c>
      <c r="AN871" s="889">
        <v>0.76</v>
      </c>
      <c r="AO871" s="762">
        <f t="shared" si="231"/>
        <v>-31.816472027156166</v>
      </c>
      <c r="AP871" s="763">
        <f t="shared" si="232"/>
        <v>5.608306733905783</v>
      </c>
      <c r="AQ871" s="912">
        <f t="shared" si="233"/>
        <v>163.04801390706666</v>
      </c>
      <c r="AR871" s="669">
        <f>INDEX(Historical!$C$7:$C$1381,MATCH(B871,Historical!$B$7:$B$1403,0))*IF(AH871="n/a",1.03,IF(AH871&lt;0,1.01,IF(AH871&gt;10,1.1,(1+AH871/100))))</f>
        <v>0.70429120000000001</v>
      </c>
      <c r="AS871" s="910">
        <f t="shared" si="234"/>
        <v>0.72880053375999998</v>
      </c>
      <c r="AT871" s="910">
        <f t="shared" si="239"/>
        <v>0.76451175991423992</v>
      </c>
      <c r="AU871" s="910">
        <f t="shared" si="239"/>
        <v>0.80197283615003767</v>
      </c>
      <c r="AV871" s="910">
        <f t="shared" si="239"/>
        <v>0.84126950512138943</v>
      </c>
      <c r="AW871" s="669">
        <f t="shared" si="235"/>
        <v>3.8408458349456671</v>
      </c>
      <c r="AX871" s="770">
        <f t="shared" si="236"/>
        <v>9.0821608771474764</v>
      </c>
      <c r="AY871" s="959">
        <v>0.26</v>
      </c>
      <c r="AZ871" s="896">
        <v>30.95</v>
      </c>
      <c r="BA871" s="896">
        <v>-15.17</v>
      </c>
      <c r="BB871" s="896">
        <v>-10.17</v>
      </c>
      <c r="BC871" s="896">
        <v>2.9000000000000004</v>
      </c>
      <c r="BD871" s="932"/>
      <c r="BE871" s="641">
        <v>1998</v>
      </c>
      <c r="BF871" s="922">
        <f t="shared" si="237"/>
        <v>2</v>
      </c>
      <c r="BG871" s="906">
        <v>4.2</v>
      </c>
    </row>
    <row r="872" spans="1:59" s="887" customFormat="1" ht="12.75" customHeight="1" x14ac:dyDescent="0.2">
      <c r="A872" s="905" t="s">
        <v>1831</v>
      </c>
      <c r="B872" s="621" t="s">
        <v>1832</v>
      </c>
      <c r="C872" s="957" t="s">
        <v>108</v>
      </c>
      <c r="D872" s="957" t="s">
        <v>4355</v>
      </c>
      <c r="E872" s="754">
        <v>7</v>
      </c>
      <c r="F872" s="1235">
        <v>679</v>
      </c>
      <c r="G872" s="1213" t="s">
        <v>37</v>
      </c>
      <c r="H872" s="1213" t="s">
        <v>37</v>
      </c>
      <c r="I872" s="898">
        <v>39.950000000000003</v>
      </c>
      <c r="J872" s="669">
        <f t="shared" si="224"/>
        <v>3.4042553191489362</v>
      </c>
      <c r="K872" s="901">
        <v>0.34</v>
      </c>
      <c r="L872" s="911">
        <v>4</v>
      </c>
      <c r="M872" s="660">
        <f t="shared" si="225"/>
        <v>1.36</v>
      </c>
      <c r="N872" s="894" t="s">
        <v>644</v>
      </c>
      <c r="O872" s="756">
        <v>0.3</v>
      </c>
      <c r="P872" s="885">
        <v>43691</v>
      </c>
      <c r="Q872" s="885">
        <v>43699</v>
      </c>
      <c r="R872" s="660">
        <f t="shared" si="226"/>
        <v>13.333333333333346</v>
      </c>
      <c r="S872" s="721">
        <f>IF(INDEX(Historical!$D$7:$D$1379,MATCH(B872,Historical!$B$7:$B$1403,0))=0,"n/a",(INDEX(Historical!$C$7:$C$1381,MATCH(B872,Historical!$B$7:$B$1403,0))/INDEX(Historical!$D$7:$D$1379,MATCH(B872,Historical!$B$7:$B$1403,0))-1)*100)</f>
        <v>23.076923076923084</v>
      </c>
      <c r="T872" s="721">
        <f>IF(INDEX(Historical!$F$7:$F$1372,MATCH(B872,Historical!$B$7:$B$1403,0))=0,"n/a",((INDEX(Historical!$C$7:$C$1381,MATCH(B872,Historical!$B$7:$B$1403,0))/INDEX(Historical!$F$7:$F$1372,MATCH(B872,Historical!$B$7:$B$1403,0)))^(1/3)-1)*100)</f>
        <v>65.965306673248676</v>
      </c>
      <c r="U872" s="721">
        <f>IF(INDEX(Historical!$H$7:$H$1372,MATCH(B872,Historical!$B$7:$B$1403,0))=0,"n/a",((INDEX(Historical!$C$7:$C$1381,MATCH(B872,Historical!$B$7:$B$1403,0))/INDEX(Historical!$H$7:$H$1372,MATCH(B872,Historical!$B$7:$B$1403,0)))^(1/5)-1)*100)</f>
        <v>51.571656651039802</v>
      </c>
      <c r="V872" s="721">
        <f>IF(INDEX(Historical!$O$7:$O$1372,MATCH(B872,Historical!$B$7:$B$1403,0))=0,"n/a",((INDEX(Historical!$C$7:$C$1381,MATCH(B872,Historical!$B$7:$B$1403,0))/INDEX(Historical!$O$7:$O$1372,MATCH(B872,Historical!$B$7:$B$1403,0)))^(1/10)-1)*100)</f>
        <v>29.03900242964319</v>
      </c>
      <c r="W872" s="722">
        <f t="shared" si="227"/>
        <v>1.7759445000216378</v>
      </c>
      <c r="X872" s="723">
        <f t="shared" si="228"/>
        <v>2.4675433804325264</v>
      </c>
      <c r="Y872" s="900"/>
      <c r="Z872" s="669">
        <f t="shared" si="229"/>
        <v>32.535885167464116</v>
      </c>
      <c r="AA872" s="910">
        <f t="shared" si="230"/>
        <v>9.5574162679425854</v>
      </c>
      <c r="AB872" s="911">
        <v>12</v>
      </c>
      <c r="AC872" s="889">
        <v>4.18</v>
      </c>
      <c r="AD872" s="889">
        <v>2.17</v>
      </c>
      <c r="AE872" s="889">
        <v>2.58</v>
      </c>
      <c r="AF872" s="889">
        <v>1</v>
      </c>
      <c r="AG872" s="889">
        <v>11.700000000000001</v>
      </c>
      <c r="AH872" s="889">
        <v>44.2</v>
      </c>
      <c r="AI872" s="889">
        <v>5.4399999999999995</v>
      </c>
      <c r="AJ872" s="889">
        <v>20.9</v>
      </c>
      <c r="AK872" s="889">
        <v>4.3999999999999995</v>
      </c>
      <c r="AL872" s="902">
        <v>6930</v>
      </c>
      <c r="AM872" s="896">
        <v>1.0999999999999999</v>
      </c>
      <c r="AN872" s="889">
        <v>0.18</v>
      </c>
      <c r="AO872" s="762">
        <f t="shared" si="231"/>
        <v>45.418495702246155</v>
      </c>
      <c r="AP872" s="763">
        <f t="shared" si="232"/>
        <v>54.97591197018874</v>
      </c>
      <c r="AQ872" s="912">
        <f t="shared" si="233"/>
        <v>-34.825307338430534</v>
      </c>
      <c r="AR872" s="669">
        <f>INDEX(Historical!$C$7:$C$1381,MATCH(B872,Historical!$B$7:$B$1403,0))*IF(AH872="n/a",1.03,IF(AH872&lt;0,1.01,IF(AH872&gt;10,1.1,(1+AH872/100))))</f>
        <v>1.4080000000000001</v>
      </c>
      <c r="AS872" s="910">
        <f t="shared" si="234"/>
        <v>1.4845952000000002</v>
      </c>
      <c r="AT872" s="910">
        <f t="shared" si="239"/>
        <v>1.5499173888000002</v>
      </c>
      <c r="AU872" s="910">
        <f t="shared" si="239"/>
        <v>1.6181137539072004</v>
      </c>
      <c r="AV872" s="910">
        <f t="shared" si="239"/>
        <v>1.6893107590791172</v>
      </c>
      <c r="AW872" s="669">
        <f t="shared" si="235"/>
        <v>7.7499371017863172</v>
      </c>
      <c r="AX872" s="770">
        <f t="shared" si="236"/>
        <v>19.399091618989527</v>
      </c>
      <c r="AY872" s="959">
        <v>1.48</v>
      </c>
      <c r="AZ872" s="896">
        <v>2.15</v>
      </c>
      <c r="BA872" s="896">
        <v>-23.880000000000003</v>
      </c>
      <c r="BB872" s="896">
        <v>-17.489999999999998</v>
      </c>
      <c r="BC872" s="896">
        <v>-13.139999999999999</v>
      </c>
      <c r="BD872" s="932"/>
      <c r="BE872" s="641">
        <v>2013</v>
      </c>
      <c r="BF872" s="922">
        <f t="shared" si="237"/>
        <v>0</v>
      </c>
      <c r="BG872" s="906">
        <v>1.2</v>
      </c>
    </row>
    <row r="873" spans="1:59" s="887" customFormat="1" ht="12.75" customHeight="1" x14ac:dyDescent="0.2">
      <c r="A873" s="904" t="s">
        <v>1833</v>
      </c>
      <c r="B873" s="899" t="s">
        <v>1834</v>
      </c>
      <c r="C873" s="957" t="s">
        <v>153</v>
      </c>
      <c r="D873" s="957" t="s">
        <v>4365</v>
      </c>
      <c r="E873" s="754">
        <v>8</v>
      </c>
      <c r="F873" s="1235">
        <v>631</v>
      </c>
      <c r="G873" s="1209" t="s">
        <v>106</v>
      </c>
      <c r="H873" s="1209" t="s">
        <v>106</v>
      </c>
      <c r="I873" s="898">
        <v>133.22999999999999</v>
      </c>
      <c r="J873" s="669">
        <f t="shared" si="224"/>
        <v>0.60046536065450729</v>
      </c>
      <c r="K873" s="901">
        <v>0.2</v>
      </c>
      <c r="L873" s="911">
        <v>4</v>
      </c>
      <c r="M873" s="660">
        <f t="shared" si="225"/>
        <v>0.8</v>
      </c>
      <c r="N873" s="894" t="s">
        <v>119</v>
      </c>
      <c r="O873" s="756">
        <v>0.16400000000000001</v>
      </c>
      <c r="P873" s="1196">
        <v>43846</v>
      </c>
      <c r="Q873" s="1196">
        <v>43892</v>
      </c>
      <c r="R873" s="660">
        <f t="shared" si="226"/>
        <v>21.951219512195124</v>
      </c>
      <c r="S873" s="721">
        <f>IF(INDEX(Historical!$D$7:$D$1379,MATCH(B873,Historical!$B$7:$B$1403,0))=0,"n/a",(INDEX(Historical!$C$7:$C$1381,MATCH(B873,Historical!$B$7:$B$1403,0))/INDEX(Historical!$D$7:$D$1379,MATCH(B873,Historical!$B$7:$B$1403,0))-1)*100)</f>
        <v>30.158730158730162</v>
      </c>
      <c r="T873" s="721">
        <f>IF(INDEX(Historical!$F$7:$F$1372,MATCH(B873,Historical!$B$7:$B$1403,0))=0,"n/a",((INDEX(Historical!$C$7:$C$1381,MATCH(B873,Historical!$B$7:$B$1403,0))/INDEX(Historical!$F$7:$F$1372,MATCH(B873,Historical!$B$7:$B$1403,0)))^(1/3)-1)*100)</f>
        <v>19.961000972229126</v>
      </c>
      <c r="U873" s="721">
        <f>IF(INDEX(Historical!$H$7:$H$1372,MATCH(B873,Historical!$B$7:$B$1403,0))=0,"n/a",((INDEX(Historical!$C$7:$C$1381,MATCH(B873,Historical!$B$7:$B$1403,0))/INDEX(Historical!$H$7:$H$1372,MATCH(B873,Historical!$B$7:$B$1403,0)))^(1/5)-1)*100)</f>
        <v>17.896868641918239</v>
      </c>
      <c r="V873" s="721" t="str">
        <f>IF(INDEX(Historical!$O$7:$O$1372,MATCH(B873,Historical!$B$7:$B$1403,0))=0,"n/a",((INDEX(Historical!$C$7:$C$1381,MATCH(B873,Historical!$B$7:$B$1403,0))/INDEX(Historical!$O$7:$O$1372,MATCH(B873,Historical!$B$7:$B$1403,0)))^(1/10)-1)*100)</f>
        <v>n/a</v>
      </c>
      <c r="W873" s="722" t="str">
        <f t="shared" si="227"/>
        <v>n/a</v>
      </c>
      <c r="X873" s="723">
        <f t="shared" si="228"/>
        <v>0.82095727715221278</v>
      </c>
      <c r="Y873" s="679"/>
      <c r="Z873" s="669">
        <f t="shared" si="229"/>
        <v>25.641025641025646</v>
      </c>
      <c r="AA873" s="910">
        <f t="shared" si="230"/>
        <v>42.701923076923073</v>
      </c>
      <c r="AB873" s="911">
        <v>12</v>
      </c>
      <c r="AC873" s="889">
        <v>3.12</v>
      </c>
      <c r="AD873" s="889">
        <v>3.97</v>
      </c>
      <c r="AE873" s="889">
        <v>10.199999999999999</v>
      </c>
      <c r="AF873" s="889">
        <v>23.33</v>
      </c>
      <c r="AG873" s="889">
        <v>59.3</v>
      </c>
      <c r="AH873" s="889">
        <v>9.6</v>
      </c>
      <c r="AI873" s="889">
        <v>12.98</v>
      </c>
      <c r="AJ873" s="889">
        <v>21.8</v>
      </c>
      <c r="AK873" s="889">
        <v>10.73</v>
      </c>
      <c r="AL873" s="902">
        <v>63860</v>
      </c>
      <c r="AM873" s="896">
        <v>0.25</v>
      </c>
      <c r="AN873" s="889">
        <v>2.38</v>
      </c>
      <c r="AO873" s="762">
        <f t="shared" si="231"/>
        <v>-24.204589074350327</v>
      </c>
      <c r="AP873" s="763">
        <f t="shared" si="232"/>
        <v>18.497334002572746</v>
      </c>
      <c r="AQ873" s="912">
        <f t="shared" si="233"/>
        <v>565.41077217497434</v>
      </c>
      <c r="AR873" s="669">
        <f>INDEX(Historical!$C$7:$C$1381,MATCH(B873,Historical!$B$7:$B$1403,0))*IF(AH873="n/a",1.03,IF(AH873&lt;0,1.01,IF(AH873&gt;10,1.1,(1+AH873/100))))</f>
        <v>0.71897600000000006</v>
      </c>
      <c r="AS873" s="910">
        <f t="shared" si="234"/>
        <v>0.79087360000000018</v>
      </c>
      <c r="AT873" s="910">
        <f t="shared" si="239"/>
        <v>0.86996096000000023</v>
      </c>
      <c r="AU873" s="910">
        <f t="shared" si="239"/>
        <v>0.95695705600000036</v>
      </c>
      <c r="AV873" s="910">
        <f t="shared" si="239"/>
        <v>1.0526527616000005</v>
      </c>
      <c r="AW873" s="669">
        <f t="shared" si="235"/>
        <v>4.3894203776000014</v>
      </c>
      <c r="AX873" s="770">
        <f t="shared" si="236"/>
        <v>3.2946186126247854</v>
      </c>
      <c r="AY873" s="959">
        <v>0.8</v>
      </c>
      <c r="AZ873" s="896">
        <v>46.07</v>
      </c>
      <c r="BA873" s="896">
        <v>-8.91</v>
      </c>
      <c r="BB873" s="896">
        <v>-2.5700000000000003</v>
      </c>
      <c r="BC873" s="896">
        <v>8.19</v>
      </c>
      <c r="BD873" s="932"/>
      <c r="BE873" s="641">
        <v>2013</v>
      </c>
      <c r="BF873" s="922">
        <f t="shared" si="237"/>
        <v>0</v>
      </c>
      <c r="BG873" s="906">
        <v>13.4</v>
      </c>
    </row>
    <row r="874" spans="1:59" s="736" customFormat="1" ht="13.5" thickBot="1" x14ac:dyDescent="0.25">
      <c r="B874" s="849"/>
      <c r="E874" s="850"/>
      <c r="F874" s="837"/>
      <c r="J874" s="751"/>
      <c r="L874" s="838"/>
      <c r="M874" s="837"/>
      <c r="N874" s="837"/>
      <c r="O874" s="751"/>
      <c r="R874" s="837"/>
      <c r="S874" s="839"/>
      <c r="T874" s="839"/>
      <c r="U874" s="839"/>
      <c r="V874" s="839"/>
      <c r="W874" s="839"/>
      <c r="X874" s="839"/>
      <c r="Y874" s="849"/>
      <c r="Z874" s="751"/>
      <c r="AC874" s="840"/>
      <c r="AD874" s="840"/>
      <c r="AE874" s="840"/>
      <c r="AF874" s="840"/>
      <c r="AG874" s="840"/>
      <c r="AH874" s="840"/>
      <c r="AI874" s="840"/>
      <c r="AJ874" s="840"/>
      <c r="AK874" s="840"/>
      <c r="AL874" s="840"/>
      <c r="AM874" s="840"/>
      <c r="AN874" s="840"/>
      <c r="AO874" s="751"/>
      <c r="AR874" s="841"/>
      <c r="AS874" s="842"/>
      <c r="AT874" s="842"/>
      <c r="AU874" s="842"/>
      <c r="AV874" s="842"/>
      <c r="AW874" s="841"/>
      <c r="AX874" s="842"/>
      <c r="AY874" s="751"/>
      <c r="BD874" s="850"/>
      <c r="BE874" s="837"/>
      <c r="BF874" s="837"/>
    </row>
    <row r="875" spans="1:59" x14ac:dyDescent="0.2">
      <c r="A875" s="887" t="s">
        <v>4308</v>
      </c>
      <c r="B875" s="675">
        <f>COUNTA(B7:B873)</f>
        <v>867</v>
      </c>
      <c r="C875" s="888"/>
      <c r="D875" s="888"/>
      <c r="E875" s="855">
        <f>AVERAGE(E7:E873)</f>
        <v>14.798154555940023</v>
      </c>
      <c r="G875" s="888"/>
      <c r="H875" s="888"/>
      <c r="I875" s="843">
        <f>AVERAGE(I7:I873)</f>
        <v>75.467612456747403</v>
      </c>
      <c r="J875" s="844">
        <f>AVERAGE(J7:J873)</f>
        <v>3.2131103929179456</v>
      </c>
      <c r="K875" s="851">
        <f>AVERAGE(K7:K873)</f>
        <v>0.48516257208765856</v>
      </c>
      <c r="M875" s="843">
        <f>AVERAGE(M7:M873)</f>
        <v>1.8022880046136103</v>
      </c>
      <c r="O875" s="851">
        <f>AVERAGE(O7:O873)</f>
        <v>0.43883816161126527</v>
      </c>
      <c r="P875" s="888"/>
      <c r="Q875" s="888"/>
      <c r="R875" s="843">
        <f t="shared" ref="R875:X875" si="240">AVERAGE(R7:R873)</f>
        <v>9.61001121972844</v>
      </c>
      <c r="S875" s="852">
        <f t="shared" si="240"/>
        <v>11.248267144644458</v>
      </c>
      <c r="T875" s="852">
        <f t="shared" si="240"/>
        <v>12.441841789211027</v>
      </c>
      <c r="U875" s="852">
        <f t="shared" si="240"/>
        <v>13.394293958961546</v>
      </c>
      <c r="V875" s="852">
        <f t="shared" si="240"/>
        <v>11.212467298860597</v>
      </c>
      <c r="W875" s="853">
        <f t="shared" si="240"/>
        <v>1.1985569370378382</v>
      </c>
      <c r="X875" s="854">
        <f t="shared" si="240"/>
        <v>1.7958516183673088</v>
      </c>
      <c r="Y875" s="888"/>
      <c r="Z875" s="844">
        <f>AVERAGE(Z7:Z873)</f>
        <v>65.72761018134149</v>
      </c>
      <c r="AA875" s="843">
        <f>AVERAGE(AA7:AA873)</f>
        <v>22.981129684935137</v>
      </c>
      <c r="AB875" s="727"/>
      <c r="AC875" s="843">
        <f t="shared" ref="AC875:BC875" si="241">AVERAGE(AC7:AC873)</f>
        <v>3.765211097708081</v>
      </c>
      <c r="AD875" s="843">
        <f t="shared" si="241"/>
        <v>4.4851780415430182</v>
      </c>
      <c r="AE875" s="843">
        <f t="shared" si="241"/>
        <v>3.4369685990338215</v>
      </c>
      <c r="AF875" s="843">
        <f t="shared" si="241"/>
        <v>4.9541016109045835</v>
      </c>
      <c r="AG875" s="843">
        <f t="shared" si="241"/>
        <v>13.351599999999996</v>
      </c>
      <c r="AH875" s="843" t="e">
        <f t="shared" si="241"/>
        <v>#VALUE!</v>
      </c>
      <c r="AI875" s="843">
        <f t="shared" si="241"/>
        <v>12.994685863874329</v>
      </c>
      <c r="AJ875" s="843">
        <f t="shared" si="241"/>
        <v>11.569608801955976</v>
      </c>
      <c r="AK875" s="843">
        <f t="shared" si="241"/>
        <v>8.5366484268125742</v>
      </c>
      <c r="AL875" s="991">
        <f t="shared" si="241"/>
        <v>24347.064740651385</v>
      </c>
      <c r="AM875" s="843">
        <f t="shared" si="241"/>
        <v>3.1773422330097052</v>
      </c>
      <c r="AN875" s="843">
        <f t="shared" si="241"/>
        <v>1.2980623737373731</v>
      </c>
      <c r="AO875" s="940">
        <f t="shared" si="241"/>
        <v>-6.112964057031312</v>
      </c>
      <c r="AP875" s="843">
        <f t="shared" si="241"/>
        <v>16.551154249996088</v>
      </c>
      <c r="AQ875" s="978">
        <f t="shared" si="241"/>
        <v>79.418084734184404</v>
      </c>
      <c r="AR875" s="977" t="e">
        <f t="shared" si="241"/>
        <v>#VALUE!</v>
      </c>
      <c r="AS875" s="843" t="e">
        <f t="shared" si="241"/>
        <v>#VALUE!</v>
      </c>
      <c r="AT875" s="843" t="e">
        <f t="shared" si="241"/>
        <v>#VALUE!</v>
      </c>
      <c r="AU875" s="843" t="e">
        <f t="shared" si="241"/>
        <v>#VALUE!</v>
      </c>
      <c r="AV875" s="843" t="e">
        <f t="shared" si="241"/>
        <v>#VALUE!</v>
      </c>
      <c r="AW875" s="843" t="e">
        <f t="shared" si="241"/>
        <v>#VALUE!</v>
      </c>
      <c r="AX875" s="978" t="e">
        <f t="shared" si="241"/>
        <v>#VALUE!</v>
      </c>
      <c r="AY875" s="977">
        <f t="shared" si="241"/>
        <v>0.89004889975550117</v>
      </c>
      <c r="AZ875" s="843">
        <f t="shared" si="241"/>
        <v>13.023634809395743</v>
      </c>
      <c r="BA875" s="843">
        <f t="shared" si="241"/>
        <v>-21.006851147734206</v>
      </c>
      <c r="BB875" s="843">
        <f t="shared" si="241"/>
        <v>-11.462475611769189</v>
      </c>
      <c r="BC875" s="978">
        <f t="shared" si="241"/>
        <v>-7.650392516022424</v>
      </c>
      <c r="BD875" s="843"/>
      <c r="BE875" s="727">
        <f>AVERAGE(BE7:BE873)</f>
        <v>2005.6874279123415</v>
      </c>
      <c r="BF875" s="843">
        <f>AVERAGE(BF7:BF873)</f>
        <v>0.82929642445213381</v>
      </c>
      <c r="BG875" s="843">
        <f>AVERAGE(BG7:BG873)</f>
        <v>5.7287406483790546</v>
      </c>
    </row>
    <row r="876" spans="1:59" x14ac:dyDescent="0.2">
      <c r="A876" s="888" t="s">
        <v>392</v>
      </c>
      <c r="B876" s="675">
        <f>COUNTIF($E$7:$E$873,"&gt;=25")</f>
        <v>140</v>
      </c>
      <c r="C876" s="888"/>
      <c r="D876" s="888"/>
      <c r="E876" s="855">
        <f>AVERAGEIF($E$7:$E$873,"&gt;=25")</f>
        <v>39.35</v>
      </c>
      <c r="G876" s="888"/>
      <c r="H876" s="888"/>
      <c r="I876" s="855">
        <f>AVERAGEIF($E$7:$E$873,"&gt;=25",I7:I873)</f>
        <v>94.860071428571416</v>
      </c>
      <c r="J876" s="844">
        <f>AVERAGEIF($E$7:$E$873,"&gt;=25",J7:J873)</f>
        <v>2.789231240904086</v>
      </c>
      <c r="K876" s="851">
        <f>AVERAGEIF($E$7:$E$873,"&gt;=25",K7:K873)</f>
        <v>0.5792739285714289</v>
      </c>
      <c r="L876" s="843"/>
      <c r="M876" s="843">
        <f>AVERAGEIF($E$7:$E$873,"&gt;=25",M7:M873)</f>
        <v>2.1511671428571444</v>
      </c>
      <c r="N876" s="843"/>
      <c r="O876" s="851">
        <f>AVERAGEIF($E$7:$E$873,"&gt;=25",O7:O873)</f>
        <v>0.54213437124364316</v>
      </c>
      <c r="P876" s="888"/>
      <c r="Q876" s="888"/>
      <c r="R876" s="843">
        <f t="shared" ref="R876:X876" si="242">AVERAGEIF($E$7:$E$873,"&gt;=25",R7:R873)</f>
        <v>6.7181426760550931</v>
      </c>
      <c r="S876" s="843">
        <f t="shared" si="242"/>
        <v>7.7508671035173569</v>
      </c>
      <c r="T876" s="843">
        <f t="shared" si="242"/>
        <v>7.5126187710589107</v>
      </c>
      <c r="U876" s="843">
        <f t="shared" si="242"/>
        <v>7.4560476878802238</v>
      </c>
      <c r="V876" s="843">
        <f t="shared" si="242"/>
        <v>8.0096058321825332</v>
      </c>
      <c r="W876" s="854">
        <f t="shared" si="242"/>
        <v>0.97608142827571187</v>
      </c>
      <c r="X876" s="854">
        <f t="shared" si="242"/>
        <v>2.0039146432203925</v>
      </c>
      <c r="Y876" s="888"/>
      <c r="Z876" s="844">
        <f>AVERAGEIF($E$7:$E$873,"&gt;=25",Z7:Z873)</f>
        <v>63.27377481414868</v>
      </c>
      <c r="AA876" s="843">
        <f>AVERAGEIF($E$7:$E$873,"&gt;=25",AA7:AA873)</f>
        <v>24.876139484671295</v>
      </c>
      <c r="AB876" s="843"/>
      <c r="AC876" s="843">
        <f t="shared" ref="AC876:BC876" si="243">AVERAGEIF($E$7:$E$873,"&gt;=25",AC7:AC873)</f>
        <v>4.1782089552238828</v>
      </c>
      <c r="AD876" s="843">
        <f t="shared" si="243"/>
        <v>3.5383471074380188</v>
      </c>
      <c r="AE876" s="843">
        <f t="shared" si="243"/>
        <v>3.5576119402985085</v>
      </c>
      <c r="AF876" s="843">
        <f t="shared" si="243"/>
        <v>5.3867938931297719</v>
      </c>
      <c r="AG876" s="843">
        <f t="shared" si="243"/>
        <v>17.126590909090904</v>
      </c>
      <c r="AH876" s="843" t="e">
        <f t="shared" si="243"/>
        <v>#VALUE!</v>
      </c>
      <c r="AI876" s="843">
        <f t="shared" si="243"/>
        <v>8.5517599999999963</v>
      </c>
      <c r="AJ876" s="843">
        <f t="shared" si="243"/>
        <v>6.4864661654135318</v>
      </c>
      <c r="AK876" s="843">
        <f t="shared" si="243"/>
        <v>8.691031746031749</v>
      </c>
      <c r="AL876" s="991">
        <f t="shared" si="243"/>
        <v>35304.018059701491</v>
      </c>
      <c r="AM876" s="843">
        <f t="shared" si="243"/>
        <v>3.0026315789473697</v>
      </c>
      <c r="AN876" s="974">
        <f t="shared" si="243"/>
        <v>0.81569007633587809</v>
      </c>
      <c r="AO876" s="843">
        <f t="shared" si="243"/>
        <v>-14.577556616579066</v>
      </c>
      <c r="AP876" s="843">
        <f t="shared" si="243"/>
        <v>10.245278928784312</v>
      </c>
      <c r="AQ876" s="974">
        <f t="shared" si="243"/>
        <v>109.70046196347054</v>
      </c>
      <c r="AR876" s="843" t="e">
        <f t="shared" si="243"/>
        <v>#VALUE!</v>
      </c>
      <c r="AS876" s="843" t="e">
        <f t="shared" si="243"/>
        <v>#VALUE!</v>
      </c>
      <c r="AT876" s="843" t="e">
        <f t="shared" si="243"/>
        <v>#VALUE!</v>
      </c>
      <c r="AU876" s="843" t="e">
        <f t="shared" si="243"/>
        <v>#VALUE!</v>
      </c>
      <c r="AV876" s="843" t="e">
        <f t="shared" si="243"/>
        <v>#VALUE!</v>
      </c>
      <c r="AW876" s="843" t="e">
        <f t="shared" si="243"/>
        <v>#VALUE!</v>
      </c>
      <c r="AX876" s="974" t="e">
        <f t="shared" si="243"/>
        <v>#VALUE!</v>
      </c>
      <c r="AY876" s="843">
        <f t="shared" si="243"/>
        <v>0.81455223880596983</v>
      </c>
      <c r="AZ876" s="843">
        <f t="shared" si="243"/>
        <v>11.018772530497706</v>
      </c>
      <c r="BA876" s="843">
        <f t="shared" si="243"/>
        <v>-19.966078697421985</v>
      </c>
      <c r="BB876" s="843">
        <f t="shared" si="243"/>
        <v>-11.406808011669323</v>
      </c>
      <c r="BC876" s="974">
        <f t="shared" si="243"/>
        <v>-7.6531402373322006</v>
      </c>
      <c r="BD876" s="843"/>
      <c r="BE876" s="727">
        <f>AVERAGEIF($E$7:$E$873,"&gt;=25",BE7:BE873)</f>
        <v>1981.1714285714286</v>
      </c>
      <c r="BF876" s="843">
        <f>AVERAGEIF($E$7:$E$873,"&gt;=25",BF7:BF873)</f>
        <v>3.7142857142857144</v>
      </c>
      <c r="BG876" s="843">
        <f>AVERAGEIF($E$7:$E$873,"&gt;=25",BG7:BG873)</f>
        <v>6.8596240601503764</v>
      </c>
    </row>
    <row r="877" spans="1:59" x14ac:dyDescent="0.2">
      <c r="A877" s="888" t="s">
        <v>393</v>
      </c>
      <c r="B877" s="675">
        <f>COUNTIFS($E$7:$E$873,"&lt;25",$E$7:$E$873,"&gt;=10")</f>
        <v>294</v>
      </c>
      <c r="C877" s="888"/>
      <c r="D877" s="888"/>
      <c r="E877" s="855">
        <f>AVERAGEIFS($E$7:$E$873,$E$7:$E$873,"&lt;25",$E$7:$E$873,"&gt;=10")</f>
        <v>14.07482993197279</v>
      </c>
      <c r="G877" s="888"/>
      <c r="H877" s="888"/>
      <c r="I877" s="855">
        <f>AVERAGEIFS(I7:I873,$E$7:$E$873,"&lt;25",$E$7:$E$873,"&gt;=10")</f>
        <v>88.704421768707505</v>
      </c>
      <c r="J877" s="844">
        <f>AVERAGEIFS(J7:J873,$E$7:$E$873,"&lt;25",$E$7:$E$873,"&gt;=10")</f>
        <v>3.0729751812889994</v>
      </c>
      <c r="K877" s="851">
        <f>AVERAGEIFS(K7:K873,$E$7:$E$873,"&lt;25",$E$7:$E$873,"&gt;=10")</f>
        <v>0.57525391156462591</v>
      </c>
      <c r="L877" s="843"/>
      <c r="M877" s="843">
        <f>AVERAGEIFS(M7:M873,$E$7:$E$873,"&lt;25",$E$7:$E$873,"&gt;=10")</f>
        <v>2.1261255102040817</v>
      </c>
      <c r="N877" s="843"/>
      <c r="O877" s="851">
        <f>AVERAGEIFS(O7:O873,$E$7:$E$873,"&lt;25",$E$7:$E$873,"&gt;=10")</f>
        <v>0.50899369241982517</v>
      </c>
      <c r="P877" s="888"/>
      <c r="Q877" s="888"/>
      <c r="R877" s="843">
        <f t="shared" ref="R877:X877" si="244">AVERAGEIFS(R7:R873,$E$7:$E$873,"&lt;25",$E$7:$E$873,"&gt;=10")</f>
        <v>9.4669239045302245</v>
      </c>
      <c r="S877" s="843">
        <f t="shared" si="244"/>
        <v>10.165636159478773</v>
      </c>
      <c r="T877" s="843">
        <f t="shared" si="244"/>
        <v>10.738292464802823</v>
      </c>
      <c r="U877" s="843">
        <f t="shared" si="244"/>
        <v>10.956532452041047</v>
      </c>
      <c r="V877" s="843">
        <f t="shared" si="244"/>
        <v>12.821081080409588</v>
      </c>
      <c r="W877" s="854">
        <f t="shared" si="244"/>
        <v>0.87943439168066662</v>
      </c>
      <c r="X877" s="854">
        <f t="shared" si="244"/>
        <v>1.8016957702430327</v>
      </c>
      <c r="Y877" s="888"/>
      <c r="Z877" s="844">
        <f>AVERAGEIFS(Z7:Z873,$E$7:$E$873,"&lt;25",$E$7:$E$873,"&gt;=10")</f>
        <v>67.361057201976905</v>
      </c>
      <c r="AA877" s="843">
        <f>AVERAGEIFS(AA7:AA873,$E$7:$E$873,"&lt;25",$E$7:$E$873,"&gt;=10")</f>
        <v>24.274476622187024</v>
      </c>
      <c r="AB877" s="843"/>
      <c r="AC877" s="843">
        <f t="shared" ref="AC877:BC877" si="245">AVERAGEIFS(AC7:AC873,$E$7:$E$873,"&lt;25",$E$7:$E$873,"&gt;=10")</f>
        <v>4.4119787985865715</v>
      </c>
      <c r="AD877" s="843">
        <f t="shared" si="245"/>
        <v>6.8852301255230088</v>
      </c>
      <c r="AE877" s="843">
        <f t="shared" si="245"/>
        <v>3.3366312056737608</v>
      </c>
      <c r="AF877" s="843">
        <f t="shared" si="245"/>
        <v>7.3102189781021902</v>
      </c>
      <c r="AG877" s="843">
        <f t="shared" si="245"/>
        <v>14.554592592592591</v>
      </c>
      <c r="AH877" s="843">
        <f t="shared" si="245"/>
        <v>31.111913357400727</v>
      </c>
      <c r="AI877" s="843">
        <f t="shared" si="245"/>
        <v>10.164307692307693</v>
      </c>
      <c r="AJ877" s="843">
        <f t="shared" si="245"/>
        <v>9.077383512544813</v>
      </c>
      <c r="AK877" s="843">
        <f t="shared" si="245"/>
        <v>8.4876953124999979</v>
      </c>
      <c r="AL877" s="991">
        <f t="shared" si="245"/>
        <v>28837.782084805662</v>
      </c>
      <c r="AM877" s="843">
        <f t="shared" si="245"/>
        <v>1.9817204301075275</v>
      </c>
      <c r="AN877" s="974">
        <f t="shared" si="245"/>
        <v>1.6244736842105265</v>
      </c>
      <c r="AO877" s="843">
        <f t="shared" si="245"/>
        <v>-10.180284513631781</v>
      </c>
      <c r="AP877" s="843">
        <f t="shared" si="245"/>
        <v>14.029507633330054</v>
      </c>
      <c r="AQ877" s="974">
        <f t="shared" si="245"/>
        <v>106.25366255082432</v>
      </c>
      <c r="AR877" s="843">
        <f t="shared" si="245"/>
        <v>2.1145925967687078</v>
      </c>
      <c r="AS877" s="843">
        <f t="shared" si="245"/>
        <v>2.2640670695144909</v>
      </c>
      <c r="AT877" s="843">
        <f t="shared" si="245"/>
        <v>2.4158010014190929</v>
      </c>
      <c r="AU877" s="843">
        <f t="shared" si="245"/>
        <v>2.579771178804354</v>
      </c>
      <c r="AV877" s="843">
        <f t="shared" si="245"/>
        <v>2.7570426131851691</v>
      </c>
      <c r="AW877" s="843">
        <f t="shared" si="245"/>
        <v>12.131274459691815</v>
      </c>
      <c r="AX877" s="974">
        <f t="shared" si="245"/>
        <v>17.709738872866172</v>
      </c>
      <c r="AY877" s="843">
        <f t="shared" si="245"/>
        <v>0.86635379061371809</v>
      </c>
      <c r="AZ877" s="843">
        <f t="shared" si="245"/>
        <v>13.70745897911346</v>
      </c>
      <c r="BA877" s="843">
        <f t="shared" si="245"/>
        <v>-20.463025319303018</v>
      </c>
      <c r="BB877" s="843">
        <f t="shared" si="245"/>
        <v>-10.629449159681061</v>
      </c>
      <c r="BC877" s="974">
        <f t="shared" si="245"/>
        <v>-7.136251730245684</v>
      </c>
      <c r="BD877" s="843"/>
      <c r="BE877" s="727">
        <f>AVERAGEIFS(BE7:BE873,$E$7:$E$873,"&lt;25",$E$7:$E$873,"&gt;=10")</f>
        <v>2006.4931972789116</v>
      </c>
      <c r="BF877" s="843">
        <f>AVERAGEIFS(BF7:BF873,$E$7:$E$873,"&lt;25",$E$7:$E$873,"&gt;=10")</f>
        <v>0.6768707482993197</v>
      </c>
      <c r="BG877" s="843">
        <f>AVERAGEIFS(BG7:BG873,$E$7:$E$873,"&lt;25",$E$7:$E$873,"&gt;=10")</f>
        <v>6.7974814814814826</v>
      </c>
    </row>
    <row r="878" spans="1:59" x14ac:dyDescent="0.2">
      <c r="A878" s="904" t="s">
        <v>871</v>
      </c>
      <c r="B878" s="675">
        <f>COUNTIF($E$7:$E$873,"&lt;10")</f>
        <v>433</v>
      </c>
      <c r="C878" s="918"/>
      <c r="D878" s="13"/>
      <c r="E878" s="855">
        <f>AVERAGEIF($E$7:$E$873,"&lt;10")</f>
        <v>7.3510392609699773</v>
      </c>
      <c r="G878" s="888"/>
      <c r="H878" s="888"/>
      <c r="I878" s="855">
        <f>AVERAGEIF($E$7:$E$873,"&lt;10",I7:I873)</f>
        <v>60.209953810623553</v>
      </c>
      <c r="J878" s="844">
        <f>AVERAGEIF($E$7:$E$873,"&lt;10",J7:J873)</f>
        <v>3.4453109321808704</v>
      </c>
      <c r="K878" s="851">
        <f>AVERAGEIF($E$7:$E$873,"&lt;10",K7:K873)</f>
        <v>0.39356339491916886</v>
      </c>
      <c r="L878" s="843"/>
      <c r="M878" s="843">
        <f>AVERAGEIF($E$7:$E$873,"&lt;10",M7:M873)</f>
        <v>1.4696060046189376</v>
      </c>
      <c r="N878" s="843"/>
      <c r="O878" s="851">
        <f>AVERAGEIF($E$7:$E$873,"&lt;10",O7:O873)</f>
        <v>0.35780537776311444</v>
      </c>
      <c r="P878" s="888"/>
      <c r="Q878" s="888"/>
      <c r="R878" s="843">
        <f t="shared" ref="R878:X878" si="246">AVERAGEIF($E$7:$E$873,"&lt;10",R7:R873)</f>
        <v>10.642180427078422</v>
      </c>
      <c r="S878" s="843">
        <f t="shared" si="246"/>
        <v>13.114155170964326</v>
      </c>
      <c r="T878" s="843">
        <f t="shared" si="246"/>
        <v>15.19226840333879</v>
      </c>
      <c r="U878" s="843">
        <f t="shared" si="246"/>
        <v>17.404802666179197</v>
      </c>
      <c r="V878" s="843">
        <f t="shared" si="246"/>
        <v>11.364674832884271</v>
      </c>
      <c r="W878" s="854">
        <f t="shared" si="246"/>
        <v>1.6856687131970407</v>
      </c>
      <c r="X878" s="854">
        <f t="shared" si="246"/>
        <v>1.7212514061456818</v>
      </c>
      <c r="Y878" s="888"/>
      <c r="Z878" s="844">
        <f>AVERAGEIF($E$7:$E$873,"&lt;10",Z7:Z873)</f>
        <v>65.401718633248208</v>
      </c>
      <c r="AA878" s="843">
        <f>AVERAGEIF($E$7:$E$873,"&lt;10",AA7:AA873)</f>
        <v>21.456671149804279</v>
      </c>
      <c r="AB878" s="843"/>
      <c r="AC878" s="843">
        <f t="shared" ref="AC878:BC878" si="247">AVERAGEIF($E$7:$E$873,"&lt;10",AC7:AC873)</f>
        <v>3.1866262135922327</v>
      </c>
      <c r="AD878" s="843">
        <f t="shared" si="247"/>
        <v>3.0232484076433126</v>
      </c>
      <c r="AE878" s="843">
        <f t="shared" si="247"/>
        <v>3.4664077669902889</v>
      </c>
      <c r="AF878" s="843">
        <f t="shared" si="247"/>
        <v>3.2071890547263702</v>
      </c>
      <c r="AG878" s="843">
        <f t="shared" si="247"/>
        <v>11.283492462311562</v>
      </c>
      <c r="AH878" s="843">
        <f t="shared" si="247"/>
        <v>22.739066339066348</v>
      </c>
      <c r="AI878" s="843">
        <f t="shared" si="247"/>
        <v>16.401715039577823</v>
      </c>
      <c r="AJ878" s="843">
        <f t="shared" si="247"/>
        <v>14.947413793103431</v>
      </c>
      <c r="AK878" s="843">
        <f t="shared" si="247"/>
        <v>8.5168194842406901</v>
      </c>
      <c r="AL878" s="991">
        <f t="shared" si="247"/>
        <v>17698.752233009705</v>
      </c>
      <c r="AM878" s="843">
        <f t="shared" si="247"/>
        <v>4.0433980582524267</v>
      </c>
      <c r="AN878" s="974">
        <f t="shared" si="247"/>
        <v>1.2382278481012641</v>
      </c>
      <c r="AO878" s="843">
        <f t="shared" si="247"/>
        <v>0.20840158410887161</v>
      </c>
      <c r="AP878" s="843">
        <f t="shared" si="247"/>
        <v>20.758891685927335</v>
      </c>
      <c r="AQ878" s="974">
        <f t="shared" si="247"/>
        <v>50.961271429051614</v>
      </c>
      <c r="AR878" s="843">
        <f t="shared" si="247"/>
        <v>1.4829447039260981</v>
      </c>
      <c r="AS878" s="843">
        <f t="shared" si="247"/>
        <v>1.5821093268048492</v>
      </c>
      <c r="AT878" s="843">
        <f t="shared" si="247"/>
        <v>1.6830975314799927</v>
      </c>
      <c r="AU878" s="843">
        <f t="shared" si="247"/>
        <v>1.7922111719044553</v>
      </c>
      <c r="AV878" s="843">
        <f t="shared" si="247"/>
        <v>1.9101705281330057</v>
      </c>
      <c r="AW878" s="843">
        <f t="shared" si="247"/>
        <v>8.4505332622484062</v>
      </c>
      <c r="AX878" s="974">
        <f t="shared" si="247"/>
        <v>19.71492944879563</v>
      </c>
      <c r="AY878" s="843">
        <f t="shared" si="247"/>
        <v>0.93103194103194187</v>
      </c>
      <c r="AZ878" s="843">
        <f t="shared" si="247"/>
        <v>13.205987492265223</v>
      </c>
      <c r="BA878" s="843">
        <f t="shared" si="247"/>
        <v>-21.718905074403743</v>
      </c>
      <c r="BB878" s="843">
        <f t="shared" si="247"/>
        <v>-12.052781301949583</v>
      </c>
      <c r="BC878" s="974">
        <f t="shared" si="247"/>
        <v>-8.0026586512634648</v>
      </c>
      <c r="BD878" s="843"/>
      <c r="BE878" s="727">
        <f>AVERAGEIF($E$7:$E$873,"&lt;10",BE7:BE873)</f>
        <v>2013.066974595843</v>
      </c>
      <c r="BF878" s="843">
        <f>AVERAGEIF($E$7:$E$873,"&lt;10",BF7:BF873)</f>
        <v>0</v>
      </c>
      <c r="BG878" s="843">
        <f>AVERAGEIF($E$7:$E$873,"&lt;10",BG7:BG873)</f>
        <v>4.628571428571429</v>
      </c>
    </row>
    <row r="879" spans="1:59" x14ac:dyDescent="0.2">
      <c r="O879" s="973"/>
      <c r="W879" s="990"/>
      <c r="X879" s="990"/>
      <c r="AB879" s="888"/>
      <c r="AC879" s="888"/>
      <c r="AD879" s="888"/>
      <c r="AE879" s="888"/>
      <c r="AF879" s="888"/>
      <c r="AG879" s="888"/>
      <c r="AH879" s="888"/>
      <c r="AI879" s="888"/>
      <c r="AJ879" s="888"/>
      <c r="AK879" s="888"/>
      <c r="AL879" s="992"/>
      <c r="AM879" s="888"/>
      <c r="AN879" s="675"/>
      <c r="AO879" s="888"/>
      <c r="AP879" s="888"/>
      <c r="AQ879" s="675"/>
      <c r="AR879" s="888"/>
      <c r="AS879" s="888"/>
      <c r="AT879" s="888"/>
      <c r="AU879" s="888"/>
      <c r="AV879" s="888"/>
      <c r="AW879" s="888"/>
      <c r="AX879" s="675"/>
      <c r="AY879" s="888"/>
      <c r="AZ879" s="888"/>
      <c r="BA879" s="888"/>
      <c r="BB879" s="888"/>
      <c r="BC879" s="675"/>
      <c r="BD879" s="888"/>
      <c r="BE879" s="976"/>
      <c r="BF879" s="888"/>
      <c r="BG879" s="888"/>
    </row>
    <row r="880" spans="1:59" x14ac:dyDescent="0.2">
      <c r="A880" s="888" t="s">
        <v>4419</v>
      </c>
      <c r="I880" s="675"/>
      <c r="J880" s="888"/>
      <c r="O880" s="973"/>
      <c r="W880" s="990"/>
      <c r="X880" s="990"/>
      <c r="AB880" s="888"/>
      <c r="AC880" s="888"/>
      <c r="AD880" s="888"/>
      <c r="AE880" s="888"/>
      <c r="AF880" s="888"/>
      <c r="AG880" s="888"/>
      <c r="AH880" s="888"/>
      <c r="AI880" s="888"/>
      <c r="AJ880" s="888"/>
      <c r="AK880" s="888"/>
      <c r="AL880" s="992"/>
      <c r="AM880" s="888"/>
      <c r="AN880" s="675"/>
      <c r="AO880" s="888"/>
      <c r="AP880" s="888"/>
      <c r="AQ880" s="675"/>
      <c r="AR880" s="888"/>
      <c r="AS880" s="888"/>
      <c r="AT880" s="888"/>
      <c r="AU880" s="888"/>
      <c r="AV880" s="888"/>
      <c r="AW880" s="888"/>
      <c r="AX880" s="675"/>
      <c r="AY880" s="888"/>
      <c r="AZ880" s="888"/>
      <c r="BA880" s="888"/>
      <c r="BB880" s="888"/>
      <c r="BC880" s="675"/>
      <c r="BD880" s="888"/>
      <c r="BE880" s="976"/>
      <c r="BF880" s="888"/>
      <c r="BG880" s="888"/>
    </row>
    <row r="881" spans="1:59" x14ac:dyDescent="0.2">
      <c r="A881" s="888" t="s">
        <v>4359</v>
      </c>
      <c r="B881" s="675">
        <f t="shared" ref="B881:B891" si="248">COUNTIF($C$7:$C$873,"="&amp;$A881)</f>
        <v>16</v>
      </c>
      <c r="E881" s="855">
        <f t="shared" ref="E881:E891" si="249">AVERAGEIFS($E$7:$E$873,$C$7:$C$873,"="&amp;$A881)</f>
        <v>15.3125</v>
      </c>
      <c r="I881" s="971">
        <f t="shared" ref="I881:K891" si="250">AVERAGEIFS(I$7:I$873,$C$7:$C$873,"="&amp;$A881)</f>
        <v>145.95499999999998</v>
      </c>
      <c r="J881" s="843">
        <f t="shared" si="250"/>
        <v>3.2624812967066137</v>
      </c>
      <c r="K881" s="851">
        <f t="shared" si="250"/>
        <v>0.54937499999999995</v>
      </c>
      <c r="L881" s="855"/>
      <c r="M881" s="843">
        <f t="shared" ref="M881:M891" si="251">AVERAGEIFS(M$7:M$873,$C$7:$C$873,"="&amp;$A881)</f>
        <v>1.95625</v>
      </c>
      <c r="N881" s="855"/>
      <c r="O881" s="851">
        <f t="shared" ref="O881:O891" si="252">AVERAGEIFS(O$7:O$873,$C$7:$C$873,"="&amp;$A881)</f>
        <v>0.50828125000000002</v>
      </c>
      <c r="P881" s="855"/>
      <c r="Q881" s="855"/>
      <c r="R881" s="843">
        <f t="shared" ref="R881:X891" si="253">AVERAGEIFS(R$7:R$873,$C$7:$C$873,"="&amp;$A881)</f>
        <v>7.5279685438105011</v>
      </c>
      <c r="S881" s="843">
        <f t="shared" si="253"/>
        <v>8.1799262275820936</v>
      </c>
      <c r="T881" s="843">
        <f t="shared" si="253"/>
        <v>9.1950206285331149</v>
      </c>
      <c r="U881" s="843">
        <f t="shared" si="253"/>
        <v>9.9585806934998971</v>
      </c>
      <c r="V881" s="843">
        <f t="shared" si="253"/>
        <v>9.9326121734069748</v>
      </c>
      <c r="W881" s="854">
        <f t="shared" si="253"/>
        <v>0.79320077933954503</v>
      </c>
      <c r="X881" s="854">
        <f t="shared" si="253"/>
        <v>1.0793522666345057</v>
      </c>
      <c r="Y881" s="675"/>
      <c r="Z881" s="843">
        <f t="shared" ref="Z881:AA891" si="254">AVERAGEIFS(Z$7:Z$873,$C$7:$C$873,"="&amp;$A881)</f>
        <v>94.543179617245642</v>
      </c>
      <c r="AA881" s="843">
        <f t="shared" si="254"/>
        <v>27.987463394487261</v>
      </c>
      <c r="AB881" s="843"/>
      <c r="AC881" s="843">
        <f t="shared" ref="AC881:AL891" si="255">AVERAGEIFS(AC$7:AC$873,$C$7:$C$873,"="&amp;$A881)</f>
        <v>4.32</v>
      </c>
      <c r="AD881" s="843">
        <f t="shared" si="255"/>
        <v>3.2449999999999997</v>
      </c>
      <c r="AE881" s="843">
        <f t="shared" si="255"/>
        <v>2.515625</v>
      </c>
      <c r="AF881" s="843">
        <f t="shared" si="255"/>
        <v>3.1333333333333329</v>
      </c>
      <c r="AG881" s="843">
        <f t="shared" si="255"/>
        <v>12.99375</v>
      </c>
      <c r="AH881" s="843">
        <f t="shared" si="255"/>
        <v>44.231250000000003</v>
      </c>
      <c r="AI881" s="843">
        <f t="shared" si="255"/>
        <v>42.837499999999999</v>
      </c>
      <c r="AJ881" s="843">
        <f t="shared" si="255"/>
        <v>17.043749999999999</v>
      </c>
      <c r="AK881" s="843">
        <f t="shared" si="255"/>
        <v>10.573333333333332</v>
      </c>
      <c r="AL881" s="991">
        <f t="shared" si="255"/>
        <v>61187.183124999996</v>
      </c>
      <c r="AM881" s="843">
        <f t="shared" ref="AM881:AV891" si="256">AVERAGEIFS(AM$7:AM$873,$C$7:$C$873,"="&amp;$A881)</f>
        <v>0.54437499999999994</v>
      </c>
      <c r="AN881" s="974">
        <f t="shared" si="256"/>
        <v>1.9053333333333335</v>
      </c>
      <c r="AO881" s="843">
        <f t="shared" si="256"/>
        <v>-12.854112148903093</v>
      </c>
      <c r="AP881" s="843">
        <f t="shared" si="256"/>
        <v>13.400417553786777</v>
      </c>
      <c r="AQ881" s="974">
        <f t="shared" si="256"/>
        <v>69.803236968066003</v>
      </c>
      <c r="AR881" s="843">
        <f t="shared" si="256"/>
        <v>1.9933681250000004</v>
      </c>
      <c r="AS881" s="843">
        <f t="shared" si="256"/>
        <v>2.1630881154375006</v>
      </c>
      <c r="AT881" s="843">
        <f t="shared" si="256"/>
        <v>2.3186694564756252</v>
      </c>
      <c r="AU881" s="843">
        <f t="shared" si="256"/>
        <v>2.4878095328342549</v>
      </c>
      <c r="AV881" s="843">
        <f t="shared" si="256"/>
        <v>2.6717831454060517</v>
      </c>
      <c r="AW881" s="843">
        <f t="shared" ref="AW881:BC891" si="257">AVERAGEIFS(AW$7:AW$873,$C$7:$C$873,"="&amp;$A881)</f>
        <v>11.634718375153433</v>
      </c>
      <c r="AX881" s="974">
        <f t="shared" si="257"/>
        <v>19.220524290247333</v>
      </c>
      <c r="AY881" s="843">
        <f t="shared" si="257"/>
        <v>0.83687500000000004</v>
      </c>
      <c r="AZ881" s="843">
        <f t="shared" si="257"/>
        <v>19.083124999999995</v>
      </c>
      <c r="BA881" s="843">
        <f t="shared" si="257"/>
        <v>-23.927499999999998</v>
      </c>
      <c r="BB881" s="843">
        <f t="shared" si="257"/>
        <v>-10.194999999999999</v>
      </c>
      <c r="BC881" s="974">
        <f t="shared" si="257"/>
        <v>-7.8762499999999989</v>
      </c>
      <c r="BD881" s="843"/>
      <c r="BE881" s="727">
        <f t="shared" ref="BE881:BG891" si="258">AVERAGEIFS(BE$7:BE$873,$C$7:$C$873,"="&amp;$A881)</f>
        <v>2005.3125</v>
      </c>
      <c r="BF881" s="843">
        <f t="shared" si="258"/>
        <v>0.8125</v>
      </c>
      <c r="BG881" s="843">
        <f t="shared" si="258"/>
        <v>4.1500000000000004</v>
      </c>
    </row>
    <row r="882" spans="1:59" x14ac:dyDescent="0.2">
      <c r="A882" s="888" t="s">
        <v>246</v>
      </c>
      <c r="B882" s="675">
        <f t="shared" si="248"/>
        <v>82</v>
      </c>
      <c r="C882" s="888"/>
      <c r="E882" s="855">
        <f t="shared" si="249"/>
        <v>13.5</v>
      </c>
      <c r="I882" s="971">
        <f t="shared" si="250"/>
        <v>70.64817073170731</v>
      </c>
      <c r="J882" s="843">
        <f t="shared" si="250"/>
        <v>3.011233814721634</v>
      </c>
      <c r="K882" s="851">
        <f t="shared" si="250"/>
        <v>0.42649390243902441</v>
      </c>
      <c r="L882" s="855"/>
      <c r="M882" s="843">
        <f t="shared" si="251"/>
        <v>1.6744756097560978</v>
      </c>
      <c r="N882" s="855"/>
      <c r="O882" s="851">
        <f t="shared" si="252"/>
        <v>0.38789430894308935</v>
      </c>
      <c r="P882" s="855"/>
      <c r="Q882" s="855"/>
      <c r="R882" s="843">
        <f t="shared" si="253"/>
        <v>12.322896861246985</v>
      </c>
      <c r="S882" s="843">
        <f t="shared" si="253"/>
        <v>10.745819591203912</v>
      </c>
      <c r="T882" s="843">
        <f t="shared" si="253"/>
        <v>13.988712240393481</v>
      </c>
      <c r="U882" s="843">
        <f t="shared" si="253"/>
        <v>15.105796853465744</v>
      </c>
      <c r="V882" s="843">
        <f t="shared" si="253"/>
        <v>18.060389987563823</v>
      </c>
      <c r="W882" s="854">
        <f t="shared" si="253"/>
        <v>0.82072616631797901</v>
      </c>
      <c r="X882" s="854">
        <f t="shared" si="253"/>
        <v>2.6938249249716537</v>
      </c>
      <c r="Y882" s="675"/>
      <c r="Z882" s="843">
        <f t="shared" si="254"/>
        <v>50.995748869338527</v>
      </c>
      <c r="AA882" s="843">
        <f t="shared" si="254"/>
        <v>20.254235687488801</v>
      </c>
      <c r="AB882" s="843"/>
      <c r="AC882" s="843">
        <f t="shared" si="255"/>
        <v>3.9329268292682928</v>
      </c>
      <c r="AD882" s="843">
        <f t="shared" si="255"/>
        <v>2.7825757575757577</v>
      </c>
      <c r="AE882" s="843">
        <f t="shared" si="255"/>
        <v>1.5021951219512197</v>
      </c>
      <c r="AF882" s="843">
        <f t="shared" si="255"/>
        <v>5.6541333333333332</v>
      </c>
      <c r="AG882" s="843">
        <f t="shared" si="255"/>
        <v>-1.8265822784810135</v>
      </c>
      <c r="AH882" s="843">
        <f t="shared" si="255"/>
        <v>25.535</v>
      </c>
      <c r="AI882" s="843">
        <f t="shared" si="255"/>
        <v>11.536753246753243</v>
      </c>
      <c r="AJ882" s="843">
        <f t="shared" si="255"/>
        <v>9.4787499999999945</v>
      </c>
      <c r="AK882" s="843">
        <f t="shared" si="255"/>
        <v>8.4844736842105277</v>
      </c>
      <c r="AL882" s="991">
        <f t="shared" si="255"/>
        <v>17070.137926829266</v>
      </c>
      <c r="AM882" s="843">
        <f t="shared" si="256"/>
        <v>3.8538271604938248</v>
      </c>
      <c r="AN882" s="974">
        <f t="shared" si="256"/>
        <v>1.9036986301369867</v>
      </c>
      <c r="AO882" s="843">
        <f t="shared" si="256"/>
        <v>-2.374279061445391</v>
      </c>
      <c r="AP882" s="843">
        <f t="shared" si="256"/>
        <v>18.140419314643921</v>
      </c>
      <c r="AQ882" s="974">
        <f t="shared" si="256"/>
        <v>97.259720567944356</v>
      </c>
      <c r="AR882" s="843">
        <f t="shared" si="256"/>
        <v>1.6891953292682926</v>
      </c>
      <c r="AS882" s="843">
        <f t="shared" si="256"/>
        <v>1.8206302025060974</v>
      </c>
      <c r="AT882" s="843">
        <f t="shared" si="256"/>
        <v>1.9451582756338932</v>
      </c>
      <c r="AU882" s="843">
        <f t="shared" si="256"/>
        <v>2.0800040508216311</v>
      </c>
      <c r="AV882" s="843">
        <f t="shared" si="256"/>
        <v>2.2260825168481588</v>
      </c>
      <c r="AW882" s="843">
        <f t="shared" si="257"/>
        <v>9.7610703750780736</v>
      </c>
      <c r="AX882" s="974">
        <f t="shared" si="257"/>
        <v>17.473758690825264</v>
      </c>
      <c r="AY882" s="843">
        <f t="shared" si="257"/>
        <v>0.94299999999999995</v>
      </c>
      <c r="AZ882" s="843">
        <f t="shared" si="257"/>
        <v>18.141585365853658</v>
      </c>
      <c r="BA882" s="843">
        <f t="shared" si="257"/>
        <v>-26.10865853658537</v>
      </c>
      <c r="BB882" s="843">
        <f t="shared" si="257"/>
        <v>-12.732073170731708</v>
      </c>
      <c r="BC882" s="974">
        <f t="shared" si="257"/>
        <v>-9.3386585365853634</v>
      </c>
      <c r="BD882" s="843"/>
      <c r="BE882" s="727">
        <f t="shared" si="258"/>
        <v>2006.9146341463415</v>
      </c>
      <c r="BF882" s="843">
        <f t="shared" si="258"/>
        <v>0.62195121951219512</v>
      </c>
      <c r="BG882" s="843">
        <f t="shared" si="258"/>
        <v>8.4696202531645586</v>
      </c>
    </row>
    <row r="883" spans="1:59" x14ac:dyDescent="0.2">
      <c r="A883" s="888" t="s">
        <v>128</v>
      </c>
      <c r="B883" s="675">
        <f t="shared" si="248"/>
        <v>46</v>
      </c>
      <c r="C883" s="888"/>
      <c r="E883" s="855">
        <f t="shared" si="249"/>
        <v>26.391304347826086</v>
      </c>
      <c r="I883" s="971">
        <f t="shared" si="250"/>
        <v>80.7332608695652</v>
      </c>
      <c r="J883" s="843">
        <f t="shared" si="250"/>
        <v>3.4032746559339682</v>
      </c>
      <c r="K883" s="851">
        <f t="shared" si="250"/>
        <v>0.52137391304347835</v>
      </c>
      <c r="L883" s="855"/>
      <c r="M883" s="843">
        <f t="shared" si="251"/>
        <v>2.0137565217391304</v>
      </c>
      <c r="N883" s="855"/>
      <c r="O883" s="851">
        <f t="shared" si="252"/>
        <v>0.48442458742889311</v>
      </c>
      <c r="P883" s="855"/>
      <c r="Q883" s="855"/>
      <c r="R883" s="843">
        <f t="shared" si="253"/>
        <v>7.8654181843867867</v>
      </c>
      <c r="S883" s="843">
        <f t="shared" si="253"/>
        <v>9.3508200196587943</v>
      </c>
      <c r="T883" s="843">
        <f t="shared" si="253"/>
        <v>9.7802249917857029</v>
      </c>
      <c r="U883" s="843">
        <f t="shared" si="253"/>
        <v>8.9068945843369463</v>
      </c>
      <c r="V883" s="843">
        <f t="shared" si="253"/>
        <v>11.184695020022772</v>
      </c>
      <c r="W883" s="854">
        <f t="shared" si="253"/>
        <v>0.82294148506692755</v>
      </c>
      <c r="X883" s="854">
        <f t="shared" si="253"/>
        <v>3.1049965381130664</v>
      </c>
      <c r="Y883" s="675"/>
      <c r="Z883" s="843">
        <f t="shared" si="254"/>
        <v>84.284269909490277</v>
      </c>
      <c r="AA883" s="843">
        <f t="shared" si="254"/>
        <v>29.084702796953383</v>
      </c>
      <c r="AB883" s="843"/>
      <c r="AC883" s="843">
        <f t="shared" si="255"/>
        <v>2.9965217391304342</v>
      </c>
      <c r="AD883" s="843">
        <f t="shared" si="255"/>
        <v>5.0950000000000024</v>
      </c>
      <c r="AE883" s="843">
        <f t="shared" si="255"/>
        <v>2.2080434782608696</v>
      </c>
      <c r="AF883" s="843">
        <f t="shared" si="255"/>
        <v>6.1545238095238082</v>
      </c>
      <c r="AG883" s="843">
        <f t="shared" si="255"/>
        <v>5.5860465116279041</v>
      </c>
      <c r="AH883" s="843">
        <f t="shared" si="255"/>
        <v>19.946666666666669</v>
      </c>
      <c r="AI883" s="843">
        <f t="shared" si="255"/>
        <v>9.727857142857145</v>
      </c>
      <c r="AJ883" s="843">
        <f t="shared" si="255"/>
        <v>10.982222222222223</v>
      </c>
      <c r="AK883" s="843">
        <f t="shared" si="255"/>
        <v>6.3590697674418619</v>
      </c>
      <c r="AL883" s="991">
        <f t="shared" si="255"/>
        <v>42635.060869565212</v>
      </c>
      <c r="AM883" s="843">
        <f t="shared" si="256"/>
        <v>3.0640000000000001</v>
      </c>
      <c r="AN883" s="974">
        <f t="shared" si="256"/>
        <v>1.1565853658536587</v>
      </c>
      <c r="AO883" s="843">
        <f t="shared" si="256"/>
        <v>-13.492230552046816</v>
      </c>
      <c r="AP883" s="843">
        <f t="shared" si="256"/>
        <v>12.315740418272732</v>
      </c>
      <c r="AQ883" s="974">
        <f t="shared" si="256"/>
        <v>153.07643115205829</v>
      </c>
      <c r="AR883" s="843">
        <f t="shared" si="256"/>
        <v>2.0251037128260871</v>
      </c>
      <c r="AS883" s="843">
        <f t="shared" si="256"/>
        <v>2.1543610604565218</v>
      </c>
      <c r="AT883" s="843">
        <f t="shared" si="256"/>
        <v>2.2817686286688006</v>
      </c>
      <c r="AU883" s="843">
        <f t="shared" si="256"/>
        <v>2.4185814423372869</v>
      </c>
      <c r="AV883" s="843">
        <f t="shared" si="256"/>
        <v>2.5655717513428558</v>
      </c>
      <c r="AW883" s="843">
        <f t="shared" si="257"/>
        <v>11.445386595631552</v>
      </c>
      <c r="AX883" s="974">
        <f t="shared" si="257"/>
        <v>19.319217810423812</v>
      </c>
      <c r="AY883" s="843">
        <f t="shared" si="257"/>
        <v>0.60108695652173916</v>
      </c>
      <c r="AZ883" s="843">
        <f t="shared" si="257"/>
        <v>13.302845458458894</v>
      </c>
      <c r="BA883" s="843">
        <f t="shared" si="257"/>
        <v>-20.799320867270847</v>
      </c>
      <c r="BB883" s="843">
        <f t="shared" si="257"/>
        <v>-10.157279722970372</v>
      </c>
      <c r="BC883" s="974">
        <f t="shared" si="257"/>
        <v>-7.9172370865849127</v>
      </c>
      <c r="BD883" s="843"/>
      <c r="BE883" s="727">
        <f t="shared" si="258"/>
        <v>1993.9347826086957</v>
      </c>
      <c r="BF883" s="843">
        <f t="shared" si="258"/>
        <v>2.3260869565217392</v>
      </c>
      <c r="BG883" s="843">
        <f t="shared" si="258"/>
        <v>8.5613636363636356</v>
      </c>
    </row>
    <row r="884" spans="1:59" x14ac:dyDescent="0.2">
      <c r="A884" s="888" t="s">
        <v>178</v>
      </c>
      <c r="B884" s="675">
        <f t="shared" si="248"/>
        <v>28</v>
      </c>
      <c r="C884" s="888"/>
      <c r="E884" s="855">
        <f t="shared" si="249"/>
        <v>14.357142857142858</v>
      </c>
      <c r="I884" s="971">
        <f t="shared" si="250"/>
        <v>58.018928571428582</v>
      </c>
      <c r="J884" s="843">
        <f t="shared" si="250"/>
        <v>10.360536514274131</v>
      </c>
      <c r="K884" s="851">
        <f t="shared" si="250"/>
        <v>1.0286178571428573</v>
      </c>
      <c r="L884" s="855"/>
      <c r="M884" s="843">
        <f t="shared" si="251"/>
        <v>3.0430428571428574</v>
      </c>
      <c r="N884" s="855"/>
      <c r="O884" s="851">
        <f t="shared" si="252"/>
        <v>0.71134285714285705</v>
      </c>
      <c r="P884" s="855"/>
      <c r="Q884" s="855"/>
      <c r="R884" s="843">
        <f t="shared" si="253"/>
        <v>20.342179761619608</v>
      </c>
      <c r="S884" s="843">
        <f t="shared" si="253"/>
        <v>10.039902145964174</v>
      </c>
      <c r="T884" s="843">
        <f t="shared" si="253"/>
        <v>13.335454985577075</v>
      </c>
      <c r="U884" s="843">
        <f t="shared" si="253"/>
        <v>16.784841144708448</v>
      </c>
      <c r="V884" s="843">
        <f t="shared" si="253"/>
        <v>13.690267911838253</v>
      </c>
      <c r="W884" s="854">
        <f t="shared" si="253"/>
        <v>0.85153254957295044</v>
      </c>
      <c r="X884" s="854">
        <f t="shared" si="253"/>
        <v>1.8608178411500089</v>
      </c>
      <c r="Y884" s="675"/>
      <c r="Z884" s="843">
        <f t="shared" si="254"/>
        <v>145.7099556728507</v>
      </c>
      <c r="AA884" s="843">
        <f t="shared" si="254"/>
        <v>14.607742693176695</v>
      </c>
      <c r="AB884" s="843"/>
      <c r="AC884" s="843">
        <f t="shared" si="255"/>
        <v>4.0482142857142849</v>
      </c>
      <c r="AD884" s="843">
        <f t="shared" si="255"/>
        <v>10.088888888888887</v>
      </c>
      <c r="AE884" s="843">
        <f t="shared" si="255"/>
        <v>3.071071428571428</v>
      </c>
      <c r="AF884" s="843">
        <f t="shared" si="255"/>
        <v>3.0115384615384619</v>
      </c>
      <c r="AG884" s="843">
        <f t="shared" si="255"/>
        <v>17.94285714285714</v>
      </c>
      <c r="AH884" s="843">
        <f t="shared" si="255"/>
        <v>40.74285714285714</v>
      </c>
      <c r="AI884" s="843">
        <f t="shared" si="255"/>
        <v>13.526538461538463</v>
      </c>
      <c r="AJ884" s="843">
        <f t="shared" si="255"/>
        <v>24.29642857142856</v>
      </c>
      <c r="AK884" s="843">
        <f t="shared" si="255"/>
        <v>6.9909090909090912</v>
      </c>
      <c r="AL884" s="991">
        <f t="shared" si="255"/>
        <v>27134.613928571427</v>
      </c>
      <c r="AM884" s="843">
        <f t="shared" si="256"/>
        <v>13.308214285714287</v>
      </c>
      <c r="AN884" s="974">
        <f t="shared" si="256"/>
        <v>1.8130769230769228</v>
      </c>
      <c r="AO884" s="843">
        <f t="shared" si="256"/>
        <v>13.049846672528881</v>
      </c>
      <c r="AP884" s="843">
        <f t="shared" si="256"/>
        <v>26.685306065726856</v>
      </c>
      <c r="AQ884" s="974">
        <f t="shared" si="256"/>
        <v>26.865141852828732</v>
      </c>
      <c r="AR884" s="843">
        <f t="shared" si="256"/>
        <v>2.8499258928571427</v>
      </c>
      <c r="AS884" s="843">
        <f t="shared" si="256"/>
        <v>3.0157310916071429</v>
      </c>
      <c r="AT884" s="843">
        <f t="shared" si="256"/>
        <v>3.1680587027811975</v>
      </c>
      <c r="AU884" s="843">
        <f t="shared" si="256"/>
        <v>3.3312680928753386</v>
      </c>
      <c r="AV884" s="843">
        <f t="shared" si="256"/>
        <v>3.5062552801721139</v>
      </c>
      <c r="AW884" s="843">
        <f t="shared" si="257"/>
        <v>15.871239060292938</v>
      </c>
      <c r="AX884" s="974">
        <f t="shared" si="257"/>
        <v>59.367649552649958</v>
      </c>
      <c r="AY884" s="843">
        <f t="shared" si="257"/>
        <v>0.99142857142857133</v>
      </c>
      <c r="AZ884" s="843">
        <f t="shared" si="257"/>
        <v>9.307500000000001</v>
      </c>
      <c r="BA884" s="843">
        <f t="shared" si="257"/>
        <v>-30.746428571428574</v>
      </c>
      <c r="BB884" s="843">
        <f t="shared" si="257"/>
        <v>-15.884285714285715</v>
      </c>
      <c r="BC884" s="974">
        <f t="shared" si="257"/>
        <v>-16.668571428571429</v>
      </c>
      <c r="BD884" s="843"/>
      <c r="BE884" s="727">
        <f t="shared" si="258"/>
        <v>2006.1785714285713</v>
      </c>
      <c r="BF884" s="843">
        <f t="shared" si="258"/>
        <v>0.8571428571428571</v>
      </c>
      <c r="BG884" s="843">
        <f t="shared" si="258"/>
        <v>10.225</v>
      </c>
    </row>
    <row r="885" spans="1:59" x14ac:dyDescent="0.2">
      <c r="A885" s="888" t="s">
        <v>108</v>
      </c>
      <c r="B885" s="675">
        <f t="shared" si="248"/>
        <v>304</v>
      </c>
      <c r="C885" s="888"/>
      <c r="E885" s="855">
        <f t="shared" si="249"/>
        <v>12.125</v>
      </c>
      <c r="I885" s="971">
        <f t="shared" si="250"/>
        <v>56.080263157894727</v>
      </c>
      <c r="J885" s="843">
        <f t="shared" si="250"/>
        <v>3.1007964028018442</v>
      </c>
      <c r="K885" s="851">
        <f t="shared" si="250"/>
        <v>0.41281875000000018</v>
      </c>
      <c r="L885" s="855"/>
      <c r="M885" s="843">
        <f t="shared" si="251"/>
        <v>1.4256246710526321</v>
      </c>
      <c r="N885" s="855"/>
      <c r="O885" s="851">
        <f t="shared" si="252"/>
        <v>0.37845725250626577</v>
      </c>
      <c r="P885" s="855"/>
      <c r="Q885" s="855"/>
      <c r="R885" s="843">
        <f t="shared" si="253"/>
        <v>9.7780282661549709</v>
      </c>
      <c r="S885" s="843">
        <f t="shared" si="253"/>
        <v>14.052608886164451</v>
      </c>
      <c r="T885" s="843">
        <f t="shared" si="253"/>
        <v>15.371718792873319</v>
      </c>
      <c r="U885" s="843">
        <f t="shared" si="253"/>
        <v>15.685187671975591</v>
      </c>
      <c r="V885" s="843">
        <f t="shared" si="253"/>
        <v>10.661514529303092</v>
      </c>
      <c r="W885" s="854">
        <f t="shared" si="253"/>
        <v>1.4801031626185319</v>
      </c>
      <c r="X885" s="854">
        <f t="shared" si="253"/>
        <v>1.8409513390856989</v>
      </c>
      <c r="Y885" s="675"/>
      <c r="Z885" s="843">
        <f t="shared" si="254"/>
        <v>41.329607351030596</v>
      </c>
      <c r="AA885" s="843">
        <f t="shared" si="254"/>
        <v>14.751530473507822</v>
      </c>
      <c r="AB885" s="843"/>
      <c r="AC885" s="843">
        <f t="shared" si="255"/>
        <v>3.8973308270676679</v>
      </c>
      <c r="AD885" s="843">
        <f t="shared" si="255"/>
        <v>2.1708780487804877</v>
      </c>
      <c r="AE885" s="843">
        <f t="shared" si="255"/>
        <v>3.5647547169811298</v>
      </c>
      <c r="AF885" s="843">
        <f t="shared" si="255"/>
        <v>2.6003773584905656</v>
      </c>
      <c r="AG885" s="843">
        <f t="shared" si="255"/>
        <v>14.272961538461537</v>
      </c>
      <c r="AH885" s="843">
        <f t="shared" si="255"/>
        <v>20.838931297709912</v>
      </c>
      <c r="AI885" s="843">
        <f t="shared" si="255"/>
        <v>10.658095238095237</v>
      </c>
      <c r="AJ885" s="843">
        <f t="shared" si="255"/>
        <v>11.148435114503819</v>
      </c>
      <c r="AK885" s="843">
        <f t="shared" si="255"/>
        <v>8.5572985781990525</v>
      </c>
      <c r="AL885" s="991">
        <f t="shared" si="255"/>
        <v>11786.158496240605</v>
      </c>
      <c r="AM885" s="843">
        <f t="shared" si="256"/>
        <v>4.0988345864661664</v>
      </c>
      <c r="AN885" s="974">
        <f t="shared" si="256"/>
        <v>0.73649805447470795</v>
      </c>
      <c r="AO885" s="843">
        <f t="shared" si="256"/>
        <v>4.2581445861567548</v>
      </c>
      <c r="AP885" s="843">
        <f t="shared" si="256"/>
        <v>18.745079512500709</v>
      </c>
      <c r="AQ885" s="974">
        <f t="shared" si="256"/>
        <v>9.9766067591738246</v>
      </c>
      <c r="AR885" s="843">
        <f t="shared" si="256"/>
        <v>1.4412030855263158</v>
      </c>
      <c r="AS885" s="843">
        <f t="shared" si="256"/>
        <v>1.5197451277138145</v>
      </c>
      <c r="AT885" s="843">
        <f t="shared" si="256"/>
        <v>1.6125869624606726</v>
      </c>
      <c r="AU885" s="843">
        <f t="shared" si="256"/>
        <v>1.712462016659738</v>
      </c>
      <c r="AV885" s="843">
        <f t="shared" si="256"/>
        <v>1.8199663244360402</v>
      </c>
      <c r="AW885" s="843">
        <f t="shared" si="257"/>
        <v>8.1059635167965816</v>
      </c>
      <c r="AX885" s="974">
        <f t="shared" si="257"/>
        <v>17.699414806211895</v>
      </c>
      <c r="AY885" s="843">
        <f t="shared" si="257"/>
        <v>0.87885057471264361</v>
      </c>
      <c r="AZ885" s="843">
        <f t="shared" si="257"/>
        <v>8.5895746120799572</v>
      </c>
      <c r="BA885" s="843">
        <f t="shared" si="257"/>
        <v>-20.552504872641482</v>
      </c>
      <c r="BB885" s="843">
        <f t="shared" si="257"/>
        <v>-12.575545644121544</v>
      </c>
      <c r="BC885" s="974">
        <f t="shared" si="257"/>
        <v>-8.7232018721698097</v>
      </c>
      <c r="BD885" s="843"/>
      <c r="BE885" s="727">
        <f t="shared" si="258"/>
        <v>2008.3256578947369</v>
      </c>
      <c r="BF885" s="843">
        <f t="shared" si="258"/>
        <v>0.50657894736842102</v>
      </c>
      <c r="BG885" s="843">
        <f t="shared" si="258"/>
        <v>2.6231538461538455</v>
      </c>
    </row>
    <row r="886" spans="1:59" x14ac:dyDescent="0.2">
      <c r="A886" s="888" t="s">
        <v>153</v>
      </c>
      <c r="B886" s="675">
        <f t="shared" si="248"/>
        <v>38</v>
      </c>
      <c r="C886" s="888"/>
      <c r="E886" s="855">
        <f t="shared" si="249"/>
        <v>14.684210526315789</v>
      </c>
      <c r="I886" s="971">
        <f t="shared" si="250"/>
        <v>136.56157894736842</v>
      </c>
      <c r="J886" s="843">
        <f t="shared" si="250"/>
        <v>1.7796495594271771</v>
      </c>
      <c r="K886" s="851">
        <f t="shared" si="250"/>
        <v>0.50305526315789495</v>
      </c>
      <c r="L886" s="855"/>
      <c r="M886" s="843">
        <f t="shared" si="251"/>
        <v>2.0066947368421055</v>
      </c>
      <c r="N886" s="855"/>
      <c r="O886" s="851">
        <f t="shared" si="252"/>
        <v>0.45853421052631577</v>
      </c>
      <c r="P886" s="855"/>
      <c r="Q886" s="855"/>
      <c r="R886" s="843">
        <f t="shared" si="253"/>
        <v>8.8754772759633767</v>
      </c>
      <c r="S886" s="843">
        <f t="shared" si="253"/>
        <v>11.560821526873974</v>
      </c>
      <c r="T886" s="843">
        <f t="shared" si="253"/>
        <v>11.312059281793507</v>
      </c>
      <c r="U886" s="843">
        <f t="shared" si="253"/>
        <v>11.736813965024451</v>
      </c>
      <c r="V886" s="843">
        <f t="shared" si="253"/>
        <v>13.19656806866557</v>
      </c>
      <c r="W886" s="854">
        <f t="shared" si="253"/>
        <v>0.94831546371447606</v>
      </c>
      <c r="X886" s="854">
        <f t="shared" si="253"/>
        <v>1.3568402125936436</v>
      </c>
      <c r="Y886" s="675"/>
      <c r="Z886" s="843">
        <f t="shared" si="254"/>
        <v>49.386340699680417</v>
      </c>
      <c r="AA886" s="843">
        <f t="shared" si="254"/>
        <v>33.259629858985662</v>
      </c>
      <c r="AB886" s="843"/>
      <c r="AC886" s="843">
        <f t="shared" si="255"/>
        <v>4.5113157894736844</v>
      </c>
      <c r="AD886" s="843">
        <f t="shared" si="255"/>
        <v>4.5206250000000008</v>
      </c>
      <c r="AE886" s="843">
        <f t="shared" si="255"/>
        <v>3.8560526315789474</v>
      </c>
      <c r="AF886" s="843">
        <f t="shared" si="255"/>
        <v>7.6954054054054026</v>
      </c>
      <c r="AG886" s="843">
        <f t="shared" si="255"/>
        <v>24.400000000000006</v>
      </c>
      <c r="AH886" s="843">
        <f t="shared" si="255"/>
        <v>23.921621621621622</v>
      </c>
      <c r="AI886" s="843">
        <f t="shared" si="255"/>
        <v>10.460882352941175</v>
      </c>
      <c r="AJ886" s="843">
        <f t="shared" si="255"/>
        <v>10.500789473684208</v>
      </c>
      <c r="AK886" s="843">
        <f t="shared" si="255"/>
        <v>9.3331428571428585</v>
      </c>
      <c r="AL886" s="991">
        <f t="shared" si="255"/>
        <v>64172.343947368419</v>
      </c>
      <c r="AM886" s="843">
        <f t="shared" si="256"/>
        <v>1.6260526315789474</v>
      </c>
      <c r="AN886" s="974">
        <f t="shared" si="256"/>
        <v>1.1616216216216217</v>
      </c>
      <c r="AO886" s="843">
        <f t="shared" si="256"/>
        <v>-19.809460761855465</v>
      </c>
      <c r="AP886" s="843">
        <f t="shared" si="256"/>
        <v>13.463968525220588</v>
      </c>
      <c r="AQ886" s="974">
        <f t="shared" si="256"/>
        <v>192.05592630537905</v>
      </c>
      <c r="AR886" s="843">
        <f t="shared" si="256"/>
        <v>2.0022877894736837</v>
      </c>
      <c r="AS886" s="843">
        <f t="shared" si="256"/>
        <v>2.1600082897105266</v>
      </c>
      <c r="AT886" s="843">
        <f t="shared" si="256"/>
        <v>2.3174732064254431</v>
      </c>
      <c r="AU886" s="843">
        <f t="shared" si="256"/>
        <v>2.4881419912107106</v>
      </c>
      <c r="AV886" s="843">
        <f t="shared" si="256"/>
        <v>2.6731990378195456</v>
      </c>
      <c r="AW886" s="843">
        <f t="shared" si="257"/>
        <v>11.641110314639912</v>
      </c>
      <c r="AX886" s="974">
        <f t="shared" si="257"/>
        <v>10.223608904743664</v>
      </c>
      <c r="AY886" s="843">
        <f t="shared" si="257"/>
        <v>0.89131578947368417</v>
      </c>
      <c r="AZ886" s="843">
        <f t="shared" si="257"/>
        <v>21.333684210526318</v>
      </c>
      <c r="BA886" s="843">
        <f t="shared" si="257"/>
        <v>-17.51736842105263</v>
      </c>
      <c r="BB886" s="843">
        <f t="shared" si="257"/>
        <v>-8.8752631578947412</v>
      </c>
      <c r="BC886" s="974">
        <f t="shared" si="257"/>
        <v>-2.5628947368421056</v>
      </c>
      <c r="BD886" s="843"/>
      <c r="BE886" s="727">
        <f t="shared" si="258"/>
        <v>2006</v>
      </c>
      <c r="BF886" s="843">
        <f t="shared" si="258"/>
        <v>0.76315789473684215</v>
      </c>
      <c r="BG886" s="843">
        <f t="shared" si="258"/>
        <v>8.3621621621621607</v>
      </c>
    </row>
    <row r="887" spans="1:59" x14ac:dyDescent="0.2">
      <c r="A887" s="888" t="s">
        <v>112</v>
      </c>
      <c r="B887" s="675">
        <f t="shared" si="248"/>
        <v>119</v>
      </c>
      <c r="C887" s="888"/>
      <c r="E887" s="855">
        <f t="shared" si="249"/>
        <v>17.663865546218489</v>
      </c>
      <c r="I887" s="971">
        <f t="shared" si="250"/>
        <v>90.132352941176492</v>
      </c>
      <c r="J887" s="843">
        <f t="shared" si="250"/>
        <v>2.0991517161977979</v>
      </c>
      <c r="K887" s="851">
        <f t="shared" si="250"/>
        <v>0.46990966386554633</v>
      </c>
      <c r="L887" s="855"/>
      <c r="M887" s="843">
        <f t="shared" si="251"/>
        <v>1.7872857142857148</v>
      </c>
      <c r="N887" s="855"/>
      <c r="O887" s="851">
        <f t="shared" si="252"/>
        <v>0.4242184873949581</v>
      </c>
      <c r="P887" s="855"/>
      <c r="Q887" s="855"/>
      <c r="R887" s="843">
        <f t="shared" si="253"/>
        <v>10.606085765140673</v>
      </c>
      <c r="S887" s="843">
        <f t="shared" si="253"/>
        <v>11.218393471614197</v>
      </c>
      <c r="T887" s="843">
        <f t="shared" si="253"/>
        <v>11.674645892496928</v>
      </c>
      <c r="U887" s="843">
        <f t="shared" si="253"/>
        <v>12.728693725950233</v>
      </c>
      <c r="V887" s="843">
        <f t="shared" si="253"/>
        <v>11.522203571133428</v>
      </c>
      <c r="W887" s="854">
        <f t="shared" si="253"/>
        <v>1.1255465333267798</v>
      </c>
      <c r="X887" s="854">
        <f t="shared" si="253"/>
        <v>1.3115021670395175</v>
      </c>
      <c r="Y887" s="675"/>
      <c r="Z887" s="843">
        <f t="shared" si="254"/>
        <v>44.127806252440422</v>
      </c>
      <c r="AA887" s="843">
        <f t="shared" si="254"/>
        <v>23.268763501082951</v>
      </c>
      <c r="AB887" s="843"/>
      <c r="AC887" s="843">
        <f t="shared" si="255"/>
        <v>4.5463865546218498</v>
      </c>
      <c r="AD887" s="843">
        <f t="shared" si="255"/>
        <v>2.9274766355140187</v>
      </c>
      <c r="AE887" s="843">
        <f t="shared" si="255"/>
        <v>1.9540336134453782</v>
      </c>
      <c r="AF887" s="843">
        <f t="shared" si="255"/>
        <v>10.281120689655168</v>
      </c>
      <c r="AG887" s="843">
        <f t="shared" si="255"/>
        <v>15.940677966101703</v>
      </c>
      <c r="AH887" s="843">
        <f t="shared" si="255"/>
        <v>18.096638655462186</v>
      </c>
      <c r="AI887" s="843">
        <f t="shared" si="255"/>
        <v>15.177413793103446</v>
      </c>
      <c r="AJ887" s="843">
        <f t="shared" si="255"/>
        <v>12.579831932773113</v>
      </c>
      <c r="AK887" s="843">
        <f t="shared" si="255"/>
        <v>9.4427586206896557</v>
      </c>
      <c r="AL887" s="991">
        <f t="shared" si="255"/>
        <v>17622.789495798315</v>
      </c>
      <c r="AM887" s="843">
        <f t="shared" si="256"/>
        <v>1.410338983050847</v>
      </c>
      <c r="AN887" s="974">
        <f t="shared" si="256"/>
        <v>1.4568965517241377</v>
      </c>
      <c r="AO887" s="843">
        <f t="shared" si="256"/>
        <v>-8.1853385894504296</v>
      </c>
      <c r="AP887" s="843">
        <f t="shared" si="256"/>
        <v>14.838259541475894</v>
      </c>
      <c r="AQ887" s="974">
        <f t="shared" si="256"/>
        <v>112.58622548024744</v>
      </c>
      <c r="AR887" s="843">
        <f t="shared" si="256"/>
        <v>1.8019088907563023</v>
      </c>
      <c r="AS887" s="843">
        <f t="shared" si="256"/>
        <v>1.9512775494789907</v>
      </c>
      <c r="AT887" s="843">
        <f t="shared" si="256"/>
        <v>2.0981888781130671</v>
      </c>
      <c r="AU887" s="843">
        <f t="shared" si="256"/>
        <v>2.2578397986714567</v>
      </c>
      <c r="AV887" s="843">
        <f t="shared" si="256"/>
        <v>2.4313898737795583</v>
      </c>
      <c r="AW887" s="843">
        <f t="shared" si="257"/>
        <v>10.540604990799375</v>
      </c>
      <c r="AX887" s="974">
        <f t="shared" si="257"/>
        <v>12.344103667083285</v>
      </c>
      <c r="AY887" s="843">
        <f t="shared" si="257"/>
        <v>1.1924369747899159</v>
      </c>
      <c r="AZ887" s="843">
        <f t="shared" si="257"/>
        <v>15.45882352941176</v>
      </c>
      <c r="BA887" s="843">
        <f t="shared" si="257"/>
        <v>-20.572689075630244</v>
      </c>
      <c r="BB887" s="843">
        <f t="shared" si="257"/>
        <v>-11.605294117647063</v>
      </c>
      <c r="BC887" s="974">
        <f t="shared" si="257"/>
        <v>-6.2113445378151271</v>
      </c>
      <c r="BD887" s="843"/>
      <c r="BE887" s="727">
        <f t="shared" si="258"/>
        <v>2002.8487394957983</v>
      </c>
      <c r="BF887" s="843">
        <f t="shared" si="258"/>
        <v>1.1932773109243697</v>
      </c>
      <c r="BG887" s="843">
        <f t="shared" si="258"/>
        <v>7.9889830508474597</v>
      </c>
    </row>
    <row r="888" spans="1:59" x14ac:dyDescent="0.2">
      <c r="A888" s="888" t="s">
        <v>4207</v>
      </c>
      <c r="B888" s="675">
        <f t="shared" si="248"/>
        <v>53</v>
      </c>
      <c r="C888" s="888"/>
      <c r="E888" s="855">
        <f t="shared" si="249"/>
        <v>12.132075471698114</v>
      </c>
      <c r="I888" s="971">
        <f t="shared" si="250"/>
        <v>103.53415094339623</v>
      </c>
      <c r="J888" s="843">
        <f t="shared" si="250"/>
        <v>2.083380174557556</v>
      </c>
      <c r="K888" s="851">
        <f t="shared" si="250"/>
        <v>0.48363207547169823</v>
      </c>
      <c r="L888" s="855"/>
      <c r="M888" s="843">
        <f t="shared" si="251"/>
        <v>1.8742150943396232</v>
      </c>
      <c r="N888" s="855"/>
      <c r="O888" s="851">
        <f t="shared" si="252"/>
        <v>0.4342660377358491</v>
      </c>
      <c r="P888" s="855"/>
      <c r="Q888" s="855"/>
      <c r="R888" s="843">
        <f t="shared" si="253"/>
        <v>10.781776122768333</v>
      </c>
      <c r="S888" s="843">
        <f t="shared" si="253"/>
        <v>14.201547795333296</v>
      </c>
      <c r="T888" s="843">
        <f t="shared" si="253"/>
        <v>15.671082463388988</v>
      </c>
      <c r="U888" s="843">
        <f t="shared" si="253"/>
        <v>17.768554657245524</v>
      </c>
      <c r="V888" s="843">
        <f t="shared" si="253"/>
        <v>16.32497446380669</v>
      </c>
      <c r="W888" s="854">
        <f t="shared" si="253"/>
        <v>0.82080530821155273</v>
      </c>
      <c r="X888" s="854">
        <f t="shared" si="253"/>
        <v>1.5393167981179081</v>
      </c>
      <c r="Y888" s="675"/>
      <c r="Z888" s="843">
        <f t="shared" si="254"/>
        <v>47.520300001350208</v>
      </c>
      <c r="AA888" s="843">
        <f t="shared" si="254"/>
        <v>25.474575351645854</v>
      </c>
      <c r="AB888" s="843"/>
      <c r="AC888" s="843">
        <f t="shared" si="255"/>
        <v>4.1628301886792451</v>
      </c>
      <c r="AD888" s="843">
        <f t="shared" si="255"/>
        <v>3.5314000000000014</v>
      </c>
      <c r="AE888" s="843">
        <f t="shared" si="255"/>
        <v>4.6698113207547163</v>
      </c>
      <c r="AF888" s="843">
        <f t="shared" si="255"/>
        <v>8.351799999999999</v>
      </c>
      <c r="AG888" s="843">
        <f t="shared" si="255"/>
        <v>26.856200000000005</v>
      </c>
      <c r="AH888" s="843">
        <f t="shared" si="255"/>
        <v>37.380769230769232</v>
      </c>
      <c r="AI888" s="843">
        <f t="shared" si="255"/>
        <v>13.264313725490201</v>
      </c>
      <c r="AJ888" s="843">
        <f t="shared" si="255"/>
        <v>13.117307692307689</v>
      </c>
      <c r="AK888" s="843">
        <f t="shared" si="255"/>
        <v>10.554705882352943</v>
      </c>
      <c r="AL888" s="991">
        <f t="shared" si="255"/>
        <v>96895.023773584908</v>
      </c>
      <c r="AM888" s="843">
        <f t="shared" si="256"/>
        <v>2.2594230769230772</v>
      </c>
      <c r="AN888" s="974">
        <f t="shared" si="256"/>
        <v>0.91570799999999997</v>
      </c>
      <c r="AO888" s="843">
        <f t="shared" si="256"/>
        <v>-5.6465067997336442</v>
      </c>
      <c r="AP888" s="843">
        <f t="shared" si="256"/>
        <v>19.857803074002788</v>
      </c>
      <c r="AQ888" s="974">
        <f t="shared" si="256"/>
        <v>181.87044570635365</v>
      </c>
      <c r="AR888" s="843">
        <f t="shared" si="256"/>
        <v>1.8325908452830189</v>
      </c>
      <c r="AS888" s="843">
        <f t="shared" si="256"/>
        <v>1.9954797822641512</v>
      </c>
      <c r="AT888" s="843">
        <f t="shared" si="256"/>
        <v>2.1699733188264982</v>
      </c>
      <c r="AU888" s="843">
        <f t="shared" si="256"/>
        <v>2.3605471295388276</v>
      </c>
      <c r="AV888" s="843">
        <f t="shared" si="256"/>
        <v>2.5687196075223988</v>
      </c>
      <c r="AW888" s="843">
        <f t="shared" si="257"/>
        <v>10.927310683434895</v>
      </c>
      <c r="AX888" s="974">
        <f t="shared" si="257"/>
        <v>12.255751968208061</v>
      </c>
      <c r="AY888" s="843">
        <f t="shared" si="257"/>
        <v>1.0935849056603772</v>
      </c>
      <c r="AZ888" s="843">
        <f t="shared" si="257"/>
        <v>22.46916073748476</v>
      </c>
      <c r="BA888" s="843">
        <f t="shared" si="257"/>
        <v>-19.516878216123501</v>
      </c>
      <c r="BB888" s="843">
        <f t="shared" si="257"/>
        <v>-10.456269312522423</v>
      </c>
      <c r="BC888" s="974">
        <f t="shared" si="257"/>
        <v>-3.2852979585380195</v>
      </c>
      <c r="BD888" s="843"/>
      <c r="BE888" s="727">
        <f t="shared" si="258"/>
        <v>2008.2641509433963</v>
      </c>
      <c r="BF888" s="843">
        <f t="shared" si="258"/>
        <v>0.49056603773584906</v>
      </c>
      <c r="BG888" s="843">
        <f t="shared" si="258"/>
        <v>11.659411764705883</v>
      </c>
    </row>
    <row r="889" spans="1:59" x14ac:dyDescent="0.2">
      <c r="A889" s="888" t="s">
        <v>123</v>
      </c>
      <c r="B889" s="675">
        <f t="shared" si="248"/>
        <v>46</v>
      </c>
      <c r="C889" s="888"/>
      <c r="E889" s="855">
        <f t="shared" si="249"/>
        <v>17.913043478260871</v>
      </c>
      <c r="I889" s="971">
        <f t="shared" si="250"/>
        <v>93.155869565217372</v>
      </c>
      <c r="J889" s="843">
        <f t="shared" si="250"/>
        <v>2.776741040023373</v>
      </c>
      <c r="K889" s="851">
        <f t="shared" si="250"/>
        <v>0.50672608695652155</v>
      </c>
      <c r="L889" s="855"/>
      <c r="M889" s="843">
        <f t="shared" si="251"/>
        <v>1.9703826086956513</v>
      </c>
      <c r="N889" s="855"/>
      <c r="O889" s="851">
        <f t="shared" si="252"/>
        <v>0.46765434782608695</v>
      </c>
      <c r="P889" s="855"/>
      <c r="Q889" s="855"/>
      <c r="R889" s="843">
        <f t="shared" si="253"/>
        <v>7.5815448466727711</v>
      </c>
      <c r="S889" s="843">
        <f t="shared" si="253"/>
        <v>8.6765561854077404</v>
      </c>
      <c r="T889" s="843">
        <f t="shared" si="253"/>
        <v>9.0737440269235243</v>
      </c>
      <c r="U889" s="843">
        <f t="shared" si="253"/>
        <v>11.355309050982946</v>
      </c>
      <c r="V889" s="843">
        <f t="shared" si="253"/>
        <v>12.704223801903671</v>
      </c>
      <c r="W889" s="854">
        <f t="shared" si="253"/>
        <v>0.86648146610351429</v>
      </c>
      <c r="X889" s="854">
        <f t="shared" si="253"/>
        <v>2.8688696100158415</v>
      </c>
      <c r="Y889" s="675"/>
      <c r="Z889" s="843">
        <f t="shared" si="254"/>
        <v>51.899282653106454</v>
      </c>
      <c r="AA889" s="843">
        <f t="shared" si="254"/>
        <v>23.070384696227396</v>
      </c>
      <c r="AB889" s="843"/>
      <c r="AC889" s="843">
        <f t="shared" si="255"/>
        <v>4.5832608695652173</v>
      </c>
      <c r="AD889" s="843">
        <f t="shared" si="255"/>
        <v>2.9995454545454536</v>
      </c>
      <c r="AE889" s="843">
        <f t="shared" si="255"/>
        <v>2.4049999999999998</v>
      </c>
      <c r="AF889" s="843">
        <f t="shared" si="255"/>
        <v>3.1976086956521734</v>
      </c>
      <c r="AG889" s="843">
        <f t="shared" si="255"/>
        <v>20.057777777777773</v>
      </c>
      <c r="AH889" s="843" t="e">
        <f t="shared" si="255"/>
        <v>#VALUE!</v>
      </c>
      <c r="AI889" s="843">
        <f t="shared" si="255"/>
        <v>12.512045454545456</v>
      </c>
      <c r="AJ889" s="843">
        <f t="shared" si="255"/>
        <v>8.9741304347826105</v>
      </c>
      <c r="AK889" s="843">
        <f t="shared" si="255"/>
        <v>11.258181818181816</v>
      </c>
      <c r="AL889" s="991">
        <f t="shared" si="255"/>
        <v>11536.247173913043</v>
      </c>
      <c r="AM889" s="843">
        <f t="shared" si="256"/>
        <v>1.7930434782608693</v>
      </c>
      <c r="AN889" s="974">
        <f t="shared" si="256"/>
        <v>0.97466666666666679</v>
      </c>
      <c r="AO889" s="843">
        <f t="shared" si="256"/>
        <v>-8.771431460016192</v>
      </c>
      <c r="AP889" s="843">
        <f t="shared" si="256"/>
        <v>14.14660787555124</v>
      </c>
      <c r="AQ889" s="974">
        <f t="shared" si="256"/>
        <v>69.585381808335811</v>
      </c>
      <c r="AR889" s="843" t="e">
        <f t="shared" si="256"/>
        <v>#VALUE!</v>
      </c>
      <c r="AS889" s="843" t="e">
        <f t="shared" si="256"/>
        <v>#VALUE!</v>
      </c>
      <c r="AT889" s="843" t="e">
        <f t="shared" si="256"/>
        <v>#VALUE!</v>
      </c>
      <c r="AU889" s="843" t="e">
        <f t="shared" si="256"/>
        <v>#VALUE!</v>
      </c>
      <c r="AV889" s="843" t="e">
        <f t="shared" si="256"/>
        <v>#VALUE!</v>
      </c>
      <c r="AW889" s="843" t="e">
        <f t="shared" si="257"/>
        <v>#VALUE!</v>
      </c>
      <c r="AX889" s="974" t="e">
        <f t="shared" si="257"/>
        <v>#VALUE!</v>
      </c>
      <c r="AY889" s="843">
        <f t="shared" si="257"/>
        <v>1.1877777777777776</v>
      </c>
      <c r="AZ889" s="843">
        <f t="shared" si="257"/>
        <v>9.3506521739130442</v>
      </c>
      <c r="BA889" s="843">
        <f t="shared" si="257"/>
        <v>-24.111739130434781</v>
      </c>
      <c r="BB889" s="843">
        <f t="shared" si="257"/>
        <v>-13.84434782608696</v>
      </c>
      <c r="BC889" s="974">
        <f t="shared" si="257"/>
        <v>-11.126521739130435</v>
      </c>
      <c r="BD889" s="843"/>
      <c r="BE889" s="727">
        <f t="shared" si="258"/>
        <v>2002.5434782608695</v>
      </c>
      <c r="BF889" s="843">
        <f t="shared" si="258"/>
        <v>1.1304347826086956</v>
      </c>
      <c r="BG889" s="843">
        <f t="shared" si="258"/>
        <v>7.0066666666666695</v>
      </c>
    </row>
    <row r="890" spans="1:59" x14ac:dyDescent="0.2">
      <c r="A890" s="888" t="s">
        <v>4335</v>
      </c>
      <c r="B890" s="675">
        <f t="shared" si="248"/>
        <v>75</v>
      </c>
      <c r="C890" s="888"/>
      <c r="E890" s="855">
        <f t="shared" si="249"/>
        <v>10.853333333333333</v>
      </c>
      <c r="I890" s="971">
        <f t="shared" si="250"/>
        <v>70.683333333333294</v>
      </c>
      <c r="J890" s="843">
        <f t="shared" si="250"/>
        <v>4.6846787210764207</v>
      </c>
      <c r="K890" s="851">
        <f t="shared" si="250"/>
        <v>0.60248200000000007</v>
      </c>
      <c r="L890" s="855"/>
      <c r="M890" s="843">
        <f t="shared" si="251"/>
        <v>2.4816240000000001</v>
      </c>
      <c r="N890" s="855"/>
      <c r="O890" s="851">
        <f t="shared" si="252"/>
        <v>0.57265356000000001</v>
      </c>
      <c r="P890" s="855"/>
      <c r="Q890" s="855"/>
      <c r="R890" s="843">
        <f t="shared" si="253"/>
        <v>6.0277477376481636</v>
      </c>
      <c r="S890" s="843">
        <f t="shared" si="253"/>
        <v>6.2551178698067531</v>
      </c>
      <c r="T890" s="843">
        <f t="shared" si="253"/>
        <v>7.2826186610694901</v>
      </c>
      <c r="U890" s="843">
        <f t="shared" si="253"/>
        <v>9.7250449709652944</v>
      </c>
      <c r="V890" s="843">
        <f t="shared" si="253"/>
        <v>8.0581878028767928</v>
      </c>
      <c r="W890" s="854">
        <f t="shared" si="253"/>
        <v>1.5063700815659524</v>
      </c>
      <c r="X890" s="854">
        <f t="shared" si="253"/>
        <v>0.77907879004458114</v>
      </c>
      <c r="Y890" s="675"/>
      <c r="Z890" s="843">
        <f t="shared" si="254"/>
        <v>178.72146139787529</v>
      </c>
      <c r="AA890" s="843">
        <f t="shared" si="254"/>
        <v>44.340174569488212</v>
      </c>
      <c r="AB890" s="843"/>
      <c r="AC890" s="843">
        <f t="shared" si="255"/>
        <v>1.8158666666666674</v>
      </c>
      <c r="AD890" s="843">
        <f t="shared" si="255"/>
        <v>18.215599999999998</v>
      </c>
      <c r="AE890" s="843">
        <f t="shared" si="255"/>
        <v>8.3096000000000014</v>
      </c>
      <c r="AF890" s="843">
        <f t="shared" si="255"/>
        <v>4.3218666666666685</v>
      </c>
      <c r="AG890" s="843">
        <f t="shared" si="255"/>
        <v>8.8985294117647058</v>
      </c>
      <c r="AH890" s="843">
        <f t="shared" si="255"/>
        <v>12.254794520547946</v>
      </c>
      <c r="AI890" s="843">
        <f t="shared" si="255"/>
        <v>18.476197183098602</v>
      </c>
      <c r="AJ890" s="843">
        <f t="shared" si="255"/>
        <v>17.644861111111112</v>
      </c>
      <c r="AK890" s="843">
        <f t="shared" si="255"/>
        <v>7.4631147540983607</v>
      </c>
      <c r="AL890" s="991">
        <f t="shared" si="255"/>
        <v>10508.009599999999</v>
      </c>
      <c r="AM890" s="843">
        <f t="shared" si="256"/>
        <v>2.5755999999999997</v>
      </c>
      <c r="AN890" s="974">
        <f t="shared" si="256"/>
        <v>2.6856164383561638</v>
      </c>
      <c r="AO890" s="843">
        <f t="shared" si="256"/>
        <v>-27.307801234404298</v>
      </c>
      <c r="AP890" s="843">
        <f t="shared" si="256"/>
        <v>14.57051934997928</v>
      </c>
      <c r="AQ890" s="974">
        <f t="shared" si="256"/>
        <v>144.25216023486246</v>
      </c>
      <c r="AR890" s="843">
        <f t="shared" si="256"/>
        <v>2.5331397900000003</v>
      </c>
      <c r="AS890" s="843">
        <f t="shared" si="256"/>
        <v>2.7179411514666678</v>
      </c>
      <c r="AT890" s="843">
        <f t="shared" si="256"/>
        <v>2.8901739853085009</v>
      </c>
      <c r="AU890" s="843">
        <f t="shared" si="256"/>
        <v>3.0762202013320343</v>
      </c>
      <c r="AV890" s="843">
        <f t="shared" si="256"/>
        <v>3.2772879152223227</v>
      </c>
      <c r="AW890" s="843">
        <f t="shared" si="257"/>
        <v>14.494763043329518</v>
      </c>
      <c r="AX890" s="974">
        <f t="shared" si="257"/>
        <v>26.918326563939736</v>
      </c>
      <c r="AY890" s="843">
        <f t="shared" si="257"/>
        <v>0.67328767123287669</v>
      </c>
      <c r="AZ890" s="843">
        <f t="shared" si="257"/>
        <v>12.717066666666673</v>
      </c>
      <c r="BA890" s="843">
        <f t="shared" si="257"/>
        <v>-18.314666666666668</v>
      </c>
      <c r="BB890" s="843">
        <f t="shared" si="257"/>
        <v>-7.9165333333333336</v>
      </c>
      <c r="BC890" s="974">
        <f t="shared" si="257"/>
        <v>-6.1190666666666642</v>
      </c>
      <c r="BD890" s="843"/>
      <c r="BE890" s="727">
        <f t="shared" si="258"/>
        <v>2009.72</v>
      </c>
      <c r="BF890" s="843">
        <f t="shared" si="258"/>
        <v>0.34666666666666668</v>
      </c>
      <c r="BG890" s="843">
        <f t="shared" si="258"/>
        <v>2.8382352941176463</v>
      </c>
    </row>
    <row r="891" spans="1:59" x14ac:dyDescent="0.2">
      <c r="A891" s="888" t="s">
        <v>131</v>
      </c>
      <c r="B891" s="675">
        <f t="shared" si="248"/>
        <v>60</v>
      </c>
      <c r="C891" s="888"/>
      <c r="E891" s="855">
        <f t="shared" si="249"/>
        <v>20.583333333333332</v>
      </c>
      <c r="I891" s="971">
        <f t="shared" si="250"/>
        <v>65.441833333333335</v>
      </c>
      <c r="J891" s="843">
        <f t="shared" si="250"/>
        <v>3.1738699236974761</v>
      </c>
      <c r="K891" s="851">
        <f t="shared" si="250"/>
        <v>0.49047750000000007</v>
      </c>
      <c r="L891" s="855"/>
      <c r="M891" s="843">
        <f t="shared" si="251"/>
        <v>1.9619100000000003</v>
      </c>
      <c r="N891" s="855"/>
      <c r="O891" s="851">
        <f t="shared" si="252"/>
        <v>0.46495333333333361</v>
      </c>
      <c r="P891" s="855"/>
      <c r="Q891" s="855"/>
      <c r="R891" s="843">
        <f t="shared" si="253"/>
        <v>5.4230867524575412</v>
      </c>
      <c r="S891" s="843">
        <f t="shared" si="253"/>
        <v>6.0287667806864897</v>
      </c>
      <c r="T891" s="843">
        <f t="shared" si="253"/>
        <v>6.3883230988632072</v>
      </c>
      <c r="U891" s="843">
        <f t="shared" si="253"/>
        <v>7.5153585120392297</v>
      </c>
      <c r="V891" s="843">
        <f t="shared" si="253"/>
        <v>5.4447089120755754</v>
      </c>
      <c r="W891" s="854">
        <f t="shared" si="253"/>
        <v>1.1768848497352595</v>
      </c>
      <c r="X891" s="854">
        <f t="shared" si="253"/>
        <v>1.6299465640765141</v>
      </c>
      <c r="Y891" s="675"/>
      <c r="Z891" s="843">
        <f t="shared" si="254"/>
        <v>89.152593276720765</v>
      </c>
      <c r="AA891" s="843">
        <f t="shared" si="254"/>
        <v>28.067902340522625</v>
      </c>
      <c r="AB891" s="843"/>
      <c r="AC891" s="843">
        <f t="shared" si="255"/>
        <v>2.6959999999999997</v>
      </c>
      <c r="AD891" s="843">
        <f t="shared" si="255"/>
        <v>5.8971153846153834</v>
      </c>
      <c r="AE891" s="843">
        <f t="shared" si="255"/>
        <v>3.1625000000000001</v>
      </c>
      <c r="AF891" s="843">
        <f t="shared" si="255"/>
        <v>2.2475000000000005</v>
      </c>
      <c r="AG891" s="843">
        <f t="shared" si="255"/>
        <v>9.4607142857142854</v>
      </c>
      <c r="AH891" s="843">
        <f t="shared" si="255"/>
        <v>25.498305084745741</v>
      </c>
      <c r="AI891" s="843">
        <f t="shared" si="255"/>
        <v>8.5153571428571446</v>
      </c>
      <c r="AJ891" s="843">
        <f t="shared" si="255"/>
        <v>1.2696666666666669</v>
      </c>
      <c r="AK891" s="843">
        <f t="shared" si="255"/>
        <v>5.1424561403508751</v>
      </c>
      <c r="AL891" s="991">
        <f t="shared" si="255"/>
        <v>15983.415166666669</v>
      </c>
      <c r="AM891" s="843">
        <f t="shared" si="256"/>
        <v>1.2730508474576263</v>
      </c>
      <c r="AN891" s="974">
        <f t="shared" si="256"/>
        <v>1.3389830508474581</v>
      </c>
      <c r="AO891" s="843">
        <f t="shared" si="256"/>
        <v>-18.429898599920076</v>
      </c>
      <c r="AP891" s="843">
        <f t="shared" si="256"/>
        <v>10.689228435736709</v>
      </c>
      <c r="AQ891" s="974">
        <f t="shared" si="256"/>
        <v>59.159691991676091</v>
      </c>
      <c r="AR891" s="843">
        <f t="shared" si="256"/>
        <v>1.96700637</v>
      </c>
      <c r="AS891" s="843">
        <f t="shared" si="256"/>
        <v>2.0847163717093342</v>
      </c>
      <c r="AT891" s="843">
        <f t="shared" si="256"/>
        <v>2.1934753776139875</v>
      </c>
      <c r="AU891" s="843">
        <f t="shared" si="256"/>
        <v>2.3090919394675944</v>
      </c>
      <c r="AV891" s="843">
        <f t="shared" si="256"/>
        <v>2.4320505969438524</v>
      </c>
      <c r="AW891" s="843">
        <f t="shared" si="257"/>
        <v>10.986340655734768</v>
      </c>
      <c r="AX891" s="974">
        <f t="shared" si="257"/>
        <v>17.791324426106645</v>
      </c>
      <c r="AY891" s="843">
        <f t="shared" si="257"/>
        <v>0.30694915254237293</v>
      </c>
      <c r="AZ891" s="843">
        <f t="shared" si="257"/>
        <v>10.353833333333338</v>
      </c>
      <c r="BA891" s="843">
        <f t="shared" si="257"/>
        <v>-16.255833333333332</v>
      </c>
      <c r="BB891" s="843">
        <f t="shared" si="257"/>
        <v>-8.918333333333333</v>
      </c>
      <c r="BC891" s="974">
        <f t="shared" si="257"/>
        <v>-5.2948333333333339</v>
      </c>
      <c r="BD891" s="843"/>
      <c r="BE891" s="727">
        <f t="shared" si="258"/>
        <v>2000.05</v>
      </c>
      <c r="BF891" s="843">
        <f t="shared" si="258"/>
        <v>1.5833333333333333</v>
      </c>
      <c r="BG891" s="843">
        <f t="shared" si="258"/>
        <v>2.8374999999999999</v>
      </c>
    </row>
    <row r="892" spans="1:59" x14ac:dyDescent="0.2">
      <c r="I892" s="675"/>
      <c r="J892" s="888"/>
      <c r="K892" s="973"/>
      <c r="L892" s="888"/>
      <c r="M892" s="888"/>
      <c r="N892" s="888"/>
      <c r="O892" s="888"/>
      <c r="P892" s="888"/>
      <c r="Q892" s="888"/>
      <c r="R892" s="888"/>
      <c r="S892" s="888"/>
      <c r="T892" s="888"/>
      <c r="U892" s="888"/>
      <c r="V892" s="888"/>
      <c r="W892" s="888"/>
      <c r="X892" s="888"/>
      <c r="AN892" s="975"/>
      <c r="AO892" s="888"/>
      <c r="BC892" s="675"/>
      <c r="BD892" s="641"/>
    </row>
    <row r="893" spans="1:59" x14ac:dyDescent="0.2">
      <c r="I893" s="972"/>
      <c r="J893" s="970"/>
      <c r="K893" s="973"/>
      <c r="L893" s="970"/>
      <c r="M893" s="970"/>
      <c r="N893" s="970"/>
      <c r="O893" s="970"/>
      <c r="P893" s="970"/>
      <c r="Q893" s="970"/>
      <c r="R893" s="970"/>
      <c r="S893" s="970"/>
      <c r="T893" s="970"/>
      <c r="U893" s="970"/>
      <c r="V893" s="970"/>
      <c r="W893" s="970"/>
      <c r="X893" s="970"/>
    </row>
    <row r="894" spans="1:59" x14ac:dyDescent="0.2">
      <c r="I894" s="972"/>
      <c r="J894" s="970"/>
      <c r="K894" s="973"/>
      <c r="L894" s="970"/>
      <c r="M894" s="970"/>
      <c r="N894" s="970"/>
      <c r="O894" s="970"/>
      <c r="P894" s="970"/>
      <c r="Q894" s="970"/>
      <c r="R894" s="970"/>
      <c r="S894" s="970"/>
      <c r="T894" s="970"/>
      <c r="U894" s="970"/>
      <c r="V894" s="970"/>
      <c r="W894" s="970"/>
      <c r="X894" s="970"/>
    </row>
    <row r="895" spans="1:59" x14ac:dyDescent="0.2">
      <c r="K895" s="969"/>
    </row>
    <row r="896" spans="1:59" x14ac:dyDescent="0.2">
      <c r="K896" s="615"/>
    </row>
    <row r="897" spans="11:11" x14ac:dyDescent="0.2">
      <c r="K897" s="615"/>
    </row>
    <row r="898" spans="11:11" x14ac:dyDescent="0.2">
      <c r="K898" s="615"/>
    </row>
    <row r="899" spans="11:11" x14ac:dyDescent="0.2">
      <c r="K899" s="615"/>
    </row>
    <row r="900" spans="11:11" x14ac:dyDescent="0.2">
      <c r="K900" s="888"/>
    </row>
    <row r="901" spans="11:11" x14ac:dyDescent="0.2">
      <c r="K901" s="888"/>
    </row>
  </sheetData>
  <sheetProtection selectLockedCells="1" selectUnlockedCells="1"/>
  <sortState ref="A7:BI873">
    <sortCondition descending="1" ref="E7:E873"/>
    <sortCondition ref="Q7:Q873"/>
  </sortState>
  <mergeCells count="2">
    <mergeCell ref="P5:Q5"/>
    <mergeCell ref="AZ4:BC4"/>
  </mergeCells>
  <conditionalFormatting sqref="R873:V873 R780:R872 R7:R775 S7:V872">
    <cfRule type="cellIs" dxfId="29" priority="502" stopIfTrue="1" operator="lessThan">
      <formula>2</formula>
    </cfRule>
  </conditionalFormatting>
  <conditionalFormatting sqref="A428 A430 A452 A499 A531 A595 A632 A638 A640 A642 A681:A684 A686:A688 A752">
    <cfRule type="cellIs" dxfId="28" priority="449" stopIfTrue="1" operator="lessThan">
      <formula>2</formula>
    </cfRule>
  </conditionalFormatting>
  <conditionalFormatting sqref="AQ780:AQ873 AQ7:AQ775">
    <cfRule type="cellIs" dxfId="27" priority="50" stopIfTrue="1" operator="lessThan">
      <formula>0</formula>
    </cfRule>
  </conditionalFormatting>
  <conditionalFormatting sqref="AP780:AP873 AP7:AP775">
    <cfRule type="cellIs" dxfId="26" priority="48" stopIfTrue="1" operator="greaterThan">
      <formula>11.99</formula>
    </cfRule>
    <cfRule type="cellIs" dxfId="25" priority="49" stopIfTrue="1" operator="lessThan">
      <formula>8</formula>
    </cfRule>
  </conditionalFormatting>
  <conditionalFormatting sqref="R758">
    <cfRule type="cellIs" dxfId="24" priority="41" stopIfTrue="1" operator="lessThan">
      <formula>2</formula>
    </cfRule>
  </conditionalFormatting>
  <conditionalFormatting sqref="J780:J873 J7:J775">
    <cfRule type="cellIs" dxfId="23" priority="39" stopIfTrue="1" operator="greaterThan">
      <formula>10</formula>
    </cfRule>
    <cfRule type="cellIs" dxfId="22" priority="40" stopIfTrue="1" operator="lessThan">
      <formula>2</formula>
    </cfRule>
  </conditionalFormatting>
  <conditionalFormatting sqref="R776:R777">
    <cfRule type="cellIs" dxfId="21" priority="38" stopIfTrue="1" operator="lessThan">
      <formula>2</formula>
    </cfRule>
  </conditionalFormatting>
  <conditionalFormatting sqref="AQ776:AQ777">
    <cfRule type="cellIs" dxfId="20" priority="37" stopIfTrue="1" operator="lessThan">
      <formula>0</formula>
    </cfRule>
  </conditionalFormatting>
  <conditionalFormatting sqref="AP776:AP777">
    <cfRule type="cellIs" dxfId="19" priority="35" stopIfTrue="1" operator="greaterThan">
      <formula>11.99</formula>
    </cfRule>
    <cfRule type="cellIs" dxfId="18" priority="36" stopIfTrue="1" operator="lessThan">
      <formula>8</formula>
    </cfRule>
  </conditionalFormatting>
  <conditionalFormatting sqref="J776:J777">
    <cfRule type="cellIs" dxfId="17" priority="33" stopIfTrue="1" operator="greaterThan">
      <formula>10</formula>
    </cfRule>
    <cfRule type="cellIs" dxfId="16" priority="34" stopIfTrue="1" operator="lessThan">
      <formula>2</formula>
    </cfRule>
  </conditionalFormatting>
  <conditionalFormatting sqref="R778">
    <cfRule type="cellIs" dxfId="15" priority="32" stopIfTrue="1" operator="lessThan">
      <formula>2</formula>
    </cfRule>
  </conditionalFormatting>
  <conditionalFormatting sqref="AQ778">
    <cfRule type="cellIs" dxfId="14" priority="31" stopIfTrue="1" operator="lessThan">
      <formula>0</formula>
    </cfRule>
  </conditionalFormatting>
  <conditionalFormatting sqref="AP778">
    <cfRule type="cellIs" dxfId="13" priority="29" stopIfTrue="1" operator="greaterThan">
      <formula>11.99</formula>
    </cfRule>
    <cfRule type="cellIs" dxfId="12" priority="30" stopIfTrue="1" operator="lessThan">
      <formula>8</formula>
    </cfRule>
  </conditionalFormatting>
  <conditionalFormatting sqref="J778">
    <cfRule type="cellIs" dxfId="11" priority="27" stopIfTrue="1" operator="greaterThan">
      <formula>10</formula>
    </cfRule>
    <cfRule type="cellIs" dxfId="10" priority="28" stopIfTrue="1" operator="lessThan">
      <formula>2</formula>
    </cfRule>
  </conditionalFormatting>
  <conditionalFormatting sqref="R779">
    <cfRule type="cellIs" dxfId="9" priority="26" stopIfTrue="1" operator="lessThan">
      <formula>2</formula>
    </cfRule>
  </conditionalFormatting>
  <conditionalFormatting sqref="AQ779">
    <cfRule type="cellIs" dxfId="8" priority="25" stopIfTrue="1" operator="lessThan">
      <formula>0</formula>
    </cfRule>
  </conditionalFormatting>
  <conditionalFormatting sqref="AP779">
    <cfRule type="cellIs" dxfId="7" priority="23" stopIfTrue="1" operator="greaterThan">
      <formula>11.99</formula>
    </cfRule>
    <cfRule type="cellIs" dxfId="6" priority="24" stopIfTrue="1" operator="lessThan">
      <formula>8</formula>
    </cfRule>
  </conditionalFormatting>
  <conditionalFormatting sqref="J779">
    <cfRule type="cellIs" dxfId="5" priority="21" stopIfTrue="1" operator="greaterThan">
      <formula>10</formula>
    </cfRule>
    <cfRule type="cellIs" dxfId="4" priority="22" stopIfTrue="1" operator="lessThan">
      <formula>2</formula>
    </cfRule>
  </conditionalFormatting>
  <hyperlinks>
    <hyperlink ref="C2" r:id="rId1"/>
  </hyperlinks>
  <pageMargins left="0.2" right="0.2" top="0.44027777777777777" bottom="0.45" header="0.51180555555555551" footer="0.51180555555555551"/>
  <pageSetup firstPageNumber="0" orientation="landscape" horizontalDpi="300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73"/>
  <sheetViews>
    <sheetView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8.85546875" defaultRowHeight="12.75" x14ac:dyDescent="0.2"/>
  <cols>
    <col min="1" max="1" width="18" style="490" customWidth="1"/>
    <col min="2" max="2" width="6" style="490" customWidth="1"/>
    <col min="3" max="3" width="6.5703125" style="1114" customWidth="1"/>
    <col min="4" max="4" width="6.42578125" style="490" customWidth="1"/>
    <col min="5" max="6" width="5.5703125" style="490" customWidth="1"/>
    <col min="7" max="7" width="6.42578125" style="490" bestFit="1" customWidth="1"/>
    <col min="8" max="8" width="7.140625" style="490" bestFit="1" customWidth="1"/>
    <col min="9" max="9" width="6.28515625" style="490" customWidth="1"/>
    <col min="10" max="10" width="1.5703125" style="490" customWidth="1"/>
    <col min="11" max="11" width="6" style="490" customWidth="1"/>
    <col min="12" max="12" width="6.28515625" style="490" customWidth="1"/>
    <col min="13" max="13" width="1.5703125" style="490" customWidth="1"/>
    <col min="14" max="14" width="6.28515625" style="490" customWidth="1"/>
    <col min="15" max="15" width="6" style="490" customWidth="1"/>
    <col min="16" max="21" width="6.5703125" style="490" bestFit="1" customWidth="1"/>
    <col min="22" max="25" width="6" style="490" customWidth="1"/>
    <col min="26" max="26" width="7.85546875" style="490" bestFit="1" customWidth="1"/>
    <col min="27" max="27" width="5.42578125" style="490" bestFit="1" customWidth="1"/>
    <col min="28" max="28" width="5.140625" style="490" customWidth="1"/>
    <col min="29" max="48" width="5.140625" style="647" customWidth="1"/>
    <col min="49" max="16384" width="8.85546875" style="490"/>
  </cols>
  <sheetData>
    <row r="1" spans="1:48" ht="12.75" customHeight="1" x14ac:dyDescent="0.2">
      <c r="A1" s="549" t="s">
        <v>4193</v>
      </c>
      <c r="B1" s="550"/>
      <c r="C1" s="961" t="s">
        <v>3</v>
      </c>
      <c r="E1" s="961"/>
      <c r="F1" s="551"/>
      <c r="G1" s="551"/>
      <c r="H1" s="551"/>
      <c r="I1" s="551"/>
      <c r="J1" s="551"/>
      <c r="K1" s="551"/>
      <c r="L1" s="551"/>
      <c r="M1" s="551"/>
      <c r="N1" s="551"/>
      <c r="Q1" s="551"/>
      <c r="R1" s="551"/>
      <c r="S1" s="551"/>
      <c r="T1" s="551"/>
      <c r="U1" s="551"/>
      <c r="V1" s="551"/>
      <c r="W1" s="551"/>
      <c r="X1" s="551"/>
      <c r="Y1" s="551"/>
      <c r="Z1" s="552"/>
      <c r="AA1" s="929" t="s">
        <v>4</v>
      </c>
      <c r="AD1" s="638"/>
      <c r="AE1" s="638"/>
      <c r="AF1" s="639"/>
      <c r="AG1" s="638"/>
      <c r="AH1" s="638"/>
      <c r="AI1" s="638"/>
      <c r="AJ1" s="638"/>
      <c r="AK1" s="639"/>
      <c r="AL1" s="639"/>
      <c r="AM1" s="639"/>
      <c r="AN1" s="639"/>
      <c r="AO1" s="639"/>
      <c r="AP1" s="639"/>
      <c r="AQ1" s="639"/>
      <c r="AR1" s="639"/>
      <c r="AS1" s="639"/>
      <c r="AT1" s="639"/>
      <c r="AU1" s="639"/>
      <c r="AV1" s="640"/>
    </row>
    <row r="2" spans="1:48" ht="9.6" customHeight="1" x14ac:dyDescent="0.2">
      <c r="A2" s="553"/>
      <c r="B2" s="554"/>
      <c r="C2" s="712" t="s">
        <v>9</v>
      </c>
      <c r="E2" s="712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5"/>
      <c r="T2" s="555"/>
      <c r="U2" s="555"/>
      <c r="V2" s="555"/>
      <c r="W2" s="555"/>
      <c r="X2" s="555"/>
      <c r="Y2" s="555"/>
      <c r="Z2" s="556"/>
      <c r="AA2" s="888"/>
      <c r="AB2" s="888"/>
      <c r="AC2" s="641"/>
      <c r="AD2" s="641"/>
      <c r="AE2" s="641"/>
      <c r="AF2" s="641"/>
      <c r="AG2" s="641"/>
      <c r="AH2" s="641"/>
      <c r="AI2" s="642"/>
      <c r="AJ2" s="642"/>
      <c r="AK2" s="641"/>
      <c r="AL2" s="641"/>
      <c r="AM2" s="641"/>
      <c r="AN2" s="641"/>
      <c r="AO2" s="641"/>
      <c r="AP2" s="641"/>
      <c r="AQ2" s="641"/>
      <c r="AR2" s="641"/>
      <c r="AS2" s="641"/>
      <c r="AT2" s="641"/>
      <c r="AU2" s="641"/>
      <c r="AV2" s="643"/>
    </row>
    <row r="3" spans="1:48" ht="9.6" customHeight="1" x14ac:dyDescent="0.2">
      <c r="A3" s="557"/>
      <c r="B3" s="15"/>
      <c r="C3" s="1111"/>
      <c r="D3" s="1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8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6"/>
      <c r="AA3" s="888"/>
      <c r="AB3" s="888"/>
      <c r="AC3" s="641"/>
      <c r="AD3" s="644"/>
      <c r="AE3" s="644"/>
      <c r="AF3" s="641"/>
      <c r="AG3" s="644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5"/>
    </row>
    <row r="4" spans="1:48" ht="12.75" customHeight="1" x14ac:dyDescent="0.2">
      <c r="A4" s="561" t="s">
        <v>1836</v>
      </c>
      <c r="B4" s="562"/>
      <c r="C4" s="1110"/>
      <c r="D4" s="554"/>
      <c r="E4" s="555"/>
      <c r="F4" s="555"/>
      <c r="G4" s="555"/>
      <c r="H4" s="555"/>
      <c r="I4" s="555"/>
      <c r="J4" s="563" t="s">
        <v>16</v>
      </c>
      <c r="K4" s="555"/>
      <c r="L4" s="555"/>
      <c r="M4" s="563"/>
      <c r="N4" s="555"/>
      <c r="O4" s="563"/>
      <c r="P4" s="555"/>
      <c r="Q4" s="555"/>
      <c r="R4" s="555"/>
      <c r="S4" s="555"/>
      <c r="T4" s="555"/>
      <c r="U4" s="555"/>
      <c r="V4" s="555"/>
      <c r="W4" s="555"/>
      <c r="X4" s="555"/>
      <c r="Y4" s="556"/>
      <c r="Z4" s="564" t="s">
        <v>4402</v>
      </c>
      <c r="AA4" s="565">
        <v>2019</v>
      </c>
      <c r="AB4" s="565">
        <v>2018</v>
      </c>
      <c r="AC4" s="565">
        <v>2017</v>
      </c>
      <c r="AD4" s="565">
        <v>2016</v>
      </c>
      <c r="AE4" s="565">
        <v>2015</v>
      </c>
      <c r="AF4" s="565">
        <v>2014</v>
      </c>
      <c r="AG4" s="566" t="s">
        <v>17</v>
      </c>
      <c r="AH4" s="565">
        <v>2012</v>
      </c>
      <c r="AI4" s="565">
        <v>2011</v>
      </c>
      <c r="AJ4" s="567">
        <v>2010</v>
      </c>
      <c r="AK4" s="568">
        <v>2009</v>
      </c>
      <c r="AL4" s="568">
        <v>2008</v>
      </c>
      <c r="AM4" s="568">
        <v>2007</v>
      </c>
      <c r="AN4" s="568">
        <v>2006</v>
      </c>
      <c r="AO4" s="568">
        <v>2005</v>
      </c>
      <c r="AP4" s="568">
        <v>2004</v>
      </c>
      <c r="AQ4" s="568">
        <v>2003</v>
      </c>
      <c r="AR4" s="568">
        <v>2002</v>
      </c>
      <c r="AS4" s="568">
        <v>2001</v>
      </c>
      <c r="AT4" s="569">
        <v>2000</v>
      </c>
      <c r="AU4" s="565" t="s">
        <v>18</v>
      </c>
      <c r="AV4" s="565"/>
    </row>
    <row r="5" spans="1:48" ht="12.75" customHeight="1" x14ac:dyDescent="0.2">
      <c r="A5" s="512" t="s">
        <v>21</v>
      </c>
      <c r="B5" s="564" t="s">
        <v>22</v>
      </c>
      <c r="C5" s="524"/>
      <c r="D5" s="570"/>
      <c r="E5" s="570"/>
      <c r="F5" s="570"/>
      <c r="G5" s="570"/>
      <c r="H5" s="570"/>
      <c r="I5" s="571"/>
      <c r="J5" s="571"/>
      <c r="K5" s="572" t="s">
        <v>43</v>
      </c>
      <c r="L5" s="571"/>
      <c r="M5" s="571"/>
      <c r="N5" s="572"/>
      <c r="O5" s="572"/>
      <c r="P5" s="559"/>
      <c r="Q5" s="559"/>
      <c r="R5" s="559"/>
      <c r="S5" s="559"/>
      <c r="T5" s="559"/>
      <c r="U5" s="559"/>
      <c r="V5" s="559"/>
      <c r="W5" s="559"/>
      <c r="X5" s="559"/>
      <c r="Y5" s="560"/>
      <c r="Z5" s="573" t="s">
        <v>4599</v>
      </c>
      <c r="AA5" s="574" t="s">
        <v>44</v>
      </c>
      <c r="AB5" s="574" t="s">
        <v>44</v>
      </c>
      <c r="AC5" s="574" t="s">
        <v>44</v>
      </c>
      <c r="AD5" s="574" t="s">
        <v>44</v>
      </c>
      <c r="AE5" s="574" t="s">
        <v>44</v>
      </c>
      <c r="AF5" s="574" t="s">
        <v>44</v>
      </c>
      <c r="AG5" s="569" t="s">
        <v>44</v>
      </c>
      <c r="AH5" s="574" t="s">
        <v>44</v>
      </c>
      <c r="AI5" s="574" t="s">
        <v>44</v>
      </c>
      <c r="AJ5" s="567" t="s">
        <v>44</v>
      </c>
      <c r="AK5" s="568" t="s">
        <v>44</v>
      </c>
      <c r="AL5" s="568" t="s">
        <v>44</v>
      </c>
      <c r="AM5" s="568" t="s">
        <v>44</v>
      </c>
      <c r="AN5" s="568" t="s">
        <v>44</v>
      </c>
      <c r="AO5" s="568" t="s">
        <v>44</v>
      </c>
      <c r="AP5" s="568" t="s">
        <v>44</v>
      </c>
      <c r="AQ5" s="568" t="s">
        <v>44</v>
      </c>
      <c r="AR5" s="568" t="s">
        <v>44</v>
      </c>
      <c r="AS5" s="568" t="s">
        <v>44</v>
      </c>
      <c r="AT5" s="569" t="s">
        <v>44</v>
      </c>
      <c r="AU5" s="574" t="s">
        <v>45</v>
      </c>
      <c r="AV5" s="574" t="s">
        <v>46</v>
      </c>
    </row>
    <row r="6" spans="1:48" ht="12.75" customHeight="1" x14ac:dyDescent="0.2">
      <c r="A6" s="498" t="s">
        <v>55</v>
      </c>
      <c r="B6" s="575" t="s">
        <v>56</v>
      </c>
      <c r="C6" s="1124">
        <v>2019</v>
      </c>
      <c r="D6" s="575">
        <v>2018</v>
      </c>
      <c r="E6" s="575">
        <v>2017</v>
      </c>
      <c r="F6" s="575">
        <v>2016</v>
      </c>
      <c r="G6" s="575">
        <v>2015</v>
      </c>
      <c r="H6" s="575">
        <v>2014</v>
      </c>
      <c r="I6" s="575">
        <v>2013</v>
      </c>
      <c r="J6" s="576" t="s">
        <v>90</v>
      </c>
      <c r="K6" s="575">
        <v>2012</v>
      </c>
      <c r="L6" s="577">
        <v>2011</v>
      </c>
      <c r="M6" s="576" t="s">
        <v>90</v>
      </c>
      <c r="N6" s="575">
        <v>2010</v>
      </c>
      <c r="O6" s="570">
        <v>2009</v>
      </c>
      <c r="P6" s="570">
        <v>2008</v>
      </c>
      <c r="Q6" s="570">
        <v>2007</v>
      </c>
      <c r="R6" s="570">
        <v>2006</v>
      </c>
      <c r="S6" s="570">
        <v>2005</v>
      </c>
      <c r="T6" s="570">
        <v>2004</v>
      </c>
      <c r="U6" s="570">
        <v>2003</v>
      </c>
      <c r="V6" s="570">
        <v>2002</v>
      </c>
      <c r="W6" s="570">
        <v>2001</v>
      </c>
      <c r="X6" s="570">
        <v>2000</v>
      </c>
      <c r="Y6" s="479">
        <v>1999</v>
      </c>
      <c r="Z6" s="575" t="s">
        <v>91</v>
      </c>
      <c r="AA6" s="578">
        <v>2018</v>
      </c>
      <c r="AB6" s="578">
        <v>2017</v>
      </c>
      <c r="AC6" s="578">
        <v>2016</v>
      </c>
      <c r="AD6" s="578">
        <v>2015</v>
      </c>
      <c r="AE6" s="578">
        <v>2014</v>
      </c>
      <c r="AF6" s="578">
        <v>2013</v>
      </c>
      <c r="AG6" s="569" t="s">
        <v>92</v>
      </c>
      <c r="AH6" s="578">
        <v>2011</v>
      </c>
      <c r="AI6" s="578">
        <v>2010</v>
      </c>
      <c r="AJ6" s="579">
        <v>2009</v>
      </c>
      <c r="AK6" s="580">
        <v>2008</v>
      </c>
      <c r="AL6" s="580">
        <v>2007</v>
      </c>
      <c r="AM6" s="580">
        <v>2006</v>
      </c>
      <c r="AN6" s="580">
        <v>2005</v>
      </c>
      <c r="AO6" s="580">
        <v>2004</v>
      </c>
      <c r="AP6" s="580">
        <v>2003</v>
      </c>
      <c r="AQ6" s="580">
        <v>2002</v>
      </c>
      <c r="AR6" s="580">
        <v>2001</v>
      </c>
      <c r="AS6" s="580">
        <v>2000</v>
      </c>
      <c r="AT6" s="581">
        <v>1999</v>
      </c>
      <c r="AU6" s="578" t="s">
        <v>93</v>
      </c>
      <c r="AV6" s="578" t="s">
        <v>94</v>
      </c>
    </row>
    <row r="7" spans="1:48" ht="11.25" customHeight="1" x14ac:dyDescent="0.2">
      <c r="A7" s="512" t="s">
        <v>883</v>
      </c>
      <c r="B7" s="501" t="s">
        <v>81</v>
      </c>
      <c r="C7" s="627">
        <v>0.65600000000000003</v>
      </c>
      <c r="D7" s="493">
        <v>0.59599999999999997</v>
      </c>
      <c r="E7" s="493">
        <v>0.52800000000000002</v>
      </c>
      <c r="F7" s="507">
        <v>0.46</v>
      </c>
      <c r="G7" s="507">
        <v>0.4</v>
      </c>
      <c r="H7" s="507">
        <v>0.37768000000000002</v>
      </c>
      <c r="I7" s="507">
        <v>0.32904999999999995</v>
      </c>
      <c r="J7" s="1053"/>
      <c r="K7" s="507">
        <v>0.21459</v>
      </c>
      <c r="L7" s="508">
        <v>0</v>
      </c>
      <c r="M7" s="1053"/>
      <c r="N7" s="523">
        <v>0</v>
      </c>
      <c r="O7" s="510">
        <v>0</v>
      </c>
      <c r="P7" s="510">
        <v>0</v>
      </c>
      <c r="Q7" s="510">
        <v>0</v>
      </c>
      <c r="R7" s="510">
        <v>0</v>
      </c>
      <c r="S7" s="510">
        <v>0</v>
      </c>
      <c r="T7" s="510">
        <v>0</v>
      </c>
      <c r="U7" s="510">
        <v>0</v>
      </c>
      <c r="V7" s="510">
        <v>0</v>
      </c>
      <c r="W7" s="510">
        <v>0</v>
      </c>
      <c r="X7" s="510">
        <v>0</v>
      </c>
      <c r="Y7" s="510">
        <v>0</v>
      </c>
      <c r="Z7" s="630">
        <f t="shared" ref="Z7:Z70" si="0">SUM(C7:Y7)</f>
        <v>3.5613200000000003</v>
      </c>
      <c r="AA7" s="1125">
        <f t="shared" ref="AA7:AA38" si="1">IF(ISERROR((C7/D7-1)*100),"n/a",(C7/D7-1)*100)</f>
        <v>10.06711409395975</v>
      </c>
      <c r="AB7" s="1125">
        <f t="shared" ref="AB7:AB38" si="2">IF(ISERROR((D7/E7-1)*100),"n/a",(D7/E7-1)*100)</f>
        <v>12.878787878787868</v>
      </c>
      <c r="AC7" s="1126">
        <f t="shared" ref="AC7:AC38" si="3">IF(ISERROR((E7/F7-1)*100),"n/a",(E7/F7-1)*100)</f>
        <v>14.782608695652177</v>
      </c>
      <c r="AD7" s="1126">
        <f t="shared" ref="AD7:AD38" si="4">IF(ISERROR((F7/G7-1)*100),"n/a",(F7/G7-1)*100)</f>
        <v>14.999999999999991</v>
      </c>
      <c r="AE7" s="1126">
        <f t="shared" ref="AE7:AE38" si="5">IF(ISERROR((G7/H7-1)*100),"n/a",(G7/H7-1)*100)</f>
        <v>5.9097648803219771</v>
      </c>
      <c r="AF7" s="1126">
        <f t="shared" ref="AF7:AF38" si="6">IF(ISERROR((H7/I7-1)*100),"n/a",(H7/I7-1)*100)</f>
        <v>14.778908980398132</v>
      </c>
      <c r="AG7" s="1126">
        <f t="shared" ref="AG7:AG38" si="7">IF(ISERROR((I7/K7-1)*100),"n/a",(I7/K7-1)*100)</f>
        <v>53.338925392609141</v>
      </c>
      <c r="AH7" s="1126" t="str">
        <f t="shared" ref="AH7:AH38" si="8">IF(ISERROR((K7/L7-1)*100),"n/a",(K7/L7-1)*100)</f>
        <v>n/a</v>
      </c>
      <c r="AI7" s="1126" t="str">
        <f t="shared" ref="AI7:AI38" si="9">IF(ISERROR((L7/N7-1)*100),"n/a",(L7/N7-1)*100)</f>
        <v>n/a</v>
      </c>
      <c r="AJ7" s="1126" t="str">
        <f t="shared" ref="AJ7:AJ38" si="10">IF(ISERROR((N7/O7-1)*100),"n/a",(N7/O7-1)*100)</f>
        <v>n/a</v>
      </c>
      <c r="AK7" s="1126" t="str">
        <f t="shared" ref="AK7:AK38" si="11">IF(ISERROR((O7/P7-1)*100),"n/a",(O7/P7-1)*100)</f>
        <v>n/a</v>
      </c>
      <c r="AL7" s="1126" t="str">
        <f t="shared" ref="AL7:AL38" si="12">IF(ISERROR((P7/Q7-1)*100),"n/a",(P7/Q7-1)*100)</f>
        <v>n/a</v>
      </c>
      <c r="AM7" s="1126" t="str">
        <f t="shared" ref="AM7:AM38" si="13">IF(ISERROR((Q7/R7-1)*100),"n/a",(Q7/R7-1)*100)</f>
        <v>n/a</v>
      </c>
      <c r="AN7" s="1126" t="str">
        <f t="shared" ref="AN7:AN38" si="14">IF(ISERROR((R7/S7-1)*100),"n/a",(R7/S7-1)*100)</f>
        <v>n/a</v>
      </c>
      <c r="AO7" s="1126" t="str">
        <f t="shared" ref="AO7:AO38" si="15">IF(ISERROR((S7/T7-1)*100),"n/a",(S7/T7-1)*100)</f>
        <v>n/a</v>
      </c>
      <c r="AP7" s="1126" t="str">
        <f t="shared" ref="AP7:AP38" si="16">IF(ISERROR((T7/U7-1)*100),"n/a",(T7/U7-1)*100)</f>
        <v>n/a</v>
      </c>
      <c r="AQ7" s="1126" t="str">
        <f t="shared" ref="AQ7:AQ38" si="17">IF(ISERROR((U7/V7-1)*100),"n/a",(U7/V7-1)*100)</f>
        <v>n/a</v>
      </c>
      <c r="AR7" s="1126" t="str">
        <f t="shared" ref="AR7:AR38" si="18">IF(ISERROR((V7/W7-1)*100),"n/a",(V7/W7-1)*100)</f>
        <v>n/a</v>
      </c>
      <c r="AS7" s="1126" t="str">
        <f t="shared" ref="AS7:AS38" si="19">IF(ISERROR((W7/X7-1)*100),"n/a",(W7/X7-1)*100)</f>
        <v>n/a</v>
      </c>
      <c r="AT7" s="1126" t="str">
        <f t="shared" ref="AT7:AT38" si="20">IF(ISERROR((X7/Y7-1)*100),"n/a",(X7/Y7-1)*100)</f>
        <v>n/a</v>
      </c>
      <c r="AU7" s="1127">
        <f t="shared" ref="AU7:AU70" si="21">AVERAGE(AA7:AT7)</f>
        <v>18.108015703104151</v>
      </c>
      <c r="AV7" s="1128">
        <f t="shared" ref="AV7:AV70" si="22">STDEV(AA7:AT7)</f>
        <v>15.884039620319227</v>
      </c>
    </row>
    <row r="8" spans="1:48" ht="11.25" customHeight="1" x14ac:dyDescent="0.2">
      <c r="A8" s="886" t="s">
        <v>396</v>
      </c>
      <c r="B8" s="518" t="s">
        <v>397</v>
      </c>
      <c r="C8" s="627">
        <v>0.14000000000000001</v>
      </c>
      <c r="D8" s="493">
        <v>0.12</v>
      </c>
      <c r="E8" s="493">
        <v>0.11</v>
      </c>
      <c r="F8" s="627">
        <v>0.1</v>
      </c>
      <c r="G8" s="627">
        <v>9.4E-2</v>
      </c>
      <c r="H8" s="627">
        <v>8.5999999999999993E-2</v>
      </c>
      <c r="I8" s="627">
        <v>6.8000000000000005E-2</v>
      </c>
      <c r="J8" s="956"/>
      <c r="K8" s="627">
        <v>0.06</v>
      </c>
      <c r="L8" s="492">
        <v>5.1999999999999998E-2</v>
      </c>
      <c r="M8" s="956"/>
      <c r="N8" s="632">
        <v>4.8000000000000001E-2</v>
      </c>
      <c r="O8" s="633">
        <v>4.5332999999999998E-2</v>
      </c>
      <c r="P8" s="633">
        <v>4.2666999999999997E-2</v>
      </c>
      <c r="Q8" s="633">
        <v>0.04</v>
      </c>
      <c r="R8" s="629">
        <v>3.7332999999999998E-2</v>
      </c>
      <c r="S8" s="633">
        <v>3.5333000000000003E-2</v>
      </c>
      <c r="T8" s="633">
        <v>2.6450000000000001E-2</v>
      </c>
      <c r="U8" s="629">
        <v>1.1860000000000001E-2</v>
      </c>
      <c r="V8" s="629">
        <v>1.1860000000000001E-2</v>
      </c>
      <c r="W8" s="629">
        <v>1.1860000000000001E-2</v>
      </c>
      <c r="X8" s="629">
        <v>1.1860000000000001E-2</v>
      </c>
      <c r="Y8" s="633">
        <v>1.1860000000000001E-2</v>
      </c>
      <c r="Z8" s="630">
        <f t="shared" si="0"/>
        <v>1.1644160000000001</v>
      </c>
      <c r="AA8" s="1125">
        <f t="shared" si="1"/>
        <v>16.666666666666675</v>
      </c>
      <c r="AB8" s="1125">
        <f t="shared" si="2"/>
        <v>9.0909090909090828</v>
      </c>
      <c r="AC8" s="1126">
        <f t="shared" si="3"/>
        <v>9.9999999999999858</v>
      </c>
      <c r="AD8" s="1126">
        <f t="shared" si="4"/>
        <v>6.3829787234042534</v>
      </c>
      <c r="AE8" s="1126">
        <f t="shared" si="5"/>
        <v>9.3023255813953654</v>
      </c>
      <c r="AF8" s="1126">
        <f t="shared" si="6"/>
        <v>26.470588235294091</v>
      </c>
      <c r="AG8" s="1126">
        <f t="shared" si="7"/>
        <v>13.333333333333353</v>
      </c>
      <c r="AH8" s="1126">
        <f t="shared" si="8"/>
        <v>15.384615384615397</v>
      </c>
      <c r="AI8" s="1126">
        <f t="shared" si="9"/>
        <v>8.333333333333325</v>
      </c>
      <c r="AJ8" s="1126">
        <f t="shared" si="10"/>
        <v>5.8831314936139245</v>
      </c>
      <c r="AK8" s="1126">
        <f t="shared" si="11"/>
        <v>6.2483886844634018</v>
      </c>
      <c r="AL8" s="1126">
        <f t="shared" si="12"/>
        <v>6.6674999999999818</v>
      </c>
      <c r="AM8" s="1126">
        <f t="shared" si="13"/>
        <v>7.1438137840516447</v>
      </c>
      <c r="AN8" s="1126">
        <f t="shared" si="14"/>
        <v>5.6604307587807323</v>
      </c>
      <c r="AO8" s="1126">
        <f t="shared" si="15"/>
        <v>33.584120982986775</v>
      </c>
      <c r="AP8" s="1126">
        <f t="shared" si="16"/>
        <v>123.01854974704889</v>
      </c>
      <c r="AQ8" s="1126">
        <f t="shared" si="17"/>
        <v>0</v>
      </c>
      <c r="AR8" s="1126">
        <f t="shared" si="18"/>
        <v>0</v>
      </c>
      <c r="AS8" s="1126">
        <f t="shared" si="19"/>
        <v>0</v>
      </c>
      <c r="AT8" s="1126">
        <f t="shared" si="20"/>
        <v>0</v>
      </c>
      <c r="AU8" s="1127">
        <f t="shared" si="21"/>
        <v>15.158534289994844</v>
      </c>
      <c r="AV8" s="1128">
        <f t="shared" si="22"/>
        <v>26.792885909408874</v>
      </c>
    </row>
    <row r="9" spans="1:48" ht="11.25" customHeight="1" x14ac:dyDescent="0.2">
      <c r="A9" s="886" t="s">
        <v>937</v>
      </c>
      <c r="B9" s="884" t="s">
        <v>938</v>
      </c>
      <c r="C9" s="627">
        <v>3.04</v>
      </c>
      <c r="D9" s="493">
        <v>2.82</v>
      </c>
      <c r="E9" s="493">
        <v>2.46</v>
      </c>
      <c r="F9" s="627">
        <v>2.23</v>
      </c>
      <c r="G9" s="627">
        <v>2.0299999999999998</v>
      </c>
      <c r="H9" s="627">
        <v>1.84571</v>
      </c>
      <c r="I9" s="627">
        <v>1.6857</v>
      </c>
      <c r="J9" s="956"/>
      <c r="K9" s="627">
        <v>0.75714000000000004</v>
      </c>
      <c r="L9" s="631">
        <v>0</v>
      </c>
      <c r="M9" s="956"/>
      <c r="N9" s="497">
        <v>0</v>
      </c>
      <c r="O9" s="629">
        <v>0</v>
      </c>
      <c r="P9" s="629">
        <v>0</v>
      </c>
      <c r="Q9" s="629">
        <v>0</v>
      </c>
      <c r="R9" s="629">
        <v>0</v>
      </c>
      <c r="S9" s="629">
        <v>0</v>
      </c>
      <c r="T9" s="629">
        <v>0</v>
      </c>
      <c r="U9" s="629">
        <v>0</v>
      </c>
      <c r="V9" s="629">
        <v>0</v>
      </c>
      <c r="W9" s="629">
        <v>0</v>
      </c>
      <c r="X9" s="629">
        <v>0</v>
      </c>
      <c r="Y9" s="629">
        <v>0</v>
      </c>
      <c r="Z9" s="630">
        <f t="shared" si="0"/>
        <v>16.868549999999999</v>
      </c>
      <c r="AA9" s="1125">
        <f t="shared" si="1"/>
        <v>7.8014184397163122</v>
      </c>
      <c r="AB9" s="1125">
        <f t="shared" si="2"/>
        <v>14.634146341463406</v>
      </c>
      <c r="AC9" s="1126">
        <f t="shared" si="3"/>
        <v>10.313901345291487</v>
      </c>
      <c r="AD9" s="1126">
        <f t="shared" si="4"/>
        <v>9.852216748768484</v>
      </c>
      <c r="AE9" s="1126">
        <f t="shared" si="5"/>
        <v>9.9847755064446773</v>
      </c>
      <c r="AF9" s="1126">
        <f t="shared" si="6"/>
        <v>9.4921990864329295</v>
      </c>
      <c r="AG9" s="1126">
        <f t="shared" si="7"/>
        <v>122.64046279419922</v>
      </c>
      <c r="AH9" s="1126" t="str">
        <f t="shared" si="8"/>
        <v>n/a</v>
      </c>
      <c r="AI9" s="1126" t="str">
        <f t="shared" si="9"/>
        <v>n/a</v>
      </c>
      <c r="AJ9" s="1126" t="str">
        <f t="shared" si="10"/>
        <v>n/a</v>
      </c>
      <c r="AK9" s="1126" t="str">
        <f t="shared" si="11"/>
        <v>n/a</v>
      </c>
      <c r="AL9" s="1126" t="str">
        <f t="shared" si="12"/>
        <v>n/a</v>
      </c>
      <c r="AM9" s="1126" t="str">
        <f t="shared" si="13"/>
        <v>n/a</v>
      </c>
      <c r="AN9" s="1126" t="str">
        <f t="shared" si="14"/>
        <v>n/a</v>
      </c>
      <c r="AO9" s="1126" t="str">
        <f t="shared" si="15"/>
        <v>n/a</v>
      </c>
      <c r="AP9" s="1126" t="str">
        <f t="shared" si="16"/>
        <v>n/a</v>
      </c>
      <c r="AQ9" s="1126" t="str">
        <f t="shared" si="17"/>
        <v>n/a</v>
      </c>
      <c r="AR9" s="1126" t="str">
        <f t="shared" si="18"/>
        <v>n/a</v>
      </c>
      <c r="AS9" s="1126" t="str">
        <f t="shared" si="19"/>
        <v>n/a</v>
      </c>
      <c r="AT9" s="1126" t="str">
        <f t="shared" si="20"/>
        <v>n/a</v>
      </c>
      <c r="AU9" s="1127">
        <f t="shared" si="21"/>
        <v>26.388445751759502</v>
      </c>
      <c r="AV9" s="1128">
        <f t="shared" si="22"/>
        <v>42.494104140204158</v>
      </c>
    </row>
    <row r="10" spans="1:48" ht="11.25" customHeight="1" x14ac:dyDescent="0.2">
      <c r="A10" s="494" t="s">
        <v>903</v>
      </c>
      <c r="B10" s="884" t="s">
        <v>904</v>
      </c>
      <c r="C10" s="627">
        <v>1.1399999999999999</v>
      </c>
      <c r="D10" s="493">
        <v>1.0900000000000001</v>
      </c>
      <c r="E10" s="493">
        <v>1.05</v>
      </c>
      <c r="F10" s="627">
        <v>1.01</v>
      </c>
      <c r="G10" s="627">
        <v>0.94750000000000001</v>
      </c>
      <c r="H10" s="627">
        <v>0.89249999999999996</v>
      </c>
      <c r="I10" s="627">
        <v>0.85</v>
      </c>
      <c r="J10" s="956"/>
      <c r="K10" s="496">
        <v>0.84</v>
      </c>
      <c r="L10" s="492">
        <v>0.8</v>
      </c>
      <c r="M10" s="956"/>
      <c r="N10" s="497">
        <v>0</v>
      </c>
      <c r="O10" s="629">
        <v>0</v>
      </c>
      <c r="P10" s="629">
        <v>0</v>
      </c>
      <c r="Q10" s="629">
        <v>0</v>
      </c>
      <c r="R10" s="629">
        <v>0</v>
      </c>
      <c r="S10" s="629">
        <v>0</v>
      </c>
      <c r="T10" s="629">
        <v>0</v>
      </c>
      <c r="U10" s="629">
        <v>0</v>
      </c>
      <c r="V10" s="629">
        <v>0</v>
      </c>
      <c r="W10" s="629">
        <v>0</v>
      </c>
      <c r="X10" s="629">
        <v>0</v>
      </c>
      <c r="Y10" s="629">
        <v>0</v>
      </c>
      <c r="Z10" s="630">
        <f t="shared" si="0"/>
        <v>8.6199999999999992</v>
      </c>
      <c r="AA10" s="1125">
        <f t="shared" si="1"/>
        <v>4.5871559633027248</v>
      </c>
      <c r="AB10" s="1125">
        <f t="shared" si="2"/>
        <v>3.8095238095238182</v>
      </c>
      <c r="AC10" s="1126">
        <f t="shared" si="3"/>
        <v>3.9603960396039639</v>
      </c>
      <c r="AD10" s="1126">
        <f t="shared" si="4"/>
        <v>6.5963060686015762</v>
      </c>
      <c r="AE10" s="1126">
        <f t="shared" si="5"/>
        <v>6.1624649859943981</v>
      </c>
      <c r="AF10" s="1126">
        <f t="shared" si="6"/>
        <v>5.0000000000000044</v>
      </c>
      <c r="AG10" s="1126">
        <f t="shared" si="7"/>
        <v>1.1904761904761862</v>
      </c>
      <c r="AH10" s="1126">
        <f t="shared" si="8"/>
        <v>4.9999999999999822</v>
      </c>
      <c r="AI10" s="1126" t="str">
        <f t="shared" si="9"/>
        <v>n/a</v>
      </c>
      <c r="AJ10" s="1126" t="str">
        <f t="shared" si="10"/>
        <v>n/a</v>
      </c>
      <c r="AK10" s="1126" t="str">
        <f t="shared" si="11"/>
        <v>n/a</v>
      </c>
      <c r="AL10" s="1126" t="str">
        <f t="shared" si="12"/>
        <v>n/a</v>
      </c>
      <c r="AM10" s="1126" t="str">
        <f t="shared" si="13"/>
        <v>n/a</v>
      </c>
      <c r="AN10" s="1126" t="str">
        <f t="shared" si="14"/>
        <v>n/a</v>
      </c>
      <c r="AO10" s="1126" t="str">
        <f t="shared" si="15"/>
        <v>n/a</v>
      </c>
      <c r="AP10" s="1126" t="str">
        <f t="shared" si="16"/>
        <v>n/a</v>
      </c>
      <c r="AQ10" s="1126" t="str">
        <f t="shared" si="17"/>
        <v>n/a</v>
      </c>
      <c r="AR10" s="1126" t="str">
        <f t="shared" si="18"/>
        <v>n/a</v>
      </c>
      <c r="AS10" s="1126" t="str">
        <f t="shared" si="19"/>
        <v>n/a</v>
      </c>
      <c r="AT10" s="1126" t="str">
        <f t="shared" si="20"/>
        <v>n/a</v>
      </c>
      <c r="AU10" s="1127">
        <f t="shared" si="21"/>
        <v>4.5382903821878315</v>
      </c>
      <c r="AV10" s="1128">
        <f t="shared" si="22"/>
        <v>1.6636892544412196</v>
      </c>
    </row>
    <row r="11" spans="1:48" ht="11.25" customHeight="1" x14ac:dyDescent="0.2">
      <c r="A11" s="1002" t="s">
        <v>872</v>
      </c>
      <c r="B11" s="501" t="s">
        <v>873</v>
      </c>
      <c r="C11" s="627">
        <v>4.28</v>
      </c>
      <c r="D11" s="493">
        <v>3.59</v>
      </c>
      <c r="E11" s="504">
        <v>2.56</v>
      </c>
      <c r="F11" s="627">
        <v>2.2799999999999998</v>
      </c>
      <c r="G11" s="627">
        <v>2.02</v>
      </c>
      <c r="H11" s="627">
        <v>1.66</v>
      </c>
      <c r="I11" s="627">
        <v>1.6</v>
      </c>
      <c r="J11" s="956"/>
      <c r="K11" s="496">
        <v>0</v>
      </c>
      <c r="L11" s="631">
        <v>0</v>
      </c>
      <c r="M11" s="956"/>
      <c r="N11" s="497">
        <v>0</v>
      </c>
      <c r="O11" s="629">
        <v>0</v>
      </c>
      <c r="P11" s="629">
        <v>0</v>
      </c>
      <c r="Q11" s="629">
        <v>0</v>
      </c>
      <c r="R11" s="629">
        <v>0</v>
      </c>
      <c r="S11" s="629">
        <v>0</v>
      </c>
      <c r="T11" s="629">
        <v>0</v>
      </c>
      <c r="U11" s="629">
        <v>0</v>
      </c>
      <c r="V11" s="629">
        <v>0</v>
      </c>
      <c r="W11" s="629">
        <v>0</v>
      </c>
      <c r="X11" s="629">
        <v>0</v>
      </c>
      <c r="Y11" s="629">
        <v>0</v>
      </c>
      <c r="Z11" s="630">
        <f t="shared" si="0"/>
        <v>17.989999999999998</v>
      </c>
      <c r="AA11" s="1125">
        <f t="shared" si="1"/>
        <v>19.220055710306426</v>
      </c>
      <c r="AB11" s="1125">
        <f t="shared" si="2"/>
        <v>40.234375</v>
      </c>
      <c r="AC11" s="1126">
        <f t="shared" si="3"/>
        <v>12.28070175438598</v>
      </c>
      <c r="AD11" s="1126">
        <f t="shared" si="4"/>
        <v>12.871287128712861</v>
      </c>
      <c r="AE11" s="1126">
        <f t="shared" si="5"/>
        <v>21.68674698795181</v>
      </c>
      <c r="AF11" s="1126">
        <f t="shared" si="6"/>
        <v>3.7499999999999867</v>
      </c>
      <c r="AG11" s="1126" t="str">
        <f t="shared" si="7"/>
        <v>n/a</v>
      </c>
      <c r="AH11" s="1126" t="str">
        <f t="shared" si="8"/>
        <v>n/a</v>
      </c>
      <c r="AI11" s="1126" t="str">
        <f t="shared" si="9"/>
        <v>n/a</v>
      </c>
      <c r="AJ11" s="1126" t="str">
        <f t="shared" si="10"/>
        <v>n/a</v>
      </c>
      <c r="AK11" s="1126" t="str">
        <f t="shared" si="11"/>
        <v>n/a</v>
      </c>
      <c r="AL11" s="1126" t="str">
        <f t="shared" si="12"/>
        <v>n/a</v>
      </c>
      <c r="AM11" s="1126" t="str">
        <f t="shared" si="13"/>
        <v>n/a</v>
      </c>
      <c r="AN11" s="1126" t="str">
        <f t="shared" si="14"/>
        <v>n/a</v>
      </c>
      <c r="AO11" s="1126" t="str">
        <f t="shared" si="15"/>
        <v>n/a</v>
      </c>
      <c r="AP11" s="1126" t="str">
        <f t="shared" si="16"/>
        <v>n/a</v>
      </c>
      <c r="AQ11" s="1126" t="str">
        <f t="shared" si="17"/>
        <v>n/a</v>
      </c>
      <c r="AR11" s="1126" t="str">
        <f t="shared" si="18"/>
        <v>n/a</v>
      </c>
      <c r="AS11" s="1126" t="str">
        <f t="shared" si="19"/>
        <v>n/a</v>
      </c>
      <c r="AT11" s="1126" t="str">
        <f t="shared" si="20"/>
        <v>n/a</v>
      </c>
      <c r="AU11" s="1127">
        <f t="shared" si="21"/>
        <v>18.340527763559511</v>
      </c>
      <c r="AV11" s="1128">
        <f t="shared" si="22"/>
        <v>12.416351188025484</v>
      </c>
    </row>
    <row r="12" spans="1:48" ht="11.25" customHeight="1" x14ac:dyDescent="0.2">
      <c r="A12" s="886" t="s">
        <v>420</v>
      </c>
      <c r="B12" s="884" t="s">
        <v>421</v>
      </c>
      <c r="C12" s="627">
        <v>1.6</v>
      </c>
      <c r="D12" s="493">
        <v>1.54</v>
      </c>
      <c r="E12" s="632">
        <v>1.4750000000000001</v>
      </c>
      <c r="F12" s="627">
        <v>1.385</v>
      </c>
      <c r="G12" s="627">
        <v>1.21</v>
      </c>
      <c r="H12" s="627">
        <v>0.995</v>
      </c>
      <c r="I12" s="627">
        <v>0.86499999999999999</v>
      </c>
      <c r="J12" s="956"/>
      <c r="K12" s="627">
        <v>0.6</v>
      </c>
      <c r="L12" s="492">
        <v>0.46</v>
      </c>
      <c r="M12" s="956"/>
      <c r="N12" s="632">
        <v>0.34</v>
      </c>
      <c r="O12" s="633">
        <v>0.24</v>
      </c>
      <c r="P12" s="633">
        <v>0.16250000000000001</v>
      </c>
      <c r="Q12" s="633">
        <v>0.1125</v>
      </c>
      <c r="R12" s="633">
        <v>6.25E-2</v>
      </c>
      <c r="S12" s="633">
        <v>3.125E-2</v>
      </c>
      <c r="T12" s="629">
        <v>2.5000000000000001E-2</v>
      </c>
      <c r="U12" s="629">
        <v>2.5000000000000001E-2</v>
      </c>
      <c r="V12" s="629">
        <v>2.5000000000000001E-2</v>
      </c>
      <c r="W12" s="629">
        <v>6.2500000000000003E-3</v>
      </c>
      <c r="X12" s="629">
        <v>0</v>
      </c>
      <c r="Y12" s="629">
        <v>0</v>
      </c>
      <c r="Z12" s="630">
        <f t="shared" si="0"/>
        <v>11.160000000000002</v>
      </c>
      <c r="AA12" s="1125">
        <f t="shared" si="1"/>
        <v>3.8961038961039085</v>
      </c>
      <c r="AB12" s="1125">
        <f t="shared" si="2"/>
        <v>4.4067796610169463</v>
      </c>
      <c r="AC12" s="1126">
        <f t="shared" si="3"/>
        <v>6.498194945848379</v>
      </c>
      <c r="AD12" s="1126">
        <f t="shared" si="4"/>
        <v>14.462809917355379</v>
      </c>
      <c r="AE12" s="1126">
        <f t="shared" si="5"/>
        <v>21.608040201005018</v>
      </c>
      <c r="AF12" s="1126">
        <f t="shared" si="6"/>
        <v>15.02890173410405</v>
      </c>
      <c r="AG12" s="1126">
        <f t="shared" si="7"/>
        <v>44.166666666666664</v>
      </c>
      <c r="AH12" s="1126">
        <f t="shared" si="8"/>
        <v>30.434782608695631</v>
      </c>
      <c r="AI12" s="1126">
        <f t="shared" si="9"/>
        <v>35.294117647058812</v>
      </c>
      <c r="AJ12" s="1126">
        <f t="shared" si="10"/>
        <v>41.666666666666671</v>
      </c>
      <c r="AK12" s="1126">
        <f t="shared" si="11"/>
        <v>47.692307692307679</v>
      </c>
      <c r="AL12" s="1126">
        <f t="shared" si="12"/>
        <v>44.444444444444443</v>
      </c>
      <c r="AM12" s="1126">
        <f t="shared" si="13"/>
        <v>80</v>
      </c>
      <c r="AN12" s="1126">
        <f t="shared" si="14"/>
        <v>100</v>
      </c>
      <c r="AO12" s="1126">
        <f t="shared" si="15"/>
        <v>25</v>
      </c>
      <c r="AP12" s="1126">
        <f t="shared" si="16"/>
        <v>0</v>
      </c>
      <c r="AQ12" s="1126">
        <f t="shared" si="17"/>
        <v>0</v>
      </c>
      <c r="AR12" s="1126">
        <f t="shared" si="18"/>
        <v>300</v>
      </c>
      <c r="AS12" s="1126" t="str">
        <f t="shared" si="19"/>
        <v>n/a</v>
      </c>
      <c r="AT12" s="1126" t="str">
        <f t="shared" si="20"/>
        <v>n/a</v>
      </c>
      <c r="AU12" s="1127">
        <f t="shared" si="21"/>
        <v>45.255545337848531</v>
      </c>
      <c r="AV12" s="1128">
        <f t="shared" si="22"/>
        <v>69.132114042638278</v>
      </c>
    </row>
    <row r="13" spans="1:48" ht="11.25" customHeight="1" x14ac:dyDescent="0.2">
      <c r="A13" s="494" t="s">
        <v>113</v>
      </c>
      <c r="B13" s="884" t="s">
        <v>114</v>
      </c>
      <c r="C13" s="627">
        <v>0.72</v>
      </c>
      <c r="D13" s="493">
        <v>0.7</v>
      </c>
      <c r="E13" s="632">
        <v>0.68</v>
      </c>
      <c r="F13" s="627">
        <v>0.66</v>
      </c>
      <c r="G13" s="627">
        <v>0.64</v>
      </c>
      <c r="H13" s="627">
        <v>0.62</v>
      </c>
      <c r="I13" s="627">
        <v>0.6</v>
      </c>
      <c r="J13" s="956" t="s">
        <v>90</v>
      </c>
      <c r="K13" s="627">
        <v>0.57999999999999996</v>
      </c>
      <c r="L13" s="492">
        <v>0.56000000000000005</v>
      </c>
      <c r="M13" s="956"/>
      <c r="N13" s="632">
        <v>0.54</v>
      </c>
      <c r="O13" s="633">
        <v>0.52</v>
      </c>
      <c r="P13" s="633">
        <v>0.5</v>
      </c>
      <c r="Q13" s="633">
        <v>0.48</v>
      </c>
      <c r="R13" s="633">
        <v>0.44</v>
      </c>
      <c r="S13" s="633">
        <v>0.42</v>
      </c>
      <c r="T13" s="633">
        <v>0.4</v>
      </c>
      <c r="U13" s="633">
        <v>0.38</v>
      </c>
      <c r="V13" s="633">
        <v>0.36</v>
      </c>
      <c r="W13" s="633">
        <v>0.33</v>
      </c>
      <c r="X13" s="633">
        <v>0.31</v>
      </c>
      <c r="Y13" s="633">
        <v>0.28000000000000003</v>
      </c>
      <c r="Z13" s="630">
        <f t="shared" si="0"/>
        <v>10.72</v>
      </c>
      <c r="AA13" s="1125">
        <f t="shared" si="1"/>
        <v>2.8571428571428692</v>
      </c>
      <c r="AB13" s="1125">
        <f t="shared" si="2"/>
        <v>2.9411764705882248</v>
      </c>
      <c r="AC13" s="1126">
        <f t="shared" si="3"/>
        <v>3.0303030303030276</v>
      </c>
      <c r="AD13" s="1126">
        <f t="shared" si="4"/>
        <v>3.125</v>
      </c>
      <c r="AE13" s="1126">
        <f t="shared" si="5"/>
        <v>3.2258064516129004</v>
      </c>
      <c r="AF13" s="1126">
        <f t="shared" si="6"/>
        <v>3.3333333333333437</v>
      </c>
      <c r="AG13" s="1126">
        <f t="shared" si="7"/>
        <v>3.4482758620689724</v>
      </c>
      <c r="AH13" s="1126">
        <f t="shared" si="8"/>
        <v>3.5714285714285587</v>
      </c>
      <c r="AI13" s="1126">
        <f t="shared" si="9"/>
        <v>3.7037037037036979</v>
      </c>
      <c r="AJ13" s="1126">
        <f t="shared" si="10"/>
        <v>3.8461538461538547</v>
      </c>
      <c r="AK13" s="1126">
        <f t="shared" si="11"/>
        <v>4.0000000000000036</v>
      </c>
      <c r="AL13" s="1126">
        <f t="shared" si="12"/>
        <v>4.1666666666666741</v>
      </c>
      <c r="AM13" s="1126">
        <f t="shared" si="13"/>
        <v>9.0909090909090828</v>
      </c>
      <c r="AN13" s="1126">
        <f t="shared" si="14"/>
        <v>4.7619047619047672</v>
      </c>
      <c r="AO13" s="1126">
        <f t="shared" si="15"/>
        <v>4.9999999999999822</v>
      </c>
      <c r="AP13" s="1126">
        <f t="shared" si="16"/>
        <v>5.2631578947368363</v>
      </c>
      <c r="AQ13" s="1126">
        <f t="shared" si="17"/>
        <v>5.555555555555558</v>
      </c>
      <c r="AR13" s="1126">
        <f t="shared" si="18"/>
        <v>9.0909090909090828</v>
      </c>
      <c r="AS13" s="1126">
        <f t="shared" si="19"/>
        <v>6.4516129032258229</v>
      </c>
      <c r="AT13" s="1126">
        <f t="shared" si="20"/>
        <v>10.714285714285698</v>
      </c>
      <c r="AU13" s="1127">
        <f t="shared" si="21"/>
        <v>4.8588662902264463</v>
      </c>
      <c r="AV13" s="1128">
        <f t="shared" si="22"/>
        <v>2.289263739181628</v>
      </c>
    </row>
    <row r="14" spans="1:48" ht="11.25" customHeight="1" x14ac:dyDescent="0.2">
      <c r="A14" s="886" t="s">
        <v>943</v>
      </c>
      <c r="B14" s="884" t="s">
        <v>944</v>
      </c>
      <c r="C14" s="627">
        <v>1.1399999999999999</v>
      </c>
      <c r="D14" s="493">
        <v>0.98</v>
      </c>
      <c r="E14" s="632">
        <v>0.72</v>
      </c>
      <c r="F14" s="627">
        <v>0.62</v>
      </c>
      <c r="G14" s="627">
        <v>0.57999999999999996</v>
      </c>
      <c r="H14" s="496">
        <v>0.52</v>
      </c>
      <c r="I14" s="627">
        <v>0.5</v>
      </c>
      <c r="J14" s="956"/>
      <c r="K14" s="627">
        <v>0.28499999999999998</v>
      </c>
      <c r="L14" s="631">
        <v>0</v>
      </c>
      <c r="M14" s="956"/>
      <c r="N14" s="497">
        <v>0</v>
      </c>
      <c r="O14" s="629">
        <v>0</v>
      </c>
      <c r="P14" s="629">
        <v>2.1</v>
      </c>
      <c r="Q14" s="629">
        <v>2.46</v>
      </c>
      <c r="R14" s="633">
        <v>2.57</v>
      </c>
      <c r="S14" s="633">
        <v>2.2400000000000002</v>
      </c>
      <c r="T14" s="633">
        <v>0.78</v>
      </c>
      <c r="U14" s="629">
        <v>0</v>
      </c>
      <c r="V14" s="629">
        <v>0</v>
      </c>
      <c r="W14" s="629">
        <v>0</v>
      </c>
      <c r="X14" s="629">
        <v>0</v>
      </c>
      <c r="Y14" s="629">
        <v>0</v>
      </c>
      <c r="Z14" s="630">
        <f t="shared" si="0"/>
        <v>15.495000000000001</v>
      </c>
      <c r="AA14" s="1125">
        <f t="shared" si="1"/>
        <v>16.326530612244895</v>
      </c>
      <c r="AB14" s="1125">
        <f t="shared" si="2"/>
        <v>36.111111111111114</v>
      </c>
      <c r="AC14" s="1126">
        <f t="shared" si="3"/>
        <v>16.129032258064502</v>
      </c>
      <c r="AD14" s="1126">
        <f t="shared" si="4"/>
        <v>6.8965517241379448</v>
      </c>
      <c r="AE14" s="1126">
        <f t="shared" si="5"/>
        <v>11.538461538461519</v>
      </c>
      <c r="AF14" s="1126">
        <f t="shared" si="6"/>
        <v>4.0000000000000036</v>
      </c>
      <c r="AG14" s="1126">
        <f t="shared" si="7"/>
        <v>75.438596491228083</v>
      </c>
      <c r="AH14" s="1126" t="str">
        <f t="shared" si="8"/>
        <v>n/a</v>
      </c>
      <c r="AI14" s="1126" t="str">
        <f t="shared" si="9"/>
        <v>n/a</v>
      </c>
      <c r="AJ14" s="1126" t="str">
        <f t="shared" si="10"/>
        <v>n/a</v>
      </c>
      <c r="AK14" s="1126">
        <f t="shared" si="11"/>
        <v>-100</v>
      </c>
      <c r="AL14" s="1126">
        <f t="shared" si="12"/>
        <v>-14.634146341463406</v>
      </c>
      <c r="AM14" s="1126">
        <f t="shared" si="13"/>
        <v>-4.2801556420233418</v>
      </c>
      <c r="AN14" s="1126">
        <f t="shared" si="14"/>
        <v>14.732142857142838</v>
      </c>
      <c r="AO14" s="1126">
        <f t="shared" si="15"/>
        <v>187.17948717948718</v>
      </c>
      <c r="AP14" s="1126" t="str">
        <f t="shared" si="16"/>
        <v>n/a</v>
      </c>
      <c r="AQ14" s="1126" t="str">
        <f t="shared" si="17"/>
        <v>n/a</v>
      </c>
      <c r="AR14" s="1126" t="str">
        <f t="shared" si="18"/>
        <v>n/a</v>
      </c>
      <c r="AS14" s="1126" t="str">
        <f t="shared" si="19"/>
        <v>n/a</v>
      </c>
      <c r="AT14" s="1126" t="str">
        <f t="shared" si="20"/>
        <v>n/a</v>
      </c>
      <c r="AU14" s="1127">
        <f t="shared" si="21"/>
        <v>20.786467649032609</v>
      </c>
      <c r="AV14" s="1128">
        <f t="shared" si="22"/>
        <v>66.070995952376791</v>
      </c>
    </row>
    <row r="15" spans="1:48" ht="11.25" customHeight="1" x14ac:dyDescent="0.2">
      <c r="A15" s="498" t="s">
        <v>1861</v>
      </c>
      <c r="B15" s="869" t="s">
        <v>1862</v>
      </c>
      <c r="C15" s="627">
        <v>1.28</v>
      </c>
      <c r="D15" s="493">
        <v>1.1200000000000001</v>
      </c>
      <c r="E15" s="487">
        <v>1.06</v>
      </c>
      <c r="F15" s="627">
        <v>1.04</v>
      </c>
      <c r="G15" s="627">
        <v>0.96</v>
      </c>
      <c r="H15" s="627">
        <v>0.88</v>
      </c>
      <c r="I15" s="533">
        <v>0.56000000000000005</v>
      </c>
      <c r="J15" s="956"/>
      <c r="K15" s="627">
        <v>0.96439999999999992</v>
      </c>
      <c r="L15" s="492">
        <v>0.90201000000000009</v>
      </c>
      <c r="M15" s="956"/>
      <c r="N15" s="632">
        <v>0.82524999999999993</v>
      </c>
      <c r="O15" s="633">
        <v>0.7484900000000001</v>
      </c>
      <c r="P15" s="633">
        <v>0.6741299999999999</v>
      </c>
      <c r="Q15" s="633">
        <v>0.60936000000000001</v>
      </c>
      <c r="R15" s="633">
        <v>0.55657000000000001</v>
      </c>
      <c r="S15" s="633">
        <v>0.52060000000000006</v>
      </c>
      <c r="T15" s="633">
        <v>0.49095999999999995</v>
      </c>
      <c r="U15" s="633">
        <v>0.43991999999999998</v>
      </c>
      <c r="V15" s="633">
        <v>0.41074000000000005</v>
      </c>
      <c r="W15" s="633">
        <v>0.36809999999999998</v>
      </c>
      <c r="X15" s="633">
        <v>0.33218000000000003</v>
      </c>
      <c r="Y15" s="633">
        <v>0.29627000000000003</v>
      </c>
      <c r="Z15" s="630">
        <f t="shared" si="0"/>
        <v>15.038980000000002</v>
      </c>
      <c r="AA15" s="1125">
        <f t="shared" si="1"/>
        <v>14.285714285714279</v>
      </c>
      <c r="AB15" s="1125">
        <f t="shared" si="2"/>
        <v>5.6603773584905648</v>
      </c>
      <c r="AC15" s="1126">
        <f t="shared" si="3"/>
        <v>1.9230769230769162</v>
      </c>
      <c r="AD15" s="1126">
        <f t="shared" si="4"/>
        <v>8.3333333333333481</v>
      </c>
      <c r="AE15" s="1126">
        <f t="shared" si="5"/>
        <v>9.0909090909090828</v>
      </c>
      <c r="AF15" s="1126">
        <f t="shared" si="6"/>
        <v>57.142857142857139</v>
      </c>
      <c r="AG15" s="1126">
        <f t="shared" si="7"/>
        <v>-41.932807963500608</v>
      </c>
      <c r="AH15" s="1126">
        <f t="shared" si="8"/>
        <v>6.9167747585946682</v>
      </c>
      <c r="AI15" s="1126">
        <f t="shared" si="9"/>
        <v>9.3014238109663907</v>
      </c>
      <c r="AJ15" s="1126">
        <f t="shared" si="10"/>
        <v>10.255314032251572</v>
      </c>
      <c r="AK15" s="1126">
        <f t="shared" si="11"/>
        <v>11.030513402459508</v>
      </c>
      <c r="AL15" s="1126">
        <f t="shared" si="12"/>
        <v>10.629184718393049</v>
      </c>
      <c r="AM15" s="1126">
        <f t="shared" si="13"/>
        <v>9.4848806080097816</v>
      </c>
      <c r="AN15" s="1126">
        <f t="shared" si="14"/>
        <v>6.9093353822512471</v>
      </c>
      <c r="AO15" s="1126">
        <f t="shared" si="15"/>
        <v>6.037151702786403</v>
      </c>
      <c r="AP15" s="1126">
        <f t="shared" si="16"/>
        <v>11.602109474449884</v>
      </c>
      <c r="AQ15" s="1126">
        <f t="shared" si="17"/>
        <v>7.104250864293693</v>
      </c>
      <c r="AR15" s="1126">
        <f t="shared" si="18"/>
        <v>11.583808747622948</v>
      </c>
      <c r="AS15" s="1126">
        <f t="shared" si="19"/>
        <v>10.81341441387198</v>
      </c>
      <c r="AT15" s="1126">
        <f t="shared" si="20"/>
        <v>12.120700712188203</v>
      </c>
      <c r="AU15" s="1127">
        <f t="shared" si="21"/>
        <v>8.9146161399510042</v>
      </c>
      <c r="AV15" s="1128">
        <f t="shared" si="22"/>
        <v>16.315319810981766</v>
      </c>
    </row>
    <row r="16" spans="1:48" ht="11.25" customHeight="1" x14ac:dyDescent="0.2">
      <c r="A16" s="634" t="s">
        <v>905</v>
      </c>
      <c r="B16" s="501" t="s">
        <v>906</v>
      </c>
      <c r="C16" s="627">
        <v>1.87</v>
      </c>
      <c r="D16" s="493">
        <v>1.82</v>
      </c>
      <c r="E16" s="504">
        <v>1.74</v>
      </c>
      <c r="F16" s="507">
        <v>1.66</v>
      </c>
      <c r="G16" s="507">
        <v>1.58</v>
      </c>
      <c r="H16" s="507">
        <v>1.5</v>
      </c>
      <c r="I16" s="507">
        <v>1.4175</v>
      </c>
      <c r="J16" s="1053"/>
      <c r="K16" s="506">
        <v>1.35</v>
      </c>
      <c r="L16" s="508">
        <v>1.35</v>
      </c>
      <c r="M16" s="1053"/>
      <c r="N16" s="523">
        <v>1.35</v>
      </c>
      <c r="O16" s="510">
        <v>1.35</v>
      </c>
      <c r="P16" s="510">
        <v>1.35</v>
      </c>
      <c r="Q16" s="510">
        <v>1.35</v>
      </c>
      <c r="R16" s="510">
        <v>1.35</v>
      </c>
      <c r="S16" s="509">
        <v>1.35</v>
      </c>
      <c r="T16" s="509">
        <v>0.1651</v>
      </c>
      <c r="U16" s="510">
        <v>0</v>
      </c>
      <c r="V16" s="510">
        <v>0</v>
      </c>
      <c r="W16" s="510">
        <v>0</v>
      </c>
      <c r="X16" s="510">
        <v>0</v>
      </c>
      <c r="Y16" s="510">
        <v>0</v>
      </c>
      <c r="Z16" s="630">
        <f t="shared" si="0"/>
        <v>22.552600000000005</v>
      </c>
      <c r="AA16" s="1125">
        <f t="shared" si="1"/>
        <v>2.7472527472527597</v>
      </c>
      <c r="AB16" s="1125">
        <f t="shared" si="2"/>
        <v>4.5977011494252817</v>
      </c>
      <c r="AC16" s="1126">
        <f t="shared" si="3"/>
        <v>4.8192771084337505</v>
      </c>
      <c r="AD16" s="1126">
        <f t="shared" si="4"/>
        <v>5.0632911392404889</v>
      </c>
      <c r="AE16" s="1126">
        <f t="shared" si="5"/>
        <v>5.3333333333333455</v>
      </c>
      <c r="AF16" s="1126">
        <f t="shared" si="6"/>
        <v>5.8201058201058142</v>
      </c>
      <c r="AG16" s="1126">
        <f t="shared" si="7"/>
        <v>4.9999999999999822</v>
      </c>
      <c r="AH16" s="1126">
        <f t="shared" si="8"/>
        <v>0</v>
      </c>
      <c r="AI16" s="1126">
        <f t="shared" si="9"/>
        <v>0</v>
      </c>
      <c r="AJ16" s="1126">
        <f t="shared" si="10"/>
        <v>0</v>
      </c>
      <c r="AK16" s="1126">
        <f t="shared" si="11"/>
        <v>0</v>
      </c>
      <c r="AL16" s="1126">
        <f t="shared" si="12"/>
        <v>0</v>
      </c>
      <c r="AM16" s="1126">
        <f t="shared" si="13"/>
        <v>0</v>
      </c>
      <c r="AN16" s="1126">
        <f t="shared" si="14"/>
        <v>0</v>
      </c>
      <c r="AO16" s="1126">
        <f t="shared" si="15"/>
        <v>717.68625075711691</v>
      </c>
      <c r="AP16" s="1126" t="str">
        <f t="shared" si="16"/>
        <v>n/a</v>
      </c>
      <c r="AQ16" s="1126" t="str">
        <f t="shared" si="17"/>
        <v>n/a</v>
      </c>
      <c r="AR16" s="1126" t="str">
        <f t="shared" si="18"/>
        <v>n/a</v>
      </c>
      <c r="AS16" s="1126" t="str">
        <f t="shared" si="19"/>
        <v>n/a</v>
      </c>
      <c r="AT16" s="1126" t="str">
        <f t="shared" si="20"/>
        <v>n/a</v>
      </c>
      <c r="AU16" s="1127">
        <f t="shared" si="21"/>
        <v>50.071147470327219</v>
      </c>
      <c r="AV16" s="1128">
        <f t="shared" si="22"/>
        <v>184.70664464604511</v>
      </c>
    </row>
    <row r="17" spans="1:48" ht="11.25" customHeight="1" x14ac:dyDescent="0.2">
      <c r="A17" s="886" t="s">
        <v>398</v>
      </c>
      <c r="B17" s="491" t="s">
        <v>399</v>
      </c>
      <c r="C17" s="627">
        <v>2.99</v>
      </c>
      <c r="D17" s="493">
        <v>2.79</v>
      </c>
      <c r="E17" s="632">
        <v>2.66</v>
      </c>
      <c r="F17" s="627">
        <v>2.31</v>
      </c>
      <c r="G17" s="627">
        <v>2.12</v>
      </c>
      <c r="H17" s="627">
        <v>1.95</v>
      </c>
      <c r="I17" s="627">
        <v>1.74</v>
      </c>
      <c r="J17" s="956"/>
      <c r="K17" s="627">
        <v>1.4850000000000001</v>
      </c>
      <c r="L17" s="492">
        <v>1.125</v>
      </c>
      <c r="M17" s="956"/>
      <c r="N17" s="632">
        <v>0.82499999999999996</v>
      </c>
      <c r="O17" s="633">
        <v>0.75</v>
      </c>
      <c r="P17" s="633">
        <v>0.5</v>
      </c>
      <c r="Q17" s="633">
        <v>0.42</v>
      </c>
      <c r="R17" s="633">
        <v>0.35</v>
      </c>
      <c r="S17" s="633">
        <v>0.3</v>
      </c>
      <c r="T17" s="629">
        <v>0</v>
      </c>
      <c r="U17" s="629">
        <v>0</v>
      </c>
      <c r="V17" s="629">
        <v>0</v>
      </c>
      <c r="W17" s="629">
        <v>0</v>
      </c>
      <c r="X17" s="629">
        <v>0</v>
      </c>
      <c r="Y17" s="629">
        <v>0</v>
      </c>
      <c r="Z17" s="630">
        <f t="shared" si="0"/>
        <v>22.315000000000001</v>
      </c>
      <c r="AA17" s="1125">
        <f t="shared" si="1"/>
        <v>7.1684587813620082</v>
      </c>
      <c r="AB17" s="1125">
        <f t="shared" si="2"/>
        <v>4.8872180451127845</v>
      </c>
      <c r="AC17" s="1126">
        <f t="shared" si="3"/>
        <v>15.151515151515159</v>
      </c>
      <c r="AD17" s="1126">
        <f t="shared" si="4"/>
        <v>8.9622641509433887</v>
      </c>
      <c r="AE17" s="1126">
        <f t="shared" si="5"/>
        <v>8.7179487179487314</v>
      </c>
      <c r="AF17" s="1126">
        <f t="shared" si="6"/>
        <v>12.06896551724137</v>
      </c>
      <c r="AG17" s="1126">
        <f t="shared" si="7"/>
        <v>17.171717171717169</v>
      </c>
      <c r="AH17" s="1126">
        <f t="shared" si="8"/>
        <v>32.000000000000007</v>
      </c>
      <c r="AI17" s="1126">
        <f t="shared" si="9"/>
        <v>36.363636363636374</v>
      </c>
      <c r="AJ17" s="1126">
        <f t="shared" si="10"/>
        <v>9.9999999999999858</v>
      </c>
      <c r="AK17" s="1126">
        <f t="shared" si="11"/>
        <v>50</v>
      </c>
      <c r="AL17" s="1126">
        <f t="shared" si="12"/>
        <v>19.047619047619047</v>
      </c>
      <c r="AM17" s="1126">
        <f t="shared" si="13"/>
        <v>19.999999999999996</v>
      </c>
      <c r="AN17" s="1126">
        <f t="shared" si="14"/>
        <v>16.666666666666675</v>
      </c>
      <c r="AO17" s="1126" t="str">
        <f t="shared" si="15"/>
        <v>n/a</v>
      </c>
      <c r="AP17" s="1126" t="str">
        <f t="shared" si="16"/>
        <v>n/a</v>
      </c>
      <c r="AQ17" s="1126" t="str">
        <f t="shared" si="17"/>
        <v>n/a</v>
      </c>
      <c r="AR17" s="1126" t="str">
        <f t="shared" si="18"/>
        <v>n/a</v>
      </c>
      <c r="AS17" s="1126" t="str">
        <f t="shared" si="19"/>
        <v>n/a</v>
      </c>
      <c r="AT17" s="1126" t="str">
        <f t="shared" si="20"/>
        <v>n/a</v>
      </c>
      <c r="AU17" s="1127">
        <f t="shared" si="21"/>
        <v>18.443286400983052</v>
      </c>
      <c r="AV17" s="1128">
        <f t="shared" si="22"/>
        <v>12.789505775425049</v>
      </c>
    </row>
    <row r="18" spans="1:48" ht="11.25" customHeight="1" x14ac:dyDescent="0.2">
      <c r="A18" s="886" t="s">
        <v>401</v>
      </c>
      <c r="B18" s="491" t="s">
        <v>402</v>
      </c>
      <c r="C18" s="627">
        <v>0.48</v>
      </c>
      <c r="D18" s="493">
        <v>0.44</v>
      </c>
      <c r="E18" s="632">
        <v>0.42000000000000004</v>
      </c>
      <c r="F18" s="627">
        <v>0.4</v>
      </c>
      <c r="G18" s="627">
        <v>0.36</v>
      </c>
      <c r="H18" s="627">
        <v>0.33</v>
      </c>
      <c r="I18" s="627">
        <v>0.3</v>
      </c>
      <c r="J18" s="956" t="s">
        <v>90</v>
      </c>
      <c r="K18" s="496">
        <v>0.28000000000000003</v>
      </c>
      <c r="L18" s="492">
        <v>0.25</v>
      </c>
      <c r="M18" s="956"/>
      <c r="N18" s="632">
        <v>0.21</v>
      </c>
      <c r="O18" s="629">
        <v>0.2</v>
      </c>
      <c r="P18" s="633">
        <v>0.17</v>
      </c>
      <c r="Q18" s="633">
        <v>0.15</v>
      </c>
      <c r="R18" s="629">
        <v>0.12</v>
      </c>
      <c r="S18" s="633">
        <v>0.1</v>
      </c>
      <c r="T18" s="633">
        <v>0.04</v>
      </c>
      <c r="U18" s="629">
        <v>0</v>
      </c>
      <c r="V18" s="629">
        <v>0</v>
      </c>
      <c r="W18" s="629">
        <v>0</v>
      </c>
      <c r="X18" s="629">
        <v>0</v>
      </c>
      <c r="Y18" s="629">
        <v>0</v>
      </c>
      <c r="Z18" s="630">
        <f t="shared" si="0"/>
        <v>4.2499999999999991</v>
      </c>
      <c r="AA18" s="1125">
        <f t="shared" si="1"/>
        <v>9.0909090909090828</v>
      </c>
      <c r="AB18" s="1125">
        <f t="shared" si="2"/>
        <v>4.761904761904745</v>
      </c>
      <c r="AC18" s="1126">
        <f t="shared" si="3"/>
        <v>5.0000000000000044</v>
      </c>
      <c r="AD18" s="1126">
        <f t="shared" si="4"/>
        <v>11.111111111111116</v>
      </c>
      <c r="AE18" s="1126">
        <f t="shared" si="5"/>
        <v>9.0909090909090828</v>
      </c>
      <c r="AF18" s="1126">
        <f t="shared" si="6"/>
        <v>10.000000000000009</v>
      </c>
      <c r="AG18" s="1126">
        <f t="shared" si="7"/>
        <v>7.1428571428571397</v>
      </c>
      <c r="AH18" s="1126">
        <f t="shared" si="8"/>
        <v>12.000000000000011</v>
      </c>
      <c r="AI18" s="1126">
        <f t="shared" si="9"/>
        <v>19.047619047619047</v>
      </c>
      <c r="AJ18" s="1126">
        <f t="shared" si="10"/>
        <v>4.9999999999999822</v>
      </c>
      <c r="AK18" s="1126">
        <f t="shared" si="11"/>
        <v>17.647058823529417</v>
      </c>
      <c r="AL18" s="1126">
        <f t="shared" si="12"/>
        <v>13.333333333333353</v>
      </c>
      <c r="AM18" s="1126">
        <f t="shared" si="13"/>
        <v>25</v>
      </c>
      <c r="AN18" s="1126">
        <f t="shared" si="14"/>
        <v>19.999999999999996</v>
      </c>
      <c r="AO18" s="1126">
        <f t="shared" si="15"/>
        <v>150</v>
      </c>
      <c r="AP18" s="1126" t="str">
        <f t="shared" si="16"/>
        <v>n/a</v>
      </c>
      <c r="AQ18" s="1126" t="str">
        <f t="shared" si="17"/>
        <v>n/a</v>
      </c>
      <c r="AR18" s="1126" t="str">
        <f t="shared" si="18"/>
        <v>n/a</v>
      </c>
      <c r="AS18" s="1126" t="str">
        <f t="shared" si="19"/>
        <v>n/a</v>
      </c>
      <c r="AT18" s="1126" t="str">
        <f t="shared" si="20"/>
        <v>n/a</v>
      </c>
      <c r="AU18" s="1127">
        <f t="shared" si="21"/>
        <v>21.215046826811534</v>
      </c>
      <c r="AV18" s="1128">
        <f t="shared" si="22"/>
        <v>36.136919455011196</v>
      </c>
    </row>
    <row r="19" spans="1:48" ht="11.25" customHeight="1" x14ac:dyDescent="0.2">
      <c r="A19" s="494" t="s">
        <v>884</v>
      </c>
      <c r="B19" s="884" t="s">
        <v>885</v>
      </c>
      <c r="C19" s="627">
        <v>2.2400000000000002</v>
      </c>
      <c r="D19" s="493">
        <v>2.12</v>
      </c>
      <c r="E19" s="632">
        <v>2.02</v>
      </c>
      <c r="F19" s="627">
        <v>1.92</v>
      </c>
      <c r="G19" s="627">
        <v>1.83</v>
      </c>
      <c r="H19" s="627">
        <v>1.7</v>
      </c>
      <c r="I19" s="627">
        <v>1.63</v>
      </c>
      <c r="J19" s="956"/>
      <c r="K19" s="496">
        <v>1.6</v>
      </c>
      <c r="L19" s="631">
        <v>1.71</v>
      </c>
      <c r="M19" s="956"/>
      <c r="N19" s="497">
        <v>2.04</v>
      </c>
      <c r="O19" s="633">
        <v>2.0099999999999998</v>
      </c>
      <c r="P19" s="633">
        <v>2</v>
      </c>
      <c r="Q19" s="629">
        <v>1.96</v>
      </c>
      <c r="R19" s="629">
        <v>1.96</v>
      </c>
      <c r="S19" s="633">
        <v>1.96</v>
      </c>
      <c r="T19" s="633">
        <v>1.9450000000000001</v>
      </c>
      <c r="U19" s="633">
        <v>1.91</v>
      </c>
      <c r="V19" s="629">
        <v>1.84</v>
      </c>
      <c r="W19" s="629">
        <v>1.84</v>
      </c>
      <c r="X19" s="629">
        <v>1.84</v>
      </c>
      <c r="Y19" s="629">
        <v>1.84</v>
      </c>
      <c r="Z19" s="630">
        <f t="shared" si="0"/>
        <v>39.915000000000013</v>
      </c>
      <c r="AA19" s="1125">
        <f t="shared" si="1"/>
        <v>5.6603773584905648</v>
      </c>
      <c r="AB19" s="1125">
        <f t="shared" si="2"/>
        <v>4.9504950495049549</v>
      </c>
      <c r="AC19" s="1126">
        <f t="shared" si="3"/>
        <v>5.2083333333333481</v>
      </c>
      <c r="AD19" s="1126">
        <f t="shared" si="4"/>
        <v>4.9180327868852292</v>
      </c>
      <c r="AE19" s="1126">
        <f t="shared" si="5"/>
        <v>7.647058823529429</v>
      </c>
      <c r="AF19" s="1126">
        <f t="shared" si="6"/>
        <v>4.2944785276073594</v>
      </c>
      <c r="AG19" s="1126">
        <f t="shared" si="7"/>
        <v>1.8749999999999822</v>
      </c>
      <c r="AH19" s="1126">
        <f t="shared" si="8"/>
        <v>-6.4327485380116904</v>
      </c>
      <c r="AI19" s="1126">
        <f t="shared" si="9"/>
        <v>-16.176470588235293</v>
      </c>
      <c r="AJ19" s="1126">
        <f t="shared" si="10"/>
        <v>1.4925373134328401</v>
      </c>
      <c r="AK19" s="1126">
        <f t="shared" si="11"/>
        <v>0.49999999999998934</v>
      </c>
      <c r="AL19" s="1126">
        <f t="shared" si="12"/>
        <v>2.0408163265306145</v>
      </c>
      <c r="AM19" s="1126">
        <f t="shared" si="13"/>
        <v>0</v>
      </c>
      <c r="AN19" s="1126">
        <f t="shared" si="14"/>
        <v>0</v>
      </c>
      <c r="AO19" s="1126">
        <f t="shared" si="15"/>
        <v>0.77120822622107621</v>
      </c>
      <c r="AP19" s="1126">
        <f t="shared" si="16"/>
        <v>1.832460732984309</v>
      </c>
      <c r="AQ19" s="1126">
        <f t="shared" si="17"/>
        <v>3.8043478260869401</v>
      </c>
      <c r="AR19" s="1126">
        <f t="shared" si="18"/>
        <v>0</v>
      </c>
      <c r="AS19" s="1126">
        <f t="shared" si="19"/>
        <v>0</v>
      </c>
      <c r="AT19" s="1126">
        <f t="shared" si="20"/>
        <v>0</v>
      </c>
      <c r="AU19" s="1127">
        <f t="shared" si="21"/>
        <v>1.1192963589179825</v>
      </c>
      <c r="AV19" s="1128">
        <f t="shared" si="22"/>
        <v>5.0854127740992414</v>
      </c>
    </row>
    <row r="20" spans="1:48" ht="11.25" customHeight="1" x14ac:dyDescent="0.2">
      <c r="A20" s="477" t="s">
        <v>426</v>
      </c>
      <c r="B20" s="869" t="s">
        <v>427</v>
      </c>
      <c r="C20" s="627">
        <v>2.16</v>
      </c>
      <c r="D20" s="493">
        <v>1.92</v>
      </c>
      <c r="E20" s="487">
        <v>1.8</v>
      </c>
      <c r="F20" s="484">
        <v>1.68</v>
      </c>
      <c r="G20" s="484">
        <v>1.6</v>
      </c>
      <c r="H20" s="484">
        <v>1.48</v>
      </c>
      <c r="I20" s="484">
        <v>1.36</v>
      </c>
      <c r="J20" s="1032"/>
      <c r="K20" s="484">
        <v>1.2</v>
      </c>
      <c r="L20" s="482">
        <v>0.97</v>
      </c>
      <c r="M20" s="1032"/>
      <c r="N20" s="487">
        <v>0.86</v>
      </c>
      <c r="O20" s="488">
        <v>0.8</v>
      </c>
      <c r="P20" s="489">
        <v>0.78</v>
      </c>
      <c r="Q20" s="489">
        <v>0.72</v>
      </c>
      <c r="R20" s="489">
        <v>0.6</v>
      </c>
      <c r="S20" s="489">
        <v>0.36</v>
      </c>
      <c r="T20" s="489">
        <v>0.22</v>
      </c>
      <c r="U20" s="489">
        <v>0.04</v>
      </c>
      <c r="V20" s="488">
        <v>0</v>
      </c>
      <c r="W20" s="488">
        <v>0</v>
      </c>
      <c r="X20" s="488">
        <v>0</v>
      </c>
      <c r="Y20" s="488">
        <v>0</v>
      </c>
      <c r="Z20" s="630">
        <f t="shared" si="0"/>
        <v>18.549999999999997</v>
      </c>
      <c r="AA20" s="1125">
        <f t="shared" si="1"/>
        <v>12.500000000000021</v>
      </c>
      <c r="AB20" s="1125">
        <f t="shared" si="2"/>
        <v>6.6666666666666652</v>
      </c>
      <c r="AC20" s="1126">
        <f t="shared" si="3"/>
        <v>7.1428571428571397</v>
      </c>
      <c r="AD20" s="1126">
        <f t="shared" si="4"/>
        <v>4.9999999999999822</v>
      </c>
      <c r="AE20" s="1126">
        <f t="shared" si="5"/>
        <v>8.1081081081081141</v>
      </c>
      <c r="AF20" s="1126">
        <f t="shared" si="6"/>
        <v>8.8235294117646959</v>
      </c>
      <c r="AG20" s="1126">
        <f t="shared" si="7"/>
        <v>13.333333333333353</v>
      </c>
      <c r="AH20" s="1126">
        <f t="shared" si="8"/>
        <v>23.711340206185572</v>
      </c>
      <c r="AI20" s="1126">
        <f t="shared" si="9"/>
        <v>12.790697674418606</v>
      </c>
      <c r="AJ20" s="1126">
        <f t="shared" si="10"/>
        <v>7.4999999999999956</v>
      </c>
      <c r="AK20" s="1126">
        <f t="shared" si="11"/>
        <v>2.5641025641025772</v>
      </c>
      <c r="AL20" s="1126">
        <f t="shared" si="12"/>
        <v>8.3333333333333481</v>
      </c>
      <c r="AM20" s="1126">
        <f t="shared" si="13"/>
        <v>19.999999999999996</v>
      </c>
      <c r="AN20" s="1126">
        <f t="shared" si="14"/>
        <v>66.666666666666671</v>
      </c>
      <c r="AO20" s="1126">
        <f t="shared" si="15"/>
        <v>63.636363636363626</v>
      </c>
      <c r="AP20" s="1126">
        <f t="shared" si="16"/>
        <v>450</v>
      </c>
      <c r="AQ20" s="1126" t="str">
        <f t="shared" si="17"/>
        <v>n/a</v>
      </c>
      <c r="AR20" s="1126" t="str">
        <f t="shared" si="18"/>
        <v>n/a</v>
      </c>
      <c r="AS20" s="1126" t="str">
        <f t="shared" si="19"/>
        <v>n/a</v>
      </c>
      <c r="AT20" s="1126" t="str">
        <f t="shared" si="20"/>
        <v>n/a</v>
      </c>
      <c r="AU20" s="1127">
        <f t="shared" si="21"/>
        <v>44.798562421487524</v>
      </c>
      <c r="AV20" s="1128">
        <f t="shared" si="22"/>
        <v>109.76934589927717</v>
      </c>
    </row>
    <row r="21" spans="1:48" ht="11.25" customHeight="1" x14ac:dyDescent="0.2">
      <c r="A21" s="512" t="s">
        <v>133</v>
      </c>
      <c r="B21" s="501" t="s">
        <v>134</v>
      </c>
      <c r="C21" s="627">
        <v>1.4</v>
      </c>
      <c r="D21" s="493">
        <v>1.34</v>
      </c>
      <c r="E21" s="504">
        <v>1.28</v>
      </c>
      <c r="F21" s="627">
        <v>1.2</v>
      </c>
      <c r="G21" s="627">
        <v>1.1200000000000001</v>
      </c>
      <c r="H21" s="627">
        <v>0.96</v>
      </c>
      <c r="I21" s="627">
        <v>0.76</v>
      </c>
      <c r="J21" s="956"/>
      <c r="K21" s="496">
        <v>0.7</v>
      </c>
      <c r="L21" s="492">
        <v>0.65500000000000003</v>
      </c>
      <c r="M21" s="956"/>
      <c r="N21" s="632">
        <v>0.6</v>
      </c>
      <c r="O21" s="633">
        <v>0.56000000000000005</v>
      </c>
      <c r="P21" s="633">
        <v>0.52</v>
      </c>
      <c r="Q21" s="633">
        <v>0.46</v>
      </c>
      <c r="R21" s="633">
        <v>0.4</v>
      </c>
      <c r="S21" s="633">
        <v>0.34</v>
      </c>
      <c r="T21" s="633">
        <v>0.3</v>
      </c>
      <c r="U21" s="633">
        <v>0.24</v>
      </c>
      <c r="V21" s="633">
        <v>0.22</v>
      </c>
      <c r="W21" s="633">
        <v>0.19286000000000003</v>
      </c>
      <c r="X21" s="633">
        <v>0.18367</v>
      </c>
      <c r="Y21" s="633">
        <v>0.17491999999999999</v>
      </c>
      <c r="Z21" s="630">
        <f t="shared" si="0"/>
        <v>13.606450000000001</v>
      </c>
      <c r="AA21" s="1125">
        <f t="shared" si="1"/>
        <v>4.4776119402984982</v>
      </c>
      <c r="AB21" s="1125">
        <f t="shared" si="2"/>
        <v>4.6875</v>
      </c>
      <c r="AC21" s="1126">
        <f t="shared" si="3"/>
        <v>6.6666666666666652</v>
      </c>
      <c r="AD21" s="1126">
        <f t="shared" si="4"/>
        <v>7.1428571428571397</v>
      </c>
      <c r="AE21" s="1126">
        <f t="shared" si="5"/>
        <v>16.666666666666675</v>
      </c>
      <c r="AF21" s="1126">
        <f t="shared" si="6"/>
        <v>26.315789473684205</v>
      </c>
      <c r="AG21" s="1126">
        <f t="shared" si="7"/>
        <v>8.5714285714285854</v>
      </c>
      <c r="AH21" s="1126">
        <f t="shared" si="8"/>
        <v>6.8702290076335659</v>
      </c>
      <c r="AI21" s="1126">
        <f t="shared" si="9"/>
        <v>9.1666666666666785</v>
      </c>
      <c r="AJ21" s="1126">
        <f t="shared" si="10"/>
        <v>7.1428571428571397</v>
      </c>
      <c r="AK21" s="1126">
        <f t="shared" si="11"/>
        <v>7.6923076923077094</v>
      </c>
      <c r="AL21" s="1126">
        <f t="shared" si="12"/>
        <v>13.043478260869556</v>
      </c>
      <c r="AM21" s="1126">
        <f t="shared" si="13"/>
        <v>14.999999999999991</v>
      </c>
      <c r="AN21" s="1126">
        <f t="shared" si="14"/>
        <v>17.647058823529417</v>
      </c>
      <c r="AO21" s="1126">
        <f t="shared" si="15"/>
        <v>13.333333333333353</v>
      </c>
      <c r="AP21" s="1126">
        <f t="shared" si="16"/>
        <v>25</v>
      </c>
      <c r="AQ21" s="1126">
        <f t="shared" si="17"/>
        <v>9.0909090909090828</v>
      </c>
      <c r="AR21" s="1126">
        <f t="shared" si="18"/>
        <v>14.07238411282794</v>
      </c>
      <c r="AS21" s="1126">
        <f t="shared" si="19"/>
        <v>5.0035389557358423</v>
      </c>
      <c r="AT21" s="1126">
        <f t="shared" si="20"/>
        <v>5.0022867596615672</v>
      </c>
      <c r="AU21" s="1127">
        <f t="shared" si="21"/>
        <v>11.12967851539668</v>
      </c>
      <c r="AV21" s="1128">
        <f t="shared" si="22"/>
        <v>6.4291404739337192</v>
      </c>
    </row>
    <row r="22" spans="1:48" ht="11.25" customHeight="1" x14ac:dyDescent="0.2">
      <c r="A22" s="494" t="s">
        <v>143</v>
      </c>
      <c r="B22" s="884" t="s">
        <v>144</v>
      </c>
      <c r="C22" s="627">
        <v>3.16</v>
      </c>
      <c r="D22" s="493">
        <v>2.64</v>
      </c>
      <c r="E22" s="632">
        <v>2.2799999999999998</v>
      </c>
      <c r="F22" s="627">
        <v>2.12</v>
      </c>
      <c r="G22" s="627">
        <v>1.96</v>
      </c>
      <c r="H22" s="627">
        <v>1.6856800000000001</v>
      </c>
      <c r="I22" s="627">
        <v>1.5200640000000001</v>
      </c>
      <c r="J22" s="956"/>
      <c r="K22" s="627">
        <v>1.3802880000000002</v>
      </c>
      <c r="L22" s="492">
        <v>1.257984</v>
      </c>
      <c r="M22" s="956"/>
      <c r="N22" s="632">
        <v>1.188096</v>
      </c>
      <c r="O22" s="633">
        <v>1.1531520000000002</v>
      </c>
      <c r="P22" s="633">
        <v>1.0133760000000001</v>
      </c>
      <c r="Q22" s="633">
        <v>0.80371200000000009</v>
      </c>
      <c r="R22" s="633">
        <v>0.64646400000000004</v>
      </c>
      <c r="S22" s="633">
        <v>0.541632</v>
      </c>
      <c r="T22" s="633">
        <v>0.4892160000000001</v>
      </c>
      <c r="U22" s="633">
        <v>0.41932799999999998</v>
      </c>
      <c r="V22" s="633">
        <v>0.40185600000000005</v>
      </c>
      <c r="W22" s="633">
        <v>0.35817599999999999</v>
      </c>
      <c r="X22" s="633">
        <v>0.30575999999999998</v>
      </c>
      <c r="Y22" s="633">
        <v>0.26644800000000002</v>
      </c>
      <c r="Z22" s="630">
        <f t="shared" si="0"/>
        <v>25.591232000000002</v>
      </c>
      <c r="AA22" s="1125">
        <f t="shared" si="1"/>
        <v>19.696969696969703</v>
      </c>
      <c r="AB22" s="1125">
        <f t="shared" si="2"/>
        <v>15.789473684210531</v>
      </c>
      <c r="AC22" s="1126">
        <f t="shared" si="3"/>
        <v>7.5471698113207308</v>
      </c>
      <c r="AD22" s="1126">
        <f t="shared" si="4"/>
        <v>8.163265306122458</v>
      </c>
      <c r="AE22" s="1126">
        <f t="shared" si="5"/>
        <v>16.273551326467661</v>
      </c>
      <c r="AF22" s="1126">
        <f t="shared" si="6"/>
        <v>10.895330722916929</v>
      </c>
      <c r="AG22" s="1126">
        <f t="shared" si="7"/>
        <v>10.126582278480999</v>
      </c>
      <c r="AH22" s="1126">
        <f t="shared" si="8"/>
        <v>9.7222222222222321</v>
      </c>
      <c r="AI22" s="1126">
        <f t="shared" si="9"/>
        <v>5.8823529411764719</v>
      </c>
      <c r="AJ22" s="1126">
        <f t="shared" si="10"/>
        <v>3.0303030303030276</v>
      </c>
      <c r="AK22" s="1126">
        <f t="shared" si="11"/>
        <v>13.793103448275868</v>
      </c>
      <c r="AL22" s="1126">
        <f t="shared" si="12"/>
        <v>26.086956521739111</v>
      </c>
      <c r="AM22" s="1126">
        <f t="shared" si="13"/>
        <v>24.324324324324344</v>
      </c>
      <c r="AN22" s="1126">
        <f t="shared" si="14"/>
        <v>19.354838709677423</v>
      </c>
      <c r="AO22" s="1126">
        <f t="shared" si="15"/>
        <v>10.714285714285698</v>
      </c>
      <c r="AP22" s="1126">
        <f t="shared" si="16"/>
        <v>16.666666666666696</v>
      </c>
      <c r="AQ22" s="1126">
        <f t="shared" si="17"/>
        <v>4.3478260869564966</v>
      </c>
      <c r="AR22" s="1126">
        <f t="shared" si="18"/>
        <v>12.195121951219523</v>
      </c>
      <c r="AS22" s="1126">
        <f t="shared" si="19"/>
        <v>17.142857142857149</v>
      </c>
      <c r="AT22" s="1126">
        <f t="shared" si="20"/>
        <v>14.754098360655732</v>
      </c>
      <c r="AU22" s="1127">
        <f t="shared" si="21"/>
        <v>13.325364997342438</v>
      </c>
      <c r="AV22" s="1128">
        <f t="shared" si="22"/>
        <v>6.2524997385901182</v>
      </c>
    </row>
    <row r="23" spans="1:48" ht="11.25" customHeight="1" x14ac:dyDescent="0.2">
      <c r="A23" s="481" t="s">
        <v>4317</v>
      </c>
      <c r="B23" s="871" t="s">
        <v>3798</v>
      </c>
      <c r="C23" s="1031">
        <v>1.92</v>
      </c>
      <c r="D23" s="493">
        <v>1.8474999999999999</v>
      </c>
      <c r="E23" s="884">
        <v>1.7775000000000001</v>
      </c>
      <c r="F23" s="867">
        <v>1.7150000000000001</v>
      </c>
      <c r="G23" s="867">
        <v>1.655</v>
      </c>
      <c r="H23" s="867">
        <v>1.61</v>
      </c>
      <c r="I23" s="867">
        <v>1.6</v>
      </c>
      <c r="J23" s="867"/>
      <c r="K23" s="867">
        <v>1.6</v>
      </c>
      <c r="L23" s="884">
        <v>1.5549999999999999</v>
      </c>
      <c r="M23" s="867"/>
      <c r="N23" s="884">
        <v>1.54</v>
      </c>
      <c r="O23" s="887">
        <v>1.54</v>
      </c>
      <c r="P23" s="887">
        <v>2.54</v>
      </c>
      <c r="Q23" s="887">
        <v>2.54</v>
      </c>
      <c r="R23" s="887">
        <v>2.54</v>
      </c>
      <c r="S23" s="887">
        <v>2.54</v>
      </c>
      <c r="T23" s="887">
        <v>2.54</v>
      </c>
      <c r="U23" s="887">
        <v>2.54</v>
      </c>
      <c r="V23" s="887">
        <v>2.54</v>
      </c>
      <c r="W23" s="887">
        <v>2.54</v>
      </c>
      <c r="X23" s="887">
        <v>2.54</v>
      </c>
      <c r="Y23" s="887">
        <v>2.54</v>
      </c>
      <c r="Z23" s="630">
        <f t="shared" si="0"/>
        <v>43.759999999999991</v>
      </c>
      <c r="AA23" s="1125">
        <f t="shared" si="1"/>
        <v>3.9242219215155583</v>
      </c>
      <c r="AB23" s="1125">
        <f t="shared" si="2"/>
        <v>3.9381153305203753</v>
      </c>
      <c r="AC23" s="1126">
        <f t="shared" si="3"/>
        <v>3.6443148688046545</v>
      </c>
      <c r="AD23" s="1126">
        <f t="shared" si="4"/>
        <v>3.6253776435045459</v>
      </c>
      <c r="AE23" s="1126">
        <f t="shared" si="5"/>
        <v>2.7950310559006208</v>
      </c>
      <c r="AF23" s="1126">
        <f t="shared" si="6"/>
        <v>0.62500000000000888</v>
      </c>
      <c r="AG23" s="1126">
        <f t="shared" si="7"/>
        <v>0</v>
      </c>
      <c r="AH23" s="1126">
        <f t="shared" si="8"/>
        <v>2.893890675241173</v>
      </c>
      <c r="AI23" s="1126">
        <f t="shared" si="9"/>
        <v>0.97402597402596047</v>
      </c>
      <c r="AJ23" s="1126">
        <f t="shared" si="10"/>
        <v>0</v>
      </c>
      <c r="AK23" s="1126">
        <f t="shared" si="11"/>
        <v>-39.370078740157474</v>
      </c>
      <c r="AL23" s="1126">
        <f t="shared" si="12"/>
        <v>0</v>
      </c>
      <c r="AM23" s="1126">
        <f t="shared" si="13"/>
        <v>0</v>
      </c>
      <c r="AN23" s="1126">
        <f t="shared" si="14"/>
        <v>0</v>
      </c>
      <c r="AO23" s="1126">
        <f t="shared" si="15"/>
        <v>0</v>
      </c>
      <c r="AP23" s="1126">
        <f t="shared" si="16"/>
        <v>0</v>
      </c>
      <c r="AQ23" s="1126">
        <f t="shared" si="17"/>
        <v>0</v>
      </c>
      <c r="AR23" s="1126">
        <f t="shared" si="18"/>
        <v>0</v>
      </c>
      <c r="AS23" s="1126">
        <f t="shared" si="19"/>
        <v>0</v>
      </c>
      <c r="AT23" s="1126">
        <f t="shared" si="20"/>
        <v>0</v>
      </c>
      <c r="AU23" s="1127">
        <f t="shared" si="21"/>
        <v>-0.84750506353222888</v>
      </c>
      <c r="AV23" s="1128">
        <f t="shared" si="22"/>
        <v>9.2066812717736166</v>
      </c>
    </row>
    <row r="24" spans="1:48" ht="11.25" customHeight="1" x14ac:dyDescent="0.2">
      <c r="A24" s="886" t="s">
        <v>408</v>
      </c>
      <c r="B24" s="884" t="s">
        <v>409</v>
      </c>
      <c r="C24" s="627">
        <v>0.3</v>
      </c>
      <c r="D24" s="493">
        <v>0.28000000000000003</v>
      </c>
      <c r="E24" s="632">
        <v>0.26</v>
      </c>
      <c r="F24" s="627">
        <v>0.24</v>
      </c>
      <c r="G24" s="627">
        <v>0.22</v>
      </c>
      <c r="H24" s="627">
        <v>0.2</v>
      </c>
      <c r="I24" s="627">
        <v>0.18</v>
      </c>
      <c r="J24" s="956"/>
      <c r="K24" s="627">
        <v>0.15</v>
      </c>
      <c r="L24" s="492">
        <v>0.12</v>
      </c>
      <c r="M24" s="956"/>
      <c r="N24" s="632">
        <v>0.1</v>
      </c>
      <c r="O24" s="633">
        <v>0.08</v>
      </c>
      <c r="P24" s="633">
        <v>7.0000000000000007E-2</v>
      </c>
      <c r="Q24" s="633">
        <v>0.06</v>
      </c>
      <c r="R24" s="633">
        <v>0.05</v>
      </c>
      <c r="S24" s="633">
        <v>0.04</v>
      </c>
      <c r="T24" s="633">
        <v>0.02</v>
      </c>
      <c r="U24" s="629">
        <v>0.01</v>
      </c>
      <c r="V24" s="629">
        <v>0.01</v>
      </c>
      <c r="W24" s="629">
        <v>0.01</v>
      </c>
      <c r="X24" s="629">
        <v>0.01</v>
      </c>
      <c r="Y24" s="629">
        <v>0.01</v>
      </c>
      <c r="Z24" s="630">
        <f t="shared" si="0"/>
        <v>2.4199999999999986</v>
      </c>
      <c r="AA24" s="1125">
        <f t="shared" si="1"/>
        <v>7.1428571428571397</v>
      </c>
      <c r="AB24" s="1125">
        <f t="shared" si="2"/>
        <v>7.6923076923077094</v>
      </c>
      <c r="AC24" s="1126">
        <f t="shared" si="3"/>
        <v>8.3333333333333481</v>
      </c>
      <c r="AD24" s="1126">
        <f t="shared" si="4"/>
        <v>9.0909090909090828</v>
      </c>
      <c r="AE24" s="1126">
        <f t="shared" si="5"/>
        <v>9.9999999999999858</v>
      </c>
      <c r="AF24" s="1126">
        <f t="shared" si="6"/>
        <v>11.111111111111116</v>
      </c>
      <c r="AG24" s="1126">
        <f t="shared" si="7"/>
        <v>19.999999999999996</v>
      </c>
      <c r="AH24" s="1126">
        <f t="shared" si="8"/>
        <v>25</v>
      </c>
      <c r="AI24" s="1126">
        <f t="shared" si="9"/>
        <v>19.999999999999996</v>
      </c>
      <c r="AJ24" s="1126">
        <f t="shared" si="10"/>
        <v>25</v>
      </c>
      <c r="AK24" s="1126">
        <f t="shared" si="11"/>
        <v>14.285714285714279</v>
      </c>
      <c r="AL24" s="1126">
        <f t="shared" si="12"/>
        <v>16.666666666666675</v>
      </c>
      <c r="AM24" s="1126">
        <f t="shared" si="13"/>
        <v>19.999999999999996</v>
      </c>
      <c r="AN24" s="1126">
        <f t="shared" si="14"/>
        <v>25</v>
      </c>
      <c r="AO24" s="1126">
        <f t="shared" si="15"/>
        <v>100</v>
      </c>
      <c r="AP24" s="1126">
        <f t="shared" si="16"/>
        <v>100</v>
      </c>
      <c r="AQ24" s="1126">
        <f t="shared" si="17"/>
        <v>0</v>
      </c>
      <c r="AR24" s="1126">
        <f t="shared" si="18"/>
        <v>0</v>
      </c>
      <c r="AS24" s="1126">
        <f t="shared" si="19"/>
        <v>0</v>
      </c>
      <c r="AT24" s="1126">
        <f t="shared" si="20"/>
        <v>0</v>
      </c>
      <c r="AU24" s="1127">
        <f t="shared" si="21"/>
        <v>20.966144966144967</v>
      </c>
      <c r="AV24" s="1128">
        <f t="shared" si="22"/>
        <v>28.331693787092739</v>
      </c>
    </row>
    <row r="25" spans="1:48" ht="11.25" customHeight="1" x14ac:dyDescent="0.2">
      <c r="A25" s="498" t="s">
        <v>907</v>
      </c>
      <c r="B25" s="869" t="s">
        <v>908</v>
      </c>
      <c r="C25" s="627">
        <v>2.71</v>
      </c>
      <c r="D25" s="493">
        <v>2.5299999999999998</v>
      </c>
      <c r="E25" s="487">
        <v>2.39</v>
      </c>
      <c r="F25" s="627">
        <v>2.27</v>
      </c>
      <c r="G25" s="627">
        <v>2.15</v>
      </c>
      <c r="H25" s="627">
        <v>2.0299999999999998</v>
      </c>
      <c r="I25" s="627">
        <v>1.95</v>
      </c>
      <c r="J25" s="956"/>
      <c r="K25" s="496">
        <v>1.88</v>
      </c>
      <c r="L25" s="492">
        <v>1.85</v>
      </c>
      <c r="M25" s="956"/>
      <c r="N25" s="632">
        <v>1.71</v>
      </c>
      <c r="O25" s="629">
        <v>1.64</v>
      </c>
      <c r="P25" s="633">
        <v>1.64</v>
      </c>
      <c r="Q25" s="633">
        <v>1.58</v>
      </c>
      <c r="R25" s="633">
        <v>1.5</v>
      </c>
      <c r="S25" s="633">
        <v>1.42</v>
      </c>
      <c r="T25" s="629">
        <v>1.4</v>
      </c>
      <c r="U25" s="629">
        <v>1.65</v>
      </c>
      <c r="V25" s="629">
        <v>2.4</v>
      </c>
      <c r="W25" s="629">
        <v>2.4</v>
      </c>
      <c r="X25" s="629">
        <v>2.4</v>
      </c>
      <c r="Y25" s="629">
        <v>2.4</v>
      </c>
      <c r="Z25" s="630">
        <f t="shared" si="0"/>
        <v>41.9</v>
      </c>
      <c r="AA25" s="1125">
        <f t="shared" si="1"/>
        <v>7.1146245059288571</v>
      </c>
      <c r="AB25" s="1125">
        <f t="shared" si="2"/>
        <v>5.8577405857740406</v>
      </c>
      <c r="AC25" s="1126">
        <f t="shared" si="3"/>
        <v>5.2863436123347984</v>
      </c>
      <c r="AD25" s="1126">
        <f t="shared" si="4"/>
        <v>5.5813953488372148</v>
      </c>
      <c r="AE25" s="1126">
        <f t="shared" si="5"/>
        <v>5.9113300492610987</v>
      </c>
      <c r="AF25" s="1126">
        <f t="shared" si="6"/>
        <v>4.102564102564088</v>
      </c>
      <c r="AG25" s="1126">
        <f t="shared" si="7"/>
        <v>3.7234042553191626</v>
      </c>
      <c r="AH25" s="1126">
        <f t="shared" si="8"/>
        <v>1.6216216216216051</v>
      </c>
      <c r="AI25" s="1126">
        <f t="shared" si="9"/>
        <v>8.1871345029239873</v>
      </c>
      <c r="AJ25" s="1126">
        <f t="shared" si="10"/>
        <v>4.2682926829268331</v>
      </c>
      <c r="AK25" s="1126">
        <f t="shared" si="11"/>
        <v>0</v>
      </c>
      <c r="AL25" s="1126">
        <f t="shared" si="12"/>
        <v>3.7974683544303778</v>
      </c>
      <c r="AM25" s="1126">
        <f t="shared" si="13"/>
        <v>5.3333333333333455</v>
      </c>
      <c r="AN25" s="1126">
        <f t="shared" si="14"/>
        <v>5.6338028169014231</v>
      </c>
      <c r="AO25" s="1126">
        <f t="shared" si="15"/>
        <v>1.4285714285714235</v>
      </c>
      <c r="AP25" s="1126">
        <f t="shared" si="16"/>
        <v>-15.151515151515149</v>
      </c>
      <c r="AQ25" s="1126">
        <f t="shared" si="17"/>
        <v>-31.25</v>
      </c>
      <c r="AR25" s="1126">
        <f t="shared" si="18"/>
        <v>0</v>
      </c>
      <c r="AS25" s="1126">
        <f t="shared" si="19"/>
        <v>0</v>
      </c>
      <c r="AT25" s="1126">
        <f t="shared" si="20"/>
        <v>0</v>
      </c>
      <c r="AU25" s="1127">
        <f t="shared" si="21"/>
        <v>1.0723056024606552</v>
      </c>
      <c r="AV25" s="1128">
        <f t="shared" si="22"/>
        <v>9.0534205239682635</v>
      </c>
    </row>
    <row r="26" spans="1:48" ht="11.25" customHeight="1" x14ac:dyDescent="0.2">
      <c r="A26" s="512" t="s">
        <v>879</v>
      </c>
      <c r="B26" s="501" t="s">
        <v>880</v>
      </c>
      <c r="C26" s="627">
        <v>0.54600000000000004</v>
      </c>
      <c r="D26" s="493">
        <v>0.52</v>
      </c>
      <c r="E26" s="504">
        <v>0.48</v>
      </c>
      <c r="F26" s="507">
        <v>0.44</v>
      </c>
      <c r="G26" s="507">
        <v>0.4</v>
      </c>
      <c r="H26" s="507">
        <v>0.2</v>
      </c>
      <c r="I26" s="507">
        <v>0.16</v>
      </c>
      <c r="J26" s="1053"/>
      <c r="K26" s="507">
        <v>0.04</v>
      </c>
      <c r="L26" s="508">
        <v>0</v>
      </c>
      <c r="M26" s="1053"/>
      <c r="N26" s="523">
        <v>0</v>
      </c>
      <c r="O26" s="510">
        <v>0</v>
      </c>
      <c r="P26" s="510">
        <v>0</v>
      </c>
      <c r="Q26" s="510">
        <v>0</v>
      </c>
      <c r="R26" s="510">
        <v>0</v>
      </c>
      <c r="S26" s="510">
        <v>0</v>
      </c>
      <c r="T26" s="510">
        <v>0</v>
      </c>
      <c r="U26" s="510">
        <v>0</v>
      </c>
      <c r="V26" s="510">
        <v>0</v>
      </c>
      <c r="W26" s="510">
        <v>0</v>
      </c>
      <c r="X26" s="510">
        <v>0</v>
      </c>
      <c r="Y26" s="510">
        <v>0</v>
      </c>
      <c r="Z26" s="630">
        <f t="shared" si="0"/>
        <v>2.7860000000000005</v>
      </c>
      <c r="AA26" s="1125">
        <f t="shared" si="1"/>
        <v>5.0000000000000044</v>
      </c>
      <c r="AB26" s="1125">
        <f t="shared" si="2"/>
        <v>8.3333333333333481</v>
      </c>
      <c r="AC26" s="1126">
        <f t="shared" si="3"/>
        <v>9.0909090909090828</v>
      </c>
      <c r="AD26" s="1126">
        <f t="shared" si="4"/>
        <v>9.9999999999999858</v>
      </c>
      <c r="AE26" s="1126">
        <f t="shared" si="5"/>
        <v>100</v>
      </c>
      <c r="AF26" s="1126">
        <f t="shared" si="6"/>
        <v>25</v>
      </c>
      <c r="AG26" s="1126">
        <f t="shared" si="7"/>
        <v>300</v>
      </c>
      <c r="AH26" s="1126" t="str">
        <f t="shared" si="8"/>
        <v>n/a</v>
      </c>
      <c r="AI26" s="1126" t="str">
        <f t="shared" si="9"/>
        <v>n/a</v>
      </c>
      <c r="AJ26" s="1126" t="str">
        <f t="shared" si="10"/>
        <v>n/a</v>
      </c>
      <c r="AK26" s="1126" t="str">
        <f t="shared" si="11"/>
        <v>n/a</v>
      </c>
      <c r="AL26" s="1126" t="str">
        <f t="shared" si="12"/>
        <v>n/a</v>
      </c>
      <c r="AM26" s="1126" t="str">
        <f t="shared" si="13"/>
        <v>n/a</v>
      </c>
      <c r="AN26" s="1126" t="str">
        <f t="shared" si="14"/>
        <v>n/a</v>
      </c>
      <c r="AO26" s="1126" t="str">
        <f t="shared" si="15"/>
        <v>n/a</v>
      </c>
      <c r="AP26" s="1126" t="str">
        <f t="shared" si="16"/>
        <v>n/a</v>
      </c>
      <c r="AQ26" s="1126" t="str">
        <f t="shared" si="17"/>
        <v>n/a</v>
      </c>
      <c r="AR26" s="1126" t="str">
        <f t="shared" si="18"/>
        <v>n/a</v>
      </c>
      <c r="AS26" s="1126" t="str">
        <f t="shared" si="19"/>
        <v>n/a</v>
      </c>
      <c r="AT26" s="1126" t="str">
        <f t="shared" si="20"/>
        <v>n/a</v>
      </c>
      <c r="AU26" s="1127">
        <f t="shared" si="21"/>
        <v>65.346320346320354</v>
      </c>
      <c r="AV26" s="1128">
        <f t="shared" si="22"/>
        <v>108.78962725747047</v>
      </c>
    </row>
    <row r="27" spans="1:48" ht="11.25" customHeight="1" x14ac:dyDescent="0.2">
      <c r="A27" s="886" t="s">
        <v>410</v>
      </c>
      <c r="B27" s="884" t="s">
        <v>411</v>
      </c>
      <c r="C27" s="627">
        <v>1.65</v>
      </c>
      <c r="D27" s="493">
        <v>1.45</v>
      </c>
      <c r="E27" s="632">
        <v>1.2875000000000001</v>
      </c>
      <c r="F27" s="627">
        <v>1.1525000000000001</v>
      </c>
      <c r="G27" s="627">
        <v>1.03</v>
      </c>
      <c r="H27" s="627">
        <v>0.91</v>
      </c>
      <c r="I27" s="627">
        <v>0.80500000000000005</v>
      </c>
      <c r="J27" s="956"/>
      <c r="K27" s="627">
        <v>0.72</v>
      </c>
      <c r="L27" s="492">
        <v>0.66249999999999998</v>
      </c>
      <c r="M27" s="956"/>
      <c r="N27" s="632">
        <v>0.57499999999999996</v>
      </c>
      <c r="O27" s="633">
        <v>0.52</v>
      </c>
      <c r="P27" s="633">
        <v>0.5</v>
      </c>
      <c r="Q27" s="633">
        <v>0.4</v>
      </c>
      <c r="R27" s="633">
        <v>0.36799999999999999</v>
      </c>
      <c r="S27" s="629">
        <v>0.33332000000000001</v>
      </c>
      <c r="T27" s="629">
        <v>0.33332000000000001</v>
      </c>
      <c r="U27" s="629">
        <v>0.33332000000000001</v>
      </c>
      <c r="V27" s="629">
        <v>0.33332000000000001</v>
      </c>
      <c r="W27" s="629">
        <v>0.66668000000000005</v>
      </c>
      <c r="X27" s="629">
        <v>0.66668000000000005</v>
      </c>
      <c r="Y27" s="629">
        <v>0.66668000000000005</v>
      </c>
      <c r="Z27" s="630">
        <f t="shared" si="0"/>
        <v>15.36382</v>
      </c>
      <c r="AA27" s="1125">
        <f t="shared" si="1"/>
        <v>13.793103448275868</v>
      </c>
      <c r="AB27" s="1125">
        <f t="shared" si="2"/>
        <v>12.621359223300965</v>
      </c>
      <c r="AC27" s="1126">
        <f t="shared" si="3"/>
        <v>11.713665943600859</v>
      </c>
      <c r="AD27" s="1126">
        <f t="shared" si="4"/>
        <v>11.893203883495151</v>
      </c>
      <c r="AE27" s="1126">
        <f t="shared" si="5"/>
        <v>13.186813186813184</v>
      </c>
      <c r="AF27" s="1126">
        <f t="shared" si="6"/>
        <v>13.043478260869556</v>
      </c>
      <c r="AG27" s="1126">
        <f t="shared" si="7"/>
        <v>11.805555555555557</v>
      </c>
      <c r="AH27" s="1126">
        <f t="shared" si="8"/>
        <v>8.6792452830188651</v>
      </c>
      <c r="AI27" s="1126">
        <f t="shared" si="9"/>
        <v>15.217391304347828</v>
      </c>
      <c r="AJ27" s="1126">
        <f t="shared" si="10"/>
        <v>10.576923076923062</v>
      </c>
      <c r="AK27" s="1126">
        <f t="shared" si="11"/>
        <v>4.0000000000000036</v>
      </c>
      <c r="AL27" s="1126">
        <f t="shared" si="12"/>
        <v>25</v>
      </c>
      <c r="AM27" s="1126">
        <f t="shared" si="13"/>
        <v>8.6956521739130608</v>
      </c>
      <c r="AN27" s="1126">
        <f t="shared" si="14"/>
        <v>10.404416176647068</v>
      </c>
      <c r="AO27" s="1126">
        <f t="shared" si="15"/>
        <v>0</v>
      </c>
      <c r="AP27" s="1126">
        <f t="shared" si="16"/>
        <v>0</v>
      </c>
      <c r="AQ27" s="1126">
        <f t="shared" si="17"/>
        <v>0</v>
      </c>
      <c r="AR27" s="1126">
        <f t="shared" si="18"/>
        <v>-50.002999940001203</v>
      </c>
      <c r="AS27" s="1126">
        <f t="shared" si="19"/>
        <v>0</v>
      </c>
      <c r="AT27" s="1126">
        <f t="shared" si="20"/>
        <v>0</v>
      </c>
      <c r="AU27" s="1127">
        <f t="shared" si="21"/>
        <v>6.0313903788379895</v>
      </c>
      <c r="AV27" s="1128">
        <f t="shared" si="22"/>
        <v>14.739821885675298</v>
      </c>
    </row>
    <row r="28" spans="1:48" ht="11.25" customHeight="1" x14ac:dyDescent="0.2">
      <c r="A28" s="494" t="s">
        <v>116</v>
      </c>
      <c r="B28" s="884" t="s">
        <v>117</v>
      </c>
      <c r="C28" s="627">
        <v>1.08</v>
      </c>
      <c r="D28" s="493">
        <v>1.04</v>
      </c>
      <c r="E28" s="632">
        <v>0.87</v>
      </c>
      <c r="F28" s="627">
        <v>0.83</v>
      </c>
      <c r="G28" s="627">
        <v>0.79</v>
      </c>
      <c r="H28" s="627">
        <v>0.74</v>
      </c>
      <c r="I28" s="627">
        <v>0.71</v>
      </c>
      <c r="J28" s="956"/>
      <c r="K28" s="627">
        <v>0.67</v>
      </c>
      <c r="L28" s="492">
        <v>0.61499999999999999</v>
      </c>
      <c r="M28" s="956"/>
      <c r="N28" s="632">
        <v>0.56999999999999995</v>
      </c>
      <c r="O28" s="633">
        <v>0.56000000000000005</v>
      </c>
      <c r="P28" s="633">
        <v>0.48</v>
      </c>
      <c r="Q28" s="633">
        <v>0.4</v>
      </c>
      <c r="R28" s="633">
        <v>0.27500000000000002</v>
      </c>
      <c r="S28" s="633">
        <v>0.22</v>
      </c>
      <c r="T28" s="633">
        <v>0.19</v>
      </c>
      <c r="U28" s="633">
        <v>0.15</v>
      </c>
      <c r="V28" s="633">
        <v>0.115</v>
      </c>
      <c r="W28" s="633">
        <v>9.6250000000000002E-2</v>
      </c>
      <c r="X28" s="633">
        <v>8.2500000000000004E-2</v>
      </c>
      <c r="Y28" s="633">
        <v>7.2499999999999995E-2</v>
      </c>
      <c r="Z28" s="630">
        <f t="shared" si="0"/>
        <v>10.556250000000002</v>
      </c>
      <c r="AA28" s="1125">
        <f t="shared" si="1"/>
        <v>3.8461538461538547</v>
      </c>
      <c r="AB28" s="1125">
        <f t="shared" si="2"/>
        <v>19.540229885057482</v>
      </c>
      <c r="AC28" s="1126">
        <f t="shared" si="3"/>
        <v>4.8192771084337505</v>
      </c>
      <c r="AD28" s="1126">
        <f t="shared" si="4"/>
        <v>5.0632911392404889</v>
      </c>
      <c r="AE28" s="1126">
        <f t="shared" si="5"/>
        <v>6.7567567567567544</v>
      </c>
      <c r="AF28" s="1126">
        <f t="shared" si="6"/>
        <v>4.2253521126760507</v>
      </c>
      <c r="AG28" s="1126">
        <f t="shared" si="7"/>
        <v>5.9701492537313383</v>
      </c>
      <c r="AH28" s="1126">
        <f t="shared" si="8"/>
        <v>8.9430894308943252</v>
      </c>
      <c r="AI28" s="1126">
        <f t="shared" si="9"/>
        <v>7.8947368421052655</v>
      </c>
      <c r="AJ28" s="1126">
        <f t="shared" si="10"/>
        <v>1.7857142857142572</v>
      </c>
      <c r="AK28" s="1126">
        <f t="shared" si="11"/>
        <v>16.666666666666675</v>
      </c>
      <c r="AL28" s="1126">
        <f t="shared" si="12"/>
        <v>19.999999999999996</v>
      </c>
      <c r="AM28" s="1126">
        <f t="shared" si="13"/>
        <v>45.45454545454546</v>
      </c>
      <c r="AN28" s="1126">
        <f t="shared" si="14"/>
        <v>25</v>
      </c>
      <c r="AO28" s="1126">
        <f t="shared" si="15"/>
        <v>15.789473684210531</v>
      </c>
      <c r="AP28" s="1126">
        <f t="shared" si="16"/>
        <v>26.666666666666682</v>
      </c>
      <c r="AQ28" s="1126">
        <f t="shared" si="17"/>
        <v>30.434782608695631</v>
      </c>
      <c r="AR28" s="1126">
        <f t="shared" si="18"/>
        <v>19.480519480519476</v>
      </c>
      <c r="AS28" s="1126">
        <f t="shared" si="19"/>
        <v>16.666666666666675</v>
      </c>
      <c r="AT28" s="1126">
        <f t="shared" si="20"/>
        <v>13.793103448275868</v>
      </c>
      <c r="AU28" s="1127">
        <f t="shared" si="21"/>
        <v>14.939858766850529</v>
      </c>
      <c r="AV28" s="1128">
        <f t="shared" si="22"/>
        <v>11.072105666771245</v>
      </c>
    </row>
    <row r="29" spans="1:48" ht="11.25" customHeight="1" x14ac:dyDescent="0.2">
      <c r="A29" s="498" t="s">
        <v>881</v>
      </c>
      <c r="B29" s="869" t="s">
        <v>882</v>
      </c>
      <c r="C29" s="627">
        <v>0.63</v>
      </c>
      <c r="D29" s="493">
        <v>0.6</v>
      </c>
      <c r="E29" s="487">
        <v>0.56000000000000005</v>
      </c>
      <c r="F29" s="484">
        <v>0.52</v>
      </c>
      <c r="G29" s="484">
        <v>0.48</v>
      </c>
      <c r="H29" s="484">
        <v>0.44</v>
      </c>
      <c r="I29" s="484">
        <v>0.4</v>
      </c>
      <c r="J29" s="1032"/>
      <c r="K29" s="485">
        <v>0</v>
      </c>
      <c r="L29" s="486">
        <v>0</v>
      </c>
      <c r="M29" s="1032"/>
      <c r="N29" s="499">
        <v>0</v>
      </c>
      <c r="O29" s="488">
        <v>0</v>
      </c>
      <c r="P29" s="488">
        <v>0</v>
      </c>
      <c r="Q29" s="488">
        <v>0</v>
      </c>
      <c r="R29" s="488">
        <v>0</v>
      </c>
      <c r="S29" s="488">
        <v>0</v>
      </c>
      <c r="T29" s="488">
        <v>0</v>
      </c>
      <c r="U29" s="488">
        <v>0</v>
      </c>
      <c r="V29" s="488">
        <v>0</v>
      </c>
      <c r="W29" s="488">
        <v>0</v>
      </c>
      <c r="X29" s="488">
        <v>0</v>
      </c>
      <c r="Y29" s="488">
        <v>0</v>
      </c>
      <c r="Z29" s="630">
        <f t="shared" si="0"/>
        <v>3.63</v>
      </c>
      <c r="AA29" s="1125">
        <f t="shared" si="1"/>
        <v>5.0000000000000044</v>
      </c>
      <c r="AB29" s="1125">
        <f t="shared" si="2"/>
        <v>7.1428571428571397</v>
      </c>
      <c r="AC29" s="1126">
        <f t="shared" si="3"/>
        <v>7.6923076923077094</v>
      </c>
      <c r="AD29" s="1126">
        <f t="shared" si="4"/>
        <v>8.3333333333333481</v>
      </c>
      <c r="AE29" s="1126">
        <f t="shared" si="5"/>
        <v>9.0909090909090828</v>
      </c>
      <c r="AF29" s="1126">
        <f t="shared" si="6"/>
        <v>9.9999999999999858</v>
      </c>
      <c r="AG29" s="1126" t="str">
        <f t="shared" si="7"/>
        <v>n/a</v>
      </c>
      <c r="AH29" s="1126" t="str">
        <f t="shared" si="8"/>
        <v>n/a</v>
      </c>
      <c r="AI29" s="1126" t="str">
        <f t="shared" si="9"/>
        <v>n/a</v>
      </c>
      <c r="AJ29" s="1126" t="str">
        <f t="shared" si="10"/>
        <v>n/a</v>
      </c>
      <c r="AK29" s="1126" t="str">
        <f t="shared" si="11"/>
        <v>n/a</v>
      </c>
      <c r="AL29" s="1126" t="str">
        <f t="shared" si="12"/>
        <v>n/a</v>
      </c>
      <c r="AM29" s="1126" t="str">
        <f t="shared" si="13"/>
        <v>n/a</v>
      </c>
      <c r="AN29" s="1126" t="str">
        <f t="shared" si="14"/>
        <v>n/a</v>
      </c>
      <c r="AO29" s="1126" t="str">
        <f t="shared" si="15"/>
        <v>n/a</v>
      </c>
      <c r="AP29" s="1126" t="str">
        <f t="shared" si="16"/>
        <v>n/a</v>
      </c>
      <c r="AQ29" s="1126" t="str">
        <f t="shared" si="17"/>
        <v>n/a</v>
      </c>
      <c r="AR29" s="1126" t="str">
        <f t="shared" si="18"/>
        <v>n/a</v>
      </c>
      <c r="AS29" s="1126" t="str">
        <f t="shared" si="19"/>
        <v>n/a</v>
      </c>
      <c r="AT29" s="1126" t="str">
        <f t="shared" si="20"/>
        <v>n/a</v>
      </c>
      <c r="AU29" s="1127">
        <f t="shared" si="21"/>
        <v>7.8765678765678784</v>
      </c>
      <c r="AV29" s="1128">
        <f t="shared" si="22"/>
        <v>1.7343096179709907</v>
      </c>
    </row>
    <row r="30" spans="1:48" ht="11.25" customHeight="1" x14ac:dyDescent="0.2">
      <c r="A30" s="634" t="s">
        <v>1177</v>
      </c>
      <c r="B30" s="501" t="s">
        <v>1178</v>
      </c>
      <c r="C30" s="627">
        <v>2.8</v>
      </c>
      <c r="D30" s="493">
        <v>2.3199999999999998</v>
      </c>
      <c r="E30" s="514">
        <v>1.44</v>
      </c>
      <c r="F30" s="627">
        <v>1.04</v>
      </c>
      <c r="G30" s="627">
        <v>0.64</v>
      </c>
      <c r="H30" s="627">
        <v>0.56000000000000005</v>
      </c>
      <c r="I30" s="627">
        <v>0.48</v>
      </c>
      <c r="J30" s="956"/>
      <c r="K30" s="627">
        <v>0.4</v>
      </c>
      <c r="L30" s="631">
        <v>0.2</v>
      </c>
      <c r="M30" s="956"/>
      <c r="N30" s="497">
        <v>0.2</v>
      </c>
      <c r="O30" s="629">
        <v>0.2</v>
      </c>
      <c r="P30" s="629">
        <v>0.4</v>
      </c>
      <c r="Q30" s="629">
        <v>0.4</v>
      </c>
      <c r="R30" s="629">
        <v>0.4</v>
      </c>
      <c r="S30" s="633">
        <v>0.4</v>
      </c>
      <c r="T30" s="633">
        <v>0.1</v>
      </c>
      <c r="U30" s="629">
        <v>0</v>
      </c>
      <c r="V30" s="629">
        <v>0</v>
      </c>
      <c r="W30" s="629">
        <v>0</v>
      </c>
      <c r="X30" s="629">
        <v>0</v>
      </c>
      <c r="Y30" s="629">
        <v>0</v>
      </c>
      <c r="Z30" s="630">
        <f t="shared" si="0"/>
        <v>11.979999999999999</v>
      </c>
      <c r="AA30" s="1125">
        <f t="shared" si="1"/>
        <v>20.68965517241379</v>
      </c>
      <c r="AB30" s="1125">
        <f t="shared" si="2"/>
        <v>61.111111111111114</v>
      </c>
      <c r="AC30" s="1126">
        <f t="shared" si="3"/>
        <v>38.46153846153846</v>
      </c>
      <c r="AD30" s="1126">
        <f t="shared" si="4"/>
        <v>62.5</v>
      </c>
      <c r="AE30" s="1126">
        <f t="shared" si="5"/>
        <v>14.285714285714279</v>
      </c>
      <c r="AF30" s="1126">
        <f t="shared" si="6"/>
        <v>16.666666666666675</v>
      </c>
      <c r="AG30" s="1126">
        <f t="shared" si="7"/>
        <v>19.999999999999996</v>
      </c>
      <c r="AH30" s="1126">
        <f t="shared" si="8"/>
        <v>100</v>
      </c>
      <c r="AI30" s="1126">
        <f t="shared" si="9"/>
        <v>0</v>
      </c>
      <c r="AJ30" s="1126">
        <f t="shared" si="10"/>
        <v>0</v>
      </c>
      <c r="AK30" s="1126">
        <f t="shared" si="11"/>
        <v>-50</v>
      </c>
      <c r="AL30" s="1126">
        <f t="shared" si="12"/>
        <v>0</v>
      </c>
      <c r="AM30" s="1126">
        <f t="shared" si="13"/>
        <v>0</v>
      </c>
      <c r="AN30" s="1126">
        <f t="shared" si="14"/>
        <v>0</v>
      </c>
      <c r="AO30" s="1126">
        <f t="shared" si="15"/>
        <v>300</v>
      </c>
      <c r="AP30" s="1126" t="str">
        <f t="shared" si="16"/>
        <v>n/a</v>
      </c>
      <c r="AQ30" s="1126" t="str">
        <f t="shared" si="17"/>
        <v>n/a</v>
      </c>
      <c r="AR30" s="1126" t="str">
        <f t="shared" si="18"/>
        <v>n/a</v>
      </c>
      <c r="AS30" s="1126" t="str">
        <f t="shared" si="19"/>
        <v>n/a</v>
      </c>
      <c r="AT30" s="1126" t="str">
        <f t="shared" si="20"/>
        <v>n/a</v>
      </c>
      <c r="AU30" s="1127">
        <f t="shared" si="21"/>
        <v>38.914312379829624</v>
      </c>
      <c r="AV30" s="1128">
        <f t="shared" si="22"/>
        <v>80.274161233204325</v>
      </c>
    </row>
    <row r="31" spans="1:48" ht="11.25" customHeight="1" x14ac:dyDescent="0.2">
      <c r="A31" s="494" t="s">
        <v>957</v>
      </c>
      <c r="B31" s="884" t="s">
        <v>958</v>
      </c>
      <c r="C31" s="627">
        <v>0.72</v>
      </c>
      <c r="D31" s="493">
        <v>0.64</v>
      </c>
      <c r="E31" s="493">
        <v>0.56999999999999995</v>
      </c>
      <c r="F31" s="627">
        <v>0.52</v>
      </c>
      <c r="G31" s="627">
        <v>0.48</v>
      </c>
      <c r="H31" s="627">
        <v>0.44</v>
      </c>
      <c r="I31" s="627">
        <v>0.4</v>
      </c>
      <c r="J31" s="956"/>
      <c r="K31" s="627">
        <v>0.36</v>
      </c>
      <c r="L31" s="631">
        <v>0.18</v>
      </c>
      <c r="M31" s="956"/>
      <c r="N31" s="497">
        <v>0.18</v>
      </c>
      <c r="O31" s="629">
        <v>0.18</v>
      </c>
      <c r="P31" s="633">
        <v>0.18</v>
      </c>
      <c r="Q31" s="633">
        <v>0.16</v>
      </c>
      <c r="R31" s="633">
        <v>0.14000000000000001</v>
      </c>
      <c r="S31" s="633">
        <v>0.12</v>
      </c>
      <c r="T31" s="633">
        <v>0.06</v>
      </c>
      <c r="U31" s="629">
        <v>0</v>
      </c>
      <c r="V31" s="629">
        <v>0</v>
      </c>
      <c r="W31" s="629">
        <v>0</v>
      </c>
      <c r="X31" s="629">
        <v>0</v>
      </c>
      <c r="Y31" s="629">
        <v>0</v>
      </c>
      <c r="Z31" s="630">
        <f t="shared" si="0"/>
        <v>5.3299999999999983</v>
      </c>
      <c r="AA31" s="1125">
        <f t="shared" si="1"/>
        <v>12.5</v>
      </c>
      <c r="AB31" s="1125">
        <f t="shared" si="2"/>
        <v>12.28070175438598</v>
      </c>
      <c r="AC31" s="1126">
        <f t="shared" si="3"/>
        <v>9.6153846153846025</v>
      </c>
      <c r="AD31" s="1126">
        <f t="shared" si="4"/>
        <v>8.3333333333333481</v>
      </c>
      <c r="AE31" s="1126">
        <f t="shared" si="5"/>
        <v>9.0909090909090828</v>
      </c>
      <c r="AF31" s="1126">
        <f t="shared" si="6"/>
        <v>9.9999999999999858</v>
      </c>
      <c r="AG31" s="1126">
        <f t="shared" si="7"/>
        <v>11.111111111111116</v>
      </c>
      <c r="AH31" s="1126">
        <f t="shared" si="8"/>
        <v>100</v>
      </c>
      <c r="AI31" s="1126">
        <f t="shared" si="9"/>
        <v>0</v>
      </c>
      <c r="AJ31" s="1126">
        <f t="shared" si="10"/>
        <v>0</v>
      </c>
      <c r="AK31" s="1126">
        <f t="shared" si="11"/>
        <v>0</v>
      </c>
      <c r="AL31" s="1126">
        <f t="shared" si="12"/>
        <v>12.5</v>
      </c>
      <c r="AM31" s="1126">
        <f t="shared" si="13"/>
        <v>14.285714285714279</v>
      </c>
      <c r="AN31" s="1126">
        <f t="shared" si="14"/>
        <v>16.666666666666675</v>
      </c>
      <c r="AO31" s="1126">
        <f t="shared" si="15"/>
        <v>100</v>
      </c>
      <c r="AP31" s="1126" t="str">
        <f t="shared" si="16"/>
        <v>n/a</v>
      </c>
      <c r="AQ31" s="1126" t="str">
        <f t="shared" si="17"/>
        <v>n/a</v>
      </c>
      <c r="AR31" s="1126" t="str">
        <f t="shared" si="18"/>
        <v>n/a</v>
      </c>
      <c r="AS31" s="1126" t="str">
        <f t="shared" si="19"/>
        <v>n/a</v>
      </c>
      <c r="AT31" s="1126" t="str">
        <f t="shared" si="20"/>
        <v>n/a</v>
      </c>
      <c r="AU31" s="1127">
        <f t="shared" si="21"/>
        <v>21.092254723833673</v>
      </c>
      <c r="AV31" s="1128">
        <f t="shared" si="22"/>
        <v>32.447681394112415</v>
      </c>
    </row>
    <row r="32" spans="1:48" ht="11.25" customHeight="1" x14ac:dyDescent="0.2">
      <c r="A32" s="886" t="s">
        <v>946</v>
      </c>
      <c r="B32" s="884" t="s">
        <v>947</v>
      </c>
      <c r="C32" s="627">
        <v>0.83</v>
      </c>
      <c r="D32" s="493">
        <v>0.79</v>
      </c>
      <c r="E32" s="493">
        <v>0.75</v>
      </c>
      <c r="F32" s="627">
        <v>0.71</v>
      </c>
      <c r="G32" s="627">
        <v>0.67</v>
      </c>
      <c r="H32" s="496">
        <v>0.64</v>
      </c>
      <c r="I32" s="627">
        <v>0.16</v>
      </c>
      <c r="J32" s="956"/>
      <c r="K32" s="496">
        <v>0</v>
      </c>
      <c r="L32" s="631">
        <v>0</v>
      </c>
      <c r="M32" s="956"/>
      <c r="N32" s="497">
        <v>0</v>
      </c>
      <c r="O32" s="629">
        <v>0</v>
      </c>
      <c r="P32" s="629">
        <v>0</v>
      </c>
      <c r="Q32" s="629">
        <v>0</v>
      </c>
      <c r="R32" s="629">
        <v>0</v>
      </c>
      <c r="S32" s="629">
        <v>0</v>
      </c>
      <c r="T32" s="629">
        <v>0</v>
      </c>
      <c r="U32" s="629">
        <v>0</v>
      </c>
      <c r="V32" s="629">
        <v>0</v>
      </c>
      <c r="W32" s="629">
        <v>0</v>
      </c>
      <c r="X32" s="629">
        <v>0</v>
      </c>
      <c r="Y32" s="629">
        <v>0</v>
      </c>
      <c r="Z32" s="630">
        <f t="shared" si="0"/>
        <v>4.55</v>
      </c>
      <c r="AA32" s="1125">
        <f t="shared" si="1"/>
        <v>5.0632911392404889</v>
      </c>
      <c r="AB32" s="1125">
        <f t="shared" si="2"/>
        <v>5.3333333333333455</v>
      </c>
      <c r="AC32" s="1126">
        <f t="shared" si="3"/>
        <v>5.6338028169014231</v>
      </c>
      <c r="AD32" s="1126">
        <f t="shared" si="4"/>
        <v>5.9701492537313383</v>
      </c>
      <c r="AE32" s="1126">
        <f t="shared" si="5"/>
        <v>4.6875</v>
      </c>
      <c r="AF32" s="1126">
        <f t="shared" si="6"/>
        <v>300</v>
      </c>
      <c r="AG32" s="1126" t="str">
        <f t="shared" si="7"/>
        <v>n/a</v>
      </c>
      <c r="AH32" s="1126" t="str">
        <f t="shared" si="8"/>
        <v>n/a</v>
      </c>
      <c r="AI32" s="1126" t="str">
        <f t="shared" si="9"/>
        <v>n/a</v>
      </c>
      <c r="AJ32" s="1126" t="str">
        <f t="shared" si="10"/>
        <v>n/a</v>
      </c>
      <c r="AK32" s="1126" t="str">
        <f t="shared" si="11"/>
        <v>n/a</v>
      </c>
      <c r="AL32" s="1126" t="str">
        <f t="shared" si="12"/>
        <v>n/a</v>
      </c>
      <c r="AM32" s="1126" t="str">
        <f t="shared" si="13"/>
        <v>n/a</v>
      </c>
      <c r="AN32" s="1126" t="str">
        <f t="shared" si="14"/>
        <v>n/a</v>
      </c>
      <c r="AO32" s="1126" t="str">
        <f t="shared" si="15"/>
        <v>n/a</v>
      </c>
      <c r="AP32" s="1126" t="str">
        <f t="shared" si="16"/>
        <v>n/a</v>
      </c>
      <c r="AQ32" s="1126" t="str">
        <f t="shared" si="17"/>
        <v>n/a</v>
      </c>
      <c r="AR32" s="1126" t="str">
        <f t="shared" si="18"/>
        <v>n/a</v>
      </c>
      <c r="AS32" s="1126" t="str">
        <f t="shared" si="19"/>
        <v>n/a</v>
      </c>
      <c r="AT32" s="1126" t="str">
        <f t="shared" si="20"/>
        <v>n/a</v>
      </c>
      <c r="AU32" s="1127">
        <f t="shared" si="21"/>
        <v>54.448012757201099</v>
      </c>
      <c r="AV32" s="1128">
        <f t="shared" si="22"/>
        <v>120.29623425103274</v>
      </c>
    </row>
    <row r="33" spans="1:48" ht="11.25" customHeight="1" x14ac:dyDescent="0.2">
      <c r="A33" s="498" t="s">
        <v>939</v>
      </c>
      <c r="B33" s="869" t="s">
        <v>940</v>
      </c>
      <c r="C33" s="627">
        <v>1.24</v>
      </c>
      <c r="D33" s="493">
        <v>1.2</v>
      </c>
      <c r="E33" s="515">
        <v>1.1599999999999999</v>
      </c>
      <c r="F33" s="627">
        <v>1.1200000000000001</v>
      </c>
      <c r="G33" s="627">
        <v>1.08</v>
      </c>
      <c r="H33" s="627">
        <v>1</v>
      </c>
      <c r="I33" s="627">
        <v>0.92</v>
      </c>
      <c r="J33" s="956"/>
      <c r="K33" s="627">
        <v>0.84</v>
      </c>
      <c r="L33" s="492">
        <v>0.74</v>
      </c>
      <c r="M33" s="956"/>
      <c r="N33" s="632">
        <v>0.64</v>
      </c>
      <c r="O33" s="629">
        <v>0.6</v>
      </c>
      <c r="P33" s="633">
        <v>0.6</v>
      </c>
      <c r="Q33" s="633">
        <v>0.54</v>
      </c>
      <c r="R33" s="633">
        <v>0.46</v>
      </c>
      <c r="S33" s="633">
        <v>0.34</v>
      </c>
      <c r="T33" s="633">
        <v>0.23</v>
      </c>
      <c r="U33" s="629">
        <v>0.21332000000000001</v>
      </c>
      <c r="V33" s="629">
        <v>0.21332000000000001</v>
      </c>
      <c r="W33" s="629">
        <v>0.21332000000000001</v>
      </c>
      <c r="X33" s="629">
        <v>0.21332000000000001</v>
      </c>
      <c r="Y33" s="629">
        <v>0.21332000000000001</v>
      </c>
      <c r="Z33" s="630">
        <f t="shared" si="0"/>
        <v>13.776599999999998</v>
      </c>
      <c r="AA33" s="1125">
        <f t="shared" si="1"/>
        <v>3.3333333333333437</v>
      </c>
      <c r="AB33" s="1125">
        <f t="shared" si="2"/>
        <v>3.4482758620689724</v>
      </c>
      <c r="AC33" s="1126">
        <f t="shared" si="3"/>
        <v>3.5714285714285587</v>
      </c>
      <c r="AD33" s="1126">
        <f t="shared" si="4"/>
        <v>3.7037037037036979</v>
      </c>
      <c r="AE33" s="1126">
        <f t="shared" si="5"/>
        <v>8.0000000000000071</v>
      </c>
      <c r="AF33" s="1126">
        <f t="shared" si="6"/>
        <v>8.6956521739130377</v>
      </c>
      <c r="AG33" s="1126">
        <f t="shared" si="7"/>
        <v>9.5238095238095344</v>
      </c>
      <c r="AH33" s="1126">
        <f t="shared" si="8"/>
        <v>13.513513513513509</v>
      </c>
      <c r="AI33" s="1126">
        <f t="shared" si="9"/>
        <v>15.625</v>
      </c>
      <c r="AJ33" s="1126">
        <f t="shared" si="10"/>
        <v>6.6666666666666652</v>
      </c>
      <c r="AK33" s="1126">
        <f t="shared" si="11"/>
        <v>0</v>
      </c>
      <c r="AL33" s="1126">
        <f t="shared" si="12"/>
        <v>11.111111111111093</v>
      </c>
      <c r="AM33" s="1126">
        <f t="shared" si="13"/>
        <v>17.391304347826097</v>
      </c>
      <c r="AN33" s="1126">
        <f t="shared" si="14"/>
        <v>35.294117647058812</v>
      </c>
      <c r="AO33" s="1126">
        <f t="shared" si="15"/>
        <v>47.826086956521749</v>
      </c>
      <c r="AP33" s="1126">
        <f t="shared" si="16"/>
        <v>7.8192387024188958</v>
      </c>
      <c r="AQ33" s="1126">
        <f t="shared" si="17"/>
        <v>0</v>
      </c>
      <c r="AR33" s="1126">
        <f t="shared" si="18"/>
        <v>0</v>
      </c>
      <c r="AS33" s="1126">
        <f t="shared" si="19"/>
        <v>0</v>
      </c>
      <c r="AT33" s="1126">
        <f t="shared" si="20"/>
        <v>0</v>
      </c>
      <c r="AU33" s="1127">
        <f t="shared" si="21"/>
        <v>9.776162105668698</v>
      </c>
      <c r="AV33" s="1128">
        <f t="shared" si="22"/>
        <v>12.268034730563768</v>
      </c>
    </row>
    <row r="34" spans="1:48" ht="11.25" customHeight="1" x14ac:dyDescent="0.2">
      <c r="A34" s="634" t="s">
        <v>931</v>
      </c>
      <c r="B34" s="501" t="s">
        <v>932</v>
      </c>
      <c r="C34" s="627">
        <v>1.56</v>
      </c>
      <c r="D34" s="493">
        <v>1.52</v>
      </c>
      <c r="E34" s="493">
        <v>1.44</v>
      </c>
      <c r="F34" s="507">
        <v>1.32</v>
      </c>
      <c r="G34" s="507">
        <v>1.18</v>
      </c>
      <c r="H34" s="507">
        <v>1.04</v>
      </c>
      <c r="I34" s="507">
        <v>0.96</v>
      </c>
      <c r="J34" s="1053"/>
      <c r="K34" s="507">
        <v>0.76</v>
      </c>
      <c r="L34" s="503">
        <v>0.48</v>
      </c>
      <c r="M34" s="1053"/>
      <c r="N34" s="523">
        <v>0.4</v>
      </c>
      <c r="O34" s="510">
        <v>0.90739999999999998</v>
      </c>
      <c r="P34" s="510">
        <v>2.4</v>
      </c>
      <c r="Q34" s="510">
        <v>2.4</v>
      </c>
      <c r="R34" s="510">
        <v>2.4</v>
      </c>
      <c r="S34" s="510">
        <v>2.4</v>
      </c>
      <c r="T34" s="510">
        <v>2.4</v>
      </c>
      <c r="U34" s="509">
        <v>3.06</v>
      </c>
      <c r="V34" s="509">
        <v>3.28</v>
      </c>
      <c r="W34" s="509">
        <v>3.12</v>
      </c>
      <c r="X34" s="509">
        <v>2.8</v>
      </c>
      <c r="Y34" s="509">
        <v>2.5</v>
      </c>
      <c r="Z34" s="630">
        <f t="shared" si="0"/>
        <v>38.32739999999999</v>
      </c>
      <c r="AA34" s="1125">
        <f t="shared" si="1"/>
        <v>2.6315789473684292</v>
      </c>
      <c r="AB34" s="1125">
        <f t="shared" si="2"/>
        <v>5.555555555555558</v>
      </c>
      <c r="AC34" s="1126">
        <f t="shared" si="3"/>
        <v>9.0909090909090828</v>
      </c>
      <c r="AD34" s="1126">
        <f t="shared" si="4"/>
        <v>11.86440677966103</v>
      </c>
      <c r="AE34" s="1126">
        <f t="shared" si="5"/>
        <v>13.461538461538458</v>
      </c>
      <c r="AF34" s="1126">
        <f t="shared" si="6"/>
        <v>8.3333333333333481</v>
      </c>
      <c r="AG34" s="1126">
        <f t="shared" si="7"/>
        <v>26.315789473684205</v>
      </c>
      <c r="AH34" s="1126">
        <f t="shared" si="8"/>
        <v>58.33333333333335</v>
      </c>
      <c r="AI34" s="1126">
        <f t="shared" si="9"/>
        <v>19.999999999999996</v>
      </c>
      <c r="AJ34" s="1126">
        <f t="shared" si="10"/>
        <v>-55.918007493938717</v>
      </c>
      <c r="AK34" s="1126">
        <f t="shared" si="11"/>
        <v>-62.19166666666667</v>
      </c>
      <c r="AL34" s="1126">
        <f t="shared" si="12"/>
        <v>0</v>
      </c>
      <c r="AM34" s="1126">
        <f t="shared" si="13"/>
        <v>0</v>
      </c>
      <c r="AN34" s="1126">
        <f t="shared" si="14"/>
        <v>0</v>
      </c>
      <c r="AO34" s="1126">
        <f t="shared" si="15"/>
        <v>0</v>
      </c>
      <c r="AP34" s="1126">
        <f t="shared" si="16"/>
        <v>-21.568627450980394</v>
      </c>
      <c r="AQ34" s="1126">
        <f t="shared" si="17"/>
        <v>-6.7073170731707261</v>
      </c>
      <c r="AR34" s="1126">
        <f t="shared" si="18"/>
        <v>5.12820512820511</v>
      </c>
      <c r="AS34" s="1126">
        <f t="shared" si="19"/>
        <v>11.428571428571432</v>
      </c>
      <c r="AT34" s="1126">
        <f t="shared" si="20"/>
        <v>11.999999999999989</v>
      </c>
      <c r="AU34" s="1127">
        <f t="shared" si="21"/>
        <v>1.8878801423701748</v>
      </c>
      <c r="AV34" s="1128">
        <f t="shared" si="22"/>
        <v>25.896152791508079</v>
      </c>
    </row>
    <row r="35" spans="1:48" ht="11.25" customHeight="1" x14ac:dyDescent="0.2">
      <c r="A35" s="886" t="s">
        <v>443</v>
      </c>
      <c r="B35" s="884" t="s">
        <v>444</v>
      </c>
      <c r="C35" s="627">
        <v>2.4300000000000002</v>
      </c>
      <c r="D35" s="493">
        <v>2.2799999999999998</v>
      </c>
      <c r="E35" s="493">
        <v>2.1500000000000004</v>
      </c>
      <c r="F35" s="627">
        <v>2.0299999999999998</v>
      </c>
      <c r="G35" s="627">
        <v>1.37</v>
      </c>
      <c r="H35" s="627">
        <v>1.06</v>
      </c>
      <c r="I35" s="627">
        <v>0.96</v>
      </c>
      <c r="J35" s="956"/>
      <c r="K35" s="627">
        <v>0.81</v>
      </c>
      <c r="L35" s="492">
        <v>0.7</v>
      </c>
      <c r="M35" s="956"/>
      <c r="N35" s="632">
        <v>0.63</v>
      </c>
      <c r="O35" s="633">
        <v>0.59</v>
      </c>
      <c r="P35" s="633">
        <v>0.54</v>
      </c>
      <c r="Q35" s="633">
        <v>0.46</v>
      </c>
      <c r="R35" s="633">
        <v>0.38</v>
      </c>
      <c r="S35" s="633">
        <v>0.31</v>
      </c>
      <c r="T35" s="633">
        <v>0.21</v>
      </c>
      <c r="U35" s="629">
        <v>0</v>
      </c>
      <c r="V35" s="629">
        <v>0</v>
      </c>
      <c r="W35" s="629">
        <v>0</v>
      </c>
      <c r="X35" s="629">
        <v>0</v>
      </c>
      <c r="Y35" s="629">
        <v>0</v>
      </c>
      <c r="Z35" s="630">
        <f t="shared" si="0"/>
        <v>16.91</v>
      </c>
      <c r="AA35" s="1125">
        <f t="shared" si="1"/>
        <v>6.578947368421062</v>
      </c>
      <c r="AB35" s="1125">
        <f t="shared" si="2"/>
        <v>6.0465116279069475</v>
      </c>
      <c r="AC35" s="1126">
        <f t="shared" si="3"/>
        <v>5.9113300492611209</v>
      </c>
      <c r="AD35" s="1126">
        <f t="shared" si="4"/>
        <v>48.17518248175179</v>
      </c>
      <c r="AE35" s="1126">
        <f t="shared" si="5"/>
        <v>29.24528301886793</v>
      </c>
      <c r="AF35" s="1126">
        <f t="shared" si="6"/>
        <v>10.416666666666675</v>
      </c>
      <c r="AG35" s="1126">
        <f t="shared" si="7"/>
        <v>18.518518518518512</v>
      </c>
      <c r="AH35" s="1126">
        <f t="shared" si="8"/>
        <v>15.714285714285726</v>
      </c>
      <c r="AI35" s="1126">
        <f t="shared" si="9"/>
        <v>11.111111111111093</v>
      </c>
      <c r="AJ35" s="1126">
        <f t="shared" si="10"/>
        <v>6.7796610169491567</v>
      </c>
      <c r="AK35" s="1126">
        <f t="shared" si="11"/>
        <v>9.259259259259256</v>
      </c>
      <c r="AL35" s="1126">
        <f t="shared" si="12"/>
        <v>17.391304347826097</v>
      </c>
      <c r="AM35" s="1126">
        <f t="shared" si="13"/>
        <v>21.052631578947366</v>
      </c>
      <c r="AN35" s="1126">
        <f t="shared" si="14"/>
        <v>22.580645161290324</v>
      </c>
      <c r="AO35" s="1126">
        <f t="shared" si="15"/>
        <v>47.619047619047628</v>
      </c>
      <c r="AP35" s="1126" t="str">
        <f t="shared" si="16"/>
        <v>n/a</v>
      </c>
      <c r="AQ35" s="1126" t="str">
        <f t="shared" si="17"/>
        <v>n/a</v>
      </c>
      <c r="AR35" s="1126" t="str">
        <f t="shared" si="18"/>
        <v>n/a</v>
      </c>
      <c r="AS35" s="1126" t="str">
        <f t="shared" si="19"/>
        <v>n/a</v>
      </c>
      <c r="AT35" s="1126" t="str">
        <f t="shared" si="20"/>
        <v>n/a</v>
      </c>
      <c r="AU35" s="1127">
        <f t="shared" si="21"/>
        <v>18.42669236934071</v>
      </c>
      <c r="AV35" s="1128">
        <f t="shared" si="22"/>
        <v>13.821417914339948</v>
      </c>
    </row>
    <row r="36" spans="1:48" ht="11.25" customHeight="1" x14ac:dyDescent="0.2">
      <c r="A36" s="494" t="s">
        <v>948</v>
      </c>
      <c r="B36" s="884" t="s">
        <v>949</v>
      </c>
      <c r="C36" s="627">
        <v>1.72</v>
      </c>
      <c r="D36" s="493">
        <v>1.64</v>
      </c>
      <c r="E36" s="493">
        <v>1.56</v>
      </c>
      <c r="F36" s="627">
        <v>1.52</v>
      </c>
      <c r="G36" s="627">
        <v>1.48</v>
      </c>
      <c r="H36" s="627">
        <v>1.44</v>
      </c>
      <c r="I36" s="627">
        <v>1.4</v>
      </c>
      <c r="J36" s="956"/>
      <c r="K36" s="627">
        <v>1.36</v>
      </c>
      <c r="L36" s="492">
        <v>1.32</v>
      </c>
      <c r="M36" s="956"/>
      <c r="N36" s="497">
        <v>1.28</v>
      </c>
      <c r="O36" s="629">
        <v>1.28</v>
      </c>
      <c r="P36" s="633">
        <v>1.28</v>
      </c>
      <c r="Q36" s="633">
        <v>1.24</v>
      </c>
      <c r="R36" s="633">
        <v>1.2</v>
      </c>
      <c r="S36" s="633">
        <v>1.1200000000000001</v>
      </c>
      <c r="T36" s="633">
        <v>1</v>
      </c>
      <c r="U36" s="633">
        <v>0.72</v>
      </c>
      <c r="V36" s="633">
        <v>0.57999999999999996</v>
      </c>
      <c r="W36" s="633">
        <v>0.52</v>
      </c>
      <c r="X36" s="633">
        <v>0.46</v>
      </c>
      <c r="Y36" s="633">
        <v>0.4</v>
      </c>
      <c r="Z36" s="630">
        <f t="shared" si="0"/>
        <v>24.519999999999992</v>
      </c>
      <c r="AA36" s="1125">
        <f t="shared" si="1"/>
        <v>4.8780487804878092</v>
      </c>
      <c r="AB36" s="1125">
        <f t="shared" si="2"/>
        <v>5.12820512820511</v>
      </c>
      <c r="AC36" s="1126">
        <f t="shared" si="3"/>
        <v>2.6315789473684292</v>
      </c>
      <c r="AD36" s="1126">
        <f t="shared" si="4"/>
        <v>2.7027027027026973</v>
      </c>
      <c r="AE36" s="1126">
        <f t="shared" si="5"/>
        <v>2.7777777777777901</v>
      </c>
      <c r="AF36" s="1126">
        <f t="shared" si="6"/>
        <v>2.8571428571428692</v>
      </c>
      <c r="AG36" s="1126">
        <f t="shared" si="7"/>
        <v>2.9411764705882248</v>
      </c>
      <c r="AH36" s="1126">
        <f t="shared" si="8"/>
        <v>3.0303030303030276</v>
      </c>
      <c r="AI36" s="1126">
        <f t="shared" si="9"/>
        <v>3.125</v>
      </c>
      <c r="AJ36" s="1126">
        <f t="shared" si="10"/>
        <v>0</v>
      </c>
      <c r="AK36" s="1126">
        <f t="shared" si="11"/>
        <v>0</v>
      </c>
      <c r="AL36" s="1126">
        <f t="shared" si="12"/>
        <v>3.2258064516129004</v>
      </c>
      <c r="AM36" s="1126">
        <f t="shared" si="13"/>
        <v>3.3333333333333437</v>
      </c>
      <c r="AN36" s="1126">
        <f t="shared" si="14"/>
        <v>7.1428571428571397</v>
      </c>
      <c r="AO36" s="1126">
        <f t="shared" si="15"/>
        <v>12.000000000000011</v>
      </c>
      <c r="AP36" s="1126">
        <f t="shared" si="16"/>
        <v>38.888888888888886</v>
      </c>
      <c r="AQ36" s="1126">
        <f t="shared" si="17"/>
        <v>24.137931034482762</v>
      </c>
      <c r="AR36" s="1126">
        <f t="shared" si="18"/>
        <v>11.538461538461519</v>
      </c>
      <c r="AS36" s="1126">
        <f t="shared" si="19"/>
        <v>13.043478260869556</v>
      </c>
      <c r="AT36" s="1126">
        <f t="shared" si="20"/>
        <v>14.999999999999991</v>
      </c>
      <c r="AU36" s="1127">
        <f t="shared" si="21"/>
        <v>7.9191346172541044</v>
      </c>
      <c r="AV36" s="1128">
        <f t="shared" si="22"/>
        <v>9.4405038637847536</v>
      </c>
    </row>
    <row r="37" spans="1:48" ht="11.25" customHeight="1" x14ac:dyDescent="0.2">
      <c r="A37" s="856" t="s">
        <v>4587</v>
      </c>
      <c r="B37" s="884" t="s">
        <v>4548</v>
      </c>
      <c r="C37" s="493">
        <v>1.28</v>
      </c>
      <c r="D37" s="493">
        <v>1.22</v>
      </c>
      <c r="E37" s="493">
        <v>1.1299999999999999</v>
      </c>
      <c r="F37" s="493">
        <v>0.99</v>
      </c>
      <c r="G37" s="493">
        <v>0.6399999999999999</v>
      </c>
      <c r="H37" s="516">
        <v>0</v>
      </c>
      <c r="I37" s="516">
        <v>0</v>
      </c>
      <c r="J37" s="516"/>
      <c r="K37" s="516">
        <v>0</v>
      </c>
      <c r="L37" s="513">
        <v>0</v>
      </c>
      <c r="M37" s="516"/>
      <c r="N37" s="513">
        <v>0</v>
      </c>
      <c r="O37" s="1076">
        <v>0</v>
      </c>
      <c r="P37" s="1076">
        <v>0</v>
      </c>
      <c r="Q37" s="1076">
        <v>0</v>
      </c>
      <c r="R37" s="1076">
        <v>0</v>
      </c>
      <c r="S37" s="1076">
        <v>0</v>
      </c>
      <c r="T37" s="1076">
        <v>0</v>
      </c>
      <c r="U37" s="1076">
        <v>0</v>
      </c>
      <c r="V37" s="1076">
        <v>0</v>
      </c>
      <c r="W37" s="1076">
        <v>0</v>
      </c>
      <c r="X37" s="1076">
        <v>0</v>
      </c>
      <c r="Y37" s="1076">
        <v>0</v>
      </c>
      <c r="Z37" s="630">
        <f t="shared" si="0"/>
        <v>5.26</v>
      </c>
      <c r="AA37" s="1125">
        <f t="shared" si="1"/>
        <v>4.9180327868852514</v>
      </c>
      <c r="AB37" s="1125">
        <f t="shared" si="2"/>
        <v>7.9646017699115168</v>
      </c>
      <c r="AC37" s="1126">
        <f t="shared" si="3"/>
        <v>14.141414141414121</v>
      </c>
      <c r="AD37" s="1126">
        <f t="shared" si="4"/>
        <v>54.687500000000021</v>
      </c>
      <c r="AE37" s="1126" t="str">
        <f t="shared" si="5"/>
        <v>n/a</v>
      </c>
      <c r="AF37" s="1126" t="str">
        <f t="shared" si="6"/>
        <v>n/a</v>
      </c>
      <c r="AG37" s="1126" t="str">
        <f t="shared" si="7"/>
        <v>n/a</v>
      </c>
      <c r="AH37" s="1126" t="str">
        <f t="shared" si="8"/>
        <v>n/a</v>
      </c>
      <c r="AI37" s="1126" t="str">
        <f t="shared" si="9"/>
        <v>n/a</v>
      </c>
      <c r="AJ37" s="1126" t="str">
        <f t="shared" si="10"/>
        <v>n/a</v>
      </c>
      <c r="AK37" s="1126" t="str">
        <f t="shared" si="11"/>
        <v>n/a</v>
      </c>
      <c r="AL37" s="1126" t="str">
        <f t="shared" si="12"/>
        <v>n/a</v>
      </c>
      <c r="AM37" s="1126" t="str">
        <f t="shared" si="13"/>
        <v>n/a</v>
      </c>
      <c r="AN37" s="1126" t="str">
        <f t="shared" si="14"/>
        <v>n/a</v>
      </c>
      <c r="AO37" s="1126" t="str">
        <f t="shared" si="15"/>
        <v>n/a</v>
      </c>
      <c r="AP37" s="1126" t="str">
        <f t="shared" si="16"/>
        <v>n/a</v>
      </c>
      <c r="AQ37" s="1126" t="str">
        <f t="shared" si="17"/>
        <v>n/a</v>
      </c>
      <c r="AR37" s="1126" t="str">
        <f t="shared" si="18"/>
        <v>n/a</v>
      </c>
      <c r="AS37" s="1126" t="str">
        <f t="shared" si="19"/>
        <v>n/a</v>
      </c>
      <c r="AT37" s="1126" t="str">
        <f t="shared" si="20"/>
        <v>n/a</v>
      </c>
      <c r="AU37" s="1127">
        <f t="shared" si="21"/>
        <v>20.42788717455273</v>
      </c>
      <c r="AV37" s="1128">
        <f t="shared" si="22"/>
        <v>23.159806276896489</v>
      </c>
    </row>
    <row r="38" spans="1:48" ht="11.25" customHeight="1" x14ac:dyDescent="0.2">
      <c r="A38" s="498" t="s">
        <v>874</v>
      </c>
      <c r="B38" s="869" t="s">
        <v>875</v>
      </c>
      <c r="C38" s="627">
        <v>1.1200000000000001</v>
      </c>
      <c r="D38" s="493">
        <v>1.08</v>
      </c>
      <c r="E38" s="493">
        <v>1.04</v>
      </c>
      <c r="F38" s="484">
        <v>1</v>
      </c>
      <c r="G38" s="484">
        <v>0.96</v>
      </c>
      <c r="H38" s="484">
        <v>0.92</v>
      </c>
      <c r="I38" s="484">
        <v>0.81</v>
      </c>
      <c r="J38" s="1032"/>
      <c r="K38" s="485">
        <v>0.72</v>
      </c>
      <c r="L38" s="486">
        <v>0.72</v>
      </c>
      <c r="M38" s="1032"/>
      <c r="N38" s="499">
        <v>0.72</v>
      </c>
      <c r="O38" s="488">
        <v>0.78</v>
      </c>
      <c r="P38" s="489">
        <v>0.84</v>
      </c>
      <c r="Q38" s="489">
        <v>0.8</v>
      </c>
      <c r="R38" s="489">
        <v>0.74</v>
      </c>
      <c r="S38" s="489">
        <v>0.69</v>
      </c>
      <c r="T38" s="489">
        <v>0.64</v>
      </c>
      <c r="U38" s="489">
        <v>0.56499999999999995</v>
      </c>
      <c r="V38" s="489">
        <v>0.51</v>
      </c>
      <c r="W38" s="488">
        <v>0.48</v>
      </c>
      <c r="X38" s="489">
        <v>0.48</v>
      </c>
      <c r="Y38" s="489">
        <v>0.36</v>
      </c>
      <c r="Z38" s="630">
        <f t="shared" si="0"/>
        <v>15.975</v>
      </c>
      <c r="AA38" s="1125">
        <f t="shared" si="1"/>
        <v>3.7037037037036979</v>
      </c>
      <c r="AB38" s="1125">
        <f t="shared" si="2"/>
        <v>3.8461538461538547</v>
      </c>
      <c r="AC38" s="1126">
        <f t="shared" si="3"/>
        <v>4.0000000000000036</v>
      </c>
      <c r="AD38" s="1126">
        <f t="shared" si="4"/>
        <v>4.1666666666666741</v>
      </c>
      <c r="AE38" s="1126">
        <f t="shared" si="5"/>
        <v>4.3478260869565188</v>
      </c>
      <c r="AF38" s="1126">
        <f t="shared" si="6"/>
        <v>13.58024691358024</v>
      </c>
      <c r="AG38" s="1126">
        <f t="shared" si="7"/>
        <v>12.500000000000021</v>
      </c>
      <c r="AH38" s="1126">
        <f t="shared" si="8"/>
        <v>0</v>
      </c>
      <c r="AI38" s="1126">
        <f t="shared" si="9"/>
        <v>0</v>
      </c>
      <c r="AJ38" s="1126">
        <f t="shared" si="10"/>
        <v>-7.6923076923076987</v>
      </c>
      <c r="AK38" s="1126">
        <f t="shared" si="11"/>
        <v>-7.1428571428571397</v>
      </c>
      <c r="AL38" s="1126">
        <f t="shared" si="12"/>
        <v>4.9999999999999822</v>
      </c>
      <c r="AM38" s="1126">
        <f t="shared" si="13"/>
        <v>8.1081081081081141</v>
      </c>
      <c r="AN38" s="1126">
        <f t="shared" si="14"/>
        <v>7.2463768115942129</v>
      </c>
      <c r="AO38" s="1126">
        <f t="shared" si="15"/>
        <v>7.8125</v>
      </c>
      <c r="AP38" s="1126">
        <f t="shared" si="16"/>
        <v>13.27433628318586</v>
      </c>
      <c r="AQ38" s="1126">
        <f t="shared" si="17"/>
        <v>10.784313725490179</v>
      </c>
      <c r="AR38" s="1126">
        <f t="shared" si="18"/>
        <v>6.25</v>
      </c>
      <c r="AS38" s="1126">
        <f t="shared" si="19"/>
        <v>0</v>
      </c>
      <c r="AT38" s="1126">
        <f t="shared" si="20"/>
        <v>33.333333333333329</v>
      </c>
      <c r="AU38" s="1127">
        <f t="shared" si="21"/>
        <v>6.1559200321803926</v>
      </c>
      <c r="AV38" s="1128">
        <f t="shared" si="22"/>
        <v>8.6471860167073533</v>
      </c>
    </row>
    <row r="39" spans="1:48" ht="11.25" customHeight="1" x14ac:dyDescent="0.2">
      <c r="A39" s="512" t="s">
        <v>886</v>
      </c>
      <c r="B39" s="501" t="s">
        <v>887</v>
      </c>
      <c r="C39" s="627">
        <v>0.52</v>
      </c>
      <c r="D39" s="493">
        <v>0.4</v>
      </c>
      <c r="E39" s="514">
        <v>0.3</v>
      </c>
      <c r="F39" s="627">
        <v>0.2</v>
      </c>
      <c r="G39" s="627">
        <v>0.16</v>
      </c>
      <c r="H39" s="627">
        <v>0.12</v>
      </c>
      <c r="I39" s="627">
        <v>7.4999999999999997E-2</v>
      </c>
      <c r="J39" s="956"/>
      <c r="K39" s="496">
        <v>0</v>
      </c>
      <c r="L39" s="631">
        <v>0</v>
      </c>
      <c r="M39" s="956"/>
      <c r="N39" s="497">
        <v>0</v>
      </c>
      <c r="O39" s="629">
        <v>0</v>
      </c>
      <c r="P39" s="629">
        <v>0</v>
      </c>
      <c r="Q39" s="629">
        <v>0</v>
      </c>
      <c r="R39" s="629">
        <v>0</v>
      </c>
      <c r="S39" s="629">
        <v>0</v>
      </c>
      <c r="T39" s="629">
        <v>0</v>
      </c>
      <c r="U39" s="629">
        <v>0</v>
      </c>
      <c r="V39" s="629">
        <v>0</v>
      </c>
      <c r="W39" s="629">
        <v>0</v>
      </c>
      <c r="X39" s="629">
        <v>0</v>
      </c>
      <c r="Y39" s="629">
        <v>0</v>
      </c>
      <c r="Z39" s="630">
        <f t="shared" si="0"/>
        <v>1.7749999999999997</v>
      </c>
      <c r="AA39" s="1125">
        <f t="shared" ref="AA39:AA70" si="23">IF(ISERROR((C39/D39-1)*100),"n/a",(C39/D39-1)*100)</f>
        <v>30.000000000000004</v>
      </c>
      <c r="AB39" s="1125">
        <f t="shared" ref="AB39:AB70" si="24">IF(ISERROR((D39/E39-1)*100),"n/a",(D39/E39-1)*100)</f>
        <v>33.33333333333335</v>
      </c>
      <c r="AC39" s="1126">
        <f t="shared" ref="AC39:AC70" si="25">IF(ISERROR((E39/F39-1)*100),"n/a",(E39/F39-1)*100)</f>
        <v>49.999999999999979</v>
      </c>
      <c r="AD39" s="1126">
        <f t="shared" ref="AD39:AD70" si="26">IF(ISERROR((F39/G39-1)*100),"n/a",(F39/G39-1)*100)</f>
        <v>25</v>
      </c>
      <c r="AE39" s="1126">
        <f t="shared" ref="AE39:AE70" si="27">IF(ISERROR((G39/H39-1)*100),"n/a",(G39/H39-1)*100)</f>
        <v>33.33333333333335</v>
      </c>
      <c r="AF39" s="1126">
        <f t="shared" ref="AF39:AF70" si="28">IF(ISERROR((H39/I39-1)*100),"n/a",(H39/I39-1)*100)</f>
        <v>60.000000000000007</v>
      </c>
      <c r="AG39" s="1126" t="str">
        <f t="shared" ref="AG39:AG70" si="29">IF(ISERROR((I39/K39-1)*100),"n/a",(I39/K39-1)*100)</f>
        <v>n/a</v>
      </c>
      <c r="AH39" s="1126" t="str">
        <f t="shared" ref="AH39:AH70" si="30">IF(ISERROR((K39/L39-1)*100),"n/a",(K39/L39-1)*100)</f>
        <v>n/a</v>
      </c>
      <c r="AI39" s="1126" t="str">
        <f t="shared" ref="AI39:AI70" si="31">IF(ISERROR((L39/N39-1)*100),"n/a",(L39/N39-1)*100)</f>
        <v>n/a</v>
      </c>
      <c r="AJ39" s="1126" t="str">
        <f t="shared" ref="AJ39:AJ70" si="32">IF(ISERROR((N39/O39-1)*100),"n/a",(N39/O39-1)*100)</f>
        <v>n/a</v>
      </c>
      <c r="AK39" s="1126" t="str">
        <f t="shared" ref="AK39:AK70" si="33">IF(ISERROR((O39/P39-1)*100),"n/a",(O39/P39-1)*100)</f>
        <v>n/a</v>
      </c>
      <c r="AL39" s="1126" t="str">
        <f t="shared" ref="AL39:AL70" si="34">IF(ISERROR((P39/Q39-1)*100),"n/a",(P39/Q39-1)*100)</f>
        <v>n/a</v>
      </c>
      <c r="AM39" s="1126" t="str">
        <f t="shared" ref="AM39:AM70" si="35">IF(ISERROR((Q39/R39-1)*100),"n/a",(Q39/R39-1)*100)</f>
        <v>n/a</v>
      </c>
      <c r="AN39" s="1126" t="str">
        <f t="shared" ref="AN39:AN70" si="36">IF(ISERROR((R39/S39-1)*100),"n/a",(R39/S39-1)*100)</f>
        <v>n/a</v>
      </c>
      <c r="AO39" s="1126" t="str">
        <f t="shared" ref="AO39:AO70" si="37">IF(ISERROR((S39/T39-1)*100),"n/a",(S39/T39-1)*100)</f>
        <v>n/a</v>
      </c>
      <c r="AP39" s="1126" t="str">
        <f t="shared" ref="AP39:AP70" si="38">IF(ISERROR((T39/U39-1)*100),"n/a",(T39/U39-1)*100)</f>
        <v>n/a</v>
      </c>
      <c r="AQ39" s="1126" t="str">
        <f t="shared" ref="AQ39:AQ70" si="39">IF(ISERROR((U39/V39-1)*100),"n/a",(U39/V39-1)*100)</f>
        <v>n/a</v>
      </c>
      <c r="AR39" s="1126" t="str">
        <f t="shared" ref="AR39:AR70" si="40">IF(ISERROR((V39/W39-1)*100),"n/a",(V39/W39-1)*100)</f>
        <v>n/a</v>
      </c>
      <c r="AS39" s="1126" t="str">
        <f t="shared" ref="AS39:AS70" si="41">IF(ISERROR((W39/X39-1)*100),"n/a",(W39/X39-1)*100)</f>
        <v>n/a</v>
      </c>
      <c r="AT39" s="1126" t="str">
        <f t="shared" ref="AT39:AT70" si="42">IF(ISERROR((X39/Y39-1)*100),"n/a",(X39/Y39-1)*100)</f>
        <v>n/a</v>
      </c>
      <c r="AU39" s="1127">
        <f t="shared" si="21"/>
        <v>38.611111111111114</v>
      </c>
      <c r="AV39" s="1128">
        <f t="shared" si="22"/>
        <v>13.43365039603766</v>
      </c>
    </row>
    <row r="40" spans="1:48" ht="11.25" customHeight="1" x14ac:dyDescent="0.2">
      <c r="A40" s="494" t="s">
        <v>404</v>
      </c>
      <c r="B40" s="884" t="s">
        <v>405</v>
      </c>
      <c r="C40" s="627">
        <v>1.4375</v>
      </c>
      <c r="D40" s="493">
        <v>1.325</v>
      </c>
      <c r="E40" s="493">
        <v>1.2649999999999999</v>
      </c>
      <c r="F40" s="627">
        <v>1.2050000000000001</v>
      </c>
      <c r="G40" s="627">
        <v>1.145</v>
      </c>
      <c r="H40" s="627">
        <v>1.0649999999999999</v>
      </c>
      <c r="I40" s="627">
        <v>0.96</v>
      </c>
      <c r="J40" s="956"/>
      <c r="K40" s="627">
        <v>0.77500000000000002</v>
      </c>
      <c r="L40" s="492">
        <v>0.63500000000000001</v>
      </c>
      <c r="M40" s="956"/>
      <c r="N40" s="632">
        <v>0.56000000000000005</v>
      </c>
      <c r="O40" s="633">
        <v>0.5</v>
      </c>
      <c r="P40" s="633">
        <v>0.48</v>
      </c>
      <c r="Q40" s="633">
        <v>0.42</v>
      </c>
      <c r="R40" s="633">
        <v>0.34499999999999997</v>
      </c>
      <c r="S40" s="633">
        <v>0.31</v>
      </c>
      <c r="T40" s="633">
        <v>0.29249999999999998</v>
      </c>
      <c r="U40" s="633">
        <v>0.28249999999999997</v>
      </c>
      <c r="V40" s="633">
        <v>0.27</v>
      </c>
      <c r="W40" s="629">
        <v>0.26</v>
      </c>
      <c r="X40" s="633">
        <v>0.23</v>
      </c>
      <c r="Y40" s="629">
        <v>0.2</v>
      </c>
      <c r="Z40" s="630">
        <f t="shared" si="0"/>
        <v>13.962500000000002</v>
      </c>
      <c r="AA40" s="1125">
        <f t="shared" si="23"/>
        <v>8.4905660377358583</v>
      </c>
      <c r="AB40" s="1125">
        <f t="shared" si="24"/>
        <v>4.743083003952564</v>
      </c>
      <c r="AC40" s="1126">
        <f t="shared" si="25"/>
        <v>4.9792531120331773</v>
      </c>
      <c r="AD40" s="1126">
        <f t="shared" si="26"/>
        <v>5.2401746724890952</v>
      </c>
      <c r="AE40" s="1126">
        <f t="shared" si="27"/>
        <v>7.5117370892018753</v>
      </c>
      <c r="AF40" s="1126">
        <f t="shared" si="28"/>
        <v>10.9375</v>
      </c>
      <c r="AG40" s="1126">
        <f t="shared" si="29"/>
        <v>23.870967741935466</v>
      </c>
      <c r="AH40" s="1126">
        <f t="shared" si="30"/>
        <v>22.047244094488192</v>
      </c>
      <c r="AI40" s="1126">
        <f t="shared" si="31"/>
        <v>13.392857142857139</v>
      </c>
      <c r="AJ40" s="1126">
        <f t="shared" si="32"/>
        <v>12.000000000000011</v>
      </c>
      <c r="AK40" s="1126">
        <f t="shared" si="33"/>
        <v>4.1666666666666741</v>
      </c>
      <c r="AL40" s="1126">
        <f t="shared" si="34"/>
        <v>14.285714285714279</v>
      </c>
      <c r="AM40" s="1126">
        <f t="shared" si="35"/>
        <v>21.739130434782616</v>
      </c>
      <c r="AN40" s="1126">
        <f t="shared" si="36"/>
        <v>11.290322580645151</v>
      </c>
      <c r="AO40" s="1126">
        <f t="shared" si="37"/>
        <v>5.9829059829059839</v>
      </c>
      <c r="AP40" s="1126">
        <f t="shared" si="38"/>
        <v>3.539823008849563</v>
      </c>
      <c r="AQ40" s="1126">
        <f t="shared" si="39"/>
        <v>4.6296296296296058</v>
      </c>
      <c r="AR40" s="1126">
        <f t="shared" si="40"/>
        <v>3.8461538461538547</v>
      </c>
      <c r="AS40" s="1126">
        <f t="shared" si="41"/>
        <v>13.043478260869556</v>
      </c>
      <c r="AT40" s="1126">
        <f t="shared" si="42"/>
        <v>14.999999999999991</v>
      </c>
      <c r="AU40" s="1127">
        <f t="shared" si="21"/>
        <v>10.536860379545535</v>
      </c>
      <c r="AV40" s="1128">
        <f t="shared" si="22"/>
        <v>6.4189125521917108</v>
      </c>
    </row>
    <row r="41" spans="1:48" ht="11.25" customHeight="1" x14ac:dyDescent="0.2">
      <c r="A41" s="494" t="s">
        <v>894</v>
      </c>
      <c r="B41" s="884" t="s">
        <v>895</v>
      </c>
      <c r="C41" s="627">
        <v>2.35</v>
      </c>
      <c r="D41" s="493">
        <v>2.2400000000000002</v>
      </c>
      <c r="E41" s="493">
        <v>2.14</v>
      </c>
      <c r="F41" s="627">
        <v>2.08</v>
      </c>
      <c r="G41" s="627">
        <v>2.02</v>
      </c>
      <c r="H41" s="627">
        <v>1.96</v>
      </c>
      <c r="I41" s="627">
        <v>1.9</v>
      </c>
      <c r="J41" s="956"/>
      <c r="K41" s="627">
        <v>1.84</v>
      </c>
      <c r="L41" s="492">
        <v>1.78</v>
      </c>
      <c r="M41" s="956"/>
      <c r="N41" s="497">
        <v>1.76</v>
      </c>
      <c r="O41" s="633">
        <v>1.76</v>
      </c>
      <c r="P41" s="633">
        <v>1.72</v>
      </c>
      <c r="Q41" s="633">
        <v>1.64</v>
      </c>
      <c r="R41" s="633">
        <v>1.45</v>
      </c>
      <c r="S41" s="633">
        <v>1.2450000000000001</v>
      </c>
      <c r="T41" s="633">
        <v>1.149</v>
      </c>
      <c r="U41" s="633">
        <v>1.1319999999999999</v>
      </c>
      <c r="V41" s="633">
        <v>1.1000000000000001</v>
      </c>
      <c r="W41" s="629">
        <v>1.0720000000000001</v>
      </c>
      <c r="X41" s="633">
        <v>1.0720000000000001</v>
      </c>
      <c r="Y41" s="633">
        <v>1.0590000000000002</v>
      </c>
      <c r="Z41" s="630">
        <f t="shared" si="0"/>
        <v>34.469000000000008</v>
      </c>
      <c r="AA41" s="1125">
        <f t="shared" si="23"/>
        <v>4.9107142857142794</v>
      </c>
      <c r="AB41" s="1125">
        <f t="shared" si="24"/>
        <v>4.6728971962616939</v>
      </c>
      <c r="AC41" s="1126">
        <f t="shared" si="25"/>
        <v>2.8846153846153966</v>
      </c>
      <c r="AD41" s="1126">
        <f t="shared" si="26"/>
        <v>2.9702970297029729</v>
      </c>
      <c r="AE41" s="1126">
        <f t="shared" si="27"/>
        <v>3.0612244897959107</v>
      </c>
      <c r="AF41" s="1126">
        <f t="shared" si="28"/>
        <v>3.1578947368421151</v>
      </c>
      <c r="AG41" s="1126">
        <f t="shared" si="29"/>
        <v>3.2608695652173836</v>
      </c>
      <c r="AH41" s="1126">
        <f t="shared" si="30"/>
        <v>3.3707865168539408</v>
      </c>
      <c r="AI41" s="1126">
        <f t="shared" si="31"/>
        <v>1.1363636363636465</v>
      </c>
      <c r="AJ41" s="1126">
        <f t="shared" si="32"/>
        <v>0</v>
      </c>
      <c r="AK41" s="1126">
        <f t="shared" si="33"/>
        <v>2.3255813953488413</v>
      </c>
      <c r="AL41" s="1126">
        <f t="shared" si="34"/>
        <v>4.8780487804878092</v>
      </c>
      <c r="AM41" s="1126">
        <f t="shared" si="35"/>
        <v>13.103448275862073</v>
      </c>
      <c r="AN41" s="1126">
        <f t="shared" si="36"/>
        <v>16.465863453815246</v>
      </c>
      <c r="AO41" s="1126">
        <f t="shared" si="37"/>
        <v>8.3550913838120078</v>
      </c>
      <c r="AP41" s="1126">
        <f t="shared" si="38"/>
        <v>1.5017667844523075</v>
      </c>
      <c r="AQ41" s="1126">
        <f t="shared" si="39"/>
        <v>2.9090909090908834</v>
      </c>
      <c r="AR41" s="1126">
        <f t="shared" si="40"/>
        <v>2.6119402985074647</v>
      </c>
      <c r="AS41" s="1126">
        <f t="shared" si="41"/>
        <v>0</v>
      </c>
      <c r="AT41" s="1126">
        <f t="shared" si="42"/>
        <v>1.227573182247399</v>
      </c>
      <c r="AU41" s="1127">
        <f t="shared" si="21"/>
        <v>4.140203365249568</v>
      </c>
      <c r="AV41" s="1128">
        <f t="shared" si="22"/>
        <v>4.1280988511313801</v>
      </c>
    </row>
    <row r="42" spans="1:48" ht="11.25" customHeight="1" x14ac:dyDescent="0.2">
      <c r="A42" s="583" t="s">
        <v>4432</v>
      </c>
      <c r="B42" s="884" t="s">
        <v>3981</v>
      </c>
      <c r="C42" s="627">
        <v>0.48</v>
      </c>
      <c r="D42" s="493">
        <v>0.44</v>
      </c>
      <c r="E42" s="493">
        <v>0.4</v>
      </c>
      <c r="F42" s="627">
        <v>0.36</v>
      </c>
      <c r="G42" s="627">
        <v>0.32</v>
      </c>
      <c r="H42" s="496">
        <v>0.28000000000000003</v>
      </c>
      <c r="I42" s="627">
        <v>0.28000000000000003</v>
      </c>
      <c r="J42" s="956"/>
      <c r="K42" s="496">
        <v>0.24</v>
      </c>
      <c r="L42" s="631">
        <v>0.24</v>
      </c>
      <c r="M42" s="956"/>
      <c r="N42" s="497">
        <v>0.24</v>
      </c>
      <c r="O42" s="629">
        <v>0.24</v>
      </c>
      <c r="P42" s="629">
        <v>0.24</v>
      </c>
      <c r="Q42" s="534">
        <v>0.24</v>
      </c>
      <c r="R42" s="534">
        <v>0.24</v>
      </c>
      <c r="S42" s="534">
        <v>0.24</v>
      </c>
      <c r="T42" s="534">
        <v>0.24</v>
      </c>
      <c r="U42" s="534">
        <v>0.24</v>
      </c>
      <c r="V42" s="629">
        <v>0.24</v>
      </c>
      <c r="W42" s="534">
        <v>0.24</v>
      </c>
      <c r="X42" s="629">
        <v>0.24</v>
      </c>
      <c r="Y42" s="633">
        <v>0.34</v>
      </c>
      <c r="Z42" s="630">
        <f t="shared" si="0"/>
        <v>6.0200000000000022</v>
      </c>
      <c r="AA42" s="1125">
        <f t="shared" si="23"/>
        <v>9.0909090909090828</v>
      </c>
      <c r="AB42" s="1125">
        <f t="shared" si="24"/>
        <v>9.9999999999999858</v>
      </c>
      <c r="AC42" s="1126">
        <f t="shared" si="25"/>
        <v>11.111111111111116</v>
      </c>
      <c r="AD42" s="1126">
        <f t="shared" si="26"/>
        <v>12.5</v>
      </c>
      <c r="AE42" s="1126">
        <f t="shared" si="27"/>
        <v>14.285714285714279</v>
      </c>
      <c r="AF42" s="1126">
        <f t="shared" si="28"/>
        <v>0</v>
      </c>
      <c r="AG42" s="1126">
        <f t="shared" si="29"/>
        <v>16.666666666666675</v>
      </c>
      <c r="AH42" s="1126">
        <f t="shared" si="30"/>
        <v>0</v>
      </c>
      <c r="AI42" s="1126">
        <f t="shared" si="31"/>
        <v>0</v>
      </c>
      <c r="AJ42" s="1126">
        <f t="shared" si="32"/>
        <v>0</v>
      </c>
      <c r="AK42" s="1126">
        <f t="shared" si="33"/>
        <v>0</v>
      </c>
      <c r="AL42" s="1126">
        <f t="shared" si="34"/>
        <v>0</v>
      </c>
      <c r="AM42" s="1126">
        <f t="shared" si="35"/>
        <v>0</v>
      </c>
      <c r="AN42" s="1126">
        <f t="shared" si="36"/>
        <v>0</v>
      </c>
      <c r="AO42" s="1126">
        <f t="shared" si="37"/>
        <v>0</v>
      </c>
      <c r="AP42" s="1126">
        <f t="shared" si="38"/>
        <v>0</v>
      </c>
      <c r="AQ42" s="1126">
        <f t="shared" si="39"/>
        <v>0</v>
      </c>
      <c r="AR42" s="1126">
        <f t="shared" si="40"/>
        <v>0</v>
      </c>
      <c r="AS42" s="1126">
        <f t="shared" si="41"/>
        <v>0</v>
      </c>
      <c r="AT42" s="1126">
        <f t="shared" si="42"/>
        <v>-29.411764705882359</v>
      </c>
      <c r="AU42" s="1127">
        <f t="shared" si="21"/>
        <v>2.2121318224259392</v>
      </c>
      <c r="AV42" s="1128">
        <f t="shared" si="22"/>
        <v>9.4906940231273165</v>
      </c>
    </row>
    <row r="43" spans="1:48" ht="11.25" customHeight="1" x14ac:dyDescent="0.2">
      <c r="A43" s="498" t="s">
        <v>890</v>
      </c>
      <c r="B43" s="869" t="s">
        <v>891</v>
      </c>
      <c r="C43" s="627">
        <v>1.4</v>
      </c>
      <c r="D43" s="493">
        <v>1.28</v>
      </c>
      <c r="E43" s="515">
        <v>1.2</v>
      </c>
      <c r="F43" s="627">
        <v>1.1000000000000001</v>
      </c>
      <c r="G43" s="627">
        <v>0.8</v>
      </c>
      <c r="H43" s="627">
        <v>0.5</v>
      </c>
      <c r="I43" s="627">
        <v>0.2</v>
      </c>
      <c r="J43" s="956"/>
      <c r="K43" s="496">
        <v>0</v>
      </c>
      <c r="L43" s="631">
        <v>0</v>
      </c>
      <c r="M43" s="956"/>
      <c r="N43" s="497">
        <v>0</v>
      </c>
      <c r="O43" s="629">
        <v>0</v>
      </c>
      <c r="P43" s="629">
        <v>0</v>
      </c>
      <c r="Q43" s="629">
        <v>0</v>
      </c>
      <c r="R43" s="629">
        <v>0</v>
      </c>
      <c r="S43" s="629">
        <v>0</v>
      </c>
      <c r="T43" s="629">
        <v>0</v>
      </c>
      <c r="U43" s="629">
        <v>0</v>
      </c>
      <c r="V43" s="629">
        <v>0</v>
      </c>
      <c r="W43" s="629">
        <v>0</v>
      </c>
      <c r="X43" s="629">
        <v>0</v>
      </c>
      <c r="Y43" s="629">
        <v>0</v>
      </c>
      <c r="Z43" s="630">
        <f t="shared" si="0"/>
        <v>6.48</v>
      </c>
      <c r="AA43" s="1125">
        <f t="shared" si="23"/>
        <v>9.375</v>
      </c>
      <c r="AB43" s="1125">
        <f t="shared" si="24"/>
        <v>6.6666666666666652</v>
      </c>
      <c r="AC43" s="1126">
        <f t="shared" si="25"/>
        <v>9.0909090909090828</v>
      </c>
      <c r="AD43" s="1126">
        <f t="shared" si="26"/>
        <v>37.5</v>
      </c>
      <c r="AE43" s="1126">
        <f t="shared" si="27"/>
        <v>60.000000000000007</v>
      </c>
      <c r="AF43" s="1126">
        <f t="shared" si="28"/>
        <v>150</v>
      </c>
      <c r="AG43" s="1126" t="str">
        <f t="shared" si="29"/>
        <v>n/a</v>
      </c>
      <c r="AH43" s="1126" t="str">
        <f t="shared" si="30"/>
        <v>n/a</v>
      </c>
      <c r="AI43" s="1126" t="str">
        <f t="shared" si="31"/>
        <v>n/a</v>
      </c>
      <c r="AJ43" s="1126" t="str">
        <f t="shared" si="32"/>
        <v>n/a</v>
      </c>
      <c r="AK43" s="1126" t="str">
        <f t="shared" si="33"/>
        <v>n/a</v>
      </c>
      <c r="AL43" s="1126" t="str">
        <f t="shared" si="34"/>
        <v>n/a</v>
      </c>
      <c r="AM43" s="1126" t="str">
        <f t="shared" si="35"/>
        <v>n/a</v>
      </c>
      <c r="AN43" s="1126" t="str">
        <f t="shared" si="36"/>
        <v>n/a</v>
      </c>
      <c r="AO43" s="1126" t="str">
        <f t="shared" si="37"/>
        <v>n/a</v>
      </c>
      <c r="AP43" s="1126" t="str">
        <f t="shared" si="38"/>
        <v>n/a</v>
      </c>
      <c r="AQ43" s="1126" t="str">
        <f t="shared" si="39"/>
        <v>n/a</v>
      </c>
      <c r="AR43" s="1126" t="str">
        <f t="shared" si="40"/>
        <v>n/a</v>
      </c>
      <c r="AS43" s="1126" t="str">
        <f t="shared" si="41"/>
        <v>n/a</v>
      </c>
      <c r="AT43" s="1126" t="str">
        <f t="shared" si="42"/>
        <v>n/a</v>
      </c>
      <c r="AU43" s="1127">
        <f t="shared" si="21"/>
        <v>45.438762626262623</v>
      </c>
      <c r="AV43" s="1128">
        <f t="shared" si="22"/>
        <v>55.377148361952642</v>
      </c>
    </row>
    <row r="44" spans="1:48" ht="11.25" customHeight="1" x14ac:dyDescent="0.2">
      <c r="A44" s="512" t="s">
        <v>896</v>
      </c>
      <c r="B44" s="501" t="s">
        <v>897</v>
      </c>
      <c r="C44" s="627">
        <v>1.96</v>
      </c>
      <c r="D44" s="493">
        <v>1.75</v>
      </c>
      <c r="E44" s="493">
        <v>1.44</v>
      </c>
      <c r="F44" s="507">
        <v>1.29</v>
      </c>
      <c r="G44" s="507">
        <v>1.18</v>
      </c>
      <c r="H44" s="507">
        <v>1.1200000000000001</v>
      </c>
      <c r="I44" s="507">
        <v>1</v>
      </c>
      <c r="J44" s="1053"/>
      <c r="K44" s="507">
        <v>0.88</v>
      </c>
      <c r="L44" s="503">
        <v>0.84</v>
      </c>
      <c r="M44" s="1053"/>
      <c r="N44" s="523">
        <v>0.8</v>
      </c>
      <c r="O44" s="510">
        <v>0.8</v>
      </c>
      <c r="P44" s="509">
        <v>1.64</v>
      </c>
      <c r="Q44" s="509">
        <v>1.52</v>
      </c>
      <c r="R44" s="509">
        <v>1.4</v>
      </c>
      <c r="S44" s="509">
        <v>1.28</v>
      </c>
      <c r="T44" s="509">
        <v>1.1200000000000001</v>
      </c>
      <c r="U44" s="509">
        <v>0.92</v>
      </c>
      <c r="V44" s="509">
        <v>0.84</v>
      </c>
      <c r="W44" s="509">
        <v>0.76</v>
      </c>
      <c r="X44" s="509">
        <v>0.68</v>
      </c>
      <c r="Y44" s="509">
        <v>0.6</v>
      </c>
      <c r="Z44" s="630">
        <f t="shared" si="0"/>
        <v>23.820000000000007</v>
      </c>
      <c r="AA44" s="1125">
        <f t="shared" si="23"/>
        <v>11.999999999999989</v>
      </c>
      <c r="AB44" s="1125">
        <f t="shared" si="24"/>
        <v>21.527777777777789</v>
      </c>
      <c r="AC44" s="1126">
        <f t="shared" si="25"/>
        <v>11.627906976744185</v>
      </c>
      <c r="AD44" s="1126">
        <f t="shared" si="26"/>
        <v>9.3220338983051043</v>
      </c>
      <c r="AE44" s="1126">
        <f t="shared" si="27"/>
        <v>5.3571428571428381</v>
      </c>
      <c r="AF44" s="1126">
        <f t="shared" si="28"/>
        <v>12.000000000000011</v>
      </c>
      <c r="AG44" s="1126">
        <f t="shared" si="29"/>
        <v>13.636363636363647</v>
      </c>
      <c r="AH44" s="1126">
        <f t="shared" si="30"/>
        <v>4.7619047619047672</v>
      </c>
      <c r="AI44" s="1126">
        <f t="shared" si="31"/>
        <v>4.9999999999999822</v>
      </c>
      <c r="AJ44" s="1126">
        <f t="shared" si="32"/>
        <v>0</v>
      </c>
      <c r="AK44" s="1126">
        <f t="shared" si="33"/>
        <v>-51.219512195121951</v>
      </c>
      <c r="AL44" s="1126">
        <f t="shared" si="34"/>
        <v>7.8947368421052655</v>
      </c>
      <c r="AM44" s="1126">
        <f t="shared" si="35"/>
        <v>8.5714285714285854</v>
      </c>
      <c r="AN44" s="1126">
        <f t="shared" si="36"/>
        <v>9.375</v>
      </c>
      <c r="AO44" s="1126">
        <f t="shared" si="37"/>
        <v>14.285714285714279</v>
      </c>
      <c r="AP44" s="1126">
        <f t="shared" si="38"/>
        <v>21.739130434782616</v>
      </c>
      <c r="AQ44" s="1126">
        <f t="shared" si="39"/>
        <v>9.5238095238095344</v>
      </c>
      <c r="AR44" s="1126">
        <f t="shared" si="40"/>
        <v>10.526315789473673</v>
      </c>
      <c r="AS44" s="1126">
        <f t="shared" si="41"/>
        <v>11.764705882352944</v>
      </c>
      <c r="AT44" s="1126">
        <f t="shared" si="42"/>
        <v>13.333333333333353</v>
      </c>
      <c r="AU44" s="1127">
        <f t="shared" si="21"/>
        <v>7.55138961880583</v>
      </c>
      <c r="AV44" s="1128">
        <f t="shared" si="22"/>
        <v>14.755727291264479</v>
      </c>
    </row>
    <row r="45" spans="1:48" ht="11.25" customHeight="1" x14ac:dyDescent="0.2">
      <c r="A45" s="494" t="s">
        <v>3796</v>
      </c>
      <c r="B45" s="884" t="s">
        <v>3797</v>
      </c>
      <c r="C45" s="627">
        <v>1.08</v>
      </c>
      <c r="D45" s="493">
        <v>0.84</v>
      </c>
      <c r="E45" s="493">
        <v>0.64</v>
      </c>
      <c r="F45" s="627">
        <v>0.48</v>
      </c>
      <c r="G45" s="627">
        <v>0.4</v>
      </c>
      <c r="H45" s="627">
        <v>0.32</v>
      </c>
      <c r="I45" s="533">
        <v>0</v>
      </c>
      <c r="J45" s="956"/>
      <c r="K45" s="496">
        <v>0</v>
      </c>
      <c r="L45" s="631">
        <v>0</v>
      </c>
      <c r="M45" s="956"/>
      <c r="N45" s="497">
        <v>0</v>
      </c>
      <c r="O45" s="629">
        <v>0</v>
      </c>
      <c r="P45" s="629">
        <v>0</v>
      </c>
      <c r="Q45" s="629">
        <v>0</v>
      </c>
      <c r="R45" s="629">
        <v>0</v>
      </c>
      <c r="S45" s="629">
        <v>0</v>
      </c>
      <c r="T45" s="629">
        <v>0</v>
      </c>
      <c r="U45" s="629">
        <v>0</v>
      </c>
      <c r="V45" s="629">
        <v>0</v>
      </c>
      <c r="W45" s="629">
        <v>0</v>
      </c>
      <c r="X45" s="629">
        <v>0</v>
      </c>
      <c r="Y45" s="629">
        <v>0</v>
      </c>
      <c r="Z45" s="630">
        <f t="shared" si="0"/>
        <v>3.76</v>
      </c>
      <c r="AA45" s="1125">
        <f t="shared" si="23"/>
        <v>28.57142857142858</v>
      </c>
      <c r="AB45" s="1125">
        <f t="shared" si="24"/>
        <v>31.25</v>
      </c>
      <c r="AC45" s="1126">
        <f t="shared" si="25"/>
        <v>33.33333333333335</v>
      </c>
      <c r="AD45" s="1126">
        <f t="shared" si="26"/>
        <v>19.999999999999996</v>
      </c>
      <c r="AE45" s="1126">
        <f t="shared" si="27"/>
        <v>25</v>
      </c>
      <c r="AF45" s="1126" t="str">
        <f t="shared" si="28"/>
        <v>n/a</v>
      </c>
      <c r="AG45" s="1126" t="str">
        <f t="shared" si="29"/>
        <v>n/a</v>
      </c>
      <c r="AH45" s="1126" t="str">
        <f t="shared" si="30"/>
        <v>n/a</v>
      </c>
      <c r="AI45" s="1126" t="str">
        <f t="shared" si="31"/>
        <v>n/a</v>
      </c>
      <c r="AJ45" s="1126" t="str">
        <f t="shared" si="32"/>
        <v>n/a</v>
      </c>
      <c r="AK45" s="1126" t="str">
        <f t="shared" si="33"/>
        <v>n/a</v>
      </c>
      <c r="AL45" s="1126" t="str">
        <f t="shared" si="34"/>
        <v>n/a</v>
      </c>
      <c r="AM45" s="1126" t="str">
        <f t="shared" si="35"/>
        <v>n/a</v>
      </c>
      <c r="AN45" s="1126" t="str">
        <f t="shared" si="36"/>
        <v>n/a</v>
      </c>
      <c r="AO45" s="1126" t="str">
        <f t="shared" si="37"/>
        <v>n/a</v>
      </c>
      <c r="AP45" s="1126" t="str">
        <f t="shared" si="38"/>
        <v>n/a</v>
      </c>
      <c r="AQ45" s="1126" t="str">
        <f t="shared" si="39"/>
        <v>n/a</v>
      </c>
      <c r="AR45" s="1126" t="str">
        <f t="shared" si="40"/>
        <v>n/a</v>
      </c>
      <c r="AS45" s="1126" t="str">
        <f t="shared" si="41"/>
        <v>n/a</v>
      </c>
      <c r="AT45" s="1126" t="str">
        <f t="shared" si="42"/>
        <v>n/a</v>
      </c>
      <c r="AU45" s="1127">
        <f t="shared" si="21"/>
        <v>27.630952380952387</v>
      </c>
      <c r="AV45" s="1128">
        <f t="shared" si="22"/>
        <v>5.28328719480273</v>
      </c>
    </row>
    <row r="46" spans="1:48" ht="11.25" customHeight="1" x14ac:dyDescent="0.2">
      <c r="A46" s="583" t="s">
        <v>4603</v>
      </c>
      <c r="B46" s="884" t="s">
        <v>4601</v>
      </c>
      <c r="C46" s="627">
        <v>0.68</v>
      </c>
      <c r="D46" s="493">
        <v>0.56000000000000005</v>
      </c>
      <c r="E46" s="493">
        <v>0.4</v>
      </c>
      <c r="F46" s="627">
        <v>0.16</v>
      </c>
      <c r="G46" s="533">
        <v>0</v>
      </c>
      <c r="H46" s="533">
        <v>0</v>
      </c>
      <c r="I46" s="533">
        <v>0</v>
      </c>
      <c r="J46" s="1179"/>
      <c r="K46" s="533">
        <v>0</v>
      </c>
      <c r="L46" s="536">
        <v>0</v>
      </c>
      <c r="M46" s="1179"/>
      <c r="N46" s="536">
        <v>0</v>
      </c>
      <c r="O46" s="582">
        <v>0</v>
      </c>
      <c r="P46" s="534">
        <v>0</v>
      </c>
      <c r="Q46" s="534">
        <v>0</v>
      </c>
      <c r="R46" s="534">
        <v>0</v>
      </c>
      <c r="S46" s="534">
        <v>0</v>
      </c>
      <c r="T46" s="534">
        <v>0</v>
      </c>
      <c r="U46" s="534">
        <v>0</v>
      </c>
      <c r="V46" s="534">
        <v>0</v>
      </c>
      <c r="W46" s="534">
        <v>0</v>
      </c>
      <c r="X46" s="534">
        <v>0</v>
      </c>
      <c r="Y46" s="534">
        <v>0</v>
      </c>
      <c r="Z46" s="630">
        <f t="shared" si="0"/>
        <v>1.8</v>
      </c>
      <c r="AA46" s="1125">
        <f t="shared" si="23"/>
        <v>21.42857142857142</v>
      </c>
      <c r="AB46" s="1125">
        <f t="shared" si="24"/>
        <v>40.000000000000014</v>
      </c>
      <c r="AC46" s="1126">
        <f t="shared" si="25"/>
        <v>150</v>
      </c>
      <c r="AD46" s="1126" t="str">
        <f t="shared" si="26"/>
        <v>n/a</v>
      </c>
      <c r="AE46" s="1126" t="str">
        <f t="shared" si="27"/>
        <v>n/a</v>
      </c>
      <c r="AF46" s="1126" t="str">
        <f t="shared" si="28"/>
        <v>n/a</v>
      </c>
      <c r="AG46" s="1126" t="str">
        <f t="shared" si="29"/>
        <v>n/a</v>
      </c>
      <c r="AH46" s="1126" t="str">
        <f t="shared" si="30"/>
        <v>n/a</v>
      </c>
      <c r="AI46" s="1126" t="str">
        <f t="shared" si="31"/>
        <v>n/a</v>
      </c>
      <c r="AJ46" s="1126" t="str">
        <f t="shared" si="32"/>
        <v>n/a</v>
      </c>
      <c r="AK46" s="1126" t="str">
        <f t="shared" si="33"/>
        <v>n/a</v>
      </c>
      <c r="AL46" s="1126" t="str">
        <f t="shared" si="34"/>
        <v>n/a</v>
      </c>
      <c r="AM46" s="1126" t="str">
        <f t="shared" si="35"/>
        <v>n/a</v>
      </c>
      <c r="AN46" s="1126" t="str">
        <f t="shared" si="36"/>
        <v>n/a</v>
      </c>
      <c r="AO46" s="1126" t="str">
        <f t="shared" si="37"/>
        <v>n/a</v>
      </c>
      <c r="AP46" s="1126" t="str">
        <f t="shared" si="38"/>
        <v>n/a</v>
      </c>
      <c r="AQ46" s="1126" t="str">
        <f t="shared" si="39"/>
        <v>n/a</v>
      </c>
      <c r="AR46" s="1126" t="str">
        <f t="shared" si="40"/>
        <v>n/a</v>
      </c>
      <c r="AS46" s="1126" t="str">
        <f t="shared" si="41"/>
        <v>n/a</v>
      </c>
      <c r="AT46" s="1126" t="str">
        <f t="shared" si="42"/>
        <v>n/a</v>
      </c>
      <c r="AU46" s="1127">
        <f t="shared" si="21"/>
        <v>70.476190476190482</v>
      </c>
      <c r="AV46" s="1128">
        <f t="shared" si="22"/>
        <v>69.492817619378997</v>
      </c>
    </row>
    <row r="47" spans="1:48" ht="11.25" customHeight="1" x14ac:dyDescent="0.2">
      <c r="A47" s="498" t="s">
        <v>959</v>
      </c>
      <c r="B47" s="869" t="s">
        <v>960</v>
      </c>
      <c r="C47" s="627">
        <v>2.48</v>
      </c>
      <c r="D47" s="493">
        <v>2.46</v>
      </c>
      <c r="E47" s="493">
        <v>2.38</v>
      </c>
      <c r="F47" s="484">
        <v>2.2999999999999998</v>
      </c>
      <c r="G47" s="484">
        <v>2.2200000000000002</v>
      </c>
      <c r="H47" s="484">
        <v>2.12</v>
      </c>
      <c r="I47" s="485">
        <v>2</v>
      </c>
      <c r="J47" s="1032"/>
      <c r="K47" s="484">
        <v>1.89</v>
      </c>
      <c r="L47" s="482">
        <v>1.73</v>
      </c>
      <c r="M47" s="1032"/>
      <c r="N47" s="487">
        <v>0.65</v>
      </c>
      <c r="O47" s="488">
        <v>0.21</v>
      </c>
      <c r="P47" s="489">
        <v>1.6</v>
      </c>
      <c r="Q47" s="489">
        <v>1.54</v>
      </c>
      <c r="R47" s="489">
        <v>1.36</v>
      </c>
      <c r="S47" s="489">
        <v>1.17</v>
      </c>
      <c r="T47" s="489">
        <v>0.77</v>
      </c>
      <c r="U47" s="489">
        <v>0.54</v>
      </c>
      <c r="V47" s="488">
        <v>0.44</v>
      </c>
      <c r="W47" s="488">
        <v>0.44</v>
      </c>
      <c r="X47" s="488">
        <v>0.44</v>
      </c>
      <c r="Y47" s="488">
        <v>0.44</v>
      </c>
      <c r="Z47" s="630">
        <f t="shared" si="0"/>
        <v>29.180000000000003</v>
      </c>
      <c r="AA47" s="1125">
        <f t="shared" si="23"/>
        <v>0.81300813008129413</v>
      </c>
      <c r="AB47" s="1125">
        <f t="shared" si="24"/>
        <v>3.3613445378151363</v>
      </c>
      <c r="AC47" s="1126">
        <f t="shared" si="25"/>
        <v>3.4782608695652195</v>
      </c>
      <c r="AD47" s="1126">
        <f t="shared" si="26"/>
        <v>3.603603603603589</v>
      </c>
      <c r="AE47" s="1126">
        <f t="shared" si="27"/>
        <v>4.7169811320754818</v>
      </c>
      <c r="AF47" s="1126">
        <f t="shared" si="28"/>
        <v>6.0000000000000053</v>
      </c>
      <c r="AG47" s="1126">
        <f t="shared" si="29"/>
        <v>5.8201058201058364</v>
      </c>
      <c r="AH47" s="1126">
        <f t="shared" si="30"/>
        <v>9.2485549132947931</v>
      </c>
      <c r="AI47" s="1126">
        <f t="shared" si="31"/>
        <v>166.15384615384613</v>
      </c>
      <c r="AJ47" s="1126">
        <f t="shared" si="32"/>
        <v>209.52380952380955</v>
      </c>
      <c r="AK47" s="1126">
        <f t="shared" si="33"/>
        <v>-86.875</v>
      </c>
      <c r="AL47" s="1126">
        <f t="shared" si="34"/>
        <v>3.8961038961039085</v>
      </c>
      <c r="AM47" s="1126">
        <f t="shared" si="35"/>
        <v>13.235294117647056</v>
      </c>
      <c r="AN47" s="1126">
        <f t="shared" si="36"/>
        <v>16.239316239316249</v>
      </c>
      <c r="AO47" s="1126">
        <f t="shared" si="37"/>
        <v>51.94805194805194</v>
      </c>
      <c r="AP47" s="1126">
        <f t="shared" si="38"/>
        <v>42.592592592592581</v>
      </c>
      <c r="AQ47" s="1126">
        <f t="shared" si="39"/>
        <v>22.72727272727273</v>
      </c>
      <c r="AR47" s="1126">
        <f t="shared" si="40"/>
        <v>0</v>
      </c>
      <c r="AS47" s="1126">
        <f t="shared" si="41"/>
        <v>0</v>
      </c>
      <c r="AT47" s="1126">
        <f t="shared" si="42"/>
        <v>0</v>
      </c>
      <c r="AU47" s="1127">
        <f t="shared" si="21"/>
        <v>23.824157310259078</v>
      </c>
      <c r="AV47" s="1128">
        <f t="shared" si="22"/>
        <v>62.154651233551625</v>
      </c>
    </row>
    <row r="48" spans="1:48" ht="11.25" customHeight="1" x14ac:dyDescent="0.2">
      <c r="A48" s="512" t="s">
        <v>917</v>
      </c>
      <c r="B48" s="501" t="s">
        <v>918</v>
      </c>
      <c r="C48" s="627">
        <v>5.8</v>
      </c>
      <c r="D48" s="493">
        <v>5.28</v>
      </c>
      <c r="E48" s="504">
        <v>4.5999999999999996</v>
      </c>
      <c r="F48" s="627">
        <v>4</v>
      </c>
      <c r="G48" s="627">
        <v>3.16</v>
      </c>
      <c r="H48" s="627">
        <v>2.44</v>
      </c>
      <c r="I48" s="627">
        <v>1.88</v>
      </c>
      <c r="J48" s="956"/>
      <c r="K48" s="627">
        <v>1.44</v>
      </c>
      <c r="L48" s="492">
        <v>0.56000000000000005</v>
      </c>
      <c r="M48" s="956"/>
      <c r="N48" s="497">
        <v>0</v>
      </c>
      <c r="O48" s="629">
        <v>0</v>
      </c>
      <c r="P48" s="629">
        <v>0</v>
      </c>
      <c r="Q48" s="629">
        <v>0</v>
      </c>
      <c r="R48" s="629">
        <v>0</v>
      </c>
      <c r="S48" s="629">
        <v>0</v>
      </c>
      <c r="T48" s="629">
        <v>0</v>
      </c>
      <c r="U48" s="629">
        <v>0</v>
      </c>
      <c r="V48" s="629">
        <v>0</v>
      </c>
      <c r="W48" s="629">
        <v>0</v>
      </c>
      <c r="X48" s="629">
        <v>0</v>
      </c>
      <c r="Y48" s="629">
        <v>0</v>
      </c>
      <c r="Z48" s="630">
        <f t="shared" si="0"/>
        <v>29.16</v>
      </c>
      <c r="AA48" s="1125">
        <f t="shared" si="23"/>
        <v>9.8484848484848406</v>
      </c>
      <c r="AB48" s="1125">
        <f t="shared" si="24"/>
        <v>14.782608695652177</v>
      </c>
      <c r="AC48" s="1126">
        <f t="shared" si="25"/>
        <v>14.999999999999991</v>
      </c>
      <c r="AD48" s="1126">
        <f t="shared" si="26"/>
        <v>26.582278481012644</v>
      </c>
      <c r="AE48" s="1126">
        <f t="shared" si="27"/>
        <v>29.508196721311485</v>
      </c>
      <c r="AF48" s="1126">
        <f t="shared" si="28"/>
        <v>29.787234042553191</v>
      </c>
      <c r="AG48" s="1126">
        <f t="shared" si="29"/>
        <v>30.555555555555557</v>
      </c>
      <c r="AH48" s="1126">
        <f t="shared" si="30"/>
        <v>157.14285714285711</v>
      </c>
      <c r="AI48" s="1126" t="str">
        <f t="shared" si="31"/>
        <v>n/a</v>
      </c>
      <c r="AJ48" s="1126" t="str">
        <f t="shared" si="32"/>
        <v>n/a</v>
      </c>
      <c r="AK48" s="1126" t="str">
        <f t="shared" si="33"/>
        <v>n/a</v>
      </c>
      <c r="AL48" s="1126" t="str">
        <f t="shared" si="34"/>
        <v>n/a</v>
      </c>
      <c r="AM48" s="1126" t="str">
        <f t="shared" si="35"/>
        <v>n/a</v>
      </c>
      <c r="AN48" s="1126" t="str">
        <f t="shared" si="36"/>
        <v>n/a</v>
      </c>
      <c r="AO48" s="1126" t="str">
        <f t="shared" si="37"/>
        <v>n/a</v>
      </c>
      <c r="AP48" s="1126" t="str">
        <f t="shared" si="38"/>
        <v>n/a</v>
      </c>
      <c r="AQ48" s="1126" t="str">
        <f t="shared" si="39"/>
        <v>n/a</v>
      </c>
      <c r="AR48" s="1126" t="str">
        <f t="shared" si="40"/>
        <v>n/a</v>
      </c>
      <c r="AS48" s="1126" t="str">
        <f t="shared" si="41"/>
        <v>n/a</v>
      </c>
      <c r="AT48" s="1126" t="str">
        <f t="shared" si="42"/>
        <v>n/a</v>
      </c>
      <c r="AU48" s="1127">
        <f t="shared" si="21"/>
        <v>39.150901935928374</v>
      </c>
      <c r="AV48" s="1128">
        <f t="shared" si="22"/>
        <v>48.359255630137312</v>
      </c>
    </row>
    <row r="49" spans="1:48" ht="11.25" customHeight="1" x14ac:dyDescent="0.2">
      <c r="A49" s="856" t="s">
        <v>4585</v>
      </c>
      <c r="B49" s="884" t="s">
        <v>4547</v>
      </c>
      <c r="C49" s="493">
        <v>1.04</v>
      </c>
      <c r="D49" s="493">
        <v>1</v>
      </c>
      <c r="E49" s="632">
        <v>0.97</v>
      </c>
      <c r="F49" s="493">
        <v>0.96</v>
      </c>
      <c r="G49" s="493">
        <v>0.92999999999999994</v>
      </c>
      <c r="H49" s="516">
        <v>0.92</v>
      </c>
      <c r="I49" s="516">
        <v>0.92</v>
      </c>
      <c r="J49" s="516"/>
      <c r="K49" s="516">
        <v>0.92</v>
      </c>
      <c r="L49" s="513">
        <v>0.92</v>
      </c>
      <c r="M49" s="516"/>
      <c r="N49" s="513">
        <v>0.92</v>
      </c>
      <c r="O49" s="1076">
        <v>0.92</v>
      </c>
      <c r="P49" s="1028">
        <v>0.92</v>
      </c>
      <c r="Q49" s="1028">
        <v>0.91</v>
      </c>
      <c r="R49" s="1028">
        <v>0.87</v>
      </c>
      <c r="S49" s="1028">
        <v>0.83000000000000007</v>
      </c>
      <c r="T49" s="1028">
        <v>0.79</v>
      </c>
      <c r="U49" s="1028">
        <v>0.75</v>
      </c>
      <c r="V49" s="1028">
        <v>0.71000000000000008</v>
      </c>
      <c r="W49" s="1028">
        <v>0.66</v>
      </c>
      <c r="X49" s="1076">
        <v>0.58499999999999996</v>
      </c>
      <c r="Y49" s="1028">
        <v>0.78</v>
      </c>
      <c r="Z49" s="630">
        <f t="shared" si="0"/>
        <v>18.225000000000001</v>
      </c>
      <c r="AA49" s="1125">
        <f t="shared" si="23"/>
        <v>4.0000000000000036</v>
      </c>
      <c r="AB49" s="1125">
        <f t="shared" si="24"/>
        <v>3.0927835051546504</v>
      </c>
      <c r="AC49" s="1126">
        <f t="shared" si="25"/>
        <v>1.0416666666666741</v>
      </c>
      <c r="AD49" s="1126">
        <f t="shared" si="26"/>
        <v>3.2258064516129004</v>
      </c>
      <c r="AE49" s="1126">
        <f t="shared" si="27"/>
        <v>1.0869565217391131</v>
      </c>
      <c r="AF49" s="1126">
        <f t="shared" si="28"/>
        <v>0</v>
      </c>
      <c r="AG49" s="1126">
        <f t="shared" si="29"/>
        <v>0</v>
      </c>
      <c r="AH49" s="1126">
        <f t="shared" si="30"/>
        <v>0</v>
      </c>
      <c r="AI49" s="1126">
        <f t="shared" si="31"/>
        <v>0</v>
      </c>
      <c r="AJ49" s="1126">
        <f t="shared" si="32"/>
        <v>0</v>
      </c>
      <c r="AK49" s="1126">
        <f t="shared" si="33"/>
        <v>0</v>
      </c>
      <c r="AL49" s="1126">
        <f t="shared" si="34"/>
        <v>1.098901098901095</v>
      </c>
      <c r="AM49" s="1126">
        <f t="shared" si="35"/>
        <v>4.5977011494252817</v>
      </c>
      <c r="AN49" s="1126">
        <f t="shared" si="36"/>
        <v>4.8192771084337283</v>
      </c>
      <c r="AO49" s="1126">
        <f t="shared" si="37"/>
        <v>5.0632911392405111</v>
      </c>
      <c r="AP49" s="1126">
        <f t="shared" si="38"/>
        <v>5.3333333333333455</v>
      </c>
      <c r="AQ49" s="1126">
        <f t="shared" si="39"/>
        <v>5.6338028169014009</v>
      </c>
      <c r="AR49" s="1126">
        <f t="shared" si="40"/>
        <v>7.5757575757575912</v>
      </c>
      <c r="AS49" s="1126">
        <f t="shared" si="41"/>
        <v>12.820512820512842</v>
      </c>
      <c r="AT49" s="1126">
        <f t="shared" si="42"/>
        <v>-25.000000000000011</v>
      </c>
      <c r="AU49" s="1127">
        <f t="shared" si="21"/>
        <v>1.7194895093839562</v>
      </c>
      <c r="AV49" s="1128">
        <f t="shared" si="22"/>
        <v>7.0980183167925253</v>
      </c>
    </row>
    <row r="50" spans="1:48" ht="11.25" customHeight="1" x14ac:dyDescent="0.2">
      <c r="A50" s="886" t="s">
        <v>435</v>
      </c>
      <c r="B50" s="884" t="s">
        <v>436</v>
      </c>
      <c r="C50" s="627">
        <v>9.7500000000000003E-2</v>
      </c>
      <c r="D50" s="493">
        <v>8.7499999999999994E-2</v>
      </c>
      <c r="E50" s="513">
        <v>0.08</v>
      </c>
      <c r="F50" s="627">
        <v>7.8E-2</v>
      </c>
      <c r="G50" s="627">
        <v>7.2999999999999995E-2</v>
      </c>
      <c r="H50" s="627">
        <v>6.6000000000000003E-2</v>
      </c>
      <c r="I50" s="627">
        <v>5.1999999999999998E-2</v>
      </c>
      <c r="J50" s="956"/>
      <c r="K50" s="627">
        <v>4.8000000000000001E-2</v>
      </c>
      <c r="L50" s="492">
        <v>4.2000000000000003E-2</v>
      </c>
      <c r="M50" s="956"/>
      <c r="N50" s="632">
        <v>3.3000000000000002E-2</v>
      </c>
      <c r="O50" s="633">
        <v>0.03</v>
      </c>
      <c r="P50" s="633">
        <v>2.8750000000000001E-2</v>
      </c>
      <c r="Q50" s="633">
        <v>2.5999999999999999E-2</v>
      </c>
      <c r="R50" s="633">
        <v>2.4500000000000001E-2</v>
      </c>
      <c r="S50" s="629">
        <v>0.02</v>
      </c>
      <c r="T50" s="629">
        <v>0.02</v>
      </c>
      <c r="U50" s="629">
        <v>0.02</v>
      </c>
      <c r="V50" s="633">
        <v>0.02</v>
      </c>
      <c r="W50" s="629">
        <v>1.7999999999999999E-2</v>
      </c>
      <c r="X50" s="633">
        <v>5.0000000000000001E-3</v>
      </c>
      <c r="Y50" s="629">
        <v>0</v>
      </c>
      <c r="Z50" s="630">
        <f t="shared" si="0"/>
        <v>0.8692500000000003</v>
      </c>
      <c r="AA50" s="1125">
        <f t="shared" si="23"/>
        <v>11.428571428571432</v>
      </c>
      <c r="AB50" s="1125">
        <f t="shared" si="24"/>
        <v>9.375</v>
      </c>
      <c r="AC50" s="1126">
        <f t="shared" si="25"/>
        <v>2.5641025641025772</v>
      </c>
      <c r="AD50" s="1126">
        <f t="shared" si="26"/>
        <v>6.8493150684931559</v>
      </c>
      <c r="AE50" s="1126">
        <f t="shared" si="27"/>
        <v>10.606060606060597</v>
      </c>
      <c r="AF50" s="1126">
        <f t="shared" si="28"/>
        <v>26.923076923076938</v>
      </c>
      <c r="AG50" s="1126">
        <f t="shared" si="29"/>
        <v>8.333333333333325</v>
      </c>
      <c r="AH50" s="1126">
        <f t="shared" si="30"/>
        <v>14.285714285714279</v>
      </c>
      <c r="AI50" s="1126">
        <f t="shared" si="31"/>
        <v>27.27272727272727</v>
      </c>
      <c r="AJ50" s="1126">
        <f t="shared" si="32"/>
        <v>10.000000000000009</v>
      </c>
      <c r="AK50" s="1126">
        <f t="shared" si="33"/>
        <v>4.3478260869565188</v>
      </c>
      <c r="AL50" s="1126">
        <f t="shared" si="34"/>
        <v>10.576923076923084</v>
      </c>
      <c r="AM50" s="1126">
        <f t="shared" si="35"/>
        <v>6.1224489795918213</v>
      </c>
      <c r="AN50" s="1126">
        <f t="shared" si="36"/>
        <v>22.500000000000007</v>
      </c>
      <c r="AO50" s="1126">
        <f t="shared" si="37"/>
        <v>0</v>
      </c>
      <c r="AP50" s="1126">
        <f t="shared" si="38"/>
        <v>0</v>
      </c>
      <c r="AQ50" s="1126">
        <f t="shared" si="39"/>
        <v>0</v>
      </c>
      <c r="AR50" s="1126">
        <f t="shared" si="40"/>
        <v>11.111111111111116</v>
      </c>
      <c r="AS50" s="1126">
        <f t="shared" si="41"/>
        <v>259.99999999999994</v>
      </c>
      <c r="AT50" s="1126" t="str">
        <f t="shared" si="42"/>
        <v>n/a</v>
      </c>
      <c r="AU50" s="1127">
        <f t="shared" si="21"/>
        <v>23.278747933508527</v>
      </c>
      <c r="AV50" s="1128">
        <f t="shared" si="22"/>
        <v>57.892871848087786</v>
      </c>
    </row>
    <row r="51" spans="1:48" ht="11.25" customHeight="1" x14ac:dyDescent="0.2">
      <c r="A51" s="886" t="s">
        <v>417</v>
      </c>
      <c r="B51" s="884" t="s">
        <v>418</v>
      </c>
      <c r="C51" s="627">
        <v>3.81</v>
      </c>
      <c r="D51" s="493">
        <v>3.53</v>
      </c>
      <c r="E51" s="632">
        <v>3.2399999999999998</v>
      </c>
      <c r="F51" s="627">
        <v>2.92</v>
      </c>
      <c r="G51" s="627">
        <v>2.59</v>
      </c>
      <c r="H51" s="627">
        <v>2.2599999999999998</v>
      </c>
      <c r="I51" s="627">
        <v>2.0099999999999998</v>
      </c>
      <c r="J51" s="956"/>
      <c r="K51" s="627">
        <v>1.43</v>
      </c>
      <c r="L51" s="492">
        <v>0.87</v>
      </c>
      <c r="M51" s="956"/>
      <c r="N51" s="632">
        <v>0.71</v>
      </c>
      <c r="O51" s="629">
        <v>0.68</v>
      </c>
      <c r="P51" s="633">
        <v>0.66</v>
      </c>
      <c r="Q51" s="633">
        <v>0.56000000000000005</v>
      </c>
      <c r="R51" s="629">
        <v>0.44</v>
      </c>
      <c r="S51" s="633">
        <v>0.11</v>
      </c>
      <c r="T51" s="629">
        <v>0</v>
      </c>
      <c r="U51" s="629">
        <v>0</v>
      </c>
      <c r="V51" s="629">
        <v>0</v>
      </c>
      <c r="W51" s="629">
        <v>0</v>
      </c>
      <c r="X51" s="629">
        <v>0</v>
      </c>
      <c r="Y51" s="629">
        <v>0</v>
      </c>
      <c r="Z51" s="630">
        <f t="shared" si="0"/>
        <v>25.82</v>
      </c>
      <c r="AA51" s="1125">
        <f t="shared" si="23"/>
        <v>7.932011331444766</v>
      </c>
      <c r="AB51" s="1125">
        <f t="shared" si="24"/>
        <v>8.9506172839506135</v>
      </c>
      <c r="AC51" s="1126">
        <f t="shared" si="25"/>
        <v>10.95890410958904</v>
      </c>
      <c r="AD51" s="1126">
        <f t="shared" si="26"/>
        <v>12.741312741312738</v>
      </c>
      <c r="AE51" s="1126">
        <f t="shared" si="27"/>
        <v>14.601769911504437</v>
      </c>
      <c r="AF51" s="1126">
        <f t="shared" si="28"/>
        <v>12.437810945273631</v>
      </c>
      <c r="AG51" s="1126">
        <f t="shared" si="29"/>
        <v>40.559440559440539</v>
      </c>
      <c r="AH51" s="1126">
        <f t="shared" si="30"/>
        <v>64.367816091954012</v>
      </c>
      <c r="AI51" s="1126">
        <f t="shared" si="31"/>
        <v>22.535211267605646</v>
      </c>
      <c r="AJ51" s="1126">
        <f t="shared" si="32"/>
        <v>4.4117647058823373</v>
      </c>
      <c r="AK51" s="1126">
        <f t="shared" si="33"/>
        <v>3.0303030303030276</v>
      </c>
      <c r="AL51" s="1126">
        <f t="shared" si="34"/>
        <v>17.857142857142861</v>
      </c>
      <c r="AM51" s="1126">
        <f t="shared" si="35"/>
        <v>27.272727272727295</v>
      </c>
      <c r="AN51" s="1126">
        <f t="shared" si="36"/>
        <v>300</v>
      </c>
      <c r="AO51" s="1126" t="str">
        <f t="shared" si="37"/>
        <v>n/a</v>
      </c>
      <c r="AP51" s="1126" t="str">
        <f t="shared" si="38"/>
        <v>n/a</v>
      </c>
      <c r="AQ51" s="1126" t="str">
        <f t="shared" si="39"/>
        <v>n/a</v>
      </c>
      <c r="AR51" s="1126" t="str">
        <f t="shared" si="40"/>
        <v>n/a</v>
      </c>
      <c r="AS51" s="1126" t="str">
        <f t="shared" si="41"/>
        <v>n/a</v>
      </c>
      <c r="AT51" s="1126" t="str">
        <f t="shared" si="42"/>
        <v>n/a</v>
      </c>
      <c r="AU51" s="1127">
        <f t="shared" si="21"/>
        <v>39.118345150580772</v>
      </c>
      <c r="AV51" s="1128">
        <f t="shared" si="22"/>
        <v>76.840191881175812</v>
      </c>
    </row>
    <row r="52" spans="1:48" ht="11.25" customHeight="1" x14ac:dyDescent="0.2">
      <c r="A52" s="477" t="s">
        <v>913</v>
      </c>
      <c r="B52" s="869" t="s">
        <v>914</v>
      </c>
      <c r="C52" s="627">
        <v>1</v>
      </c>
      <c r="D52" s="493">
        <v>0.88</v>
      </c>
      <c r="E52" s="487">
        <v>0.8</v>
      </c>
      <c r="F52" s="627">
        <v>0.72</v>
      </c>
      <c r="G52" s="627">
        <v>0.6</v>
      </c>
      <c r="H52" s="627">
        <v>0.48</v>
      </c>
      <c r="I52" s="627">
        <v>0.32</v>
      </c>
      <c r="J52" s="956"/>
      <c r="K52" s="496">
        <v>0</v>
      </c>
      <c r="L52" s="631">
        <v>0</v>
      </c>
      <c r="M52" s="956"/>
      <c r="N52" s="497">
        <v>0</v>
      </c>
      <c r="O52" s="629">
        <v>0</v>
      </c>
      <c r="P52" s="629">
        <v>0</v>
      </c>
      <c r="Q52" s="629">
        <v>0</v>
      </c>
      <c r="R52" s="629">
        <v>0</v>
      </c>
      <c r="S52" s="629">
        <v>0</v>
      </c>
      <c r="T52" s="629">
        <v>0</v>
      </c>
      <c r="U52" s="629">
        <v>0</v>
      </c>
      <c r="V52" s="629">
        <v>0</v>
      </c>
      <c r="W52" s="629">
        <v>0</v>
      </c>
      <c r="X52" s="629">
        <v>0</v>
      </c>
      <c r="Y52" s="629">
        <v>0</v>
      </c>
      <c r="Z52" s="630">
        <f t="shared" si="0"/>
        <v>4.8</v>
      </c>
      <c r="AA52" s="1125">
        <f t="shared" si="23"/>
        <v>13.636363636363647</v>
      </c>
      <c r="AB52" s="1125">
        <f t="shared" si="24"/>
        <v>9.9999999999999858</v>
      </c>
      <c r="AC52" s="1126">
        <f t="shared" si="25"/>
        <v>11.111111111111116</v>
      </c>
      <c r="AD52" s="1126">
        <f t="shared" si="26"/>
        <v>19.999999999999996</v>
      </c>
      <c r="AE52" s="1126">
        <f t="shared" si="27"/>
        <v>25</v>
      </c>
      <c r="AF52" s="1126">
        <f t="shared" si="28"/>
        <v>50</v>
      </c>
      <c r="AG52" s="1126" t="str">
        <f t="shared" si="29"/>
        <v>n/a</v>
      </c>
      <c r="AH52" s="1126" t="str">
        <f t="shared" si="30"/>
        <v>n/a</v>
      </c>
      <c r="AI52" s="1126" t="str">
        <f t="shared" si="31"/>
        <v>n/a</v>
      </c>
      <c r="AJ52" s="1126" t="str">
        <f t="shared" si="32"/>
        <v>n/a</v>
      </c>
      <c r="AK52" s="1126" t="str">
        <f t="shared" si="33"/>
        <v>n/a</v>
      </c>
      <c r="AL52" s="1126" t="str">
        <f t="shared" si="34"/>
        <v>n/a</v>
      </c>
      <c r="AM52" s="1126" t="str">
        <f t="shared" si="35"/>
        <v>n/a</v>
      </c>
      <c r="AN52" s="1126" t="str">
        <f t="shared" si="36"/>
        <v>n/a</v>
      </c>
      <c r="AO52" s="1126" t="str">
        <f t="shared" si="37"/>
        <v>n/a</v>
      </c>
      <c r="AP52" s="1126" t="str">
        <f t="shared" si="38"/>
        <v>n/a</v>
      </c>
      <c r="AQ52" s="1126" t="str">
        <f t="shared" si="39"/>
        <v>n/a</v>
      </c>
      <c r="AR52" s="1126" t="str">
        <f t="shared" si="40"/>
        <v>n/a</v>
      </c>
      <c r="AS52" s="1126" t="str">
        <f t="shared" si="41"/>
        <v>n/a</v>
      </c>
      <c r="AT52" s="1126" t="str">
        <f t="shared" si="42"/>
        <v>n/a</v>
      </c>
      <c r="AU52" s="1127">
        <f t="shared" si="21"/>
        <v>21.624579124579125</v>
      </c>
      <c r="AV52" s="1128">
        <f t="shared" si="22"/>
        <v>15.024464512624053</v>
      </c>
    </row>
    <row r="53" spans="1:48" ht="11.25" customHeight="1" x14ac:dyDescent="0.2">
      <c r="A53" s="481" t="s">
        <v>911</v>
      </c>
      <c r="B53" s="884" t="s">
        <v>912</v>
      </c>
      <c r="C53" s="627">
        <v>3.61</v>
      </c>
      <c r="D53" s="493">
        <v>3.01</v>
      </c>
      <c r="E53" s="630">
        <v>2.64</v>
      </c>
      <c r="F53" s="627">
        <v>2.2000000000000002</v>
      </c>
      <c r="G53" s="627">
        <v>1.81</v>
      </c>
      <c r="H53" s="627">
        <v>1.4</v>
      </c>
      <c r="I53" s="627">
        <v>1.1000000000000001</v>
      </c>
      <c r="J53" s="956"/>
      <c r="K53" s="627">
        <v>0.9</v>
      </c>
      <c r="L53" s="492">
        <v>0.35</v>
      </c>
      <c r="M53" s="956"/>
      <c r="N53" s="497">
        <v>0</v>
      </c>
      <c r="O53" s="629">
        <v>0</v>
      </c>
      <c r="P53" s="629">
        <v>0</v>
      </c>
      <c r="Q53" s="629">
        <v>0</v>
      </c>
      <c r="R53" s="629">
        <v>0</v>
      </c>
      <c r="S53" s="629">
        <v>0</v>
      </c>
      <c r="T53" s="629">
        <v>0</v>
      </c>
      <c r="U53" s="629">
        <v>0</v>
      </c>
      <c r="V53" s="629">
        <v>0</v>
      </c>
      <c r="W53" s="629">
        <v>0</v>
      </c>
      <c r="X53" s="629">
        <v>0</v>
      </c>
      <c r="Y53" s="629">
        <v>0</v>
      </c>
      <c r="Z53" s="630">
        <f t="shared" si="0"/>
        <v>17.020000000000003</v>
      </c>
      <c r="AA53" s="1125">
        <f t="shared" si="23"/>
        <v>19.933554817275745</v>
      </c>
      <c r="AB53" s="1125">
        <f t="shared" si="24"/>
        <v>14.015151515151491</v>
      </c>
      <c r="AC53" s="1126">
        <f t="shared" si="25"/>
        <v>19.999999999999996</v>
      </c>
      <c r="AD53" s="1126">
        <f t="shared" si="26"/>
        <v>21.546961325966851</v>
      </c>
      <c r="AE53" s="1126">
        <f t="shared" si="27"/>
        <v>29.285714285714292</v>
      </c>
      <c r="AF53" s="1126">
        <f t="shared" si="28"/>
        <v>27.272727272727249</v>
      </c>
      <c r="AG53" s="1126">
        <f t="shared" si="29"/>
        <v>22.222222222222232</v>
      </c>
      <c r="AH53" s="1126">
        <f t="shared" si="30"/>
        <v>157.14285714285717</v>
      </c>
      <c r="AI53" s="1126" t="str">
        <f t="shared" si="31"/>
        <v>n/a</v>
      </c>
      <c r="AJ53" s="1126" t="str">
        <f t="shared" si="32"/>
        <v>n/a</v>
      </c>
      <c r="AK53" s="1126" t="str">
        <f t="shared" si="33"/>
        <v>n/a</v>
      </c>
      <c r="AL53" s="1126" t="str">
        <f t="shared" si="34"/>
        <v>n/a</v>
      </c>
      <c r="AM53" s="1126" t="str">
        <f t="shared" si="35"/>
        <v>n/a</v>
      </c>
      <c r="AN53" s="1126" t="str">
        <f t="shared" si="36"/>
        <v>n/a</v>
      </c>
      <c r="AO53" s="1126" t="str">
        <f t="shared" si="37"/>
        <v>n/a</v>
      </c>
      <c r="AP53" s="1126" t="str">
        <f t="shared" si="38"/>
        <v>n/a</v>
      </c>
      <c r="AQ53" s="1126" t="str">
        <f t="shared" si="39"/>
        <v>n/a</v>
      </c>
      <c r="AR53" s="1126" t="str">
        <f t="shared" si="40"/>
        <v>n/a</v>
      </c>
      <c r="AS53" s="1126" t="str">
        <f t="shared" si="41"/>
        <v>n/a</v>
      </c>
      <c r="AT53" s="1126" t="str">
        <f t="shared" si="42"/>
        <v>n/a</v>
      </c>
      <c r="AU53" s="1127">
        <f t="shared" si="21"/>
        <v>38.927398572739378</v>
      </c>
      <c r="AV53" s="1128">
        <f t="shared" si="22"/>
        <v>47.994736572331846</v>
      </c>
    </row>
    <row r="54" spans="1:48" ht="11.25" customHeight="1" x14ac:dyDescent="0.2">
      <c r="A54" s="494" t="s">
        <v>1706</v>
      </c>
      <c r="B54" s="884" t="s">
        <v>1707</v>
      </c>
      <c r="C54" s="627">
        <v>1.21</v>
      </c>
      <c r="D54" s="493">
        <v>0.93</v>
      </c>
      <c r="E54" s="630">
        <v>0.75</v>
      </c>
      <c r="F54" s="627">
        <v>0.69</v>
      </c>
      <c r="G54" s="627">
        <v>0.62</v>
      </c>
      <c r="H54" s="627">
        <v>0.51</v>
      </c>
      <c r="I54" s="627">
        <v>0.39</v>
      </c>
      <c r="J54" s="956"/>
      <c r="K54" s="627">
        <v>0.27</v>
      </c>
      <c r="L54" s="492">
        <v>0.21</v>
      </c>
      <c r="M54" s="956"/>
      <c r="N54" s="632">
        <v>0.05</v>
      </c>
      <c r="O54" s="629">
        <v>0</v>
      </c>
      <c r="P54" s="629">
        <v>0</v>
      </c>
      <c r="Q54" s="629">
        <v>0</v>
      </c>
      <c r="R54" s="629">
        <v>0</v>
      </c>
      <c r="S54" s="629">
        <v>0</v>
      </c>
      <c r="T54" s="629">
        <v>0</v>
      </c>
      <c r="U54" s="629">
        <v>0</v>
      </c>
      <c r="V54" s="629">
        <v>0</v>
      </c>
      <c r="W54" s="629">
        <v>0</v>
      </c>
      <c r="X54" s="629">
        <v>0</v>
      </c>
      <c r="Y54" s="629">
        <v>0</v>
      </c>
      <c r="Z54" s="630">
        <f t="shared" si="0"/>
        <v>5.629999999999999</v>
      </c>
      <c r="AA54" s="1125">
        <f t="shared" si="23"/>
        <v>30.107526881720425</v>
      </c>
      <c r="AB54" s="1125">
        <f t="shared" si="24"/>
        <v>24</v>
      </c>
      <c r="AC54" s="1126">
        <f t="shared" si="25"/>
        <v>8.6956521739130608</v>
      </c>
      <c r="AD54" s="1126">
        <f t="shared" si="26"/>
        <v>11.290322580645151</v>
      </c>
      <c r="AE54" s="1126">
        <f t="shared" si="27"/>
        <v>21.568627450980383</v>
      </c>
      <c r="AF54" s="1126">
        <f t="shared" si="28"/>
        <v>30.76923076923077</v>
      </c>
      <c r="AG54" s="1126">
        <f t="shared" si="29"/>
        <v>44.444444444444443</v>
      </c>
      <c r="AH54" s="1126">
        <f t="shared" si="30"/>
        <v>28.57142857142858</v>
      </c>
      <c r="AI54" s="1126">
        <f t="shared" si="31"/>
        <v>319.99999999999994</v>
      </c>
      <c r="AJ54" s="1126" t="str">
        <f t="shared" si="32"/>
        <v>n/a</v>
      </c>
      <c r="AK54" s="1126" t="str">
        <f t="shared" si="33"/>
        <v>n/a</v>
      </c>
      <c r="AL54" s="1126" t="str">
        <f t="shared" si="34"/>
        <v>n/a</v>
      </c>
      <c r="AM54" s="1126" t="str">
        <f t="shared" si="35"/>
        <v>n/a</v>
      </c>
      <c r="AN54" s="1126" t="str">
        <f t="shared" si="36"/>
        <v>n/a</v>
      </c>
      <c r="AO54" s="1126" t="str">
        <f t="shared" si="37"/>
        <v>n/a</v>
      </c>
      <c r="AP54" s="1126" t="str">
        <f t="shared" si="38"/>
        <v>n/a</v>
      </c>
      <c r="AQ54" s="1126" t="str">
        <f t="shared" si="39"/>
        <v>n/a</v>
      </c>
      <c r="AR54" s="1126" t="str">
        <f t="shared" si="40"/>
        <v>n/a</v>
      </c>
      <c r="AS54" s="1126" t="str">
        <f t="shared" si="41"/>
        <v>n/a</v>
      </c>
      <c r="AT54" s="1126" t="str">
        <f t="shared" si="42"/>
        <v>n/a</v>
      </c>
      <c r="AU54" s="1127">
        <f t="shared" si="21"/>
        <v>57.716359208040302</v>
      </c>
      <c r="AV54" s="1128">
        <f t="shared" si="22"/>
        <v>98.937184786858111</v>
      </c>
    </row>
    <row r="55" spans="1:48" ht="11.25" customHeight="1" x14ac:dyDescent="0.2">
      <c r="A55" s="477" t="s">
        <v>429</v>
      </c>
      <c r="B55" s="869" t="s">
        <v>430</v>
      </c>
      <c r="C55" s="627">
        <v>0.68</v>
      </c>
      <c r="D55" s="493">
        <v>0.66</v>
      </c>
      <c r="E55" s="483">
        <v>0.64</v>
      </c>
      <c r="F55" s="484">
        <v>0.62</v>
      </c>
      <c r="G55" s="484">
        <v>0.56000000000000005</v>
      </c>
      <c r="H55" s="484">
        <v>0.44</v>
      </c>
      <c r="I55" s="484">
        <v>0.42666666666666669</v>
      </c>
      <c r="J55" s="1032"/>
      <c r="K55" s="484">
        <v>0.4</v>
      </c>
      <c r="L55" s="482">
        <v>0.29333333333333333</v>
      </c>
      <c r="M55" s="1032"/>
      <c r="N55" s="487">
        <v>0.23833333333333331</v>
      </c>
      <c r="O55" s="489">
        <v>0.23166666666666666</v>
      </c>
      <c r="P55" s="489">
        <v>0.21666666666666667</v>
      </c>
      <c r="Q55" s="489">
        <v>0.14666666666666667</v>
      </c>
      <c r="R55" s="489">
        <v>0.11833333333333333</v>
      </c>
      <c r="S55" s="489">
        <v>0.11</v>
      </c>
      <c r="T55" s="489">
        <v>0.10333333333333333</v>
      </c>
      <c r="U55" s="489">
        <v>9.6666666666666665E-2</v>
      </c>
      <c r="V55" s="488">
        <v>8.666666666666667E-2</v>
      </c>
      <c r="W55" s="489">
        <v>8.666666666666667E-2</v>
      </c>
      <c r="X55" s="489">
        <v>0.08</v>
      </c>
      <c r="Y55" s="489">
        <v>6.6666666666666666E-2</v>
      </c>
      <c r="Z55" s="630">
        <f t="shared" si="0"/>
        <v>6.3016666666666667</v>
      </c>
      <c r="AA55" s="1125">
        <f t="shared" si="23"/>
        <v>3.0303030303030276</v>
      </c>
      <c r="AB55" s="1125">
        <f t="shared" si="24"/>
        <v>3.125</v>
      </c>
      <c r="AC55" s="1126">
        <f t="shared" si="25"/>
        <v>3.2258064516129004</v>
      </c>
      <c r="AD55" s="1126">
        <f t="shared" si="26"/>
        <v>10.714285714285698</v>
      </c>
      <c r="AE55" s="1126">
        <f t="shared" si="27"/>
        <v>27.272727272727295</v>
      </c>
      <c r="AF55" s="1126">
        <f t="shared" si="28"/>
        <v>3.125</v>
      </c>
      <c r="AG55" s="1126">
        <f t="shared" si="29"/>
        <v>6.6666666666666652</v>
      </c>
      <c r="AH55" s="1126">
        <f t="shared" si="30"/>
        <v>36.363636363636374</v>
      </c>
      <c r="AI55" s="1126">
        <f t="shared" si="31"/>
        <v>23.076923076923084</v>
      </c>
      <c r="AJ55" s="1126">
        <f t="shared" si="32"/>
        <v>2.877697841726623</v>
      </c>
      <c r="AK55" s="1126">
        <f t="shared" si="33"/>
        <v>6.9230769230769207</v>
      </c>
      <c r="AL55" s="1126">
        <f t="shared" si="34"/>
        <v>47.727272727272727</v>
      </c>
      <c r="AM55" s="1126">
        <f t="shared" si="35"/>
        <v>23.943661971830998</v>
      </c>
      <c r="AN55" s="1126">
        <f t="shared" si="36"/>
        <v>7.575757575757569</v>
      </c>
      <c r="AO55" s="1126">
        <f t="shared" si="37"/>
        <v>6.4516129032258007</v>
      </c>
      <c r="AP55" s="1126">
        <f t="shared" si="38"/>
        <v>6.8965517241379226</v>
      </c>
      <c r="AQ55" s="1126">
        <f t="shared" si="39"/>
        <v>11.538461538461542</v>
      </c>
      <c r="AR55" s="1126">
        <f t="shared" si="40"/>
        <v>0</v>
      </c>
      <c r="AS55" s="1126">
        <f t="shared" si="41"/>
        <v>8.333333333333325</v>
      </c>
      <c r="AT55" s="1126">
        <f t="shared" si="42"/>
        <v>19.999999999999996</v>
      </c>
      <c r="AU55" s="1127">
        <f t="shared" si="21"/>
        <v>12.943388755748924</v>
      </c>
      <c r="AV55" s="1128">
        <f t="shared" si="22"/>
        <v>12.77941196719296</v>
      </c>
    </row>
    <row r="56" spans="1:48" ht="11.25" customHeight="1" x14ac:dyDescent="0.2">
      <c r="A56" s="512" t="s">
        <v>927</v>
      </c>
      <c r="B56" s="501" t="s">
        <v>928</v>
      </c>
      <c r="C56" s="627">
        <v>3.2</v>
      </c>
      <c r="D56" s="493">
        <v>3</v>
      </c>
      <c r="E56" s="511">
        <v>2.7</v>
      </c>
      <c r="F56" s="627">
        <v>2.6</v>
      </c>
      <c r="G56" s="627">
        <v>2.5</v>
      </c>
      <c r="H56" s="627">
        <v>1.75</v>
      </c>
      <c r="I56" s="627">
        <v>1.5</v>
      </c>
      <c r="J56" s="956"/>
      <c r="K56" s="627">
        <v>1.1499999999999999</v>
      </c>
      <c r="L56" s="492">
        <v>1</v>
      </c>
      <c r="M56" s="956"/>
      <c r="N56" s="497">
        <v>0</v>
      </c>
      <c r="O56" s="629">
        <v>0</v>
      </c>
      <c r="P56" s="629">
        <v>0</v>
      </c>
      <c r="Q56" s="629">
        <v>0</v>
      </c>
      <c r="R56" s="629">
        <v>0</v>
      </c>
      <c r="S56" s="629">
        <v>0</v>
      </c>
      <c r="T56" s="629">
        <v>0</v>
      </c>
      <c r="U56" s="629">
        <v>0</v>
      </c>
      <c r="V56" s="629">
        <v>0</v>
      </c>
      <c r="W56" s="629">
        <v>0</v>
      </c>
      <c r="X56" s="629">
        <v>0</v>
      </c>
      <c r="Y56" s="629">
        <v>0</v>
      </c>
      <c r="Z56" s="630">
        <f t="shared" si="0"/>
        <v>19.399999999999999</v>
      </c>
      <c r="AA56" s="1125">
        <f t="shared" si="23"/>
        <v>6.6666666666666652</v>
      </c>
      <c r="AB56" s="1125">
        <f t="shared" si="24"/>
        <v>11.111111111111093</v>
      </c>
      <c r="AC56" s="1126">
        <f t="shared" si="25"/>
        <v>3.8461538461538547</v>
      </c>
      <c r="AD56" s="1126">
        <f t="shared" si="26"/>
        <v>4.0000000000000036</v>
      </c>
      <c r="AE56" s="1126">
        <f t="shared" si="27"/>
        <v>42.857142857142861</v>
      </c>
      <c r="AF56" s="1126">
        <f t="shared" si="28"/>
        <v>16.666666666666675</v>
      </c>
      <c r="AG56" s="1126">
        <f t="shared" si="29"/>
        <v>30.434782608695656</v>
      </c>
      <c r="AH56" s="1126">
        <f t="shared" si="30"/>
        <v>14.999999999999991</v>
      </c>
      <c r="AI56" s="1126" t="str">
        <f t="shared" si="31"/>
        <v>n/a</v>
      </c>
      <c r="AJ56" s="1126" t="str">
        <f t="shared" si="32"/>
        <v>n/a</v>
      </c>
      <c r="AK56" s="1126" t="str">
        <f t="shared" si="33"/>
        <v>n/a</v>
      </c>
      <c r="AL56" s="1126" t="str">
        <f t="shared" si="34"/>
        <v>n/a</v>
      </c>
      <c r="AM56" s="1126" t="str">
        <f t="shared" si="35"/>
        <v>n/a</v>
      </c>
      <c r="AN56" s="1126" t="str">
        <f t="shared" si="36"/>
        <v>n/a</v>
      </c>
      <c r="AO56" s="1126" t="str">
        <f t="shared" si="37"/>
        <v>n/a</v>
      </c>
      <c r="AP56" s="1126" t="str">
        <f t="shared" si="38"/>
        <v>n/a</v>
      </c>
      <c r="AQ56" s="1126" t="str">
        <f t="shared" si="39"/>
        <v>n/a</v>
      </c>
      <c r="AR56" s="1126" t="str">
        <f t="shared" si="40"/>
        <v>n/a</v>
      </c>
      <c r="AS56" s="1126" t="str">
        <f t="shared" si="41"/>
        <v>n/a</v>
      </c>
      <c r="AT56" s="1126" t="str">
        <f t="shared" si="42"/>
        <v>n/a</v>
      </c>
      <c r="AU56" s="1127">
        <f t="shared" si="21"/>
        <v>16.322815469554598</v>
      </c>
      <c r="AV56" s="1128">
        <f t="shared" si="22"/>
        <v>13.799628148432273</v>
      </c>
    </row>
    <row r="57" spans="1:48" ht="11.25" customHeight="1" x14ac:dyDescent="0.2">
      <c r="A57" s="886" t="s">
        <v>929</v>
      </c>
      <c r="B57" s="884" t="s">
        <v>930</v>
      </c>
      <c r="C57" s="627">
        <v>1.72</v>
      </c>
      <c r="D57" s="493">
        <v>1.56</v>
      </c>
      <c r="E57" s="630">
        <v>1.4100000000000001</v>
      </c>
      <c r="F57" s="627">
        <v>1.29</v>
      </c>
      <c r="G57" s="627">
        <v>1.1499999999999999</v>
      </c>
      <c r="H57" s="627">
        <v>0.92500000000000004</v>
      </c>
      <c r="I57" s="627">
        <v>0.6825</v>
      </c>
      <c r="J57" s="956"/>
      <c r="K57" s="627">
        <v>0.62250000000000005</v>
      </c>
      <c r="L57" s="631">
        <v>0.6</v>
      </c>
      <c r="M57" s="956"/>
      <c r="N57" s="497">
        <v>0.6</v>
      </c>
      <c r="O57" s="629">
        <v>0.6</v>
      </c>
      <c r="P57" s="629">
        <v>0.6</v>
      </c>
      <c r="Q57" s="633">
        <v>0.6</v>
      </c>
      <c r="R57" s="633">
        <v>0.3</v>
      </c>
      <c r="S57" s="629">
        <v>0</v>
      </c>
      <c r="T57" s="629">
        <v>0</v>
      </c>
      <c r="U57" s="629">
        <v>0</v>
      </c>
      <c r="V57" s="629">
        <v>0</v>
      </c>
      <c r="W57" s="629">
        <v>0</v>
      </c>
      <c r="X57" s="629">
        <v>0</v>
      </c>
      <c r="Y57" s="629">
        <v>0</v>
      </c>
      <c r="Z57" s="630">
        <f t="shared" si="0"/>
        <v>12.66</v>
      </c>
      <c r="AA57" s="1125">
        <f t="shared" si="23"/>
        <v>10.256410256410241</v>
      </c>
      <c r="AB57" s="1125">
        <f t="shared" si="24"/>
        <v>10.638297872340408</v>
      </c>
      <c r="AC57" s="1126">
        <f t="shared" si="25"/>
        <v>9.3023255813953654</v>
      </c>
      <c r="AD57" s="1126">
        <f t="shared" si="26"/>
        <v>12.173913043478279</v>
      </c>
      <c r="AE57" s="1126">
        <f t="shared" si="27"/>
        <v>24.324324324324298</v>
      </c>
      <c r="AF57" s="1126">
        <f t="shared" si="28"/>
        <v>35.53113553113554</v>
      </c>
      <c r="AG57" s="1126">
        <f t="shared" si="29"/>
        <v>9.6385542168674565</v>
      </c>
      <c r="AH57" s="1126">
        <f t="shared" si="30"/>
        <v>3.7500000000000089</v>
      </c>
      <c r="AI57" s="1126">
        <f t="shared" si="31"/>
        <v>0</v>
      </c>
      <c r="AJ57" s="1126">
        <f t="shared" si="32"/>
        <v>0</v>
      </c>
      <c r="AK57" s="1126">
        <f t="shared" si="33"/>
        <v>0</v>
      </c>
      <c r="AL57" s="1126">
        <f t="shared" si="34"/>
        <v>0</v>
      </c>
      <c r="AM57" s="1126">
        <f t="shared" si="35"/>
        <v>100</v>
      </c>
      <c r="AN57" s="1126" t="str">
        <f t="shared" si="36"/>
        <v>n/a</v>
      </c>
      <c r="AO57" s="1126" t="str">
        <f t="shared" si="37"/>
        <v>n/a</v>
      </c>
      <c r="AP57" s="1126" t="str">
        <f t="shared" si="38"/>
        <v>n/a</v>
      </c>
      <c r="AQ57" s="1126" t="str">
        <f t="shared" si="39"/>
        <v>n/a</v>
      </c>
      <c r="AR57" s="1126" t="str">
        <f t="shared" si="40"/>
        <v>n/a</v>
      </c>
      <c r="AS57" s="1126" t="str">
        <f t="shared" si="41"/>
        <v>n/a</v>
      </c>
      <c r="AT57" s="1126" t="str">
        <f t="shared" si="42"/>
        <v>n/a</v>
      </c>
      <c r="AU57" s="1127">
        <f t="shared" si="21"/>
        <v>16.585766217380893</v>
      </c>
      <c r="AV57" s="1128">
        <f t="shared" si="22"/>
        <v>27.13863174073423</v>
      </c>
    </row>
    <row r="58" spans="1:48" ht="11.25" customHeight="1" x14ac:dyDescent="0.2">
      <c r="A58" s="494" t="s">
        <v>394</v>
      </c>
      <c r="B58" s="884" t="s">
        <v>395</v>
      </c>
      <c r="C58" s="627">
        <v>0.9</v>
      </c>
      <c r="D58" s="493">
        <v>0.76</v>
      </c>
      <c r="E58" s="630">
        <v>0.56000000000000005</v>
      </c>
      <c r="F58" s="627">
        <v>0.48</v>
      </c>
      <c r="G58" s="627">
        <v>0.38</v>
      </c>
      <c r="H58" s="627">
        <v>0.3</v>
      </c>
      <c r="I58" s="627">
        <v>0.23</v>
      </c>
      <c r="J58" s="956"/>
      <c r="K58" s="627">
        <v>0.18</v>
      </c>
      <c r="L58" s="492">
        <v>0.15</v>
      </c>
      <c r="M58" s="956"/>
      <c r="N58" s="632">
        <v>0.13500000000000001</v>
      </c>
      <c r="O58" s="633">
        <v>0.12833333333333333</v>
      </c>
      <c r="P58" s="633">
        <v>0.12333333333333334</v>
      </c>
      <c r="Q58" s="633">
        <v>0.11666666666666665</v>
      </c>
      <c r="R58" s="633">
        <v>0.11</v>
      </c>
      <c r="S58" s="629">
        <v>0.10666666666666667</v>
      </c>
      <c r="T58" s="633">
        <v>0.10333333333333333</v>
      </c>
      <c r="U58" s="633">
        <v>9.6666666666666665E-2</v>
      </c>
      <c r="V58" s="633">
        <v>0.09</v>
      </c>
      <c r="W58" s="629">
        <v>8.666666666666667E-2</v>
      </c>
      <c r="X58" s="633">
        <v>8.3333333333333329E-2</v>
      </c>
      <c r="Y58" s="629">
        <v>0.08</v>
      </c>
      <c r="Z58" s="630">
        <f t="shared" si="0"/>
        <v>5.1999999999999993</v>
      </c>
      <c r="AA58" s="1125">
        <f t="shared" si="23"/>
        <v>18.421052631578938</v>
      </c>
      <c r="AB58" s="1125">
        <f t="shared" si="24"/>
        <v>35.714285714285701</v>
      </c>
      <c r="AC58" s="1126">
        <f t="shared" si="25"/>
        <v>16.666666666666675</v>
      </c>
      <c r="AD58" s="1126">
        <f t="shared" si="26"/>
        <v>26.315789473684205</v>
      </c>
      <c r="AE58" s="1126">
        <f t="shared" si="27"/>
        <v>26.666666666666682</v>
      </c>
      <c r="AF58" s="1126">
        <f t="shared" si="28"/>
        <v>30.434782608695631</v>
      </c>
      <c r="AG58" s="1126">
        <f t="shared" si="29"/>
        <v>27.777777777777789</v>
      </c>
      <c r="AH58" s="1126">
        <f t="shared" si="30"/>
        <v>19.999999999999996</v>
      </c>
      <c r="AI58" s="1126">
        <f t="shared" si="31"/>
        <v>11.111111111111093</v>
      </c>
      <c r="AJ58" s="1126">
        <f t="shared" si="32"/>
        <v>5.1948051948051965</v>
      </c>
      <c r="AK58" s="1126">
        <f t="shared" si="33"/>
        <v>4.0540540540540571</v>
      </c>
      <c r="AL58" s="1126">
        <f t="shared" si="34"/>
        <v>5.7142857142857384</v>
      </c>
      <c r="AM58" s="1126">
        <f t="shared" si="35"/>
        <v>6.0606060606060552</v>
      </c>
      <c r="AN58" s="1126">
        <f t="shared" si="36"/>
        <v>3.125</v>
      </c>
      <c r="AO58" s="1126">
        <f t="shared" si="37"/>
        <v>3.2258064516129004</v>
      </c>
      <c r="AP58" s="1126">
        <f t="shared" si="38"/>
        <v>6.8965517241379226</v>
      </c>
      <c r="AQ58" s="1126">
        <f t="shared" si="39"/>
        <v>7.4074074074074181</v>
      </c>
      <c r="AR58" s="1126">
        <f t="shared" si="40"/>
        <v>3.8461538461538325</v>
      </c>
      <c r="AS58" s="1126">
        <f t="shared" si="41"/>
        <v>4.0000000000000036</v>
      </c>
      <c r="AT58" s="1126">
        <f t="shared" si="42"/>
        <v>4.1666666666666519</v>
      </c>
      <c r="AU58" s="1127">
        <f t="shared" si="21"/>
        <v>13.339973488509823</v>
      </c>
      <c r="AV58" s="1128">
        <f t="shared" si="22"/>
        <v>10.862920638811245</v>
      </c>
    </row>
    <row r="59" spans="1:48" ht="11.25" customHeight="1" x14ac:dyDescent="0.2">
      <c r="A59" s="494" t="s">
        <v>120</v>
      </c>
      <c r="B59" s="884" t="s">
        <v>121</v>
      </c>
      <c r="C59" s="627">
        <v>4.58</v>
      </c>
      <c r="D59" s="493">
        <v>4.25</v>
      </c>
      <c r="E59" s="630">
        <v>3.7099999999999995</v>
      </c>
      <c r="F59" s="627">
        <v>3.39</v>
      </c>
      <c r="G59" s="627">
        <v>3.2</v>
      </c>
      <c r="H59" s="627">
        <v>3.02</v>
      </c>
      <c r="I59" s="627">
        <v>2.77</v>
      </c>
      <c r="J59" s="956"/>
      <c r="K59" s="627">
        <v>2.5</v>
      </c>
      <c r="L59" s="492">
        <v>2.23</v>
      </c>
      <c r="M59" s="956"/>
      <c r="N59" s="632">
        <v>1.92</v>
      </c>
      <c r="O59" s="633">
        <v>1.79</v>
      </c>
      <c r="P59" s="633">
        <v>1.7</v>
      </c>
      <c r="Q59" s="633">
        <v>1.48</v>
      </c>
      <c r="R59" s="633">
        <v>1.34</v>
      </c>
      <c r="S59" s="633">
        <v>1.25</v>
      </c>
      <c r="T59" s="633">
        <v>1.04</v>
      </c>
      <c r="U59" s="633">
        <v>0.88</v>
      </c>
      <c r="V59" s="633">
        <v>0.82</v>
      </c>
      <c r="W59" s="633">
        <v>0.78</v>
      </c>
      <c r="X59" s="633">
        <v>0.74</v>
      </c>
      <c r="Y59" s="633">
        <v>0.7</v>
      </c>
      <c r="Z59" s="630">
        <f t="shared" si="0"/>
        <v>44.090000000000011</v>
      </c>
      <c r="AA59" s="1125">
        <f t="shared" si="23"/>
        <v>7.7647058823529402</v>
      </c>
      <c r="AB59" s="1125">
        <f t="shared" si="24"/>
        <v>14.555256064690036</v>
      </c>
      <c r="AC59" s="1126">
        <f t="shared" si="25"/>
        <v>9.4395280235987968</v>
      </c>
      <c r="AD59" s="1126">
        <f t="shared" si="26"/>
        <v>5.9374999999999956</v>
      </c>
      <c r="AE59" s="1126">
        <f t="shared" si="27"/>
        <v>5.9602649006622599</v>
      </c>
      <c r="AF59" s="1126">
        <f t="shared" si="28"/>
        <v>9.0252707581227387</v>
      </c>
      <c r="AG59" s="1126">
        <f t="shared" si="29"/>
        <v>10.80000000000001</v>
      </c>
      <c r="AH59" s="1126">
        <f t="shared" si="30"/>
        <v>12.107623318385642</v>
      </c>
      <c r="AI59" s="1126">
        <f t="shared" si="31"/>
        <v>16.145833333333325</v>
      </c>
      <c r="AJ59" s="1126">
        <f t="shared" si="32"/>
        <v>7.2625698324022325</v>
      </c>
      <c r="AK59" s="1126">
        <f t="shared" si="33"/>
        <v>5.2941176470588269</v>
      </c>
      <c r="AL59" s="1126">
        <f t="shared" si="34"/>
        <v>14.864864864864868</v>
      </c>
      <c r="AM59" s="1126">
        <f t="shared" si="35"/>
        <v>10.447761194029837</v>
      </c>
      <c r="AN59" s="1126">
        <f t="shared" si="36"/>
        <v>7.2000000000000064</v>
      </c>
      <c r="AO59" s="1126">
        <f t="shared" si="37"/>
        <v>20.192307692307686</v>
      </c>
      <c r="AP59" s="1126">
        <f t="shared" si="38"/>
        <v>18.181818181818187</v>
      </c>
      <c r="AQ59" s="1126">
        <f t="shared" si="39"/>
        <v>7.3170731707317138</v>
      </c>
      <c r="AR59" s="1126">
        <f t="shared" si="40"/>
        <v>5.12820512820511</v>
      </c>
      <c r="AS59" s="1126">
        <f t="shared" si="41"/>
        <v>5.4054054054054168</v>
      </c>
      <c r="AT59" s="1126">
        <f t="shared" si="42"/>
        <v>5.7142857142857162</v>
      </c>
      <c r="AU59" s="1127">
        <f t="shared" si="21"/>
        <v>9.9372195556127672</v>
      </c>
      <c r="AV59" s="1128">
        <f t="shared" si="22"/>
        <v>4.617989258266074</v>
      </c>
    </row>
    <row r="60" spans="1:48" ht="11.25" customHeight="1" x14ac:dyDescent="0.2">
      <c r="A60" s="477" t="s">
        <v>920</v>
      </c>
      <c r="B60" s="869" t="s">
        <v>921</v>
      </c>
      <c r="C60" s="627">
        <v>0.96</v>
      </c>
      <c r="D60" s="493">
        <v>0.84</v>
      </c>
      <c r="E60" s="483">
        <v>0.67</v>
      </c>
      <c r="F60" s="627">
        <v>0.56000000000000005</v>
      </c>
      <c r="G60" s="627">
        <v>0.51500000000000001</v>
      </c>
      <c r="H60" s="627">
        <v>0.42499999999999999</v>
      </c>
      <c r="I60" s="627">
        <v>0.25750000000000001</v>
      </c>
      <c r="J60" s="956"/>
      <c r="K60" s="627">
        <v>0.16500000000000001</v>
      </c>
      <c r="L60" s="631">
        <v>0.03</v>
      </c>
      <c r="M60" s="956"/>
      <c r="N60" s="497">
        <v>0.03</v>
      </c>
      <c r="O60" s="629">
        <v>0.03</v>
      </c>
      <c r="P60" s="629">
        <v>0.03</v>
      </c>
      <c r="Q60" s="629">
        <v>0.03</v>
      </c>
      <c r="R60" s="629">
        <v>0.03</v>
      </c>
      <c r="S60" s="633">
        <v>2.2499999999999999E-2</v>
      </c>
      <c r="T60" s="629">
        <v>0</v>
      </c>
      <c r="U60" s="629">
        <v>0</v>
      </c>
      <c r="V60" s="629">
        <v>0</v>
      </c>
      <c r="W60" s="629">
        <v>0</v>
      </c>
      <c r="X60" s="629">
        <v>0</v>
      </c>
      <c r="Y60" s="629">
        <v>0</v>
      </c>
      <c r="Z60" s="630">
        <f t="shared" si="0"/>
        <v>4.5950000000000015</v>
      </c>
      <c r="AA60" s="1125">
        <f t="shared" si="23"/>
        <v>14.285714285714279</v>
      </c>
      <c r="AB60" s="1125">
        <f t="shared" si="24"/>
        <v>25.373134328358194</v>
      </c>
      <c r="AC60" s="1126">
        <f t="shared" si="25"/>
        <v>19.642857142857139</v>
      </c>
      <c r="AD60" s="1126">
        <f t="shared" si="26"/>
        <v>8.7378640776699221</v>
      </c>
      <c r="AE60" s="1126">
        <f t="shared" si="27"/>
        <v>21.176470588235308</v>
      </c>
      <c r="AF60" s="1126">
        <f t="shared" si="28"/>
        <v>65.048543689320383</v>
      </c>
      <c r="AG60" s="1126">
        <f t="shared" si="29"/>
        <v>56.060606060606055</v>
      </c>
      <c r="AH60" s="1126">
        <f t="shared" si="30"/>
        <v>450.00000000000011</v>
      </c>
      <c r="AI60" s="1126">
        <f t="shared" si="31"/>
        <v>0</v>
      </c>
      <c r="AJ60" s="1126">
        <f t="shared" si="32"/>
        <v>0</v>
      </c>
      <c r="AK60" s="1126">
        <f t="shared" si="33"/>
        <v>0</v>
      </c>
      <c r="AL60" s="1126">
        <f t="shared" si="34"/>
        <v>0</v>
      </c>
      <c r="AM60" s="1126">
        <f t="shared" si="35"/>
        <v>0</v>
      </c>
      <c r="AN60" s="1126">
        <f t="shared" si="36"/>
        <v>33.333333333333329</v>
      </c>
      <c r="AO60" s="1126" t="str">
        <f t="shared" si="37"/>
        <v>n/a</v>
      </c>
      <c r="AP60" s="1126" t="str">
        <f t="shared" si="38"/>
        <v>n/a</v>
      </c>
      <c r="AQ60" s="1126" t="str">
        <f t="shared" si="39"/>
        <v>n/a</v>
      </c>
      <c r="AR60" s="1126" t="str">
        <f t="shared" si="40"/>
        <v>n/a</v>
      </c>
      <c r="AS60" s="1126" t="str">
        <f t="shared" si="41"/>
        <v>n/a</v>
      </c>
      <c r="AT60" s="1126" t="str">
        <f t="shared" si="42"/>
        <v>n/a</v>
      </c>
      <c r="AU60" s="1127">
        <f t="shared" si="21"/>
        <v>49.547037393292484</v>
      </c>
      <c r="AV60" s="1128">
        <f t="shared" si="22"/>
        <v>117.13733014878454</v>
      </c>
    </row>
    <row r="61" spans="1:48" ht="11.25" customHeight="1" x14ac:dyDescent="0.2">
      <c r="A61" s="481" t="s">
        <v>935</v>
      </c>
      <c r="B61" s="884" t="s">
        <v>936</v>
      </c>
      <c r="C61" s="627">
        <v>2.0699999999999998</v>
      </c>
      <c r="D61" s="493">
        <v>2</v>
      </c>
      <c r="E61" s="630">
        <v>1.97</v>
      </c>
      <c r="F61" s="627">
        <v>1.93</v>
      </c>
      <c r="G61" s="627">
        <v>1.89</v>
      </c>
      <c r="H61" s="627">
        <v>1.85</v>
      </c>
      <c r="I61" s="627">
        <v>1.72</v>
      </c>
      <c r="J61" s="956"/>
      <c r="K61" s="627">
        <v>1.63</v>
      </c>
      <c r="L61" s="492">
        <v>1.52</v>
      </c>
      <c r="M61" s="956"/>
      <c r="N61" s="513">
        <v>1.26</v>
      </c>
      <c r="O61" s="629">
        <v>1.44</v>
      </c>
      <c r="P61" s="633">
        <v>1.68</v>
      </c>
      <c r="Q61" s="633">
        <v>1.64</v>
      </c>
      <c r="R61" s="534">
        <v>1.6</v>
      </c>
      <c r="S61" s="633">
        <v>1.6</v>
      </c>
      <c r="T61" s="633">
        <v>1.59</v>
      </c>
      <c r="U61" s="633">
        <v>1.52</v>
      </c>
      <c r="V61" s="633">
        <v>1.44</v>
      </c>
      <c r="W61" s="633">
        <v>1.4</v>
      </c>
      <c r="X61" s="633">
        <v>1.32</v>
      </c>
      <c r="Y61" s="633">
        <v>1.24</v>
      </c>
      <c r="Z61" s="630">
        <f t="shared" si="0"/>
        <v>34.31</v>
      </c>
      <c r="AA61" s="1125">
        <f t="shared" si="23"/>
        <v>3.499999999999992</v>
      </c>
      <c r="AB61" s="1125">
        <f t="shared" si="24"/>
        <v>1.5228426395939021</v>
      </c>
      <c r="AC61" s="1126">
        <f t="shared" si="25"/>
        <v>2.0725388601036343</v>
      </c>
      <c r="AD61" s="1126">
        <f t="shared" si="26"/>
        <v>2.1164021164021163</v>
      </c>
      <c r="AE61" s="1126">
        <f t="shared" si="27"/>
        <v>2.1621621621621623</v>
      </c>
      <c r="AF61" s="1126">
        <f t="shared" si="28"/>
        <v>7.5581395348837344</v>
      </c>
      <c r="AG61" s="1126">
        <f t="shared" si="29"/>
        <v>5.5214723926380493</v>
      </c>
      <c r="AH61" s="1126">
        <f t="shared" si="30"/>
        <v>7.2368421052631415</v>
      </c>
      <c r="AI61" s="1126">
        <f t="shared" si="31"/>
        <v>20.634920634920629</v>
      </c>
      <c r="AJ61" s="1126">
        <f t="shared" si="32"/>
        <v>-12.5</v>
      </c>
      <c r="AK61" s="1126">
        <f t="shared" si="33"/>
        <v>-14.28571428571429</v>
      </c>
      <c r="AL61" s="1126">
        <f t="shared" si="34"/>
        <v>2.4390243902439046</v>
      </c>
      <c r="AM61" s="1126">
        <f t="shared" si="35"/>
        <v>2.4999999999999911</v>
      </c>
      <c r="AN61" s="1126">
        <f t="shared" si="36"/>
        <v>0</v>
      </c>
      <c r="AO61" s="1126">
        <f t="shared" si="37"/>
        <v>0.62893081761006275</v>
      </c>
      <c r="AP61" s="1126">
        <f t="shared" si="38"/>
        <v>4.6052631578947345</v>
      </c>
      <c r="AQ61" s="1126">
        <f t="shared" si="39"/>
        <v>5.555555555555558</v>
      </c>
      <c r="AR61" s="1126">
        <f t="shared" si="40"/>
        <v>2.8571428571428692</v>
      </c>
      <c r="AS61" s="1126">
        <f t="shared" si="41"/>
        <v>6.0606060606060552</v>
      </c>
      <c r="AT61" s="1126">
        <f t="shared" si="42"/>
        <v>6.4516129032258229</v>
      </c>
      <c r="AU61" s="1127">
        <f t="shared" si="21"/>
        <v>2.8318870951266031</v>
      </c>
      <c r="AV61" s="1128">
        <f t="shared" si="22"/>
        <v>7.0521629258424534</v>
      </c>
    </row>
    <row r="62" spans="1:48" ht="11.25" customHeight="1" x14ac:dyDescent="0.2">
      <c r="A62" s="886" t="s">
        <v>933</v>
      </c>
      <c r="B62" s="884" t="s">
        <v>934</v>
      </c>
      <c r="C62" s="627">
        <v>0.7</v>
      </c>
      <c r="D62" s="493">
        <v>0.63</v>
      </c>
      <c r="E62" s="630">
        <v>0.56000000000000005</v>
      </c>
      <c r="F62" s="627">
        <v>0.5</v>
      </c>
      <c r="G62" s="627">
        <v>0.44</v>
      </c>
      <c r="H62" s="627">
        <v>0.4</v>
      </c>
      <c r="I62" s="496">
        <v>0.36</v>
      </c>
      <c r="J62" s="956"/>
      <c r="K62" s="627">
        <v>0.35149999999999998</v>
      </c>
      <c r="L62" s="631">
        <v>0.32600000000000001</v>
      </c>
      <c r="M62" s="496"/>
      <c r="N62" s="631">
        <v>0.32600000000000001</v>
      </c>
      <c r="O62" s="526">
        <v>0.32600000000000001</v>
      </c>
      <c r="P62" s="633">
        <v>0.30349999999999999</v>
      </c>
      <c r="Q62" s="633">
        <v>0.27650000000000002</v>
      </c>
      <c r="R62" s="633">
        <v>0.26250000000000001</v>
      </c>
      <c r="S62" s="633">
        <v>0.2525</v>
      </c>
      <c r="T62" s="633">
        <v>0.24249999999999999</v>
      </c>
      <c r="U62" s="633">
        <v>0.23250000000000001</v>
      </c>
      <c r="V62" s="633">
        <v>0.2225</v>
      </c>
      <c r="W62" s="633">
        <v>0.21249999999999999</v>
      </c>
      <c r="X62" s="629">
        <v>0.21</v>
      </c>
      <c r="Y62" s="629">
        <v>0.21</v>
      </c>
      <c r="Z62" s="630">
        <f t="shared" si="0"/>
        <v>7.3445</v>
      </c>
      <c r="AA62" s="1125">
        <f t="shared" si="23"/>
        <v>11.111111111111093</v>
      </c>
      <c r="AB62" s="1125">
        <f t="shared" si="24"/>
        <v>12.5</v>
      </c>
      <c r="AC62" s="1126">
        <f t="shared" si="25"/>
        <v>12.000000000000011</v>
      </c>
      <c r="AD62" s="1126">
        <f t="shared" si="26"/>
        <v>13.636363636363647</v>
      </c>
      <c r="AE62" s="1126">
        <f t="shared" si="27"/>
        <v>9.9999999999999858</v>
      </c>
      <c r="AF62" s="1126">
        <f t="shared" si="28"/>
        <v>11.111111111111116</v>
      </c>
      <c r="AG62" s="1126">
        <f t="shared" si="29"/>
        <v>2.4182076813655806</v>
      </c>
      <c r="AH62" s="1126">
        <f t="shared" si="30"/>
        <v>7.8220858895705403</v>
      </c>
      <c r="AI62" s="1126">
        <f t="shared" si="31"/>
        <v>0</v>
      </c>
      <c r="AJ62" s="1126">
        <f t="shared" si="32"/>
        <v>0</v>
      </c>
      <c r="AK62" s="1126">
        <f t="shared" si="33"/>
        <v>7.4135090609555254</v>
      </c>
      <c r="AL62" s="1126">
        <f t="shared" si="34"/>
        <v>9.7649186256780993</v>
      </c>
      <c r="AM62" s="1126">
        <f t="shared" si="35"/>
        <v>5.3333333333333455</v>
      </c>
      <c r="AN62" s="1126">
        <f t="shared" si="36"/>
        <v>3.9603960396039639</v>
      </c>
      <c r="AO62" s="1126">
        <f t="shared" si="37"/>
        <v>4.1237113402061931</v>
      </c>
      <c r="AP62" s="1126">
        <f t="shared" si="38"/>
        <v>4.3010752688172005</v>
      </c>
      <c r="AQ62" s="1126">
        <f t="shared" si="39"/>
        <v>4.4943820224719211</v>
      </c>
      <c r="AR62" s="1126">
        <f t="shared" si="40"/>
        <v>4.705882352941182</v>
      </c>
      <c r="AS62" s="1126">
        <f t="shared" si="41"/>
        <v>1.1904761904761862</v>
      </c>
      <c r="AT62" s="1126">
        <f t="shared" si="42"/>
        <v>0</v>
      </c>
      <c r="AU62" s="1127">
        <f t="shared" si="21"/>
        <v>6.2943281832002809</v>
      </c>
      <c r="AV62" s="1128">
        <f t="shared" si="22"/>
        <v>4.4808634817207285</v>
      </c>
    </row>
    <row r="63" spans="1:48" ht="11.25" customHeight="1" x14ac:dyDescent="0.2">
      <c r="A63" s="477" t="s">
        <v>1578</v>
      </c>
      <c r="B63" s="869" t="s">
        <v>1579</v>
      </c>
      <c r="C63" s="627">
        <v>1.0449999999999999</v>
      </c>
      <c r="D63" s="493">
        <v>1.01</v>
      </c>
      <c r="E63" s="483">
        <v>0.94</v>
      </c>
      <c r="F63" s="484">
        <v>0.81</v>
      </c>
      <c r="G63" s="484">
        <v>0.71</v>
      </c>
      <c r="H63" s="484">
        <v>0.64</v>
      </c>
      <c r="I63" s="484">
        <v>0.59499999999999997</v>
      </c>
      <c r="J63" s="1032"/>
      <c r="K63" s="484">
        <v>0.52500000000000002</v>
      </c>
      <c r="L63" s="482">
        <v>0.5</v>
      </c>
      <c r="M63" s="1032"/>
      <c r="N63" s="499">
        <v>0</v>
      </c>
      <c r="O63" s="488">
        <v>0</v>
      </c>
      <c r="P63" s="488">
        <v>0</v>
      </c>
      <c r="Q63" s="488">
        <v>0</v>
      </c>
      <c r="R63" s="488">
        <v>0</v>
      </c>
      <c r="S63" s="488">
        <v>0</v>
      </c>
      <c r="T63" s="488">
        <v>0</v>
      </c>
      <c r="U63" s="488">
        <v>0</v>
      </c>
      <c r="V63" s="488">
        <v>0</v>
      </c>
      <c r="W63" s="488">
        <v>0</v>
      </c>
      <c r="X63" s="488">
        <v>0</v>
      </c>
      <c r="Y63" s="488">
        <v>0</v>
      </c>
      <c r="Z63" s="630">
        <f t="shared" si="0"/>
        <v>6.7749999999999995</v>
      </c>
      <c r="AA63" s="1125">
        <f t="shared" si="23"/>
        <v>3.4653465346534684</v>
      </c>
      <c r="AB63" s="1125">
        <f t="shared" si="24"/>
        <v>7.4468085106383031</v>
      </c>
      <c r="AC63" s="1126">
        <f t="shared" si="25"/>
        <v>16.049382716049365</v>
      </c>
      <c r="AD63" s="1126">
        <f t="shared" si="26"/>
        <v>14.084507042253524</v>
      </c>
      <c r="AE63" s="1126">
        <f t="shared" si="27"/>
        <v>10.9375</v>
      </c>
      <c r="AF63" s="1126">
        <f t="shared" si="28"/>
        <v>7.5630252100840512</v>
      </c>
      <c r="AG63" s="1126">
        <f t="shared" si="29"/>
        <v>13.33333333333333</v>
      </c>
      <c r="AH63" s="1126">
        <f t="shared" si="30"/>
        <v>5.0000000000000044</v>
      </c>
      <c r="AI63" s="1126" t="str">
        <f t="shared" si="31"/>
        <v>n/a</v>
      </c>
      <c r="AJ63" s="1126" t="str">
        <f t="shared" si="32"/>
        <v>n/a</v>
      </c>
      <c r="AK63" s="1126" t="str">
        <f t="shared" si="33"/>
        <v>n/a</v>
      </c>
      <c r="AL63" s="1126" t="str">
        <f t="shared" si="34"/>
        <v>n/a</v>
      </c>
      <c r="AM63" s="1126" t="str">
        <f t="shared" si="35"/>
        <v>n/a</v>
      </c>
      <c r="AN63" s="1126" t="str">
        <f t="shared" si="36"/>
        <v>n/a</v>
      </c>
      <c r="AO63" s="1126" t="str">
        <f t="shared" si="37"/>
        <v>n/a</v>
      </c>
      <c r="AP63" s="1126" t="str">
        <f t="shared" si="38"/>
        <v>n/a</v>
      </c>
      <c r="AQ63" s="1126" t="str">
        <f t="shared" si="39"/>
        <v>n/a</v>
      </c>
      <c r="AR63" s="1126" t="str">
        <f t="shared" si="40"/>
        <v>n/a</v>
      </c>
      <c r="AS63" s="1126" t="str">
        <f t="shared" si="41"/>
        <v>n/a</v>
      </c>
      <c r="AT63" s="1126" t="str">
        <f t="shared" si="42"/>
        <v>n/a</v>
      </c>
      <c r="AU63" s="1127">
        <f t="shared" si="21"/>
        <v>9.7349879183765058</v>
      </c>
      <c r="AV63" s="1128">
        <f t="shared" si="22"/>
        <v>4.5491871169868734</v>
      </c>
    </row>
    <row r="64" spans="1:48" ht="11.25" customHeight="1" x14ac:dyDescent="0.2">
      <c r="A64" s="634" t="s">
        <v>892</v>
      </c>
      <c r="B64" s="501" t="s">
        <v>893</v>
      </c>
      <c r="C64" s="627">
        <v>3.94</v>
      </c>
      <c r="D64" s="493">
        <v>3.66</v>
      </c>
      <c r="E64" s="511">
        <v>3.44</v>
      </c>
      <c r="F64" s="627">
        <v>3.2</v>
      </c>
      <c r="G64" s="627">
        <v>3.02</v>
      </c>
      <c r="H64" s="627">
        <v>2.82</v>
      </c>
      <c r="I64" s="627">
        <v>2.4900000000000002</v>
      </c>
      <c r="J64" s="956"/>
      <c r="K64" s="627">
        <v>2.02</v>
      </c>
      <c r="L64" s="492">
        <v>1.82</v>
      </c>
      <c r="M64" s="956"/>
      <c r="N64" s="497">
        <v>1.4</v>
      </c>
      <c r="O64" s="629">
        <v>2.2999999999999998</v>
      </c>
      <c r="P64" s="633">
        <v>3.16</v>
      </c>
      <c r="Q64" s="633">
        <v>3</v>
      </c>
      <c r="R64" s="633">
        <v>2.82</v>
      </c>
      <c r="S64" s="633">
        <v>2.68</v>
      </c>
      <c r="T64" s="633">
        <v>2.44</v>
      </c>
      <c r="U64" s="633">
        <v>2.12</v>
      </c>
      <c r="V64" s="633">
        <v>1.96</v>
      </c>
      <c r="W64" s="633">
        <v>1.81</v>
      </c>
      <c r="X64" s="629">
        <v>1.72</v>
      </c>
      <c r="Y64" s="633">
        <v>1.66</v>
      </c>
      <c r="Z64" s="630">
        <f t="shared" si="0"/>
        <v>53.47999999999999</v>
      </c>
      <c r="AA64" s="1125">
        <f t="shared" si="23"/>
        <v>7.6502732240437021</v>
      </c>
      <c r="AB64" s="1125">
        <f t="shared" si="24"/>
        <v>6.3953488372093137</v>
      </c>
      <c r="AC64" s="1126">
        <f t="shared" si="25"/>
        <v>7.4999999999999956</v>
      </c>
      <c r="AD64" s="1126">
        <f t="shared" si="26"/>
        <v>5.9602649006622599</v>
      </c>
      <c r="AE64" s="1126">
        <f t="shared" si="27"/>
        <v>7.0921985815602939</v>
      </c>
      <c r="AF64" s="1126">
        <f t="shared" si="28"/>
        <v>13.253012048192758</v>
      </c>
      <c r="AG64" s="1126">
        <f t="shared" si="29"/>
        <v>23.267326732673265</v>
      </c>
      <c r="AH64" s="1126">
        <f t="shared" si="30"/>
        <v>10.989010989010994</v>
      </c>
      <c r="AI64" s="1126">
        <f t="shared" si="31"/>
        <v>30.000000000000004</v>
      </c>
      <c r="AJ64" s="1126">
        <f t="shared" si="32"/>
        <v>-39.130434782608688</v>
      </c>
      <c r="AK64" s="1126">
        <f t="shared" si="33"/>
        <v>-27.215189873417735</v>
      </c>
      <c r="AL64" s="1126">
        <f t="shared" si="34"/>
        <v>5.3333333333333455</v>
      </c>
      <c r="AM64" s="1126">
        <f t="shared" si="35"/>
        <v>6.3829787234042534</v>
      </c>
      <c r="AN64" s="1126">
        <f t="shared" si="36"/>
        <v>5.2238805970149071</v>
      </c>
      <c r="AO64" s="1126">
        <f t="shared" si="37"/>
        <v>9.8360655737705027</v>
      </c>
      <c r="AP64" s="1126">
        <f t="shared" si="38"/>
        <v>15.094339622641506</v>
      </c>
      <c r="AQ64" s="1126">
        <f t="shared" si="39"/>
        <v>8.163265306122458</v>
      </c>
      <c r="AR64" s="1126">
        <f t="shared" si="40"/>
        <v>8.287292817679548</v>
      </c>
      <c r="AS64" s="1126">
        <f t="shared" si="41"/>
        <v>5.232558139534893</v>
      </c>
      <c r="AT64" s="1126">
        <f t="shared" si="42"/>
        <v>3.6144578313253017</v>
      </c>
      <c r="AU64" s="1127">
        <f t="shared" si="21"/>
        <v>5.6464991301076433</v>
      </c>
      <c r="AV64" s="1128">
        <f t="shared" si="22"/>
        <v>14.886047839013692</v>
      </c>
    </row>
    <row r="65" spans="1:48" ht="11.25" customHeight="1" x14ac:dyDescent="0.2">
      <c r="A65" s="886" t="s">
        <v>945</v>
      </c>
      <c r="B65" s="884" t="s">
        <v>4166</v>
      </c>
      <c r="C65" s="627">
        <v>1.24</v>
      </c>
      <c r="D65" s="493">
        <v>1.08</v>
      </c>
      <c r="E65" s="630">
        <v>0.93913043478260883</v>
      </c>
      <c r="F65" s="627">
        <v>0.76521739130434785</v>
      </c>
      <c r="G65" s="627">
        <v>0.69565217391304357</v>
      </c>
      <c r="H65" s="627">
        <v>0.6</v>
      </c>
      <c r="I65" s="627">
        <v>0.52173913043478259</v>
      </c>
      <c r="J65" s="956"/>
      <c r="K65" s="496">
        <v>0.41739130434782612</v>
      </c>
      <c r="L65" s="631">
        <v>0.41739130434782612</v>
      </c>
      <c r="M65" s="956"/>
      <c r="N65" s="632">
        <v>0.41739130434782612</v>
      </c>
      <c r="O65" s="629">
        <v>0</v>
      </c>
      <c r="P65" s="629">
        <v>0</v>
      </c>
      <c r="Q65" s="629">
        <v>0</v>
      </c>
      <c r="R65" s="629">
        <v>0</v>
      </c>
      <c r="S65" s="633">
        <v>0.36521739130434783</v>
      </c>
      <c r="T65" s="629">
        <v>0.20869565217391306</v>
      </c>
      <c r="U65" s="629">
        <v>0.20869565217391306</v>
      </c>
      <c r="V65" s="629">
        <v>0.20869565217391306</v>
      </c>
      <c r="W65" s="629">
        <v>0.20869565217391306</v>
      </c>
      <c r="X65" s="629">
        <v>0.20869565217391306</v>
      </c>
      <c r="Y65" s="629">
        <v>0.39130434782608697</v>
      </c>
      <c r="Z65" s="630">
        <f t="shared" si="0"/>
        <v>8.8939130434782623</v>
      </c>
      <c r="AA65" s="1125">
        <f t="shared" si="23"/>
        <v>14.814814814814813</v>
      </c>
      <c r="AB65" s="1125">
        <f t="shared" si="24"/>
        <v>14.999999999999991</v>
      </c>
      <c r="AC65" s="1126">
        <f t="shared" si="25"/>
        <v>22.727272727272751</v>
      </c>
      <c r="AD65" s="1126">
        <f t="shared" si="26"/>
        <v>9.9999999999999858</v>
      </c>
      <c r="AE65" s="1126">
        <f t="shared" si="27"/>
        <v>15.942028985507273</v>
      </c>
      <c r="AF65" s="1126">
        <f t="shared" si="28"/>
        <v>14.999999999999991</v>
      </c>
      <c r="AG65" s="1126">
        <f t="shared" si="29"/>
        <v>24.999999999999979</v>
      </c>
      <c r="AH65" s="1126">
        <f t="shared" si="30"/>
        <v>0</v>
      </c>
      <c r="AI65" s="1126">
        <f t="shared" si="31"/>
        <v>0</v>
      </c>
      <c r="AJ65" s="1126" t="str">
        <f t="shared" si="32"/>
        <v>n/a</v>
      </c>
      <c r="AK65" s="1126" t="str">
        <f t="shared" si="33"/>
        <v>n/a</v>
      </c>
      <c r="AL65" s="1126" t="str">
        <f t="shared" si="34"/>
        <v>n/a</v>
      </c>
      <c r="AM65" s="1126" t="str">
        <f t="shared" si="35"/>
        <v>n/a</v>
      </c>
      <c r="AN65" s="1126">
        <f t="shared" si="36"/>
        <v>-100</v>
      </c>
      <c r="AO65" s="1126">
        <f t="shared" si="37"/>
        <v>74.999999999999972</v>
      </c>
      <c r="AP65" s="1126">
        <f t="shared" si="38"/>
        <v>0</v>
      </c>
      <c r="AQ65" s="1126">
        <f t="shared" si="39"/>
        <v>0</v>
      </c>
      <c r="AR65" s="1126">
        <f t="shared" si="40"/>
        <v>0</v>
      </c>
      <c r="AS65" s="1126">
        <f t="shared" si="41"/>
        <v>0</v>
      </c>
      <c r="AT65" s="1126">
        <f t="shared" si="42"/>
        <v>-46.666666666666664</v>
      </c>
      <c r="AU65" s="1127">
        <f t="shared" si="21"/>
        <v>2.9260906163080054</v>
      </c>
      <c r="AV65" s="1128">
        <f t="shared" si="22"/>
        <v>36.360181177447473</v>
      </c>
    </row>
    <row r="66" spans="1:48" ht="11.25" customHeight="1" x14ac:dyDescent="0.2">
      <c r="A66" s="583" t="s">
        <v>4390</v>
      </c>
      <c r="B66" s="884" t="s">
        <v>3799</v>
      </c>
      <c r="C66" s="627">
        <v>0.44</v>
      </c>
      <c r="D66" s="493">
        <v>0.42499999999999999</v>
      </c>
      <c r="E66" s="1146">
        <v>0.41399999999999998</v>
      </c>
      <c r="F66" s="637">
        <v>0.38800000000000001</v>
      </c>
      <c r="G66" s="637">
        <v>0.35360000000000003</v>
      </c>
      <c r="H66" s="637">
        <v>0.31119999999999998</v>
      </c>
      <c r="I66" s="496">
        <v>0</v>
      </c>
      <c r="J66" s="867"/>
      <c r="K66" s="496">
        <v>0</v>
      </c>
      <c r="L66" s="631">
        <v>0</v>
      </c>
      <c r="M66" s="956"/>
      <c r="N66" s="497">
        <v>0</v>
      </c>
      <c r="O66" s="629">
        <v>0</v>
      </c>
      <c r="P66" s="629">
        <v>0</v>
      </c>
      <c r="Q66" s="629">
        <v>0</v>
      </c>
      <c r="R66" s="629">
        <v>0</v>
      </c>
      <c r="S66" s="629">
        <v>0</v>
      </c>
      <c r="T66" s="629">
        <v>0</v>
      </c>
      <c r="U66" s="629">
        <v>0</v>
      </c>
      <c r="V66" s="629">
        <v>0</v>
      </c>
      <c r="W66" s="629">
        <v>0</v>
      </c>
      <c r="X66" s="629">
        <v>0</v>
      </c>
      <c r="Y66" s="629">
        <v>0</v>
      </c>
      <c r="Z66" s="630">
        <f t="shared" si="0"/>
        <v>2.3317999999999999</v>
      </c>
      <c r="AA66" s="1125">
        <f t="shared" si="23"/>
        <v>3.529411764705892</v>
      </c>
      <c r="AB66" s="1125">
        <f t="shared" si="24"/>
        <v>2.6570048309178862</v>
      </c>
      <c r="AC66" s="1126">
        <f t="shared" si="25"/>
        <v>6.7010309278350499</v>
      </c>
      <c r="AD66" s="1126">
        <f t="shared" si="26"/>
        <v>9.7285067873303035</v>
      </c>
      <c r="AE66" s="1126">
        <f t="shared" si="27"/>
        <v>13.624678663239088</v>
      </c>
      <c r="AF66" s="1126" t="str">
        <f t="shared" si="28"/>
        <v>n/a</v>
      </c>
      <c r="AG66" s="1126" t="str">
        <f t="shared" si="29"/>
        <v>n/a</v>
      </c>
      <c r="AH66" s="1126" t="str">
        <f t="shared" si="30"/>
        <v>n/a</v>
      </c>
      <c r="AI66" s="1126" t="str">
        <f t="shared" si="31"/>
        <v>n/a</v>
      </c>
      <c r="AJ66" s="1126" t="str">
        <f t="shared" si="32"/>
        <v>n/a</v>
      </c>
      <c r="AK66" s="1126" t="str">
        <f t="shared" si="33"/>
        <v>n/a</v>
      </c>
      <c r="AL66" s="1126" t="str">
        <f t="shared" si="34"/>
        <v>n/a</v>
      </c>
      <c r="AM66" s="1126" t="str">
        <f t="shared" si="35"/>
        <v>n/a</v>
      </c>
      <c r="AN66" s="1126" t="str">
        <f t="shared" si="36"/>
        <v>n/a</v>
      </c>
      <c r="AO66" s="1126" t="str">
        <f t="shared" si="37"/>
        <v>n/a</v>
      </c>
      <c r="AP66" s="1126" t="str">
        <f t="shared" si="38"/>
        <v>n/a</v>
      </c>
      <c r="AQ66" s="1126" t="str">
        <f t="shared" si="39"/>
        <v>n/a</v>
      </c>
      <c r="AR66" s="1126" t="str">
        <f t="shared" si="40"/>
        <v>n/a</v>
      </c>
      <c r="AS66" s="1126" t="str">
        <f t="shared" si="41"/>
        <v>n/a</v>
      </c>
      <c r="AT66" s="1126" t="str">
        <f t="shared" si="42"/>
        <v>n/a</v>
      </c>
      <c r="AU66" s="1127">
        <f t="shared" si="21"/>
        <v>7.248126594805643</v>
      </c>
      <c r="AV66" s="1128">
        <f t="shared" si="22"/>
        <v>4.5282241245375987</v>
      </c>
    </row>
    <row r="67" spans="1:48" ht="11.25" customHeight="1" x14ac:dyDescent="0.2">
      <c r="A67" s="494" t="s">
        <v>437</v>
      </c>
      <c r="B67" s="884" t="s">
        <v>438</v>
      </c>
      <c r="C67" s="627">
        <v>1.04</v>
      </c>
      <c r="D67" s="493">
        <v>1.02</v>
      </c>
      <c r="E67" s="630">
        <v>0.97815533980582525</v>
      </c>
      <c r="F67" s="627">
        <v>0.94966537845225751</v>
      </c>
      <c r="G67" s="627">
        <v>0.92873420458766964</v>
      </c>
      <c r="H67" s="627">
        <v>0.91052372998791142</v>
      </c>
      <c r="I67" s="627">
        <v>0.90599376118200137</v>
      </c>
      <c r="J67" s="956"/>
      <c r="K67" s="627">
        <v>0.87516698384074509</v>
      </c>
      <c r="L67" s="492">
        <v>0.85179030693092939</v>
      </c>
      <c r="M67" s="956"/>
      <c r="N67" s="632">
        <v>0.8028978839553419</v>
      </c>
      <c r="O67" s="633">
        <v>0.77951250869450672</v>
      </c>
      <c r="P67" s="633">
        <v>0.76597288580794443</v>
      </c>
      <c r="Q67" s="633">
        <v>0.72652548540271633</v>
      </c>
      <c r="R67" s="633">
        <v>0.70535936510447672</v>
      </c>
      <c r="S67" s="633">
        <v>0.67066956026327273</v>
      </c>
      <c r="T67" s="633">
        <v>0.63032961261655251</v>
      </c>
      <c r="U67" s="633">
        <v>0.57469682428748203</v>
      </c>
      <c r="V67" s="633">
        <v>0.51981313810752117</v>
      </c>
      <c r="W67" s="633">
        <v>0.45468906616579863</v>
      </c>
      <c r="X67" s="633">
        <v>0.39905627783672842</v>
      </c>
      <c r="Y67" s="633">
        <v>0.3525641295611523</v>
      </c>
      <c r="Z67" s="630">
        <f t="shared" si="0"/>
        <v>15.842116442590832</v>
      </c>
      <c r="AA67" s="1125">
        <f t="shared" si="23"/>
        <v>1.9607843137254832</v>
      </c>
      <c r="AB67" s="1125">
        <f t="shared" si="24"/>
        <v>4.2779156327543477</v>
      </c>
      <c r="AC67" s="1126">
        <f t="shared" si="25"/>
        <v>3.0000000000000027</v>
      </c>
      <c r="AD67" s="1126">
        <f t="shared" si="26"/>
        <v>2.2537313432835937</v>
      </c>
      <c r="AE67" s="1126">
        <f t="shared" si="27"/>
        <v>2.0000000000000018</v>
      </c>
      <c r="AF67" s="1126">
        <f t="shared" si="28"/>
        <v>0.50000000000001155</v>
      </c>
      <c r="AG67" s="1126">
        <f t="shared" si="29"/>
        <v>3.5223880597015089</v>
      </c>
      <c r="AH67" s="1126">
        <f t="shared" si="30"/>
        <v>2.7444168734490404</v>
      </c>
      <c r="AI67" s="1126">
        <f t="shared" si="31"/>
        <v>6.0894945612170792</v>
      </c>
      <c r="AJ67" s="1126">
        <f t="shared" si="32"/>
        <v>3.0000000000000027</v>
      </c>
      <c r="AK67" s="1126">
        <f t="shared" si="33"/>
        <v>1.767637358635854</v>
      </c>
      <c r="AL67" s="1126">
        <f t="shared" si="34"/>
        <v>5.4295962354799165</v>
      </c>
      <c r="AM67" s="1126">
        <f t="shared" si="35"/>
        <v>3.0007569680604584</v>
      </c>
      <c r="AN67" s="1126">
        <f t="shared" si="36"/>
        <v>5.1724137931034919</v>
      </c>
      <c r="AO67" s="1126">
        <f t="shared" si="37"/>
        <v>6.3998179427531054</v>
      </c>
      <c r="AP67" s="1126">
        <f t="shared" si="38"/>
        <v>9.6803716286486985</v>
      </c>
      <c r="AQ67" s="1126">
        <f t="shared" si="39"/>
        <v>10.558349175200799</v>
      </c>
      <c r="AR67" s="1126">
        <f t="shared" si="40"/>
        <v>14.322770611329272</v>
      </c>
      <c r="AS67" s="1126">
        <f t="shared" si="41"/>
        <v>13.941088367448785</v>
      </c>
      <c r="AT67" s="1126">
        <f t="shared" si="42"/>
        <v>13.186862864763471</v>
      </c>
      <c r="AU67" s="1127">
        <f t="shared" si="21"/>
        <v>5.6404197864777466</v>
      </c>
      <c r="AV67" s="1128">
        <f t="shared" si="22"/>
        <v>4.3414000980292098</v>
      </c>
    </row>
    <row r="68" spans="1:48" ht="11.25" customHeight="1" x14ac:dyDescent="0.2">
      <c r="A68" s="498" t="s">
        <v>440</v>
      </c>
      <c r="B68" s="869" t="s">
        <v>441</v>
      </c>
      <c r="C68" s="627">
        <v>0.98370000000000002</v>
      </c>
      <c r="D68" s="493">
        <v>0.95489999999999997</v>
      </c>
      <c r="E68" s="483">
        <v>0.92690000000000006</v>
      </c>
      <c r="F68" s="627">
        <v>0.89969999999999994</v>
      </c>
      <c r="G68" s="627">
        <v>0.87319999999999998</v>
      </c>
      <c r="H68" s="627">
        <v>0.84789999999999999</v>
      </c>
      <c r="I68" s="627">
        <v>0.82269999999999999</v>
      </c>
      <c r="J68" s="956"/>
      <c r="K68" s="627">
        <v>0.79610000000000003</v>
      </c>
      <c r="L68" s="492">
        <v>0.76239999999999997</v>
      </c>
      <c r="M68" s="956"/>
      <c r="N68" s="632">
        <v>0.75290000000000001</v>
      </c>
      <c r="O68" s="633">
        <v>0.72250000000000003</v>
      </c>
      <c r="P68" s="633">
        <v>0.70720000000000005</v>
      </c>
      <c r="Q68" s="633">
        <v>0.66400000000000003</v>
      </c>
      <c r="R68" s="633">
        <v>0.61339999999999995</v>
      </c>
      <c r="S68" s="633">
        <v>0.58050000000000002</v>
      </c>
      <c r="T68" s="633">
        <v>0.55330000000000001</v>
      </c>
      <c r="U68" s="633">
        <v>0.53268000000000004</v>
      </c>
      <c r="V68" s="633">
        <v>0.51556000000000002</v>
      </c>
      <c r="W68" s="633">
        <v>0.49334</v>
      </c>
      <c r="X68" s="633">
        <v>0.48665999999999998</v>
      </c>
      <c r="Y68" s="633">
        <v>0.47109999999999996</v>
      </c>
      <c r="Z68" s="630">
        <f t="shared" si="0"/>
        <v>14.960640000000001</v>
      </c>
      <c r="AA68" s="1125">
        <f t="shared" si="23"/>
        <v>3.0160226201696672</v>
      </c>
      <c r="AB68" s="1125">
        <f t="shared" si="24"/>
        <v>3.020822095155884</v>
      </c>
      <c r="AC68" s="1126">
        <f t="shared" si="25"/>
        <v>3.023229965544072</v>
      </c>
      <c r="AD68" s="1126">
        <f t="shared" si="26"/>
        <v>3.0348144754924311</v>
      </c>
      <c r="AE68" s="1126">
        <f t="shared" si="27"/>
        <v>2.9838424342493175</v>
      </c>
      <c r="AF68" s="1126">
        <f t="shared" si="28"/>
        <v>3.0630849641424485</v>
      </c>
      <c r="AG68" s="1126">
        <f t="shared" si="29"/>
        <v>3.3412887828162319</v>
      </c>
      <c r="AH68" s="1126">
        <f t="shared" si="30"/>
        <v>4.4202518363064103</v>
      </c>
      <c r="AI68" s="1126">
        <f t="shared" si="31"/>
        <v>1.2617877540177957</v>
      </c>
      <c r="AJ68" s="1126">
        <f t="shared" si="32"/>
        <v>4.2076124567474116</v>
      </c>
      <c r="AK68" s="1126">
        <f t="shared" si="33"/>
        <v>2.1634615384615419</v>
      </c>
      <c r="AL68" s="1126">
        <f t="shared" si="34"/>
        <v>6.5060240963855431</v>
      </c>
      <c r="AM68" s="1126">
        <f t="shared" si="35"/>
        <v>8.2491033583306219</v>
      </c>
      <c r="AN68" s="1126">
        <f t="shared" si="36"/>
        <v>5.6675279931093669</v>
      </c>
      <c r="AO68" s="1126">
        <f t="shared" si="37"/>
        <v>4.9159587926983495</v>
      </c>
      <c r="AP68" s="1126">
        <f t="shared" si="38"/>
        <v>3.8709919651573221</v>
      </c>
      <c r="AQ68" s="1126">
        <f t="shared" si="39"/>
        <v>3.3206610287842331</v>
      </c>
      <c r="AR68" s="1126">
        <f t="shared" si="40"/>
        <v>4.5039931892812302</v>
      </c>
      <c r="AS68" s="1126">
        <f t="shared" si="41"/>
        <v>1.3726215427608546</v>
      </c>
      <c r="AT68" s="1126">
        <f t="shared" si="42"/>
        <v>3.3029080874549033</v>
      </c>
      <c r="AU68" s="1127">
        <f t="shared" si="21"/>
        <v>3.7623004488532823</v>
      </c>
      <c r="AV68" s="1128">
        <f t="shared" si="22"/>
        <v>1.657410750289279</v>
      </c>
    </row>
    <row r="69" spans="1:48" ht="11.25" customHeight="1" x14ac:dyDescent="0.2">
      <c r="A69" s="512" t="s">
        <v>955</v>
      </c>
      <c r="B69" s="501" t="s">
        <v>956</v>
      </c>
      <c r="C69" s="627">
        <v>0.69</v>
      </c>
      <c r="D69" s="493">
        <v>0.62</v>
      </c>
      <c r="E69" s="511">
        <v>0.5</v>
      </c>
      <c r="F69" s="507">
        <v>0.45</v>
      </c>
      <c r="G69" s="507">
        <v>0.41</v>
      </c>
      <c r="H69" s="507">
        <v>0.37</v>
      </c>
      <c r="I69" s="507">
        <v>0.33</v>
      </c>
      <c r="J69" s="1053"/>
      <c r="K69" s="507">
        <v>0.23</v>
      </c>
      <c r="L69" s="508">
        <v>0.04</v>
      </c>
      <c r="M69" s="1053"/>
      <c r="N69" s="523">
        <v>0.04</v>
      </c>
      <c r="O69" s="510">
        <v>0.47</v>
      </c>
      <c r="P69" s="509">
        <v>1.27</v>
      </c>
      <c r="Q69" s="509">
        <v>1.22</v>
      </c>
      <c r="R69" s="509">
        <v>1.1399999999999999</v>
      </c>
      <c r="S69" s="509">
        <v>1.06</v>
      </c>
      <c r="T69" s="509">
        <v>0.97667000000000004</v>
      </c>
      <c r="U69" s="509">
        <v>0.88668000000000002</v>
      </c>
      <c r="V69" s="509">
        <v>0.80789</v>
      </c>
      <c r="W69" s="509">
        <v>0.73939999999999995</v>
      </c>
      <c r="X69" s="509">
        <v>0.67108000000000001</v>
      </c>
      <c r="Y69" s="510">
        <v>0.63912000000000002</v>
      </c>
      <c r="Z69" s="630">
        <f t="shared" si="0"/>
        <v>13.560840000000001</v>
      </c>
      <c r="AA69" s="1125">
        <f t="shared" si="23"/>
        <v>11.290322580645151</v>
      </c>
      <c r="AB69" s="1125">
        <f t="shared" si="24"/>
        <v>24</v>
      </c>
      <c r="AC69" s="1126">
        <f t="shared" si="25"/>
        <v>11.111111111111116</v>
      </c>
      <c r="AD69" s="1126">
        <f t="shared" si="26"/>
        <v>9.7560975609756184</v>
      </c>
      <c r="AE69" s="1126">
        <f t="shared" si="27"/>
        <v>10.810810810810811</v>
      </c>
      <c r="AF69" s="1126">
        <f t="shared" si="28"/>
        <v>12.12121212121211</v>
      </c>
      <c r="AG69" s="1126">
        <f t="shared" si="29"/>
        <v>43.478260869565212</v>
      </c>
      <c r="AH69" s="1126">
        <f t="shared" si="30"/>
        <v>475</v>
      </c>
      <c r="AI69" s="1126">
        <f t="shared" si="31"/>
        <v>0</v>
      </c>
      <c r="AJ69" s="1126">
        <f t="shared" si="32"/>
        <v>-91.489361702127653</v>
      </c>
      <c r="AK69" s="1126">
        <f t="shared" si="33"/>
        <v>-62.99212598425197</v>
      </c>
      <c r="AL69" s="1126">
        <f t="shared" si="34"/>
        <v>4.0983606557376984</v>
      </c>
      <c r="AM69" s="1126">
        <f t="shared" si="35"/>
        <v>7.0175438596491224</v>
      </c>
      <c r="AN69" s="1126">
        <f t="shared" si="36"/>
        <v>7.5471698113207308</v>
      </c>
      <c r="AO69" s="1126">
        <f t="shared" si="37"/>
        <v>8.532052791628697</v>
      </c>
      <c r="AP69" s="1126">
        <f t="shared" si="38"/>
        <v>10.149095502323281</v>
      </c>
      <c r="AQ69" s="1126">
        <f t="shared" si="39"/>
        <v>9.7525653244872501</v>
      </c>
      <c r="AR69" s="1126">
        <f t="shared" si="40"/>
        <v>9.2629158777387097</v>
      </c>
      <c r="AS69" s="1126">
        <f t="shared" si="41"/>
        <v>10.180604398879399</v>
      </c>
      <c r="AT69" s="1126">
        <f t="shared" si="42"/>
        <v>5.0006258605582721</v>
      </c>
      <c r="AU69" s="1127">
        <f t="shared" si="21"/>
        <v>25.731363072513169</v>
      </c>
      <c r="AV69" s="1128">
        <f t="shared" si="22"/>
        <v>109.64197331823515</v>
      </c>
    </row>
    <row r="70" spans="1:48" ht="11.25" customHeight="1" x14ac:dyDescent="0.2">
      <c r="A70" s="886" t="s">
        <v>950</v>
      </c>
      <c r="B70" s="884" t="s">
        <v>951</v>
      </c>
      <c r="C70" s="627">
        <v>1.075</v>
      </c>
      <c r="D70" s="493">
        <v>0.97499999999999998</v>
      </c>
      <c r="E70" s="630">
        <v>0.86580000000000001</v>
      </c>
      <c r="F70" s="496">
        <v>0.76329999999999998</v>
      </c>
      <c r="G70" s="627">
        <v>0.73880000000000001</v>
      </c>
      <c r="H70" s="496">
        <v>0.66539999999999999</v>
      </c>
      <c r="I70" s="627">
        <v>0.60909999999999997</v>
      </c>
      <c r="J70" s="956"/>
      <c r="K70" s="627">
        <v>0.41589999999999999</v>
      </c>
      <c r="L70" s="492">
        <v>0.33029999999999998</v>
      </c>
      <c r="M70" s="956"/>
      <c r="N70" s="632">
        <v>0.25690000000000002</v>
      </c>
      <c r="O70" s="629">
        <v>0.14680000000000001</v>
      </c>
      <c r="P70" s="629">
        <v>0.44030000000000002</v>
      </c>
      <c r="Q70" s="629">
        <v>0.53820000000000001</v>
      </c>
      <c r="R70" s="633">
        <v>0.53820000000000001</v>
      </c>
      <c r="S70" s="633">
        <v>0.49099999999999999</v>
      </c>
      <c r="T70" s="629">
        <v>0.44369999999999998</v>
      </c>
      <c r="U70" s="629">
        <v>0.44369999999999998</v>
      </c>
      <c r="V70" s="629">
        <v>0.44369999999999998</v>
      </c>
      <c r="W70" s="633">
        <v>0.44369999999999998</v>
      </c>
      <c r="X70" s="633">
        <v>0.43759999999999999</v>
      </c>
      <c r="Y70" s="629">
        <v>0.4194</v>
      </c>
      <c r="Z70" s="630">
        <f t="shared" si="0"/>
        <v>11.481799999999998</v>
      </c>
      <c r="AA70" s="1125">
        <f t="shared" si="23"/>
        <v>10.256410256410264</v>
      </c>
      <c r="AB70" s="1125">
        <f t="shared" si="24"/>
        <v>12.612612612612617</v>
      </c>
      <c r="AC70" s="1126">
        <f t="shared" si="25"/>
        <v>13.428533997117786</v>
      </c>
      <c r="AD70" s="1126">
        <f t="shared" si="26"/>
        <v>3.3161884136437392</v>
      </c>
      <c r="AE70" s="1126">
        <f t="shared" si="27"/>
        <v>11.030958821761349</v>
      </c>
      <c r="AF70" s="1126">
        <f t="shared" si="28"/>
        <v>9.2431456246921719</v>
      </c>
      <c r="AG70" s="1126">
        <f t="shared" si="29"/>
        <v>46.453474392882896</v>
      </c>
      <c r="AH70" s="1126">
        <f t="shared" si="30"/>
        <v>25.915834090221026</v>
      </c>
      <c r="AI70" s="1126">
        <f t="shared" si="31"/>
        <v>28.571428571428559</v>
      </c>
      <c r="AJ70" s="1126">
        <f t="shared" si="32"/>
        <v>75</v>
      </c>
      <c r="AK70" s="1126">
        <f t="shared" si="33"/>
        <v>-66.659096070860784</v>
      </c>
      <c r="AL70" s="1126">
        <f t="shared" si="34"/>
        <v>-18.190263842437748</v>
      </c>
      <c r="AM70" s="1126">
        <f t="shared" si="35"/>
        <v>0</v>
      </c>
      <c r="AN70" s="1126">
        <f t="shared" si="36"/>
        <v>9.6130346232179207</v>
      </c>
      <c r="AO70" s="1126">
        <f t="shared" si="37"/>
        <v>10.660356096461566</v>
      </c>
      <c r="AP70" s="1126">
        <f t="shared" si="38"/>
        <v>0</v>
      </c>
      <c r="AQ70" s="1126">
        <f t="shared" si="39"/>
        <v>0</v>
      </c>
      <c r="AR70" s="1126">
        <f t="shared" si="40"/>
        <v>0</v>
      </c>
      <c r="AS70" s="1126">
        <f t="shared" si="41"/>
        <v>1.3939670932358261</v>
      </c>
      <c r="AT70" s="1126">
        <f t="shared" si="42"/>
        <v>4.3395326657129196</v>
      </c>
      <c r="AU70" s="1127">
        <f t="shared" si="21"/>
        <v>8.849305867305004</v>
      </c>
      <c r="AV70" s="1128">
        <f t="shared" si="22"/>
        <v>26.525597824380579</v>
      </c>
    </row>
    <row r="71" spans="1:48" ht="11.25" customHeight="1" x14ac:dyDescent="0.2">
      <c r="A71" s="494" t="s">
        <v>915</v>
      </c>
      <c r="B71" s="884" t="s">
        <v>916</v>
      </c>
      <c r="C71" s="627">
        <v>0.95</v>
      </c>
      <c r="D71" s="493">
        <v>0.91</v>
      </c>
      <c r="E71" s="630">
        <v>0.87</v>
      </c>
      <c r="F71" s="627">
        <v>0.83</v>
      </c>
      <c r="G71" s="627">
        <v>0.78</v>
      </c>
      <c r="H71" s="627">
        <v>0.7</v>
      </c>
      <c r="I71" s="627">
        <v>0.63</v>
      </c>
      <c r="J71" s="956"/>
      <c r="K71" s="627">
        <v>0.57999999999999996</v>
      </c>
      <c r="L71" s="492">
        <v>0.5</v>
      </c>
      <c r="M71" s="956"/>
      <c r="N71" s="497">
        <v>0.43</v>
      </c>
      <c r="O71" s="629">
        <v>0.57999999999999996</v>
      </c>
      <c r="P71" s="633">
        <v>1.1100000000000001</v>
      </c>
      <c r="Q71" s="633">
        <v>1.07</v>
      </c>
      <c r="R71" s="633">
        <v>1.03</v>
      </c>
      <c r="S71" s="633">
        <v>0.91332999999999998</v>
      </c>
      <c r="T71" s="633">
        <v>0.63331999999999999</v>
      </c>
      <c r="U71" s="633">
        <v>0.6</v>
      </c>
      <c r="V71" s="633">
        <v>0.54666000000000003</v>
      </c>
      <c r="W71" s="629">
        <v>0</v>
      </c>
      <c r="X71" s="629">
        <v>0</v>
      </c>
      <c r="Y71" s="629">
        <v>0</v>
      </c>
      <c r="Z71" s="630">
        <f t="shared" ref="Z71:Z134" si="43">SUM(C71:Y71)</f>
        <v>13.663309999999997</v>
      </c>
      <c r="AA71" s="1125">
        <f t="shared" ref="AA71:AA102" si="44">IF(ISERROR((C71/D71-1)*100),"n/a",(C71/D71-1)*100)</f>
        <v>4.39560439560438</v>
      </c>
      <c r="AB71" s="1125">
        <f t="shared" ref="AB71:AB102" si="45">IF(ISERROR((D71/E71-1)*100),"n/a",(D71/E71-1)*100)</f>
        <v>4.5977011494252817</v>
      </c>
      <c r="AC71" s="1126">
        <f t="shared" ref="AC71:AC102" si="46">IF(ISERROR((E71/F71-1)*100),"n/a",(E71/F71-1)*100)</f>
        <v>4.8192771084337505</v>
      </c>
      <c r="AD71" s="1126">
        <f t="shared" ref="AD71:AD102" si="47">IF(ISERROR((F71/G71-1)*100),"n/a",(F71/G71-1)*100)</f>
        <v>6.4102564102564097</v>
      </c>
      <c r="AE71" s="1126">
        <f t="shared" ref="AE71:AE102" si="48">IF(ISERROR((G71/H71-1)*100),"n/a",(G71/H71-1)*100)</f>
        <v>11.428571428571432</v>
      </c>
      <c r="AF71" s="1126">
        <f t="shared" ref="AF71:AF102" si="49">IF(ISERROR((H71/I71-1)*100),"n/a",(H71/I71-1)*100)</f>
        <v>11.111111111111093</v>
      </c>
      <c r="AG71" s="1126">
        <f t="shared" ref="AG71:AG102" si="50">IF(ISERROR((I71/K71-1)*100),"n/a",(I71/K71-1)*100)</f>
        <v>8.6206896551724199</v>
      </c>
      <c r="AH71" s="1126">
        <f t="shared" ref="AH71:AH102" si="51">IF(ISERROR((K71/L71-1)*100),"n/a",(K71/L71-1)*100)</f>
        <v>15.999999999999993</v>
      </c>
      <c r="AI71" s="1126">
        <f t="shared" ref="AI71:AI102" si="52">IF(ISERROR((L71/N71-1)*100),"n/a",(L71/N71-1)*100)</f>
        <v>16.279069767441868</v>
      </c>
      <c r="AJ71" s="1126">
        <f t="shared" ref="AJ71:AJ102" si="53">IF(ISERROR((N71/O71-1)*100),"n/a",(N71/O71-1)*100)</f>
        <v>-25.862068965517238</v>
      </c>
      <c r="AK71" s="1126">
        <f t="shared" ref="AK71:AK102" si="54">IF(ISERROR((O71/P71-1)*100),"n/a",(O71/P71-1)*100)</f>
        <v>-47.747747747747759</v>
      </c>
      <c r="AL71" s="1126">
        <f t="shared" ref="AL71:AL102" si="55">IF(ISERROR((P71/Q71-1)*100),"n/a",(P71/Q71-1)*100)</f>
        <v>3.7383177570093462</v>
      </c>
      <c r="AM71" s="1126">
        <f t="shared" ref="AM71:AM102" si="56">IF(ISERROR((Q71/R71-1)*100),"n/a",(Q71/R71-1)*100)</f>
        <v>3.8834951456310662</v>
      </c>
      <c r="AN71" s="1126">
        <f t="shared" ref="AN71:AN102" si="57">IF(ISERROR((R71/S71-1)*100),"n/a",(R71/S71-1)*100)</f>
        <v>12.774134212168665</v>
      </c>
      <c r="AO71" s="1126">
        <f t="shared" ref="AO71:AO102" si="58">IF(ISERROR((S71/T71-1)*100),"n/a",(S71/T71-1)*100)</f>
        <v>44.21303606391713</v>
      </c>
      <c r="AP71" s="1126">
        <f t="shared" ref="AP71:AP102" si="59">IF(ISERROR((T71/U71-1)*100),"n/a",(T71/U71-1)*100)</f>
        <v>5.5533333333333434</v>
      </c>
      <c r="AQ71" s="1126">
        <f t="shared" ref="AQ71:AQ102" si="60">IF(ISERROR((U71/V71-1)*100),"n/a",(U71/V71-1)*100)</f>
        <v>9.75743606629349</v>
      </c>
      <c r="AR71" s="1126" t="str">
        <f t="shared" ref="AR71:AR102" si="61">IF(ISERROR((V71/W71-1)*100),"n/a",(V71/W71-1)*100)</f>
        <v>n/a</v>
      </c>
      <c r="AS71" s="1126" t="str">
        <f t="shared" ref="AS71:AS102" si="62">IF(ISERROR((W71/X71-1)*100),"n/a",(W71/X71-1)*100)</f>
        <v>n/a</v>
      </c>
      <c r="AT71" s="1126" t="str">
        <f t="shared" ref="AT71:AT102" si="63">IF(ISERROR((X71/Y71-1)*100),"n/a",(X71/Y71-1)*100)</f>
        <v>n/a</v>
      </c>
      <c r="AU71" s="1127">
        <f t="shared" ref="AU71:AU134" si="64">AVERAGE(AA71:AT71)</f>
        <v>5.292483346535569</v>
      </c>
      <c r="AV71" s="1128">
        <f t="shared" ref="AV71:AV134" si="65">STDEV(AA71:AT71)</f>
        <v>18.874193201251124</v>
      </c>
    </row>
    <row r="72" spans="1:48" ht="11.25" customHeight="1" x14ac:dyDescent="0.2">
      <c r="A72" s="886" t="s">
        <v>140</v>
      </c>
      <c r="B72" s="884" t="s">
        <v>141</v>
      </c>
      <c r="C72" s="627">
        <v>2.15</v>
      </c>
      <c r="D72" s="493">
        <v>1.98</v>
      </c>
      <c r="E72" s="630">
        <v>1.835</v>
      </c>
      <c r="F72" s="627">
        <v>1.71</v>
      </c>
      <c r="G72" s="627">
        <v>1.59</v>
      </c>
      <c r="H72" s="627">
        <v>1.5</v>
      </c>
      <c r="I72" s="627">
        <v>1.42</v>
      </c>
      <c r="J72" s="956"/>
      <c r="K72" s="627">
        <v>1.385</v>
      </c>
      <c r="L72" s="492">
        <v>1.365</v>
      </c>
      <c r="M72" s="956"/>
      <c r="N72" s="632">
        <v>1.345</v>
      </c>
      <c r="O72" s="633">
        <v>1.325</v>
      </c>
      <c r="P72" s="633">
        <v>1.3049999999999999</v>
      </c>
      <c r="Q72" s="633">
        <v>1.2849999999999999</v>
      </c>
      <c r="R72" s="633">
        <v>1.2649999999999999</v>
      </c>
      <c r="S72" s="633">
        <v>1.2450000000000001</v>
      </c>
      <c r="T72" s="633">
        <v>1.2250000000000001</v>
      </c>
      <c r="U72" s="633">
        <v>1.2050000000000001</v>
      </c>
      <c r="V72" s="633">
        <v>1.1850000000000001</v>
      </c>
      <c r="W72" s="633">
        <v>1.165</v>
      </c>
      <c r="X72" s="633">
        <v>1.145</v>
      </c>
      <c r="Y72" s="633">
        <v>1.1100000000000001</v>
      </c>
      <c r="Z72" s="630">
        <f t="shared" si="43"/>
        <v>29.740000000000002</v>
      </c>
      <c r="AA72" s="1125">
        <f t="shared" si="44"/>
        <v>8.5858585858585847</v>
      </c>
      <c r="AB72" s="1125">
        <f t="shared" si="45"/>
        <v>7.9019073569482234</v>
      </c>
      <c r="AC72" s="1126">
        <f t="shared" si="46"/>
        <v>7.3099415204678442</v>
      </c>
      <c r="AD72" s="1126">
        <f t="shared" si="47"/>
        <v>7.547169811320753</v>
      </c>
      <c r="AE72" s="1126">
        <f t="shared" si="48"/>
        <v>6.0000000000000053</v>
      </c>
      <c r="AF72" s="1126">
        <f t="shared" si="49"/>
        <v>5.6338028169014231</v>
      </c>
      <c r="AG72" s="1126">
        <f t="shared" si="50"/>
        <v>2.5270758122743597</v>
      </c>
      <c r="AH72" s="1126">
        <f t="shared" si="51"/>
        <v>1.46520146520146</v>
      </c>
      <c r="AI72" s="1126">
        <f t="shared" si="52"/>
        <v>1.4869888475836479</v>
      </c>
      <c r="AJ72" s="1126">
        <f t="shared" si="53"/>
        <v>1.5094339622641506</v>
      </c>
      <c r="AK72" s="1126">
        <f t="shared" si="54"/>
        <v>1.5325670498084198</v>
      </c>
      <c r="AL72" s="1126">
        <f t="shared" si="55"/>
        <v>1.5564202334630295</v>
      </c>
      <c r="AM72" s="1126">
        <f t="shared" si="56"/>
        <v>1.5810276679841806</v>
      </c>
      <c r="AN72" s="1126">
        <f t="shared" si="57"/>
        <v>1.6064257028112205</v>
      </c>
      <c r="AO72" s="1126">
        <f t="shared" si="58"/>
        <v>1.6326530612244872</v>
      </c>
      <c r="AP72" s="1126">
        <f t="shared" si="59"/>
        <v>1.6597510373443924</v>
      </c>
      <c r="AQ72" s="1126">
        <f t="shared" si="60"/>
        <v>1.6877637130801704</v>
      </c>
      <c r="AR72" s="1126">
        <f t="shared" si="61"/>
        <v>1.7167381974249052</v>
      </c>
      <c r="AS72" s="1126">
        <f t="shared" si="62"/>
        <v>1.7467248908296984</v>
      </c>
      <c r="AT72" s="1126">
        <f t="shared" si="63"/>
        <v>3.1531531531531432</v>
      </c>
      <c r="AU72" s="1127">
        <f t="shared" si="64"/>
        <v>3.3920302442972052</v>
      </c>
      <c r="AV72" s="1128">
        <f t="shared" si="65"/>
        <v>2.6283662711707851</v>
      </c>
    </row>
    <row r="73" spans="1:48" ht="11.25" customHeight="1" x14ac:dyDescent="0.2">
      <c r="A73" s="512" t="s">
        <v>432</v>
      </c>
      <c r="B73" s="501" t="s">
        <v>433</v>
      </c>
      <c r="C73" s="627">
        <v>1.42</v>
      </c>
      <c r="D73" s="493">
        <v>1.32</v>
      </c>
      <c r="E73" s="1145">
        <v>1.28</v>
      </c>
      <c r="F73" s="627">
        <v>1.22</v>
      </c>
      <c r="G73" s="627">
        <v>1.1399999999999999</v>
      </c>
      <c r="H73" s="627">
        <v>1.0900000000000001</v>
      </c>
      <c r="I73" s="627">
        <v>1</v>
      </c>
      <c r="J73" s="956"/>
      <c r="K73" s="496">
        <v>0.88</v>
      </c>
      <c r="L73" s="492">
        <v>0.8</v>
      </c>
      <c r="M73" s="956"/>
      <c r="N73" s="632">
        <v>0.66</v>
      </c>
      <c r="O73" s="629">
        <v>0.6</v>
      </c>
      <c r="P73" s="633">
        <v>0.56000000000000005</v>
      </c>
      <c r="Q73" s="633">
        <v>0.5</v>
      </c>
      <c r="R73" s="633">
        <v>0.42</v>
      </c>
      <c r="S73" s="633">
        <v>0.35</v>
      </c>
      <c r="T73" s="633">
        <v>0.22</v>
      </c>
      <c r="U73" s="633">
        <v>0.125</v>
      </c>
      <c r="V73" s="629">
        <v>0.12</v>
      </c>
      <c r="W73" s="633">
        <v>0.11</v>
      </c>
      <c r="X73" s="629">
        <v>0.1</v>
      </c>
      <c r="Y73" s="633">
        <v>0.09</v>
      </c>
      <c r="Z73" s="630">
        <f t="shared" si="43"/>
        <v>14.004999999999999</v>
      </c>
      <c r="AA73" s="1125">
        <f t="shared" si="44"/>
        <v>7.575757575757569</v>
      </c>
      <c r="AB73" s="1125">
        <f t="shared" si="45"/>
        <v>3.125</v>
      </c>
      <c r="AC73" s="1126">
        <f t="shared" si="46"/>
        <v>4.9180327868852514</v>
      </c>
      <c r="AD73" s="1126">
        <f t="shared" si="47"/>
        <v>7.0175438596491224</v>
      </c>
      <c r="AE73" s="1126">
        <f t="shared" si="48"/>
        <v>4.5871559633027248</v>
      </c>
      <c r="AF73" s="1126">
        <f t="shared" si="49"/>
        <v>9.0000000000000071</v>
      </c>
      <c r="AG73" s="1126">
        <f t="shared" si="50"/>
        <v>13.636363636363647</v>
      </c>
      <c r="AH73" s="1126">
        <f t="shared" si="51"/>
        <v>9.9999999999999858</v>
      </c>
      <c r="AI73" s="1126">
        <f t="shared" si="52"/>
        <v>21.212121212121215</v>
      </c>
      <c r="AJ73" s="1126">
        <f t="shared" si="53"/>
        <v>10.000000000000009</v>
      </c>
      <c r="AK73" s="1126">
        <f t="shared" si="54"/>
        <v>7.1428571428571397</v>
      </c>
      <c r="AL73" s="1126">
        <f t="shared" si="55"/>
        <v>12.000000000000011</v>
      </c>
      <c r="AM73" s="1126">
        <f t="shared" si="56"/>
        <v>19.047619047619047</v>
      </c>
      <c r="AN73" s="1126">
        <f t="shared" si="57"/>
        <v>19.999999999999996</v>
      </c>
      <c r="AO73" s="1126">
        <f t="shared" si="58"/>
        <v>59.090909090909079</v>
      </c>
      <c r="AP73" s="1126">
        <f t="shared" si="59"/>
        <v>76</v>
      </c>
      <c r="AQ73" s="1126">
        <f t="shared" si="60"/>
        <v>4.1666666666666741</v>
      </c>
      <c r="AR73" s="1126">
        <f t="shared" si="61"/>
        <v>9.0909090909090828</v>
      </c>
      <c r="AS73" s="1126">
        <f t="shared" si="62"/>
        <v>9.9999999999999858</v>
      </c>
      <c r="AT73" s="1126">
        <f t="shared" si="63"/>
        <v>11.111111111111116</v>
      </c>
      <c r="AU73" s="1127">
        <f t="shared" si="64"/>
        <v>15.936102359207585</v>
      </c>
      <c r="AV73" s="1128">
        <f t="shared" si="65"/>
        <v>18.564794488410797</v>
      </c>
    </row>
    <row r="74" spans="1:48" ht="11.25" customHeight="1" x14ac:dyDescent="0.2">
      <c r="A74" s="886" t="s">
        <v>445</v>
      </c>
      <c r="B74" s="884" t="s">
        <v>446</v>
      </c>
      <c r="C74" s="627">
        <v>5.8</v>
      </c>
      <c r="D74" s="493">
        <v>5.0999999999999996</v>
      </c>
      <c r="E74" s="630">
        <v>4.5</v>
      </c>
      <c r="F74" s="627">
        <v>3.9</v>
      </c>
      <c r="G74" s="627">
        <v>3.3</v>
      </c>
      <c r="H74" s="627">
        <v>2.78</v>
      </c>
      <c r="I74" s="627">
        <v>2.4</v>
      </c>
      <c r="J74" s="956"/>
      <c r="K74" s="627">
        <v>2.1</v>
      </c>
      <c r="L74" s="492">
        <v>1.82</v>
      </c>
      <c r="M74" s="956"/>
      <c r="N74" s="632">
        <v>1.56</v>
      </c>
      <c r="O74" s="633">
        <v>1.32</v>
      </c>
      <c r="P74" s="633">
        <v>1.08</v>
      </c>
      <c r="Q74" s="633">
        <v>0.88</v>
      </c>
      <c r="R74" s="633">
        <v>0.74</v>
      </c>
      <c r="S74" s="633">
        <v>0.62</v>
      </c>
      <c r="T74" s="633">
        <v>0.52</v>
      </c>
      <c r="U74" s="633">
        <v>0.24</v>
      </c>
      <c r="V74" s="629">
        <v>0</v>
      </c>
      <c r="W74" s="629">
        <v>0</v>
      </c>
      <c r="X74" s="629">
        <v>0</v>
      </c>
      <c r="Y74" s="629">
        <v>0</v>
      </c>
      <c r="Z74" s="630">
        <f t="shared" si="43"/>
        <v>38.660000000000004</v>
      </c>
      <c r="AA74" s="1125">
        <f t="shared" si="44"/>
        <v>13.725490196078427</v>
      </c>
      <c r="AB74" s="1125">
        <f t="shared" si="45"/>
        <v>13.33333333333333</v>
      </c>
      <c r="AC74" s="1126">
        <f t="shared" si="46"/>
        <v>15.384615384615397</v>
      </c>
      <c r="AD74" s="1126">
        <f t="shared" si="47"/>
        <v>18.181818181818187</v>
      </c>
      <c r="AE74" s="1126">
        <f t="shared" si="48"/>
        <v>18.705035971223015</v>
      </c>
      <c r="AF74" s="1126">
        <f t="shared" si="49"/>
        <v>15.833333333333321</v>
      </c>
      <c r="AG74" s="1126">
        <f t="shared" si="50"/>
        <v>14.285714285714279</v>
      </c>
      <c r="AH74" s="1126">
        <f t="shared" si="51"/>
        <v>15.384615384615397</v>
      </c>
      <c r="AI74" s="1126">
        <f t="shared" si="52"/>
        <v>16.666666666666675</v>
      </c>
      <c r="AJ74" s="1126">
        <f t="shared" si="53"/>
        <v>18.181818181818187</v>
      </c>
      <c r="AK74" s="1126">
        <f t="shared" si="54"/>
        <v>22.222222222222211</v>
      </c>
      <c r="AL74" s="1126">
        <f t="shared" si="55"/>
        <v>22.72727272727273</v>
      </c>
      <c r="AM74" s="1126">
        <f t="shared" si="56"/>
        <v>18.918918918918926</v>
      </c>
      <c r="AN74" s="1126">
        <f t="shared" si="57"/>
        <v>19.354838709677423</v>
      </c>
      <c r="AO74" s="1126">
        <f t="shared" si="58"/>
        <v>19.23076923076923</v>
      </c>
      <c r="AP74" s="1126">
        <f t="shared" si="59"/>
        <v>116.6666666666667</v>
      </c>
      <c r="AQ74" s="1126" t="str">
        <f t="shared" si="60"/>
        <v>n/a</v>
      </c>
      <c r="AR74" s="1126" t="str">
        <f t="shared" si="61"/>
        <v>n/a</v>
      </c>
      <c r="AS74" s="1126" t="str">
        <f t="shared" si="62"/>
        <v>n/a</v>
      </c>
      <c r="AT74" s="1126" t="str">
        <f t="shared" si="63"/>
        <v>n/a</v>
      </c>
      <c r="AU74" s="1127">
        <f t="shared" si="64"/>
        <v>23.675195587171462</v>
      </c>
      <c r="AV74" s="1128">
        <f t="shared" si="65"/>
        <v>24.951573991548639</v>
      </c>
    </row>
    <row r="75" spans="1:48" ht="11.25" customHeight="1" x14ac:dyDescent="0.2">
      <c r="A75" s="494" t="s">
        <v>876</v>
      </c>
      <c r="B75" s="884" t="s">
        <v>877</v>
      </c>
      <c r="C75" s="627">
        <v>0.37</v>
      </c>
      <c r="D75" s="493">
        <v>0.34</v>
      </c>
      <c r="E75" s="630">
        <v>0.3</v>
      </c>
      <c r="F75" s="627">
        <v>0.26</v>
      </c>
      <c r="G75" s="627">
        <v>0.23</v>
      </c>
      <c r="H75" s="627">
        <v>0.2</v>
      </c>
      <c r="I75" s="627">
        <v>0.19</v>
      </c>
      <c r="J75" s="956"/>
      <c r="K75" s="627">
        <v>0.18</v>
      </c>
      <c r="L75" s="492">
        <v>0.16500000000000001</v>
      </c>
      <c r="M75" s="956"/>
      <c r="N75" s="632">
        <v>0.15</v>
      </c>
      <c r="O75" s="629">
        <v>0</v>
      </c>
      <c r="P75" s="629">
        <v>0</v>
      </c>
      <c r="Q75" s="629">
        <v>0</v>
      </c>
      <c r="R75" s="629">
        <v>0</v>
      </c>
      <c r="S75" s="629">
        <v>0</v>
      </c>
      <c r="T75" s="629">
        <v>0</v>
      </c>
      <c r="U75" s="629">
        <v>0</v>
      </c>
      <c r="V75" s="629">
        <v>0</v>
      </c>
      <c r="W75" s="629">
        <v>0</v>
      </c>
      <c r="X75" s="629">
        <v>0</v>
      </c>
      <c r="Y75" s="629">
        <v>0</v>
      </c>
      <c r="Z75" s="630">
        <f t="shared" si="43"/>
        <v>2.3849999999999998</v>
      </c>
      <c r="AA75" s="1125">
        <f t="shared" si="44"/>
        <v>8.8235294117646959</v>
      </c>
      <c r="AB75" s="1125">
        <f t="shared" si="45"/>
        <v>13.333333333333353</v>
      </c>
      <c r="AC75" s="1126">
        <f t="shared" si="46"/>
        <v>15.384615384615374</v>
      </c>
      <c r="AD75" s="1126">
        <f t="shared" si="47"/>
        <v>13.043478260869556</v>
      </c>
      <c r="AE75" s="1126">
        <f t="shared" si="48"/>
        <v>14.999999999999991</v>
      </c>
      <c r="AF75" s="1126">
        <f t="shared" si="49"/>
        <v>5.2631578947368363</v>
      </c>
      <c r="AG75" s="1126">
        <f t="shared" si="50"/>
        <v>5.555555555555558</v>
      </c>
      <c r="AH75" s="1126">
        <f t="shared" si="51"/>
        <v>9.0909090909090828</v>
      </c>
      <c r="AI75" s="1126">
        <f t="shared" si="52"/>
        <v>10.000000000000009</v>
      </c>
      <c r="AJ75" s="1126" t="str">
        <f t="shared" si="53"/>
        <v>n/a</v>
      </c>
      <c r="AK75" s="1126" t="str">
        <f t="shared" si="54"/>
        <v>n/a</v>
      </c>
      <c r="AL75" s="1126" t="str">
        <f t="shared" si="55"/>
        <v>n/a</v>
      </c>
      <c r="AM75" s="1126" t="str">
        <f t="shared" si="56"/>
        <v>n/a</v>
      </c>
      <c r="AN75" s="1126" t="str">
        <f t="shared" si="57"/>
        <v>n/a</v>
      </c>
      <c r="AO75" s="1126" t="str">
        <f t="shared" si="58"/>
        <v>n/a</v>
      </c>
      <c r="AP75" s="1126" t="str">
        <f t="shared" si="59"/>
        <v>n/a</v>
      </c>
      <c r="AQ75" s="1126" t="str">
        <f t="shared" si="60"/>
        <v>n/a</v>
      </c>
      <c r="AR75" s="1126" t="str">
        <f t="shared" si="61"/>
        <v>n/a</v>
      </c>
      <c r="AS75" s="1126" t="str">
        <f t="shared" si="62"/>
        <v>n/a</v>
      </c>
      <c r="AT75" s="1126" t="str">
        <f t="shared" si="63"/>
        <v>n/a</v>
      </c>
      <c r="AU75" s="1127">
        <f t="shared" si="64"/>
        <v>10.610508770198273</v>
      </c>
      <c r="AV75" s="1128">
        <f t="shared" si="65"/>
        <v>3.7982685878774682</v>
      </c>
    </row>
    <row r="76" spans="1:48" ht="11.25" customHeight="1" x14ac:dyDescent="0.2">
      <c r="A76" s="886" t="s">
        <v>4462</v>
      </c>
      <c r="B76" s="884" t="s">
        <v>4461</v>
      </c>
      <c r="C76" s="627">
        <v>0.96</v>
      </c>
      <c r="D76" s="493">
        <v>0.88</v>
      </c>
      <c r="E76" s="630">
        <v>0.81</v>
      </c>
      <c r="F76" s="627">
        <v>0.77</v>
      </c>
      <c r="G76" s="627">
        <v>0.68</v>
      </c>
      <c r="H76" s="627">
        <v>0.57999999999999996</v>
      </c>
      <c r="I76" s="627">
        <v>0.54</v>
      </c>
      <c r="J76" s="956"/>
      <c r="K76" s="627">
        <v>0.37</v>
      </c>
      <c r="L76" s="631">
        <v>0.28000000000000003</v>
      </c>
      <c r="M76" s="956"/>
      <c r="N76" s="497">
        <v>0.25</v>
      </c>
      <c r="O76" s="629">
        <v>0.3</v>
      </c>
      <c r="P76" s="633">
        <v>0.74</v>
      </c>
      <c r="Q76" s="633">
        <v>0.72499999999999998</v>
      </c>
      <c r="R76" s="633">
        <v>0.63</v>
      </c>
      <c r="S76" s="633">
        <v>0.51500000000000001</v>
      </c>
      <c r="T76" s="633">
        <v>0.45333000000000001</v>
      </c>
      <c r="U76" s="633">
        <v>0.4</v>
      </c>
      <c r="V76" s="633">
        <v>0.34666999999999998</v>
      </c>
      <c r="W76" s="633">
        <v>0.30667</v>
      </c>
      <c r="X76" s="633">
        <v>0.26667000000000002</v>
      </c>
      <c r="Y76" s="633">
        <v>0.2</v>
      </c>
      <c r="Z76" s="630">
        <f t="shared" si="43"/>
        <v>11.00334</v>
      </c>
      <c r="AA76" s="1125">
        <f t="shared" si="44"/>
        <v>9.0909090909090828</v>
      </c>
      <c r="AB76" s="1125">
        <f t="shared" si="45"/>
        <v>8.6419753086419693</v>
      </c>
      <c r="AC76" s="1126">
        <f t="shared" si="46"/>
        <v>5.1948051948051965</v>
      </c>
      <c r="AD76" s="1126">
        <f t="shared" si="47"/>
        <v>13.235294117647056</v>
      </c>
      <c r="AE76" s="1126">
        <f t="shared" si="48"/>
        <v>17.24137931034484</v>
      </c>
      <c r="AF76" s="1126">
        <f t="shared" si="49"/>
        <v>7.4074074074073959</v>
      </c>
      <c r="AG76" s="1126">
        <f t="shared" si="50"/>
        <v>45.945945945945965</v>
      </c>
      <c r="AH76" s="1126">
        <f t="shared" si="51"/>
        <v>32.142857142857139</v>
      </c>
      <c r="AI76" s="1126">
        <f t="shared" si="52"/>
        <v>12.000000000000011</v>
      </c>
      <c r="AJ76" s="1126">
        <f t="shared" si="53"/>
        <v>-16.666666666666664</v>
      </c>
      <c r="AK76" s="1126">
        <f t="shared" si="54"/>
        <v>-59.45945945945946</v>
      </c>
      <c r="AL76" s="1126">
        <f t="shared" si="55"/>
        <v>2.0689655172413834</v>
      </c>
      <c r="AM76" s="1126">
        <f t="shared" si="56"/>
        <v>15.07936507936507</v>
      </c>
      <c r="AN76" s="1126">
        <f t="shared" si="57"/>
        <v>22.330097087378633</v>
      </c>
      <c r="AO76" s="1126">
        <f t="shared" si="58"/>
        <v>13.603776498356602</v>
      </c>
      <c r="AP76" s="1126">
        <f t="shared" si="59"/>
        <v>13.332499999999992</v>
      </c>
      <c r="AQ76" s="1126">
        <f t="shared" si="60"/>
        <v>15.383505927827624</v>
      </c>
      <c r="AR76" s="1126">
        <f t="shared" si="61"/>
        <v>13.043336485472977</v>
      </c>
      <c r="AS76" s="1126">
        <f t="shared" si="62"/>
        <v>14.999812502343701</v>
      </c>
      <c r="AT76" s="1126">
        <f t="shared" si="63"/>
        <v>33.335000000000001</v>
      </c>
      <c r="AU76" s="1127">
        <f t="shared" si="64"/>
        <v>10.897540324520927</v>
      </c>
      <c r="AV76" s="1128">
        <f t="shared" si="65"/>
        <v>20.868018477714696</v>
      </c>
    </row>
    <row r="77" spans="1:48" ht="11.25" customHeight="1" x14ac:dyDescent="0.2">
      <c r="A77" s="498" t="s">
        <v>447</v>
      </c>
      <c r="B77" s="869" t="s">
        <v>448</v>
      </c>
      <c r="C77" s="627">
        <v>1</v>
      </c>
      <c r="D77" s="493">
        <v>0.96</v>
      </c>
      <c r="E77" s="630">
        <v>0.92</v>
      </c>
      <c r="F77" s="627">
        <v>0.9</v>
      </c>
      <c r="G77" s="627">
        <v>0.88</v>
      </c>
      <c r="H77" s="627">
        <v>0.86</v>
      </c>
      <c r="I77" s="627">
        <v>0.84</v>
      </c>
      <c r="J77" s="956"/>
      <c r="K77" s="627">
        <v>0.82</v>
      </c>
      <c r="L77" s="492">
        <v>0.8</v>
      </c>
      <c r="M77" s="956"/>
      <c r="N77" s="632">
        <v>0.78</v>
      </c>
      <c r="O77" s="633">
        <v>0.76</v>
      </c>
      <c r="P77" s="633">
        <v>0.74</v>
      </c>
      <c r="Q77" s="633">
        <v>0.7</v>
      </c>
      <c r="R77" s="633">
        <v>0.64</v>
      </c>
      <c r="S77" s="633">
        <v>0.57999999999999996</v>
      </c>
      <c r="T77" s="633">
        <v>0.5</v>
      </c>
      <c r="U77" s="633">
        <v>0.48</v>
      </c>
      <c r="V77" s="633">
        <v>0.44</v>
      </c>
      <c r="W77" s="629">
        <v>0.4</v>
      </c>
      <c r="X77" s="629">
        <v>0.4</v>
      </c>
      <c r="Y77" s="633">
        <v>0.32</v>
      </c>
      <c r="Z77" s="630">
        <f t="shared" si="43"/>
        <v>14.72</v>
      </c>
      <c r="AA77" s="1125">
        <f t="shared" si="44"/>
        <v>4.1666666666666741</v>
      </c>
      <c r="AB77" s="1125">
        <f t="shared" si="45"/>
        <v>4.3478260869565188</v>
      </c>
      <c r="AC77" s="1126">
        <f t="shared" si="46"/>
        <v>2.2222222222222143</v>
      </c>
      <c r="AD77" s="1126">
        <f t="shared" si="47"/>
        <v>2.2727272727272707</v>
      </c>
      <c r="AE77" s="1126">
        <f t="shared" si="48"/>
        <v>2.3255813953488413</v>
      </c>
      <c r="AF77" s="1126">
        <f t="shared" si="49"/>
        <v>2.3809523809523725</v>
      </c>
      <c r="AG77" s="1126">
        <f t="shared" si="50"/>
        <v>2.4390243902439046</v>
      </c>
      <c r="AH77" s="1126">
        <f t="shared" si="51"/>
        <v>2.4999999999999911</v>
      </c>
      <c r="AI77" s="1126">
        <f t="shared" si="52"/>
        <v>2.5641025641025772</v>
      </c>
      <c r="AJ77" s="1126">
        <f t="shared" si="53"/>
        <v>2.6315789473684292</v>
      </c>
      <c r="AK77" s="1126">
        <f t="shared" si="54"/>
        <v>2.7027027027026973</v>
      </c>
      <c r="AL77" s="1126">
        <f t="shared" si="55"/>
        <v>5.7142857142857162</v>
      </c>
      <c r="AM77" s="1126">
        <f t="shared" si="56"/>
        <v>9.375</v>
      </c>
      <c r="AN77" s="1126">
        <f t="shared" si="57"/>
        <v>10.344827586206918</v>
      </c>
      <c r="AO77" s="1126">
        <f t="shared" si="58"/>
        <v>15.999999999999993</v>
      </c>
      <c r="AP77" s="1126">
        <f t="shared" si="59"/>
        <v>4.1666666666666741</v>
      </c>
      <c r="AQ77" s="1126">
        <f t="shared" si="60"/>
        <v>9.0909090909090828</v>
      </c>
      <c r="AR77" s="1126">
        <f t="shared" si="61"/>
        <v>9.9999999999999858</v>
      </c>
      <c r="AS77" s="1126">
        <f t="shared" si="62"/>
        <v>0</v>
      </c>
      <c r="AT77" s="1126">
        <f t="shared" si="63"/>
        <v>25</v>
      </c>
      <c r="AU77" s="1127">
        <f t="shared" si="64"/>
        <v>6.0122536843679928</v>
      </c>
      <c r="AV77" s="1128">
        <f t="shared" si="65"/>
        <v>5.9651169937416606</v>
      </c>
    </row>
    <row r="78" spans="1:48" ht="11.25" customHeight="1" x14ac:dyDescent="0.2">
      <c r="A78" s="634" t="s">
        <v>449</v>
      </c>
      <c r="B78" s="501" t="s">
        <v>450</v>
      </c>
      <c r="C78" s="627">
        <v>1.55</v>
      </c>
      <c r="D78" s="493">
        <v>1.49</v>
      </c>
      <c r="E78" s="504">
        <v>1.43</v>
      </c>
      <c r="F78" s="507">
        <v>1.37</v>
      </c>
      <c r="G78" s="507">
        <v>1.32</v>
      </c>
      <c r="H78" s="507">
        <v>1.27</v>
      </c>
      <c r="I78" s="507">
        <v>1.22</v>
      </c>
      <c r="J78" s="1053"/>
      <c r="K78" s="507">
        <v>1.1599999999999999</v>
      </c>
      <c r="L78" s="503">
        <v>1.1000000000000001</v>
      </c>
      <c r="M78" s="1053"/>
      <c r="N78" s="504">
        <v>1</v>
      </c>
      <c r="O78" s="509">
        <v>0.81</v>
      </c>
      <c r="P78" s="509">
        <v>0.69</v>
      </c>
      <c r="Q78" s="509">
        <v>0.59499999999999997</v>
      </c>
      <c r="R78" s="509">
        <v>0.56999999999999995</v>
      </c>
      <c r="S78" s="509">
        <v>0.54500000000000004</v>
      </c>
      <c r="T78" s="509">
        <v>0.51500000000000001</v>
      </c>
      <c r="U78" s="509">
        <v>0.49</v>
      </c>
      <c r="V78" s="510">
        <v>0.48</v>
      </c>
      <c r="W78" s="510">
        <v>0.48</v>
      </c>
      <c r="X78" s="510">
        <v>0.48</v>
      </c>
      <c r="Y78" s="510">
        <v>0.48</v>
      </c>
      <c r="Z78" s="630">
        <f t="shared" si="43"/>
        <v>19.045000000000002</v>
      </c>
      <c r="AA78" s="1125">
        <f t="shared" si="44"/>
        <v>4.0268456375838868</v>
      </c>
      <c r="AB78" s="1125">
        <f t="shared" si="45"/>
        <v>4.1958041958042092</v>
      </c>
      <c r="AC78" s="1126">
        <f t="shared" si="46"/>
        <v>4.3795620437956151</v>
      </c>
      <c r="AD78" s="1126">
        <f t="shared" si="47"/>
        <v>3.7878787878787845</v>
      </c>
      <c r="AE78" s="1126">
        <f t="shared" si="48"/>
        <v>3.937007874015741</v>
      </c>
      <c r="AF78" s="1126">
        <f t="shared" si="49"/>
        <v>4.0983606557376984</v>
      </c>
      <c r="AG78" s="1126">
        <f t="shared" si="50"/>
        <v>5.1724137931034475</v>
      </c>
      <c r="AH78" s="1126">
        <f t="shared" si="51"/>
        <v>5.4545454545454453</v>
      </c>
      <c r="AI78" s="1126">
        <f t="shared" si="52"/>
        <v>10.000000000000009</v>
      </c>
      <c r="AJ78" s="1126">
        <f t="shared" si="53"/>
        <v>23.456790123456784</v>
      </c>
      <c r="AK78" s="1126">
        <f t="shared" si="54"/>
        <v>17.391304347826097</v>
      </c>
      <c r="AL78" s="1126">
        <f t="shared" si="55"/>
        <v>15.966386554621836</v>
      </c>
      <c r="AM78" s="1126">
        <f t="shared" si="56"/>
        <v>4.3859649122807154</v>
      </c>
      <c r="AN78" s="1126">
        <f t="shared" si="57"/>
        <v>4.5871559633027248</v>
      </c>
      <c r="AO78" s="1126">
        <f t="shared" si="58"/>
        <v>5.8252427184465994</v>
      </c>
      <c r="AP78" s="1126">
        <f t="shared" si="59"/>
        <v>5.1020408163265252</v>
      </c>
      <c r="AQ78" s="1126">
        <f t="shared" si="60"/>
        <v>2.0833333333333259</v>
      </c>
      <c r="AR78" s="1126">
        <f t="shared" si="61"/>
        <v>0</v>
      </c>
      <c r="AS78" s="1126">
        <f t="shared" si="62"/>
        <v>0</v>
      </c>
      <c r="AT78" s="1126">
        <f t="shared" si="63"/>
        <v>0</v>
      </c>
      <c r="AU78" s="1127">
        <f t="shared" si="64"/>
        <v>6.1925318606029718</v>
      </c>
      <c r="AV78" s="1128">
        <f t="shared" si="65"/>
        <v>6.0757913118979845</v>
      </c>
    </row>
    <row r="79" spans="1:48" ht="11.25" customHeight="1" x14ac:dyDescent="0.2">
      <c r="A79" s="494" t="s">
        <v>961</v>
      </c>
      <c r="B79" s="884" t="s">
        <v>962</v>
      </c>
      <c r="C79" s="627">
        <v>6.03</v>
      </c>
      <c r="D79" s="493">
        <v>5.83</v>
      </c>
      <c r="E79" s="632">
        <v>5.6099999999999994</v>
      </c>
      <c r="F79" s="627">
        <v>5.3</v>
      </c>
      <c r="G79" s="627">
        <v>4.91</v>
      </c>
      <c r="H79" s="627">
        <v>4.55</v>
      </c>
      <c r="I79" s="627">
        <v>4.18</v>
      </c>
      <c r="J79" s="956"/>
      <c r="K79" s="627">
        <v>3.8025000000000002</v>
      </c>
      <c r="L79" s="631">
        <v>3.57</v>
      </c>
      <c r="M79" s="956"/>
      <c r="N79" s="497">
        <v>3.57</v>
      </c>
      <c r="O79" s="633">
        <v>3.57</v>
      </c>
      <c r="P79" s="633">
        <v>3.5274999999999999</v>
      </c>
      <c r="Q79" s="633">
        <v>3.33</v>
      </c>
      <c r="R79" s="633">
        <v>3.05</v>
      </c>
      <c r="S79" s="633">
        <v>2.83</v>
      </c>
      <c r="T79" s="629">
        <v>2.8</v>
      </c>
      <c r="U79" s="633">
        <v>2.8</v>
      </c>
      <c r="V79" s="633">
        <v>2.74</v>
      </c>
      <c r="W79" s="633">
        <v>2.48</v>
      </c>
      <c r="X79" s="633">
        <v>2.2000000000000002</v>
      </c>
      <c r="Y79" s="633">
        <v>2.0499999999999998</v>
      </c>
      <c r="Z79" s="630">
        <f t="shared" si="43"/>
        <v>78.72999999999999</v>
      </c>
      <c r="AA79" s="1125">
        <f t="shared" si="44"/>
        <v>3.4305317324185181</v>
      </c>
      <c r="AB79" s="1125">
        <f t="shared" si="45"/>
        <v>3.9215686274509887</v>
      </c>
      <c r="AC79" s="1126">
        <f t="shared" si="46"/>
        <v>5.8490566037735725</v>
      </c>
      <c r="AD79" s="1126">
        <f t="shared" si="47"/>
        <v>7.9429735234215926</v>
      </c>
      <c r="AE79" s="1126">
        <f t="shared" si="48"/>
        <v>7.9120879120879284</v>
      </c>
      <c r="AF79" s="1126">
        <f t="shared" si="49"/>
        <v>8.8516746411483318</v>
      </c>
      <c r="AG79" s="1126">
        <f t="shared" si="50"/>
        <v>9.9276791584483668</v>
      </c>
      <c r="AH79" s="1126">
        <f t="shared" si="51"/>
        <v>6.512605042016828</v>
      </c>
      <c r="AI79" s="1126">
        <f t="shared" si="52"/>
        <v>0</v>
      </c>
      <c r="AJ79" s="1126">
        <f t="shared" si="53"/>
        <v>0</v>
      </c>
      <c r="AK79" s="1126">
        <f t="shared" si="54"/>
        <v>1.2048192771084265</v>
      </c>
      <c r="AL79" s="1126">
        <f t="shared" si="55"/>
        <v>5.9309309309309333</v>
      </c>
      <c r="AM79" s="1126">
        <f t="shared" si="56"/>
        <v>9.1803278688524781</v>
      </c>
      <c r="AN79" s="1126">
        <f t="shared" si="57"/>
        <v>7.7738515901059957</v>
      </c>
      <c r="AO79" s="1126">
        <f t="shared" si="58"/>
        <v>1.0714285714285898</v>
      </c>
      <c r="AP79" s="1126">
        <f t="shared" si="59"/>
        <v>0</v>
      </c>
      <c r="AQ79" s="1126">
        <f t="shared" si="60"/>
        <v>2.1897810218977964</v>
      </c>
      <c r="AR79" s="1126">
        <f t="shared" si="61"/>
        <v>10.483870967741948</v>
      </c>
      <c r="AS79" s="1126">
        <f t="shared" si="62"/>
        <v>12.72727272727272</v>
      </c>
      <c r="AT79" s="1126">
        <f t="shared" si="63"/>
        <v>7.317073170731736</v>
      </c>
      <c r="AU79" s="1127">
        <f t="shared" si="64"/>
        <v>5.6113766683418378</v>
      </c>
      <c r="AV79" s="1128">
        <f t="shared" si="65"/>
        <v>3.9023683475618451</v>
      </c>
    </row>
    <row r="80" spans="1:48" ht="11.25" customHeight="1" x14ac:dyDescent="0.2">
      <c r="A80" s="494" t="s">
        <v>1011</v>
      </c>
      <c r="B80" s="884" t="s">
        <v>1012</v>
      </c>
      <c r="C80" s="627">
        <v>11.2</v>
      </c>
      <c r="D80" s="493">
        <v>7.9</v>
      </c>
      <c r="E80" s="632">
        <v>4.8099999999999996</v>
      </c>
      <c r="F80" s="627">
        <v>2.04</v>
      </c>
      <c r="G80" s="627">
        <v>1.64</v>
      </c>
      <c r="H80" s="627">
        <v>1.23</v>
      </c>
      <c r="I80" s="627">
        <v>0.88</v>
      </c>
      <c r="J80" s="956"/>
      <c r="K80" s="627">
        <v>0.61</v>
      </c>
      <c r="L80" s="492">
        <v>0.4</v>
      </c>
      <c r="M80" s="956"/>
      <c r="N80" s="632">
        <v>7.0000000000000007E-2</v>
      </c>
      <c r="O80" s="629">
        <v>0</v>
      </c>
      <c r="P80" s="629">
        <v>0</v>
      </c>
      <c r="Q80" s="629">
        <v>0</v>
      </c>
      <c r="R80" s="629">
        <v>0</v>
      </c>
      <c r="S80" s="629">
        <v>0</v>
      </c>
      <c r="T80" s="629">
        <v>0</v>
      </c>
      <c r="U80" s="629">
        <v>0</v>
      </c>
      <c r="V80" s="629">
        <v>0</v>
      </c>
      <c r="W80" s="629">
        <v>0</v>
      </c>
      <c r="X80" s="629">
        <v>0</v>
      </c>
      <c r="Y80" s="629">
        <v>0</v>
      </c>
      <c r="Z80" s="630">
        <f t="shared" si="43"/>
        <v>30.779999999999998</v>
      </c>
      <c r="AA80" s="1125">
        <f t="shared" si="44"/>
        <v>41.772151898734158</v>
      </c>
      <c r="AB80" s="1125">
        <f t="shared" si="45"/>
        <v>64.241164241164256</v>
      </c>
      <c r="AC80" s="1126">
        <f t="shared" si="46"/>
        <v>135.78431372549016</v>
      </c>
      <c r="AD80" s="1126">
        <f t="shared" si="47"/>
        <v>24.390243902439025</v>
      </c>
      <c r="AE80" s="1126">
        <f t="shared" si="48"/>
        <v>33.333333333333329</v>
      </c>
      <c r="AF80" s="1126">
        <f t="shared" si="49"/>
        <v>39.772727272727273</v>
      </c>
      <c r="AG80" s="1126">
        <f t="shared" si="50"/>
        <v>44.262295081967217</v>
      </c>
      <c r="AH80" s="1126">
        <f t="shared" si="51"/>
        <v>52.499999999999993</v>
      </c>
      <c r="AI80" s="1126">
        <f t="shared" si="52"/>
        <v>471.42857142857144</v>
      </c>
      <c r="AJ80" s="1126" t="str">
        <f t="shared" si="53"/>
        <v>n/a</v>
      </c>
      <c r="AK80" s="1126" t="str">
        <f t="shared" si="54"/>
        <v>n/a</v>
      </c>
      <c r="AL80" s="1126" t="str">
        <f t="shared" si="55"/>
        <v>n/a</v>
      </c>
      <c r="AM80" s="1126" t="str">
        <f t="shared" si="56"/>
        <v>n/a</v>
      </c>
      <c r="AN80" s="1126" t="str">
        <f t="shared" si="57"/>
        <v>n/a</v>
      </c>
      <c r="AO80" s="1126" t="str">
        <f t="shared" si="58"/>
        <v>n/a</v>
      </c>
      <c r="AP80" s="1126" t="str">
        <f t="shared" si="59"/>
        <v>n/a</v>
      </c>
      <c r="AQ80" s="1126" t="str">
        <f t="shared" si="60"/>
        <v>n/a</v>
      </c>
      <c r="AR80" s="1126" t="str">
        <f t="shared" si="61"/>
        <v>n/a</v>
      </c>
      <c r="AS80" s="1126" t="str">
        <f t="shared" si="62"/>
        <v>n/a</v>
      </c>
      <c r="AT80" s="1126" t="str">
        <f t="shared" si="63"/>
        <v>n/a</v>
      </c>
      <c r="AU80" s="1127">
        <f t="shared" si="64"/>
        <v>100.8316445427141</v>
      </c>
      <c r="AV80" s="1128">
        <f t="shared" si="65"/>
        <v>142.76475340094819</v>
      </c>
    </row>
    <row r="81" spans="1:48" ht="11.25" customHeight="1" x14ac:dyDescent="0.2">
      <c r="A81" s="477" t="s">
        <v>965</v>
      </c>
      <c r="B81" s="869" t="s">
        <v>966</v>
      </c>
      <c r="C81" s="627">
        <v>0.82</v>
      </c>
      <c r="D81" s="493">
        <v>0.78</v>
      </c>
      <c r="E81" s="632">
        <v>0.72</v>
      </c>
      <c r="F81" s="485">
        <v>0.68</v>
      </c>
      <c r="G81" s="484">
        <v>0.66</v>
      </c>
      <c r="H81" s="484">
        <v>0.62</v>
      </c>
      <c r="I81" s="484">
        <v>0.3</v>
      </c>
      <c r="J81" s="1032"/>
      <c r="K81" s="485">
        <v>0</v>
      </c>
      <c r="L81" s="486">
        <v>0</v>
      </c>
      <c r="M81" s="1032"/>
      <c r="N81" s="499">
        <v>0</v>
      </c>
      <c r="O81" s="488">
        <v>0</v>
      </c>
      <c r="P81" s="488">
        <v>0</v>
      </c>
      <c r="Q81" s="488">
        <v>0</v>
      </c>
      <c r="R81" s="488">
        <v>0</v>
      </c>
      <c r="S81" s="488">
        <v>0</v>
      </c>
      <c r="T81" s="488">
        <v>0</v>
      </c>
      <c r="U81" s="488">
        <v>0</v>
      </c>
      <c r="V81" s="488">
        <v>0</v>
      </c>
      <c r="W81" s="488">
        <v>0.3</v>
      </c>
      <c r="X81" s="488">
        <v>0.3</v>
      </c>
      <c r="Y81" s="488">
        <v>0.3</v>
      </c>
      <c r="Z81" s="630">
        <f t="shared" si="43"/>
        <v>5.4799999999999995</v>
      </c>
      <c r="AA81" s="1125">
        <f t="shared" si="44"/>
        <v>5.12820512820511</v>
      </c>
      <c r="AB81" s="1125">
        <f t="shared" si="45"/>
        <v>8.3333333333333481</v>
      </c>
      <c r="AC81" s="1126">
        <f t="shared" si="46"/>
        <v>5.8823529411764497</v>
      </c>
      <c r="AD81" s="1126">
        <f t="shared" si="47"/>
        <v>3.0303030303030276</v>
      </c>
      <c r="AE81" s="1126">
        <f t="shared" si="48"/>
        <v>6.4516129032258229</v>
      </c>
      <c r="AF81" s="1126">
        <f t="shared" si="49"/>
        <v>106.66666666666669</v>
      </c>
      <c r="AG81" s="1126" t="str">
        <f t="shared" si="50"/>
        <v>n/a</v>
      </c>
      <c r="AH81" s="1126" t="str">
        <f t="shared" si="51"/>
        <v>n/a</v>
      </c>
      <c r="AI81" s="1126" t="str">
        <f t="shared" si="52"/>
        <v>n/a</v>
      </c>
      <c r="AJ81" s="1126" t="str">
        <f t="shared" si="53"/>
        <v>n/a</v>
      </c>
      <c r="AK81" s="1126" t="str">
        <f t="shared" si="54"/>
        <v>n/a</v>
      </c>
      <c r="AL81" s="1126" t="str">
        <f t="shared" si="55"/>
        <v>n/a</v>
      </c>
      <c r="AM81" s="1126" t="str">
        <f t="shared" si="56"/>
        <v>n/a</v>
      </c>
      <c r="AN81" s="1126" t="str">
        <f t="shared" si="57"/>
        <v>n/a</v>
      </c>
      <c r="AO81" s="1126" t="str">
        <f t="shared" si="58"/>
        <v>n/a</v>
      </c>
      <c r="AP81" s="1126" t="str">
        <f t="shared" si="59"/>
        <v>n/a</v>
      </c>
      <c r="AQ81" s="1126" t="str">
        <f t="shared" si="60"/>
        <v>n/a</v>
      </c>
      <c r="AR81" s="1126">
        <f t="shared" si="61"/>
        <v>-100</v>
      </c>
      <c r="AS81" s="1126">
        <f t="shared" si="62"/>
        <v>0</v>
      </c>
      <c r="AT81" s="1126">
        <f t="shared" si="63"/>
        <v>0</v>
      </c>
      <c r="AU81" s="1127">
        <f t="shared" si="64"/>
        <v>3.9436082225456062</v>
      </c>
      <c r="AV81" s="1128">
        <f t="shared" si="65"/>
        <v>51.743309252713907</v>
      </c>
    </row>
    <row r="82" spans="1:48" ht="11.25" customHeight="1" x14ac:dyDescent="0.2">
      <c r="A82" s="494" t="s">
        <v>963</v>
      </c>
      <c r="B82" s="884" t="s">
        <v>964</v>
      </c>
      <c r="C82" s="627">
        <v>2.2599999999999998</v>
      </c>
      <c r="D82" s="493">
        <v>2.0099999999999998</v>
      </c>
      <c r="E82" s="630">
        <v>1.76</v>
      </c>
      <c r="F82" s="627">
        <v>1.6</v>
      </c>
      <c r="G82" s="627">
        <v>1.46</v>
      </c>
      <c r="H82" s="627">
        <v>1.34</v>
      </c>
      <c r="I82" s="627">
        <v>1.1399999999999999</v>
      </c>
      <c r="J82" s="956"/>
      <c r="K82" s="627">
        <v>1.08</v>
      </c>
      <c r="L82" s="492">
        <v>1</v>
      </c>
      <c r="M82" s="956"/>
      <c r="N82" s="497">
        <v>0.8</v>
      </c>
      <c r="O82" s="629">
        <v>1.22</v>
      </c>
      <c r="P82" s="629">
        <v>1.64</v>
      </c>
      <c r="Q82" s="633">
        <v>1.61</v>
      </c>
      <c r="R82" s="633">
        <v>1.57</v>
      </c>
      <c r="S82" s="633">
        <v>1.53</v>
      </c>
      <c r="T82" s="633">
        <v>1.49</v>
      </c>
      <c r="U82" s="633">
        <v>1.45</v>
      </c>
      <c r="V82" s="633">
        <v>1.35</v>
      </c>
      <c r="W82" s="633">
        <v>1.23</v>
      </c>
      <c r="X82" s="633">
        <v>1.1100000000000001</v>
      </c>
      <c r="Y82" s="633">
        <v>0.99</v>
      </c>
      <c r="Z82" s="630">
        <f t="shared" si="43"/>
        <v>29.64</v>
      </c>
      <c r="AA82" s="1125">
        <f t="shared" si="44"/>
        <v>12.437810945273631</v>
      </c>
      <c r="AB82" s="1125">
        <f t="shared" si="45"/>
        <v>14.204545454545435</v>
      </c>
      <c r="AC82" s="1126">
        <f t="shared" si="46"/>
        <v>9.9999999999999858</v>
      </c>
      <c r="AD82" s="1126">
        <f t="shared" si="47"/>
        <v>9.5890410958904262</v>
      </c>
      <c r="AE82" s="1126">
        <f t="shared" si="48"/>
        <v>8.9552238805969964</v>
      </c>
      <c r="AF82" s="1126">
        <f t="shared" si="49"/>
        <v>17.543859649122815</v>
      </c>
      <c r="AG82" s="1126">
        <f t="shared" si="50"/>
        <v>5.5555555555555358</v>
      </c>
      <c r="AH82" s="1126">
        <f t="shared" si="51"/>
        <v>8.0000000000000071</v>
      </c>
      <c r="AI82" s="1126">
        <f t="shared" si="52"/>
        <v>25</v>
      </c>
      <c r="AJ82" s="1126">
        <f t="shared" si="53"/>
        <v>-34.426229508196712</v>
      </c>
      <c r="AK82" s="1126">
        <f t="shared" si="54"/>
        <v>-25.609756097560975</v>
      </c>
      <c r="AL82" s="1126">
        <f t="shared" si="55"/>
        <v>1.8633540372670732</v>
      </c>
      <c r="AM82" s="1126">
        <f t="shared" si="56"/>
        <v>2.5477707006369421</v>
      </c>
      <c r="AN82" s="1126">
        <f t="shared" si="57"/>
        <v>2.6143790849673332</v>
      </c>
      <c r="AO82" s="1126">
        <f t="shared" si="58"/>
        <v>2.6845637583892579</v>
      </c>
      <c r="AP82" s="1126">
        <f t="shared" si="59"/>
        <v>2.7586206896551779</v>
      </c>
      <c r="AQ82" s="1126">
        <f t="shared" si="60"/>
        <v>7.4074074074073959</v>
      </c>
      <c r="AR82" s="1126">
        <f t="shared" si="61"/>
        <v>9.7560975609756184</v>
      </c>
      <c r="AS82" s="1126">
        <f t="shared" si="62"/>
        <v>10.810810810810789</v>
      </c>
      <c r="AT82" s="1126">
        <f t="shared" si="63"/>
        <v>12.121212121212132</v>
      </c>
      <c r="AU82" s="1127">
        <f t="shared" si="64"/>
        <v>5.190713357327442</v>
      </c>
      <c r="AV82" s="1128">
        <f t="shared" si="65"/>
        <v>13.384758807069911</v>
      </c>
    </row>
    <row r="83" spans="1:48" ht="11.25" customHeight="1" x14ac:dyDescent="0.2">
      <c r="A83" s="886" t="s">
        <v>413</v>
      </c>
      <c r="B83" s="884" t="s">
        <v>414</v>
      </c>
      <c r="C83" s="627">
        <v>1.9550000000000001</v>
      </c>
      <c r="D83" s="493">
        <v>1.78</v>
      </c>
      <c r="E83" s="630">
        <v>1.6199999999999999</v>
      </c>
      <c r="F83" s="627">
        <v>1.4650000000000001</v>
      </c>
      <c r="G83" s="627">
        <v>1.33</v>
      </c>
      <c r="H83" s="627">
        <v>1.21</v>
      </c>
      <c r="I83" s="627">
        <v>1.0900000000000001</v>
      </c>
      <c r="J83" s="956" t="s">
        <v>90</v>
      </c>
      <c r="K83" s="627">
        <v>0.96</v>
      </c>
      <c r="L83" s="492">
        <v>0.9</v>
      </c>
      <c r="M83" s="956"/>
      <c r="N83" s="632">
        <v>0.86</v>
      </c>
      <c r="O83" s="633">
        <v>0.82</v>
      </c>
      <c r="P83" s="633">
        <v>0.4</v>
      </c>
      <c r="Q83" s="629">
        <v>0</v>
      </c>
      <c r="R83" s="629">
        <v>0</v>
      </c>
      <c r="S83" s="629">
        <v>0</v>
      </c>
      <c r="T83" s="629">
        <v>0</v>
      </c>
      <c r="U83" s="629">
        <v>0</v>
      </c>
      <c r="V83" s="629">
        <v>0</v>
      </c>
      <c r="W83" s="629">
        <v>0</v>
      </c>
      <c r="X83" s="629">
        <v>0</v>
      </c>
      <c r="Y83" s="629">
        <v>0</v>
      </c>
      <c r="Z83" s="630">
        <f t="shared" si="43"/>
        <v>14.39</v>
      </c>
      <c r="AA83" s="1125">
        <f t="shared" si="44"/>
        <v>9.8314606741572987</v>
      </c>
      <c r="AB83" s="1125">
        <f t="shared" si="45"/>
        <v>9.8765432098765427</v>
      </c>
      <c r="AC83" s="1126">
        <f t="shared" si="46"/>
        <v>10.580204778156975</v>
      </c>
      <c r="AD83" s="1126">
        <f t="shared" si="47"/>
        <v>10.150375939849621</v>
      </c>
      <c r="AE83" s="1126">
        <f t="shared" si="48"/>
        <v>9.9173553719008378</v>
      </c>
      <c r="AF83" s="1126">
        <f t="shared" si="49"/>
        <v>11.009174311926584</v>
      </c>
      <c r="AG83" s="1126">
        <f t="shared" si="50"/>
        <v>13.541666666666675</v>
      </c>
      <c r="AH83" s="1126">
        <f t="shared" si="51"/>
        <v>6.6666666666666652</v>
      </c>
      <c r="AI83" s="1126">
        <f t="shared" si="52"/>
        <v>4.6511627906976827</v>
      </c>
      <c r="AJ83" s="1126">
        <f t="shared" si="53"/>
        <v>4.8780487804878092</v>
      </c>
      <c r="AK83" s="1126">
        <f t="shared" si="54"/>
        <v>104.99999999999999</v>
      </c>
      <c r="AL83" s="1126" t="str">
        <f t="shared" si="55"/>
        <v>n/a</v>
      </c>
      <c r="AM83" s="1126" t="str">
        <f t="shared" si="56"/>
        <v>n/a</v>
      </c>
      <c r="AN83" s="1126" t="str">
        <f t="shared" si="57"/>
        <v>n/a</v>
      </c>
      <c r="AO83" s="1126" t="str">
        <f t="shared" si="58"/>
        <v>n/a</v>
      </c>
      <c r="AP83" s="1126" t="str">
        <f t="shared" si="59"/>
        <v>n/a</v>
      </c>
      <c r="AQ83" s="1126" t="str">
        <f t="shared" si="60"/>
        <v>n/a</v>
      </c>
      <c r="AR83" s="1126" t="str">
        <f t="shared" si="61"/>
        <v>n/a</v>
      </c>
      <c r="AS83" s="1126" t="str">
        <f t="shared" si="62"/>
        <v>n/a</v>
      </c>
      <c r="AT83" s="1126" t="str">
        <f t="shared" si="63"/>
        <v>n/a</v>
      </c>
      <c r="AU83" s="1127">
        <f t="shared" si="64"/>
        <v>17.827514471853338</v>
      </c>
      <c r="AV83" s="1128">
        <f t="shared" si="65"/>
        <v>29.036110805883467</v>
      </c>
    </row>
    <row r="84" spans="1:48" ht="11.25" customHeight="1" x14ac:dyDescent="0.2">
      <c r="A84" s="494" t="s">
        <v>129</v>
      </c>
      <c r="B84" s="884" t="s">
        <v>130</v>
      </c>
      <c r="C84" s="627">
        <v>1.1599999999999999</v>
      </c>
      <c r="D84" s="493">
        <v>1.06</v>
      </c>
      <c r="E84" s="630">
        <v>0.99399999999999999</v>
      </c>
      <c r="F84" s="627">
        <v>0.91400000000000003</v>
      </c>
      <c r="G84" s="627">
        <v>0.874</v>
      </c>
      <c r="H84" s="627">
        <v>0.83</v>
      </c>
      <c r="I84" s="627">
        <v>0.76</v>
      </c>
      <c r="J84" s="956"/>
      <c r="K84" s="627">
        <v>0.63500000000000001</v>
      </c>
      <c r="L84" s="492">
        <v>0.55000000000000004</v>
      </c>
      <c r="M84" s="956"/>
      <c r="N84" s="632">
        <v>0.52</v>
      </c>
      <c r="O84" s="633">
        <v>0.505</v>
      </c>
      <c r="P84" s="629">
        <v>0.5</v>
      </c>
      <c r="Q84" s="633">
        <v>0.47749999999999998</v>
      </c>
      <c r="R84" s="633">
        <v>0.46500000000000002</v>
      </c>
      <c r="S84" s="629">
        <v>0.45</v>
      </c>
      <c r="T84" s="633">
        <v>0.4425</v>
      </c>
      <c r="U84" s="633">
        <v>0.44</v>
      </c>
      <c r="V84" s="633">
        <v>0.43567</v>
      </c>
      <c r="W84" s="629">
        <v>0.43334</v>
      </c>
      <c r="X84" s="633">
        <v>0.42832999999999999</v>
      </c>
      <c r="Y84" s="633">
        <v>0.42665999999999998</v>
      </c>
      <c r="Z84" s="630">
        <f t="shared" si="43"/>
        <v>13.300999999999998</v>
      </c>
      <c r="AA84" s="1125">
        <f t="shared" si="44"/>
        <v>9.4339622641509422</v>
      </c>
      <c r="AB84" s="1125">
        <f t="shared" si="45"/>
        <v>6.6398390342052416</v>
      </c>
      <c r="AC84" s="1126">
        <f t="shared" si="46"/>
        <v>8.7527352297593009</v>
      </c>
      <c r="AD84" s="1126">
        <f t="shared" si="47"/>
        <v>4.5766590389016093</v>
      </c>
      <c r="AE84" s="1126">
        <f t="shared" si="48"/>
        <v>5.3012048192771166</v>
      </c>
      <c r="AF84" s="1126">
        <f t="shared" si="49"/>
        <v>9.210526315789469</v>
      </c>
      <c r="AG84" s="1126">
        <f t="shared" si="50"/>
        <v>19.685039370078748</v>
      </c>
      <c r="AH84" s="1126">
        <f t="shared" si="51"/>
        <v>15.454545454545453</v>
      </c>
      <c r="AI84" s="1126">
        <f t="shared" si="52"/>
        <v>5.7692307692307709</v>
      </c>
      <c r="AJ84" s="1126">
        <f t="shared" si="53"/>
        <v>2.9702970297029729</v>
      </c>
      <c r="AK84" s="1126">
        <f t="shared" si="54"/>
        <v>1.0000000000000009</v>
      </c>
      <c r="AL84" s="1126">
        <f t="shared" si="55"/>
        <v>4.7120418848167533</v>
      </c>
      <c r="AM84" s="1126">
        <f t="shared" si="56"/>
        <v>2.6881720430107503</v>
      </c>
      <c r="AN84" s="1126">
        <f t="shared" si="57"/>
        <v>3.3333333333333437</v>
      </c>
      <c r="AO84" s="1126">
        <f t="shared" si="58"/>
        <v>1.6949152542372836</v>
      </c>
      <c r="AP84" s="1126">
        <f t="shared" si="59"/>
        <v>0.56818181818181213</v>
      </c>
      <c r="AQ84" s="1126">
        <f t="shared" si="60"/>
        <v>0.9938715082516536</v>
      </c>
      <c r="AR84" s="1126">
        <f t="shared" si="61"/>
        <v>0.53768403563021483</v>
      </c>
      <c r="AS84" s="1126">
        <f t="shared" si="62"/>
        <v>1.1696589078514341</v>
      </c>
      <c r="AT84" s="1126">
        <f t="shared" si="63"/>
        <v>0.39141236581821115</v>
      </c>
      <c r="AU84" s="1127">
        <f t="shared" si="64"/>
        <v>5.2441655238386549</v>
      </c>
      <c r="AV84" s="1128">
        <f t="shared" si="65"/>
        <v>5.1785962880056386</v>
      </c>
    </row>
    <row r="85" spans="1:48" ht="11.25" customHeight="1" x14ac:dyDescent="0.2">
      <c r="A85" s="498" t="s">
        <v>909</v>
      </c>
      <c r="B85" s="869" t="s">
        <v>910</v>
      </c>
      <c r="C85" s="627">
        <v>1.6</v>
      </c>
      <c r="D85" s="493">
        <v>1.44</v>
      </c>
      <c r="E85" s="630">
        <v>1.31</v>
      </c>
      <c r="F85" s="627">
        <v>1.19</v>
      </c>
      <c r="G85" s="627">
        <v>1.1000000000000001</v>
      </c>
      <c r="H85" s="627">
        <v>0.98</v>
      </c>
      <c r="I85" s="627">
        <v>0.86</v>
      </c>
      <c r="J85" s="956"/>
      <c r="K85" s="627">
        <v>0.78</v>
      </c>
      <c r="L85" s="631">
        <v>0.72</v>
      </c>
      <c r="M85" s="956"/>
      <c r="N85" s="497">
        <v>0.72</v>
      </c>
      <c r="O85" s="629">
        <v>0.72</v>
      </c>
      <c r="P85" s="633">
        <v>0.72</v>
      </c>
      <c r="Q85" s="633">
        <v>0.6</v>
      </c>
      <c r="R85" s="633">
        <v>0.54</v>
      </c>
      <c r="S85" s="633">
        <v>0.43511999999999995</v>
      </c>
      <c r="T85" s="633">
        <v>0.36763000000000001</v>
      </c>
      <c r="U85" s="633">
        <v>0.31509999999999999</v>
      </c>
      <c r="V85" s="629">
        <v>0.28008</v>
      </c>
      <c r="W85" s="629">
        <v>0.28008</v>
      </c>
      <c r="X85" s="633">
        <v>0.27571000000000001</v>
      </c>
      <c r="Y85" s="629">
        <v>0.2626</v>
      </c>
      <c r="Z85" s="630">
        <f t="shared" si="43"/>
        <v>15.496320000000001</v>
      </c>
      <c r="AA85" s="1125">
        <f t="shared" si="44"/>
        <v>11.111111111111116</v>
      </c>
      <c r="AB85" s="1125">
        <f t="shared" si="45"/>
        <v>9.9236641221373887</v>
      </c>
      <c r="AC85" s="1126">
        <f t="shared" si="46"/>
        <v>10.084033613445387</v>
      </c>
      <c r="AD85" s="1126">
        <f t="shared" si="47"/>
        <v>8.1818181818181799</v>
      </c>
      <c r="AE85" s="1126">
        <f t="shared" si="48"/>
        <v>12.244897959183687</v>
      </c>
      <c r="AF85" s="1126">
        <f t="shared" si="49"/>
        <v>13.953488372093027</v>
      </c>
      <c r="AG85" s="1126">
        <f t="shared" si="50"/>
        <v>10.256410256410241</v>
      </c>
      <c r="AH85" s="1126">
        <f t="shared" si="51"/>
        <v>8.3333333333333481</v>
      </c>
      <c r="AI85" s="1126">
        <f t="shared" si="52"/>
        <v>0</v>
      </c>
      <c r="AJ85" s="1126">
        <f t="shared" si="53"/>
        <v>0</v>
      </c>
      <c r="AK85" s="1126">
        <f t="shared" si="54"/>
        <v>0</v>
      </c>
      <c r="AL85" s="1126">
        <f t="shared" si="55"/>
        <v>19.999999999999996</v>
      </c>
      <c r="AM85" s="1126">
        <f t="shared" si="56"/>
        <v>11.111111111111093</v>
      </c>
      <c r="AN85" s="1126">
        <f t="shared" si="57"/>
        <v>24.10369553226699</v>
      </c>
      <c r="AO85" s="1126">
        <f t="shared" si="58"/>
        <v>18.358131817316313</v>
      </c>
      <c r="AP85" s="1126">
        <f t="shared" si="59"/>
        <v>16.67089812757856</v>
      </c>
      <c r="AQ85" s="1126">
        <f t="shared" si="60"/>
        <v>12.503570408454735</v>
      </c>
      <c r="AR85" s="1126">
        <f t="shared" si="61"/>
        <v>0</v>
      </c>
      <c r="AS85" s="1126">
        <f t="shared" si="62"/>
        <v>1.5849987305502022</v>
      </c>
      <c r="AT85" s="1126">
        <f t="shared" si="63"/>
        <v>4.9923838537699883</v>
      </c>
      <c r="AU85" s="1127">
        <f t="shared" si="64"/>
        <v>9.6706773265290131</v>
      </c>
      <c r="AV85" s="1128">
        <f t="shared" si="65"/>
        <v>7.0433309629613587</v>
      </c>
    </row>
    <row r="86" spans="1:48" ht="11.25" customHeight="1" x14ac:dyDescent="0.2">
      <c r="A86" s="500" t="s">
        <v>451</v>
      </c>
      <c r="B86" s="501" t="s">
        <v>452</v>
      </c>
      <c r="C86" s="627">
        <v>1.6</v>
      </c>
      <c r="D86" s="493">
        <v>1.56</v>
      </c>
      <c r="E86" s="504">
        <v>1.52</v>
      </c>
      <c r="F86" s="507">
        <v>1.4</v>
      </c>
      <c r="G86" s="507">
        <v>1.1599999999999999</v>
      </c>
      <c r="H86" s="507">
        <v>1.08</v>
      </c>
      <c r="I86" s="507">
        <v>1</v>
      </c>
      <c r="J86" s="1053"/>
      <c r="K86" s="507">
        <v>0.96</v>
      </c>
      <c r="L86" s="503">
        <v>0.92</v>
      </c>
      <c r="M86" s="1053"/>
      <c r="N86" s="504">
        <v>0.84</v>
      </c>
      <c r="O86" s="509">
        <v>0.8</v>
      </c>
      <c r="P86" s="509">
        <v>0.74</v>
      </c>
      <c r="Q86" s="509">
        <v>0.66</v>
      </c>
      <c r="R86" s="510">
        <v>0.6</v>
      </c>
      <c r="S86" s="509">
        <v>0.57499999999999996</v>
      </c>
      <c r="T86" s="509">
        <v>0.44500000000000001</v>
      </c>
      <c r="U86" s="509">
        <v>7.0000000000000007E-2</v>
      </c>
      <c r="V86" s="510">
        <v>0</v>
      </c>
      <c r="W86" s="510">
        <v>0</v>
      </c>
      <c r="X86" s="510">
        <v>0</v>
      </c>
      <c r="Y86" s="510">
        <v>0</v>
      </c>
      <c r="Z86" s="630">
        <f t="shared" si="43"/>
        <v>15.930000000000001</v>
      </c>
      <c r="AA86" s="1125">
        <f t="shared" si="44"/>
        <v>2.5641025641025772</v>
      </c>
      <c r="AB86" s="1125">
        <f t="shared" si="45"/>
        <v>2.6315789473684292</v>
      </c>
      <c r="AC86" s="1126">
        <f t="shared" si="46"/>
        <v>8.5714285714285854</v>
      </c>
      <c r="AD86" s="1126">
        <f t="shared" si="47"/>
        <v>20.68965517241379</v>
      </c>
      <c r="AE86" s="1126">
        <f t="shared" si="48"/>
        <v>7.4074074074073959</v>
      </c>
      <c r="AF86" s="1126">
        <f t="shared" si="49"/>
        <v>8.0000000000000071</v>
      </c>
      <c r="AG86" s="1126">
        <f t="shared" si="50"/>
        <v>4.1666666666666741</v>
      </c>
      <c r="AH86" s="1126">
        <f t="shared" si="51"/>
        <v>4.3478260869565188</v>
      </c>
      <c r="AI86" s="1126">
        <f t="shared" si="52"/>
        <v>9.5238095238095344</v>
      </c>
      <c r="AJ86" s="1126">
        <f t="shared" si="53"/>
        <v>4.9999999999999822</v>
      </c>
      <c r="AK86" s="1126">
        <f t="shared" si="54"/>
        <v>8.1081081081081141</v>
      </c>
      <c r="AL86" s="1126">
        <f t="shared" si="55"/>
        <v>12.12121212121211</v>
      </c>
      <c r="AM86" s="1126">
        <f t="shared" si="56"/>
        <v>10.000000000000009</v>
      </c>
      <c r="AN86" s="1126">
        <f t="shared" si="57"/>
        <v>4.3478260869565188</v>
      </c>
      <c r="AO86" s="1126">
        <f t="shared" si="58"/>
        <v>29.213483146067396</v>
      </c>
      <c r="AP86" s="1126">
        <f t="shared" si="59"/>
        <v>535.71428571428567</v>
      </c>
      <c r="AQ86" s="1126" t="str">
        <f t="shared" si="60"/>
        <v>n/a</v>
      </c>
      <c r="AR86" s="1126" t="str">
        <f t="shared" si="61"/>
        <v>n/a</v>
      </c>
      <c r="AS86" s="1126" t="str">
        <f t="shared" si="62"/>
        <v>n/a</v>
      </c>
      <c r="AT86" s="1126" t="str">
        <f t="shared" si="63"/>
        <v>n/a</v>
      </c>
      <c r="AU86" s="1127">
        <f t="shared" si="64"/>
        <v>42.025461882298956</v>
      </c>
      <c r="AV86" s="1128">
        <f t="shared" si="65"/>
        <v>131.83384227857658</v>
      </c>
    </row>
    <row r="87" spans="1:48" ht="11.25" customHeight="1" x14ac:dyDescent="0.2">
      <c r="A87" s="494" t="s">
        <v>888</v>
      </c>
      <c r="B87" s="884" t="s">
        <v>889</v>
      </c>
      <c r="C87" s="627">
        <v>1.22</v>
      </c>
      <c r="D87" s="493">
        <v>1.1399999999999999</v>
      </c>
      <c r="E87" s="632">
        <v>1.06</v>
      </c>
      <c r="F87" s="627">
        <v>0.98</v>
      </c>
      <c r="G87" s="627">
        <v>0.9</v>
      </c>
      <c r="H87" s="627">
        <v>0.82</v>
      </c>
      <c r="I87" s="627">
        <v>0.69499999999999995</v>
      </c>
      <c r="J87" s="956"/>
      <c r="K87" s="627">
        <v>0.61499999999999999</v>
      </c>
      <c r="L87" s="492">
        <v>0.5</v>
      </c>
      <c r="M87" s="956"/>
      <c r="N87" s="497">
        <v>0.4</v>
      </c>
      <c r="O87" s="629">
        <v>0.4</v>
      </c>
      <c r="P87" s="629">
        <v>1.45</v>
      </c>
      <c r="Q87" s="633">
        <v>2.1875</v>
      </c>
      <c r="R87" s="633">
        <v>0.35</v>
      </c>
      <c r="S87" s="629">
        <v>0</v>
      </c>
      <c r="T87" s="629">
        <v>0</v>
      </c>
      <c r="U87" s="629">
        <v>0</v>
      </c>
      <c r="V87" s="629">
        <v>0</v>
      </c>
      <c r="W87" s="629">
        <v>0</v>
      </c>
      <c r="X87" s="629">
        <v>0</v>
      </c>
      <c r="Y87" s="629">
        <v>0</v>
      </c>
      <c r="Z87" s="630">
        <f t="shared" si="43"/>
        <v>12.717500000000001</v>
      </c>
      <c r="AA87" s="1125">
        <f t="shared" si="44"/>
        <v>7.0175438596491224</v>
      </c>
      <c r="AB87" s="1125">
        <f t="shared" si="45"/>
        <v>7.5471698113207308</v>
      </c>
      <c r="AC87" s="1126">
        <f t="shared" si="46"/>
        <v>8.163265306122458</v>
      </c>
      <c r="AD87" s="1126">
        <f t="shared" si="47"/>
        <v>8.8888888888888786</v>
      </c>
      <c r="AE87" s="1126">
        <f t="shared" si="48"/>
        <v>9.7560975609756184</v>
      </c>
      <c r="AF87" s="1126">
        <f t="shared" si="49"/>
        <v>17.985611510791365</v>
      </c>
      <c r="AG87" s="1126">
        <f t="shared" si="50"/>
        <v>13.008130081300816</v>
      </c>
      <c r="AH87" s="1126">
        <f t="shared" si="51"/>
        <v>23</v>
      </c>
      <c r="AI87" s="1126">
        <f t="shared" si="52"/>
        <v>25</v>
      </c>
      <c r="AJ87" s="1126">
        <f t="shared" si="53"/>
        <v>0</v>
      </c>
      <c r="AK87" s="1126">
        <f t="shared" si="54"/>
        <v>-72.41379310344827</v>
      </c>
      <c r="AL87" s="1126">
        <f t="shared" si="55"/>
        <v>-33.714285714285722</v>
      </c>
      <c r="AM87" s="1126">
        <f t="shared" si="56"/>
        <v>525</v>
      </c>
      <c r="AN87" s="1126" t="str">
        <f t="shared" si="57"/>
        <v>n/a</v>
      </c>
      <c r="AO87" s="1126" t="str">
        <f t="shared" si="58"/>
        <v>n/a</v>
      </c>
      <c r="AP87" s="1126" t="str">
        <f t="shared" si="59"/>
        <v>n/a</v>
      </c>
      <c r="AQ87" s="1126" t="str">
        <f t="shared" si="60"/>
        <v>n/a</v>
      </c>
      <c r="AR87" s="1126" t="str">
        <f t="shared" si="61"/>
        <v>n/a</v>
      </c>
      <c r="AS87" s="1126" t="str">
        <f t="shared" si="62"/>
        <v>n/a</v>
      </c>
      <c r="AT87" s="1126" t="str">
        <f t="shared" si="63"/>
        <v>n/a</v>
      </c>
      <c r="AU87" s="1127">
        <f t="shared" si="64"/>
        <v>41.479894477024231</v>
      </c>
      <c r="AV87" s="1128">
        <f t="shared" si="65"/>
        <v>147.65714260477893</v>
      </c>
    </row>
    <row r="88" spans="1:48" ht="11.25" customHeight="1" x14ac:dyDescent="0.2">
      <c r="A88" s="494" t="s">
        <v>987</v>
      </c>
      <c r="B88" s="884" t="s">
        <v>988</v>
      </c>
      <c r="C88" s="627">
        <v>0.64</v>
      </c>
      <c r="D88" s="493">
        <v>0.62</v>
      </c>
      <c r="E88" s="632">
        <v>0.55000000000000004</v>
      </c>
      <c r="F88" s="627">
        <v>0.51</v>
      </c>
      <c r="G88" s="496">
        <v>0.48</v>
      </c>
      <c r="H88" s="627">
        <v>0.45</v>
      </c>
      <c r="I88" s="627">
        <v>0.42</v>
      </c>
      <c r="J88" s="956"/>
      <c r="K88" s="496">
        <v>0.4</v>
      </c>
      <c r="L88" s="492">
        <v>0.34</v>
      </c>
      <c r="M88" s="956"/>
      <c r="N88" s="497">
        <v>0.32</v>
      </c>
      <c r="O88" s="629">
        <v>0.48</v>
      </c>
      <c r="P88" s="633">
        <v>0.62</v>
      </c>
      <c r="Q88" s="633">
        <v>0.54500000000000004</v>
      </c>
      <c r="R88" s="633">
        <v>0.48499999999999999</v>
      </c>
      <c r="S88" s="633">
        <v>0.42</v>
      </c>
      <c r="T88" s="629">
        <v>0.4</v>
      </c>
      <c r="U88" s="629">
        <v>0.4</v>
      </c>
      <c r="V88" s="629">
        <v>0.4</v>
      </c>
      <c r="W88" s="629">
        <v>0.4</v>
      </c>
      <c r="X88" s="633">
        <v>0.39500000000000002</v>
      </c>
      <c r="Y88" s="633">
        <v>0.375</v>
      </c>
      <c r="Z88" s="630">
        <f t="shared" si="43"/>
        <v>9.6500000000000021</v>
      </c>
      <c r="AA88" s="1125">
        <f t="shared" si="44"/>
        <v>3.2258064516129004</v>
      </c>
      <c r="AB88" s="1125">
        <f t="shared" si="45"/>
        <v>12.72727272727272</v>
      </c>
      <c r="AC88" s="1126">
        <f t="shared" si="46"/>
        <v>7.8431372549019773</v>
      </c>
      <c r="AD88" s="1126">
        <f t="shared" si="47"/>
        <v>6.25</v>
      </c>
      <c r="AE88" s="1126">
        <f t="shared" si="48"/>
        <v>6.6666666666666652</v>
      </c>
      <c r="AF88" s="1126">
        <f t="shared" si="49"/>
        <v>7.1428571428571397</v>
      </c>
      <c r="AG88" s="1126">
        <f t="shared" si="50"/>
        <v>4.9999999999999822</v>
      </c>
      <c r="AH88" s="1126">
        <f t="shared" si="51"/>
        <v>17.647058823529417</v>
      </c>
      <c r="AI88" s="1126">
        <f t="shared" si="52"/>
        <v>6.25</v>
      </c>
      <c r="AJ88" s="1126">
        <f t="shared" si="53"/>
        <v>-33.333333333333329</v>
      </c>
      <c r="AK88" s="1126">
        <f t="shared" si="54"/>
        <v>-22.580645161290324</v>
      </c>
      <c r="AL88" s="1126">
        <f t="shared" si="55"/>
        <v>13.761467889908241</v>
      </c>
      <c r="AM88" s="1126">
        <f t="shared" si="56"/>
        <v>12.371134020618557</v>
      </c>
      <c r="AN88" s="1126">
        <f t="shared" si="57"/>
        <v>15.476190476190489</v>
      </c>
      <c r="AO88" s="1126">
        <f t="shared" si="58"/>
        <v>4.9999999999999822</v>
      </c>
      <c r="AP88" s="1126">
        <f t="shared" si="59"/>
        <v>0</v>
      </c>
      <c r="AQ88" s="1126">
        <f t="shared" si="60"/>
        <v>0</v>
      </c>
      <c r="AR88" s="1126">
        <f t="shared" si="61"/>
        <v>0</v>
      </c>
      <c r="AS88" s="1126">
        <f t="shared" si="62"/>
        <v>1.2658227848101333</v>
      </c>
      <c r="AT88" s="1126">
        <f t="shared" si="63"/>
        <v>5.3333333333333455</v>
      </c>
      <c r="AU88" s="1127">
        <f t="shared" si="64"/>
        <v>3.5023384538538949</v>
      </c>
      <c r="AV88" s="1128">
        <f t="shared" si="65"/>
        <v>12.045012007670136</v>
      </c>
    </row>
    <row r="89" spans="1:48" ht="11.25" customHeight="1" x14ac:dyDescent="0.2">
      <c r="A89" s="494" t="s">
        <v>996</v>
      </c>
      <c r="B89" s="884" t="s">
        <v>997</v>
      </c>
      <c r="C89" s="627">
        <v>8.2200000000000006</v>
      </c>
      <c r="D89" s="493">
        <v>6.84</v>
      </c>
      <c r="E89" s="632">
        <v>5.68</v>
      </c>
      <c r="F89" s="627">
        <v>4.3600000000000003</v>
      </c>
      <c r="G89" s="627">
        <v>3.64</v>
      </c>
      <c r="H89" s="627">
        <v>2.92</v>
      </c>
      <c r="I89" s="627">
        <v>1.94</v>
      </c>
      <c r="J89" s="956"/>
      <c r="K89" s="627">
        <v>1.76</v>
      </c>
      <c r="L89" s="631">
        <v>1.68</v>
      </c>
      <c r="M89" s="956"/>
      <c r="N89" s="497">
        <v>1.68</v>
      </c>
      <c r="O89" s="633">
        <v>1.68</v>
      </c>
      <c r="P89" s="633">
        <v>1.6</v>
      </c>
      <c r="Q89" s="633">
        <v>1.4</v>
      </c>
      <c r="R89" s="633">
        <v>1.2</v>
      </c>
      <c r="S89" s="633">
        <v>1</v>
      </c>
      <c r="T89" s="633">
        <v>0.77</v>
      </c>
      <c r="U89" s="629">
        <v>0.68</v>
      </c>
      <c r="V89" s="629">
        <v>0.68</v>
      </c>
      <c r="W89" s="633">
        <v>0.68</v>
      </c>
      <c r="X89" s="629">
        <v>0.56000000000000005</v>
      </c>
      <c r="Y89" s="629">
        <v>0.56000000000000005</v>
      </c>
      <c r="Z89" s="630">
        <f t="shared" si="43"/>
        <v>49.530000000000008</v>
      </c>
      <c r="AA89" s="1125">
        <f t="shared" si="44"/>
        <v>20.175438596491247</v>
      </c>
      <c r="AB89" s="1125">
        <f t="shared" si="45"/>
        <v>20.422535211267601</v>
      </c>
      <c r="AC89" s="1126">
        <f t="shared" si="46"/>
        <v>30.275229357798139</v>
      </c>
      <c r="AD89" s="1126">
        <f t="shared" si="47"/>
        <v>19.780219780219777</v>
      </c>
      <c r="AE89" s="1126">
        <f t="shared" si="48"/>
        <v>24.657534246575352</v>
      </c>
      <c r="AF89" s="1126">
        <f t="shared" si="49"/>
        <v>50.515463917525771</v>
      </c>
      <c r="AG89" s="1126">
        <f t="shared" si="50"/>
        <v>10.22727272727273</v>
      </c>
      <c r="AH89" s="1126">
        <f t="shared" si="51"/>
        <v>4.7619047619047672</v>
      </c>
      <c r="AI89" s="1126">
        <f t="shared" si="52"/>
        <v>0</v>
      </c>
      <c r="AJ89" s="1126">
        <f t="shared" si="53"/>
        <v>0</v>
      </c>
      <c r="AK89" s="1126">
        <f t="shared" si="54"/>
        <v>4.9999999999999822</v>
      </c>
      <c r="AL89" s="1126">
        <f t="shared" si="55"/>
        <v>14.285714285714302</v>
      </c>
      <c r="AM89" s="1126">
        <f t="shared" si="56"/>
        <v>16.666666666666675</v>
      </c>
      <c r="AN89" s="1126">
        <f t="shared" si="57"/>
        <v>19.999999999999996</v>
      </c>
      <c r="AO89" s="1126">
        <f t="shared" si="58"/>
        <v>29.870129870129869</v>
      </c>
      <c r="AP89" s="1126">
        <f t="shared" si="59"/>
        <v>13.235294117647056</v>
      </c>
      <c r="AQ89" s="1126">
        <f t="shared" si="60"/>
        <v>0</v>
      </c>
      <c r="AR89" s="1126">
        <f t="shared" si="61"/>
        <v>0</v>
      </c>
      <c r="AS89" s="1126">
        <f t="shared" si="62"/>
        <v>21.42857142857142</v>
      </c>
      <c r="AT89" s="1126">
        <f t="shared" si="63"/>
        <v>0</v>
      </c>
      <c r="AU89" s="1127">
        <f t="shared" si="64"/>
        <v>15.065098748389236</v>
      </c>
      <c r="AV89" s="1128">
        <f t="shared" si="65"/>
        <v>13.205562136195697</v>
      </c>
    </row>
    <row r="90" spans="1:48" ht="11.25" customHeight="1" x14ac:dyDescent="0.2">
      <c r="A90" s="535" t="s">
        <v>4204</v>
      </c>
      <c r="B90" s="869" t="s">
        <v>1958</v>
      </c>
      <c r="C90" s="627">
        <v>0.66</v>
      </c>
      <c r="D90" s="493">
        <v>0.54</v>
      </c>
      <c r="E90" s="652">
        <v>0.39</v>
      </c>
      <c r="F90" s="653">
        <v>0.25</v>
      </c>
      <c r="G90" s="653">
        <v>0.2</v>
      </c>
      <c r="H90" s="653">
        <v>0.12</v>
      </c>
      <c r="I90" s="1082">
        <v>0.04</v>
      </c>
      <c r="J90" s="1004"/>
      <c r="K90" s="1082">
        <v>0.04</v>
      </c>
      <c r="L90" s="1090">
        <v>0.04</v>
      </c>
      <c r="M90" s="1004"/>
      <c r="N90" s="1090">
        <v>0.04</v>
      </c>
      <c r="O90" s="1095">
        <v>0.04</v>
      </c>
      <c r="P90" s="1094">
        <v>2.88</v>
      </c>
      <c r="Q90" s="1094">
        <v>2.4</v>
      </c>
      <c r="R90" s="1094">
        <v>2.12</v>
      </c>
      <c r="S90" s="1094">
        <v>1.9</v>
      </c>
      <c r="T90" s="1094">
        <v>1.7</v>
      </c>
      <c r="U90" s="1094">
        <v>1.44</v>
      </c>
      <c r="V90" s="1094">
        <v>1.22</v>
      </c>
      <c r="W90" s="1094">
        <v>1.1399999999999999</v>
      </c>
      <c r="X90" s="1094">
        <v>1.03</v>
      </c>
      <c r="Y90" s="1094">
        <v>0.92500000000000004</v>
      </c>
      <c r="Z90" s="630">
        <f t="shared" si="43"/>
        <v>19.115000000000002</v>
      </c>
      <c r="AA90" s="1125">
        <f t="shared" si="44"/>
        <v>22.222222222222211</v>
      </c>
      <c r="AB90" s="1125">
        <f t="shared" si="45"/>
        <v>38.46153846153846</v>
      </c>
      <c r="AC90" s="1126">
        <f t="shared" si="46"/>
        <v>56.000000000000007</v>
      </c>
      <c r="AD90" s="1126">
        <f t="shared" si="47"/>
        <v>25</v>
      </c>
      <c r="AE90" s="1126">
        <f t="shared" si="48"/>
        <v>66.666666666666671</v>
      </c>
      <c r="AF90" s="1126">
        <f t="shared" si="49"/>
        <v>200</v>
      </c>
      <c r="AG90" s="1126">
        <f t="shared" si="50"/>
        <v>0</v>
      </c>
      <c r="AH90" s="1126">
        <f t="shared" si="51"/>
        <v>0</v>
      </c>
      <c r="AI90" s="1126">
        <f t="shared" si="52"/>
        <v>0</v>
      </c>
      <c r="AJ90" s="1126">
        <f t="shared" si="53"/>
        <v>0</v>
      </c>
      <c r="AK90" s="1126">
        <f t="shared" si="54"/>
        <v>-98.611111111111114</v>
      </c>
      <c r="AL90" s="1126">
        <f t="shared" si="55"/>
        <v>19.999999999999996</v>
      </c>
      <c r="AM90" s="1126">
        <f t="shared" si="56"/>
        <v>13.207547169811317</v>
      </c>
      <c r="AN90" s="1126">
        <f t="shared" si="57"/>
        <v>11.578947368421066</v>
      </c>
      <c r="AO90" s="1126">
        <f t="shared" si="58"/>
        <v>11.764705882352944</v>
      </c>
      <c r="AP90" s="1126">
        <f t="shared" si="59"/>
        <v>18.055555555555557</v>
      </c>
      <c r="AQ90" s="1126">
        <f t="shared" si="60"/>
        <v>18.032786885245898</v>
      </c>
      <c r="AR90" s="1126">
        <f t="shared" si="61"/>
        <v>7.0175438596491224</v>
      </c>
      <c r="AS90" s="1126">
        <f t="shared" si="62"/>
        <v>10.679611650485432</v>
      </c>
      <c r="AT90" s="1126">
        <f t="shared" si="63"/>
        <v>11.351351351351347</v>
      </c>
      <c r="AU90" s="1127">
        <f t="shared" si="64"/>
        <v>21.571368298109444</v>
      </c>
      <c r="AV90" s="1128">
        <f t="shared" si="65"/>
        <v>52.508892228279443</v>
      </c>
    </row>
    <row r="91" spans="1:48" ht="11.25" customHeight="1" x14ac:dyDescent="0.2">
      <c r="A91" s="634" t="s">
        <v>999</v>
      </c>
      <c r="B91" s="501" t="s">
        <v>1000</v>
      </c>
      <c r="C91" s="627">
        <v>0.96</v>
      </c>
      <c r="D91" s="493">
        <v>0.76</v>
      </c>
      <c r="E91" s="511">
        <v>0.68</v>
      </c>
      <c r="F91" s="627">
        <v>0.6</v>
      </c>
      <c r="G91" s="627">
        <v>0.52</v>
      </c>
      <c r="H91" s="627">
        <v>0.43</v>
      </c>
      <c r="I91" s="627">
        <v>0.39</v>
      </c>
      <c r="J91" s="956"/>
      <c r="K91" s="627">
        <v>0.36</v>
      </c>
      <c r="L91" s="631">
        <v>0</v>
      </c>
      <c r="M91" s="956"/>
      <c r="N91" s="497">
        <v>0</v>
      </c>
      <c r="O91" s="629">
        <v>0</v>
      </c>
      <c r="P91" s="629">
        <v>0</v>
      </c>
      <c r="Q91" s="629">
        <v>0</v>
      </c>
      <c r="R91" s="629">
        <v>0</v>
      </c>
      <c r="S91" s="629">
        <v>0</v>
      </c>
      <c r="T91" s="629">
        <v>0</v>
      </c>
      <c r="U91" s="629">
        <v>0</v>
      </c>
      <c r="V91" s="629">
        <v>0</v>
      </c>
      <c r="W91" s="629">
        <v>0</v>
      </c>
      <c r="X91" s="629">
        <v>0</v>
      </c>
      <c r="Y91" s="629">
        <v>0</v>
      </c>
      <c r="Z91" s="630">
        <f t="shared" si="43"/>
        <v>4.7</v>
      </c>
      <c r="AA91" s="1125">
        <f t="shared" si="44"/>
        <v>26.315789473684205</v>
      </c>
      <c r="AB91" s="1125">
        <f t="shared" si="45"/>
        <v>11.764705882352944</v>
      </c>
      <c r="AC91" s="1126">
        <f t="shared" si="46"/>
        <v>13.333333333333353</v>
      </c>
      <c r="AD91" s="1126">
        <f t="shared" si="47"/>
        <v>15.384615384615374</v>
      </c>
      <c r="AE91" s="1126">
        <f t="shared" si="48"/>
        <v>20.930232558139551</v>
      </c>
      <c r="AF91" s="1126">
        <f t="shared" si="49"/>
        <v>10.256410256410241</v>
      </c>
      <c r="AG91" s="1126">
        <f t="shared" si="50"/>
        <v>8.3333333333333481</v>
      </c>
      <c r="AH91" s="1126" t="str">
        <f t="shared" si="51"/>
        <v>n/a</v>
      </c>
      <c r="AI91" s="1126" t="str">
        <f t="shared" si="52"/>
        <v>n/a</v>
      </c>
      <c r="AJ91" s="1126" t="str">
        <f t="shared" si="53"/>
        <v>n/a</v>
      </c>
      <c r="AK91" s="1126" t="str">
        <f t="shared" si="54"/>
        <v>n/a</v>
      </c>
      <c r="AL91" s="1126" t="str">
        <f t="shared" si="55"/>
        <v>n/a</v>
      </c>
      <c r="AM91" s="1126" t="str">
        <f t="shared" si="56"/>
        <v>n/a</v>
      </c>
      <c r="AN91" s="1126" t="str">
        <f t="shared" si="57"/>
        <v>n/a</v>
      </c>
      <c r="AO91" s="1126" t="str">
        <f t="shared" si="58"/>
        <v>n/a</v>
      </c>
      <c r="AP91" s="1126" t="str">
        <f t="shared" si="59"/>
        <v>n/a</v>
      </c>
      <c r="AQ91" s="1126" t="str">
        <f t="shared" si="60"/>
        <v>n/a</v>
      </c>
      <c r="AR91" s="1126" t="str">
        <f t="shared" si="61"/>
        <v>n/a</v>
      </c>
      <c r="AS91" s="1126" t="str">
        <f t="shared" si="62"/>
        <v>n/a</v>
      </c>
      <c r="AT91" s="1126" t="str">
        <f t="shared" si="63"/>
        <v>n/a</v>
      </c>
      <c r="AU91" s="1127">
        <f t="shared" si="64"/>
        <v>15.188345745981289</v>
      </c>
      <c r="AV91" s="1128">
        <f t="shared" si="65"/>
        <v>6.3679582503032623</v>
      </c>
    </row>
    <row r="92" spans="1:48" ht="11.25" customHeight="1" x14ac:dyDescent="0.2">
      <c r="A92" s="494" t="s">
        <v>1014</v>
      </c>
      <c r="B92" s="884" t="s">
        <v>1015</v>
      </c>
      <c r="C92" s="627">
        <v>0.64</v>
      </c>
      <c r="D92" s="493">
        <v>0.6</v>
      </c>
      <c r="E92" s="630">
        <v>0.56000000000000005</v>
      </c>
      <c r="F92" s="627">
        <v>0.52</v>
      </c>
      <c r="G92" s="627">
        <v>0.47332999999999997</v>
      </c>
      <c r="H92" s="627">
        <v>0.42668</v>
      </c>
      <c r="I92" s="627">
        <v>0.39034999999999997</v>
      </c>
      <c r="J92" s="956"/>
      <c r="K92" s="627">
        <v>0.33580999999999994</v>
      </c>
      <c r="L92" s="631">
        <v>0.29871999999999999</v>
      </c>
      <c r="M92" s="956"/>
      <c r="N92" s="527">
        <v>0.29871999999999999</v>
      </c>
      <c r="O92" s="527">
        <v>0.29871999999999999</v>
      </c>
      <c r="P92" s="633">
        <v>0.29298000000000002</v>
      </c>
      <c r="Q92" s="633">
        <v>0.2681</v>
      </c>
      <c r="R92" s="633">
        <v>0.22214</v>
      </c>
      <c r="S92" s="629">
        <v>0.15065000000000001</v>
      </c>
      <c r="T92" s="629">
        <v>0.16170999999999999</v>
      </c>
      <c r="U92" s="633">
        <v>0.17359999999999998</v>
      </c>
      <c r="V92" s="629">
        <v>0.17019999999999999</v>
      </c>
      <c r="W92" s="629">
        <v>0.17019999999999999</v>
      </c>
      <c r="X92" s="633">
        <v>0.16764999999999999</v>
      </c>
      <c r="Y92" s="629">
        <v>0.1668</v>
      </c>
      <c r="Z92" s="630">
        <f t="shared" si="43"/>
        <v>6.7863600000000019</v>
      </c>
      <c r="AA92" s="1125">
        <f t="shared" si="44"/>
        <v>6.6666666666666652</v>
      </c>
      <c r="AB92" s="1125">
        <f t="shared" si="45"/>
        <v>7.1428571428571397</v>
      </c>
      <c r="AC92" s="1126">
        <f t="shared" si="46"/>
        <v>7.6923076923077094</v>
      </c>
      <c r="AD92" s="1126">
        <f t="shared" si="47"/>
        <v>9.8599285910464296</v>
      </c>
      <c r="AE92" s="1126">
        <f t="shared" si="48"/>
        <v>10.933252085872303</v>
      </c>
      <c r="AF92" s="1126">
        <f t="shared" si="49"/>
        <v>9.3070321506340647</v>
      </c>
      <c r="AG92" s="1126">
        <f t="shared" si="50"/>
        <v>16.241326940829648</v>
      </c>
      <c r="AH92" s="1126">
        <f t="shared" si="51"/>
        <v>12.416309587573625</v>
      </c>
      <c r="AI92" s="1126">
        <f t="shared" si="52"/>
        <v>0</v>
      </c>
      <c r="AJ92" s="1126">
        <f t="shared" si="53"/>
        <v>0</v>
      </c>
      <c r="AK92" s="1126">
        <f t="shared" si="54"/>
        <v>1.9591781008942544</v>
      </c>
      <c r="AL92" s="1126">
        <f t="shared" si="55"/>
        <v>9.2801193584483457</v>
      </c>
      <c r="AM92" s="1126">
        <f t="shared" si="56"/>
        <v>20.68965517241379</v>
      </c>
      <c r="AN92" s="1126">
        <f t="shared" si="57"/>
        <v>47.454364420843007</v>
      </c>
      <c r="AO92" s="1126">
        <f t="shared" si="58"/>
        <v>-6.8394038711273142</v>
      </c>
      <c r="AP92" s="1126">
        <f t="shared" si="59"/>
        <v>-6.849078341013815</v>
      </c>
      <c r="AQ92" s="1126">
        <f t="shared" si="60"/>
        <v>1.9976498237367801</v>
      </c>
      <c r="AR92" s="1126">
        <f t="shared" si="61"/>
        <v>0</v>
      </c>
      <c r="AS92" s="1126">
        <f t="shared" si="62"/>
        <v>1.5210259469132126</v>
      </c>
      <c r="AT92" s="1126">
        <f t="shared" si="63"/>
        <v>0.50959232613907446</v>
      </c>
      <c r="AU92" s="1127">
        <f t="shared" si="64"/>
        <v>7.499139189751749</v>
      </c>
      <c r="AV92" s="1128">
        <f t="shared" si="65"/>
        <v>11.746004516464344</v>
      </c>
    </row>
    <row r="93" spans="1:48" ht="11.25" customHeight="1" x14ac:dyDescent="0.2">
      <c r="A93" s="884" t="s">
        <v>453</v>
      </c>
      <c r="B93" s="884" t="s">
        <v>454</v>
      </c>
      <c r="C93" s="627">
        <v>1.22</v>
      </c>
      <c r="D93" s="493">
        <v>0.93</v>
      </c>
      <c r="E93" s="630">
        <v>0.78</v>
      </c>
      <c r="F93" s="627">
        <v>0.73</v>
      </c>
      <c r="G93" s="627">
        <v>0.69</v>
      </c>
      <c r="H93" s="627">
        <v>0.63500000000000001</v>
      </c>
      <c r="I93" s="627">
        <v>0.59</v>
      </c>
      <c r="J93" s="956"/>
      <c r="K93" s="627">
        <v>0.55000000000000004</v>
      </c>
      <c r="L93" s="492">
        <v>0.51</v>
      </c>
      <c r="M93" s="956"/>
      <c r="N93" s="505">
        <v>0.47</v>
      </c>
      <c r="O93" s="505">
        <v>0.44500000000000001</v>
      </c>
      <c r="P93" s="633">
        <v>0.41</v>
      </c>
      <c r="Q93" s="633">
        <v>0.37</v>
      </c>
      <c r="R93" s="633">
        <v>0.33</v>
      </c>
      <c r="S93" s="633">
        <v>0.28999999999999998</v>
      </c>
      <c r="T93" s="633">
        <v>0.25750000000000001</v>
      </c>
      <c r="U93" s="633">
        <v>0.22750000000000001</v>
      </c>
      <c r="V93" s="633">
        <v>0.19</v>
      </c>
      <c r="W93" s="633">
        <v>0.18</v>
      </c>
      <c r="X93" s="633">
        <v>0.16</v>
      </c>
      <c r="Y93" s="633">
        <v>0.125</v>
      </c>
      <c r="Z93" s="630">
        <f t="shared" si="43"/>
        <v>10.089999999999996</v>
      </c>
      <c r="AA93" s="1125">
        <f t="shared" si="44"/>
        <v>31.182795698924725</v>
      </c>
      <c r="AB93" s="1125">
        <f t="shared" si="45"/>
        <v>19.23076923076923</v>
      </c>
      <c r="AC93" s="1126">
        <f t="shared" si="46"/>
        <v>6.8493150684931559</v>
      </c>
      <c r="AD93" s="1126">
        <f t="shared" si="47"/>
        <v>5.7971014492753659</v>
      </c>
      <c r="AE93" s="1126">
        <f t="shared" si="48"/>
        <v>8.6614173228346303</v>
      </c>
      <c r="AF93" s="1126">
        <f t="shared" si="49"/>
        <v>7.6271186440677985</v>
      </c>
      <c r="AG93" s="1126">
        <f t="shared" si="50"/>
        <v>7.2727272727272529</v>
      </c>
      <c r="AH93" s="1126">
        <f t="shared" si="51"/>
        <v>7.8431372549019773</v>
      </c>
      <c r="AI93" s="1126">
        <f t="shared" si="52"/>
        <v>8.5106382978723527</v>
      </c>
      <c r="AJ93" s="1126">
        <f t="shared" si="53"/>
        <v>5.6179775280898792</v>
      </c>
      <c r="AK93" s="1126">
        <f t="shared" si="54"/>
        <v>8.5365853658536661</v>
      </c>
      <c r="AL93" s="1126">
        <f t="shared" si="55"/>
        <v>10.810810810810811</v>
      </c>
      <c r="AM93" s="1126">
        <f t="shared" si="56"/>
        <v>12.12121212121211</v>
      </c>
      <c r="AN93" s="1126">
        <f t="shared" si="57"/>
        <v>13.793103448275868</v>
      </c>
      <c r="AO93" s="1126">
        <f t="shared" si="58"/>
        <v>12.621359223300965</v>
      </c>
      <c r="AP93" s="1126">
        <f t="shared" si="59"/>
        <v>13.186813186813184</v>
      </c>
      <c r="AQ93" s="1126">
        <f t="shared" si="60"/>
        <v>19.736842105263165</v>
      </c>
      <c r="AR93" s="1126">
        <f t="shared" si="61"/>
        <v>5.555555555555558</v>
      </c>
      <c r="AS93" s="1126">
        <f t="shared" si="62"/>
        <v>12.5</v>
      </c>
      <c r="AT93" s="1126">
        <f t="shared" si="63"/>
        <v>28.000000000000004</v>
      </c>
      <c r="AU93" s="1127">
        <f t="shared" si="64"/>
        <v>12.272763979252087</v>
      </c>
      <c r="AV93" s="1128">
        <f t="shared" si="65"/>
        <v>7.1915718225591503</v>
      </c>
    </row>
    <row r="94" spans="1:48" ht="11.25" customHeight="1" x14ac:dyDescent="0.2">
      <c r="A94" s="481" t="s">
        <v>985</v>
      </c>
      <c r="B94" s="884" t="s">
        <v>986</v>
      </c>
      <c r="C94" s="627">
        <v>1.61</v>
      </c>
      <c r="D94" s="493">
        <v>1.33</v>
      </c>
      <c r="E94" s="630">
        <v>0.98</v>
      </c>
      <c r="F94" s="627">
        <v>0.83</v>
      </c>
      <c r="G94" s="496">
        <v>0.72</v>
      </c>
      <c r="H94" s="627">
        <v>0.69</v>
      </c>
      <c r="I94" s="627">
        <v>0.4</v>
      </c>
      <c r="J94" s="956"/>
      <c r="K94" s="496">
        <v>0.04</v>
      </c>
      <c r="L94" s="631">
        <v>0.04</v>
      </c>
      <c r="M94" s="956"/>
      <c r="N94" s="628">
        <v>0.04</v>
      </c>
      <c r="O94" s="628">
        <v>0.08</v>
      </c>
      <c r="P94" s="629">
        <v>0.65</v>
      </c>
      <c r="Q94" s="633">
        <v>0.76</v>
      </c>
      <c r="R94" s="633">
        <v>0.72</v>
      </c>
      <c r="S94" s="633">
        <v>0.68</v>
      </c>
      <c r="T94" s="633">
        <v>0.64</v>
      </c>
      <c r="U94" s="629">
        <v>0.6</v>
      </c>
      <c r="V94" s="633">
        <v>0.59</v>
      </c>
      <c r="W94" s="629">
        <v>0.56000000000000005</v>
      </c>
      <c r="X94" s="633">
        <v>0.54</v>
      </c>
      <c r="Y94" s="629">
        <v>0.45</v>
      </c>
      <c r="Z94" s="630">
        <f t="shared" si="43"/>
        <v>12.950000000000003</v>
      </c>
      <c r="AA94" s="1125">
        <f t="shared" si="44"/>
        <v>21.052631578947366</v>
      </c>
      <c r="AB94" s="1125">
        <f t="shared" si="45"/>
        <v>35.714285714285722</v>
      </c>
      <c r="AC94" s="1126">
        <f t="shared" si="46"/>
        <v>18.07228915662651</v>
      </c>
      <c r="AD94" s="1126">
        <f t="shared" si="47"/>
        <v>15.277777777777768</v>
      </c>
      <c r="AE94" s="1126">
        <f t="shared" si="48"/>
        <v>4.3478260869565188</v>
      </c>
      <c r="AF94" s="1126">
        <f t="shared" si="49"/>
        <v>72.499999999999986</v>
      </c>
      <c r="AG94" s="1126">
        <f t="shared" si="50"/>
        <v>900</v>
      </c>
      <c r="AH94" s="1126">
        <f t="shared" si="51"/>
        <v>0</v>
      </c>
      <c r="AI94" s="1126">
        <f t="shared" si="52"/>
        <v>0</v>
      </c>
      <c r="AJ94" s="1126">
        <f t="shared" si="53"/>
        <v>-50</v>
      </c>
      <c r="AK94" s="1126">
        <f t="shared" si="54"/>
        <v>-87.692307692307693</v>
      </c>
      <c r="AL94" s="1126">
        <f t="shared" si="55"/>
        <v>-14.473684210526317</v>
      </c>
      <c r="AM94" s="1126">
        <f t="shared" si="56"/>
        <v>5.555555555555558</v>
      </c>
      <c r="AN94" s="1126">
        <f t="shared" si="57"/>
        <v>5.8823529411764497</v>
      </c>
      <c r="AO94" s="1126">
        <f t="shared" si="58"/>
        <v>6.25</v>
      </c>
      <c r="AP94" s="1126">
        <f t="shared" si="59"/>
        <v>6.6666666666666652</v>
      </c>
      <c r="AQ94" s="1126">
        <f t="shared" si="60"/>
        <v>1.6949152542372836</v>
      </c>
      <c r="AR94" s="1126">
        <f t="shared" si="61"/>
        <v>5.3571428571428381</v>
      </c>
      <c r="AS94" s="1126">
        <f t="shared" si="62"/>
        <v>3.7037037037036979</v>
      </c>
      <c r="AT94" s="1126">
        <f t="shared" si="63"/>
        <v>19.999999999999996</v>
      </c>
      <c r="AU94" s="1127">
        <f t="shared" si="64"/>
        <v>48.495457769512115</v>
      </c>
      <c r="AV94" s="1128">
        <f t="shared" si="65"/>
        <v>202.81069698968884</v>
      </c>
    </row>
    <row r="95" spans="1:48" ht="11.25" customHeight="1" x14ac:dyDescent="0.2">
      <c r="A95" s="886" t="s">
        <v>463</v>
      </c>
      <c r="B95" s="884" t="s">
        <v>464</v>
      </c>
      <c r="C95" s="627">
        <v>1.95</v>
      </c>
      <c r="D95" s="493">
        <v>1.8</v>
      </c>
      <c r="E95" s="630">
        <v>1.36</v>
      </c>
      <c r="F95" s="627">
        <v>1.1200000000000001</v>
      </c>
      <c r="G95" s="627">
        <v>0.92</v>
      </c>
      <c r="H95" s="627">
        <v>0.72</v>
      </c>
      <c r="I95" s="496">
        <v>0.68</v>
      </c>
      <c r="J95" s="956"/>
      <c r="K95" s="627">
        <v>0.65</v>
      </c>
      <c r="L95" s="492">
        <v>0.61</v>
      </c>
      <c r="M95" s="956"/>
      <c r="N95" s="632">
        <v>0.56999999999999995</v>
      </c>
      <c r="O95" s="629">
        <v>0.56000000000000005</v>
      </c>
      <c r="P95" s="633">
        <v>0.53</v>
      </c>
      <c r="Q95" s="633">
        <v>0.43</v>
      </c>
      <c r="R95" s="633">
        <v>0.34</v>
      </c>
      <c r="S95" s="633">
        <v>0.29999000000000003</v>
      </c>
      <c r="T95" s="633">
        <v>0.27334000000000003</v>
      </c>
      <c r="U95" s="629">
        <v>0</v>
      </c>
      <c r="V95" s="629">
        <v>0</v>
      </c>
      <c r="W95" s="629">
        <v>0</v>
      </c>
      <c r="X95" s="629">
        <v>0</v>
      </c>
      <c r="Y95" s="629">
        <v>0</v>
      </c>
      <c r="Z95" s="630">
        <f t="shared" si="43"/>
        <v>12.813329999999999</v>
      </c>
      <c r="AA95" s="1125">
        <f t="shared" si="44"/>
        <v>8.333333333333325</v>
      </c>
      <c r="AB95" s="1125">
        <f t="shared" si="45"/>
        <v>32.352941176470587</v>
      </c>
      <c r="AC95" s="1126">
        <f t="shared" si="46"/>
        <v>21.42857142857142</v>
      </c>
      <c r="AD95" s="1126">
        <f t="shared" si="47"/>
        <v>21.739130434782616</v>
      </c>
      <c r="AE95" s="1126">
        <f t="shared" si="48"/>
        <v>27.777777777777789</v>
      </c>
      <c r="AF95" s="1126">
        <f t="shared" si="49"/>
        <v>5.8823529411764497</v>
      </c>
      <c r="AG95" s="1126">
        <f t="shared" si="50"/>
        <v>4.6153846153846212</v>
      </c>
      <c r="AH95" s="1126">
        <f t="shared" si="51"/>
        <v>6.5573770491803351</v>
      </c>
      <c r="AI95" s="1126">
        <f t="shared" si="52"/>
        <v>7.0175438596491224</v>
      </c>
      <c r="AJ95" s="1126">
        <f t="shared" si="53"/>
        <v>1.7857142857142572</v>
      </c>
      <c r="AK95" s="1126">
        <f t="shared" si="54"/>
        <v>5.6603773584905648</v>
      </c>
      <c r="AL95" s="1126">
        <f t="shared" si="55"/>
        <v>23.255813953488392</v>
      </c>
      <c r="AM95" s="1126">
        <f t="shared" si="56"/>
        <v>26.470588235294112</v>
      </c>
      <c r="AN95" s="1126">
        <f t="shared" si="57"/>
        <v>13.337111237041221</v>
      </c>
      <c r="AO95" s="1126">
        <f t="shared" si="58"/>
        <v>9.7497622009219409</v>
      </c>
      <c r="AP95" s="1126" t="str">
        <f t="shared" si="59"/>
        <v>n/a</v>
      </c>
      <c r="AQ95" s="1126" t="str">
        <f t="shared" si="60"/>
        <v>n/a</v>
      </c>
      <c r="AR95" s="1126" t="str">
        <f t="shared" si="61"/>
        <v>n/a</v>
      </c>
      <c r="AS95" s="1126" t="str">
        <f t="shared" si="62"/>
        <v>n/a</v>
      </c>
      <c r="AT95" s="1126" t="str">
        <f t="shared" si="63"/>
        <v>n/a</v>
      </c>
      <c r="AU95" s="1127">
        <f t="shared" si="64"/>
        <v>14.397585325818451</v>
      </c>
      <c r="AV95" s="1128">
        <f t="shared" si="65"/>
        <v>10.028593550075691</v>
      </c>
    </row>
    <row r="96" spans="1:48" ht="11.25" customHeight="1" x14ac:dyDescent="0.2">
      <c r="A96" s="512" t="s">
        <v>1018</v>
      </c>
      <c r="B96" s="501" t="s">
        <v>1019</v>
      </c>
      <c r="C96" s="627">
        <v>0.87</v>
      </c>
      <c r="D96" s="493">
        <v>0.78</v>
      </c>
      <c r="E96" s="504">
        <v>0.68500000000000005</v>
      </c>
      <c r="F96" s="507">
        <v>0.61499999999999999</v>
      </c>
      <c r="G96" s="507">
        <v>0.52500000000000002</v>
      </c>
      <c r="H96" s="507">
        <v>0.45</v>
      </c>
      <c r="I96" s="507">
        <v>0.1</v>
      </c>
      <c r="J96" s="1053"/>
      <c r="K96" s="1054">
        <v>0.05</v>
      </c>
      <c r="L96" s="1093">
        <v>0.05</v>
      </c>
      <c r="M96" s="1130"/>
      <c r="N96" s="523">
        <v>0.05</v>
      </c>
      <c r="O96" s="510">
        <v>0.05</v>
      </c>
      <c r="P96" s="510">
        <v>0.05</v>
      </c>
      <c r="Q96" s="510">
        <v>0.6</v>
      </c>
      <c r="R96" s="510">
        <v>0.6</v>
      </c>
      <c r="S96" s="510">
        <v>0.6</v>
      </c>
      <c r="T96" s="509">
        <v>0.6</v>
      </c>
      <c r="U96" s="510">
        <v>0.5</v>
      </c>
      <c r="V96" s="510">
        <v>0.5</v>
      </c>
      <c r="W96" s="510">
        <v>0.5</v>
      </c>
      <c r="X96" s="510">
        <v>0.5</v>
      </c>
      <c r="Y96" s="510">
        <v>0.5</v>
      </c>
      <c r="Z96" s="630">
        <f t="shared" si="43"/>
        <v>9.1749999999999972</v>
      </c>
      <c r="AA96" s="1125">
        <f t="shared" si="44"/>
        <v>11.538461538461542</v>
      </c>
      <c r="AB96" s="1125">
        <f t="shared" si="45"/>
        <v>13.868613138686126</v>
      </c>
      <c r="AC96" s="1126">
        <f t="shared" si="46"/>
        <v>11.38211382113823</v>
      </c>
      <c r="AD96" s="1126">
        <f t="shared" si="47"/>
        <v>17.142857142857125</v>
      </c>
      <c r="AE96" s="1126">
        <f t="shared" si="48"/>
        <v>16.666666666666675</v>
      </c>
      <c r="AF96" s="1126">
        <f t="shared" si="49"/>
        <v>350</v>
      </c>
      <c r="AG96" s="1126">
        <f t="shared" si="50"/>
        <v>100</v>
      </c>
      <c r="AH96" s="1126">
        <f t="shared" si="51"/>
        <v>0</v>
      </c>
      <c r="AI96" s="1126">
        <f t="shared" si="52"/>
        <v>0</v>
      </c>
      <c r="AJ96" s="1126">
        <f t="shared" si="53"/>
        <v>0</v>
      </c>
      <c r="AK96" s="1126">
        <f t="shared" si="54"/>
        <v>0</v>
      </c>
      <c r="AL96" s="1126">
        <f t="shared" si="55"/>
        <v>-91.666666666666657</v>
      </c>
      <c r="AM96" s="1126">
        <f t="shared" si="56"/>
        <v>0</v>
      </c>
      <c r="AN96" s="1126">
        <f t="shared" si="57"/>
        <v>0</v>
      </c>
      <c r="AO96" s="1126">
        <f t="shared" si="58"/>
        <v>0</v>
      </c>
      <c r="AP96" s="1126">
        <f t="shared" si="59"/>
        <v>19.999999999999996</v>
      </c>
      <c r="AQ96" s="1126">
        <f t="shared" si="60"/>
        <v>0</v>
      </c>
      <c r="AR96" s="1126">
        <f t="shared" si="61"/>
        <v>0</v>
      </c>
      <c r="AS96" s="1126">
        <f t="shared" si="62"/>
        <v>0</v>
      </c>
      <c r="AT96" s="1126">
        <f t="shared" si="63"/>
        <v>0</v>
      </c>
      <c r="AU96" s="1127">
        <f t="shared" si="64"/>
        <v>22.446602282057153</v>
      </c>
      <c r="AV96" s="1128">
        <f t="shared" si="65"/>
        <v>83.430545039603658</v>
      </c>
    </row>
    <row r="97" spans="1:48" ht="11.25" customHeight="1" x14ac:dyDescent="0.2">
      <c r="A97" s="887" t="s">
        <v>974</v>
      </c>
      <c r="B97" s="884" t="s">
        <v>975</v>
      </c>
      <c r="C97" s="627">
        <v>0.47</v>
      </c>
      <c r="D97" s="493">
        <v>0.42</v>
      </c>
      <c r="E97" s="632">
        <v>0.38</v>
      </c>
      <c r="F97" s="627">
        <v>0.34</v>
      </c>
      <c r="G97" s="627">
        <v>0.3</v>
      </c>
      <c r="H97" s="627">
        <v>0.26</v>
      </c>
      <c r="I97" s="627">
        <v>0.22</v>
      </c>
      <c r="J97" s="956"/>
      <c r="K97" s="627">
        <v>0.18</v>
      </c>
      <c r="L97" s="492">
        <v>0.15</v>
      </c>
      <c r="M97" s="956"/>
      <c r="N97" s="632">
        <v>0.11</v>
      </c>
      <c r="O97" s="629">
        <v>7.3330000000000006E-2</v>
      </c>
      <c r="P97" s="633">
        <v>7.3330000000000006E-2</v>
      </c>
      <c r="Q97" s="633">
        <v>0.04</v>
      </c>
      <c r="R97" s="633">
        <v>2.6669999999999999E-2</v>
      </c>
      <c r="S97" s="633">
        <v>1.7780000000000001E-2</v>
      </c>
      <c r="T97" s="629">
        <v>1.5800000000000002E-2</v>
      </c>
      <c r="U97" s="633">
        <v>1.5800000000000002E-2</v>
      </c>
      <c r="V97" s="633">
        <v>1.2840000000000001E-2</v>
      </c>
      <c r="W97" s="633">
        <v>1.1849999999999999E-2</v>
      </c>
      <c r="X97" s="633">
        <v>9.8700000000000003E-3</v>
      </c>
      <c r="Y97" s="629">
        <v>6.5199999999999998E-3</v>
      </c>
      <c r="Z97" s="630">
        <f t="shared" si="43"/>
        <v>3.1337900000000003</v>
      </c>
      <c r="AA97" s="1125">
        <f t="shared" si="44"/>
        <v>11.904761904761907</v>
      </c>
      <c r="AB97" s="1125">
        <f t="shared" si="45"/>
        <v>10.526315789473673</v>
      </c>
      <c r="AC97" s="1126">
        <f t="shared" si="46"/>
        <v>11.764705882352944</v>
      </c>
      <c r="AD97" s="1126">
        <f t="shared" si="47"/>
        <v>13.333333333333353</v>
      </c>
      <c r="AE97" s="1126">
        <f t="shared" si="48"/>
        <v>15.384615384615374</v>
      </c>
      <c r="AF97" s="1126">
        <f t="shared" si="49"/>
        <v>18.181818181818187</v>
      </c>
      <c r="AG97" s="1126">
        <f t="shared" si="50"/>
        <v>22.222222222222232</v>
      </c>
      <c r="AH97" s="1126">
        <f t="shared" si="51"/>
        <v>19.999999999999996</v>
      </c>
      <c r="AI97" s="1126">
        <f t="shared" si="52"/>
        <v>36.363636363636353</v>
      </c>
      <c r="AJ97" s="1126">
        <f t="shared" si="53"/>
        <v>50.006818491749613</v>
      </c>
      <c r="AK97" s="1126">
        <f t="shared" si="54"/>
        <v>0</v>
      </c>
      <c r="AL97" s="1126">
        <f t="shared" si="55"/>
        <v>83.325000000000003</v>
      </c>
      <c r="AM97" s="1126">
        <f t="shared" si="56"/>
        <v>49.981252343457072</v>
      </c>
      <c r="AN97" s="1126">
        <f t="shared" si="57"/>
        <v>50</v>
      </c>
      <c r="AO97" s="1126">
        <f t="shared" si="58"/>
        <v>12.531645569620252</v>
      </c>
      <c r="AP97" s="1126">
        <f t="shared" si="59"/>
        <v>0</v>
      </c>
      <c r="AQ97" s="1126">
        <f t="shared" si="60"/>
        <v>23.052959501557634</v>
      </c>
      <c r="AR97" s="1126">
        <f t="shared" si="61"/>
        <v>8.3544303797468586</v>
      </c>
      <c r="AS97" s="1126">
        <f t="shared" si="62"/>
        <v>20.060790273556229</v>
      </c>
      <c r="AT97" s="1126">
        <f t="shared" si="63"/>
        <v>51.380368098159515</v>
      </c>
      <c r="AU97" s="1127">
        <f t="shared" si="64"/>
        <v>25.418733686003058</v>
      </c>
      <c r="AV97" s="1128">
        <f t="shared" si="65"/>
        <v>21.364501619592605</v>
      </c>
    </row>
    <row r="98" spans="1:48" ht="11.25" customHeight="1" x14ac:dyDescent="0.2">
      <c r="A98" s="871" t="s">
        <v>4095</v>
      </c>
      <c r="B98" s="884" t="s">
        <v>4096</v>
      </c>
      <c r="C98" s="627">
        <v>0.28000000000000003</v>
      </c>
      <c r="D98" s="493">
        <v>0.25</v>
      </c>
      <c r="E98" s="632">
        <v>0.2</v>
      </c>
      <c r="F98" s="637">
        <v>0.18</v>
      </c>
      <c r="G98" s="637">
        <v>0.15</v>
      </c>
      <c r="H98" s="496">
        <v>0</v>
      </c>
      <c r="I98" s="496">
        <v>0</v>
      </c>
      <c r="J98" s="956"/>
      <c r="K98" s="496">
        <v>0</v>
      </c>
      <c r="L98" s="652">
        <v>0.1</v>
      </c>
      <c r="M98" s="493"/>
      <c r="N98" s="628">
        <v>0</v>
      </c>
      <c r="O98" s="628">
        <v>0</v>
      </c>
      <c r="P98" s="629">
        <v>0</v>
      </c>
      <c r="Q98" s="629">
        <v>0</v>
      </c>
      <c r="R98" s="861">
        <v>0.35</v>
      </c>
      <c r="S98" s="861">
        <v>0.32</v>
      </c>
      <c r="T98" s="861">
        <v>0.3</v>
      </c>
      <c r="U98" s="861">
        <v>0.27</v>
      </c>
      <c r="V98" s="861">
        <v>0.25</v>
      </c>
      <c r="W98" s="861">
        <v>0.12</v>
      </c>
      <c r="X98" s="861">
        <v>0.11</v>
      </c>
      <c r="Y98" s="861">
        <v>0.1</v>
      </c>
      <c r="Z98" s="630">
        <f t="shared" si="43"/>
        <v>2.98</v>
      </c>
      <c r="AA98" s="1125">
        <f t="shared" si="44"/>
        <v>12.000000000000011</v>
      </c>
      <c r="AB98" s="1125">
        <f t="shared" si="45"/>
        <v>25</v>
      </c>
      <c r="AC98" s="1126">
        <f t="shared" si="46"/>
        <v>11.111111111111116</v>
      </c>
      <c r="AD98" s="1126">
        <f t="shared" si="47"/>
        <v>19.999999999999996</v>
      </c>
      <c r="AE98" s="1126" t="str">
        <f t="shared" si="48"/>
        <v>n/a</v>
      </c>
      <c r="AF98" s="1126" t="str">
        <f t="shared" si="49"/>
        <v>n/a</v>
      </c>
      <c r="AG98" s="1126" t="str">
        <f t="shared" si="50"/>
        <v>n/a</v>
      </c>
      <c r="AH98" s="1126">
        <f t="shared" si="51"/>
        <v>-100</v>
      </c>
      <c r="AI98" s="1126" t="str">
        <f t="shared" si="52"/>
        <v>n/a</v>
      </c>
      <c r="AJ98" s="1126" t="str">
        <f t="shared" si="53"/>
        <v>n/a</v>
      </c>
      <c r="AK98" s="1126" t="str">
        <f t="shared" si="54"/>
        <v>n/a</v>
      </c>
      <c r="AL98" s="1126" t="str">
        <f t="shared" si="55"/>
        <v>n/a</v>
      </c>
      <c r="AM98" s="1126">
        <f t="shared" si="56"/>
        <v>-100</v>
      </c>
      <c r="AN98" s="1126">
        <f t="shared" si="57"/>
        <v>9.375</v>
      </c>
      <c r="AO98" s="1126">
        <f t="shared" si="58"/>
        <v>6.6666666666666652</v>
      </c>
      <c r="AP98" s="1126">
        <f t="shared" si="59"/>
        <v>11.111111111111093</v>
      </c>
      <c r="AQ98" s="1126">
        <f t="shared" si="60"/>
        <v>8.0000000000000071</v>
      </c>
      <c r="AR98" s="1126">
        <f t="shared" si="61"/>
        <v>108.33333333333334</v>
      </c>
      <c r="AS98" s="1126">
        <f t="shared" si="62"/>
        <v>9.0909090909090828</v>
      </c>
      <c r="AT98" s="1126">
        <f t="shared" si="63"/>
        <v>9.9999999999999858</v>
      </c>
      <c r="AU98" s="1127">
        <f t="shared" si="64"/>
        <v>2.3606254856254867</v>
      </c>
      <c r="AV98" s="1128">
        <f t="shared" si="65"/>
        <v>52.803536185260711</v>
      </c>
    </row>
    <row r="99" spans="1:48" ht="11.25" customHeight="1" x14ac:dyDescent="0.2">
      <c r="A99" s="884" t="s">
        <v>149</v>
      </c>
      <c r="B99" s="884" t="s">
        <v>150</v>
      </c>
      <c r="C99" s="627">
        <v>3.1</v>
      </c>
      <c r="D99" s="493">
        <v>3.02</v>
      </c>
      <c r="E99" s="632">
        <v>2.94</v>
      </c>
      <c r="F99" s="627">
        <v>2.71</v>
      </c>
      <c r="G99" s="627">
        <v>2.46</v>
      </c>
      <c r="H99" s="627">
        <v>2.2349999999999999</v>
      </c>
      <c r="I99" s="627">
        <v>2.0299999999999998</v>
      </c>
      <c r="J99" s="956"/>
      <c r="K99" s="627">
        <v>1.845</v>
      </c>
      <c r="L99" s="492">
        <v>1.64</v>
      </c>
      <c r="M99" s="956" t="s">
        <v>90</v>
      </c>
      <c r="N99" s="505">
        <v>1.48</v>
      </c>
      <c r="O99" s="505">
        <v>1.32</v>
      </c>
      <c r="P99" s="633">
        <v>1.1399999999999999</v>
      </c>
      <c r="Q99" s="633">
        <v>0.98</v>
      </c>
      <c r="R99" s="633">
        <v>0.86</v>
      </c>
      <c r="S99" s="633">
        <v>0.72</v>
      </c>
      <c r="T99" s="633">
        <v>0.6</v>
      </c>
      <c r="U99" s="633">
        <v>0.4</v>
      </c>
      <c r="V99" s="633">
        <v>0.39</v>
      </c>
      <c r="W99" s="633">
        <v>0.38</v>
      </c>
      <c r="X99" s="633">
        <v>0.37</v>
      </c>
      <c r="Y99" s="633">
        <v>0.34</v>
      </c>
      <c r="Z99" s="630">
        <f t="shared" si="43"/>
        <v>30.96</v>
      </c>
      <c r="AA99" s="1125">
        <f t="shared" si="44"/>
        <v>2.6490066225165476</v>
      </c>
      <c r="AB99" s="1125">
        <f t="shared" si="45"/>
        <v>2.7210884353741527</v>
      </c>
      <c r="AC99" s="1126">
        <f t="shared" si="46"/>
        <v>8.4870848708487046</v>
      </c>
      <c r="AD99" s="1126">
        <f t="shared" si="47"/>
        <v>10.162601626016254</v>
      </c>
      <c r="AE99" s="1126">
        <f t="shared" si="48"/>
        <v>10.067114093959727</v>
      </c>
      <c r="AF99" s="1126">
        <f t="shared" si="49"/>
        <v>10.098522167487701</v>
      </c>
      <c r="AG99" s="1126">
        <f t="shared" si="50"/>
        <v>10.027100271002709</v>
      </c>
      <c r="AH99" s="1126">
        <f t="shared" si="51"/>
        <v>12.5</v>
      </c>
      <c r="AI99" s="1126">
        <f t="shared" si="52"/>
        <v>10.810810810810811</v>
      </c>
      <c r="AJ99" s="1126">
        <f t="shared" si="53"/>
        <v>12.12121212121211</v>
      </c>
      <c r="AK99" s="1126">
        <f t="shared" si="54"/>
        <v>15.789473684210531</v>
      </c>
      <c r="AL99" s="1126">
        <f t="shared" si="55"/>
        <v>16.326530612244895</v>
      </c>
      <c r="AM99" s="1126">
        <f t="shared" si="56"/>
        <v>13.953488372093027</v>
      </c>
      <c r="AN99" s="1126">
        <f t="shared" si="57"/>
        <v>19.444444444444443</v>
      </c>
      <c r="AO99" s="1126">
        <f t="shared" si="58"/>
        <v>19.999999999999996</v>
      </c>
      <c r="AP99" s="1126">
        <f t="shared" si="59"/>
        <v>49.999999999999979</v>
      </c>
      <c r="AQ99" s="1126">
        <f t="shared" si="60"/>
        <v>2.5641025641025772</v>
      </c>
      <c r="AR99" s="1126">
        <f t="shared" si="61"/>
        <v>2.6315789473684292</v>
      </c>
      <c r="AS99" s="1126">
        <f t="shared" si="62"/>
        <v>2.7027027027026973</v>
      </c>
      <c r="AT99" s="1126">
        <f t="shared" si="63"/>
        <v>8.8235294117646959</v>
      </c>
      <c r="AU99" s="1127">
        <f t="shared" si="64"/>
        <v>12.094019587907999</v>
      </c>
      <c r="AV99" s="1128">
        <f t="shared" si="65"/>
        <v>10.452020643326067</v>
      </c>
    </row>
    <row r="100" spans="1:48" ht="11.25" customHeight="1" x14ac:dyDescent="0.2">
      <c r="A100" s="512" t="s">
        <v>238</v>
      </c>
      <c r="B100" s="501" t="s">
        <v>239</v>
      </c>
      <c r="C100" s="627">
        <v>1.04</v>
      </c>
      <c r="D100" s="493">
        <v>0.92</v>
      </c>
      <c r="E100" s="511">
        <v>0.8</v>
      </c>
      <c r="F100" s="507">
        <v>0.72</v>
      </c>
      <c r="G100" s="507">
        <v>0.6</v>
      </c>
      <c r="H100" s="507">
        <v>0.48</v>
      </c>
      <c r="I100" s="507">
        <v>0.39</v>
      </c>
      <c r="J100" s="1053"/>
      <c r="K100" s="507">
        <v>0.3666666666666667</v>
      </c>
      <c r="L100" s="503">
        <v>0.33333333333333331</v>
      </c>
      <c r="M100" s="1053"/>
      <c r="N100" s="521">
        <v>0.29333333333333333</v>
      </c>
      <c r="O100" s="521">
        <v>0.28000000000000003</v>
      </c>
      <c r="P100" s="509">
        <v>0.26666666666666666</v>
      </c>
      <c r="Q100" s="509">
        <v>0.2</v>
      </c>
      <c r="R100" s="509">
        <v>0.16</v>
      </c>
      <c r="S100" s="509">
        <v>0.13333333333333333</v>
      </c>
      <c r="T100" s="509">
        <v>0.11333333333333334</v>
      </c>
      <c r="U100" s="509">
        <v>0.1</v>
      </c>
      <c r="V100" s="509">
        <v>9.3333333333333338E-2</v>
      </c>
      <c r="W100" s="509">
        <v>8.666666666666667E-2</v>
      </c>
      <c r="X100" s="509">
        <v>0.08</v>
      </c>
      <c r="Y100" s="509">
        <v>7.3333333333333334E-2</v>
      </c>
      <c r="Z100" s="630">
        <f t="shared" si="43"/>
        <v>7.5299999999999985</v>
      </c>
      <c r="AA100" s="1125">
        <f t="shared" si="44"/>
        <v>13.043478260869556</v>
      </c>
      <c r="AB100" s="1125">
        <f t="shared" si="45"/>
        <v>14.999999999999991</v>
      </c>
      <c r="AC100" s="1126">
        <f t="shared" si="46"/>
        <v>11.111111111111116</v>
      </c>
      <c r="AD100" s="1126">
        <f t="shared" si="47"/>
        <v>19.999999999999996</v>
      </c>
      <c r="AE100" s="1126">
        <f t="shared" si="48"/>
        <v>25</v>
      </c>
      <c r="AF100" s="1126">
        <f t="shared" si="49"/>
        <v>23.076923076923062</v>
      </c>
      <c r="AG100" s="1126">
        <f t="shared" si="50"/>
        <v>6.3636363636363491</v>
      </c>
      <c r="AH100" s="1126">
        <f t="shared" si="51"/>
        <v>10.000000000000009</v>
      </c>
      <c r="AI100" s="1126">
        <f t="shared" si="52"/>
        <v>13.636363636363624</v>
      </c>
      <c r="AJ100" s="1126">
        <f t="shared" si="53"/>
        <v>4.761904761904745</v>
      </c>
      <c r="AK100" s="1126">
        <f t="shared" si="54"/>
        <v>5.0000000000000044</v>
      </c>
      <c r="AL100" s="1126">
        <f t="shared" si="55"/>
        <v>33.333333333333329</v>
      </c>
      <c r="AM100" s="1126">
        <f t="shared" si="56"/>
        <v>25</v>
      </c>
      <c r="AN100" s="1126">
        <f t="shared" si="57"/>
        <v>19.999999999999996</v>
      </c>
      <c r="AO100" s="1126">
        <f t="shared" si="58"/>
        <v>17.647058823529392</v>
      </c>
      <c r="AP100" s="1126">
        <f t="shared" si="59"/>
        <v>13.33333333333333</v>
      </c>
      <c r="AQ100" s="1126">
        <f t="shared" si="60"/>
        <v>7.1428571428571397</v>
      </c>
      <c r="AR100" s="1126">
        <f t="shared" si="61"/>
        <v>7.6923076923076872</v>
      </c>
      <c r="AS100" s="1126">
        <f t="shared" si="62"/>
        <v>8.333333333333325</v>
      </c>
      <c r="AT100" s="1126">
        <f t="shared" si="63"/>
        <v>9.0909090909090828</v>
      </c>
      <c r="AU100" s="1127">
        <f t="shared" si="64"/>
        <v>14.428327498020584</v>
      </c>
      <c r="AV100" s="1128">
        <f t="shared" si="65"/>
        <v>7.8616707627775568</v>
      </c>
    </row>
    <row r="101" spans="1:48" ht="11.25" customHeight="1" x14ac:dyDescent="0.2">
      <c r="A101" s="541" t="s">
        <v>4063</v>
      </c>
      <c r="B101" s="867" t="s">
        <v>4064</v>
      </c>
      <c r="C101" s="627">
        <v>2.06</v>
      </c>
      <c r="D101" s="493">
        <v>1.96</v>
      </c>
      <c r="E101" s="630">
        <v>1.87</v>
      </c>
      <c r="F101" s="627">
        <v>1.78</v>
      </c>
      <c r="G101" s="627">
        <v>1.66</v>
      </c>
      <c r="H101" s="627">
        <v>1.5250000000000001</v>
      </c>
      <c r="I101" s="627">
        <v>1.4324999999999999</v>
      </c>
      <c r="J101" s="956"/>
      <c r="K101" s="627">
        <v>1.3725000000000001</v>
      </c>
      <c r="L101" s="492">
        <v>1.2999800000000001</v>
      </c>
      <c r="M101" s="956"/>
      <c r="N101" s="505">
        <v>1.2916399999999999</v>
      </c>
      <c r="O101" s="537">
        <v>1.25004</v>
      </c>
      <c r="P101" s="534">
        <v>1.25004</v>
      </c>
      <c r="Q101" s="633">
        <v>1.25004</v>
      </c>
      <c r="R101" s="633">
        <v>0.48989387500000003</v>
      </c>
      <c r="S101" s="633">
        <v>0.10125000000000001</v>
      </c>
      <c r="T101" s="629">
        <v>0</v>
      </c>
      <c r="U101" s="629">
        <v>0</v>
      </c>
      <c r="V101" s="629">
        <v>0</v>
      </c>
      <c r="W101" s="629">
        <v>0</v>
      </c>
      <c r="X101" s="629">
        <v>0</v>
      </c>
      <c r="Y101" s="629">
        <v>0</v>
      </c>
      <c r="Z101" s="630">
        <f t="shared" si="43"/>
        <v>20.592883874999995</v>
      </c>
      <c r="AA101" s="1125">
        <f t="shared" si="44"/>
        <v>5.1020408163265252</v>
      </c>
      <c r="AB101" s="1125">
        <f t="shared" si="45"/>
        <v>4.8128342245989275</v>
      </c>
      <c r="AC101" s="1126">
        <f t="shared" si="46"/>
        <v>5.0561797752809001</v>
      </c>
      <c r="AD101" s="1126">
        <f t="shared" si="47"/>
        <v>7.2289156626506035</v>
      </c>
      <c r="AE101" s="1126">
        <f t="shared" si="48"/>
        <v>8.8524590163934214</v>
      </c>
      <c r="AF101" s="1126">
        <f t="shared" si="49"/>
        <v>6.4572425828970603</v>
      </c>
      <c r="AG101" s="1126">
        <f t="shared" si="50"/>
        <v>4.3715846994535346</v>
      </c>
      <c r="AH101" s="1126">
        <f t="shared" si="51"/>
        <v>5.5785473622671056</v>
      </c>
      <c r="AI101" s="1126">
        <f t="shared" si="52"/>
        <v>0.64569074974452079</v>
      </c>
      <c r="AJ101" s="1126">
        <f t="shared" si="53"/>
        <v>3.327893507407742</v>
      </c>
      <c r="AK101" s="1126">
        <f t="shared" si="54"/>
        <v>0</v>
      </c>
      <c r="AL101" s="1126">
        <f t="shared" si="55"/>
        <v>0</v>
      </c>
      <c r="AM101" s="1126">
        <f t="shared" si="56"/>
        <v>155.16546823533974</v>
      </c>
      <c r="AN101" s="1126">
        <f t="shared" si="57"/>
        <v>383.84580246913583</v>
      </c>
      <c r="AO101" s="1126" t="str">
        <f t="shared" si="58"/>
        <v>n/a</v>
      </c>
      <c r="AP101" s="1126" t="str">
        <f t="shared" si="59"/>
        <v>n/a</v>
      </c>
      <c r="AQ101" s="1126" t="str">
        <f t="shared" si="60"/>
        <v>n/a</v>
      </c>
      <c r="AR101" s="1126" t="str">
        <f t="shared" si="61"/>
        <v>n/a</v>
      </c>
      <c r="AS101" s="1126" t="str">
        <f t="shared" si="62"/>
        <v>n/a</v>
      </c>
      <c r="AT101" s="1126" t="str">
        <f t="shared" si="63"/>
        <v>n/a</v>
      </c>
      <c r="AU101" s="1127">
        <f t="shared" si="64"/>
        <v>42.174618507249711</v>
      </c>
      <c r="AV101" s="1128">
        <f t="shared" si="65"/>
        <v>106.27285110853201</v>
      </c>
    </row>
    <row r="102" spans="1:48" ht="11.25" customHeight="1" x14ac:dyDescent="0.2">
      <c r="A102" s="491" t="s">
        <v>161</v>
      </c>
      <c r="B102" s="884" t="s">
        <v>162</v>
      </c>
      <c r="C102" s="627">
        <v>0.66400000000000003</v>
      </c>
      <c r="D102" s="493">
        <v>0.63200000000000001</v>
      </c>
      <c r="E102" s="630">
        <v>0.58399999999999996</v>
      </c>
      <c r="F102" s="627">
        <v>0.54400000000000004</v>
      </c>
      <c r="G102" s="627">
        <v>0.51400000000000001</v>
      </c>
      <c r="H102" s="627">
        <v>0.47199999999999998</v>
      </c>
      <c r="I102" s="627">
        <v>0.42199999999999999</v>
      </c>
      <c r="J102" s="956"/>
      <c r="K102" s="627">
        <v>0.38200000000000001</v>
      </c>
      <c r="L102" s="492">
        <v>0.34933333333333338</v>
      </c>
      <c r="M102" s="956"/>
      <c r="N102" s="505">
        <v>0.32000000000000006</v>
      </c>
      <c r="O102" s="505">
        <v>0.30666666666666664</v>
      </c>
      <c r="P102" s="633">
        <v>0.29013333333333335</v>
      </c>
      <c r="Q102" s="633">
        <v>0.25813333333333333</v>
      </c>
      <c r="R102" s="633">
        <v>0.23893333333333336</v>
      </c>
      <c r="S102" s="633">
        <v>0.20906666666666671</v>
      </c>
      <c r="T102" s="633">
        <v>0.18133333333333335</v>
      </c>
      <c r="U102" s="633">
        <v>0.16000000000000003</v>
      </c>
      <c r="V102" s="633">
        <v>0.14933333333333335</v>
      </c>
      <c r="W102" s="633">
        <v>0.14080000000000001</v>
      </c>
      <c r="X102" s="633">
        <v>0.13226666666666667</v>
      </c>
      <c r="Y102" s="633">
        <v>0.12586666666666665</v>
      </c>
      <c r="Z102" s="630">
        <f t="shared" si="43"/>
        <v>7.0758666666666663</v>
      </c>
      <c r="AA102" s="1125">
        <f t="shared" si="44"/>
        <v>5.0632911392405111</v>
      </c>
      <c r="AB102" s="1125">
        <f t="shared" si="45"/>
        <v>8.2191780821917924</v>
      </c>
      <c r="AC102" s="1126">
        <f t="shared" si="46"/>
        <v>7.3529411764705843</v>
      </c>
      <c r="AD102" s="1126">
        <f t="shared" si="47"/>
        <v>5.8365758754863828</v>
      </c>
      <c r="AE102" s="1126">
        <f t="shared" si="48"/>
        <v>8.8983050847457612</v>
      </c>
      <c r="AF102" s="1126">
        <f t="shared" si="49"/>
        <v>11.848341232227488</v>
      </c>
      <c r="AG102" s="1126">
        <f t="shared" si="50"/>
        <v>10.471204188481664</v>
      </c>
      <c r="AH102" s="1126">
        <f t="shared" si="51"/>
        <v>9.3511450381679175</v>
      </c>
      <c r="AI102" s="1126">
        <f t="shared" si="52"/>
        <v>9.1666666666666572</v>
      </c>
      <c r="AJ102" s="1126">
        <f t="shared" si="53"/>
        <v>4.347826086956541</v>
      </c>
      <c r="AK102" s="1126">
        <f t="shared" si="54"/>
        <v>5.6985294117646967</v>
      </c>
      <c r="AL102" s="1126">
        <f t="shared" si="55"/>
        <v>12.396694214876035</v>
      </c>
      <c r="AM102" s="1126">
        <f t="shared" si="56"/>
        <v>8.0357142857142794</v>
      </c>
      <c r="AN102" s="1126">
        <f t="shared" si="57"/>
        <v>14.285714285714279</v>
      </c>
      <c r="AO102" s="1126">
        <f t="shared" si="58"/>
        <v>15.294117647058837</v>
      </c>
      <c r="AP102" s="1126">
        <f t="shared" si="59"/>
        <v>13.33333333333333</v>
      </c>
      <c r="AQ102" s="1126">
        <f t="shared" si="60"/>
        <v>7.1428571428571619</v>
      </c>
      <c r="AR102" s="1126">
        <f t="shared" si="61"/>
        <v>6.0606060606060552</v>
      </c>
      <c r="AS102" s="1126">
        <f t="shared" si="62"/>
        <v>6.4516129032258007</v>
      </c>
      <c r="AT102" s="1126">
        <f t="shared" si="63"/>
        <v>5.0847457627118731</v>
      </c>
      <c r="AU102" s="1127">
        <f t="shared" si="64"/>
        <v>8.7169699809248833</v>
      </c>
      <c r="AV102" s="1128">
        <f t="shared" si="65"/>
        <v>3.2680188304876157</v>
      </c>
    </row>
    <row r="103" spans="1:48" ht="11.25" customHeight="1" x14ac:dyDescent="0.2">
      <c r="A103" s="884" t="s">
        <v>3800</v>
      </c>
      <c r="B103" s="867" t="s">
        <v>3801</v>
      </c>
      <c r="C103" s="627">
        <v>0.4</v>
      </c>
      <c r="D103" s="493">
        <v>0.37</v>
      </c>
      <c r="E103" s="630">
        <v>0.28000000000000003</v>
      </c>
      <c r="F103" s="627">
        <v>0.21</v>
      </c>
      <c r="G103" s="627">
        <v>0.16</v>
      </c>
      <c r="H103" s="627">
        <v>0.08</v>
      </c>
      <c r="I103" s="533">
        <v>0.04</v>
      </c>
      <c r="J103" s="956"/>
      <c r="K103" s="496">
        <v>0.04</v>
      </c>
      <c r="L103" s="631">
        <v>0.22</v>
      </c>
      <c r="M103" s="956"/>
      <c r="N103" s="628">
        <v>0.28000000000000003</v>
      </c>
      <c r="O103" s="628">
        <v>0.28000000000000003</v>
      </c>
      <c r="P103" s="534">
        <v>0.28000000000000003</v>
      </c>
      <c r="Q103" s="633">
        <v>0.28000000000000003</v>
      </c>
      <c r="R103" s="633">
        <v>0.18</v>
      </c>
      <c r="S103" s="534">
        <v>0</v>
      </c>
      <c r="T103" s="534">
        <v>0</v>
      </c>
      <c r="U103" s="534">
        <v>0</v>
      </c>
      <c r="V103" s="534">
        <v>0</v>
      </c>
      <c r="W103" s="534">
        <v>0</v>
      </c>
      <c r="X103" s="534">
        <v>0</v>
      </c>
      <c r="Y103" s="534">
        <v>0</v>
      </c>
      <c r="Z103" s="630">
        <f t="shared" si="43"/>
        <v>3.100000000000001</v>
      </c>
      <c r="AA103" s="1125">
        <f t="shared" ref="AA103:AA134" si="66">IF(ISERROR((C103/D103-1)*100),"n/a",(C103/D103-1)*100)</f>
        <v>8.1081081081081141</v>
      </c>
      <c r="AB103" s="1125">
        <f t="shared" ref="AB103:AB134" si="67">IF(ISERROR((D103/E103-1)*100),"n/a",(D103/E103-1)*100)</f>
        <v>32.142857142857139</v>
      </c>
      <c r="AC103" s="1126">
        <f t="shared" ref="AC103:AC134" si="68">IF(ISERROR((E103/F103-1)*100),"n/a",(E103/F103-1)*100)</f>
        <v>33.33333333333335</v>
      </c>
      <c r="AD103" s="1126">
        <f t="shared" ref="AD103:AD134" si="69">IF(ISERROR((F103/G103-1)*100),"n/a",(F103/G103-1)*100)</f>
        <v>31.25</v>
      </c>
      <c r="AE103" s="1126">
        <f t="shared" ref="AE103:AE134" si="70">IF(ISERROR((G103/H103-1)*100),"n/a",(G103/H103-1)*100)</f>
        <v>100</v>
      </c>
      <c r="AF103" s="1126">
        <f t="shared" ref="AF103:AF134" si="71">IF(ISERROR((H103/I103-1)*100),"n/a",(H103/I103-1)*100)</f>
        <v>100</v>
      </c>
      <c r="AG103" s="1126">
        <f t="shared" ref="AG103:AG134" si="72">IF(ISERROR((I103/K103-1)*100),"n/a",(I103/K103-1)*100)</f>
        <v>0</v>
      </c>
      <c r="AH103" s="1126">
        <f t="shared" ref="AH103:AH134" si="73">IF(ISERROR((K103/L103-1)*100),"n/a",(K103/L103-1)*100)</f>
        <v>-81.818181818181813</v>
      </c>
      <c r="AI103" s="1126">
        <f t="shared" ref="AI103:AI134" si="74">IF(ISERROR((L103/N103-1)*100),"n/a",(L103/N103-1)*100)</f>
        <v>-21.428571428571431</v>
      </c>
      <c r="AJ103" s="1126">
        <f t="shared" ref="AJ103:AJ134" si="75">IF(ISERROR((N103/O103-1)*100),"n/a",(N103/O103-1)*100)</f>
        <v>0</v>
      </c>
      <c r="AK103" s="1126">
        <f t="shared" ref="AK103:AK134" si="76">IF(ISERROR((O103/P103-1)*100),"n/a",(O103/P103-1)*100)</f>
        <v>0</v>
      </c>
      <c r="AL103" s="1126">
        <f t="shared" ref="AL103:AL134" si="77">IF(ISERROR((P103/Q103-1)*100),"n/a",(P103/Q103-1)*100)</f>
        <v>0</v>
      </c>
      <c r="AM103" s="1126">
        <f t="shared" ref="AM103:AM134" si="78">IF(ISERROR((Q103/R103-1)*100),"n/a",(Q103/R103-1)*100)</f>
        <v>55.555555555555578</v>
      </c>
      <c r="AN103" s="1126" t="str">
        <f t="shared" ref="AN103:AN134" si="79">IF(ISERROR((R103/S103-1)*100),"n/a",(R103/S103-1)*100)</f>
        <v>n/a</v>
      </c>
      <c r="AO103" s="1126" t="str">
        <f t="shared" ref="AO103:AO134" si="80">IF(ISERROR((S103/T103-1)*100),"n/a",(S103/T103-1)*100)</f>
        <v>n/a</v>
      </c>
      <c r="AP103" s="1126" t="str">
        <f t="shared" ref="AP103:AP134" si="81">IF(ISERROR((T103/U103-1)*100),"n/a",(T103/U103-1)*100)</f>
        <v>n/a</v>
      </c>
      <c r="AQ103" s="1126" t="str">
        <f t="shared" ref="AQ103:AQ134" si="82">IF(ISERROR((U103/V103-1)*100),"n/a",(U103/V103-1)*100)</f>
        <v>n/a</v>
      </c>
      <c r="AR103" s="1126" t="str">
        <f t="shared" ref="AR103:AR134" si="83">IF(ISERROR((V103/W103-1)*100),"n/a",(V103/W103-1)*100)</f>
        <v>n/a</v>
      </c>
      <c r="AS103" s="1126" t="str">
        <f t="shared" ref="AS103:AS134" si="84">IF(ISERROR((W103/X103-1)*100),"n/a",(W103/X103-1)*100)</f>
        <v>n/a</v>
      </c>
      <c r="AT103" s="1126" t="str">
        <f t="shared" ref="AT103:AT134" si="85">IF(ISERROR((X103/Y103-1)*100),"n/a",(X103/Y103-1)*100)</f>
        <v>n/a</v>
      </c>
      <c r="AU103" s="1127">
        <f t="shared" si="64"/>
        <v>19.780238530238535</v>
      </c>
      <c r="AV103" s="1128">
        <f t="shared" si="65"/>
        <v>48.597020419661654</v>
      </c>
    </row>
    <row r="104" spans="1:48" ht="11.25" customHeight="1" x14ac:dyDescent="0.2">
      <c r="A104" s="491" t="s">
        <v>1829</v>
      </c>
      <c r="B104" s="884" t="s">
        <v>1830</v>
      </c>
      <c r="C104" s="627">
        <v>2.12</v>
      </c>
      <c r="D104" s="493">
        <v>2.08</v>
      </c>
      <c r="E104" s="630">
        <v>2.04</v>
      </c>
      <c r="F104" s="627">
        <v>1.84</v>
      </c>
      <c r="G104" s="627">
        <v>1.69</v>
      </c>
      <c r="H104" s="627">
        <v>1.56</v>
      </c>
      <c r="I104" s="496">
        <v>1.44</v>
      </c>
      <c r="J104" s="956"/>
      <c r="K104" s="496">
        <v>1.44</v>
      </c>
      <c r="L104" s="631">
        <v>1.44</v>
      </c>
      <c r="M104" s="956"/>
      <c r="N104" s="628">
        <v>1.44</v>
      </c>
      <c r="O104" s="628">
        <v>1.53</v>
      </c>
      <c r="P104" s="633">
        <v>1.88</v>
      </c>
      <c r="Q104" s="633">
        <v>1.77</v>
      </c>
      <c r="R104" s="633">
        <v>1.6800000000000002</v>
      </c>
      <c r="S104" s="633">
        <v>1.6</v>
      </c>
      <c r="T104" s="629">
        <v>1.56</v>
      </c>
      <c r="U104" s="629">
        <v>1.56</v>
      </c>
      <c r="V104" s="629">
        <v>1.56</v>
      </c>
      <c r="W104" s="629">
        <v>1.56</v>
      </c>
      <c r="X104" s="629">
        <v>1.56</v>
      </c>
      <c r="Y104" s="629">
        <v>1.56</v>
      </c>
      <c r="Z104" s="630">
        <f t="shared" si="43"/>
        <v>34.909999999999997</v>
      </c>
      <c r="AA104" s="1125">
        <f t="shared" si="66"/>
        <v>1.9230769230769162</v>
      </c>
      <c r="AB104" s="1125">
        <f t="shared" si="67"/>
        <v>1.9607843137254832</v>
      </c>
      <c r="AC104" s="1126">
        <f t="shared" si="68"/>
        <v>10.869565217391308</v>
      </c>
      <c r="AD104" s="1126">
        <f t="shared" si="69"/>
        <v>8.875739644970416</v>
      </c>
      <c r="AE104" s="1126">
        <f t="shared" si="70"/>
        <v>8.333333333333325</v>
      </c>
      <c r="AF104" s="1126">
        <f t="shared" si="71"/>
        <v>8.3333333333333481</v>
      </c>
      <c r="AG104" s="1126">
        <f t="shared" si="72"/>
        <v>0</v>
      </c>
      <c r="AH104" s="1126">
        <f t="shared" si="73"/>
        <v>0</v>
      </c>
      <c r="AI104" s="1126">
        <f t="shared" si="74"/>
        <v>0</v>
      </c>
      <c r="AJ104" s="1126">
        <f t="shared" si="75"/>
        <v>-5.8823529411764719</v>
      </c>
      <c r="AK104" s="1126">
        <f t="shared" si="76"/>
        <v>-18.617021276595736</v>
      </c>
      <c r="AL104" s="1126">
        <f t="shared" si="77"/>
        <v>6.2146892655367214</v>
      </c>
      <c r="AM104" s="1126">
        <f t="shared" si="78"/>
        <v>5.3571428571428381</v>
      </c>
      <c r="AN104" s="1126">
        <f t="shared" si="79"/>
        <v>5.0000000000000044</v>
      </c>
      <c r="AO104" s="1126">
        <f t="shared" si="80"/>
        <v>2.5641025641025772</v>
      </c>
      <c r="AP104" s="1126">
        <f t="shared" si="81"/>
        <v>0</v>
      </c>
      <c r="AQ104" s="1126">
        <f t="shared" si="82"/>
        <v>0</v>
      </c>
      <c r="AR104" s="1126">
        <f t="shared" si="83"/>
        <v>0</v>
      </c>
      <c r="AS104" s="1126">
        <f t="shared" si="84"/>
        <v>0</v>
      </c>
      <c r="AT104" s="1126">
        <f t="shared" si="85"/>
        <v>0</v>
      </c>
      <c r="AU104" s="1127">
        <f t="shared" si="64"/>
        <v>1.7466196617420366</v>
      </c>
      <c r="AV104" s="1128">
        <f t="shared" si="65"/>
        <v>6.334682760414224</v>
      </c>
    </row>
    <row r="105" spans="1:48" ht="11.25" customHeight="1" x14ac:dyDescent="0.2">
      <c r="A105" s="500" t="s">
        <v>480</v>
      </c>
      <c r="B105" s="502" t="s">
        <v>481</v>
      </c>
      <c r="C105" s="627">
        <v>2</v>
      </c>
      <c r="D105" s="493">
        <v>1.92</v>
      </c>
      <c r="E105" s="504">
        <v>1.76</v>
      </c>
      <c r="F105" s="507">
        <v>1.6</v>
      </c>
      <c r="G105" s="507">
        <v>1.44</v>
      </c>
      <c r="H105" s="507">
        <v>1.28</v>
      </c>
      <c r="I105" s="507">
        <v>1.1399999999999999</v>
      </c>
      <c r="J105" s="1053"/>
      <c r="K105" s="507">
        <v>1.04</v>
      </c>
      <c r="L105" s="503">
        <v>0.96</v>
      </c>
      <c r="M105" s="1053"/>
      <c r="N105" s="521">
        <v>0.88</v>
      </c>
      <c r="O105" s="521">
        <v>0.8</v>
      </c>
      <c r="P105" s="509">
        <v>0.72</v>
      </c>
      <c r="Q105" s="509">
        <v>0.66</v>
      </c>
      <c r="R105" s="509">
        <v>0.62</v>
      </c>
      <c r="S105" s="509">
        <v>0.56000000000000005</v>
      </c>
      <c r="T105" s="509">
        <v>0.48</v>
      </c>
      <c r="U105" s="509">
        <v>0.42</v>
      </c>
      <c r="V105" s="509">
        <v>0.38500000000000001</v>
      </c>
      <c r="W105" s="510">
        <v>0</v>
      </c>
      <c r="X105" s="510">
        <v>0</v>
      </c>
      <c r="Y105" s="510">
        <v>0</v>
      </c>
      <c r="Z105" s="630">
        <f t="shared" si="43"/>
        <v>18.665000000000006</v>
      </c>
      <c r="AA105" s="1125">
        <f t="shared" si="66"/>
        <v>4.1666666666666741</v>
      </c>
      <c r="AB105" s="1125">
        <f t="shared" si="67"/>
        <v>9.0909090909090828</v>
      </c>
      <c r="AC105" s="1126">
        <f t="shared" si="68"/>
        <v>9.9999999999999858</v>
      </c>
      <c r="AD105" s="1126">
        <f t="shared" si="69"/>
        <v>11.111111111111116</v>
      </c>
      <c r="AE105" s="1126">
        <f t="shared" si="70"/>
        <v>12.5</v>
      </c>
      <c r="AF105" s="1126">
        <f t="shared" si="71"/>
        <v>12.28070175438598</v>
      </c>
      <c r="AG105" s="1126">
        <f t="shared" si="72"/>
        <v>9.6153846153846025</v>
      </c>
      <c r="AH105" s="1126">
        <f t="shared" si="73"/>
        <v>8.3333333333333481</v>
      </c>
      <c r="AI105" s="1126">
        <f t="shared" si="74"/>
        <v>9.0909090909090828</v>
      </c>
      <c r="AJ105" s="1126">
        <f t="shared" si="75"/>
        <v>9.9999999999999858</v>
      </c>
      <c r="AK105" s="1126">
        <f t="shared" si="76"/>
        <v>11.111111111111116</v>
      </c>
      <c r="AL105" s="1126">
        <f t="shared" si="77"/>
        <v>9.0909090909090828</v>
      </c>
      <c r="AM105" s="1126">
        <f t="shared" si="78"/>
        <v>6.4516129032258229</v>
      </c>
      <c r="AN105" s="1126">
        <f t="shared" si="79"/>
        <v>10.714285714285698</v>
      </c>
      <c r="AO105" s="1126">
        <f t="shared" si="80"/>
        <v>16.666666666666675</v>
      </c>
      <c r="AP105" s="1126">
        <f t="shared" si="81"/>
        <v>14.285714285714279</v>
      </c>
      <c r="AQ105" s="1126">
        <f t="shared" si="82"/>
        <v>9.0909090909090828</v>
      </c>
      <c r="AR105" s="1126" t="str">
        <f t="shared" si="83"/>
        <v>n/a</v>
      </c>
      <c r="AS105" s="1126" t="str">
        <f t="shared" si="84"/>
        <v>n/a</v>
      </c>
      <c r="AT105" s="1126" t="str">
        <f t="shared" si="85"/>
        <v>n/a</v>
      </c>
      <c r="AU105" s="1127">
        <f t="shared" si="64"/>
        <v>10.211777913265976</v>
      </c>
      <c r="AV105" s="1128">
        <f t="shared" si="65"/>
        <v>2.8430903562918477</v>
      </c>
    </row>
    <row r="106" spans="1:48" ht="11.25" customHeight="1" x14ac:dyDescent="0.2">
      <c r="A106" s="884" t="s">
        <v>972</v>
      </c>
      <c r="B106" s="867" t="s">
        <v>973</v>
      </c>
      <c r="C106" s="627">
        <v>1.9</v>
      </c>
      <c r="D106" s="493">
        <v>1.88</v>
      </c>
      <c r="E106" s="513">
        <v>1.86</v>
      </c>
      <c r="F106" s="627">
        <v>1.61</v>
      </c>
      <c r="G106" s="627">
        <v>1.37</v>
      </c>
      <c r="H106" s="627">
        <v>1.35</v>
      </c>
      <c r="I106" s="627">
        <v>1.19</v>
      </c>
      <c r="J106" s="956"/>
      <c r="K106" s="627">
        <v>1.04</v>
      </c>
      <c r="L106" s="492">
        <v>0.8</v>
      </c>
      <c r="M106" s="956"/>
      <c r="N106" s="628">
        <v>0.68</v>
      </c>
      <c r="O106" s="628">
        <v>0.68</v>
      </c>
      <c r="P106" s="629">
        <v>0.84799999999999998</v>
      </c>
      <c r="Q106" s="629">
        <v>0.84799999999999998</v>
      </c>
      <c r="R106" s="633">
        <v>0.84799999999999998</v>
      </c>
      <c r="S106" s="633">
        <v>0.82799999999999996</v>
      </c>
      <c r="T106" s="629">
        <v>0</v>
      </c>
      <c r="U106" s="629">
        <v>0</v>
      </c>
      <c r="V106" s="629">
        <v>0</v>
      </c>
      <c r="W106" s="629">
        <v>0</v>
      </c>
      <c r="X106" s="629">
        <v>0</v>
      </c>
      <c r="Y106" s="629">
        <v>0</v>
      </c>
      <c r="Z106" s="630">
        <f t="shared" si="43"/>
        <v>17.731999999999999</v>
      </c>
      <c r="AA106" s="1125">
        <f t="shared" si="66"/>
        <v>1.0638297872340496</v>
      </c>
      <c r="AB106" s="1125">
        <f t="shared" si="67"/>
        <v>1.0752688172043001</v>
      </c>
      <c r="AC106" s="1126">
        <f t="shared" si="68"/>
        <v>15.527950310559003</v>
      </c>
      <c r="AD106" s="1126">
        <f t="shared" si="69"/>
        <v>17.518248175182482</v>
      </c>
      <c r="AE106" s="1126">
        <f t="shared" si="70"/>
        <v>1.4814814814814836</v>
      </c>
      <c r="AF106" s="1126">
        <f t="shared" si="71"/>
        <v>13.445378151260524</v>
      </c>
      <c r="AG106" s="1126">
        <f t="shared" si="72"/>
        <v>14.423076923076916</v>
      </c>
      <c r="AH106" s="1126">
        <f t="shared" si="73"/>
        <v>30.000000000000004</v>
      </c>
      <c r="AI106" s="1126">
        <f t="shared" si="74"/>
        <v>17.647058823529417</v>
      </c>
      <c r="AJ106" s="1126">
        <f t="shared" si="75"/>
        <v>0</v>
      </c>
      <c r="AK106" s="1126">
        <f t="shared" si="76"/>
        <v>-19.811320754716977</v>
      </c>
      <c r="AL106" s="1126">
        <f t="shared" si="77"/>
        <v>0</v>
      </c>
      <c r="AM106" s="1126">
        <f t="shared" si="78"/>
        <v>0</v>
      </c>
      <c r="AN106" s="1126">
        <f t="shared" si="79"/>
        <v>2.4154589371980784</v>
      </c>
      <c r="AO106" s="1126" t="str">
        <f t="shared" si="80"/>
        <v>n/a</v>
      </c>
      <c r="AP106" s="1126" t="str">
        <f t="shared" si="81"/>
        <v>n/a</v>
      </c>
      <c r="AQ106" s="1126" t="str">
        <f t="shared" si="82"/>
        <v>n/a</v>
      </c>
      <c r="AR106" s="1126" t="str">
        <f t="shared" si="83"/>
        <v>n/a</v>
      </c>
      <c r="AS106" s="1126" t="str">
        <f t="shared" si="84"/>
        <v>n/a</v>
      </c>
      <c r="AT106" s="1126" t="str">
        <f t="shared" si="85"/>
        <v>n/a</v>
      </c>
      <c r="AU106" s="1127">
        <f t="shared" si="64"/>
        <v>6.7704593322863778</v>
      </c>
      <c r="AV106" s="1128">
        <f t="shared" si="65"/>
        <v>12.118917852241649</v>
      </c>
    </row>
    <row r="107" spans="1:48" ht="11.25" customHeight="1" x14ac:dyDescent="0.2">
      <c r="A107" s="491" t="s">
        <v>461</v>
      </c>
      <c r="B107" s="867" t="s">
        <v>462</v>
      </c>
      <c r="C107" s="627">
        <v>0.86</v>
      </c>
      <c r="D107" s="493">
        <v>0.78669999999999995</v>
      </c>
      <c r="E107" s="516">
        <v>0.7466666666666667</v>
      </c>
      <c r="F107" s="627">
        <v>0.72666666666666668</v>
      </c>
      <c r="G107" s="627">
        <v>0.67333333333333334</v>
      </c>
      <c r="H107" s="627">
        <v>0.60277999999999998</v>
      </c>
      <c r="I107" s="627">
        <v>0.55555555555555558</v>
      </c>
      <c r="J107" s="956"/>
      <c r="K107" s="627">
        <v>0.52</v>
      </c>
      <c r="L107" s="492">
        <v>0.48666666666666664</v>
      </c>
      <c r="M107" s="956"/>
      <c r="N107" s="505">
        <v>0.46444444444444444</v>
      </c>
      <c r="O107" s="628">
        <v>0.46222222222222226</v>
      </c>
      <c r="P107" s="633">
        <v>0.45333333333333337</v>
      </c>
      <c r="Q107" s="633">
        <v>0.4244444444444444</v>
      </c>
      <c r="R107" s="633">
        <v>0.40222222222222226</v>
      </c>
      <c r="S107" s="633">
        <v>0.37333333333333335</v>
      </c>
      <c r="T107" s="633">
        <v>0.35555555555555557</v>
      </c>
      <c r="U107" s="629">
        <v>0.33777777777777779</v>
      </c>
      <c r="V107" s="629">
        <v>0.33777777777777779</v>
      </c>
      <c r="W107" s="629">
        <v>0.33777777777777779</v>
      </c>
      <c r="X107" s="633">
        <v>0.33777777777777779</v>
      </c>
      <c r="Y107" s="633">
        <v>0.32</v>
      </c>
      <c r="Z107" s="630">
        <f t="shared" si="43"/>
        <v>10.565035555555554</v>
      </c>
      <c r="AA107" s="1125">
        <f t="shared" si="66"/>
        <v>9.317401805008263</v>
      </c>
      <c r="AB107" s="1125">
        <f t="shared" si="67"/>
        <v>5.3616071428571388</v>
      </c>
      <c r="AC107" s="1126">
        <f t="shared" si="68"/>
        <v>2.7522935779816571</v>
      </c>
      <c r="AD107" s="1126">
        <f t="shared" si="69"/>
        <v>7.9207920792079278</v>
      </c>
      <c r="AE107" s="1126">
        <f t="shared" si="70"/>
        <v>11.70465731001913</v>
      </c>
      <c r="AF107" s="1126">
        <f t="shared" si="71"/>
        <v>8.5003999999999849</v>
      </c>
      <c r="AG107" s="1126">
        <f t="shared" si="72"/>
        <v>6.8376068376068355</v>
      </c>
      <c r="AH107" s="1126">
        <f t="shared" si="73"/>
        <v>6.8493150684931559</v>
      </c>
      <c r="AI107" s="1126">
        <f t="shared" si="74"/>
        <v>4.7846889952153138</v>
      </c>
      <c r="AJ107" s="1126">
        <f t="shared" si="75"/>
        <v>0.48076923076922906</v>
      </c>
      <c r="AK107" s="1126">
        <f t="shared" si="76"/>
        <v>1.9607843137254832</v>
      </c>
      <c r="AL107" s="1126">
        <f t="shared" si="77"/>
        <v>6.8062827225131128</v>
      </c>
      <c r="AM107" s="1126">
        <f t="shared" si="78"/>
        <v>5.5248618784530246</v>
      </c>
      <c r="AN107" s="1126">
        <f t="shared" si="79"/>
        <v>7.7380952380952328</v>
      </c>
      <c r="AO107" s="1126">
        <f t="shared" si="80"/>
        <v>5.0000000000000044</v>
      </c>
      <c r="AP107" s="1126">
        <f t="shared" si="81"/>
        <v>5.2631578947368363</v>
      </c>
      <c r="AQ107" s="1126">
        <f t="shared" si="82"/>
        <v>0</v>
      </c>
      <c r="AR107" s="1126">
        <f t="shared" si="83"/>
        <v>0</v>
      </c>
      <c r="AS107" s="1126">
        <f t="shared" si="84"/>
        <v>0</v>
      </c>
      <c r="AT107" s="1126">
        <f t="shared" si="85"/>
        <v>5.555555555555558</v>
      </c>
      <c r="AU107" s="1127">
        <f t="shared" si="64"/>
        <v>5.1179134825118933</v>
      </c>
      <c r="AV107" s="1128">
        <f t="shared" si="65"/>
        <v>3.341900547702104</v>
      </c>
    </row>
    <row r="108" spans="1:48" ht="11.25" customHeight="1" x14ac:dyDescent="0.2">
      <c r="A108" s="535" t="s">
        <v>4033</v>
      </c>
      <c r="B108" s="869" t="s">
        <v>4032</v>
      </c>
      <c r="C108" s="627">
        <v>0.92</v>
      </c>
      <c r="D108" s="493">
        <v>0.88</v>
      </c>
      <c r="E108" s="1006">
        <v>0.84</v>
      </c>
      <c r="F108" s="484">
        <v>0.8</v>
      </c>
      <c r="G108" s="484">
        <v>0.76</v>
      </c>
      <c r="H108" s="538">
        <v>0.72</v>
      </c>
      <c r="I108" s="484">
        <v>0.72</v>
      </c>
      <c r="J108" s="1032"/>
      <c r="K108" s="484">
        <v>0.69</v>
      </c>
      <c r="L108" s="482">
        <v>0.65</v>
      </c>
      <c r="M108" s="1032"/>
      <c r="N108" s="529">
        <v>0.64</v>
      </c>
      <c r="O108" s="522">
        <v>0.64</v>
      </c>
      <c r="P108" s="489">
        <v>0.63</v>
      </c>
      <c r="Q108" s="489">
        <v>0.57999999999999996</v>
      </c>
      <c r="R108" s="489">
        <v>0.56000000000000005</v>
      </c>
      <c r="S108" s="489">
        <v>0.52</v>
      </c>
      <c r="T108" s="488">
        <v>0.48</v>
      </c>
      <c r="U108" s="488">
        <v>0.48</v>
      </c>
      <c r="V108" s="489">
        <v>0.48</v>
      </c>
      <c r="W108" s="489">
        <v>0.43</v>
      </c>
      <c r="X108" s="489">
        <v>0.1</v>
      </c>
      <c r="Y108" s="488">
        <v>0</v>
      </c>
      <c r="Z108" s="630">
        <f t="shared" si="43"/>
        <v>12.520000000000001</v>
      </c>
      <c r="AA108" s="1125">
        <f t="shared" si="66"/>
        <v>4.5454545454545414</v>
      </c>
      <c r="AB108" s="1125">
        <f t="shared" si="67"/>
        <v>4.7619047619047672</v>
      </c>
      <c r="AC108" s="1126">
        <f t="shared" si="68"/>
        <v>4.9999999999999822</v>
      </c>
      <c r="AD108" s="1126">
        <f t="shared" si="69"/>
        <v>5.2631578947368363</v>
      </c>
      <c r="AE108" s="1126">
        <f t="shared" si="70"/>
        <v>5.555555555555558</v>
      </c>
      <c r="AF108" s="1126">
        <f t="shared" si="71"/>
        <v>0</v>
      </c>
      <c r="AG108" s="1126">
        <f t="shared" si="72"/>
        <v>4.3478260869565188</v>
      </c>
      <c r="AH108" s="1126">
        <f t="shared" si="73"/>
        <v>6.153846153846132</v>
      </c>
      <c r="AI108" s="1126">
        <f t="shared" si="74"/>
        <v>1.5625</v>
      </c>
      <c r="AJ108" s="1126">
        <f t="shared" si="75"/>
        <v>0</v>
      </c>
      <c r="AK108" s="1126">
        <f t="shared" si="76"/>
        <v>1.5873015873015817</v>
      </c>
      <c r="AL108" s="1126">
        <f t="shared" si="77"/>
        <v>8.6206896551724199</v>
      </c>
      <c r="AM108" s="1126">
        <f t="shared" si="78"/>
        <v>3.5714285714285587</v>
      </c>
      <c r="AN108" s="1126">
        <f t="shared" si="79"/>
        <v>7.6923076923077094</v>
      </c>
      <c r="AO108" s="1126">
        <f t="shared" si="80"/>
        <v>8.3333333333333481</v>
      </c>
      <c r="AP108" s="1126">
        <f t="shared" si="81"/>
        <v>0</v>
      </c>
      <c r="AQ108" s="1126">
        <f t="shared" si="82"/>
        <v>0</v>
      </c>
      <c r="AR108" s="1126">
        <f t="shared" si="83"/>
        <v>11.627906976744185</v>
      </c>
      <c r="AS108" s="1126">
        <f t="shared" si="84"/>
        <v>330</v>
      </c>
      <c r="AT108" s="1126" t="str">
        <f t="shared" si="85"/>
        <v>n/a</v>
      </c>
      <c r="AU108" s="1127">
        <f t="shared" si="64"/>
        <v>21.506484884986428</v>
      </c>
      <c r="AV108" s="1128">
        <f t="shared" si="65"/>
        <v>74.777998462910531</v>
      </c>
    </row>
    <row r="109" spans="1:48" ht="11.25" customHeight="1" x14ac:dyDescent="0.2">
      <c r="A109" s="886" t="s">
        <v>473</v>
      </c>
      <c r="B109" s="884" t="s">
        <v>474</v>
      </c>
      <c r="C109" s="627">
        <v>2.0099999999999998</v>
      </c>
      <c r="D109" s="493">
        <v>1.88</v>
      </c>
      <c r="E109" s="632">
        <v>1.74</v>
      </c>
      <c r="F109" s="627">
        <v>1.5433300000000001</v>
      </c>
      <c r="G109" s="627">
        <v>1.4133333333333333</v>
      </c>
      <c r="H109" s="627">
        <v>1.28</v>
      </c>
      <c r="I109" s="627">
        <v>1.1466666666666667</v>
      </c>
      <c r="J109" s="956"/>
      <c r="K109" s="627">
        <v>1</v>
      </c>
      <c r="L109" s="492">
        <v>0.88</v>
      </c>
      <c r="M109" s="956"/>
      <c r="N109" s="505">
        <v>0.73333333333333339</v>
      </c>
      <c r="O109" s="505">
        <v>0.70666666666666667</v>
      </c>
      <c r="P109" s="633">
        <v>0.58866666666666667</v>
      </c>
      <c r="Q109" s="629">
        <v>0</v>
      </c>
      <c r="R109" s="629">
        <v>0</v>
      </c>
      <c r="S109" s="629">
        <v>0</v>
      </c>
      <c r="T109" s="629">
        <v>0</v>
      </c>
      <c r="U109" s="629">
        <v>0</v>
      </c>
      <c r="V109" s="629">
        <v>0</v>
      </c>
      <c r="W109" s="629">
        <v>0</v>
      </c>
      <c r="X109" s="629">
        <v>0</v>
      </c>
      <c r="Y109" s="629">
        <v>0</v>
      </c>
      <c r="Z109" s="630">
        <f t="shared" si="43"/>
        <v>14.921996666666667</v>
      </c>
      <c r="AA109" s="1125">
        <f t="shared" si="66"/>
        <v>6.9148936170212671</v>
      </c>
      <c r="AB109" s="1125">
        <f t="shared" si="67"/>
        <v>8.045977011494255</v>
      </c>
      <c r="AC109" s="1126">
        <f t="shared" si="68"/>
        <v>12.743224067438575</v>
      </c>
      <c r="AD109" s="1126">
        <f t="shared" si="69"/>
        <v>9.1978773584905795</v>
      </c>
      <c r="AE109" s="1126">
        <f t="shared" si="70"/>
        <v>10.416666666666675</v>
      </c>
      <c r="AF109" s="1126">
        <f t="shared" si="71"/>
        <v>11.627906976744185</v>
      </c>
      <c r="AG109" s="1126">
        <f t="shared" si="72"/>
        <v>14.666666666666671</v>
      </c>
      <c r="AH109" s="1126">
        <f t="shared" si="73"/>
        <v>13.636363636363647</v>
      </c>
      <c r="AI109" s="1126">
        <f t="shared" si="74"/>
        <v>19.999999999999996</v>
      </c>
      <c r="AJ109" s="1126">
        <f t="shared" si="75"/>
        <v>3.7735849056603765</v>
      </c>
      <c r="AK109" s="1126">
        <f t="shared" si="76"/>
        <v>20.045300113250274</v>
      </c>
      <c r="AL109" s="1126" t="str">
        <f t="shared" si="77"/>
        <v>n/a</v>
      </c>
      <c r="AM109" s="1126" t="str">
        <f t="shared" si="78"/>
        <v>n/a</v>
      </c>
      <c r="AN109" s="1126" t="str">
        <f t="shared" si="79"/>
        <v>n/a</v>
      </c>
      <c r="AO109" s="1126" t="str">
        <f t="shared" si="80"/>
        <v>n/a</v>
      </c>
      <c r="AP109" s="1126" t="str">
        <f t="shared" si="81"/>
        <v>n/a</v>
      </c>
      <c r="AQ109" s="1126" t="str">
        <f t="shared" si="82"/>
        <v>n/a</v>
      </c>
      <c r="AR109" s="1126" t="str">
        <f t="shared" si="83"/>
        <v>n/a</v>
      </c>
      <c r="AS109" s="1126" t="str">
        <f t="shared" si="84"/>
        <v>n/a</v>
      </c>
      <c r="AT109" s="1126" t="str">
        <f t="shared" si="85"/>
        <v>n/a</v>
      </c>
      <c r="AU109" s="1127">
        <f t="shared" si="64"/>
        <v>11.915314638163318</v>
      </c>
      <c r="AV109" s="1128">
        <f t="shared" si="65"/>
        <v>5.0857933919624312</v>
      </c>
    </row>
    <row r="110" spans="1:48" ht="11.25" customHeight="1" x14ac:dyDescent="0.2">
      <c r="A110" s="884" t="s">
        <v>981</v>
      </c>
      <c r="B110" s="867" t="s">
        <v>982</v>
      </c>
      <c r="C110" s="627">
        <v>1.18</v>
      </c>
      <c r="D110" s="493">
        <v>1.04</v>
      </c>
      <c r="E110" s="493">
        <v>0.86</v>
      </c>
      <c r="F110" s="627">
        <v>0.72</v>
      </c>
      <c r="G110" s="496">
        <v>0.68</v>
      </c>
      <c r="H110" s="627">
        <v>0.66</v>
      </c>
      <c r="I110" s="627">
        <v>0.57999999999999996</v>
      </c>
      <c r="J110" s="956"/>
      <c r="K110" s="496">
        <v>0.52</v>
      </c>
      <c r="L110" s="492">
        <v>0.48</v>
      </c>
      <c r="M110" s="956"/>
      <c r="N110" s="497">
        <v>0.36</v>
      </c>
      <c r="O110" s="629">
        <v>0.51</v>
      </c>
      <c r="P110" s="629">
        <v>0.96</v>
      </c>
      <c r="Q110" s="633">
        <v>0.94640000000000002</v>
      </c>
      <c r="R110" s="633">
        <v>0.91159999999999997</v>
      </c>
      <c r="S110" s="633">
        <v>0.86919999999999997</v>
      </c>
      <c r="T110" s="633">
        <v>0.83740000000000003</v>
      </c>
      <c r="U110" s="629">
        <v>0.80559999999999998</v>
      </c>
      <c r="V110" s="633">
        <v>0.80559999999999998</v>
      </c>
      <c r="W110" s="633">
        <v>0.76319999999999999</v>
      </c>
      <c r="X110" s="633">
        <v>0.6996</v>
      </c>
      <c r="Y110" s="633">
        <v>0.61480000000000001</v>
      </c>
      <c r="Z110" s="630">
        <f t="shared" si="43"/>
        <v>15.803400000000002</v>
      </c>
      <c r="AA110" s="1125">
        <f t="shared" si="66"/>
        <v>13.461538461538458</v>
      </c>
      <c r="AB110" s="1125">
        <f t="shared" si="67"/>
        <v>20.930232558139551</v>
      </c>
      <c r="AC110" s="1126">
        <f t="shared" si="68"/>
        <v>19.444444444444443</v>
      </c>
      <c r="AD110" s="1126">
        <f t="shared" si="69"/>
        <v>5.8823529411764497</v>
      </c>
      <c r="AE110" s="1126">
        <f t="shared" si="70"/>
        <v>3.0303030303030276</v>
      </c>
      <c r="AF110" s="1126">
        <f t="shared" si="71"/>
        <v>13.793103448275868</v>
      </c>
      <c r="AG110" s="1126">
        <f t="shared" si="72"/>
        <v>11.538461538461519</v>
      </c>
      <c r="AH110" s="1126">
        <f t="shared" si="73"/>
        <v>8.3333333333333481</v>
      </c>
      <c r="AI110" s="1126">
        <f t="shared" si="74"/>
        <v>33.333333333333329</v>
      </c>
      <c r="AJ110" s="1126">
        <f t="shared" si="75"/>
        <v>-29.411764705882359</v>
      </c>
      <c r="AK110" s="1126">
        <f t="shared" si="76"/>
        <v>-46.875</v>
      </c>
      <c r="AL110" s="1126">
        <f t="shared" si="77"/>
        <v>1.4370245139475823</v>
      </c>
      <c r="AM110" s="1126">
        <f t="shared" si="78"/>
        <v>3.8174637999122574</v>
      </c>
      <c r="AN110" s="1126">
        <f t="shared" si="79"/>
        <v>4.8780487804878092</v>
      </c>
      <c r="AO110" s="1126">
        <f t="shared" si="80"/>
        <v>3.7974683544303778</v>
      </c>
      <c r="AP110" s="1126">
        <f t="shared" si="81"/>
        <v>3.9473684210526327</v>
      </c>
      <c r="AQ110" s="1126">
        <f t="shared" si="82"/>
        <v>0</v>
      </c>
      <c r="AR110" s="1126">
        <f t="shared" si="83"/>
        <v>5.555555555555558</v>
      </c>
      <c r="AS110" s="1126">
        <f t="shared" si="84"/>
        <v>9.0909090909090828</v>
      </c>
      <c r="AT110" s="1126">
        <f t="shared" si="85"/>
        <v>13.793103448275868</v>
      </c>
      <c r="AU110" s="1127">
        <f t="shared" si="64"/>
        <v>4.9888640173847385</v>
      </c>
      <c r="AV110" s="1128">
        <f t="shared" si="65"/>
        <v>16.988908027490144</v>
      </c>
    </row>
    <row r="111" spans="1:48" ht="11.25" customHeight="1" x14ac:dyDescent="0.2">
      <c r="A111" s="884" t="s">
        <v>156</v>
      </c>
      <c r="B111" s="867" t="s">
        <v>157</v>
      </c>
      <c r="C111" s="627">
        <v>2.0499999999999998</v>
      </c>
      <c r="D111" s="493">
        <v>1.93</v>
      </c>
      <c r="E111" s="632">
        <v>1.81</v>
      </c>
      <c r="F111" s="627">
        <v>1.68</v>
      </c>
      <c r="G111" s="627">
        <v>1.62</v>
      </c>
      <c r="H111" s="627">
        <v>1.56</v>
      </c>
      <c r="I111" s="627">
        <v>1.52</v>
      </c>
      <c r="J111" s="956"/>
      <c r="K111" s="627">
        <v>1.48</v>
      </c>
      <c r="L111" s="627">
        <v>1.46</v>
      </c>
      <c r="M111" s="956"/>
      <c r="N111" s="493">
        <v>1.44</v>
      </c>
      <c r="O111" s="633">
        <v>1.42</v>
      </c>
      <c r="P111" s="629">
        <v>1.4</v>
      </c>
      <c r="Q111" s="633">
        <v>1.37</v>
      </c>
      <c r="R111" s="633">
        <v>1.32</v>
      </c>
      <c r="S111" s="633">
        <v>1.28</v>
      </c>
      <c r="T111" s="633">
        <v>1.24</v>
      </c>
      <c r="U111" s="633">
        <v>1.2</v>
      </c>
      <c r="V111" s="633">
        <v>1.1599999999999999</v>
      </c>
      <c r="W111" s="633">
        <v>1.1200000000000001</v>
      </c>
      <c r="X111" s="633">
        <v>1.08</v>
      </c>
      <c r="Y111" s="633">
        <v>1.04</v>
      </c>
      <c r="Z111" s="630">
        <f t="shared" si="43"/>
        <v>30.18</v>
      </c>
      <c r="AA111" s="1125">
        <f t="shared" si="66"/>
        <v>6.2176165803108807</v>
      </c>
      <c r="AB111" s="1125">
        <f t="shared" si="67"/>
        <v>6.6298342541436295</v>
      </c>
      <c r="AC111" s="1126">
        <f t="shared" si="68"/>
        <v>7.738095238095255</v>
      </c>
      <c r="AD111" s="1126">
        <f t="shared" si="69"/>
        <v>3.7037037037036979</v>
      </c>
      <c r="AE111" s="1126">
        <f t="shared" si="70"/>
        <v>3.8461538461538547</v>
      </c>
      <c r="AF111" s="1126">
        <f t="shared" si="71"/>
        <v>2.6315789473684292</v>
      </c>
      <c r="AG111" s="1126">
        <f t="shared" si="72"/>
        <v>2.7027027027026973</v>
      </c>
      <c r="AH111" s="1126">
        <f t="shared" si="73"/>
        <v>1.3698630136986356</v>
      </c>
      <c r="AI111" s="1126">
        <f t="shared" si="74"/>
        <v>1.388888888888884</v>
      </c>
      <c r="AJ111" s="1126">
        <f t="shared" si="75"/>
        <v>1.4084507042253502</v>
      </c>
      <c r="AK111" s="1126">
        <f t="shared" si="76"/>
        <v>1.4285714285714235</v>
      </c>
      <c r="AL111" s="1126">
        <f t="shared" si="77"/>
        <v>2.1897810218977964</v>
      </c>
      <c r="AM111" s="1126">
        <f t="shared" si="78"/>
        <v>3.7878787878787845</v>
      </c>
      <c r="AN111" s="1126">
        <f t="shared" si="79"/>
        <v>3.125</v>
      </c>
      <c r="AO111" s="1126">
        <f t="shared" si="80"/>
        <v>3.2258064516129004</v>
      </c>
      <c r="AP111" s="1126">
        <f t="shared" si="81"/>
        <v>3.3333333333333437</v>
      </c>
      <c r="AQ111" s="1126">
        <f t="shared" si="82"/>
        <v>3.4482758620689724</v>
      </c>
      <c r="AR111" s="1126">
        <f t="shared" si="83"/>
        <v>3.5714285714285587</v>
      </c>
      <c r="AS111" s="1126">
        <f t="shared" si="84"/>
        <v>3.7037037037036979</v>
      </c>
      <c r="AT111" s="1126">
        <f t="shared" si="85"/>
        <v>3.8461538461538547</v>
      </c>
      <c r="AU111" s="1127">
        <f t="shared" si="64"/>
        <v>3.4648410442970325</v>
      </c>
      <c r="AV111" s="1128">
        <f t="shared" si="65"/>
        <v>1.725064190630887</v>
      </c>
    </row>
    <row r="112" spans="1:48" ht="11.25" customHeight="1" x14ac:dyDescent="0.2">
      <c r="A112" s="884" t="s">
        <v>983</v>
      </c>
      <c r="B112" s="867" t="s">
        <v>984</v>
      </c>
      <c r="C112" s="627">
        <v>0.63</v>
      </c>
      <c r="D112" s="493">
        <v>0.6</v>
      </c>
      <c r="E112" s="632">
        <v>0.5181818181818183</v>
      </c>
      <c r="F112" s="627">
        <v>0.48181818181818187</v>
      </c>
      <c r="G112" s="627">
        <v>0.44049586776859506</v>
      </c>
      <c r="H112" s="627">
        <v>0.42975206611570249</v>
      </c>
      <c r="I112" s="627">
        <v>0.4049586776859504</v>
      </c>
      <c r="J112" s="956">
        <v>0</v>
      </c>
      <c r="K112" s="627">
        <v>0.36363636363636365</v>
      </c>
      <c r="L112" s="492">
        <v>0.3388429752066115</v>
      </c>
      <c r="M112" s="956">
        <v>0</v>
      </c>
      <c r="N112" s="628">
        <v>0.3155537190082644</v>
      </c>
      <c r="O112" s="628">
        <v>0.36061983471074383</v>
      </c>
      <c r="P112" s="633">
        <v>0.48082644628099175</v>
      </c>
      <c r="Q112" s="633">
        <v>0.45074380165289257</v>
      </c>
      <c r="R112" s="633">
        <v>0.39066115702479337</v>
      </c>
      <c r="S112" s="633">
        <v>0.26999999999999996</v>
      </c>
      <c r="T112" s="633">
        <v>0.2403305785123967</v>
      </c>
      <c r="U112" s="633">
        <v>0.22396694214876034</v>
      </c>
      <c r="V112" s="629">
        <v>0.21851239669421488</v>
      </c>
      <c r="W112" s="629">
        <v>0.21851239669421488</v>
      </c>
      <c r="X112" s="633">
        <v>0.19867768595041324</v>
      </c>
      <c r="Y112" s="633">
        <v>0.15884297520661159</v>
      </c>
      <c r="Z112" s="630">
        <f t="shared" si="43"/>
        <v>7.7349338842975204</v>
      </c>
      <c r="AA112" s="1125">
        <f t="shared" si="66"/>
        <v>5.0000000000000044</v>
      </c>
      <c r="AB112" s="1125">
        <f t="shared" si="67"/>
        <v>15.789473684210487</v>
      </c>
      <c r="AC112" s="1126">
        <f t="shared" si="68"/>
        <v>7.5471698113207752</v>
      </c>
      <c r="AD112" s="1126">
        <f t="shared" si="69"/>
        <v>9.3808630393996228</v>
      </c>
      <c r="AE112" s="1126">
        <f t="shared" si="70"/>
        <v>2.4999999999999911</v>
      </c>
      <c r="AF112" s="1126">
        <f t="shared" si="71"/>
        <v>6.1224489795918435</v>
      </c>
      <c r="AG112" s="1126">
        <f t="shared" si="72"/>
        <v>11.363636363636353</v>
      </c>
      <c r="AH112" s="1126">
        <f t="shared" si="73"/>
        <v>7.317073170731736</v>
      </c>
      <c r="AI112" s="1126">
        <f t="shared" si="74"/>
        <v>7.3804410455188263</v>
      </c>
      <c r="AJ112" s="1126">
        <f t="shared" si="75"/>
        <v>-12.496848859860233</v>
      </c>
      <c r="AK112" s="1126">
        <f t="shared" si="76"/>
        <v>-25</v>
      </c>
      <c r="AL112" s="1126">
        <f t="shared" si="77"/>
        <v>6.6740007334066709</v>
      </c>
      <c r="AM112" s="1126">
        <f t="shared" si="78"/>
        <v>15.379733446160371</v>
      </c>
      <c r="AN112" s="1126">
        <f t="shared" si="79"/>
        <v>44.689317416590171</v>
      </c>
      <c r="AO112" s="1126">
        <f t="shared" si="80"/>
        <v>12.345254470426404</v>
      </c>
      <c r="AP112" s="1126">
        <f t="shared" si="81"/>
        <v>7.3062730627306172</v>
      </c>
      <c r="AQ112" s="1126">
        <f t="shared" si="82"/>
        <v>2.4962178517397904</v>
      </c>
      <c r="AR112" s="1126">
        <f t="shared" si="83"/>
        <v>0</v>
      </c>
      <c r="AS112" s="1126">
        <f t="shared" si="84"/>
        <v>9.9833610648918381</v>
      </c>
      <c r="AT112" s="1126">
        <f t="shared" si="85"/>
        <v>25.078043704474506</v>
      </c>
      <c r="AU112" s="1127">
        <f t="shared" si="64"/>
        <v>7.9428229492484892</v>
      </c>
      <c r="AV112" s="1128">
        <f t="shared" si="65"/>
        <v>13.452361988707086</v>
      </c>
    </row>
    <row r="113" spans="1:48" ht="11.25" customHeight="1" x14ac:dyDescent="0.2">
      <c r="A113" s="869" t="s">
        <v>459</v>
      </c>
      <c r="B113" s="480" t="s">
        <v>460</v>
      </c>
      <c r="C113" s="627">
        <v>15</v>
      </c>
      <c r="D113" s="493">
        <v>14.4</v>
      </c>
      <c r="E113" s="487">
        <v>13.7</v>
      </c>
      <c r="F113" s="484">
        <v>12.8</v>
      </c>
      <c r="G113" s="484">
        <v>12.2</v>
      </c>
      <c r="H113" s="484">
        <v>11.6</v>
      </c>
      <c r="I113" s="484">
        <v>10.7</v>
      </c>
      <c r="J113" s="1032" t="s">
        <v>90</v>
      </c>
      <c r="K113" s="484">
        <v>9.6999999999999993</v>
      </c>
      <c r="L113" s="482">
        <v>8.9</v>
      </c>
      <c r="M113" s="1032"/>
      <c r="N113" s="522">
        <v>7.9</v>
      </c>
      <c r="O113" s="522">
        <v>7.5</v>
      </c>
      <c r="P113" s="489">
        <v>7.3</v>
      </c>
      <c r="Q113" s="489">
        <v>6.8</v>
      </c>
      <c r="R113" s="489">
        <v>6.5</v>
      </c>
      <c r="S113" s="489">
        <v>6.3</v>
      </c>
      <c r="T113" s="489">
        <v>6</v>
      </c>
      <c r="U113" s="489">
        <v>5.5</v>
      </c>
      <c r="V113" s="489">
        <v>5</v>
      </c>
      <c r="W113" s="489">
        <v>4.5</v>
      </c>
      <c r="X113" s="489">
        <v>4</v>
      </c>
      <c r="Y113" s="489">
        <v>3.5</v>
      </c>
      <c r="Z113" s="630">
        <f t="shared" si="43"/>
        <v>179.80000000000004</v>
      </c>
      <c r="AA113" s="1125">
        <f t="shared" si="66"/>
        <v>4.1666666666666741</v>
      </c>
      <c r="AB113" s="1125">
        <f t="shared" si="67"/>
        <v>5.1094890510948954</v>
      </c>
      <c r="AC113" s="1126">
        <f t="shared" si="68"/>
        <v>7.0312499999999778</v>
      </c>
      <c r="AD113" s="1126">
        <f t="shared" si="69"/>
        <v>4.9180327868852514</v>
      </c>
      <c r="AE113" s="1126">
        <f t="shared" si="70"/>
        <v>5.1724137931034475</v>
      </c>
      <c r="AF113" s="1126">
        <f t="shared" si="71"/>
        <v>8.4112149532710401</v>
      </c>
      <c r="AG113" s="1126">
        <f t="shared" si="72"/>
        <v>10.309278350515472</v>
      </c>
      <c r="AH113" s="1126">
        <f t="shared" si="73"/>
        <v>8.9887640449437978</v>
      </c>
      <c r="AI113" s="1126">
        <f t="shared" si="74"/>
        <v>12.658227848101266</v>
      </c>
      <c r="AJ113" s="1126">
        <f t="shared" si="75"/>
        <v>5.3333333333333455</v>
      </c>
      <c r="AK113" s="1126">
        <f t="shared" si="76"/>
        <v>2.7397260273972712</v>
      </c>
      <c r="AL113" s="1126">
        <f t="shared" si="77"/>
        <v>7.3529411764705843</v>
      </c>
      <c r="AM113" s="1126">
        <f t="shared" si="78"/>
        <v>4.6153846153846212</v>
      </c>
      <c r="AN113" s="1126">
        <f t="shared" si="79"/>
        <v>3.1746031746031855</v>
      </c>
      <c r="AO113" s="1126">
        <f t="shared" si="80"/>
        <v>5.0000000000000044</v>
      </c>
      <c r="AP113" s="1126">
        <f t="shared" si="81"/>
        <v>9.0909090909090828</v>
      </c>
      <c r="AQ113" s="1126">
        <f t="shared" si="82"/>
        <v>10.000000000000009</v>
      </c>
      <c r="AR113" s="1126">
        <f t="shared" si="83"/>
        <v>11.111111111111116</v>
      </c>
      <c r="AS113" s="1126">
        <f t="shared" si="84"/>
        <v>12.5</v>
      </c>
      <c r="AT113" s="1126">
        <f t="shared" si="85"/>
        <v>14.285714285714279</v>
      </c>
      <c r="AU113" s="1127">
        <f t="shared" si="64"/>
        <v>7.5984530154752665</v>
      </c>
      <c r="AV113" s="1128">
        <f t="shared" si="65"/>
        <v>3.4028254456050715</v>
      </c>
    </row>
    <row r="114" spans="1:48" ht="11.25" customHeight="1" x14ac:dyDescent="0.2">
      <c r="A114" s="512" t="s">
        <v>994</v>
      </c>
      <c r="B114" s="501" t="s">
        <v>995</v>
      </c>
      <c r="C114" s="627">
        <v>13.2</v>
      </c>
      <c r="D114" s="493">
        <v>12.02</v>
      </c>
      <c r="E114" s="514">
        <v>10</v>
      </c>
      <c r="F114" s="507">
        <v>9.16</v>
      </c>
      <c r="G114" s="507">
        <v>8.7200000000000006</v>
      </c>
      <c r="H114" s="507">
        <v>7.72</v>
      </c>
      <c r="I114" s="507">
        <v>6.72</v>
      </c>
      <c r="J114" s="1053"/>
      <c r="K114" s="507">
        <v>6</v>
      </c>
      <c r="L114" s="503">
        <v>5.5</v>
      </c>
      <c r="M114" s="507"/>
      <c r="N114" s="504">
        <v>4</v>
      </c>
      <c r="O114" s="510">
        <v>3.12</v>
      </c>
      <c r="P114" s="509">
        <v>3.12</v>
      </c>
      <c r="Q114" s="509">
        <v>2.68</v>
      </c>
      <c r="R114" s="509">
        <v>1.68</v>
      </c>
      <c r="S114" s="509">
        <v>1.2</v>
      </c>
      <c r="T114" s="509">
        <v>1</v>
      </c>
      <c r="U114" s="509">
        <v>0.4</v>
      </c>
      <c r="V114" s="510">
        <v>0</v>
      </c>
      <c r="W114" s="510">
        <v>0</v>
      </c>
      <c r="X114" s="510">
        <v>0</v>
      </c>
      <c r="Y114" s="510">
        <v>0</v>
      </c>
      <c r="Z114" s="630">
        <f t="shared" si="43"/>
        <v>96.240000000000023</v>
      </c>
      <c r="AA114" s="1125">
        <f t="shared" si="66"/>
        <v>9.8169717138103074</v>
      </c>
      <c r="AB114" s="1125">
        <f t="shared" si="67"/>
        <v>20.199999999999996</v>
      </c>
      <c r="AC114" s="1126">
        <f t="shared" si="68"/>
        <v>9.1703056768558824</v>
      </c>
      <c r="AD114" s="1126">
        <f t="shared" si="69"/>
        <v>5.0458715596330306</v>
      </c>
      <c r="AE114" s="1126">
        <f t="shared" si="70"/>
        <v>12.95336787564767</v>
      </c>
      <c r="AF114" s="1126">
        <f t="shared" si="71"/>
        <v>14.880952380952372</v>
      </c>
      <c r="AG114" s="1126">
        <f t="shared" si="72"/>
        <v>11.999999999999989</v>
      </c>
      <c r="AH114" s="1126">
        <f t="shared" si="73"/>
        <v>9.0909090909090828</v>
      </c>
      <c r="AI114" s="1126">
        <f t="shared" si="74"/>
        <v>37.5</v>
      </c>
      <c r="AJ114" s="1126">
        <f t="shared" si="75"/>
        <v>28.205128205128194</v>
      </c>
      <c r="AK114" s="1126">
        <f t="shared" si="76"/>
        <v>0</v>
      </c>
      <c r="AL114" s="1126">
        <f t="shared" si="77"/>
        <v>16.417910447761198</v>
      </c>
      <c r="AM114" s="1126">
        <f t="shared" si="78"/>
        <v>59.523809523809533</v>
      </c>
      <c r="AN114" s="1126">
        <f t="shared" si="79"/>
        <v>39.999999999999993</v>
      </c>
      <c r="AO114" s="1126">
        <f t="shared" si="80"/>
        <v>19.999999999999996</v>
      </c>
      <c r="AP114" s="1126">
        <f t="shared" si="81"/>
        <v>150</v>
      </c>
      <c r="AQ114" s="1126" t="str">
        <f t="shared" si="82"/>
        <v>n/a</v>
      </c>
      <c r="AR114" s="1126" t="str">
        <f t="shared" si="83"/>
        <v>n/a</v>
      </c>
      <c r="AS114" s="1126" t="str">
        <f t="shared" si="84"/>
        <v>n/a</v>
      </c>
      <c r="AT114" s="1126" t="str">
        <f t="shared" si="85"/>
        <v>n/a</v>
      </c>
      <c r="AU114" s="1127">
        <f t="shared" si="64"/>
        <v>27.800326654656704</v>
      </c>
      <c r="AV114" s="1128">
        <f t="shared" si="65"/>
        <v>35.943034297708337</v>
      </c>
    </row>
    <row r="115" spans="1:48" ht="11.25" customHeight="1" x14ac:dyDescent="0.2">
      <c r="A115" s="481" t="s">
        <v>4104</v>
      </c>
      <c r="B115" s="632" t="s">
        <v>4105</v>
      </c>
      <c r="C115" s="627">
        <v>0.4</v>
      </c>
      <c r="D115" s="493">
        <v>0.36</v>
      </c>
      <c r="E115" s="493">
        <v>0.32</v>
      </c>
      <c r="F115" s="627">
        <v>0.28000000000000003</v>
      </c>
      <c r="G115" s="627">
        <v>0.24</v>
      </c>
      <c r="H115" s="496">
        <v>0</v>
      </c>
      <c r="I115" s="496">
        <v>0</v>
      </c>
      <c r="J115" s="956"/>
      <c r="K115" s="496">
        <v>0</v>
      </c>
      <c r="L115" s="631">
        <v>0</v>
      </c>
      <c r="M115" s="956"/>
      <c r="N115" s="497">
        <v>0</v>
      </c>
      <c r="O115" s="629">
        <v>0</v>
      </c>
      <c r="P115" s="629">
        <v>0</v>
      </c>
      <c r="Q115" s="629">
        <v>0</v>
      </c>
      <c r="R115" s="629">
        <v>0</v>
      </c>
      <c r="S115" s="629">
        <v>0</v>
      </c>
      <c r="T115" s="629">
        <v>0</v>
      </c>
      <c r="U115" s="629">
        <v>0</v>
      </c>
      <c r="V115" s="629">
        <v>0</v>
      </c>
      <c r="W115" s="629">
        <v>0</v>
      </c>
      <c r="X115" s="629">
        <v>0</v>
      </c>
      <c r="Y115" s="629">
        <v>0</v>
      </c>
      <c r="Z115" s="630">
        <f t="shared" si="43"/>
        <v>1.6</v>
      </c>
      <c r="AA115" s="1125">
        <f t="shared" si="66"/>
        <v>11.111111111111116</v>
      </c>
      <c r="AB115" s="1125">
        <f t="shared" si="67"/>
        <v>12.5</v>
      </c>
      <c r="AC115" s="1126">
        <f t="shared" si="68"/>
        <v>14.285714285714279</v>
      </c>
      <c r="AD115" s="1126">
        <f t="shared" si="69"/>
        <v>16.666666666666675</v>
      </c>
      <c r="AE115" s="1126" t="str">
        <f t="shared" si="70"/>
        <v>n/a</v>
      </c>
      <c r="AF115" s="1126" t="str">
        <f t="shared" si="71"/>
        <v>n/a</v>
      </c>
      <c r="AG115" s="1126" t="str">
        <f t="shared" si="72"/>
        <v>n/a</v>
      </c>
      <c r="AH115" s="1126" t="str">
        <f t="shared" si="73"/>
        <v>n/a</v>
      </c>
      <c r="AI115" s="1126" t="str">
        <f t="shared" si="74"/>
        <v>n/a</v>
      </c>
      <c r="AJ115" s="1126" t="str">
        <f t="shared" si="75"/>
        <v>n/a</v>
      </c>
      <c r="AK115" s="1126" t="str">
        <f t="shared" si="76"/>
        <v>n/a</v>
      </c>
      <c r="AL115" s="1126" t="str">
        <f t="shared" si="77"/>
        <v>n/a</v>
      </c>
      <c r="AM115" s="1126" t="str">
        <f t="shared" si="78"/>
        <v>n/a</v>
      </c>
      <c r="AN115" s="1126" t="str">
        <f t="shared" si="79"/>
        <v>n/a</v>
      </c>
      <c r="AO115" s="1126" t="str">
        <f t="shared" si="80"/>
        <v>n/a</v>
      </c>
      <c r="AP115" s="1126" t="str">
        <f t="shared" si="81"/>
        <v>n/a</v>
      </c>
      <c r="AQ115" s="1126" t="str">
        <f t="shared" si="82"/>
        <v>n/a</v>
      </c>
      <c r="AR115" s="1126" t="str">
        <f t="shared" si="83"/>
        <v>n/a</v>
      </c>
      <c r="AS115" s="1126" t="str">
        <f t="shared" si="84"/>
        <v>n/a</v>
      </c>
      <c r="AT115" s="1126" t="str">
        <f t="shared" si="85"/>
        <v>n/a</v>
      </c>
      <c r="AU115" s="1127">
        <f t="shared" si="64"/>
        <v>13.640873015873016</v>
      </c>
      <c r="AV115" s="1128">
        <f t="shared" si="65"/>
        <v>2.3994814727079241</v>
      </c>
    </row>
    <row r="116" spans="1:48" ht="11.25" customHeight="1" x14ac:dyDescent="0.2">
      <c r="A116" s="494" t="s">
        <v>146</v>
      </c>
      <c r="B116" s="884" t="s">
        <v>147</v>
      </c>
      <c r="C116" s="627">
        <v>0.64</v>
      </c>
      <c r="D116" s="493">
        <v>0.56000000000000005</v>
      </c>
      <c r="E116" s="493">
        <v>0.49</v>
      </c>
      <c r="F116" s="627">
        <v>0.43</v>
      </c>
      <c r="G116" s="627">
        <v>0.39</v>
      </c>
      <c r="H116" s="627">
        <v>0.37</v>
      </c>
      <c r="I116" s="627">
        <v>0.35</v>
      </c>
      <c r="J116" s="956"/>
      <c r="K116" s="627">
        <v>0.33</v>
      </c>
      <c r="L116" s="492">
        <v>0.3</v>
      </c>
      <c r="M116" s="956"/>
      <c r="N116" s="632">
        <v>0.26</v>
      </c>
      <c r="O116" s="633">
        <v>0.23</v>
      </c>
      <c r="P116" s="633">
        <v>0.2</v>
      </c>
      <c r="Q116" s="633">
        <v>0.17</v>
      </c>
      <c r="R116" s="633">
        <v>0.155</v>
      </c>
      <c r="S116" s="633">
        <v>0.14499999999999999</v>
      </c>
      <c r="T116" s="633">
        <v>0.13750000000000001</v>
      </c>
      <c r="U116" s="633">
        <v>0.13250000000000001</v>
      </c>
      <c r="V116" s="633">
        <v>0.1275</v>
      </c>
      <c r="W116" s="633">
        <v>0.125</v>
      </c>
      <c r="X116" s="633">
        <v>0.1075</v>
      </c>
      <c r="Y116" s="633">
        <v>0.09</v>
      </c>
      <c r="Z116" s="630">
        <f t="shared" si="43"/>
        <v>5.7400000000000011</v>
      </c>
      <c r="AA116" s="1125">
        <f t="shared" si="66"/>
        <v>14.285714285714279</v>
      </c>
      <c r="AB116" s="1125">
        <f t="shared" si="67"/>
        <v>14.285714285714302</v>
      </c>
      <c r="AC116" s="1126">
        <f t="shared" si="68"/>
        <v>13.953488372093027</v>
      </c>
      <c r="AD116" s="1126">
        <f t="shared" si="69"/>
        <v>10.256410256410241</v>
      </c>
      <c r="AE116" s="1126">
        <f t="shared" si="70"/>
        <v>5.4054054054054168</v>
      </c>
      <c r="AF116" s="1126">
        <f t="shared" si="71"/>
        <v>5.7142857142857162</v>
      </c>
      <c r="AG116" s="1126">
        <f t="shared" si="72"/>
        <v>6.0606060606060552</v>
      </c>
      <c r="AH116" s="1126">
        <f t="shared" si="73"/>
        <v>10.000000000000009</v>
      </c>
      <c r="AI116" s="1126">
        <f t="shared" si="74"/>
        <v>15.384615384615374</v>
      </c>
      <c r="AJ116" s="1126">
        <f t="shared" si="75"/>
        <v>13.043478260869556</v>
      </c>
      <c r="AK116" s="1126">
        <f t="shared" si="76"/>
        <v>14.999999999999991</v>
      </c>
      <c r="AL116" s="1126">
        <f t="shared" si="77"/>
        <v>17.647058823529417</v>
      </c>
      <c r="AM116" s="1126">
        <f t="shared" si="78"/>
        <v>9.6774193548387224</v>
      </c>
      <c r="AN116" s="1126">
        <f t="shared" si="79"/>
        <v>6.8965517241379448</v>
      </c>
      <c r="AO116" s="1126">
        <f t="shared" si="80"/>
        <v>5.4545454545454453</v>
      </c>
      <c r="AP116" s="1126">
        <f t="shared" si="81"/>
        <v>3.7735849056603765</v>
      </c>
      <c r="AQ116" s="1126">
        <f t="shared" si="82"/>
        <v>3.9215686274509887</v>
      </c>
      <c r="AR116" s="1126">
        <f t="shared" si="83"/>
        <v>2.0000000000000018</v>
      </c>
      <c r="AS116" s="1126">
        <f t="shared" si="84"/>
        <v>16.279069767441868</v>
      </c>
      <c r="AT116" s="1126">
        <f t="shared" si="85"/>
        <v>19.444444444444443</v>
      </c>
      <c r="AU116" s="1127">
        <f t="shared" si="64"/>
        <v>10.424198056388159</v>
      </c>
      <c r="AV116" s="1128">
        <f t="shared" si="65"/>
        <v>5.2530636696055382</v>
      </c>
    </row>
    <row r="117" spans="1:48" ht="11.25" customHeight="1" x14ac:dyDescent="0.2">
      <c r="A117" s="477" t="s">
        <v>455</v>
      </c>
      <c r="B117" s="869" t="s">
        <v>456</v>
      </c>
      <c r="C117" s="627">
        <v>0.8</v>
      </c>
      <c r="D117" s="493">
        <v>0.63500000000000001</v>
      </c>
      <c r="E117" s="493">
        <v>0.56000000000000005</v>
      </c>
      <c r="F117" s="484">
        <v>0.51</v>
      </c>
      <c r="G117" s="484">
        <v>0.45</v>
      </c>
      <c r="H117" s="484">
        <v>0.4</v>
      </c>
      <c r="I117" s="484">
        <v>0.36499999999999999</v>
      </c>
      <c r="J117" s="1032">
        <v>0</v>
      </c>
      <c r="K117" s="484">
        <v>0.35</v>
      </c>
      <c r="L117" s="482">
        <v>0.32500000000000001</v>
      </c>
      <c r="M117" s="1032">
        <v>0</v>
      </c>
      <c r="N117" s="487">
        <v>0.30499999999999999</v>
      </c>
      <c r="O117" s="489">
        <v>0.28499999999999998</v>
      </c>
      <c r="P117" s="489">
        <v>0.28000000000000003</v>
      </c>
      <c r="Q117" s="489">
        <v>0.255</v>
      </c>
      <c r="R117" s="489">
        <v>0.22761999999999999</v>
      </c>
      <c r="S117" s="489">
        <v>9.5240000000000005E-2</v>
      </c>
      <c r="T117" s="488">
        <v>0</v>
      </c>
      <c r="U117" s="488">
        <v>0</v>
      </c>
      <c r="V117" s="488">
        <v>0</v>
      </c>
      <c r="W117" s="488">
        <v>0</v>
      </c>
      <c r="X117" s="488">
        <v>0</v>
      </c>
      <c r="Y117" s="488">
        <v>0</v>
      </c>
      <c r="Z117" s="630">
        <f t="shared" si="43"/>
        <v>5.8428599999999999</v>
      </c>
      <c r="AA117" s="1125">
        <f t="shared" si="66"/>
        <v>25.984251968503933</v>
      </c>
      <c r="AB117" s="1125">
        <f t="shared" si="67"/>
        <v>13.392857142857139</v>
      </c>
      <c r="AC117" s="1126">
        <f t="shared" si="68"/>
        <v>9.8039215686274606</v>
      </c>
      <c r="AD117" s="1126">
        <f t="shared" si="69"/>
        <v>13.33333333333333</v>
      </c>
      <c r="AE117" s="1126">
        <f t="shared" si="70"/>
        <v>12.5</v>
      </c>
      <c r="AF117" s="1126">
        <f t="shared" si="71"/>
        <v>9.5890410958904262</v>
      </c>
      <c r="AG117" s="1126">
        <f t="shared" si="72"/>
        <v>4.2857142857142927</v>
      </c>
      <c r="AH117" s="1126">
        <f t="shared" si="73"/>
        <v>7.6923076923076872</v>
      </c>
      <c r="AI117" s="1126">
        <f t="shared" si="74"/>
        <v>6.5573770491803351</v>
      </c>
      <c r="AJ117" s="1126">
        <f t="shared" si="75"/>
        <v>7.0175438596491224</v>
      </c>
      <c r="AK117" s="1126">
        <f t="shared" si="76"/>
        <v>1.7857142857142572</v>
      </c>
      <c r="AL117" s="1126">
        <f t="shared" si="77"/>
        <v>9.8039215686274606</v>
      </c>
      <c r="AM117" s="1126">
        <f t="shared" si="78"/>
        <v>12.028819963096392</v>
      </c>
      <c r="AN117" s="1126">
        <f t="shared" si="79"/>
        <v>138.99622007559844</v>
      </c>
      <c r="AO117" s="1126" t="str">
        <f t="shared" si="80"/>
        <v>n/a</v>
      </c>
      <c r="AP117" s="1126" t="str">
        <f t="shared" si="81"/>
        <v>n/a</v>
      </c>
      <c r="AQ117" s="1126" t="str">
        <f t="shared" si="82"/>
        <v>n/a</v>
      </c>
      <c r="AR117" s="1126" t="str">
        <f t="shared" si="83"/>
        <v>n/a</v>
      </c>
      <c r="AS117" s="1126" t="str">
        <f t="shared" si="84"/>
        <v>n/a</v>
      </c>
      <c r="AT117" s="1126" t="str">
        <f t="shared" si="85"/>
        <v>n/a</v>
      </c>
      <c r="AU117" s="1127">
        <f t="shared" si="64"/>
        <v>19.483644563507163</v>
      </c>
      <c r="AV117" s="1128">
        <f t="shared" si="65"/>
        <v>34.857735130951809</v>
      </c>
    </row>
    <row r="118" spans="1:48" ht="11.25" customHeight="1" x14ac:dyDescent="0.2">
      <c r="A118" s="494" t="s">
        <v>1020</v>
      </c>
      <c r="B118" s="884" t="s">
        <v>1021</v>
      </c>
      <c r="C118" s="627">
        <v>1.02</v>
      </c>
      <c r="D118" s="493">
        <v>0.94</v>
      </c>
      <c r="E118" s="514">
        <v>0.86</v>
      </c>
      <c r="F118" s="627">
        <v>0.82</v>
      </c>
      <c r="G118" s="627">
        <v>0.78</v>
      </c>
      <c r="H118" s="627">
        <v>0.74</v>
      </c>
      <c r="I118" s="627">
        <v>0.69</v>
      </c>
      <c r="J118" s="956"/>
      <c r="K118" s="627">
        <v>0.64</v>
      </c>
      <c r="L118" s="492">
        <v>0.6</v>
      </c>
      <c r="M118" s="956"/>
      <c r="N118" s="497">
        <v>0.56000000000000005</v>
      </c>
      <c r="O118" s="633">
        <v>0.56000000000000005</v>
      </c>
      <c r="P118" s="633">
        <v>0.54</v>
      </c>
      <c r="Q118" s="633">
        <v>0.5</v>
      </c>
      <c r="R118" s="633">
        <v>0.46</v>
      </c>
      <c r="S118" s="633">
        <v>0.42</v>
      </c>
      <c r="T118" s="629">
        <v>0.4</v>
      </c>
      <c r="U118" s="633">
        <v>0.4</v>
      </c>
      <c r="V118" s="633">
        <v>0.38</v>
      </c>
      <c r="W118" s="633">
        <v>0.36</v>
      </c>
      <c r="X118" s="633">
        <v>0.34</v>
      </c>
      <c r="Y118" s="633">
        <v>0.3</v>
      </c>
      <c r="Z118" s="630">
        <f t="shared" si="43"/>
        <v>12.310000000000002</v>
      </c>
      <c r="AA118" s="1125">
        <f t="shared" si="66"/>
        <v>8.5106382978723527</v>
      </c>
      <c r="AB118" s="1125">
        <f t="shared" si="67"/>
        <v>9.302325581395344</v>
      </c>
      <c r="AC118" s="1126">
        <f t="shared" si="68"/>
        <v>4.8780487804878092</v>
      </c>
      <c r="AD118" s="1126">
        <f t="shared" si="69"/>
        <v>5.12820512820511</v>
      </c>
      <c r="AE118" s="1126">
        <f t="shared" si="70"/>
        <v>5.4054054054054168</v>
      </c>
      <c r="AF118" s="1126">
        <f t="shared" si="71"/>
        <v>7.2463768115942129</v>
      </c>
      <c r="AG118" s="1126">
        <f t="shared" si="72"/>
        <v>7.8125</v>
      </c>
      <c r="AH118" s="1126">
        <f t="shared" si="73"/>
        <v>6.6666666666666652</v>
      </c>
      <c r="AI118" s="1126">
        <f t="shared" si="74"/>
        <v>7.1428571428571397</v>
      </c>
      <c r="AJ118" s="1126">
        <f t="shared" si="75"/>
        <v>0</v>
      </c>
      <c r="AK118" s="1126">
        <f t="shared" si="76"/>
        <v>3.7037037037036979</v>
      </c>
      <c r="AL118" s="1126">
        <f t="shared" si="77"/>
        <v>8.0000000000000071</v>
      </c>
      <c r="AM118" s="1126">
        <f t="shared" si="78"/>
        <v>8.6956521739130377</v>
      </c>
      <c r="AN118" s="1126">
        <f t="shared" si="79"/>
        <v>9.5238095238095344</v>
      </c>
      <c r="AO118" s="1126">
        <f t="shared" si="80"/>
        <v>4.9999999999999822</v>
      </c>
      <c r="AP118" s="1126">
        <f t="shared" si="81"/>
        <v>0</v>
      </c>
      <c r="AQ118" s="1126">
        <f t="shared" si="82"/>
        <v>5.2631578947368363</v>
      </c>
      <c r="AR118" s="1126">
        <f t="shared" si="83"/>
        <v>5.555555555555558</v>
      </c>
      <c r="AS118" s="1126">
        <f t="shared" si="84"/>
        <v>5.8823529411764497</v>
      </c>
      <c r="AT118" s="1126">
        <f t="shared" si="85"/>
        <v>13.333333333333353</v>
      </c>
      <c r="AU118" s="1127">
        <f t="shared" si="64"/>
        <v>6.3525294470356259</v>
      </c>
      <c r="AV118" s="1128">
        <f t="shared" si="65"/>
        <v>3.0794178978358642</v>
      </c>
    </row>
    <row r="119" spans="1:48" ht="11.25" customHeight="1" x14ac:dyDescent="0.2">
      <c r="A119" s="494" t="s">
        <v>1007</v>
      </c>
      <c r="B119" s="884" t="s">
        <v>1008</v>
      </c>
      <c r="C119" s="627">
        <v>1.64</v>
      </c>
      <c r="D119" s="493">
        <v>1.6</v>
      </c>
      <c r="E119" s="493">
        <v>1.56</v>
      </c>
      <c r="F119" s="627">
        <v>1.52</v>
      </c>
      <c r="G119" s="627">
        <v>1.48</v>
      </c>
      <c r="H119" s="627">
        <v>1.45</v>
      </c>
      <c r="I119" s="627">
        <v>1.4</v>
      </c>
      <c r="J119" s="956"/>
      <c r="K119" s="627">
        <v>1.36</v>
      </c>
      <c r="L119" s="492">
        <v>1.32</v>
      </c>
      <c r="M119" s="956"/>
      <c r="N119" s="632">
        <v>1.28</v>
      </c>
      <c r="O119" s="629">
        <v>1.24</v>
      </c>
      <c r="P119" s="633">
        <v>1.24</v>
      </c>
      <c r="Q119" s="629">
        <v>1.1200000000000001</v>
      </c>
      <c r="R119" s="629">
        <v>1.1200000000000001</v>
      </c>
      <c r="S119" s="629">
        <v>1.1200000000000001</v>
      </c>
      <c r="T119" s="629">
        <v>1.1200000000000001</v>
      </c>
      <c r="U119" s="629">
        <v>1.1200000000000001</v>
      </c>
      <c r="V119" s="633">
        <v>1.1200000000000001</v>
      </c>
      <c r="W119" s="633">
        <v>1.0602199999999999</v>
      </c>
      <c r="X119" s="633">
        <v>0.93276000000000003</v>
      </c>
      <c r="Y119" s="633">
        <v>0.81852000000000003</v>
      </c>
      <c r="Z119" s="630">
        <f t="shared" si="43"/>
        <v>26.621500000000005</v>
      </c>
      <c r="AA119" s="1125">
        <f t="shared" si="66"/>
        <v>2.4999999999999911</v>
      </c>
      <c r="AB119" s="1125">
        <f t="shared" si="67"/>
        <v>2.5641025641025772</v>
      </c>
      <c r="AC119" s="1126">
        <f t="shared" si="68"/>
        <v>2.6315789473684292</v>
      </c>
      <c r="AD119" s="1126">
        <f t="shared" si="69"/>
        <v>2.7027027027026973</v>
      </c>
      <c r="AE119" s="1126">
        <f t="shared" si="70"/>
        <v>2.0689655172413834</v>
      </c>
      <c r="AF119" s="1126">
        <f t="shared" si="71"/>
        <v>3.5714285714285809</v>
      </c>
      <c r="AG119" s="1126">
        <f t="shared" si="72"/>
        <v>2.9411764705882248</v>
      </c>
      <c r="AH119" s="1126">
        <f t="shared" si="73"/>
        <v>3.0303030303030276</v>
      </c>
      <c r="AI119" s="1126">
        <f t="shared" si="74"/>
        <v>3.125</v>
      </c>
      <c r="AJ119" s="1126">
        <f t="shared" si="75"/>
        <v>3.2258064516129004</v>
      </c>
      <c r="AK119" s="1126">
        <f t="shared" si="76"/>
        <v>0</v>
      </c>
      <c r="AL119" s="1126">
        <f t="shared" si="77"/>
        <v>10.714285714285698</v>
      </c>
      <c r="AM119" s="1126">
        <f t="shared" si="78"/>
        <v>0</v>
      </c>
      <c r="AN119" s="1126">
        <f t="shared" si="79"/>
        <v>0</v>
      </c>
      <c r="AO119" s="1126">
        <f t="shared" si="80"/>
        <v>0</v>
      </c>
      <c r="AP119" s="1126">
        <f t="shared" si="81"/>
        <v>0</v>
      </c>
      <c r="AQ119" s="1126">
        <f t="shared" si="82"/>
        <v>0</v>
      </c>
      <c r="AR119" s="1126">
        <f t="shared" si="83"/>
        <v>5.6384523966723998</v>
      </c>
      <c r="AS119" s="1126">
        <f t="shared" si="84"/>
        <v>13.664822676787169</v>
      </c>
      <c r="AT119" s="1126">
        <f t="shared" si="85"/>
        <v>13.956897815569569</v>
      </c>
      <c r="AU119" s="1127">
        <f t="shared" si="64"/>
        <v>3.6167761429331322</v>
      </c>
      <c r="AV119" s="1128">
        <f t="shared" si="65"/>
        <v>4.2832839441267074</v>
      </c>
    </row>
    <row r="120" spans="1:48" ht="11.25" customHeight="1" x14ac:dyDescent="0.2">
      <c r="A120" s="886" t="s">
        <v>466</v>
      </c>
      <c r="B120" s="884" t="s">
        <v>467</v>
      </c>
      <c r="C120" s="627">
        <v>2.0099999999999998</v>
      </c>
      <c r="D120" s="493">
        <v>1.9</v>
      </c>
      <c r="E120" s="493">
        <v>1.77</v>
      </c>
      <c r="F120" s="627">
        <v>1.73</v>
      </c>
      <c r="G120" s="627">
        <v>1.69</v>
      </c>
      <c r="H120" s="627">
        <v>1.62</v>
      </c>
      <c r="I120" s="627">
        <v>1.54</v>
      </c>
      <c r="J120" s="956"/>
      <c r="K120" s="627">
        <v>1.47</v>
      </c>
      <c r="L120" s="627">
        <v>1.1299999999999999</v>
      </c>
      <c r="M120" s="956"/>
      <c r="N120" s="632">
        <v>0.99</v>
      </c>
      <c r="O120" s="633">
        <v>0.94499999999999995</v>
      </c>
      <c r="P120" s="633">
        <v>0.875</v>
      </c>
      <c r="Q120" s="633">
        <v>0.75</v>
      </c>
      <c r="R120" s="633">
        <v>0.55000000000000004</v>
      </c>
      <c r="S120" s="633">
        <v>0.3</v>
      </c>
      <c r="T120" s="629">
        <v>0</v>
      </c>
      <c r="U120" s="629">
        <v>0</v>
      </c>
      <c r="V120" s="629">
        <v>0</v>
      </c>
      <c r="W120" s="629">
        <v>0</v>
      </c>
      <c r="X120" s="629">
        <v>0</v>
      </c>
      <c r="Y120" s="629">
        <v>0</v>
      </c>
      <c r="Z120" s="630">
        <f t="shared" si="43"/>
        <v>19.27</v>
      </c>
      <c r="AA120" s="1125">
        <f t="shared" si="66"/>
        <v>5.7894736842105221</v>
      </c>
      <c r="AB120" s="1125">
        <f t="shared" si="67"/>
        <v>7.3446327683615698</v>
      </c>
      <c r="AC120" s="1126">
        <f t="shared" si="68"/>
        <v>2.3121387283236983</v>
      </c>
      <c r="AD120" s="1126">
        <f t="shared" si="69"/>
        <v>2.3668639053254559</v>
      </c>
      <c r="AE120" s="1126">
        <f t="shared" si="70"/>
        <v>4.3209876543209846</v>
      </c>
      <c r="AF120" s="1126">
        <f t="shared" si="71"/>
        <v>5.1948051948051965</v>
      </c>
      <c r="AG120" s="1126">
        <f t="shared" si="72"/>
        <v>4.7619047619047672</v>
      </c>
      <c r="AH120" s="1126">
        <f t="shared" si="73"/>
        <v>30.088495575221241</v>
      </c>
      <c r="AI120" s="1126">
        <f t="shared" si="74"/>
        <v>14.141414141414121</v>
      </c>
      <c r="AJ120" s="1126">
        <f t="shared" si="75"/>
        <v>4.7619047619047672</v>
      </c>
      <c r="AK120" s="1126">
        <f t="shared" si="76"/>
        <v>7.9999999999999849</v>
      </c>
      <c r="AL120" s="1126">
        <f t="shared" si="77"/>
        <v>16.666666666666675</v>
      </c>
      <c r="AM120" s="1126">
        <f t="shared" si="78"/>
        <v>36.363636363636353</v>
      </c>
      <c r="AN120" s="1126">
        <f t="shared" si="79"/>
        <v>83.333333333333343</v>
      </c>
      <c r="AO120" s="1126" t="str">
        <f t="shared" si="80"/>
        <v>n/a</v>
      </c>
      <c r="AP120" s="1126" t="str">
        <f t="shared" si="81"/>
        <v>n/a</v>
      </c>
      <c r="AQ120" s="1126" t="str">
        <f t="shared" si="82"/>
        <v>n/a</v>
      </c>
      <c r="AR120" s="1126" t="str">
        <f t="shared" si="83"/>
        <v>n/a</v>
      </c>
      <c r="AS120" s="1126" t="str">
        <f t="shared" si="84"/>
        <v>n/a</v>
      </c>
      <c r="AT120" s="1126" t="str">
        <f t="shared" si="85"/>
        <v>n/a</v>
      </c>
      <c r="AU120" s="1127">
        <f t="shared" si="64"/>
        <v>16.10330410995919</v>
      </c>
      <c r="AV120" s="1128">
        <f t="shared" si="65"/>
        <v>21.966446198393253</v>
      </c>
    </row>
    <row r="121" spans="1:48" ht="11.25" customHeight="1" x14ac:dyDescent="0.2">
      <c r="A121" s="481" t="s">
        <v>979</v>
      </c>
      <c r="B121" s="884" t="s">
        <v>980</v>
      </c>
      <c r="C121" s="627">
        <v>0.64</v>
      </c>
      <c r="D121" s="493">
        <v>0.6</v>
      </c>
      <c r="E121" s="515">
        <v>0.56000000000000005</v>
      </c>
      <c r="F121" s="627">
        <v>0.48</v>
      </c>
      <c r="G121" s="627">
        <v>0.4</v>
      </c>
      <c r="H121" s="627">
        <v>0.2</v>
      </c>
      <c r="I121" s="627">
        <v>0.04</v>
      </c>
      <c r="J121" s="956"/>
      <c r="K121" s="496">
        <v>0</v>
      </c>
      <c r="L121" s="492">
        <v>0.04</v>
      </c>
      <c r="M121" s="956"/>
      <c r="N121" s="497">
        <v>0</v>
      </c>
      <c r="O121" s="629">
        <v>0</v>
      </c>
      <c r="P121" s="629">
        <v>0</v>
      </c>
      <c r="Q121" s="629">
        <v>0</v>
      </c>
      <c r="R121" s="629">
        <v>0</v>
      </c>
      <c r="S121" s="629">
        <v>0</v>
      </c>
      <c r="T121" s="629">
        <v>0</v>
      </c>
      <c r="U121" s="629">
        <v>0</v>
      </c>
      <c r="V121" s="629">
        <v>0</v>
      </c>
      <c r="W121" s="629">
        <v>0</v>
      </c>
      <c r="X121" s="629">
        <v>0</v>
      </c>
      <c r="Y121" s="629">
        <v>0</v>
      </c>
      <c r="Z121" s="630">
        <f t="shared" si="43"/>
        <v>2.9600000000000004</v>
      </c>
      <c r="AA121" s="1125">
        <f t="shared" si="66"/>
        <v>6.6666666666666652</v>
      </c>
      <c r="AB121" s="1125">
        <f t="shared" si="67"/>
        <v>7.1428571428571397</v>
      </c>
      <c r="AC121" s="1126">
        <f t="shared" si="68"/>
        <v>16.666666666666675</v>
      </c>
      <c r="AD121" s="1126">
        <f t="shared" si="69"/>
        <v>19.999999999999996</v>
      </c>
      <c r="AE121" s="1126">
        <f t="shared" si="70"/>
        <v>100</v>
      </c>
      <c r="AF121" s="1126">
        <f t="shared" si="71"/>
        <v>400</v>
      </c>
      <c r="AG121" s="1126" t="str">
        <f t="shared" si="72"/>
        <v>n/a</v>
      </c>
      <c r="AH121" s="1126">
        <f t="shared" si="73"/>
        <v>-100</v>
      </c>
      <c r="AI121" s="1126" t="str">
        <f t="shared" si="74"/>
        <v>n/a</v>
      </c>
      <c r="AJ121" s="1126" t="str">
        <f t="shared" si="75"/>
        <v>n/a</v>
      </c>
      <c r="AK121" s="1126" t="str">
        <f t="shared" si="76"/>
        <v>n/a</v>
      </c>
      <c r="AL121" s="1126" t="str">
        <f t="shared" si="77"/>
        <v>n/a</v>
      </c>
      <c r="AM121" s="1126" t="str">
        <f t="shared" si="78"/>
        <v>n/a</v>
      </c>
      <c r="AN121" s="1126" t="str">
        <f t="shared" si="79"/>
        <v>n/a</v>
      </c>
      <c r="AO121" s="1126" t="str">
        <f t="shared" si="80"/>
        <v>n/a</v>
      </c>
      <c r="AP121" s="1126" t="str">
        <f t="shared" si="81"/>
        <v>n/a</v>
      </c>
      <c r="AQ121" s="1126" t="str">
        <f t="shared" si="82"/>
        <v>n/a</v>
      </c>
      <c r="AR121" s="1126" t="str">
        <f t="shared" si="83"/>
        <v>n/a</v>
      </c>
      <c r="AS121" s="1126" t="str">
        <f t="shared" si="84"/>
        <v>n/a</v>
      </c>
      <c r="AT121" s="1126" t="str">
        <f t="shared" si="85"/>
        <v>n/a</v>
      </c>
      <c r="AU121" s="1127">
        <f t="shared" si="64"/>
        <v>64.353741496598644</v>
      </c>
      <c r="AV121" s="1128">
        <f t="shared" si="65"/>
        <v>159.05104752778178</v>
      </c>
    </row>
    <row r="122" spans="1:48" ht="11.25" customHeight="1" x14ac:dyDescent="0.2">
      <c r="A122" s="1002" t="s">
        <v>4574</v>
      </c>
      <c r="B122" s="501" t="s">
        <v>4539</v>
      </c>
      <c r="C122" s="493">
        <v>1.2</v>
      </c>
      <c r="D122" s="493">
        <v>1</v>
      </c>
      <c r="E122" s="493">
        <v>1</v>
      </c>
      <c r="F122" s="514">
        <v>0.6</v>
      </c>
      <c r="G122" s="514">
        <v>0.3</v>
      </c>
      <c r="H122" s="1147">
        <v>0</v>
      </c>
      <c r="I122" s="1147">
        <v>0</v>
      </c>
      <c r="J122" s="1147"/>
      <c r="K122" s="1147">
        <v>0</v>
      </c>
      <c r="L122" s="540">
        <v>0</v>
      </c>
      <c r="M122" s="1147"/>
      <c r="N122" s="540">
        <v>0</v>
      </c>
      <c r="O122" s="532">
        <v>0.2</v>
      </c>
      <c r="P122" s="532">
        <v>4.8000000000000007</v>
      </c>
      <c r="Q122" s="532">
        <v>6.4</v>
      </c>
      <c r="R122" s="532">
        <v>6.4</v>
      </c>
      <c r="S122" s="509">
        <v>6.4</v>
      </c>
      <c r="T122" s="509">
        <v>6.15</v>
      </c>
      <c r="U122" s="509">
        <v>5.0500000000000007</v>
      </c>
      <c r="V122" s="509">
        <v>4</v>
      </c>
      <c r="W122" s="509">
        <v>3.8</v>
      </c>
      <c r="X122" s="509">
        <v>3.2</v>
      </c>
      <c r="Y122" s="509">
        <v>3</v>
      </c>
      <c r="Z122" s="630">
        <f t="shared" si="43"/>
        <v>53.5</v>
      </c>
      <c r="AA122" s="1125">
        <f t="shared" si="66"/>
        <v>19.999999999999996</v>
      </c>
      <c r="AB122" s="1125">
        <f t="shared" si="67"/>
        <v>0</v>
      </c>
      <c r="AC122" s="1126">
        <f t="shared" si="68"/>
        <v>66.666666666666671</v>
      </c>
      <c r="AD122" s="1126">
        <f t="shared" si="69"/>
        <v>100</v>
      </c>
      <c r="AE122" s="1126" t="str">
        <f t="shared" si="70"/>
        <v>n/a</v>
      </c>
      <c r="AF122" s="1126" t="str">
        <f t="shared" si="71"/>
        <v>n/a</v>
      </c>
      <c r="AG122" s="1126" t="str">
        <f t="shared" si="72"/>
        <v>n/a</v>
      </c>
      <c r="AH122" s="1126" t="str">
        <f t="shared" si="73"/>
        <v>n/a</v>
      </c>
      <c r="AI122" s="1126" t="str">
        <f t="shared" si="74"/>
        <v>n/a</v>
      </c>
      <c r="AJ122" s="1126">
        <f t="shared" si="75"/>
        <v>-100</v>
      </c>
      <c r="AK122" s="1126">
        <f t="shared" si="76"/>
        <v>-95.833333333333343</v>
      </c>
      <c r="AL122" s="1126">
        <f t="shared" si="77"/>
        <v>-24.999999999999989</v>
      </c>
      <c r="AM122" s="1126">
        <f t="shared" si="78"/>
        <v>0</v>
      </c>
      <c r="AN122" s="1126">
        <f t="shared" si="79"/>
        <v>0</v>
      </c>
      <c r="AO122" s="1126">
        <f t="shared" si="80"/>
        <v>4.0650406504064929</v>
      </c>
      <c r="AP122" s="1126">
        <f t="shared" si="81"/>
        <v>21.78217821782178</v>
      </c>
      <c r="AQ122" s="1126">
        <f t="shared" si="82"/>
        <v>26.250000000000018</v>
      </c>
      <c r="AR122" s="1126">
        <f t="shared" si="83"/>
        <v>5.2631578947368363</v>
      </c>
      <c r="AS122" s="1126">
        <f t="shared" si="84"/>
        <v>18.749999999999979</v>
      </c>
      <c r="AT122" s="1126">
        <f t="shared" si="85"/>
        <v>6.6666666666666652</v>
      </c>
      <c r="AU122" s="1127">
        <f t="shared" si="64"/>
        <v>3.2406917841976748</v>
      </c>
      <c r="AV122" s="1128">
        <f t="shared" si="65"/>
        <v>50.779424328934304</v>
      </c>
    </row>
    <row r="123" spans="1:48" ht="11.25" customHeight="1" x14ac:dyDescent="0.2">
      <c r="A123" s="481" t="s">
        <v>1016</v>
      </c>
      <c r="B123" s="884" t="s">
        <v>1017</v>
      </c>
      <c r="C123" s="627">
        <v>1.32</v>
      </c>
      <c r="D123" s="493">
        <v>1.26</v>
      </c>
      <c r="E123" s="493">
        <v>1.18</v>
      </c>
      <c r="F123" s="627">
        <v>1.1200000000000001</v>
      </c>
      <c r="G123" s="627">
        <v>1.06</v>
      </c>
      <c r="H123" s="627">
        <v>1</v>
      </c>
      <c r="I123" s="627">
        <v>0.62749999999999995</v>
      </c>
      <c r="J123" s="956"/>
      <c r="K123" s="496">
        <v>0</v>
      </c>
      <c r="L123" s="631">
        <v>0</v>
      </c>
      <c r="M123" s="956"/>
      <c r="N123" s="497">
        <v>0</v>
      </c>
      <c r="O123" s="629">
        <v>0</v>
      </c>
      <c r="P123" s="629">
        <v>0</v>
      </c>
      <c r="Q123" s="629">
        <v>0</v>
      </c>
      <c r="R123" s="629">
        <v>0</v>
      </c>
      <c r="S123" s="629">
        <v>0</v>
      </c>
      <c r="T123" s="629">
        <v>0</v>
      </c>
      <c r="U123" s="629">
        <v>0</v>
      </c>
      <c r="V123" s="629">
        <v>0</v>
      </c>
      <c r="W123" s="629">
        <v>0</v>
      </c>
      <c r="X123" s="629">
        <v>0</v>
      </c>
      <c r="Y123" s="629">
        <v>0</v>
      </c>
      <c r="Z123" s="630">
        <f t="shared" si="43"/>
        <v>7.567499999999999</v>
      </c>
      <c r="AA123" s="1125">
        <f t="shared" si="66"/>
        <v>4.7619047619047672</v>
      </c>
      <c r="AB123" s="1125">
        <f t="shared" si="67"/>
        <v>6.7796610169491567</v>
      </c>
      <c r="AC123" s="1126">
        <f t="shared" si="68"/>
        <v>5.3571428571428381</v>
      </c>
      <c r="AD123" s="1126">
        <f t="shared" si="69"/>
        <v>5.6603773584905648</v>
      </c>
      <c r="AE123" s="1126">
        <f t="shared" si="70"/>
        <v>6.0000000000000053</v>
      </c>
      <c r="AF123" s="1126">
        <f t="shared" si="71"/>
        <v>59.362549800796828</v>
      </c>
      <c r="AG123" s="1126" t="str">
        <f t="shared" si="72"/>
        <v>n/a</v>
      </c>
      <c r="AH123" s="1126" t="str">
        <f t="shared" si="73"/>
        <v>n/a</v>
      </c>
      <c r="AI123" s="1126" t="str">
        <f t="shared" si="74"/>
        <v>n/a</v>
      </c>
      <c r="AJ123" s="1126" t="str">
        <f t="shared" si="75"/>
        <v>n/a</v>
      </c>
      <c r="AK123" s="1126" t="str">
        <f t="shared" si="76"/>
        <v>n/a</v>
      </c>
      <c r="AL123" s="1126" t="str">
        <f t="shared" si="77"/>
        <v>n/a</v>
      </c>
      <c r="AM123" s="1126" t="str">
        <f t="shared" si="78"/>
        <v>n/a</v>
      </c>
      <c r="AN123" s="1126" t="str">
        <f t="shared" si="79"/>
        <v>n/a</v>
      </c>
      <c r="AO123" s="1126" t="str">
        <f t="shared" si="80"/>
        <v>n/a</v>
      </c>
      <c r="AP123" s="1126" t="str">
        <f t="shared" si="81"/>
        <v>n/a</v>
      </c>
      <c r="AQ123" s="1126" t="str">
        <f t="shared" si="82"/>
        <v>n/a</v>
      </c>
      <c r="AR123" s="1126" t="str">
        <f t="shared" si="83"/>
        <v>n/a</v>
      </c>
      <c r="AS123" s="1126" t="str">
        <f t="shared" si="84"/>
        <v>n/a</v>
      </c>
      <c r="AT123" s="1126" t="str">
        <f t="shared" si="85"/>
        <v>n/a</v>
      </c>
      <c r="AU123" s="1127">
        <f t="shared" si="64"/>
        <v>14.653605965880693</v>
      </c>
      <c r="AV123" s="1128">
        <f t="shared" si="65"/>
        <v>21.913108879987153</v>
      </c>
    </row>
    <row r="124" spans="1:48" ht="11.25" customHeight="1" x14ac:dyDescent="0.2">
      <c r="A124" s="886" t="s">
        <v>471</v>
      </c>
      <c r="B124" s="884" t="s">
        <v>472</v>
      </c>
      <c r="C124" s="627">
        <v>1.9950000000000001</v>
      </c>
      <c r="D124" s="493">
        <v>1.58</v>
      </c>
      <c r="E124" s="493">
        <v>1.355</v>
      </c>
      <c r="F124" s="627">
        <v>1.23</v>
      </c>
      <c r="G124" s="627">
        <v>1.1100000000000001</v>
      </c>
      <c r="H124" s="627">
        <v>0.9</v>
      </c>
      <c r="I124" s="627">
        <v>0.75</v>
      </c>
      <c r="J124" s="956"/>
      <c r="K124" s="627">
        <v>0.66</v>
      </c>
      <c r="L124" s="492">
        <v>0.61</v>
      </c>
      <c r="M124" s="956"/>
      <c r="N124" s="632">
        <v>0.56999999999999995</v>
      </c>
      <c r="O124" s="633">
        <v>0.35</v>
      </c>
      <c r="P124" s="633">
        <v>0.25</v>
      </c>
      <c r="Q124" s="633">
        <v>0.12</v>
      </c>
      <c r="R124" s="629">
        <v>0</v>
      </c>
      <c r="S124" s="629">
        <v>0</v>
      </c>
      <c r="T124" s="629">
        <v>0</v>
      </c>
      <c r="U124" s="629">
        <v>0</v>
      </c>
      <c r="V124" s="629">
        <v>0</v>
      </c>
      <c r="W124" s="629">
        <v>0</v>
      </c>
      <c r="X124" s="629">
        <v>0</v>
      </c>
      <c r="Y124" s="629">
        <v>0</v>
      </c>
      <c r="Z124" s="630">
        <f t="shared" si="43"/>
        <v>11.479999999999999</v>
      </c>
      <c r="AA124" s="1125">
        <f t="shared" si="66"/>
        <v>26.265822784810133</v>
      </c>
      <c r="AB124" s="1125">
        <f t="shared" si="67"/>
        <v>16.605166051660515</v>
      </c>
      <c r="AC124" s="1126">
        <f t="shared" si="68"/>
        <v>10.162601626016254</v>
      </c>
      <c r="AD124" s="1126">
        <f t="shared" si="69"/>
        <v>10.810810810810789</v>
      </c>
      <c r="AE124" s="1126">
        <f t="shared" si="70"/>
        <v>23.333333333333339</v>
      </c>
      <c r="AF124" s="1126">
        <f t="shared" si="71"/>
        <v>19.999999999999996</v>
      </c>
      <c r="AG124" s="1126">
        <f t="shared" si="72"/>
        <v>13.636363636363624</v>
      </c>
      <c r="AH124" s="1126">
        <f t="shared" si="73"/>
        <v>8.196721311475418</v>
      </c>
      <c r="AI124" s="1126">
        <f t="shared" si="74"/>
        <v>7.0175438596491224</v>
      </c>
      <c r="AJ124" s="1126">
        <f t="shared" si="75"/>
        <v>62.857142857142854</v>
      </c>
      <c r="AK124" s="1126">
        <f t="shared" si="76"/>
        <v>39.999999999999993</v>
      </c>
      <c r="AL124" s="1126">
        <f t="shared" si="77"/>
        <v>108.33333333333334</v>
      </c>
      <c r="AM124" s="1126" t="str">
        <f t="shared" si="78"/>
        <v>n/a</v>
      </c>
      <c r="AN124" s="1126" t="str">
        <f t="shared" si="79"/>
        <v>n/a</v>
      </c>
      <c r="AO124" s="1126" t="str">
        <f t="shared" si="80"/>
        <v>n/a</v>
      </c>
      <c r="AP124" s="1126" t="str">
        <f t="shared" si="81"/>
        <v>n/a</v>
      </c>
      <c r="AQ124" s="1126" t="str">
        <f t="shared" si="82"/>
        <v>n/a</v>
      </c>
      <c r="AR124" s="1126" t="str">
        <f t="shared" si="83"/>
        <v>n/a</v>
      </c>
      <c r="AS124" s="1126" t="str">
        <f t="shared" si="84"/>
        <v>n/a</v>
      </c>
      <c r="AT124" s="1126" t="str">
        <f t="shared" si="85"/>
        <v>n/a</v>
      </c>
      <c r="AU124" s="1127">
        <f t="shared" si="64"/>
        <v>28.934903300382953</v>
      </c>
      <c r="AV124" s="1128">
        <f t="shared" si="65"/>
        <v>29.654053960714183</v>
      </c>
    </row>
    <row r="125" spans="1:48" ht="11.25" customHeight="1" x14ac:dyDescent="0.2">
      <c r="A125" s="886" t="s">
        <v>158</v>
      </c>
      <c r="B125" s="884" t="s">
        <v>159</v>
      </c>
      <c r="C125" s="627">
        <v>0.85499999999999998</v>
      </c>
      <c r="D125" s="493">
        <v>0.83399999999999996</v>
      </c>
      <c r="E125" s="493">
        <v>0.82250000000000001</v>
      </c>
      <c r="F125" s="627">
        <v>0.8125</v>
      </c>
      <c r="G125" s="627">
        <v>0.80249999999999999</v>
      </c>
      <c r="H125" s="627">
        <v>0.78500000000000003</v>
      </c>
      <c r="I125" s="627">
        <v>0.76500000000000001</v>
      </c>
      <c r="J125" s="956"/>
      <c r="K125" s="627">
        <v>0.745</v>
      </c>
      <c r="L125" s="492">
        <v>0.72499999999999998</v>
      </c>
      <c r="M125" s="956"/>
      <c r="N125" s="632">
        <v>0.70499999999999996</v>
      </c>
      <c r="O125" s="633">
        <v>0.68500000000000005</v>
      </c>
      <c r="P125" s="633">
        <v>0.62</v>
      </c>
      <c r="Q125" s="633">
        <v>0.56999999999999995</v>
      </c>
      <c r="R125" s="633">
        <v>0.53</v>
      </c>
      <c r="S125" s="633">
        <v>0.46</v>
      </c>
      <c r="T125" s="633">
        <v>0.42499999999999999</v>
      </c>
      <c r="U125" s="633">
        <v>0.40500000000000003</v>
      </c>
      <c r="V125" s="633">
        <v>0.38500000000000001</v>
      </c>
      <c r="W125" s="633">
        <v>0.36499999999999999</v>
      </c>
      <c r="X125" s="633">
        <v>0.34499999999999997</v>
      </c>
      <c r="Y125" s="633">
        <v>0.32500000000000001</v>
      </c>
      <c r="Z125" s="630">
        <f t="shared" si="43"/>
        <v>12.9665</v>
      </c>
      <c r="AA125" s="1125">
        <f t="shared" si="66"/>
        <v>2.5179856115107979</v>
      </c>
      <c r="AB125" s="1125">
        <f t="shared" si="67"/>
        <v>1.3981762917933072</v>
      </c>
      <c r="AC125" s="1126">
        <f t="shared" si="68"/>
        <v>1.2307692307692353</v>
      </c>
      <c r="AD125" s="1126">
        <f t="shared" si="69"/>
        <v>1.2461059190031154</v>
      </c>
      <c r="AE125" s="1126">
        <f t="shared" si="70"/>
        <v>2.2292993630573132</v>
      </c>
      <c r="AF125" s="1126">
        <f t="shared" si="71"/>
        <v>2.6143790849673332</v>
      </c>
      <c r="AG125" s="1126">
        <f t="shared" si="72"/>
        <v>2.6845637583892579</v>
      </c>
      <c r="AH125" s="1126">
        <f t="shared" si="73"/>
        <v>2.7586206896551779</v>
      </c>
      <c r="AI125" s="1126">
        <f t="shared" si="74"/>
        <v>2.8368794326241176</v>
      </c>
      <c r="AJ125" s="1126">
        <f t="shared" si="75"/>
        <v>2.9197080291970767</v>
      </c>
      <c r="AK125" s="1126">
        <f t="shared" si="76"/>
        <v>10.483870967741948</v>
      </c>
      <c r="AL125" s="1126">
        <f t="shared" si="77"/>
        <v>8.7719298245614077</v>
      </c>
      <c r="AM125" s="1126">
        <f t="shared" si="78"/>
        <v>7.5471698113207308</v>
      </c>
      <c r="AN125" s="1126">
        <f t="shared" si="79"/>
        <v>15.217391304347828</v>
      </c>
      <c r="AO125" s="1126">
        <f t="shared" si="80"/>
        <v>8.235294117647074</v>
      </c>
      <c r="AP125" s="1126">
        <f t="shared" si="81"/>
        <v>4.9382716049382713</v>
      </c>
      <c r="AQ125" s="1126">
        <f t="shared" si="82"/>
        <v>5.1948051948051965</v>
      </c>
      <c r="AR125" s="1126">
        <f t="shared" si="83"/>
        <v>5.4794520547945202</v>
      </c>
      <c r="AS125" s="1126">
        <f t="shared" si="84"/>
        <v>5.7971014492753659</v>
      </c>
      <c r="AT125" s="1126">
        <f t="shared" si="85"/>
        <v>6.153846153846132</v>
      </c>
      <c r="AU125" s="1127">
        <f t="shared" si="64"/>
        <v>5.0127809947122595</v>
      </c>
      <c r="AV125" s="1128">
        <f t="shared" si="65"/>
        <v>3.6134087442914766</v>
      </c>
    </row>
    <row r="126" spans="1:48" ht="11.25" customHeight="1" x14ac:dyDescent="0.2">
      <c r="A126" s="498" t="s">
        <v>476</v>
      </c>
      <c r="B126" s="869" t="s">
        <v>477</v>
      </c>
      <c r="C126" s="627">
        <v>0.32500000000000001</v>
      </c>
      <c r="D126" s="493">
        <v>0.30499999999999999</v>
      </c>
      <c r="E126" s="493">
        <v>0.27750000000000002</v>
      </c>
      <c r="F126" s="484">
        <v>0.25124999999999997</v>
      </c>
      <c r="G126" s="484">
        <v>0.22625000000000001</v>
      </c>
      <c r="H126" s="484">
        <v>0.20499999999999999</v>
      </c>
      <c r="I126" s="484">
        <v>0.185</v>
      </c>
      <c r="J126" s="1032"/>
      <c r="K126" s="484">
        <v>0.17249999999999999</v>
      </c>
      <c r="L126" s="482">
        <v>0.16250000000000001</v>
      </c>
      <c r="M126" s="1032"/>
      <c r="N126" s="487">
        <v>0.15625</v>
      </c>
      <c r="O126" s="489">
        <v>0.15125</v>
      </c>
      <c r="P126" s="489">
        <v>0.14249999999999999</v>
      </c>
      <c r="Q126" s="489">
        <v>0.125</v>
      </c>
      <c r="R126" s="489">
        <v>0.105</v>
      </c>
      <c r="S126" s="489">
        <v>8.5000000000000006E-2</v>
      </c>
      <c r="T126" s="489">
        <v>7.2499999999999995E-2</v>
      </c>
      <c r="U126" s="489">
        <v>5.7500000000000002E-2</v>
      </c>
      <c r="V126" s="489">
        <v>4.4999999999999998E-2</v>
      </c>
      <c r="W126" s="489">
        <v>0.04</v>
      </c>
      <c r="X126" s="489">
        <v>3.3750000000000002E-2</v>
      </c>
      <c r="Y126" s="489">
        <v>2.8750000000000001E-2</v>
      </c>
      <c r="Z126" s="630">
        <f t="shared" si="43"/>
        <v>3.1525000000000003</v>
      </c>
      <c r="AA126" s="1125">
        <f t="shared" si="66"/>
        <v>6.5573770491803351</v>
      </c>
      <c r="AB126" s="1125">
        <f t="shared" si="67"/>
        <v>9.9099099099098975</v>
      </c>
      <c r="AC126" s="1126">
        <f t="shared" si="68"/>
        <v>10.44776119402988</v>
      </c>
      <c r="AD126" s="1126">
        <f t="shared" si="69"/>
        <v>11.049723756906072</v>
      </c>
      <c r="AE126" s="1126">
        <f t="shared" si="70"/>
        <v>10.365853658536594</v>
      </c>
      <c r="AF126" s="1126">
        <f t="shared" si="71"/>
        <v>10.810810810810811</v>
      </c>
      <c r="AG126" s="1126">
        <f t="shared" si="72"/>
        <v>7.2463768115942129</v>
      </c>
      <c r="AH126" s="1126">
        <f t="shared" si="73"/>
        <v>6.153846153846132</v>
      </c>
      <c r="AI126" s="1126">
        <f t="shared" si="74"/>
        <v>4.0000000000000036</v>
      </c>
      <c r="AJ126" s="1126">
        <f t="shared" si="75"/>
        <v>3.3057851239669533</v>
      </c>
      <c r="AK126" s="1126">
        <f t="shared" si="76"/>
        <v>6.1403508771929793</v>
      </c>
      <c r="AL126" s="1126">
        <f t="shared" si="77"/>
        <v>13.999999999999989</v>
      </c>
      <c r="AM126" s="1126">
        <f t="shared" si="78"/>
        <v>19.047619047619047</v>
      </c>
      <c r="AN126" s="1126">
        <f t="shared" si="79"/>
        <v>23.529411764705866</v>
      </c>
      <c r="AO126" s="1126">
        <f t="shared" si="80"/>
        <v>17.24137931034484</v>
      </c>
      <c r="AP126" s="1126">
        <f t="shared" si="81"/>
        <v>26.086956521739111</v>
      </c>
      <c r="AQ126" s="1126">
        <f t="shared" si="82"/>
        <v>27.777777777777789</v>
      </c>
      <c r="AR126" s="1126">
        <f t="shared" si="83"/>
        <v>12.5</v>
      </c>
      <c r="AS126" s="1126">
        <f t="shared" si="84"/>
        <v>18.518518518518512</v>
      </c>
      <c r="AT126" s="1126">
        <f t="shared" si="85"/>
        <v>17.391304347826097</v>
      </c>
      <c r="AU126" s="1127">
        <f t="shared" si="64"/>
        <v>13.104038131725257</v>
      </c>
      <c r="AV126" s="1128">
        <f t="shared" si="65"/>
        <v>7.1853842511672914</v>
      </c>
    </row>
    <row r="127" spans="1:48" ht="11.25" customHeight="1" x14ac:dyDescent="0.2">
      <c r="A127" s="494" t="s">
        <v>1009</v>
      </c>
      <c r="B127" s="884" t="s">
        <v>1010</v>
      </c>
      <c r="C127" s="627">
        <v>1.1200000000000001</v>
      </c>
      <c r="D127" s="493">
        <v>1.1000000000000001</v>
      </c>
      <c r="E127" s="493">
        <v>1.04</v>
      </c>
      <c r="F127" s="627">
        <v>0.98</v>
      </c>
      <c r="G127" s="627">
        <v>0.9</v>
      </c>
      <c r="H127" s="627">
        <v>0.72699999999999998</v>
      </c>
      <c r="I127" s="496">
        <v>0</v>
      </c>
      <c r="J127" s="956"/>
      <c r="K127" s="496">
        <v>0</v>
      </c>
      <c r="L127" s="631">
        <v>0</v>
      </c>
      <c r="M127" s="956"/>
      <c r="N127" s="631">
        <v>0</v>
      </c>
      <c r="O127" s="629">
        <v>0</v>
      </c>
      <c r="P127" s="629">
        <v>0</v>
      </c>
      <c r="Q127" s="629">
        <v>0</v>
      </c>
      <c r="R127" s="629">
        <v>0</v>
      </c>
      <c r="S127" s="629">
        <v>0</v>
      </c>
      <c r="T127" s="629">
        <v>0</v>
      </c>
      <c r="U127" s="629">
        <v>0</v>
      </c>
      <c r="V127" s="629">
        <v>0</v>
      </c>
      <c r="W127" s="629">
        <v>0</v>
      </c>
      <c r="X127" s="629">
        <v>0</v>
      </c>
      <c r="Y127" s="629">
        <v>0</v>
      </c>
      <c r="Z127" s="630">
        <f t="shared" si="43"/>
        <v>5.8670000000000009</v>
      </c>
      <c r="AA127" s="1125">
        <f t="shared" si="66"/>
        <v>1.8181818181818299</v>
      </c>
      <c r="AB127" s="1125">
        <f t="shared" si="67"/>
        <v>5.7692307692307709</v>
      </c>
      <c r="AC127" s="1126">
        <f t="shared" si="68"/>
        <v>6.1224489795918435</v>
      </c>
      <c r="AD127" s="1126">
        <f t="shared" si="69"/>
        <v>8.8888888888888786</v>
      </c>
      <c r="AE127" s="1126">
        <f t="shared" si="70"/>
        <v>23.79642365887209</v>
      </c>
      <c r="AF127" s="1126" t="str">
        <f t="shared" si="71"/>
        <v>n/a</v>
      </c>
      <c r="AG127" s="1126" t="str">
        <f t="shared" si="72"/>
        <v>n/a</v>
      </c>
      <c r="AH127" s="1126" t="str">
        <f t="shared" si="73"/>
        <v>n/a</v>
      </c>
      <c r="AI127" s="1126" t="str">
        <f t="shared" si="74"/>
        <v>n/a</v>
      </c>
      <c r="AJ127" s="1126" t="str">
        <f t="shared" si="75"/>
        <v>n/a</v>
      </c>
      <c r="AK127" s="1126" t="str">
        <f t="shared" si="76"/>
        <v>n/a</v>
      </c>
      <c r="AL127" s="1126" t="str">
        <f t="shared" si="77"/>
        <v>n/a</v>
      </c>
      <c r="AM127" s="1126" t="str">
        <f t="shared" si="78"/>
        <v>n/a</v>
      </c>
      <c r="AN127" s="1126" t="str">
        <f t="shared" si="79"/>
        <v>n/a</v>
      </c>
      <c r="AO127" s="1126" t="str">
        <f t="shared" si="80"/>
        <v>n/a</v>
      </c>
      <c r="AP127" s="1126" t="str">
        <f t="shared" si="81"/>
        <v>n/a</v>
      </c>
      <c r="AQ127" s="1126" t="str">
        <f t="shared" si="82"/>
        <v>n/a</v>
      </c>
      <c r="AR127" s="1126" t="str">
        <f t="shared" si="83"/>
        <v>n/a</v>
      </c>
      <c r="AS127" s="1126" t="str">
        <f t="shared" si="84"/>
        <v>n/a</v>
      </c>
      <c r="AT127" s="1126" t="str">
        <f t="shared" si="85"/>
        <v>n/a</v>
      </c>
      <c r="AU127" s="1127">
        <f t="shared" si="64"/>
        <v>9.2790348229530828</v>
      </c>
      <c r="AV127" s="1128">
        <f t="shared" si="65"/>
        <v>8.4978508857235653</v>
      </c>
    </row>
    <row r="128" spans="1:48" ht="11.25" customHeight="1" x14ac:dyDescent="0.2">
      <c r="A128" s="494" t="s">
        <v>989</v>
      </c>
      <c r="B128" s="884" t="s">
        <v>990</v>
      </c>
      <c r="C128" s="627">
        <v>0.5</v>
      </c>
      <c r="D128" s="493">
        <v>0.47</v>
      </c>
      <c r="E128" s="515">
        <v>0.42000000000000004</v>
      </c>
      <c r="F128" s="627">
        <v>0.38</v>
      </c>
      <c r="G128" s="627">
        <v>0.34</v>
      </c>
      <c r="H128" s="627">
        <v>0.28000000000000003</v>
      </c>
      <c r="I128" s="627">
        <v>0.22</v>
      </c>
      <c r="J128" s="956"/>
      <c r="K128" s="496">
        <v>0.2</v>
      </c>
      <c r="L128" s="492">
        <v>9.5000000000000001E-2</v>
      </c>
      <c r="M128" s="956"/>
      <c r="N128" s="497">
        <v>0</v>
      </c>
      <c r="O128" s="629">
        <v>0</v>
      </c>
      <c r="P128" s="633">
        <v>0.875</v>
      </c>
      <c r="Q128" s="629">
        <v>0.8</v>
      </c>
      <c r="R128" s="629">
        <v>0.8</v>
      </c>
      <c r="S128" s="629">
        <v>0.8</v>
      </c>
      <c r="T128" s="629">
        <v>0.8</v>
      </c>
      <c r="U128" s="629">
        <v>0.8</v>
      </c>
      <c r="V128" s="629">
        <v>0.8</v>
      </c>
      <c r="W128" s="629">
        <v>0.8</v>
      </c>
      <c r="X128" s="629">
        <v>0.8</v>
      </c>
      <c r="Y128" s="629">
        <v>0.8</v>
      </c>
      <c r="Z128" s="630">
        <f t="shared" si="43"/>
        <v>10.980000000000002</v>
      </c>
      <c r="AA128" s="1125">
        <f t="shared" si="66"/>
        <v>6.3829787234042534</v>
      </c>
      <c r="AB128" s="1125">
        <f t="shared" si="67"/>
        <v>11.904761904761884</v>
      </c>
      <c r="AC128" s="1126">
        <f t="shared" si="68"/>
        <v>10.526315789473696</v>
      </c>
      <c r="AD128" s="1126">
        <f t="shared" si="69"/>
        <v>11.764705882352944</v>
      </c>
      <c r="AE128" s="1126">
        <f t="shared" si="70"/>
        <v>21.42857142857142</v>
      </c>
      <c r="AF128" s="1126">
        <f t="shared" si="71"/>
        <v>27.272727272727295</v>
      </c>
      <c r="AG128" s="1126">
        <f t="shared" si="72"/>
        <v>9.9999999999999858</v>
      </c>
      <c r="AH128" s="1126">
        <f t="shared" si="73"/>
        <v>110.52631578947367</v>
      </c>
      <c r="AI128" s="1126" t="str">
        <f t="shared" si="74"/>
        <v>n/a</v>
      </c>
      <c r="AJ128" s="1126" t="str">
        <f t="shared" si="75"/>
        <v>n/a</v>
      </c>
      <c r="AK128" s="1126">
        <f t="shared" si="76"/>
        <v>-100</v>
      </c>
      <c r="AL128" s="1126">
        <f t="shared" si="77"/>
        <v>9.375</v>
      </c>
      <c r="AM128" s="1126">
        <f t="shared" si="78"/>
        <v>0</v>
      </c>
      <c r="AN128" s="1126">
        <f t="shared" si="79"/>
        <v>0</v>
      </c>
      <c r="AO128" s="1126">
        <f t="shared" si="80"/>
        <v>0</v>
      </c>
      <c r="AP128" s="1126">
        <f t="shared" si="81"/>
        <v>0</v>
      </c>
      <c r="AQ128" s="1126">
        <f t="shared" si="82"/>
        <v>0</v>
      </c>
      <c r="AR128" s="1126">
        <f t="shared" si="83"/>
        <v>0</v>
      </c>
      <c r="AS128" s="1126">
        <f t="shared" si="84"/>
        <v>0</v>
      </c>
      <c r="AT128" s="1126">
        <f t="shared" si="85"/>
        <v>0</v>
      </c>
      <c r="AU128" s="1127">
        <f t="shared" si="64"/>
        <v>6.6211875994869525</v>
      </c>
      <c r="AV128" s="1128">
        <f t="shared" si="65"/>
        <v>36.98131291313787</v>
      </c>
    </row>
    <row r="129" spans="1:48" ht="11.25" customHeight="1" x14ac:dyDescent="0.2">
      <c r="A129" s="886" t="s">
        <v>1645</v>
      </c>
      <c r="B129" s="884" t="s">
        <v>1646</v>
      </c>
      <c r="C129" s="627">
        <v>0.74</v>
      </c>
      <c r="D129" s="493">
        <v>0.64</v>
      </c>
      <c r="E129" s="493">
        <v>0.56000000000000005</v>
      </c>
      <c r="F129" s="627">
        <v>0.48</v>
      </c>
      <c r="G129" s="627">
        <v>0.42</v>
      </c>
      <c r="H129" s="627">
        <v>0.34</v>
      </c>
      <c r="I129" s="627">
        <v>0.26</v>
      </c>
      <c r="J129" s="956"/>
      <c r="K129" s="496">
        <v>0.24</v>
      </c>
      <c r="L129" s="631">
        <v>0.24</v>
      </c>
      <c r="M129" s="956"/>
      <c r="N129" s="497">
        <v>0.24</v>
      </c>
      <c r="O129" s="629">
        <v>0.4</v>
      </c>
      <c r="P129" s="633">
        <v>0.68</v>
      </c>
      <c r="Q129" s="633">
        <v>0.62</v>
      </c>
      <c r="R129" s="633">
        <v>0.54</v>
      </c>
      <c r="S129" s="633">
        <v>0.45</v>
      </c>
      <c r="T129" s="633">
        <v>0.37</v>
      </c>
      <c r="U129" s="633">
        <v>0.32</v>
      </c>
      <c r="V129" s="633">
        <v>0.28000000000000003</v>
      </c>
      <c r="W129" s="629">
        <v>0.18</v>
      </c>
      <c r="X129" s="633">
        <v>0.22</v>
      </c>
      <c r="Y129" s="633">
        <v>0.1</v>
      </c>
      <c r="Z129" s="630">
        <f t="shared" si="43"/>
        <v>8.3200000000000021</v>
      </c>
      <c r="AA129" s="1125">
        <f t="shared" si="66"/>
        <v>15.625</v>
      </c>
      <c r="AB129" s="1125">
        <f t="shared" si="67"/>
        <v>14.285714285714279</v>
      </c>
      <c r="AC129" s="1126">
        <f t="shared" si="68"/>
        <v>16.666666666666675</v>
      </c>
      <c r="AD129" s="1126">
        <f t="shared" si="69"/>
        <v>14.285714285714279</v>
      </c>
      <c r="AE129" s="1126">
        <f t="shared" si="70"/>
        <v>23.529411764705866</v>
      </c>
      <c r="AF129" s="1126">
        <f t="shared" si="71"/>
        <v>30.76923076923077</v>
      </c>
      <c r="AG129" s="1126">
        <f t="shared" si="72"/>
        <v>8.3333333333333481</v>
      </c>
      <c r="AH129" s="1126">
        <f t="shared" si="73"/>
        <v>0</v>
      </c>
      <c r="AI129" s="1126">
        <f t="shared" si="74"/>
        <v>0</v>
      </c>
      <c r="AJ129" s="1126">
        <f t="shared" si="75"/>
        <v>-40</v>
      </c>
      <c r="AK129" s="1126">
        <f t="shared" si="76"/>
        <v>-41.17647058823529</v>
      </c>
      <c r="AL129" s="1126">
        <f t="shared" si="77"/>
        <v>9.6774193548387224</v>
      </c>
      <c r="AM129" s="1126">
        <f t="shared" si="78"/>
        <v>14.814814814814813</v>
      </c>
      <c r="AN129" s="1126">
        <f t="shared" si="79"/>
        <v>19.999999999999996</v>
      </c>
      <c r="AO129" s="1126">
        <f t="shared" si="80"/>
        <v>21.621621621621621</v>
      </c>
      <c r="AP129" s="1126">
        <f t="shared" si="81"/>
        <v>15.625</v>
      </c>
      <c r="AQ129" s="1126">
        <f t="shared" si="82"/>
        <v>14.285714285714279</v>
      </c>
      <c r="AR129" s="1126">
        <f t="shared" si="83"/>
        <v>55.555555555555578</v>
      </c>
      <c r="AS129" s="1126">
        <f t="shared" si="84"/>
        <v>-18.181818181818187</v>
      </c>
      <c r="AT129" s="1126">
        <f t="shared" si="85"/>
        <v>119.99999999999997</v>
      </c>
      <c r="AU129" s="1127">
        <f t="shared" si="64"/>
        <v>14.785845398392837</v>
      </c>
      <c r="AV129" s="1128">
        <f t="shared" si="65"/>
        <v>33.14150551475273</v>
      </c>
    </row>
    <row r="130" spans="1:48" ht="11.25" customHeight="1" x14ac:dyDescent="0.2">
      <c r="A130" s="886" t="s">
        <v>3823</v>
      </c>
      <c r="B130" s="884" t="s">
        <v>3824</v>
      </c>
      <c r="C130" s="627">
        <v>0.84</v>
      </c>
      <c r="D130" s="493">
        <v>0.8</v>
      </c>
      <c r="E130" s="493">
        <v>0.72</v>
      </c>
      <c r="F130" s="627">
        <v>0.68</v>
      </c>
      <c r="G130" s="627">
        <v>0.62</v>
      </c>
      <c r="H130" s="627">
        <v>0.56999999999999995</v>
      </c>
      <c r="I130" s="533">
        <v>0.48</v>
      </c>
      <c r="J130" s="956"/>
      <c r="K130" s="533">
        <v>0.48</v>
      </c>
      <c r="L130" s="631">
        <v>0.48</v>
      </c>
      <c r="M130" s="956"/>
      <c r="N130" s="497">
        <v>0.48</v>
      </c>
      <c r="O130" s="534">
        <v>1.2</v>
      </c>
      <c r="P130" s="633">
        <v>2.4</v>
      </c>
      <c r="Q130" s="633">
        <v>2.16</v>
      </c>
      <c r="R130" s="633">
        <v>1.92</v>
      </c>
      <c r="S130" s="633">
        <v>1.68</v>
      </c>
      <c r="T130" s="633">
        <v>1.53</v>
      </c>
      <c r="U130" s="633">
        <v>1.36</v>
      </c>
      <c r="V130" s="633">
        <v>1.2</v>
      </c>
      <c r="W130" s="633">
        <v>1.04</v>
      </c>
      <c r="X130" s="633">
        <v>0.96</v>
      </c>
      <c r="Y130" s="633">
        <v>0.82</v>
      </c>
      <c r="Z130" s="630">
        <f t="shared" si="43"/>
        <v>22.42</v>
      </c>
      <c r="AA130" s="1125">
        <f t="shared" si="66"/>
        <v>4.9999999999999822</v>
      </c>
      <c r="AB130" s="1125">
        <f t="shared" si="67"/>
        <v>11.111111111111116</v>
      </c>
      <c r="AC130" s="1126">
        <f t="shared" si="68"/>
        <v>5.8823529411764497</v>
      </c>
      <c r="AD130" s="1126">
        <f t="shared" si="69"/>
        <v>9.6774193548387224</v>
      </c>
      <c r="AE130" s="1126">
        <f t="shared" si="70"/>
        <v>8.7719298245614077</v>
      </c>
      <c r="AF130" s="1126">
        <f t="shared" si="71"/>
        <v>18.75</v>
      </c>
      <c r="AG130" s="1126">
        <f t="shared" si="72"/>
        <v>0</v>
      </c>
      <c r="AH130" s="1126">
        <f t="shared" si="73"/>
        <v>0</v>
      </c>
      <c r="AI130" s="1126">
        <f t="shared" si="74"/>
        <v>0</v>
      </c>
      <c r="AJ130" s="1126">
        <f t="shared" si="75"/>
        <v>-60</v>
      </c>
      <c r="AK130" s="1126">
        <f t="shared" si="76"/>
        <v>-50</v>
      </c>
      <c r="AL130" s="1126">
        <f t="shared" si="77"/>
        <v>11.111111111111093</v>
      </c>
      <c r="AM130" s="1126">
        <f t="shared" si="78"/>
        <v>12.500000000000021</v>
      </c>
      <c r="AN130" s="1126">
        <f t="shared" si="79"/>
        <v>14.285714285714279</v>
      </c>
      <c r="AO130" s="1126">
        <f t="shared" si="80"/>
        <v>9.8039215686274375</v>
      </c>
      <c r="AP130" s="1126">
        <f t="shared" si="81"/>
        <v>12.5</v>
      </c>
      <c r="AQ130" s="1126">
        <f t="shared" si="82"/>
        <v>13.333333333333353</v>
      </c>
      <c r="AR130" s="1126">
        <f t="shared" si="83"/>
        <v>15.384615384615374</v>
      </c>
      <c r="AS130" s="1126">
        <f t="shared" si="84"/>
        <v>8.3333333333333481</v>
      </c>
      <c r="AT130" s="1126">
        <f t="shared" si="85"/>
        <v>17.073170731707311</v>
      </c>
      <c r="AU130" s="1127">
        <f t="shared" si="64"/>
        <v>3.1759006490064947</v>
      </c>
      <c r="AV130" s="1128">
        <f t="shared" si="65"/>
        <v>20.666589791135653</v>
      </c>
    </row>
    <row r="131" spans="1:48" ht="11.25" customHeight="1" x14ac:dyDescent="0.2">
      <c r="A131" s="481" t="s">
        <v>4051</v>
      </c>
      <c r="B131" s="884" t="s">
        <v>4052</v>
      </c>
      <c r="C131" s="627">
        <v>0.52</v>
      </c>
      <c r="D131" s="493">
        <v>0.48</v>
      </c>
      <c r="E131" s="493">
        <v>0.28000000000000003</v>
      </c>
      <c r="F131" s="627">
        <v>0.22</v>
      </c>
      <c r="G131" s="627">
        <v>0.05</v>
      </c>
      <c r="H131" s="533">
        <v>0</v>
      </c>
      <c r="I131" s="533">
        <v>0</v>
      </c>
      <c r="J131" s="956"/>
      <c r="K131" s="496">
        <v>0</v>
      </c>
      <c r="L131" s="631">
        <v>0</v>
      </c>
      <c r="M131" s="956"/>
      <c r="N131" s="497">
        <v>0</v>
      </c>
      <c r="O131" s="629">
        <v>0</v>
      </c>
      <c r="P131" s="629">
        <v>0</v>
      </c>
      <c r="Q131" s="629">
        <v>0</v>
      </c>
      <c r="R131" s="629">
        <v>0</v>
      </c>
      <c r="S131" s="629">
        <v>0</v>
      </c>
      <c r="T131" s="629">
        <v>0</v>
      </c>
      <c r="U131" s="629">
        <v>0</v>
      </c>
      <c r="V131" s="629">
        <v>0</v>
      </c>
      <c r="W131" s="629">
        <v>0</v>
      </c>
      <c r="X131" s="629">
        <v>0</v>
      </c>
      <c r="Y131" s="629">
        <v>0</v>
      </c>
      <c r="Z131" s="630">
        <f t="shared" si="43"/>
        <v>1.55</v>
      </c>
      <c r="AA131" s="1125">
        <f t="shared" si="66"/>
        <v>8.3333333333333481</v>
      </c>
      <c r="AB131" s="1125">
        <f t="shared" si="67"/>
        <v>71.428571428571402</v>
      </c>
      <c r="AC131" s="1126">
        <f t="shared" si="68"/>
        <v>27.272727272727295</v>
      </c>
      <c r="AD131" s="1126">
        <f t="shared" si="69"/>
        <v>339.99999999999994</v>
      </c>
      <c r="AE131" s="1126" t="str">
        <f t="shared" si="70"/>
        <v>n/a</v>
      </c>
      <c r="AF131" s="1126" t="str">
        <f t="shared" si="71"/>
        <v>n/a</v>
      </c>
      <c r="AG131" s="1126" t="str">
        <f t="shared" si="72"/>
        <v>n/a</v>
      </c>
      <c r="AH131" s="1126" t="str">
        <f t="shared" si="73"/>
        <v>n/a</v>
      </c>
      <c r="AI131" s="1126" t="str">
        <f t="shared" si="74"/>
        <v>n/a</v>
      </c>
      <c r="AJ131" s="1126" t="str">
        <f t="shared" si="75"/>
        <v>n/a</v>
      </c>
      <c r="AK131" s="1126" t="str">
        <f t="shared" si="76"/>
        <v>n/a</v>
      </c>
      <c r="AL131" s="1126" t="str">
        <f t="shared" si="77"/>
        <v>n/a</v>
      </c>
      <c r="AM131" s="1126" t="str">
        <f t="shared" si="78"/>
        <v>n/a</v>
      </c>
      <c r="AN131" s="1126" t="str">
        <f t="shared" si="79"/>
        <v>n/a</v>
      </c>
      <c r="AO131" s="1126" t="str">
        <f t="shared" si="80"/>
        <v>n/a</v>
      </c>
      <c r="AP131" s="1126" t="str">
        <f t="shared" si="81"/>
        <v>n/a</v>
      </c>
      <c r="AQ131" s="1126" t="str">
        <f t="shared" si="82"/>
        <v>n/a</v>
      </c>
      <c r="AR131" s="1126" t="str">
        <f t="shared" si="83"/>
        <v>n/a</v>
      </c>
      <c r="AS131" s="1126" t="str">
        <f t="shared" si="84"/>
        <v>n/a</v>
      </c>
      <c r="AT131" s="1126" t="str">
        <f t="shared" si="85"/>
        <v>n/a</v>
      </c>
      <c r="AU131" s="1127">
        <f t="shared" si="64"/>
        <v>111.75865800865799</v>
      </c>
      <c r="AV131" s="1128">
        <f t="shared" si="65"/>
        <v>154.44016786885334</v>
      </c>
    </row>
    <row r="132" spans="1:48" ht="11.25" customHeight="1" x14ac:dyDescent="0.2">
      <c r="A132" s="494" t="s">
        <v>977</v>
      </c>
      <c r="B132" s="884" t="s">
        <v>978</v>
      </c>
      <c r="C132" s="627">
        <v>0.69499999999999995</v>
      </c>
      <c r="D132" s="493">
        <v>0.59</v>
      </c>
      <c r="E132" s="493">
        <v>0.51500000000000001</v>
      </c>
      <c r="F132" s="627">
        <v>0.42499999999999999</v>
      </c>
      <c r="G132" s="627">
        <v>0.32500000000000001</v>
      </c>
      <c r="H132" s="627">
        <v>0.22500000000000001</v>
      </c>
      <c r="I132" s="627">
        <v>0.08</v>
      </c>
      <c r="J132" s="956"/>
      <c r="K132" s="496">
        <v>0.04</v>
      </c>
      <c r="L132" s="631">
        <v>0.35</v>
      </c>
      <c r="M132" s="956"/>
      <c r="N132" s="497">
        <v>0.88</v>
      </c>
      <c r="O132" s="633">
        <v>0.88</v>
      </c>
      <c r="P132" s="633">
        <v>0.86</v>
      </c>
      <c r="Q132" s="633">
        <v>0.82</v>
      </c>
      <c r="R132" s="633">
        <v>0.78</v>
      </c>
      <c r="S132" s="633">
        <v>0.75</v>
      </c>
      <c r="T132" s="633">
        <v>0.72</v>
      </c>
      <c r="U132" s="633">
        <v>0.65</v>
      </c>
      <c r="V132" s="633">
        <v>0.6</v>
      </c>
      <c r="W132" s="633">
        <v>0.56000000000000005</v>
      </c>
      <c r="X132" s="633">
        <v>0.52</v>
      </c>
      <c r="Y132" s="633">
        <v>0.48</v>
      </c>
      <c r="Z132" s="630">
        <f t="shared" si="43"/>
        <v>11.745000000000001</v>
      </c>
      <c r="AA132" s="1125">
        <f t="shared" si="66"/>
        <v>17.796610169491522</v>
      </c>
      <c r="AB132" s="1125">
        <f t="shared" si="67"/>
        <v>14.563106796116498</v>
      </c>
      <c r="AC132" s="1126">
        <f t="shared" si="68"/>
        <v>21.176470588235308</v>
      </c>
      <c r="AD132" s="1126">
        <f t="shared" si="69"/>
        <v>30.76923076923077</v>
      </c>
      <c r="AE132" s="1126">
        <f t="shared" si="70"/>
        <v>44.444444444444443</v>
      </c>
      <c r="AF132" s="1126">
        <f t="shared" si="71"/>
        <v>181.25</v>
      </c>
      <c r="AG132" s="1126">
        <f t="shared" si="72"/>
        <v>100</v>
      </c>
      <c r="AH132" s="1126">
        <f t="shared" si="73"/>
        <v>-88.571428571428569</v>
      </c>
      <c r="AI132" s="1126">
        <f t="shared" si="74"/>
        <v>-60.227272727272727</v>
      </c>
      <c r="AJ132" s="1126">
        <f t="shared" si="75"/>
        <v>0</v>
      </c>
      <c r="AK132" s="1126">
        <f t="shared" si="76"/>
        <v>2.3255813953488413</v>
      </c>
      <c r="AL132" s="1126">
        <f t="shared" si="77"/>
        <v>4.8780487804878092</v>
      </c>
      <c r="AM132" s="1126">
        <f t="shared" si="78"/>
        <v>5.12820512820511</v>
      </c>
      <c r="AN132" s="1126">
        <f t="shared" si="79"/>
        <v>4.0000000000000036</v>
      </c>
      <c r="AO132" s="1126">
        <f t="shared" si="80"/>
        <v>4.1666666666666741</v>
      </c>
      <c r="AP132" s="1126">
        <f t="shared" si="81"/>
        <v>10.769230769230752</v>
      </c>
      <c r="AQ132" s="1126">
        <f t="shared" si="82"/>
        <v>8.3333333333333481</v>
      </c>
      <c r="AR132" s="1126">
        <f t="shared" si="83"/>
        <v>7.1428571428571397</v>
      </c>
      <c r="AS132" s="1126">
        <f t="shared" si="84"/>
        <v>7.6923076923077094</v>
      </c>
      <c r="AT132" s="1126">
        <f t="shared" si="85"/>
        <v>8.3333333333333481</v>
      </c>
      <c r="AU132" s="1127">
        <f t="shared" si="64"/>
        <v>16.198536285529404</v>
      </c>
      <c r="AV132" s="1128">
        <f t="shared" si="65"/>
        <v>53.028867173784171</v>
      </c>
    </row>
    <row r="133" spans="1:48" ht="11.25" customHeight="1" x14ac:dyDescent="0.2">
      <c r="A133" s="1169" t="s">
        <v>4483</v>
      </c>
      <c r="B133" s="501" t="s">
        <v>4480</v>
      </c>
      <c r="C133" s="627">
        <v>1.92</v>
      </c>
      <c r="D133" s="493">
        <v>1.54</v>
      </c>
      <c r="E133" s="511">
        <v>0.96000000000000008</v>
      </c>
      <c r="F133" s="507">
        <v>0.42</v>
      </c>
      <c r="G133" s="507">
        <v>0.16000000000000003</v>
      </c>
      <c r="H133" s="506">
        <v>0.04</v>
      </c>
      <c r="I133" s="531">
        <v>0.04</v>
      </c>
      <c r="J133" s="502"/>
      <c r="K133" s="514">
        <v>0.04</v>
      </c>
      <c r="L133" s="503">
        <v>0.03</v>
      </c>
      <c r="M133" s="502"/>
      <c r="N133" s="508">
        <v>0</v>
      </c>
      <c r="O133" s="532">
        <v>0.1</v>
      </c>
      <c r="P133" s="1054">
        <v>11.2</v>
      </c>
      <c r="Q133" s="520">
        <v>21.6</v>
      </c>
      <c r="R133" s="509">
        <v>19.600000000000001</v>
      </c>
      <c r="S133" s="509">
        <v>17.600000000000001</v>
      </c>
      <c r="T133" s="509">
        <v>16</v>
      </c>
      <c r="U133" s="509">
        <v>11</v>
      </c>
      <c r="V133" s="509">
        <v>7</v>
      </c>
      <c r="W133" s="509">
        <v>6</v>
      </c>
      <c r="X133" s="509">
        <v>4.8500000000000005</v>
      </c>
      <c r="Y133" s="509">
        <v>4.0500000000000007</v>
      </c>
      <c r="Z133" s="630">
        <f t="shared" si="43"/>
        <v>124.14999999999999</v>
      </c>
      <c r="AA133" s="1125">
        <f t="shared" si="66"/>
        <v>24.675324675324674</v>
      </c>
      <c r="AB133" s="1125">
        <f t="shared" si="67"/>
        <v>60.41666666666665</v>
      </c>
      <c r="AC133" s="1126">
        <f t="shared" si="68"/>
        <v>128.57142857142861</v>
      </c>
      <c r="AD133" s="1126">
        <f t="shared" si="69"/>
        <v>162.49999999999994</v>
      </c>
      <c r="AE133" s="1126">
        <f t="shared" si="70"/>
        <v>300.00000000000011</v>
      </c>
      <c r="AF133" s="1126">
        <f t="shared" si="71"/>
        <v>0</v>
      </c>
      <c r="AG133" s="1126">
        <f t="shared" si="72"/>
        <v>0</v>
      </c>
      <c r="AH133" s="1126">
        <f t="shared" si="73"/>
        <v>33.33333333333335</v>
      </c>
      <c r="AI133" s="1126" t="str">
        <f t="shared" si="74"/>
        <v>n/a</v>
      </c>
      <c r="AJ133" s="1126">
        <f t="shared" si="75"/>
        <v>-100</v>
      </c>
      <c r="AK133" s="1126">
        <f t="shared" si="76"/>
        <v>-99.107142857142861</v>
      </c>
      <c r="AL133" s="1126">
        <f t="shared" si="77"/>
        <v>-48.148148148148152</v>
      </c>
      <c r="AM133" s="1126">
        <f t="shared" si="78"/>
        <v>10.20408163265305</v>
      </c>
      <c r="AN133" s="1126">
        <f t="shared" si="79"/>
        <v>11.363636363636353</v>
      </c>
      <c r="AO133" s="1126">
        <f t="shared" si="80"/>
        <v>10.000000000000009</v>
      </c>
      <c r="AP133" s="1126">
        <f t="shared" si="81"/>
        <v>45.45454545454546</v>
      </c>
      <c r="AQ133" s="1126">
        <f t="shared" si="82"/>
        <v>57.142857142857139</v>
      </c>
      <c r="AR133" s="1126">
        <f t="shared" si="83"/>
        <v>16.666666666666675</v>
      </c>
      <c r="AS133" s="1126">
        <f t="shared" si="84"/>
        <v>23.71134020618555</v>
      </c>
      <c r="AT133" s="1126">
        <f t="shared" si="85"/>
        <v>19.753086419753085</v>
      </c>
      <c r="AU133" s="1127">
        <f t="shared" si="64"/>
        <v>34.554614533039988</v>
      </c>
      <c r="AV133" s="1128">
        <f t="shared" si="65"/>
        <v>89.646202565325012</v>
      </c>
    </row>
    <row r="134" spans="1:48" ht="11.25" customHeight="1" x14ac:dyDescent="0.2">
      <c r="A134" s="856" t="s">
        <v>4572</v>
      </c>
      <c r="B134" s="884" t="s">
        <v>4537</v>
      </c>
      <c r="C134" s="493">
        <v>8.5</v>
      </c>
      <c r="D134" s="493">
        <v>7.5</v>
      </c>
      <c r="E134" s="630">
        <v>6.5</v>
      </c>
      <c r="F134" s="493">
        <v>6</v>
      </c>
      <c r="G134" s="493">
        <v>1.5</v>
      </c>
      <c r="H134" s="516">
        <v>0</v>
      </c>
      <c r="I134" s="516">
        <v>0</v>
      </c>
      <c r="J134" s="516"/>
      <c r="K134" s="516">
        <v>0</v>
      </c>
      <c r="L134" s="513">
        <v>0</v>
      </c>
      <c r="M134" s="516"/>
      <c r="N134" s="513">
        <v>0</v>
      </c>
      <c r="O134" s="534">
        <v>0</v>
      </c>
      <c r="P134" s="534">
        <v>0</v>
      </c>
      <c r="Q134" s="534">
        <v>0</v>
      </c>
      <c r="R134" s="534">
        <v>0</v>
      </c>
      <c r="S134" s="534">
        <v>0</v>
      </c>
      <c r="T134" s="534">
        <v>0</v>
      </c>
      <c r="U134" s="534">
        <v>0</v>
      </c>
      <c r="V134" s="534">
        <v>0</v>
      </c>
      <c r="W134" s="534">
        <v>0</v>
      </c>
      <c r="X134" s="534">
        <v>0</v>
      </c>
      <c r="Y134" s="534">
        <v>0</v>
      </c>
      <c r="Z134" s="630">
        <f t="shared" si="43"/>
        <v>30</v>
      </c>
      <c r="AA134" s="1125">
        <f t="shared" si="66"/>
        <v>13.33333333333333</v>
      </c>
      <c r="AB134" s="1125">
        <f t="shared" si="67"/>
        <v>15.384615384615374</v>
      </c>
      <c r="AC134" s="1126">
        <f t="shared" si="68"/>
        <v>8.333333333333325</v>
      </c>
      <c r="AD134" s="1126">
        <f t="shared" si="69"/>
        <v>300</v>
      </c>
      <c r="AE134" s="1126" t="str">
        <f t="shared" si="70"/>
        <v>n/a</v>
      </c>
      <c r="AF134" s="1126" t="str">
        <f t="shared" si="71"/>
        <v>n/a</v>
      </c>
      <c r="AG134" s="1126" t="str">
        <f t="shared" si="72"/>
        <v>n/a</v>
      </c>
      <c r="AH134" s="1126" t="str">
        <f t="shared" si="73"/>
        <v>n/a</v>
      </c>
      <c r="AI134" s="1126" t="str">
        <f t="shared" si="74"/>
        <v>n/a</v>
      </c>
      <c r="AJ134" s="1126" t="str">
        <f t="shared" si="75"/>
        <v>n/a</v>
      </c>
      <c r="AK134" s="1126" t="str">
        <f t="shared" si="76"/>
        <v>n/a</v>
      </c>
      <c r="AL134" s="1126" t="str">
        <f t="shared" si="77"/>
        <v>n/a</v>
      </c>
      <c r="AM134" s="1126" t="str">
        <f t="shared" si="78"/>
        <v>n/a</v>
      </c>
      <c r="AN134" s="1126" t="str">
        <f t="shared" si="79"/>
        <v>n/a</v>
      </c>
      <c r="AO134" s="1126" t="str">
        <f t="shared" si="80"/>
        <v>n/a</v>
      </c>
      <c r="AP134" s="1126" t="str">
        <f t="shared" si="81"/>
        <v>n/a</v>
      </c>
      <c r="AQ134" s="1126" t="str">
        <f t="shared" si="82"/>
        <v>n/a</v>
      </c>
      <c r="AR134" s="1126" t="str">
        <f t="shared" si="83"/>
        <v>n/a</v>
      </c>
      <c r="AS134" s="1126" t="str">
        <f t="shared" si="84"/>
        <v>n/a</v>
      </c>
      <c r="AT134" s="1126" t="str">
        <f t="shared" si="85"/>
        <v>n/a</v>
      </c>
      <c r="AU134" s="1127">
        <f t="shared" si="64"/>
        <v>84.262820512820511</v>
      </c>
      <c r="AV134" s="1128">
        <f t="shared" si="65"/>
        <v>143.85527093767024</v>
      </c>
    </row>
    <row r="135" spans="1:48" ht="11.25" customHeight="1" x14ac:dyDescent="0.2">
      <c r="A135" s="494" t="s">
        <v>489</v>
      </c>
      <c r="B135" s="884" t="s">
        <v>490</v>
      </c>
      <c r="C135" s="627">
        <v>1.9148000000000001</v>
      </c>
      <c r="D135" s="493">
        <v>1.8759999999999999</v>
      </c>
      <c r="E135" s="630">
        <v>1.8226</v>
      </c>
      <c r="F135" s="627">
        <v>1.6718000000000002</v>
      </c>
      <c r="G135" s="627">
        <v>1.4590000000000001</v>
      </c>
      <c r="H135" s="627">
        <v>1.29</v>
      </c>
      <c r="I135" s="627">
        <v>1.155</v>
      </c>
      <c r="J135" s="956"/>
      <c r="K135" s="627">
        <v>0.90500000000000003</v>
      </c>
      <c r="L135" s="627">
        <v>0.82</v>
      </c>
      <c r="M135" s="956"/>
      <c r="N135" s="632">
        <v>0.74</v>
      </c>
      <c r="O135" s="633">
        <v>0.50170000000000003</v>
      </c>
      <c r="P135" s="633">
        <v>0.37340000000000001</v>
      </c>
      <c r="Q135" s="633">
        <v>0.30159999999999998</v>
      </c>
      <c r="R135" s="633">
        <v>0.21540000000000001</v>
      </c>
      <c r="S135" s="633">
        <v>0.12920000000000001</v>
      </c>
      <c r="T135" s="633">
        <v>8.5999999999999993E-2</v>
      </c>
      <c r="U135" s="633">
        <v>7.9000000000000001E-2</v>
      </c>
      <c r="V135" s="633">
        <v>7.1999999999999995E-2</v>
      </c>
      <c r="W135" s="633">
        <v>6.4799999999999996E-2</v>
      </c>
      <c r="X135" s="633">
        <v>5.3199999999999997E-2</v>
      </c>
      <c r="Y135" s="633">
        <v>4.8000000000000001E-2</v>
      </c>
      <c r="Z135" s="630">
        <f t="shared" ref="Z135:Z198" si="86">SUM(C135:Y135)</f>
        <v>15.578500000000004</v>
      </c>
      <c r="AA135" s="1125">
        <f t="shared" ref="AA135:AA166" si="87">IF(ISERROR((C135/D135-1)*100),"n/a",(C135/D135-1)*100)</f>
        <v>2.068230277185501</v>
      </c>
      <c r="AB135" s="1125">
        <f t="shared" ref="AB135:AB166" si="88">IF(ISERROR((D135/E135-1)*100),"n/a",(D135/E135-1)*100)</f>
        <v>2.9298803906507187</v>
      </c>
      <c r="AC135" s="1126">
        <f t="shared" ref="AC135:AC166" si="89">IF(ISERROR((E135/F135-1)*100),"n/a",(E135/F135-1)*100)</f>
        <v>9.0202177293934547</v>
      </c>
      <c r="AD135" s="1126">
        <f t="shared" ref="AD135:AD166" si="90">IF(ISERROR((F135/G135-1)*100),"n/a",(F135/G135-1)*100)</f>
        <v>14.585332419465402</v>
      </c>
      <c r="AE135" s="1126">
        <f t="shared" ref="AE135:AE166" si="91">IF(ISERROR((G135/H135-1)*100),"n/a",(G135/H135-1)*100)</f>
        <v>13.100775193798441</v>
      </c>
      <c r="AF135" s="1126">
        <f t="shared" ref="AF135:AF166" si="92">IF(ISERROR((H135/I135-1)*100),"n/a",(H135/I135-1)*100)</f>
        <v>11.688311688311682</v>
      </c>
      <c r="AG135" s="1126">
        <f t="shared" ref="AG135:AG166" si="93">IF(ISERROR((I135/K135-1)*100),"n/a",(I135/K135-1)*100)</f>
        <v>27.624309392265189</v>
      </c>
      <c r="AH135" s="1126">
        <f t="shared" ref="AH135:AH166" si="94">IF(ISERROR((K135/L135-1)*100),"n/a",(K135/L135-1)*100)</f>
        <v>10.365853658536594</v>
      </c>
      <c r="AI135" s="1126">
        <f t="shared" ref="AI135:AI166" si="95">IF(ISERROR((L135/N135-1)*100),"n/a",(L135/N135-1)*100)</f>
        <v>10.810810810810811</v>
      </c>
      <c r="AJ135" s="1126">
        <f t="shared" ref="AJ135:AJ166" si="96">IF(ISERROR((N135/O135-1)*100),"n/a",(N135/O135-1)*100)</f>
        <v>47.498505082718737</v>
      </c>
      <c r="AK135" s="1126">
        <f t="shared" ref="AK135:AK166" si="97">IF(ISERROR((O135/P135-1)*100),"n/a",(O135/P135-1)*100)</f>
        <v>34.359935725763258</v>
      </c>
      <c r="AL135" s="1126">
        <f t="shared" ref="AL135:AL166" si="98">IF(ISERROR((P135/Q135-1)*100),"n/a",(P135/Q135-1)*100)</f>
        <v>23.806366047745374</v>
      </c>
      <c r="AM135" s="1126">
        <f t="shared" ref="AM135:AM166" si="99">IF(ISERROR((Q135/R135-1)*100),"n/a",(Q135/R135-1)*100)</f>
        <v>40.018570102135541</v>
      </c>
      <c r="AN135" s="1126">
        <f t="shared" ref="AN135:AN166" si="100">IF(ISERROR((R135/S135-1)*100),"n/a",(R135/S135-1)*100)</f>
        <v>66.718266253869956</v>
      </c>
      <c r="AO135" s="1126">
        <f t="shared" ref="AO135:AO166" si="101">IF(ISERROR((S135/T135-1)*100),"n/a",(S135/T135-1)*100)</f>
        <v>50.232558139534909</v>
      </c>
      <c r="AP135" s="1126">
        <f t="shared" ref="AP135:AP166" si="102">IF(ISERROR((T135/U135-1)*100),"n/a",(T135/U135-1)*100)</f>
        <v>8.8607594936708658</v>
      </c>
      <c r="AQ135" s="1126">
        <f t="shared" ref="AQ135:AQ166" si="103">IF(ISERROR((U135/V135-1)*100),"n/a",(U135/V135-1)*100)</f>
        <v>9.7222222222222321</v>
      </c>
      <c r="AR135" s="1126">
        <f t="shared" ref="AR135:AR166" si="104">IF(ISERROR((V135/W135-1)*100),"n/a",(V135/W135-1)*100)</f>
        <v>11.111111111111116</v>
      </c>
      <c r="AS135" s="1126">
        <f t="shared" ref="AS135:AS166" si="105">IF(ISERROR((W135/X135-1)*100),"n/a",(W135/X135-1)*100)</f>
        <v>21.804511278195491</v>
      </c>
      <c r="AT135" s="1126">
        <f t="shared" ref="AT135:AT166" si="106">IF(ISERROR((X135/Y135-1)*100),"n/a",(X135/Y135-1)*100)</f>
        <v>10.833333333333318</v>
      </c>
      <c r="AU135" s="1127">
        <f t="shared" ref="AU135:AU198" si="107">AVERAGE(AA135:AT135)</f>
        <v>21.357993017535925</v>
      </c>
      <c r="AV135" s="1128">
        <f t="shared" ref="AV135:AV198" si="108">STDEV(AA135:AT135)</f>
        <v>17.69362520496863</v>
      </c>
    </row>
    <row r="136" spans="1:48" ht="11.25" customHeight="1" x14ac:dyDescent="0.2">
      <c r="A136" s="886" t="s">
        <v>1055</v>
      </c>
      <c r="B136" s="884" t="s">
        <v>1056</v>
      </c>
      <c r="C136" s="627">
        <v>1.38</v>
      </c>
      <c r="D136" s="493">
        <v>1.24</v>
      </c>
      <c r="E136" s="630">
        <v>1.06</v>
      </c>
      <c r="F136" s="627">
        <v>0.88</v>
      </c>
      <c r="G136" s="627">
        <v>0.73</v>
      </c>
      <c r="H136" s="627">
        <v>0.61</v>
      </c>
      <c r="I136" s="627">
        <v>0.52</v>
      </c>
      <c r="J136" s="956"/>
      <c r="K136" s="627">
        <v>0.24</v>
      </c>
      <c r="L136" s="631">
        <v>0</v>
      </c>
      <c r="M136" s="956"/>
      <c r="N136" s="497">
        <v>0</v>
      </c>
      <c r="O136" s="629">
        <v>0</v>
      </c>
      <c r="P136" s="629">
        <v>0</v>
      </c>
      <c r="Q136" s="629">
        <v>0</v>
      </c>
      <c r="R136" s="629">
        <v>0</v>
      </c>
      <c r="S136" s="629">
        <v>0</v>
      </c>
      <c r="T136" s="629">
        <v>0</v>
      </c>
      <c r="U136" s="629">
        <v>0</v>
      </c>
      <c r="V136" s="629">
        <v>0</v>
      </c>
      <c r="W136" s="629">
        <v>0</v>
      </c>
      <c r="X136" s="629">
        <v>0</v>
      </c>
      <c r="Y136" s="629">
        <v>0</v>
      </c>
      <c r="Z136" s="630">
        <f t="shared" si="86"/>
        <v>6.6600000000000019</v>
      </c>
      <c r="AA136" s="1125">
        <f t="shared" si="87"/>
        <v>11.290322580645151</v>
      </c>
      <c r="AB136" s="1125">
        <f t="shared" si="88"/>
        <v>16.981132075471695</v>
      </c>
      <c r="AC136" s="1126">
        <f t="shared" si="89"/>
        <v>20.45454545454546</v>
      </c>
      <c r="AD136" s="1126">
        <f t="shared" si="90"/>
        <v>20.547945205479444</v>
      </c>
      <c r="AE136" s="1126">
        <f t="shared" si="91"/>
        <v>19.672131147540984</v>
      </c>
      <c r="AF136" s="1126">
        <f t="shared" si="92"/>
        <v>17.307692307692292</v>
      </c>
      <c r="AG136" s="1126">
        <f t="shared" si="93"/>
        <v>116.6666666666667</v>
      </c>
      <c r="AH136" s="1126" t="str">
        <f t="shared" si="94"/>
        <v>n/a</v>
      </c>
      <c r="AI136" s="1126" t="str">
        <f t="shared" si="95"/>
        <v>n/a</v>
      </c>
      <c r="AJ136" s="1126" t="str">
        <f t="shared" si="96"/>
        <v>n/a</v>
      </c>
      <c r="AK136" s="1126" t="str">
        <f t="shared" si="97"/>
        <v>n/a</v>
      </c>
      <c r="AL136" s="1126" t="str">
        <f t="shared" si="98"/>
        <v>n/a</v>
      </c>
      <c r="AM136" s="1126" t="str">
        <f t="shared" si="99"/>
        <v>n/a</v>
      </c>
      <c r="AN136" s="1126" t="str">
        <f t="shared" si="100"/>
        <v>n/a</v>
      </c>
      <c r="AO136" s="1126" t="str">
        <f t="shared" si="101"/>
        <v>n/a</v>
      </c>
      <c r="AP136" s="1126" t="str">
        <f t="shared" si="102"/>
        <v>n/a</v>
      </c>
      <c r="AQ136" s="1126" t="str">
        <f t="shared" si="103"/>
        <v>n/a</v>
      </c>
      <c r="AR136" s="1126" t="str">
        <f t="shared" si="104"/>
        <v>n/a</v>
      </c>
      <c r="AS136" s="1126" t="str">
        <f t="shared" si="105"/>
        <v>n/a</v>
      </c>
      <c r="AT136" s="1126" t="str">
        <f t="shared" si="106"/>
        <v>n/a</v>
      </c>
      <c r="AU136" s="1127">
        <f t="shared" si="107"/>
        <v>31.845776491148818</v>
      </c>
      <c r="AV136" s="1128">
        <f t="shared" si="108"/>
        <v>37.538918511780473</v>
      </c>
    </row>
    <row r="137" spans="1:48" ht="11.25" customHeight="1" x14ac:dyDescent="0.2">
      <c r="A137" s="1142" t="s">
        <v>4228</v>
      </c>
      <c r="B137" s="1171" t="s">
        <v>3955</v>
      </c>
      <c r="C137" s="627">
        <v>0.34</v>
      </c>
      <c r="D137" s="493">
        <v>0.23</v>
      </c>
      <c r="E137" s="1174">
        <v>0.17</v>
      </c>
      <c r="F137" s="1177">
        <v>0.13</v>
      </c>
      <c r="G137" s="1177">
        <v>0.12</v>
      </c>
      <c r="H137" s="1177">
        <v>0.105</v>
      </c>
      <c r="I137" s="1177">
        <v>2.5000000000000001E-2</v>
      </c>
      <c r="J137" s="1177"/>
      <c r="K137" s="1181">
        <v>0</v>
      </c>
      <c r="L137" s="1182">
        <v>0</v>
      </c>
      <c r="M137" s="1177"/>
      <c r="N137" s="1182">
        <v>0</v>
      </c>
      <c r="O137" s="1187">
        <v>0</v>
      </c>
      <c r="P137" s="1187">
        <v>0</v>
      </c>
      <c r="Q137" s="1187">
        <v>0</v>
      </c>
      <c r="R137" s="1187">
        <v>0</v>
      </c>
      <c r="S137" s="1187">
        <v>0</v>
      </c>
      <c r="T137" s="1187">
        <v>0</v>
      </c>
      <c r="U137" s="1187">
        <v>0</v>
      </c>
      <c r="V137" s="1187">
        <v>0</v>
      </c>
      <c r="W137" s="1187">
        <v>0</v>
      </c>
      <c r="X137" s="1187">
        <v>0</v>
      </c>
      <c r="Y137" s="1187">
        <v>0</v>
      </c>
      <c r="Z137" s="630">
        <f t="shared" si="86"/>
        <v>1.1200000000000001</v>
      </c>
      <c r="AA137" s="1125">
        <f t="shared" si="87"/>
        <v>47.826086956521749</v>
      </c>
      <c r="AB137" s="1125">
        <f t="shared" si="88"/>
        <v>35.294117647058812</v>
      </c>
      <c r="AC137" s="1126">
        <f t="shared" si="89"/>
        <v>30.76923076923077</v>
      </c>
      <c r="AD137" s="1126">
        <f t="shared" si="90"/>
        <v>8.3333333333333481</v>
      </c>
      <c r="AE137" s="1126">
        <f t="shared" si="91"/>
        <v>14.285714285714279</v>
      </c>
      <c r="AF137" s="1126">
        <f t="shared" si="92"/>
        <v>319.99999999999994</v>
      </c>
      <c r="AG137" s="1126" t="str">
        <f t="shared" si="93"/>
        <v>n/a</v>
      </c>
      <c r="AH137" s="1126" t="str">
        <f t="shared" si="94"/>
        <v>n/a</v>
      </c>
      <c r="AI137" s="1126" t="str">
        <f t="shared" si="95"/>
        <v>n/a</v>
      </c>
      <c r="AJ137" s="1126" t="str">
        <f t="shared" si="96"/>
        <v>n/a</v>
      </c>
      <c r="AK137" s="1126" t="str">
        <f t="shared" si="97"/>
        <v>n/a</v>
      </c>
      <c r="AL137" s="1126" t="str">
        <f t="shared" si="98"/>
        <v>n/a</v>
      </c>
      <c r="AM137" s="1126" t="str">
        <f t="shared" si="99"/>
        <v>n/a</v>
      </c>
      <c r="AN137" s="1126" t="str">
        <f t="shared" si="100"/>
        <v>n/a</v>
      </c>
      <c r="AO137" s="1126" t="str">
        <f t="shared" si="101"/>
        <v>n/a</v>
      </c>
      <c r="AP137" s="1126" t="str">
        <f t="shared" si="102"/>
        <v>n/a</v>
      </c>
      <c r="AQ137" s="1126" t="str">
        <f t="shared" si="103"/>
        <v>n/a</v>
      </c>
      <c r="AR137" s="1126" t="str">
        <f t="shared" si="104"/>
        <v>n/a</v>
      </c>
      <c r="AS137" s="1126" t="str">
        <f t="shared" si="105"/>
        <v>n/a</v>
      </c>
      <c r="AT137" s="1126" t="str">
        <f t="shared" si="106"/>
        <v>n/a</v>
      </c>
      <c r="AU137" s="1127">
        <f t="shared" si="107"/>
        <v>76.084747165309821</v>
      </c>
      <c r="AV137" s="1128">
        <f t="shared" si="108"/>
        <v>120.3494482463714</v>
      </c>
    </row>
    <row r="138" spans="1:48" ht="11.25" customHeight="1" x14ac:dyDescent="0.2">
      <c r="A138" s="886" t="s">
        <v>494</v>
      </c>
      <c r="B138" s="884" t="s">
        <v>495</v>
      </c>
      <c r="C138" s="627">
        <v>1.05</v>
      </c>
      <c r="D138" s="493">
        <v>0.85</v>
      </c>
      <c r="E138" s="493">
        <v>0.70454545454545447</v>
      </c>
      <c r="F138" s="627">
        <v>0.67424242424242431</v>
      </c>
      <c r="G138" s="627">
        <v>0.64393939393939381</v>
      </c>
      <c r="H138" s="627">
        <v>0.61363636363636365</v>
      </c>
      <c r="I138" s="627">
        <v>0.56060606060606055</v>
      </c>
      <c r="J138" s="956"/>
      <c r="K138" s="627">
        <v>0.47520661157024785</v>
      </c>
      <c r="L138" s="632">
        <v>0.41760581016779263</v>
      </c>
      <c r="M138" s="956"/>
      <c r="N138" s="632">
        <v>0.36313548710242916</v>
      </c>
      <c r="O138" s="633">
        <v>0.33183070373153012</v>
      </c>
      <c r="P138" s="633">
        <v>0.30678687703481083</v>
      </c>
      <c r="Q138" s="633">
        <v>0.27320310543451037</v>
      </c>
      <c r="R138" s="633">
        <v>0.25043826696719257</v>
      </c>
      <c r="S138" s="633">
        <v>0.22008514901076873</v>
      </c>
      <c r="T138" s="633">
        <v>0.21249686952166286</v>
      </c>
      <c r="U138" s="629">
        <v>0.19318807913849234</v>
      </c>
      <c r="V138" s="633">
        <v>0.17970197846230901</v>
      </c>
      <c r="W138" s="633">
        <v>0.17520661157024786</v>
      </c>
      <c r="X138" s="633">
        <v>0.17520661157024786</v>
      </c>
      <c r="Y138" s="633">
        <v>0.15988605058852989</v>
      </c>
      <c r="Z138" s="630">
        <f t="shared" si="86"/>
        <v>8.8309479088404679</v>
      </c>
      <c r="AA138" s="1125">
        <f t="shared" si="87"/>
        <v>23.529411764705888</v>
      </c>
      <c r="AB138" s="1125">
        <f t="shared" si="88"/>
        <v>20.645161290322591</v>
      </c>
      <c r="AC138" s="1126">
        <f t="shared" si="89"/>
        <v>4.4943820224718989</v>
      </c>
      <c r="AD138" s="1126">
        <f t="shared" si="90"/>
        <v>4.7058823529412042</v>
      </c>
      <c r="AE138" s="1126">
        <f t="shared" si="91"/>
        <v>4.9382716049382491</v>
      </c>
      <c r="AF138" s="1126">
        <f t="shared" si="92"/>
        <v>9.4594594594594739</v>
      </c>
      <c r="AG138" s="1126">
        <f t="shared" si="93"/>
        <v>17.971014492753625</v>
      </c>
      <c r="AH138" s="1126">
        <f t="shared" si="94"/>
        <v>13.793103448276112</v>
      </c>
      <c r="AI138" s="1126">
        <f t="shared" si="95"/>
        <v>14.999999999999748</v>
      </c>
      <c r="AJ138" s="1126">
        <f t="shared" si="96"/>
        <v>9.4339622641509422</v>
      </c>
      <c r="AK138" s="1126">
        <f t="shared" si="97"/>
        <v>8.163265306122458</v>
      </c>
      <c r="AL138" s="1126">
        <f t="shared" si="98"/>
        <v>12.29260243835364</v>
      </c>
      <c r="AM138" s="1126">
        <f t="shared" si="99"/>
        <v>9.0899999999999981</v>
      </c>
      <c r="AN138" s="1126">
        <f t="shared" si="100"/>
        <v>13.791533909877153</v>
      </c>
      <c r="AO138" s="1126">
        <f t="shared" si="101"/>
        <v>3.5710076605774521</v>
      </c>
      <c r="AP138" s="1126">
        <f t="shared" si="102"/>
        <v>9.9948146227637924</v>
      </c>
      <c r="AQ138" s="1126">
        <f t="shared" si="103"/>
        <v>7.5047035049822464</v>
      </c>
      <c r="AR138" s="1126">
        <f t="shared" si="104"/>
        <v>2.5657518582047123</v>
      </c>
      <c r="AS138" s="1126">
        <f t="shared" si="105"/>
        <v>0</v>
      </c>
      <c r="AT138" s="1126">
        <f t="shared" si="106"/>
        <v>9.582174883502347</v>
      </c>
      <c r="AU138" s="1127">
        <f t="shared" si="107"/>
        <v>10.026325144220177</v>
      </c>
      <c r="AV138" s="1128">
        <f t="shared" si="108"/>
        <v>6.1159111821620691</v>
      </c>
    </row>
    <row r="139" spans="1:48" ht="11.25" customHeight="1" x14ac:dyDescent="0.2">
      <c r="A139" s="494" t="s">
        <v>492</v>
      </c>
      <c r="B139" s="884" t="s">
        <v>493</v>
      </c>
      <c r="C139" s="627">
        <v>1.22</v>
      </c>
      <c r="D139" s="493">
        <v>1.1000000000000001</v>
      </c>
      <c r="E139" s="493">
        <v>1</v>
      </c>
      <c r="F139" s="627">
        <v>0.92</v>
      </c>
      <c r="G139" s="627">
        <v>0.84</v>
      </c>
      <c r="H139" s="627">
        <v>0.76</v>
      </c>
      <c r="I139" s="627">
        <v>0.69</v>
      </c>
      <c r="J139" s="956"/>
      <c r="K139" s="627">
        <v>0.63</v>
      </c>
      <c r="L139" s="492">
        <v>0.56999999999999995</v>
      </c>
      <c r="M139" s="956"/>
      <c r="N139" s="632">
        <v>0.40500000000000003</v>
      </c>
      <c r="O139" s="633">
        <v>0.32</v>
      </c>
      <c r="P139" s="633">
        <v>0.28000000000000003</v>
      </c>
      <c r="Q139" s="633">
        <v>0.23</v>
      </c>
      <c r="R139" s="633">
        <v>0.19</v>
      </c>
      <c r="S139" s="633">
        <v>0.17</v>
      </c>
      <c r="T139" s="633">
        <v>0.15</v>
      </c>
      <c r="U139" s="633">
        <v>0.12</v>
      </c>
      <c r="V139" s="633">
        <v>0.1</v>
      </c>
      <c r="W139" s="633">
        <v>0.08</v>
      </c>
      <c r="X139" s="633">
        <v>7.0000000000000007E-2</v>
      </c>
      <c r="Y139" s="629">
        <v>0.06</v>
      </c>
      <c r="Z139" s="630">
        <f t="shared" si="86"/>
        <v>9.9049999999999994</v>
      </c>
      <c r="AA139" s="1125">
        <f t="shared" si="87"/>
        <v>10.909090909090891</v>
      </c>
      <c r="AB139" s="1125">
        <f t="shared" si="88"/>
        <v>10.000000000000009</v>
      </c>
      <c r="AC139" s="1126">
        <f t="shared" si="89"/>
        <v>8.6956521739130377</v>
      </c>
      <c r="AD139" s="1126">
        <f t="shared" si="90"/>
        <v>9.5238095238095344</v>
      </c>
      <c r="AE139" s="1126">
        <f t="shared" si="91"/>
        <v>10.526315789473673</v>
      </c>
      <c r="AF139" s="1126">
        <f t="shared" si="92"/>
        <v>10.144927536231885</v>
      </c>
      <c r="AG139" s="1126">
        <f t="shared" si="93"/>
        <v>9.5238095238095113</v>
      </c>
      <c r="AH139" s="1126">
        <f t="shared" si="94"/>
        <v>10.526315789473696</v>
      </c>
      <c r="AI139" s="1126">
        <f t="shared" si="95"/>
        <v>40.740740740740719</v>
      </c>
      <c r="AJ139" s="1126">
        <f t="shared" si="96"/>
        <v>26.5625</v>
      </c>
      <c r="AK139" s="1126">
        <f t="shared" si="97"/>
        <v>14.285714285714279</v>
      </c>
      <c r="AL139" s="1126">
        <f t="shared" si="98"/>
        <v>21.739130434782616</v>
      </c>
      <c r="AM139" s="1126">
        <f t="shared" si="99"/>
        <v>21.052631578947366</v>
      </c>
      <c r="AN139" s="1126">
        <f t="shared" si="100"/>
        <v>11.764705882352944</v>
      </c>
      <c r="AO139" s="1126">
        <f t="shared" si="101"/>
        <v>13.333333333333353</v>
      </c>
      <c r="AP139" s="1126">
        <f t="shared" si="102"/>
        <v>25</v>
      </c>
      <c r="AQ139" s="1126">
        <f t="shared" si="103"/>
        <v>19.999999999999996</v>
      </c>
      <c r="AR139" s="1126">
        <f t="shared" si="104"/>
        <v>25</v>
      </c>
      <c r="AS139" s="1126">
        <f t="shared" si="105"/>
        <v>14.285714285714279</v>
      </c>
      <c r="AT139" s="1126">
        <f t="shared" si="106"/>
        <v>16.666666666666675</v>
      </c>
      <c r="AU139" s="1127">
        <f t="shared" si="107"/>
        <v>16.514052922702724</v>
      </c>
      <c r="AV139" s="1128">
        <f t="shared" si="108"/>
        <v>8.2064814798265786</v>
      </c>
    </row>
    <row r="140" spans="1:48" ht="11.25" customHeight="1" x14ac:dyDescent="0.2">
      <c r="A140" s="494" t="s">
        <v>496</v>
      </c>
      <c r="B140" s="884" t="s">
        <v>497</v>
      </c>
      <c r="C140" s="627">
        <v>3.78</v>
      </c>
      <c r="D140" s="493">
        <v>3.28</v>
      </c>
      <c r="E140" s="493">
        <v>3.1</v>
      </c>
      <c r="F140" s="496">
        <v>3.08</v>
      </c>
      <c r="G140" s="627">
        <v>2.94</v>
      </c>
      <c r="H140" s="627">
        <v>2.6</v>
      </c>
      <c r="I140" s="627">
        <v>2.34</v>
      </c>
      <c r="J140" s="956" t="s">
        <v>90</v>
      </c>
      <c r="K140" s="627">
        <v>1.96</v>
      </c>
      <c r="L140" s="492">
        <v>1.8</v>
      </c>
      <c r="M140" s="956"/>
      <c r="N140" s="632">
        <v>1.72</v>
      </c>
      <c r="O140" s="629">
        <v>1.68</v>
      </c>
      <c r="P140" s="633">
        <v>1.56</v>
      </c>
      <c r="Q140" s="633">
        <v>1.32</v>
      </c>
      <c r="R140" s="633">
        <v>1.1000000000000001</v>
      </c>
      <c r="S140" s="633">
        <v>0.91</v>
      </c>
      <c r="T140" s="633">
        <v>0.78</v>
      </c>
      <c r="U140" s="633">
        <v>0.71</v>
      </c>
      <c r="V140" s="629">
        <v>0.7</v>
      </c>
      <c r="W140" s="633">
        <v>0.69</v>
      </c>
      <c r="X140" s="633">
        <v>0.66500000000000004</v>
      </c>
      <c r="Y140" s="633">
        <v>0.625</v>
      </c>
      <c r="Z140" s="630">
        <f t="shared" si="86"/>
        <v>37.339999999999996</v>
      </c>
      <c r="AA140" s="1125">
        <f t="shared" si="87"/>
        <v>15.243902439024382</v>
      </c>
      <c r="AB140" s="1125">
        <f t="shared" si="88"/>
        <v>5.8064516129032073</v>
      </c>
      <c r="AC140" s="1126">
        <f t="shared" si="89"/>
        <v>0.64935064935065512</v>
      </c>
      <c r="AD140" s="1126">
        <f t="shared" si="90"/>
        <v>4.7619047619047672</v>
      </c>
      <c r="AE140" s="1126">
        <f t="shared" si="91"/>
        <v>13.076923076923075</v>
      </c>
      <c r="AF140" s="1126">
        <f t="shared" si="92"/>
        <v>11.111111111111116</v>
      </c>
      <c r="AG140" s="1126">
        <f t="shared" si="93"/>
        <v>19.387755102040806</v>
      </c>
      <c r="AH140" s="1126">
        <f t="shared" si="94"/>
        <v>8.8888888888888786</v>
      </c>
      <c r="AI140" s="1126">
        <f t="shared" si="95"/>
        <v>4.6511627906976827</v>
      </c>
      <c r="AJ140" s="1126">
        <f t="shared" si="96"/>
        <v>2.3809523809523725</v>
      </c>
      <c r="AK140" s="1126">
        <f t="shared" si="97"/>
        <v>7.6923076923076872</v>
      </c>
      <c r="AL140" s="1126">
        <f t="shared" si="98"/>
        <v>18.181818181818187</v>
      </c>
      <c r="AM140" s="1126">
        <f t="shared" si="99"/>
        <v>19.999999999999996</v>
      </c>
      <c r="AN140" s="1126">
        <f t="shared" si="100"/>
        <v>20.879120879120894</v>
      </c>
      <c r="AO140" s="1126">
        <f t="shared" si="101"/>
        <v>16.666666666666675</v>
      </c>
      <c r="AP140" s="1126">
        <f t="shared" si="102"/>
        <v>9.8591549295774747</v>
      </c>
      <c r="AQ140" s="1126">
        <f t="shared" si="103"/>
        <v>1.4285714285714235</v>
      </c>
      <c r="AR140" s="1126">
        <f t="shared" si="104"/>
        <v>1.449275362318847</v>
      </c>
      <c r="AS140" s="1126">
        <f t="shared" si="105"/>
        <v>3.7593984962405846</v>
      </c>
      <c r="AT140" s="1126">
        <f t="shared" si="106"/>
        <v>6.4000000000000057</v>
      </c>
      <c r="AU140" s="1127">
        <f t="shared" si="107"/>
        <v>9.6137358225209351</v>
      </c>
      <c r="AV140" s="1128">
        <f t="shared" si="108"/>
        <v>6.79502783041056</v>
      </c>
    </row>
    <row r="141" spans="1:48" ht="11.25" customHeight="1" x14ac:dyDescent="0.2">
      <c r="A141" s="494" t="s">
        <v>484</v>
      </c>
      <c r="B141" s="884" t="s">
        <v>485</v>
      </c>
      <c r="C141" s="627">
        <v>2.04</v>
      </c>
      <c r="D141" s="493">
        <v>1.96</v>
      </c>
      <c r="E141" s="493">
        <v>1.8599999999999999</v>
      </c>
      <c r="F141" s="627">
        <v>1.84</v>
      </c>
      <c r="G141" s="627">
        <v>1.8</v>
      </c>
      <c r="H141" s="496">
        <v>1.68</v>
      </c>
      <c r="I141" s="627">
        <v>1.59</v>
      </c>
      <c r="J141" s="956"/>
      <c r="K141" s="627">
        <v>1.5</v>
      </c>
      <c r="L141" s="492">
        <v>1.42</v>
      </c>
      <c r="M141" s="956"/>
      <c r="N141" s="497">
        <v>1.4</v>
      </c>
      <c r="O141" s="633">
        <v>1.34</v>
      </c>
      <c r="P141" s="633">
        <v>1.28</v>
      </c>
      <c r="Q141" s="633">
        <v>1.18</v>
      </c>
      <c r="R141" s="633">
        <v>1.06</v>
      </c>
      <c r="S141" s="633">
        <v>1.01</v>
      </c>
      <c r="T141" s="633">
        <v>0.94</v>
      </c>
      <c r="U141" s="629">
        <v>0.88</v>
      </c>
      <c r="V141" s="633">
        <v>0.84</v>
      </c>
      <c r="W141" s="633">
        <v>0.76666999999999996</v>
      </c>
      <c r="X141" s="633">
        <v>0.61333000000000004</v>
      </c>
      <c r="Y141" s="633">
        <v>0.46666999999999997</v>
      </c>
      <c r="Z141" s="630">
        <f t="shared" si="86"/>
        <v>27.466670000000004</v>
      </c>
      <c r="AA141" s="1125">
        <f t="shared" si="87"/>
        <v>4.081632653061229</v>
      </c>
      <c r="AB141" s="1125">
        <f t="shared" si="88"/>
        <v>5.3763440860215006</v>
      </c>
      <c r="AC141" s="1126">
        <f t="shared" si="89"/>
        <v>1.0869565217391131</v>
      </c>
      <c r="AD141" s="1126">
        <f t="shared" si="90"/>
        <v>2.2222222222222143</v>
      </c>
      <c r="AE141" s="1126">
        <f t="shared" si="91"/>
        <v>7.1428571428571397</v>
      </c>
      <c r="AF141" s="1126">
        <f t="shared" si="92"/>
        <v>5.6603773584905648</v>
      </c>
      <c r="AG141" s="1126">
        <f t="shared" si="93"/>
        <v>6.0000000000000053</v>
      </c>
      <c r="AH141" s="1126">
        <f t="shared" si="94"/>
        <v>5.6338028169014231</v>
      </c>
      <c r="AI141" s="1126">
        <f t="shared" si="95"/>
        <v>1.4285714285714235</v>
      </c>
      <c r="AJ141" s="1126">
        <f t="shared" si="96"/>
        <v>4.4776119402984982</v>
      </c>
      <c r="AK141" s="1126">
        <f t="shared" si="97"/>
        <v>4.6875</v>
      </c>
      <c r="AL141" s="1126">
        <f t="shared" si="98"/>
        <v>8.4745762711864394</v>
      </c>
      <c r="AM141" s="1126">
        <f t="shared" si="99"/>
        <v>11.32075471698113</v>
      </c>
      <c r="AN141" s="1126">
        <f t="shared" si="100"/>
        <v>4.9504950495049549</v>
      </c>
      <c r="AO141" s="1126">
        <f t="shared" si="101"/>
        <v>7.4468085106383031</v>
      </c>
      <c r="AP141" s="1126">
        <f t="shared" si="102"/>
        <v>6.8181818181818121</v>
      </c>
      <c r="AQ141" s="1126">
        <f t="shared" si="103"/>
        <v>4.7619047619047672</v>
      </c>
      <c r="AR141" s="1126">
        <f t="shared" si="104"/>
        <v>9.5647410228651086</v>
      </c>
      <c r="AS141" s="1126">
        <f t="shared" si="105"/>
        <v>25.001222832732761</v>
      </c>
      <c r="AT141" s="1126">
        <f t="shared" si="106"/>
        <v>31.426918379154458</v>
      </c>
      <c r="AU141" s="1127">
        <f t="shared" si="107"/>
        <v>7.8781739766656411</v>
      </c>
      <c r="AV141" s="1128">
        <f t="shared" si="108"/>
        <v>7.4640710630742726</v>
      </c>
    </row>
    <row r="142" spans="1:48" ht="11.25" customHeight="1" x14ac:dyDescent="0.2">
      <c r="A142" s="477" t="s">
        <v>1036</v>
      </c>
      <c r="B142" s="869" t="s">
        <v>1037</v>
      </c>
      <c r="C142" s="627">
        <v>1.24</v>
      </c>
      <c r="D142" s="493">
        <v>1.03</v>
      </c>
      <c r="E142" s="493">
        <v>0.87</v>
      </c>
      <c r="F142" s="484">
        <v>0.75</v>
      </c>
      <c r="G142" s="484">
        <v>0.56000000000000005</v>
      </c>
      <c r="H142" s="484">
        <v>0.28999999999999998</v>
      </c>
      <c r="I142" s="484">
        <v>0.08</v>
      </c>
      <c r="J142" s="1032"/>
      <c r="K142" s="485">
        <v>0.04</v>
      </c>
      <c r="L142" s="486">
        <v>0.04</v>
      </c>
      <c r="M142" s="1032"/>
      <c r="N142" s="499">
        <v>0.04</v>
      </c>
      <c r="O142" s="488">
        <v>0.20499999999999999</v>
      </c>
      <c r="P142" s="489">
        <v>0.42</v>
      </c>
      <c r="Q142" s="489">
        <v>0.40500000000000003</v>
      </c>
      <c r="R142" s="488">
        <v>0.36</v>
      </c>
      <c r="S142" s="489">
        <v>0.36</v>
      </c>
      <c r="T142" s="489">
        <v>0.3</v>
      </c>
      <c r="U142" s="489">
        <v>0.28000000000000003</v>
      </c>
      <c r="V142" s="489">
        <v>0.27750000000000002</v>
      </c>
      <c r="W142" s="489">
        <v>0.25</v>
      </c>
      <c r="X142" s="489">
        <v>0.22</v>
      </c>
      <c r="Y142" s="489">
        <v>0.20125000000000001</v>
      </c>
      <c r="Z142" s="630">
        <f t="shared" si="86"/>
        <v>8.2187500000000018</v>
      </c>
      <c r="AA142" s="1125">
        <f t="shared" si="87"/>
        <v>20.388349514563096</v>
      </c>
      <c r="AB142" s="1125">
        <f t="shared" si="88"/>
        <v>18.390804597701148</v>
      </c>
      <c r="AC142" s="1126">
        <f t="shared" si="89"/>
        <v>15.999999999999993</v>
      </c>
      <c r="AD142" s="1126">
        <f t="shared" si="90"/>
        <v>33.928571428571416</v>
      </c>
      <c r="AE142" s="1126">
        <f t="shared" si="91"/>
        <v>93.103448275862092</v>
      </c>
      <c r="AF142" s="1126">
        <f t="shared" si="92"/>
        <v>262.49999999999994</v>
      </c>
      <c r="AG142" s="1126">
        <f t="shared" si="93"/>
        <v>100</v>
      </c>
      <c r="AH142" s="1126">
        <f t="shared" si="94"/>
        <v>0</v>
      </c>
      <c r="AI142" s="1126">
        <f t="shared" si="95"/>
        <v>0</v>
      </c>
      <c r="AJ142" s="1126">
        <f t="shared" si="96"/>
        <v>-80.487804878048792</v>
      </c>
      <c r="AK142" s="1126">
        <f t="shared" si="97"/>
        <v>-51.19047619047619</v>
      </c>
      <c r="AL142" s="1126">
        <f t="shared" si="98"/>
        <v>3.7037037037036979</v>
      </c>
      <c r="AM142" s="1126">
        <f t="shared" si="99"/>
        <v>12.500000000000021</v>
      </c>
      <c r="AN142" s="1126">
        <f t="shared" si="100"/>
        <v>0</v>
      </c>
      <c r="AO142" s="1126">
        <f t="shared" si="101"/>
        <v>19.999999999999996</v>
      </c>
      <c r="AP142" s="1126">
        <f t="shared" si="102"/>
        <v>7.1428571428571397</v>
      </c>
      <c r="AQ142" s="1126">
        <f t="shared" si="103"/>
        <v>0.9009009009008917</v>
      </c>
      <c r="AR142" s="1126">
        <f t="shared" si="104"/>
        <v>11.000000000000011</v>
      </c>
      <c r="AS142" s="1126">
        <f t="shared" si="105"/>
        <v>13.636363636363647</v>
      </c>
      <c r="AT142" s="1126">
        <f t="shared" si="106"/>
        <v>9.316770186335388</v>
      </c>
      <c r="AU142" s="1127">
        <f t="shared" si="107"/>
        <v>24.541674415916667</v>
      </c>
      <c r="AV142" s="1128">
        <f t="shared" si="108"/>
        <v>67.979867191972218</v>
      </c>
    </row>
    <row r="143" spans="1:48" ht="11.25" customHeight="1" x14ac:dyDescent="0.2">
      <c r="A143" s="886" t="s">
        <v>505</v>
      </c>
      <c r="B143" s="884" t="s">
        <v>506</v>
      </c>
      <c r="C143" s="627">
        <v>2.96</v>
      </c>
      <c r="D143" s="493">
        <v>2.88</v>
      </c>
      <c r="E143" s="511">
        <v>2.8</v>
      </c>
      <c r="F143" s="627">
        <v>2.72</v>
      </c>
      <c r="G143" s="627">
        <v>2.64</v>
      </c>
      <c r="H143" s="627">
        <v>2.56</v>
      </c>
      <c r="I143" s="627">
        <v>2</v>
      </c>
      <c r="J143" s="956"/>
      <c r="K143" s="627">
        <v>1.92</v>
      </c>
      <c r="L143" s="492">
        <v>1.36</v>
      </c>
      <c r="M143" s="956"/>
      <c r="N143" s="632">
        <v>1.28</v>
      </c>
      <c r="O143" s="633">
        <v>1.1499999999999999</v>
      </c>
      <c r="P143" s="633">
        <v>1.0900000000000001</v>
      </c>
      <c r="Q143" s="633">
        <v>1.04</v>
      </c>
      <c r="R143" s="633">
        <v>0.96</v>
      </c>
      <c r="S143" s="633">
        <v>0.88</v>
      </c>
      <c r="T143" s="633">
        <v>0.8</v>
      </c>
      <c r="U143" s="633">
        <v>0.74</v>
      </c>
      <c r="V143" s="633">
        <v>0.68</v>
      </c>
      <c r="W143" s="633">
        <v>0.56000000000000005</v>
      </c>
      <c r="X143" s="633">
        <v>0.48</v>
      </c>
      <c r="Y143" s="633">
        <v>0.4</v>
      </c>
      <c r="Z143" s="630">
        <f t="shared" si="86"/>
        <v>31.9</v>
      </c>
      <c r="AA143" s="1125">
        <f t="shared" si="87"/>
        <v>2.7777777777777901</v>
      </c>
      <c r="AB143" s="1125">
        <f t="shared" si="88"/>
        <v>2.8571428571428692</v>
      </c>
      <c r="AC143" s="1126">
        <f t="shared" si="89"/>
        <v>2.9411764705882248</v>
      </c>
      <c r="AD143" s="1126">
        <f t="shared" si="90"/>
        <v>3.0303030303030276</v>
      </c>
      <c r="AE143" s="1126">
        <f t="shared" si="91"/>
        <v>3.125</v>
      </c>
      <c r="AF143" s="1126">
        <f t="shared" si="92"/>
        <v>28.000000000000004</v>
      </c>
      <c r="AG143" s="1126">
        <f t="shared" si="93"/>
        <v>4.1666666666666741</v>
      </c>
      <c r="AH143" s="1126">
        <f t="shared" si="94"/>
        <v>41.176470588235283</v>
      </c>
      <c r="AI143" s="1126">
        <f t="shared" si="95"/>
        <v>6.25</v>
      </c>
      <c r="AJ143" s="1126">
        <f t="shared" si="96"/>
        <v>11.304347826086957</v>
      </c>
      <c r="AK143" s="1126">
        <f t="shared" si="97"/>
        <v>5.504587155963292</v>
      </c>
      <c r="AL143" s="1126">
        <f t="shared" si="98"/>
        <v>4.8076923076923128</v>
      </c>
      <c r="AM143" s="1126">
        <f t="shared" si="99"/>
        <v>8.3333333333333481</v>
      </c>
      <c r="AN143" s="1126">
        <f t="shared" si="100"/>
        <v>9.0909090909090828</v>
      </c>
      <c r="AO143" s="1126">
        <f t="shared" si="101"/>
        <v>9.9999999999999858</v>
      </c>
      <c r="AP143" s="1126">
        <f t="shared" si="102"/>
        <v>8.1081081081081141</v>
      </c>
      <c r="AQ143" s="1126">
        <f t="shared" si="103"/>
        <v>8.8235294117646959</v>
      </c>
      <c r="AR143" s="1126">
        <f t="shared" si="104"/>
        <v>21.42857142857142</v>
      </c>
      <c r="AS143" s="1126">
        <f t="shared" si="105"/>
        <v>16.666666666666675</v>
      </c>
      <c r="AT143" s="1126">
        <f t="shared" si="106"/>
        <v>19.999999999999996</v>
      </c>
      <c r="AU143" s="1127">
        <f t="shared" si="107"/>
        <v>10.919614135990487</v>
      </c>
      <c r="AV143" s="1128">
        <f t="shared" si="108"/>
        <v>10.022326013855059</v>
      </c>
    </row>
    <row r="144" spans="1:48" ht="11.25" customHeight="1" x14ac:dyDescent="0.2">
      <c r="A144" s="494" t="s">
        <v>1038</v>
      </c>
      <c r="B144" s="884" t="s">
        <v>1039</v>
      </c>
      <c r="C144" s="627">
        <v>1.34</v>
      </c>
      <c r="D144" s="493">
        <v>1.1599999999999999</v>
      </c>
      <c r="E144" s="630">
        <v>1.04</v>
      </c>
      <c r="F144" s="627">
        <v>0.96</v>
      </c>
      <c r="G144" s="627">
        <v>0.88</v>
      </c>
      <c r="H144" s="627">
        <v>0.78</v>
      </c>
      <c r="I144" s="627">
        <v>0.66</v>
      </c>
      <c r="J144" s="956"/>
      <c r="K144" s="627">
        <v>0.54</v>
      </c>
      <c r="L144" s="492">
        <v>0.44</v>
      </c>
      <c r="M144" s="956"/>
      <c r="N144" s="632">
        <v>0.2</v>
      </c>
      <c r="O144" s="629">
        <v>0</v>
      </c>
      <c r="P144" s="629">
        <v>0</v>
      </c>
      <c r="Q144" s="629">
        <v>0</v>
      </c>
      <c r="R144" s="629">
        <v>0</v>
      </c>
      <c r="S144" s="629">
        <v>0</v>
      </c>
      <c r="T144" s="629">
        <v>0</v>
      </c>
      <c r="U144" s="629">
        <v>0</v>
      </c>
      <c r="V144" s="629">
        <v>0</v>
      </c>
      <c r="W144" s="629">
        <v>0</v>
      </c>
      <c r="X144" s="629">
        <v>0</v>
      </c>
      <c r="Y144" s="629">
        <v>0</v>
      </c>
      <c r="Z144" s="630">
        <f t="shared" si="86"/>
        <v>8</v>
      </c>
      <c r="AA144" s="1125">
        <f t="shared" si="87"/>
        <v>15.517241379310365</v>
      </c>
      <c r="AB144" s="1125">
        <f t="shared" si="88"/>
        <v>11.538461538461519</v>
      </c>
      <c r="AC144" s="1126">
        <f t="shared" si="89"/>
        <v>8.3333333333333481</v>
      </c>
      <c r="AD144" s="1126">
        <f t="shared" si="90"/>
        <v>9.0909090909090828</v>
      </c>
      <c r="AE144" s="1126">
        <f t="shared" si="91"/>
        <v>12.820512820512819</v>
      </c>
      <c r="AF144" s="1126">
        <f t="shared" si="92"/>
        <v>18.181818181818187</v>
      </c>
      <c r="AG144" s="1126">
        <f t="shared" si="93"/>
        <v>22.222222222222211</v>
      </c>
      <c r="AH144" s="1126">
        <f t="shared" si="94"/>
        <v>22.72727272727273</v>
      </c>
      <c r="AI144" s="1126">
        <f t="shared" si="95"/>
        <v>119.99999999999997</v>
      </c>
      <c r="AJ144" s="1126" t="str">
        <f t="shared" si="96"/>
        <v>n/a</v>
      </c>
      <c r="AK144" s="1126" t="str">
        <f t="shared" si="97"/>
        <v>n/a</v>
      </c>
      <c r="AL144" s="1126" t="str">
        <f t="shared" si="98"/>
        <v>n/a</v>
      </c>
      <c r="AM144" s="1126" t="str">
        <f t="shared" si="99"/>
        <v>n/a</v>
      </c>
      <c r="AN144" s="1126" t="str">
        <f t="shared" si="100"/>
        <v>n/a</v>
      </c>
      <c r="AO144" s="1126" t="str">
        <f t="shared" si="101"/>
        <v>n/a</v>
      </c>
      <c r="AP144" s="1126" t="str">
        <f t="shared" si="102"/>
        <v>n/a</v>
      </c>
      <c r="AQ144" s="1126" t="str">
        <f t="shared" si="103"/>
        <v>n/a</v>
      </c>
      <c r="AR144" s="1126" t="str">
        <f t="shared" si="104"/>
        <v>n/a</v>
      </c>
      <c r="AS144" s="1126" t="str">
        <f t="shared" si="105"/>
        <v>n/a</v>
      </c>
      <c r="AT144" s="1126" t="str">
        <f t="shared" si="106"/>
        <v>n/a</v>
      </c>
      <c r="AU144" s="1127">
        <f t="shared" si="107"/>
        <v>26.71464125487114</v>
      </c>
      <c r="AV144" s="1128">
        <f t="shared" si="108"/>
        <v>35.369940589335656</v>
      </c>
    </row>
    <row r="145" spans="1:48" ht="11.25" customHeight="1" x14ac:dyDescent="0.2">
      <c r="A145" s="886" t="s">
        <v>527</v>
      </c>
      <c r="B145" s="884" t="s">
        <v>528</v>
      </c>
      <c r="C145" s="627">
        <v>5.0999999999999996</v>
      </c>
      <c r="D145" s="493">
        <v>4.9000000000000004</v>
      </c>
      <c r="E145" s="630">
        <v>4.6999999999999993</v>
      </c>
      <c r="F145" s="627">
        <v>4.5</v>
      </c>
      <c r="G145" s="627">
        <v>4.2</v>
      </c>
      <c r="H145" s="627">
        <v>3.5</v>
      </c>
      <c r="I145" s="627">
        <v>2.5</v>
      </c>
      <c r="J145" s="956"/>
      <c r="K145" s="627">
        <v>1.4</v>
      </c>
      <c r="L145" s="492">
        <v>0.91</v>
      </c>
      <c r="M145" s="956"/>
      <c r="N145" s="632">
        <v>0.82</v>
      </c>
      <c r="O145" s="629">
        <v>0.8</v>
      </c>
      <c r="P145" s="633">
        <v>0.74</v>
      </c>
      <c r="Q145" s="633">
        <v>0.6</v>
      </c>
      <c r="R145" s="633">
        <v>0.53</v>
      </c>
      <c r="S145" s="633">
        <v>0.49</v>
      </c>
      <c r="T145" s="633">
        <v>0.45</v>
      </c>
      <c r="U145" s="633">
        <v>0.11</v>
      </c>
      <c r="V145" s="629">
        <v>0.02</v>
      </c>
      <c r="W145" s="629">
        <v>0.02</v>
      </c>
      <c r="X145" s="629">
        <v>0.02</v>
      </c>
      <c r="Y145" s="629">
        <v>0.02</v>
      </c>
      <c r="Z145" s="630">
        <f t="shared" si="86"/>
        <v>36.330000000000013</v>
      </c>
      <c r="AA145" s="1125">
        <f t="shared" si="87"/>
        <v>4.0816326530612068</v>
      </c>
      <c r="AB145" s="1125">
        <f t="shared" si="88"/>
        <v>4.2553191489361986</v>
      </c>
      <c r="AC145" s="1126">
        <f t="shared" si="89"/>
        <v>4.4444444444444287</v>
      </c>
      <c r="AD145" s="1126">
        <f t="shared" si="90"/>
        <v>7.1428571428571397</v>
      </c>
      <c r="AE145" s="1126">
        <f t="shared" si="91"/>
        <v>19.999999999999996</v>
      </c>
      <c r="AF145" s="1126">
        <f t="shared" si="92"/>
        <v>39.999999999999993</v>
      </c>
      <c r="AG145" s="1126">
        <f t="shared" si="93"/>
        <v>78.571428571428584</v>
      </c>
      <c r="AH145" s="1126">
        <f t="shared" si="94"/>
        <v>53.846153846153832</v>
      </c>
      <c r="AI145" s="1126">
        <f t="shared" si="95"/>
        <v>10.975609756097571</v>
      </c>
      <c r="AJ145" s="1126">
        <f t="shared" si="96"/>
        <v>2.4999999999999911</v>
      </c>
      <c r="AK145" s="1126">
        <f t="shared" si="97"/>
        <v>8.1081081081081141</v>
      </c>
      <c r="AL145" s="1126">
        <f t="shared" si="98"/>
        <v>23.333333333333339</v>
      </c>
      <c r="AM145" s="1126">
        <f t="shared" si="99"/>
        <v>13.207547169811317</v>
      </c>
      <c r="AN145" s="1126">
        <f t="shared" si="100"/>
        <v>8.163265306122458</v>
      </c>
      <c r="AO145" s="1126">
        <f t="shared" si="101"/>
        <v>8.8888888888888786</v>
      </c>
      <c r="AP145" s="1126">
        <f t="shared" si="102"/>
        <v>309.09090909090907</v>
      </c>
      <c r="AQ145" s="1126">
        <f t="shared" si="103"/>
        <v>450</v>
      </c>
      <c r="AR145" s="1126">
        <f t="shared" si="104"/>
        <v>0</v>
      </c>
      <c r="AS145" s="1126">
        <f t="shared" si="105"/>
        <v>0</v>
      </c>
      <c r="AT145" s="1126">
        <f t="shared" si="106"/>
        <v>0</v>
      </c>
      <c r="AU145" s="1127">
        <f t="shared" si="107"/>
        <v>52.33047487300761</v>
      </c>
      <c r="AV145" s="1128">
        <f t="shared" si="108"/>
        <v>115.9634759028453</v>
      </c>
    </row>
    <row r="146" spans="1:48" ht="11.25" customHeight="1" x14ac:dyDescent="0.2">
      <c r="A146" s="494" t="s">
        <v>193</v>
      </c>
      <c r="B146" s="884" t="s">
        <v>194</v>
      </c>
      <c r="C146" s="627">
        <v>1.04</v>
      </c>
      <c r="D146" s="493">
        <v>0.89523809523809517</v>
      </c>
      <c r="E146" s="630">
        <v>0.81632653061224481</v>
      </c>
      <c r="F146" s="627">
        <v>0.7774538386783284</v>
      </c>
      <c r="G146" s="627">
        <v>0.74043222731269365</v>
      </c>
      <c r="H146" s="627">
        <v>0.70517354982161295</v>
      </c>
      <c r="I146" s="627">
        <v>0.67160728885010423</v>
      </c>
      <c r="J146" s="956"/>
      <c r="K146" s="627">
        <v>0.63047586572972203</v>
      </c>
      <c r="L146" s="492">
        <v>0.60035651411944524</v>
      </c>
      <c r="M146" s="956"/>
      <c r="N146" s="632">
        <v>0.57720860793806417</v>
      </c>
      <c r="O146" s="633">
        <v>0.56123519899418728</v>
      </c>
      <c r="P146" s="633">
        <v>0.55690342707720364</v>
      </c>
      <c r="Q146" s="633">
        <v>0.53037132408567911</v>
      </c>
      <c r="R146" s="633">
        <v>0.49490494151537606</v>
      </c>
      <c r="S146" s="633">
        <v>0.4618751806483759</v>
      </c>
      <c r="T146" s="633">
        <v>0.42153555467146625</v>
      </c>
      <c r="U146" s="633">
        <v>0.34031483122802381</v>
      </c>
      <c r="V146" s="633">
        <v>0.27019427332185186</v>
      </c>
      <c r="W146" s="633">
        <v>0.25313792139872893</v>
      </c>
      <c r="X146" s="633">
        <v>0.2336449477723028</v>
      </c>
      <c r="Y146" s="633">
        <v>0.21523491712512241</v>
      </c>
      <c r="Z146" s="630">
        <f t="shared" si="86"/>
        <v>11.79362503613863</v>
      </c>
      <c r="AA146" s="1125">
        <f t="shared" si="87"/>
        <v>16.170212765957469</v>
      </c>
      <c r="AB146" s="1125">
        <f t="shared" si="88"/>
        <v>9.6666666666666679</v>
      </c>
      <c r="AC146" s="1126">
        <f t="shared" si="89"/>
        <v>5.0000000000000044</v>
      </c>
      <c r="AD146" s="1126">
        <f t="shared" si="90"/>
        <v>5.0000000000000044</v>
      </c>
      <c r="AE146" s="1126">
        <f t="shared" si="91"/>
        <v>5.0000000000000044</v>
      </c>
      <c r="AF146" s="1126">
        <f t="shared" si="92"/>
        <v>4.9979000419991593</v>
      </c>
      <c r="AG146" s="1126">
        <f t="shared" si="93"/>
        <v>6.5238695652173995</v>
      </c>
      <c r="AH146" s="1126">
        <f t="shared" si="94"/>
        <v>5.0169109357384833</v>
      </c>
      <c r="AI146" s="1126">
        <f t="shared" si="95"/>
        <v>4.0103189493433389</v>
      </c>
      <c r="AJ146" s="1126">
        <f t="shared" si="96"/>
        <v>2.8461167390255504</v>
      </c>
      <c r="AK146" s="1126">
        <f t="shared" si="97"/>
        <v>0.77783179387458379</v>
      </c>
      <c r="AL146" s="1126">
        <f t="shared" si="98"/>
        <v>5.0025523226135737</v>
      </c>
      <c r="AM146" s="1126">
        <f t="shared" si="99"/>
        <v>7.1663019693653851</v>
      </c>
      <c r="AN146" s="1126">
        <f t="shared" si="100"/>
        <v>7.1512309495897375</v>
      </c>
      <c r="AO146" s="1126">
        <f t="shared" si="101"/>
        <v>9.5696852922286126</v>
      </c>
      <c r="AP146" s="1126">
        <f t="shared" si="102"/>
        <v>23.866348448687358</v>
      </c>
      <c r="AQ146" s="1126">
        <f t="shared" si="103"/>
        <v>25.951903807615228</v>
      </c>
      <c r="AR146" s="1126">
        <f t="shared" si="104"/>
        <v>6.737967914438503</v>
      </c>
      <c r="AS146" s="1126">
        <f t="shared" si="105"/>
        <v>8.3429895712630042</v>
      </c>
      <c r="AT146" s="1126">
        <f t="shared" si="106"/>
        <v>8.5534591194968979</v>
      </c>
      <c r="AU146" s="1127">
        <f t="shared" si="107"/>
        <v>8.3676133426560479</v>
      </c>
      <c r="AV146" s="1128">
        <f t="shared" si="108"/>
        <v>6.4785075555670204</v>
      </c>
    </row>
    <row r="147" spans="1:48" ht="11.25" customHeight="1" x14ac:dyDescent="0.2">
      <c r="A147" s="634" t="s">
        <v>1026</v>
      </c>
      <c r="B147" s="501" t="s">
        <v>1027</v>
      </c>
      <c r="C147" s="627">
        <v>1.38</v>
      </c>
      <c r="D147" s="493">
        <v>1.3049999999999999</v>
      </c>
      <c r="E147" s="493">
        <v>1.2450000000000001</v>
      </c>
      <c r="F147" s="507">
        <v>1.1200000000000001</v>
      </c>
      <c r="G147" s="506">
        <v>0.88</v>
      </c>
      <c r="H147" s="507">
        <v>0.86</v>
      </c>
      <c r="I147" s="506">
        <v>0.8</v>
      </c>
      <c r="J147" s="1053"/>
      <c r="K147" s="507">
        <v>0.78</v>
      </c>
      <c r="L147" s="508">
        <v>0.72</v>
      </c>
      <c r="M147" s="1053"/>
      <c r="N147" s="523">
        <v>0.72</v>
      </c>
      <c r="O147" s="510">
        <v>0.72</v>
      </c>
      <c r="P147" s="510">
        <v>0.72</v>
      </c>
      <c r="Q147" s="510">
        <v>0.72</v>
      </c>
      <c r="R147" s="509">
        <v>0.66</v>
      </c>
      <c r="S147" s="510">
        <v>0.64</v>
      </c>
      <c r="T147" s="509">
        <v>0.61</v>
      </c>
      <c r="U147" s="509">
        <v>0.56000000000000005</v>
      </c>
      <c r="V147" s="510">
        <v>0.52</v>
      </c>
      <c r="W147" s="509">
        <v>0.5</v>
      </c>
      <c r="X147" s="510">
        <v>0.44</v>
      </c>
      <c r="Y147" s="510">
        <v>0.44</v>
      </c>
      <c r="Z147" s="630">
        <f t="shared" si="86"/>
        <v>16.340000000000003</v>
      </c>
      <c r="AA147" s="1125">
        <f t="shared" si="87"/>
        <v>5.7471264367816133</v>
      </c>
      <c r="AB147" s="1125">
        <f t="shared" si="88"/>
        <v>4.8192771084337283</v>
      </c>
      <c r="AC147" s="1126">
        <f t="shared" si="89"/>
        <v>11.160714285714279</v>
      </c>
      <c r="AD147" s="1126">
        <f t="shared" si="90"/>
        <v>27.272727272727295</v>
      </c>
      <c r="AE147" s="1126">
        <f t="shared" si="91"/>
        <v>2.3255813953488413</v>
      </c>
      <c r="AF147" s="1126">
        <f t="shared" si="92"/>
        <v>7.4999999999999956</v>
      </c>
      <c r="AG147" s="1126">
        <f t="shared" si="93"/>
        <v>2.5641025641025772</v>
      </c>
      <c r="AH147" s="1126">
        <f t="shared" si="94"/>
        <v>8.3333333333333481</v>
      </c>
      <c r="AI147" s="1126">
        <f t="shared" si="95"/>
        <v>0</v>
      </c>
      <c r="AJ147" s="1126">
        <f t="shared" si="96"/>
        <v>0</v>
      </c>
      <c r="AK147" s="1126">
        <f t="shared" si="97"/>
        <v>0</v>
      </c>
      <c r="AL147" s="1126">
        <f t="shared" si="98"/>
        <v>0</v>
      </c>
      <c r="AM147" s="1126">
        <f t="shared" si="99"/>
        <v>9.0909090909090828</v>
      </c>
      <c r="AN147" s="1126">
        <f t="shared" si="100"/>
        <v>3.125</v>
      </c>
      <c r="AO147" s="1126">
        <f t="shared" si="101"/>
        <v>4.9180327868852514</v>
      </c>
      <c r="AP147" s="1126">
        <f t="shared" si="102"/>
        <v>8.9285714285714199</v>
      </c>
      <c r="AQ147" s="1126">
        <f t="shared" si="103"/>
        <v>7.6923076923077094</v>
      </c>
      <c r="AR147" s="1126">
        <f t="shared" si="104"/>
        <v>4.0000000000000036</v>
      </c>
      <c r="AS147" s="1126">
        <f t="shared" si="105"/>
        <v>13.636363636363647</v>
      </c>
      <c r="AT147" s="1126">
        <f t="shared" si="106"/>
        <v>0</v>
      </c>
      <c r="AU147" s="1127">
        <f t="shared" si="107"/>
        <v>6.055702351573939</v>
      </c>
      <c r="AV147" s="1128">
        <f t="shared" si="108"/>
        <v>6.4330706607771377</v>
      </c>
    </row>
    <row r="148" spans="1:48" ht="11.25" customHeight="1" x14ac:dyDescent="0.2">
      <c r="A148" s="494" t="s">
        <v>196</v>
      </c>
      <c r="B148" s="884" t="s">
        <v>197</v>
      </c>
      <c r="C148" s="627">
        <v>1.55</v>
      </c>
      <c r="D148" s="493">
        <v>1.4</v>
      </c>
      <c r="E148" s="493">
        <v>1.3</v>
      </c>
      <c r="F148" s="627">
        <v>1.25</v>
      </c>
      <c r="G148" s="627">
        <v>1.22</v>
      </c>
      <c r="H148" s="627">
        <v>1.1399999999999999</v>
      </c>
      <c r="I148" s="627">
        <v>1.1000000000000001</v>
      </c>
      <c r="J148" s="956"/>
      <c r="K148" s="627">
        <v>1.06</v>
      </c>
      <c r="L148" s="492">
        <v>1</v>
      </c>
      <c r="M148" s="956"/>
      <c r="N148" s="632">
        <v>0.92</v>
      </c>
      <c r="O148" s="629">
        <v>0.88</v>
      </c>
      <c r="P148" s="633">
        <v>0.85</v>
      </c>
      <c r="Q148" s="633">
        <v>0.81</v>
      </c>
      <c r="R148" s="633">
        <v>0.77</v>
      </c>
      <c r="S148" s="633">
        <v>0.73</v>
      </c>
      <c r="T148" s="633">
        <v>0.66</v>
      </c>
      <c r="U148" s="633">
        <v>0.59499999999999997</v>
      </c>
      <c r="V148" s="633">
        <v>0.55000000000000004</v>
      </c>
      <c r="W148" s="629">
        <v>0.54</v>
      </c>
      <c r="X148" s="633">
        <v>0.51</v>
      </c>
      <c r="Y148" s="633">
        <v>0.47</v>
      </c>
      <c r="Z148" s="630">
        <f t="shared" si="86"/>
        <v>19.305</v>
      </c>
      <c r="AA148" s="1125">
        <f t="shared" si="87"/>
        <v>10.714285714285721</v>
      </c>
      <c r="AB148" s="1125">
        <f t="shared" si="88"/>
        <v>7.6923076923076872</v>
      </c>
      <c r="AC148" s="1126">
        <f t="shared" si="89"/>
        <v>4.0000000000000036</v>
      </c>
      <c r="AD148" s="1126">
        <f t="shared" si="90"/>
        <v>2.4590163934426146</v>
      </c>
      <c r="AE148" s="1126">
        <f t="shared" si="91"/>
        <v>7.0175438596491224</v>
      </c>
      <c r="AF148" s="1126">
        <f t="shared" si="92"/>
        <v>3.6363636363636154</v>
      </c>
      <c r="AG148" s="1126">
        <f t="shared" si="93"/>
        <v>3.7735849056603765</v>
      </c>
      <c r="AH148" s="1126">
        <f t="shared" si="94"/>
        <v>6.0000000000000053</v>
      </c>
      <c r="AI148" s="1126">
        <f t="shared" si="95"/>
        <v>8.6956521739130377</v>
      </c>
      <c r="AJ148" s="1126">
        <f t="shared" si="96"/>
        <v>4.5454545454545414</v>
      </c>
      <c r="AK148" s="1126">
        <f t="shared" si="97"/>
        <v>3.529411764705892</v>
      </c>
      <c r="AL148" s="1126">
        <f t="shared" si="98"/>
        <v>4.9382716049382713</v>
      </c>
      <c r="AM148" s="1126">
        <f t="shared" si="99"/>
        <v>5.1948051948051965</v>
      </c>
      <c r="AN148" s="1126">
        <f t="shared" si="100"/>
        <v>5.4794520547945202</v>
      </c>
      <c r="AO148" s="1126">
        <f t="shared" si="101"/>
        <v>10.606060606060597</v>
      </c>
      <c r="AP148" s="1126">
        <f t="shared" si="102"/>
        <v>10.924369747899165</v>
      </c>
      <c r="AQ148" s="1126">
        <f t="shared" si="103"/>
        <v>8.1818181818181799</v>
      </c>
      <c r="AR148" s="1126">
        <f t="shared" si="104"/>
        <v>1.8518518518518601</v>
      </c>
      <c r="AS148" s="1126">
        <f t="shared" si="105"/>
        <v>5.8823529411764719</v>
      </c>
      <c r="AT148" s="1126">
        <f t="shared" si="106"/>
        <v>8.5106382978723527</v>
      </c>
      <c r="AU148" s="1127">
        <f t="shared" si="107"/>
        <v>6.1816620583499624</v>
      </c>
      <c r="AV148" s="1128">
        <f t="shared" si="108"/>
        <v>2.7513487670099082</v>
      </c>
    </row>
    <row r="149" spans="1:48" ht="11.25" customHeight="1" x14ac:dyDescent="0.2">
      <c r="A149" s="856" t="s">
        <v>3806</v>
      </c>
      <c r="B149" s="857" t="s">
        <v>3807</v>
      </c>
      <c r="C149" s="627">
        <v>0.48</v>
      </c>
      <c r="D149" s="493">
        <v>0.32</v>
      </c>
      <c r="E149" s="860">
        <v>0.24</v>
      </c>
      <c r="F149" s="860">
        <v>0.17</v>
      </c>
      <c r="G149" s="860">
        <v>0.13</v>
      </c>
      <c r="H149" s="860">
        <v>0.09</v>
      </c>
      <c r="I149" s="860">
        <v>0</v>
      </c>
      <c r="J149" s="860"/>
      <c r="K149" s="860">
        <v>0</v>
      </c>
      <c r="L149" s="859">
        <v>0.3</v>
      </c>
      <c r="M149" s="860"/>
      <c r="N149" s="859">
        <v>0.49</v>
      </c>
      <c r="O149" s="923">
        <v>0.76</v>
      </c>
      <c r="P149" s="923">
        <v>0.745</v>
      </c>
      <c r="Q149" s="923">
        <v>0.71</v>
      </c>
      <c r="R149" s="923">
        <v>0.66249999999999998</v>
      </c>
      <c r="S149" s="923">
        <v>0.61850000000000005</v>
      </c>
      <c r="T149" s="923">
        <v>0.58399999999999996</v>
      </c>
      <c r="U149" s="923">
        <v>0.49759999999999999</v>
      </c>
      <c r="V149" s="923">
        <v>0.40160000000000001</v>
      </c>
      <c r="W149" s="923">
        <v>0.38080000000000003</v>
      </c>
      <c r="X149" s="923">
        <v>0.3488</v>
      </c>
      <c r="Y149" s="923">
        <v>0.31519999999999998</v>
      </c>
      <c r="Z149" s="630">
        <f t="shared" si="86"/>
        <v>8.2439999999999998</v>
      </c>
      <c r="AA149" s="1125">
        <f t="shared" si="87"/>
        <v>50</v>
      </c>
      <c r="AB149" s="1125">
        <f t="shared" si="88"/>
        <v>33.33333333333335</v>
      </c>
      <c r="AC149" s="1126">
        <f t="shared" si="89"/>
        <v>41.176470588235283</v>
      </c>
      <c r="AD149" s="1126">
        <f t="shared" si="90"/>
        <v>30.76923076923077</v>
      </c>
      <c r="AE149" s="1126">
        <f t="shared" si="91"/>
        <v>44.444444444444464</v>
      </c>
      <c r="AF149" s="1126" t="str">
        <f t="shared" si="92"/>
        <v>n/a</v>
      </c>
      <c r="AG149" s="1126" t="str">
        <f t="shared" si="93"/>
        <v>n/a</v>
      </c>
      <c r="AH149" s="1126">
        <f t="shared" si="94"/>
        <v>-100</v>
      </c>
      <c r="AI149" s="1126">
        <f t="shared" si="95"/>
        <v>-38.775510204081634</v>
      </c>
      <c r="AJ149" s="1126">
        <f t="shared" si="96"/>
        <v>-35.526315789473685</v>
      </c>
      <c r="AK149" s="1126">
        <f t="shared" si="97"/>
        <v>2.0134228187919545</v>
      </c>
      <c r="AL149" s="1126">
        <f t="shared" si="98"/>
        <v>4.929577464788748</v>
      </c>
      <c r="AM149" s="1126">
        <f t="shared" si="99"/>
        <v>7.1698113207547154</v>
      </c>
      <c r="AN149" s="1126">
        <f t="shared" si="100"/>
        <v>7.1139854486661047</v>
      </c>
      <c r="AO149" s="1126">
        <f t="shared" si="101"/>
        <v>5.9075342465753522</v>
      </c>
      <c r="AP149" s="1126">
        <f t="shared" si="102"/>
        <v>17.363344051446951</v>
      </c>
      <c r="AQ149" s="1126">
        <f t="shared" si="103"/>
        <v>23.904382470119522</v>
      </c>
      <c r="AR149" s="1126">
        <f t="shared" si="104"/>
        <v>5.4621848739495826</v>
      </c>
      <c r="AS149" s="1126">
        <f t="shared" si="105"/>
        <v>9.1743119266055153</v>
      </c>
      <c r="AT149" s="1126">
        <f t="shared" si="106"/>
        <v>10.659898477157359</v>
      </c>
      <c r="AU149" s="1127">
        <f t="shared" si="107"/>
        <v>6.6177836800302403</v>
      </c>
      <c r="AV149" s="1128">
        <f t="shared" si="108"/>
        <v>35.539394812181932</v>
      </c>
    </row>
    <row r="150" spans="1:48" ht="11.25" customHeight="1" x14ac:dyDescent="0.2">
      <c r="A150" s="498" t="s">
        <v>498</v>
      </c>
      <c r="B150" s="869" t="s">
        <v>499</v>
      </c>
      <c r="C150" s="627">
        <v>1.55</v>
      </c>
      <c r="D150" s="493">
        <v>1.51</v>
      </c>
      <c r="E150" s="493">
        <v>1.4699999999999998</v>
      </c>
      <c r="F150" s="484">
        <v>1.4350000000000001</v>
      </c>
      <c r="G150" s="484">
        <v>1.41</v>
      </c>
      <c r="H150" s="484">
        <v>1.375</v>
      </c>
      <c r="I150" s="484">
        <v>1.35</v>
      </c>
      <c r="J150" s="1032"/>
      <c r="K150" s="484">
        <v>1.3</v>
      </c>
      <c r="L150" s="482">
        <v>1.24</v>
      </c>
      <c r="M150" s="1032"/>
      <c r="N150" s="487">
        <v>1.18</v>
      </c>
      <c r="O150" s="489">
        <v>1.03</v>
      </c>
      <c r="P150" s="489">
        <v>0.9</v>
      </c>
      <c r="Q150" s="489">
        <v>0.82</v>
      </c>
      <c r="R150" s="489">
        <v>0.78</v>
      </c>
      <c r="S150" s="489">
        <v>0.74</v>
      </c>
      <c r="T150" s="489">
        <v>0.7</v>
      </c>
      <c r="U150" s="489">
        <v>0.66</v>
      </c>
      <c r="V150" s="489">
        <v>0.63</v>
      </c>
      <c r="W150" s="489">
        <v>0.59</v>
      </c>
      <c r="X150" s="489">
        <v>0.56000000000000005</v>
      </c>
      <c r="Y150" s="489">
        <v>0.50600000000000001</v>
      </c>
      <c r="Z150" s="630">
        <f t="shared" si="86"/>
        <v>21.735999999999997</v>
      </c>
      <c r="AA150" s="1125">
        <f t="shared" si="87"/>
        <v>2.6490066225165476</v>
      </c>
      <c r="AB150" s="1125">
        <f t="shared" si="88"/>
        <v>2.7210884353741749</v>
      </c>
      <c r="AC150" s="1126">
        <f t="shared" si="89"/>
        <v>2.4390243902438824</v>
      </c>
      <c r="AD150" s="1126">
        <f t="shared" si="90"/>
        <v>1.7730496453900901</v>
      </c>
      <c r="AE150" s="1126">
        <f t="shared" si="91"/>
        <v>2.5454545454545396</v>
      </c>
      <c r="AF150" s="1126">
        <f t="shared" si="92"/>
        <v>1.8518518518518379</v>
      </c>
      <c r="AG150" s="1126">
        <f t="shared" si="93"/>
        <v>3.8461538461538547</v>
      </c>
      <c r="AH150" s="1126">
        <f t="shared" si="94"/>
        <v>4.8387096774193505</v>
      </c>
      <c r="AI150" s="1126">
        <f t="shared" si="95"/>
        <v>5.0847457627118731</v>
      </c>
      <c r="AJ150" s="1126">
        <f t="shared" si="96"/>
        <v>14.563106796116498</v>
      </c>
      <c r="AK150" s="1126">
        <f t="shared" si="97"/>
        <v>14.444444444444438</v>
      </c>
      <c r="AL150" s="1126">
        <f t="shared" si="98"/>
        <v>9.7560975609756184</v>
      </c>
      <c r="AM150" s="1126">
        <f t="shared" si="99"/>
        <v>5.12820512820511</v>
      </c>
      <c r="AN150" s="1126">
        <f t="shared" si="100"/>
        <v>5.4054054054054168</v>
      </c>
      <c r="AO150" s="1126">
        <f t="shared" si="101"/>
        <v>5.7142857142857162</v>
      </c>
      <c r="AP150" s="1126">
        <f t="shared" si="102"/>
        <v>6.0606060606060552</v>
      </c>
      <c r="AQ150" s="1126">
        <f t="shared" si="103"/>
        <v>4.7619047619047672</v>
      </c>
      <c r="AR150" s="1126">
        <f t="shared" si="104"/>
        <v>6.7796610169491567</v>
      </c>
      <c r="AS150" s="1126">
        <f t="shared" si="105"/>
        <v>5.3571428571428381</v>
      </c>
      <c r="AT150" s="1126">
        <f t="shared" si="106"/>
        <v>10.671936758893285</v>
      </c>
      <c r="AU150" s="1127">
        <f t="shared" si="107"/>
        <v>5.8195940641022528</v>
      </c>
      <c r="AV150" s="1128">
        <f t="shared" si="108"/>
        <v>3.7847832275753164</v>
      </c>
    </row>
    <row r="151" spans="1:48" ht="11.25" customHeight="1" x14ac:dyDescent="0.2">
      <c r="A151" s="481" t="s">
        <v>4318</v>
      </c>
      <c r="B151" s="871" t="s">
        <v>3813</v>
      </c>
      <c r="C151" s="1031">
        <v>4.5750000000000002</v>
      </c>
      <c r="D151" s="493">
        <v>4.2750000000000004</v>
      </c>
      <c r="E151" s="872">
        <v>3.9</v>
      </c>
      <c r="F151" s="875">
        <v>3.605</v>
      </c>
      <c r="G151" s="875">
        <v>3.3450000000000002</v>
      </c>
      <c r="H151" s="875">
        <v>1.87</v>
      </c>
      <c r="I151" s="496">
        <v>0</v>
      </c>
      <c r="J151" s="867"/>
      <c r="K151" s="496">
        <v>0</v>
      </c>
      <c r="L151" s="631">
        <v>0</v>
      </c>
      <c r="M151" s="867"/>
      <c r="N151" s="631">
        <v>0</v>
      </c>
      <c r="O151" s="526">
        <v>0</v>
      </c>
      <c r="P151" s="526">
        <v>0</v>
      </c>
      <c r="Q151" s="526">
        <v>0</v>
      </c>
      <c r="R151" s="526">
        <v>0</v>
      </c>
      <c r="S151" s="526">
        <v>0</v>
      </c>
      <c r="T151" s="526">
        <v>0</v>
      </c>
      <c r="U151" s="526">
        <v>0</v>
      </c>
      <c r="V151" s="526">
        <v>0</v>
      </c>
      <c r="W151" s="526">
        <v>0</v>
      </c>
      <c r="X151" s="526">
        <v>0</v>
      </c>
      <c r="Y151" s="526">
        <v>0</v>
      </c>
      <c r="Z151" s="630">
        <f t="shared" si="86"/>
        <v>21.57</v>
      </c>
      <c r="AA151" s="1125">
        <f t="shared" si="87"/>
        <v>7.0175438596491224</v>
      </c>
      <c r="AB151" s="1125">
        <f t="shared" si="88"/>
        <v>9.6153846153846256</v>
      </c>
      <c r="AC151" s="1126">
        <f t="shared" si="89"/>
        <v>8.183079056865461</v>
      </c>
      <c r="AD151" s="1126">
        <f t="shared" si="90"/>
        <v>7.7727952167413905</v>
      </c>
      <c r="AE151" s="1126">
        <f t="shared" si="91"/>
        <v>78.877005347593581</v>
      </c>
      <c r="AF151" s="1126" t="str">
        <f t="shared" si="92"/>
        <v>n/a</v>
      </c>
      <c r="AG151" s="1126" t="str">
        <f t="shared" si="93"/>
        <v>n/a</v>
      </c>
      <c r="AH151" s="1126" t="str">
        <f t="shared" si="94"/>
        <v>n/a</v>
      </c>
      <c r="AI151" s="1126" t="str">
        <f t="shared" si="95"/>
        <v>n/a</v>
      </c>
      <c r="AJ151" s="1126" t="str">
        <f t="shared" si="96"/>
        <v>n/a</v>
      </c>
      <c r="AK151" s="1126" t="str">
        <f t="shared" si="97"/>
        <v>n/a</v>
      </c>
      <c r="AL151" s="1126" t="str">
        <f t="shared" si="98"/>
        <v>n/a</v>
      </c>
      <c r="AM151" s="1126" t="str">
        <f t="shared" si="99"/>
        <v>n/a</v>
      </c>
      <c r="AN151" s="1126" t="str">
        <f t="shared" si="100"/>
        <v>n/a</v>
      </c>
      <c r="AO151" s="1126" t="str">
        <f t="shared" si="101"/>
        <v>n/a</v>
      </c>
      <c r="AP151" s="1126" t="str">
        <f t="shared" si="102"/>
        <v>n/a</v>
      </c>
      <c r="AQ151" s="1126" t="str">
        <f t="shared" si="103"/>
        <v>n/a</v>
      </c>
      <c r="AR151" s="1126" t="str">
        <f t="shared" si="104"/>
        <v>n/a</v>
      </c>
      <c r="AS151" s="1126" t="str">
        <f t="shared" si="105"/>
        <v>n/a</v>
      </c>
      <c r="AT151" s="1126" t="str">
        <f t="shared" si="106"/>
        <v>n/a</v>
      </c>
      <c r="AU151" s="1127">
        <f t="shared" si="107"/>
        <v>22.293161619246838</v>
      </c>
      <c r="AV151" s="1128">
        <f t="shared" si="108"/>
        <v>31.645447418037826</v>
      </c>
    </row>
    <row r="152" spans="1:48" ht="11.25" customHeight="1" x14ac:dyDescent="0.2">
      <c r="A152" s="856" t="s">
        <v>4555</v>
      </c>
      <c r="B152" s="884" t="s">
        <v>4134</v>
      </c>
      <c r="C152" s="493">
        <v>2</v>
      </c>
      <c r="D152" s="493">
        <v>1.95</v>
      </c>
      <c r="E152" s="632">
        <v>1.6</v>
      </c>
      <c r="F152" s="493">
        <v>1.4</v>
      </c>
      <c r="G152" s="493">
        <v>1.1000000000000001</v>
      </c>
      <c r="H152" s="516">
        <v>1</v>
      </c>
      <c r="I152" s="516">
        <v>1</v>
      </c>
      <c r="J152" s="516"/>
      <c r="K152" s="516">
        <v>1</v>
      </c>
      <c r="L152" s="632">
        <v>1</v>
      </c>
      <c r="M152" s="493"/>
      <c r="N152" s="632">
        <v>0.4</v>
      </c>
      <c r="O152" s="1076">
        <v>0</v>
      </c>
      <c r="P152" s="1028">
        <v>1.6</v>
      </c>
      <c r="Q152" s="1028">
        <v>1.375</v>
      </c>
      <c r="R152" s="1028">
        <v>1.0249999999999999</v>
      </c>
      <c r="S152" s="1028">
        <v>0.8</v>
      </c>
      <c r="T152" s="1028">
        <v>0.52500000000000002</v>
      </c>
      <c r="U152" s="1028">
        <v>0.44</v>
      </c>
      <c r="V152" s="1076">
        <v>0.42</v>
      </c>
      <c r="W152" s="1076">
        <v>0.42</v>
      </c>
      <c r="X152" s="1028">
        <v>0.42</v>
      </c>
      <c r="Y152" s="1028">
        <v>0.375</v>
      </c>
      <c r="Z152" s="630">
        <f t="shared" si="86"/>
        <v>19.850000000000005</v>
      </c>
      <c r="AA152" s="1125">
        <f t="shared" si="87"/>
        <v>2.5641025641025772</v>
      </c>
      <c r="AB152" s="1125">
        <f t="shared" si="88"/>
        <v>21.875</v>
      </c>
      <c r="AC152" s="1126">
        <f t="shared" si="89"/>
        <v>14.285714285714302</v>
      </c>
      <c r="AD152" s="1126">
        <f t="shared" si="90"/>
        <v>27.272727272727249</v>
      </c>
      <c r="AE152" s="1126">
        <f t="shared" si="91"/>
        <v>10.000000000000009</v>
      </c>
      <c r="AF152" s="1126">
        <f t="shared" si="92"/>
        <v>0</v>
      </c>
      <c r="AG152" s="1126">
        <f t="shared" si="93"/>
        <v>0</v>
      </c>
      <c r="AH152" s="1126">
        <f t="shared" si="94"/>
        <v>0</v>
      </c>
      <c r="AI152" s="1126">
        <f t="shared" si="95"/>
        <v>150</v>
      </c>
      <c r="AJ152" s="1126" t="str">
        <f t="shared" si="96"/>
        <v>n/a</v>
      </c>
      <c r="AK152" s="1126">
        <f t="shared" si="97"/>
        <v>-100</v>
      </c>
      <c r="AL152" s="1126">
        <f t="shared" si="98"/>
        <v>16.363636363636381</v>
      </c>
      <c r="AM152" s="1126">
        <f t="shared" si="99"/>
        <v>34.146341463414643</v>
      </c>
      <c r="AN152" s="1126">
        <f t="shared" si="100"/>
        <v>28.124999999999979</v>
      </c>
      <c r="AO152" s="1126">
        <f t="shared" si="101"/>
        <v>52.380952380952372</v>
      </c>
      <c r="AP152" s="1126">
        <f t="shared" si="102"/>
        <v>19.318181818181813</v>
      </c>
      <c r="AQ152" s="1126">
        <f t="shared" si="103"/>
        <v>4.7619047619047672</v>
      </c>
      <c r="AR152" s="1126">
        <f t="shared" si="104"/>
        <v>0</v>
      </c>
      <c r="AS152" s="1126">
        <f t="shared" si="105"/>
        <v>0</v>
      </c>
      <c r="AT152" s="1126">
        <f t="shared" si="106"/>
        <v>11.999999999999989</v>
      </c>
      <c r="AU152" s="1127">
        <f t="shared" si="107"/>
        <v>15.42597689003337</v>
      </c>
      <c r="AV152" s="1128">
        <f t="shared" si="108"/>
        <v>44.108520182685446</v>
      </c>
    </row>
    <row r="153" spans="1:48" ht="11.25" customHeight="1" x14ac:dyDescent="0.2">
      <c r="A153" s="481" t="s">
        <v>1081</v>
      </c>
      <c r="B153" s="884" t="s">
        <v>1082</v>
      </c>
      <c r="C153" s="627">
        <v>2.44</v>
      </c>
      <c r="D153" s="493">
        <v>2.12</v>
      </c>
      <c r="E153" s="487">
        <v>1.7999999999999998</v>
      </c>
      <c r="F153" s="627">
        <v>1.51</v>
      </c>
      <c r="G153" s="627">
        <v>1.46</v>
      </c>
      <c r="H153" s="627">
        <v>1.17</v>
      </c>
      <c r="I153" s="627">
        <v>0.76</v>
      </c>
      <c r="J153" s="956"/>
      <c r="K153" s="627">
        <v>0.21</v>
      </c>
      <c r="L153" s="631">
        <v>0</v>
      </c>
      <c r="M153" s="956"/>
      <c r="N153" s="497">
        <v>0</v>
      </c>
      <c r="O153" s="629">
        <v>0</v>
      </c>
      <c r="P153" s="629">
        <v>0</v>
      </c>
      <c r="Q153" s="629">
        <v>0</v>
      </c>
      <c r="R153" s="629">
        <v>0</v>
      </c>
      <c r="S153" s="629">
        <v>0</v>
      </c>
      <c r="T153" s="629">
        <v>0</v>
      </c>
      <c r="U153" s="629">
        <v>0</v>
      </c>
      <c r="V153" s="629">
        <v>0</v>
      </c>
      <c r="W153" s="629">
        <v>0</v>
      </c>
      <c r="X153" s="629">
        <v>0</v>
      </c>
      <c r="Y153" s="629">
        <v>0</v>
      </c>
      <c r="Z153" s="630">
        <f t="shared" si="86"/>
        <v>11.47</v>
      </c>
      <c r="AA153" s="1125">
        <f t="shared" si="87"/>
        <v>15.094339622641506</v>
      </c>
      <c r="AB153" s="1125">
        <f t="shared" si="88"/>
        <v>17.777777777777803</v>
      </c>
      <c r="AC153" s="1126">
        <f t="shared" si="89"/>
        <v>19.20529801324502</v>
      </c>
      <c r="AD153" s="1126">
        <f t="shared" si="90"/>
        <v>3.424657534246589</v>
      </c>
      <c r="AE153" s="1126">
        <f t="shared" si="91"/>
        <v>24.786324786324787</v>
      </c>
      <c r="AF153" s="1126">
        <f t="shared" si="92"/>
        <v>53.947368421052609</v>
      </c>
      <c r="AG153" s="1126">
        <f t="shared" si="93"/>
        <v>261.90476190476193</v>
      </c>
      <c r="AH153" s="1126" t="str">
        <f t="shared" si="94"/>
        <v>n/a</v>
      </c>
      <c r="AI153" s="1126" t="str">
        <f t="shared" si="95"/>
        <v>n/a</v>
      </c>
      <c r="AJ153" s="1126" t="str">
        <f t="shared" si="96"/>
        <v>n/a</v>
      </c>
      <c r="AK153" s="1126" t="str">
        <f t="shared" si="97"/>
        <v>n/a</v>
      </c>
      <c r="AL153" s="1126" t="str">
        <f t="shared" si="98"/>
        <v>n/a</v>
      </c>
      <c r="AM153" s="1126" t="str">
        <f t="shared" si="99"/>
        <v>n/a</v>
      </c>
      <c r="AN153" s="1126" t="str">
        <f t="shared" si="100"/>
        <v>n/a</v>
      </c>
      <c r="AO153" s="1126" t="str">
        <f t="shared" si="101"/>
        <v>n/a</v>
      </c>
      <c r="AP153" s="1126" t="str">
        <f t="shared" si="102"/>
        <v>n/a</v>
      </c>
      <c r="AQ153" s="1126" t="str">
        <f t="shared" si="103"/>
        <v>n/a</v>
      </c>
      <c r="AR153" s="1126" t="str">
        <f t="shared" si="104"/>
        <v>n/a</v>
      </c>
      <c r="AS153" s="1126" t="str">
        <f t="shared" si="105"/>
        <v>n/a</v>
      </c>
      <c r="AT153" s="1126" t="str">
        <f t="shared" si="106"/>
        <v>n/a</v>
      </c>
      <c r="AU153" s="1127">
        <f t="shared" si="107"/>
        <v>56.59150400857861</v>
      </c>
      <c r="AV153" s="1128">
        <f t="shared" si="108"/>
        <v>91.855916798223845</v>
      </c>
    </row>
    <row r="154" spans="1:48" ht="11.25" customHeight="1" x14ac:dyDescent="0.2">
      <c r="A154" s="512" t="s">
        <v>1042</v>
      </c>
      <c r="B154" s="501" t="s">
        <v>1043</v>
      </c>
      <c r="C154" s="627">
        <v>1.2649999999999999</v>
      </c>
      <c r="D154" s="493">
        <v>0.92500000000000004</v>
      </c>
      <c r="E154" s="493">
        <v>0.69</v>
      </c>
      <c r="F154" s="507">
        <v>0.48249999999999998</v>
      </c>
      <c r="G154" s="507">
        <v>0.31</v>
      </c>
      <c r="H154" s="507">
        <v>0.19500000000000001</v>
      </c>
      <c r="I154" s="507">
        <v>4.2500000000000003E-2</v>
      </c>
      <c r="J154" s="1053"/>
      <c r="K154" s="506">
        <v>0</v>
      </c>
      <c r="L154" s="508">
        <v>0</v>
      </c>
      <c r="M154" s="1053"/>
      <c r="N154" s="523">
        <v>0</v>
      </c>
      <c r="O154" s="510">
        <v>0</v>
      </c>
      <c r="P154" s="510">
        <v>0</v>
      </c>
      <c r="Q154" s="510">
        <v>0</v>
      </c>
      <c r="R154" s="510">
        <v>0</v>
      </c>
      <c r="S154" s="510">
        <v>0</v>
      </c>
      <c r="T154" s="510">
        <v>0</v>
      </c>
      <c r="U154" s="510">
        <v>0</v>
      </c>
      <c r="V154" s="510">
        <v>0</v>
      </c>
      <c r="W154" s="510">
        <v>0</v>
      </c>
      <c r="X154" s="510">
        <v>0</v>
      </c>
      <c r="Y154" s="510">
        <v>0</v>
      </c>
      <c r="Z154" s="630">
        <f t="shared" si="86"/>
        <v>3.9099999999999997</v>
      </c>
      <c r="AA154" s="1125">
        <f t="shared" si="87"/>
        <v>36.756756756756737</v>
      </c>
      <c r="AB154" s="1125">
        <f t="shared" si="88"/>
        <v>34.057971014492772</v>
      </c>
      <c r="AC154" s="1126">
        <f t="shared" si="89"/>
        <v>43.005181347150256</v>
      </c>
      <c r="AD154" s="1126">
        <f t="shared" si="90"/>
        <v>55.645161290322577</v>
      </c>
      <c r="AE154" s="1126">
        <f t="shared" si="91"/>
        <v>58.974358974358964</v>
      </c>
      <c r="AF154" s="1126">
        <f t="shared" si="92"/>
        <v>358.8235294117647</v>
      </c>
      <c r="AG154" s="1126" t="str">
        <f t="shared" si="93"/>
        <v>n/a</v>
      </c>
      <c r="AH154" s="1126" t="str">
        <f t="shared" si="94"/>
        <v>n/a</v>
      </c>
      <c r="AI154" s="1126" t="str">
        <f t="shared" si="95"/>
        <v>n/a</v>
      </c>
      <c r="AJ154" s="1126" t="str">
        <f t="shared" si="96"/>
        <v>n/a</v>
      </c>
      <c r="AK154" s="1126" t="str">
        <f t="shared" si="97"/>
        <v>n/a</v>
      </c>
      <c r="AL154" s="1126" t="str">
        <f t="shared" si="98"/>
        <v>n/a</v>
      </c>
      <c r="AM154" s="1126" t="str">
        <f t="shared" si="99"/>
        <v>n/a</v>
      </c>
      <c r="AN154" s="1126" t="str">
        <f t="shared" si="100"/>
        <v>n/a</v>
      </c>
      <c r="AO154" s="1126" t="str">
        <f t="shared" si="101"/>
        <v>n/a</v>
      </c>
      <c r="AP154" s="1126" t="str">
        <f t="shared" si="102"/>
        <v>n/a</v>
      </c>
      <c r="AQ154" s="1126" t="str">
        <f t="shared" si="103"/>
        <v>n/a</v>
      </c>
      <c r="AR154" s="1126" t="str">
        <f t="shared" si="104"/>
        <v>n/a</v>
      </c>
      <c r="AS154" s="1126" t="str">
        <f t="shared" si="105"/>
        <v>n/a</v>
      </c>
      <c r="AT154" s="1126" t="str">
        <f t="shared" si="106"/>
        <v>n/a</v>
      </c>
      <c r="AU154" s="1127">
        <f t="shared" si="107"/>
        <v>97.877159799140998</v>
      </c>
      <c r="AV154" s="1128">
        <f t="shared" si="108"/>
        <v>128.22597550301526</v>
      </c>
    </row>
    <row r="155" spans="1:48" ht="11.25" customHeight="1" x14ac:dyDescent="0.2">
      <c r="A155" s="494" t="s">
        <v>1046</v>
      </c>
      <c r="B155" s="884" t="s">
        <v>1047</v>
      </c>
      <c r="C155" s="627">
        <v>2.4</v>
      </c>
      <c r="D155" s="493">
        <v>2.08</v>
      </c>
      <c r="E155" s="493">
        <v>1.7400000000000002</v>
      </c>
      <c r="F155" s="627">
        <v>1.38</v>
      </c>
      <c r="G155" s="627">
        <v>1.1499999999999999</v>
      </c>
      <c r="H155" s="627">
        <v>0.93</v>
      </c>
      <c r="I155" s="627">
        <v>0.52500000000000002</v>
      </c>
      <c r="J155" s="956"/>
      <c r="K155" s="627">
        <v>0.27</v>
      </c>
      <c r="L155" s="492">
        <v>0.24</v>
      </c>
      <c r="M155" s="956"/>
      <c r="N155" s="632">
        <v>0.18</v>
      </c>
      <c r="O155" s="629">
        <v>0.16</v>
      </c>
      <c r="P155" s="629">
        <v>0.16</v>
      </c>
      <c r="Q155" s="629">
        <v>0.16</v>
      </c>
      <c r="R155" s="633">
        <v>0.16</v>
      </c>
      <c r="S155" s="633">
        <v>0.08</v>
      </c>
      <c r="T155" s="629">
        <v>0</v>
      </c>
      <c r="U155" s="629">
        <v>0</v>
      </c>
      <c r="V155" s="629">
        <v>0</v>
      </c>
      <c r="W155" s="629">
        <v>0</v>
      </c>
      <c r="X155" s="629">
        <v>0</v>
      </c>
      <c r="Y155" s="629">
        <v>0</v>
      </c>
      <c r="Z155" s="630">
        <f t="shared" si="86"/>
        <v>11.615</v>
      </c>
      <c r="AA155" s="1125">
        <f t="shared" si="87"/>
        <v>15.384615384615374</v>
      </c>
      <c r="AB155" s="1125">
        <f t="shared" si="88"/>
        <v>19.540229885057457</v>
      </c>
      <c r="AC155" s="1126">
        <f t="shared" si="89"/>
        <v>26.086956521739157</v>
      </c>
      <c r="AD155" s="1126">
        <f t="shared" si="90"/>
        <v>19.999999999999996</v>
      </c>
      <c r="AE155" s="1126">
        <f t="shared" si="91"/>
        <v>23.655913978494603</v>
      </c>
      <c r="AF155" s="1126">
        <f t="shared" si="92"/>
        <v>77.142857142857139</v>
      </c>
      <c r="AG155" s="1126">
        <f t="shared" si="93"/>
        <v>94.444444444444443</v>
      </c>
      <c r="AH155" s="1126">
        <f t="shared" si="94"/>
        <v>12.500000000000021</v>
      </c>
      <c r="AI155" s="1126">
        <f t="shared" si="95"/>
        <v>33.333333333333329</v>
      </c>
      <c r="AJ155" s="1126">
        <f t="shared" si="96"/>
        <v>12.5</v>
      </c>
      <c r="AK155" s="1126">
        <f t="shared" si="97"/>
        <v>0</v>
      </c>
      <c r="AL155" s="1126">
        <f t="shared" si="98"/>
        <v>0</v>
      </c>
      <c r="AM155" s="1126">
        <f t="shared" si="99"/>
        <v>0</v>
      </c>
      <c r="AN155" s="1126">
        <f t="shared" si="100"/>
        <v>100</v>
      </c>
      <c r="AO155" s="1126" t="str">
        <f t="shared" si="101"/>
        <v>n/a</v>
      </c>
      <c r="AP155" s="1126" t="str">
        <f t="shared" si="102"/>
        <v>n/a</v>
      </c>
      <c r="AQ155" s="1126" t="str">
        <f t="shared" si="103"/>
        <v>n/a</v>
      </c>
      <c r="AR155" s="1126" t="str">
        <f t="shared" si="104"/>
        <v>n/a</v>
      </c>
      <c r="AS155" s="1126" t="str">
        <f t="shared" si="105"/>
        <v>n/a</v>
      </c>
      <c r="AT155" s="1126" t="str">
        <f t="shared" si="106"/>
        <v>n/a</v>
      </c>
      <c r="AU155" s="1127">
        <f t="shared" si="107"/>
        <v>31.042025049324391</v>
      </c>
      <c r="AV155" s="1128">
        <f t="shared" si="108"/>
        <v>34.03902814150053</v>
      </c>
    </row>
    <row r="156" spans="1:48" ht="11.25" customHeight="1" x14ac:dyDescent="0.2">
      <c r="A156" s="494" t="s">
        <v>1024</v>
      </c>
      <c r="B156" s="884" t="s">
        <v>1025</v>
      </c>
      <c r="C156" s="627">
        <v>1.48</v>
      </c>
      <c r="D156" s="493">
        <v>1.38</v>
      </c>
      <c r="E156" s="493">
        <v>1.32</v>
      </c>
      <c r="F156" s="627">
        <v>1.28</v>
      </c>
      <c r="G156" s="496">
        <v>1.2</v>
      </c>
      <c r="H156" s="627">
        <v>1.18</v>
      </c>
      <c r="I156" s="496">
        <v>1.1599999999999999</v>
      </c>
      <c r="J156" s="956"/>
      <c r="K156" s="627">
        <v>1.05</v>
      </c>
      <c r="L156" s="631">
        <v>1</v>
      </c>
      <c r="M156" s="956"/>
      <c r="N156" s="497">
        <v>1</v>
      </c>
      <c r="O156" s="629">
        <v>1.1200000000000001</v>
      </c>
      <c r="P156" s="629">
        <v>1.24</v>
      </c>
      <c r="Q156" s="633">
        <v>1.24</v>
      </c>
      <c r="R156" s="633">
        <v>1.1200000000000001</v>
      </c>
      <c r="S156" s="633">
        <v>0.97</v>
      </c>
      <c r="T156" s="633">
        <v>0.86</v>
      </c>
      <c r="U156" s="633">
        <v>0.68</v>
      </c>
      <c r="V156" s="633">
        <v>0.61</v>
      </c>
      <c r="W156" s="633">
        <v>0.56999999999999995</v>
      </c>
      <c r="X156" s="633">
        <v>0.52</v>
      </c>
      <c r="Y156" s="633">
        <v>0.47</v>
      </c>
      <c r="Z156" s="630">
        <f t="shared" si="86"/>
        <v>21.45</v>
      </c>
      <c r="AA156" s="1125">
        <f t="shared" si="87"/>
        <v>7.2463768115942129</v>
      </c>
      <c r="AB156" s="1125">
        <f t="shared" si="88"/>
        <v>4.5454545454545414</v>
      </c>
      <c r="AC156" s="1126">
        <f t="shared" si="89"/>
        <v>3.125</v>
      </c>
      <c r="AD156" s="1126">
        <f t="shared" si="90"/>
        <v>6.6666666666666652</v>
      </c>
      <c r="AE156" s="1126">
        <f t="shared" si="91"/>
        <v>1.6949152542372836</v>
      </c>
      <c r="AF156" s="1126">
        <f t="shared" si="92"/>
        <v>1.7241379310344751</v>
      </c>
      <c r="AG156" s="1126">
        <f t="shared" si="93"/>
        <v>10.47619047619046</v>
      </c>
      <c r="AH156" s="1126">
        <f t="shared" si="94"/>
        <v>5.0000000000000044</v>
      </c>
      <c r="AI156" s="1126">
        <f t="shared" si="95"/>
        <v>0</v>
      </c>
      <c r="AJ156" s="1126">
        <f t="shared" si="96"/>
        <v>-10.714285714285721</v>
      </c>
      <c r="AK156" s="1126">
        <f t="shared" si="97"/>
        <v>-9.6774193548387011</v>
      </c>
      <c r="AL156" s="1126">
        <f t="shared" si="98"/>
        <v>0</v>
      </c>
      <c r="AM156" s="1126">
        <f t="shared" si="99"/>
        <v>10.714285714285698</v>
      </c>
      <c r="AN156" s="1126">
        <f t="shared" si="100"/>
        <v>15.463917525773208</v>
      </c>
      <c r="AO156" s="1126">
        <f t="shared" si="101"/>
        <v>12.790697674418606</v>
      </c>
      <c r="AP156" s="1126">
        <f t="shared" si="102"/>
        <v>26.470588235294112</v>
      </c>
      <c r="AQ156" s="1126">
        <f t="shared" si="103"/>
        <v>11.475409836065587</v>
      </c>
      <c r="AR156" s="1126">
        <f t="shared" si="104"/>
        <v>7.0175438596491224</v>
      </c>
      <c r="AS156" s="1126">
        <f t="shared" si="105"/>
        <v>9.6153846153846025</v>
      </c>
      <c r="AT156" s="1126">
        <f t="shared" si="106"/>
        <v>10.638297872340431</v>
      </c>
      <c r="AU156" s="1127">
        <f t="shared" si="107"/>
        <v>6.2136580974632292</v>
      </c>
      <c r="AV156" s="1128">
        <f t="shared" si="108"/>
        <v>8.3003398537213222</v>
      </c>
    </row>
    <row r="157" spans="1:48" ht="11.25" customHeight="1" x14ac:dyDescent="0.2">
      <c r="A157" s="886" t="s">
        <v>3811</v>
      </c>
      <c r="B157" s="884" t="s">
        <v>3812</v>
      </c>
      <c r="C157" s="627">
        <v>1.36</v>
      </c>
      <c r="D157" s="493">
        <v>0.98</v>
      </c>
      <c r="E157" s="493">
        <v>0.64</v>
      </c>
      <c r="F157" s="627">
        <v>0.46</v>
      </c>
      <c r="G157" s="533">
        <v>0.4</v>
      </c>
      <c r="H157" s="627">
        <v>0.1</v>
      </c>
      <c r="I157" s="533">
        <v>0</v>
      </c>
      <c r="J157" s="956"/>
      <c r="K157" s="496">
        <v>0</v>
      </c>
      <c r="L157" s="631">
        <v>0</v>
      </c>
      <c r="M157" s="956"/>
      <c r="N157" s="497">
        <v>0</v>
      </c>
      <c r="O157" s="629">
        <v>0</v>
      </c>
      <c r="P157" s="629">
        <v>0</v>
      </c>
      <c r="Q157" s="629">
        <v>0</v>
      </c>
      <c r="R157" s="629">
        <v>0</v>
      </c>
      <c r="S157" s="629">
        <v>0</v>
      </c>
      <c r="T157" s="629">
        <v>0</v>
      </c>
      <c r="U157" s="629">
        <v>0</v>
      </c>
      <c r="V157" s="629">
        <v>0</v>
      </c>
      <c r="W157" s="629">
        <v>0</v>
      </c>
      <c r="X157" s="629">
        <v>0</v>
      </c>
      <c r="Y157" s="629">
        <v>0</v>
      </c>
      <c r="Z157" s="630">
        <f t="shared" si="86"/>
        <v>3.94</v>
      </c>
      <c r="AA157" s="1125">
        <f t="shared" si="87"/>
        <v>38.775510204081655</v>
      </c>
      <c r="AB157" s="1125">
        <f t="shared" si="88"/>
        <v>53.125</v>
      </c>
      <c r="AC157" s="1126">
        <f t="shared" si="89"/>
        <v>39.130434782608688</v>
      </c>
      <c r="AD157" s="1126">
        <f t="shared" si="90"/>
        <v>14.999999999999991</v>
      </c>
      <c r="AE157" s="1126">
        <f t="shared" si="91"/>
        <v>300</v>
      </c>
      <c r="AF157" s="1126" t="str">
        <f t="shared" si="92"/>
        <v>n/a</v>
      </c>
      <c r="AG157" s="1126" t="str">
        <f t="shared" si="93"/>
        <v>n/a</v>
      </c>
      <c r="AH157" s="1126" t="str">
        <f t="shared" si="94"/>
        <v>n/a</v>
      </c>
      <c r="AI157" s="1126" t="str">
        <f t="shared" si="95"/>
        <v>n/a</v>
      </c>
      <c r="AJ157" s="1126" t="str">
        <f t="shared" si="96"/>
        <v>n/a</v>
      </c>
      <c r="AK157" s="1126" t="str">
        <f t="shared" si="97"/>
        <v>n/a</v>
      </c>
      <c r="AL157" s="1126" t="str">
        <f t="shared" si="98"/>
        <v>n/a</v>
      </c>
      <c r="AM157" s="1126" t="str">
        <f t="shared" si="99"/>
        <v>n/a</v>
      </c>
      <c r="AN157" s="1126" t="str">
        <f t="shared" si="100"/>
        <v>n/a</v>
      </c>
      <c r="AO157" s="1126" t="str">
        <f t="shared" si="101"/>
        <v>n/a</v>
      </c>
      <c r="AP157" s="1126" t="str">
        <f t="shared" si="102"/>
        <v>n/a</v>
      </c>
      <c r="AQ157" s="1126" t="str">
        <f t="shared" si="103"/>
        <v>n/a</v>
      </c>
      <c r="AR157" s="1126" t="str">
        <f t="shared" si="104"/>
        <v>n/a</v>
      </c>
      <c r="AS157" s="1126" t="str">
        <f t="shared" si="105"/>
        <v>n/a</v>
      </c>
      <c r="AT157" s="1126" t="str">
        <f t="shared" si="106"/>
        <v>n/a</v>
      </c>
      <c r="AU157" s="1127">
        <f t="shared" si="107"/>
        <v>89.20618899733806</v>
      </c>
      <c r="AV157" s="1128">
        <f t="shared" si="108"/>
        <v>118.63102035905158</v>
      </c>
    </row>
    <row r="158" spans="1:48" ht="11.25" customHeight="1" x14ac:dyDescent="0.2">
      <c r="A158" s="498" t="s">
        <v>531</v>
      </c>
      <c r="B158" s="869" t="s">
        <v>532</v>
      </c>
      <c r="C158" s="627">
        <v>2.8</v>
      </c>
      <c r="D158" s="493">
        <v>2.58</v>
      </c>
      <c r="E158" s="493">
        <v>2.25</v>
      </c>
      <c r="F158" s="484">
        <v>2.15</v>
      </c>
      <c r="G158" s="484">
        <v>2.1</v>
      </c>
      <c r="H158" s="484">
        <v>2.0299999999999998</v>
      </c>
      <c r="I158" s="484">
        <v>1.98</v>
      </c>
      <c r="J158" s="1032"/>
      <c r="K158" s="484">
        <v>1.9</v>
      </c>
      <c r="L158" s="482">
        <v>1.83</v>
      </c>
      <c r="M158" s="1032"/>
      <c r="N158" s="487">
        <v>1.78</v>
      </c>
      <c r="O158" s="489">
        <v>1.71</v>
      </c>
      <c r="P158" s="489">
        <v>1.66</v>
      </c>
      <c r="Q158" s="489">
        <v>1.54</v>
      </c>
      <c r="R158" s="489">
        <v>1.32</v>
      </c>
      <c r="S158" s="489">
        <v>1.165</v>
      </c>
      <c r="T158" s="489">
        <v>1.0349999999999999</v>
      </c>
      <c r="U158" s="489">
        <v>0.94</v>
      </c>
      <c r="V158" s="489">
        <v>0.875</v>
      </c>
      <c r="W158" s="489">
        <v>0.84</v>
      </c>
      <c r="X158" s="489">
        <v>0.76</v>
      </c>
      <c r="Y158" s="489">
        <v>0.67500000000000004</v>
      </c>
      <c r="Z158" s="630">
        <f t="shared" si="86"/>
        <v>33.919999999999995</v>
      </c>
      <c r="AA158" s="1125">
        <f t="shared" si="87"/>
        <v>8.5271317829457303</v>
      </c>
      <c r="AB158" s="1125">
        <f t="shared" si="88"/>
        <v>14.666666666666671</v>
      </c>
      <c r="AC158" s="1126">
        <f t="shared" si="89"/>
        <v>4.6511627906976827</v>
      </c>
      <c r="AD158" s="1126">
        <f t="shared" si="90"/>
        <v>2.3809523809523725</v>
      </c>
      <c r="AE158" s="1126">
        <f t="shared" si="91"/>
        <v>3.4482758620689724</v>
      </c>
      <c r="AF158" s="1126">
        <f t="shared" si="92"/>
        <v>2.5252525252525082</v>
      </c>
      <c r="AG158" s="1126">
        <f t="shared" si="93"/>
        <v>4.2105263157894868</v>
      </c>
      <c r="AH158" s="1126">
        <f t="shared" si="94"/>
        <v>3.82513661202184</v>
      </c>
      <c r="AI158" s="1126">
        <f t="shared" si="95"/>
        <v>2.8089887640449396</v>
      </c>
      <c r="AJ158" s="1126">
        <f t="shared" si="96"/>
        <v>4.0935672514619936</v>
      </c>
      <c r="AK158" s="1126">
        <f t="shared" si="97"/>
        <v>3.0120481927710774</v>
      </c>
      <c r="AL158" s="1126">
        <f t="shared" si="98"/>
        <v>7.7922077922077948</v>
      </c>
      <c r="AM158" s="1126">
        <f t="shared" si="99"/>
        <v>16.666666666666675</v>
      </c>
      <c r="AN158" s="1126">
        <f t="shared" si="100"/>
        <v>13.30472103004292</v>
      </c>
      <c r="AO158" s="1126">
        <f t="shared" si="101"/>
        <v>12.560386473429963</v>
      </c>
      <c r="AP158" s="1126">
        <f t="shared" si="102"/>
        <v>10.106382978723394</v>
      </c>
      <c r="AQ158" s="1126">
        <f t="shared" si="103"/>
        <v>7.4285714285714288</v>
      </c>
      <c r="AR158" s="1126">
        <f t="shared" si="104"/>
        <v>4.1666666666666741</v>
      </c>
      <c r="AS158" s="1126">
        <f t="shared" si="105"/>
        <v>10.526315789473673</v>
      </c>
      <c r="AT158" s="1126">
        <f t="shared" si="106"/>
        <v>12.592592592592577</v>
      </c>
      <c r="AU158" s="1127">
        <f t="shared" si="107"/>
        <v>7.4647110281524194</v>
      </c>
      <c r="AV158" s="1128">
        <f t="shared" si="108"/>
        <v>4.6018911447377349</v>
      </c>
    </row>
    <row r="159" spans="1:48" ht="11.25" customHeight="1" x14ac:dyDescent="0.2">
      <c r="A159" s="856" t="s">
        <v>4571</v>
      </c>
      <c r="B159" s="884" t="s">
        <v>4536</v>
      </c>
      <c r="C159" s="493">
        <v>0.20500000000000002</v>
      </c>
      <c r="D159" s="493">
        <v>0.185</v>
      </c>
      <c r="E159" s="514">
        <v>0.16750000000000001</v>
      </c>
      <c r="F159" s="493">
        <v>0.14749999999999999</v>
      </c>
      <c r="G159" s="493">
        <v>0.105</v>
      </c>
      <c r="H159" s="516">
        <v>0</v>
      </c>
      <c r="I159" s="516">
        <v>0</v>
      </c>
      <c r="J159" s="493"/>
      <c r="K159" s="493">
        <v>0.1075</v>
      </c>
      <c r="L159" s="632">
        <v>9.0000000000000011E-2</v>
      </c>
      <c r="M159" s="493"/>
      <c r="N159" s="513">
        <v>6.25E-2</v>
      </c>
      <c r="O159" s="534">
        <v>7.5000000000000011E-2</v>
      </c>
      <c r="P159" s="633">
        <v>0.11750000000000001</v>
      </c>
      <c r="Q159" s="633">
        <v>8.5000000000000006E-2</v>
      </c>
      <c r="R159" s="633">
        <v>8.2500000000000004E-2</v>
      </c>
      <c r="S159" s="633">
        <v>0.08</v>
      </c>
      <c r="T159" s="633">
        <v>7.0000000000000007E-2</v>
      </c>
      <c r="U159" s="633">
        <v>4.4999999999999998E-2</v>
      </c>
      <c r="V159" s="534">
        <v>0</v>
      </c>
      <c r="W159" s="534">
        <v>0</v>
      </c>
      <c r="X159" s="534">
        <v>0</v>
      </c>
      <c r="Y159" s="534">
        <v>0</v>
      </c>
      <c r="Z159" s="630">
        <f t="shared" si="86"/>
        <v>1.625</v>
      </c>
      <c r="AA159" s="1125">
        <f t="shared" si="87"/>
        <v>10.810810810810811</v>
      </c>
      <c r="AB159" s="1125">
        <f t="shared" si="88"/>
        <v>10.447761194029837</v>
      </c>
      <c r="AC159" s="1126">
        <f t="shared" si="89"/>
        <v>13.559322033898313</v>
      </c>
      <c r="AD159" s="1126">
        <f t="shared" si="90"/>
        <v>40.476190476190467</v>
      </c>
      <c r="AE159" s="1126" t="str">
        <f t="shared" si="91"/>
        <v>n/a</v>
      </c>
      <c r="AF159" s="1126" t="str">
        <f t="shared" si="92"/>
        <v>n/a</v>
      </c>
      <c r="AG159" s="1126">
        <f t="shared" si="93"/>
        <v>-100</v>
      </c>
      <c r="AH159" s="1126">
        <f t="shared" si="94"/>
        <v>19.444444444444422</v>
      </c>
      <c r="AI159" s="1126">
        <f t="shared" si="95"/>
        <v>44.000000000000014</v>
      </c>
      <c r="AJ159" s="1126">
        <f t="shared" si="96"/>
        <v>-16.666666666666675</v>
      </c>
      <c r="AK159" s="1126">
        <f t="shared" si="97"/>
        <v>-36.170212765957444</v>
      </c>
      <c r="AL159" s="1126">
        <f t="shared" si="98"/>
        <v>38.235294117647058</v>
      </c>
      <c r="AM159" s="1126">
        <f t="shared" si="99"/>
        <v>3.0303030303030276</v>
      </c>
      <c r="AN159" s="1126">
        <f t="shared" si="100"/>
        <v>3.125</v>
      </c>
      <c r="AO159" s="1126">
        <f t="shared" si="101"/>
        <v>14.285714285714279</v>
      </c>
      <c r="AP159" s="1126">
        <f t="shared" si="102"/>
        <v>55.555555555555578</v>
      </c>
      <c r="AQ159" s="1126" t="str">
        <f t="shared" si="103"/>
        <v>n/a</v>
      </c>
      <c r="AR159" s="1126" t="str">
        <f t="shared" si="104"/>
        <v>n/a</v>
      </c>
      <c r="AS159" s="1126" t="str">
        <f t="shared" si="105"/>
        <v>n/a</v>
      </c>
      <c r="AT159" s="1126" t="str">
        <f t="shared" si="106"/>
        <v>n/a</v>
      </c>
      <c r="AU159" s="1127">
        <f t="shared" si="107"/>
        <v>7.1523940368549779</v>
      </c>
      <c r="AV159" s="1128">
        <f t="shared" si="108"/>
        <v>39.226706110803676</v>
      </c>
    </row>
    <row r="160" spans="1:48" ht="11.25" customHeight="1" x14ac:dyDescent="0.2">
      <c r="A160" s="886" t="s">
        <v>1069</v>
      </c>
      <c r="B160" s="884" t="s">
        <v>1070</v>
      </c>
      <c r="C160" s="627">
        <v>2.16</v>
      </c>
      <c r="D160" s="493">
        <v>1.91</v>
      </c>
      <c r="E160" s="493">
        <v>1.75</v>
      </c>
      <c r="F160" s="627">
        <v>1.71</v>
      </c>
      <c r="G160" s="627">
        <v>1.66</v>
      </c>
      <c r="H160" s="627">
        <v>1.57</v>
      </c>
      <c r="I160" s="627">
        <v>1.46</v>
      </c>
      <c r="J160" s="956"/>
      <c r="K160" s="627">
        <v>1.4</v>
      </c>
      <c r="L160" s="631">
        <v>1.36</v>
      </c>
      <c r="M160" s="956"/>
      <c r="N160" s="497">
        <v>1.36</v>
      </c>
      <c r="O160" s="633">
        <v>1.36</v>
      </c>
      <c r="P160" s="633">
        <v>1.33</v>
      </c>
      <c r="Q160" s="633">
        <v>1.21</v>
      </c>
      <c r="R160" s="633">
        <v>1.0900000000000001</v>
      </c>
      <c r="S160" s="633">
        <v>0.97</v>
      </c>
      <c r="T160" s="633">
        <v>0.86</v>
      </c>
      <c r="U160" s="633">
        <v>0.75</v>
      </c>
      <c r="V160" s="633">
        <v>0.3</v>
      </c>
      <c r="W160" s="629">
        <v>0</v>
      </c>
      <c r="X160" s="629">
        <v>0.44</v>
      </c>
      <c r="Y160" s="633">
        <v>0.8</v>
      </c>
      <c r="Z160" s="630">
        <f t="shared" si="86"/>
        <v>25.450000000000003</v>
      </c>
      <c r="AA160" s="1125">
        <f t="shared" si="87"/>
        <v>13.089005235602102</v>
      </c>
      <c r="AB160" s="1125">
        <f t="shared" si="88"/>
        <v>9.1428571428571423</v>
      </c>
      <c r="AC160" s="1126">
        <f t="shared" si="89"/>
        <v>2.3391812865497075</v>
      </c>
      <c r="AD160" s="1126">
        <f t="shared" si="90"/>
        <v>3.0120481927710774</v>
      </c>
      <c r="AE160" s="1126">
        <f t="shared" si="91"/>
        <v>5.7324840764331197</v>
      </c>
      <c r="AF160" s="1126">
        <f t="shared" si="92"/>
        <v>7.5342465753424737</v>
      </c>
      <c r="AG160" s="1126">
        <f t="shared" si="93"/>
        <v>4.2857142857142927</v>
      </c>
      <c r="AH160" s="1126">
        <f t="shared" si="94"/>
        <v>2.9411764705882248</v>
      </c>
      <c r="AI160" s="1126">
        <f t="shared" si="95"/>
        <v>0</v>
      </c>
      <c r="AJ160" s="1126">
        <f t="shared" si="96"/>
        <v>0</v>
      </c>
      <c r="AK160" s="1126">
        <f t="shared" si="97"/>
        <v>2.2556390977443552</v>
      </c>
      <c r="AL160" s="1126">
        <f t="shared" si="98"/>
        <v>9.9173553719008378</v>
      </c>
      <c r="AM160" s="1126">
        <f t="shared" si="99"/>
        <v>11.009174311926584</v>
      </c>
      <c r="AN160" s="1126">
        <f t="shared" si="100"/>
        <v>12.371134020618557</v>
      </c>
      <c r="AO160" s="1126">
        <f t="shared" si="101"/>
        <v>12.790697674418606</v>
      </c>
      <c r="AP160" s="1126">
        <f t="shared" si="102"/>
        <v>14.666666666666671</v>
      </c>
      <c r="AQ160" s="1126">
        <f t="shared" si="103"/>
        <v>150</v>
      </c>
      <c r="AR160" s="1126" t="str">
        <f t="shared" si="104"/>
        <v>n/a</v>
      </c>
      <c r="AS160" s="1126">
        <f t="shared" si="105"/>
        <v>-100</v>
      </c>
      <c r="AT160" s="1126">
        <f t="shared" si="106"/>
        <v>-45.000000000000007</v>
      </c>
      <c r="AU160" s="1127">
        <f t="shared" si="107"/>
        <v>6.1098621267965125</v>
      </c>
      <c r="AV160" s="1128">
        <f t="shared" si="108"/>
        <v>44.069532244045128</v>
      </c>
    </row>
    <row r="161" spans="1:48" ht="11.25" customHeight="1" x14ac:dyDescent="0.2">
      <c r="A161" s="481" t="s">
        <v>4055</v>
      </c>
      <c r="B161" s="884" t="s">
        <v>4056</v>
      </c>
      <c r="C161" s="627">
        <v>1.645</v>
      </c>
      <c r="D161" s="493">
        <v>1.605</v>
      </c>
      <c r="E161" s="493">
        <v>1.5649999999999999</v>
      </c>
      <c r="F161" s="627">
        <v>1.5249999999999999</v>
      </c>
      <c r="G161" s="627">
        <v>0.51700000000000002</v>
      </c>
      <c r="H161" s="533">
        <v>0</v>
      </c>
      <c r="I161" s="533">
        <v>0</v>
      </c>
      <c r="J161" s="956"/>
      <c r="K161" s="496">
        <v>0</v>
      </c>
      <c r="L161" s="631">
        <v>0</v>
      </c>
      <c r="M161" s="956"/>
      <c r="N161" s="497">
        <v>0</v>
      </c>
      <c r="O161" s="629">
        <v>0</v>
      </c>
      <c r="P161" s="629">
        <v>0</v>
      </c>
      <c r="Q161" s="629">
        <v>0</v>
      </c>
      <c r="R161" s="629">
        <v>0</v>
      </c>
      <c r="S161" s="629">
        <v>0</v>
      </c>
      <c r="T161" s="629">
        <v>0</v>
      </c>
      <c r="U161" s="629">
        <v>0</v>
      </c>
      <c r="V161" s="629">
        <v>0</v>
      </c>
      <c r="W161" s="629">
        <v>0</v>
      </c>
      <c r="X161" s="629">
        <v>0</v>
      </c>
      <c r="Y161" s="629">
        <v>0</v>
      </c>
      <c r="Z161" s="630">
        <f t="shared" si="86"/>
        <v>6.8570000000000002</v>
      </c>
      <c r="AA161" s="1125">
        <f t="shared" si="87"/>
        <v>2.4922118380062308</v>
      </c>
      <c r="AB161" s="1125">
        <f t="shared" si="88"/>
        <v>2.5559105431310014</v>
      </c>
      <c r="AC161" s="1126">
        <f t="shared" si="89"/>
        <v>2.6229508196721429</v>
      </c>
      <c r="AD161" s="1126">
        <f t="shared" si="90"/>
        <v>194.97098646034812</v>
      </c>
      <c r="AE161" s="1126" t="str">
        <f t="shared" si="91"/>
        <v>n/a</v>
      </c>
      <c r="AF161" s="1126" t="str">
        <f t="shared" si="92"/>
        <v>n/a</v>
      </c>
      <c r="AG161" s="1126" t="str">
        <f t="shared" si="93"/>
        <v>n/a</v>
      </c>
      <c r="AH161" s="1126" t="str">
        <f t="shared" si="94"/>
        <v>n/a</v>
      </c>
      <c r="AI161" s="1126" t="str">
        <f t="shared" si="95"/>
        <v>n/a</v>
      </c>
      <c r="AJ161" s="1126" t="str">
        <f t="shared" si="96"/>
        <v>n/a</v>
      </c>
      <c r="AK161" s="1126" t="str">
        <f t="shared" si="97"/>
        <v>n/a</v>
      </c>
      <c r="AL161" s="1126" t="str">
        <f t="shared" si="98"/>
        <v>n/a</v>
      </c>
      <c r="AM161" s="1126" t="str">
        <f t="shared" si="99"/>
        <v>n/a</v>
      </c>
      <c r="AN161" s="1126" t="str">
        <f t="shared" si="100"/>
        <v>n/a</v>
      </c>
      <c r="AO161" s="1126" t="str">
        <f t="shared" si="101"/>
        <v>n/a</v>
      </c>
      <c r="AP161" s="1126" t="str">
        <f t="shared" si="102"/>
        <v>n/a</v>
      </c>
      <c r="AQ161" s="1126" t="str">
        <f t="shared" si="103"/>
        <v>n/a</v>
      </c>
      <c r="AR161" s="1126" t="str">
        <f t="shared" si="104"/>
        <v>n/a</v>
      </c>
      <c r="AS161" s="1126" t="str">
        <f t="shared" si="105"/>
        <v>n/a</v>
      </c>
      <c r="AT161" s="1126" t="str">
        <f t="shared" si="106"/>
        <v>n/a</v>
      </c>
      <c r="AU161" s="1127">
        <f t="shared" si="107"/>
        <v>50.660514915289376</v>
      </c>
      <c r="AV161" s="1128">
        <f t="shared" si="108"/>
        <v>96.206995838737598</v>
      </c>
    </row>
    <row r="162" spans="1:48" ht="11.25" customHeight="1" x14ac:dyDescent="0.2">
      <c r="A162" s="494" t="s">
        <v>509</v>
      </c>
      <c r="B162" s="884" t="s">
        <v>510</v>
      </c>
      <c r="C162" s="627">
        <v>0.91</v>
      </c>
      <c r="D162" s="493">
        <v>0.872</v>
      </c>
      <c r="E162" s="493">
        <v>0.76</v>
      </c>
      <c r="F162" s="627">
        <v>0.71</v>
      </c>
      <c r="G162" s="627">
        <v>0.67</v>
      </c>
      <c r="H162" s="627">
        <v>0.62</v>
      </c>
      <c r="I162" s="627">
        <v>0.56000000000000005</v>
      </c>
      <c r="J162" s="956"/>
      <c r="K162" s="627">
        <v>0.48</v>
      </c>
      <c r="L162" s="492">
        <v>0.34</v>
      </c>
      <c r="M162" s="956"/>
      <c r="N162" s="632">
        <v>0.155</v>
      </c>
      <c r="O162" s="633">
        <v>0.115</v>
      </c>
      <c r="P162" s="633">
        <v>8.5000000000000006E-2</v>
      </c>
      <c r="Q162" s="633">
        <v>7.4999999999999997E-2</v>
      </c>
      <c r="R162" s="633">
        <v>6.5000000000000002E-2</v>
      </c>
      <c r="S162" s="629">
        <v>0.06</v>
      </c>
      <c r="T162" s="633">
        <v>5.6667500000000003E-2</v>
      </c>
      <c r="U162" s="633">
        <v>5.1667499999999998E-2</v>
      </c>
      <c r="V162" s="629">
        <v>0.05</v>
      </c>
      <c r="W162" s="633">
        <v>4.7500000000000001E-2</v>
      </c>
      <c r="X162" s="633">
        <v>4.6667500000000001E-2</v>
      </c>
      <c r="Y162" s="633">
        <v>4.1667500000000003E-2</v>
      </c>
      <c r="Z162" s="630">
        <f t="shared" si="86"/>
        <v>6.7711700000000006</v>
      </c>
      <c r="AA162" s="1125">
        <f t="shared" si="87"/>
        <v>4.3577981651376163</v>
      </c>
      <c r="AB162" s="1125">
        <f t="shared" si="88"/>
        <v>14.736842105263159</v>
      </c>
      <c r="AC162" s="1126">
        <f t="shared" si="89"/>
        <v>7.0422535211267734</v>
      </c>
      <c r="AD162" s="1126">
        <f t="shared" si="90"/>
        <v>5.9701492537313383</v>
      </c>
      <c r="AE162" s="1126">
        <f t="shared" si="91"/>
        <v>8.064516129032274</v>
      </c>
      <c r="AF162" s="1126">
        <f t="shared" si="92"/>
        <v>10.714285714285698</v>
      </c>
      <c r="AG162" s="1126">
        <f t="shared" si="93"/>
        <v>16.666666666666675</v>
      </c>
      <c r="AH162" s="1126">
        <f t="shared" si="94"/>
        <v>41.176470588235283</v>
      </c>
      <c r="AI162" s="1126">
        <f t="shared" si="95"/>
        <v>119.35483870967745</v>
      </c>
      <c r="AJ162" s="1126">
        <f t="shared" si="96"/>
        <v>34.782608695652172</v>
      </c>
      <c r="AK162" s="1126">
        <f t="shared" si="97"/>
        <v>35.294117647058812</v>
      </c>
      <c r="AL162" s="1126">
        <f t="shared" si="98"/>
        <v>13.333333333333353</v>
      </c>
      <c r="AM162" s="1126">
        <f t="shared" si="99"/>
        <v>15.384615384615374</v>
      </c>
      <c r="AN162" s="1126">
        <f t="shared" si="100"/>
        <v>8.3333333333333481</v>
      </c>
      <c r="AO162" s="1126">
        <f t="shared" si="101"/>
        <v>5.8807958706489583</v>
      </c>
      <c r="AP162" s="1126">
        <f t="shared" si="102"/>
        <v>9.677263269947268</v>
      </c>
      <c r="AQ162" s="1126">
        <f t="shared" si="103"/>
        <v>3.3349999999999991</v>
      </c>
      <c r="AR162" s="1126">
        <f t="shared" si="104"/>
        <v>5.2631578947368363</v>
      </c>
      <c r="AS162" s="1126">
        <f t="shared" si="105"/>
        <v>1.7838967161300623</v>
      </c>
      <c r="AT162" s="1126">
        <f t="shared" si="106"/>
        <v>11.999760004799898</v>
      </c>
      <c r="AU162" s="1127">
        <f t="shared" si="107"/>
        <v>18.657585150170618</v>
      </c>
      <c r="AV162" s="1128">
        <f t="shared" si="108"/>
        <v>26.169112592062685</v>
      </c>
    </row>
    <row r="163" spans="1:48" ht="11.25" customHeight="1" x14ac:dyDescent="0.2">
      <c r="A163" s="886" t="s">
        <v>1063</v>
      </c>
      <c r="B163" s="884" t="s">
        <v>1064</v>
      </c>
      <c r="C163" s="627">
        <v>0.58099999999999996</v>
      </c>
      <c r="D163" s="493">
        <v>0.54333333333333333</v>
      </c>
      <c r="E163" s="493">
        <v>0.50666666666666671</v>
      </c>
      <c r="F163" s="627">
        <v>0.44</v>
      </c>
      <c r="G163" s="627">
        <v>0.3833333333333333</v>
      </c>
      <c r="H163" s="627">
        <v>0.33333333333333331</v>
      </c>
      <c r="I163" s="627">
        <v>0.28999999999999998</v>
      </c>
      <c r="J163" s="956" t="s">
        <v>90</v>
      </c>
      <c r="K163" s="627">
        <v>0.24</v>
      </c>
      <c r="L163" s="492">
        <v>0.19999999999999998</v>
      </c>
      <c r="M163" s="956"/>
      <c r="N163" s="497">
        <v>0.16666666666666666</v>
      </c>
      <c r="O163" s="629">
        <v>0.16666666666666666</v>
      </c>
      <c r="P163" s="629">
        <v>0.16666666666666666</v>
      </c>
      <c r="Q163" s="629">
        <v>0.16666666666666666</v>
      </c>
      <c r="R163" s="629">
        <v>0.16666666666666666</v>
      </c>
      <c r="S163" s="629">
        <v>0.16666666666666666</v>
      </c>
      <c r="T163" s="629">
        <v>0.16666666666666666</v>
      </c>
      <c r="U163" s="629">
        <v>0.16666666666666666</v>
      </c>
      <c r="V163" s="629">
        <v>0.16666666666666666</v>
      </c>
      <c r="W163" s="629">
        <v>0.16666666666666666</v>
      </c>
      <c r="X163" s="629">
        <v>0.16666666666666666</v>
      </c>
      <c r="Y163" s="629">
        <v>0.16666666666666666</v>
      </c>
      <c r="Z163" s="630">
        <f t="shared" si="86"/>
        <v>5.5176666666666696</v>
      </c>
      <c r="AA163" s="1125">
        <f t="shared" si="87"/>
        <v>6.9325153374232951</v>
      </c>
      <c r="AB163" s="1125">
        <f t="shared" si="88"/>
        <v>7.2368421052631415</v>
      </c>
      <c r="AC163" s="1126">
        <f t="shared" si="89"/>
        <v>15.151515151515159</v>
      </c>
      <c r="AD163" s="1126">
        <f t="shared" si="90"/>
        <v>14.782608695652177</v>
      </c>
      <c r="AE163" s="1126">
        <f t="shared" si="91"/>
        <v>14.999999999999991</v>
      </c>
      <c r="AF163" s="1126">
        <f t="shared" si="92"/>
        <v>14.942528735632177</v>
      </c>
      <c r="AG163" s="1126">
        <f t="shared" si="93"/>
        <v>20.833333333333325</v>
      </c>
      <c r="AH163" s="1126">
        <f t="shared" si="94"/>
        <v>19.999999999999996</v>
      </c>
      <c r="AI163" s="1126">
        <f t="shared" si="95"/>
        <v>19.999999999999996</v>
      </c>
      <c r="AJ163" s="1126">
        <f t="shared" si="96"/>
        <v>0</v>
      </c>
      <c r="AK163" s="1126">
        <f t="shared" si="97"/>
        <v>0</v>
      </c>
      <c r="AL163" s="1126">
        <f t="shared" si="98"/>
        <v>0</v>
      </c>
      <c r="AM163" s="1126">
        <f t="shared" si="99"/>
        <v>0</v>
      </c>
      <c r="AN163" s="1126">
        <f t="shared" si="100"/>
        <v>0</v>
      </c>
      <c r="AO163" s="1126">
        <f t="shared" si="101"/>
        <v>0</v>
      </c>
      <c r="AP163" s="1126">
        <f t="shared" si="102"/>
        <v>0</v>
      </c>
      <c r="AQ163" s="1126">
        <f t="shared" si="103"/>
        <v>0</v>
      </c>
      <c r="AR163" s="1126">
        <f t="shared" si="104"/>
        <v>0</v>
      </c>
      <c r="AS163" s="1126">
        <f t="shared" si="105"/>
        <v>0</v>
      </c>
      <c r="AT163" s="1126">
        <f t="shared" si="106"/>
        <v>0</v>
      </c>
      <c r="AU163" s="1127">
        <f t="shared" si="107"/>
        <v>6.743967167940963</v>
      </c>
      <c r="AV163" s="1128">
        <f t="shared" si="108"/>
        <v>8.3389090014131657</v>
      </c>
    </row>
    <row r="164" spans="1:48" ht="11.25" customHeight="1" x14ac:dyDescent="0.2">
      <c r="A164" s="512" t="s">
        <v>1057</v>
      </c>
      <c r="B164" s="501" t="s">
        <v>1058</v>
      </c>
      <c r="C164" s="627">
        <v>1.24</v>
      </c>
      <c r="D164" s="493">
        <v>1.1599999999999999</v>
      </c>
      <c r="E164" s="511">
        <v>1.08</v>
      </c>
      <c r="F164" s="507">
        <v>1</v>
      </c>
      <c r="G164" s="507">
        <v>0.92</v>
      </c>
      <c r="H164" s="507">
        <v>0.84</v>
      </c>
      <c r="I164" s="507">
        <v>0.76</v>
      </c>
      <c r="J164" s="1053"/>
      <c r="K164" s="507">
        <v>0.68</v>
      </c>
      <c r="L164" s="503">
        <v>0.6</v>
      </c>
      <c r="M164" s="1053"/>
      <c r="N164" s="504">
        <v>0.52</v>
      </c>
      <c r="O164" s="509">
        <v>0.36</v>
      </c>
      <c r="P164" s="510">
        <v>0.24</v>
      </c>
      <c r="Q164" s="510">
        <v>0.24</v>
      </c>
      <c r="R164" s="510">
        <v>0.24</v>
      </c>
      <c r="S164" s="510">
        <v>0.24</v>
      </c>
      <c r="T164" s="510">
        <v>0.24</v>
      </c>
      <c r="U164" s="510">
        <v>0.24</v>
      </c>
      <c r="V164" s="509">
        <v>0.22500000000000001</v>
      </c>
      <c r="W164" s="509">
        <v>0.22</v>
      </c>
      <c r="X164" s="510">
        <v>0.2</v>
      </c>
      <c r="Y164" s="509">
        <v>1.06</v>
      </c>
      <c r="Z164" s="630">
        <f t="shared" si="86"/>
        <v>12.305</v>
      </c>
      <c r="AA164" s="1125">
        <f t="shared" si="87"/>
        <v>6.8965517241379448</v>
      </c>
      <c r="AB164" s="1125">
        <f t="shared" si="88"/>
        <v>7.4074074074073959</v>
      </c>
      <c r="AC164" s="1126">
        <f t="shared" si="89"/>
        <v>8.0000000000000071</v>
      </c>
      <c r="AD164" s="1126">
        <f t="shared" si="90"/>
        <v>8.6956521739130377</v>
      </c>
      <c r="AE164" s="1126">
        <f t="shared" si="91"/>
        <v>9.5238095238095344</v>
      </c>
      <c r="AF164" s="1126">
        <f t="shared" si="92"/>
        <v>10.526315789473673</v>
      </c>
      <c r="AG164" s="1126">
        <f t="shared" si="93"/>
        <v>11.764705882352944</v>
      </c>
      <c r="AH164" s="1126">
        <f t="shared" si="94"/>
        <v>13.333333333333353</v>
      </c>
      <c r="AI164" s="1126">
        <f t="shared" si="95"/>
        <v>15.384615384615374</v>
      </c>
      <c r="AJ164" s="1126">
        <f t="shared" si="96"/>
        <v>44.444444444444464</v>
      </c>
      <c r="AK164" s="1126">
        <f t="shared" si="97"/>
        <v>50</v>
      </c>
      <c r="AL164" s="1126">
        <f t="shared" si="98"/>
        <v>0</v>
      </c>
      <c r="AM164" s="1126">
        <f t="shared" si="99"/>
        <v>0</v>
      </c>
      <c r="AN164" s="1126">
        <f t="shared" si="100"/>
        <v>0</v>
      </c>
      <c r="AO164" s="1126">
        <f t="shared" si="101"/>
        <v>0</v>
      </c>
      <c r="AP164" s="1126">
        <f t="shared" si="102"/>
        <v>0</v>
      </c>
      <c r="AQ164" s="1126">
        <f t="shared" si="103"/>
        <v>6.6666666666666652</v>
      </c>
      <c r="AR164" s="1126">
        <f t="shared" si="104"/>
        <v>2.2727272727272707</v>
      </c>
      <c r="AS164" s="1126">
        <f t="shared" si="105"/>
        <v>9.9999999999999858</v>
      </c>
      <c r="AT164" s="1126">
        <f t="shared" si="106"/>
        <v>-81.132075471698116</v>
      </c>
      <c r="AU164" s="1127">
        <f t="shared" si="107"/>
        <v>6.1892077065591753</v>
      </c>
      <c r="AV164" s="1128">
        <f t="shared" si="108"/>
        <v>24.535292976047753</v>
      </c>
    </row>
    <row r="165" spans="1:48" ht="11.25" customHeight="1" x14ac:dyDescent="0.2">
      <c r="A165" s="494" t="s">
        <v>482</v>
      </c>
      <c r="B165" s="884" t="s">
        <v>483</v>
      </c>
      <c r="C165" s="627">
        <v>2.0099999999999998</v>
      </c>
      <c r="D165" s="493">
        <v>1.88</v>
      </c>
      <c r="E165" s="630">
        <v>1.81</v>
      </c>
      <c r="F165" s="627">
        <v>1.74</v>
      </c>
      <c r="G165" s="627">
        <v>1.57</v>
      </c>
      <c r="H165" s="627">
        <v>1.43</v>
      </c>
      <c r="I165" s="496">
        <v>1.4</v>
      </c>
      <c r="J165" s="956"/>
      <c r="K165" s="627">
        <v>1.34</v>
      </c>
      <c r="L165" s="492">
        <v>1.2</v>
      </c>
      <c r="M165" s="956" t="s">
        <v>90</v>
      </c>
      <c r="N165" s="632">
        <v>1.04</v>
      </c>
      <c r="O165" s="633">
        <v>0.96</v>
      </c>
      <c r="P165" s="633">
        <v>0.88</v>
      </c>
      <c r="Q165" s="633">
        <v>0.72</v>
      </c>
      <c r="R165" s="633">
        <v>0.52</v>
      </c>
      <c r="S165" s="633">
        <v>0.3</v>
      </c>
      <c r="T165" s="633">
        <v>0.24</v>
      </c>
      <c r="U165" s="633">
        <v>0.16</v>
      </c>
      <c r="V165" s="633">
        <v>0.12</v>
      </c>
      <c r="W165" s="633">
        <v>0.1</v>
      </c>
      <c r="X165" s="633">
        <v>0.08</v>
      </c>
      <c r="Y165" s="633">
        <v>7.0000000000000007E-2</v>
      </c>
      <c r="Z165" s="630">
        <f t="shared" si="86"/>
        <v>19.569999999999997</v>
      </c>
      <c r="AA165" s="1125">
        <f t="shared" si="87"/>
        <v>6.9148936170212671</v>
      </c>
      <c r="AB165" s="1125">
        <f t="shared" si="88"/>
        <v>3.8674033149171283</v>
      </c>
      <c r="AC165" s="1126">
        <f t="shared" si="89"/>
        <v>4.0229885057471382</v>
      </c>
      <c r="AD165" s="1126">
        <f t="shared" si="90"/>
        <v>10.828025477707005</v>
      </c>
      <c r="AE165" s="1126">
        <f t="shared" si="91"/>
        <v>9.7902097902097918</v>
      </c>
      <c r="AF165" s="1126">
        <f t="shared" si="92"/>
        <v>2.1428571428571352</v>
      </c>
      <c r="AG165" s="1126">
        <f t="shared" si="93"/>
        <v>4.4776119402984982</v>
      </c>
      <c r="AH165" s="1126">
        <f t="shared" si="94"/>
        <v>11.66666666666667</v>
      </c>
      <c r="AI165" s="1126">
        <f t="shared" si="95"/>
        <v>15.384615384615374</v>
      </c>
      <c r="AJ165" s="1126">
        <f t="shared" si="96"/>
        <v>8.3333333333333481</v>
      </c>
      <c r="AK165" s="1126">
        <f t="shared" si="97"/>
        <v>9.0909090909090828</v>
      </c>
      <c r="AL165" s="1126">
        <f t="shared" si="98"/>
        <v>22.222222222222232</v>
      </c>
      <c r="AM165" s="1126">
        <f t="shared" si="99"/>
        <v>38.46153846153846</v>
      </c>
      <c r="AN165" s="1126">
        <f t="shared" si="100"/>
        <v>73.333333333333343</v>
      </c>
      <c r="AO165" s="1126">
        <f t="shared" si="101"/>
        <v>25</v>
      </c>
      <c r="AP165" s="1126">
        <f t="shared" si="102"/>
        <v>50</v>
      </c>
      <c r="AQ165" s="1126">
        <f t="shared" si="103"/>
        <v>33.33333333333335</v>
      </c>
      <c r="AR165" s="1126">
        <f t="shared" si="104"/>
        <v>19.999999999999996</v>
      </c>
      <c r="AS165" s="1126">
        <f t="shared" si="105"/>
        <v>25</v>
      </c>
      <c r="AT165" s="1126">
        <f t="shared" si="106"/>
        <v>14.285714285714279</v>
      </c>
      <c r="AU165" s="1127">
        <f t="shared" si="107"/>
        <v>19.407782795021205</v>
      </c>
      <c r="AV165" s="1128">
        <f t="shared" si="108"/>
        <v>17.953779435325689</v>
      </c>
    </row>
    <row r="166" spans="1:48" ht="11.25" customHeight="1" x14ac:dyDescent="0.2">
      <c r="A166" s="494" t="s">
        <v>1061</v>
      </c>
      <c r="B166" s="884" t="s">
        <v>1062</v>
      </c>
      <c r="C166" s="627">
        <v>0.35</v>
      </c>
      <c r="D166" s="493">
        <v>0.34</v>
      </c>
      <c r="E166" s="630">
        <v>0.33</v>
      </c>
      <c r="F166" s="627">
        <v>0.32</v>
      </c>
      <c r="G166" s="627">
        <v>0.3075</v>
      </c>
      <c r="H166" s="496">
        <v>0.3</v>
      </c>
      <c r="I166" s="627">
        <v>0.24</v>
      </c>
      <c r="J166" s="956"/>
      <c r="K166" s="627">
        <v>0.21</v>
      </c>
      <c r="L166" s="492">
        <v>0.2</v>
      </c>
      <c r="M166" s="956"/>
      <c r="N166" s="632">
        <v>0.16</v>
      </c>
      <c r="O166" s="629">
        <v>0</v>
      </c>
      <c r="P166" s="629">
        <v>0</v>
      </c>
      <c r="Q166" s="629">
        <v>0</v>
      </c>
      <c r="R166" s="629">
        <v>0</v>
      </c>
      <c r="S166" s="629">
        <v>0</v>
      </c>
      <c r="T166" s="629">
        <v>0</v>
      </c>
      <c r="U166" s="629">
        <v>0</v>
      </c>
      <c r="V166" s="629">
        <v>0</v>
      </c>
      <c r="W166" s="629">
        <v>0</v>
      </c>
      <c r="X166" s="629">
        <v>0</v>
      </c>
      <c r="Y166" s="629">
        <v>0</v>
      </c>
      <c r="Z166" s="630">
        <f t="shared" si="86"/>
        <v>2.7575000000000003</v>
      </c>
      <c r="AA166" s="1125">
        <f t="shared" si="87"/>
        <v>2.9411764705882248</v>
      </c>
      <c r="AB166" s="1125">
        <f t="shared" si="88"/>
        <v>3.0303030303030276</v>
      </c>
      <c r="AC166" s="1126">
        <f t="shared" si="89"/>
        <v>3.125</v>
      </c>
      <c r="AD166" s="1126">
        <f t="shared" si="90"/>
        <v>4.0650406504065151</v>
      </c>
      <c r="AE166" s="1126">
        <f t="shared" si="91"/>
        <v>2.5000000000000133</v>
      </c>
      <c r="AF166" s="1126">
        <f t="shared" si="92"/>
        <v>25</v>
      </c>
      <c r="AG166" s="1126">
        <f t="shared" si="93"/>
        <v>14.285714285714279</v>
      </c>
      <c r="AH166" s="1126">
        <f t="shared" si="94"/>
        <v>4.9999999999999822</v>
      </c>
      <c r="AI166" s="1126">
        <f t="shared" si="95"/>
        <v>25</v>
      </c>
      <c r="AJ166" s="1126" t="str">
        <f t="shared" si="96"/>
        <v>n/a</v>
      </c>
      <c r="AK166" s="1126" t="str">
        <f t="shared" si="97"/>
        <v>n/a</v>
      </c>
      <c r="AL166" s="1126" t="str">
        <f t="shared" si="98"/>
        <v>n/a</v>
      </c>
      <c r="AM166" s="1126" t="str">
        <f t="shared" si="99"/>
        <v>n/a</v>
      </c>
      <c r="AN166" s="1126" t="str">
        <f t="shared" si="100"/>
        <v>n/a</v>
      </c>
      <c r="AO166" s="1126" t="str">
        <f t="shared" si="101"/>
        <v>n/a</v>
      </c>
      <c r="AP166" s="1126" t="str">
        <f t="shared" si="102"/>
        <v>n/a</v>
      </c>
      <c r="AQ166" s="1126" t="str">
        <f t="shared" si="103"/>
        <v>n/a</v>
      </c>
      <c r="AR166" s="1126" t="str">
        <f t="shared" si="104"/>
        <v>n/a</v>
      </c>
      <c r="AS166" s="1126" t="str">
        <f t="shared" si="105"/>
        <v>n/a</v>
      </c>
      <c r="AT166" s="1126" t="str">
        <f t="shared" si="106"/>
        <v>n/a</v>
      </c>
      <c r="AU166" s="1127">
        <f t="shared" si="107"/>
        <v>9.43858160411245</v>
      </c>
      <c r="AV166" s="1128">
        <f t="shared" si="108"/>
        <v>9.5372536950615032</v>
      </c>
    </row>
    <row r="167" spans="1:48" ht="11.25" customHeight="1" x14ac:dyDescent="0.2">
      <c r="A167" s="498" t="s">
        <v>179</v>
      </c>
      <c r="B167" s="869" t="s">
        <v>180</v>
      </c>
      <c r="C167" s="627">
        <v>2.21</v>
      </c>
      <c r="D167" s="493">
        <v>2.09</v>
      </c>
      <c r="E167" s="483">
        <v>1.98</v>
      </c>
      <c r="F167" s="484">
        <v>1.9</v>
      </c>
      <c r="G167" s="484">
        <v>1.82</v>
      </c>
      <c r="H167" s="484">
        <v>1.74</v>
      </c>
      <c r="I167" s="484">
        <v>1.6425000000000001</v>
      </c>
      <c r="J167" s="1032"/>
      <c r="K167" s="484">
        <v>1.615</v>
      </c>
      <c r="L167" s="482">
        <v>1.6025</v>
      </c>
      <c r="M167" s="1032"/>
      <c r="N167" s="487">
        <v>1.585</v>
      </c>
      <c r="O167" s="489">
        <v>1.5649999999999999</v>
      </c>
      <c r="P167" s="489">
        <v>1.5249999999999999</v>
      </c>
      <c r="Q167" s="489">
        <v>1.4</v>
      </c>
      <c r="R167" s="489">
        <v>1.31</v>
      </c>
      <c r="S167" s="489">
        <v>1.16238</v>
      </c>
      <c r="T167" s="489">
        <v>1</v>
      </c>
      <c r="U167" s="489">
        <v>0.88254999999999995</v>
      </c>
      <c r="V167" s="489">
        <v>0.79729000000000005</v>
      </c>
      <c r="W167" s="489">
        <v>0.74377000000000004</v>
      </c>
      <c r="X167" s="489">
        <v>0.67118000000000011</v>
      </c>
      <c r="Y167" s="489">
        <v>0.60043999999999997</v>
      </c>
      <c r="Z167" s="630">
        <f t="shared" si="86"/>
        <v>29.842609999999997</v>
      </c>
      <c r="AA167" s="1125">
        <f t="shared" ref="AA167:AA198" si="109">IF(ISERROR((C167/D167-1)*100),"n/a",(C167/D167-1)*100)</f>
        <v>5.741626794258381</v>
      </c>
      <c r="AB167" s="1125">
        <f t="shared" ref="AB167:AB198" si="110">IF(ISERROR((D167/E167-1)*100),"n/a",(D167/E167-1)*100)</f>
        <v>5.555555555555558</v>
      </c>
      <c r="AC167" s="1126">
        <f t="shared" ref="AC167:AC198" si="111">IF(ISERROR((E167/F167-1)*100),"n/a",(E167/F167-1)*100)</f>
        <v>4.2105263157894868</v>
      </c>
      <c r="AD167" s="1126">
        <f t="shared" ref="AD167:AD198" si="112">IF(ISERROR((F167/G167-1)*100),"n/a",(F167/G167-1)*100)</f>
        <v>4.39560439560438</v>
      </c>
      <c r="AE167" s="1126">
        <f t="shared" ref="AE167:AE198" si="113">IF(ISERROR((G167/H167-1)*100),"n/a",(G167/H167-1)*100)</f>
        <v>4.5977011494252817</v>
      </c>
      <c r="AF167" s="1126">
        <f t="shared" ref="AF167:AF198" si="114">IF(ISERROR((H167/I167-1)*100),"n/a",(H167/I167-1)*100)</f>
        <v>5.9360730593607247</v>
      </c>
      <c r="AG167" s="1126">
        <f t="shared" ref="AG167:AG198" si="115">IF(ISERROR((I167/K167-1)*100),"n/a",(I167/K167-1)*100)</f>
        <v>1.7027863777089758</v>
      </c>
      <c r="AH167" s="1126">
        <f t="shared" ref="AH167:AH198" si="116">IF(ISERROR((K167/L167-1)*100),"n/a",(K167/L167-1)*100)</f>
        <v>0.78003120124805481</v>
      </c>
      <c r="AI167" s="1126">
        <f t="shared" ref="AI167:AI198" si="117">IF(ISERROR((L167/N167-1)*100),"n/a",(L167/N167-1)*100)</f>
        <v>1.1041009463722551</v>
      </c>
      <c r="AJ167" s="1126">
        <f t="shared" ref="AJ167:AJ198" si="118">IF(ISERROR((N167/O167-1)*100),"n/a",(N167/O167-1)*100)</f>
        <v>1.2779552715654896</v>
      </c>
      <c r="AK167" s="1126">
        <f t="shared" ref="AK167:AK198" si="119">IF(ISERROR((O167/P167-1)*100),"n/a",(O167/P167-1)*100)</f>
        <v>2.6229508196721429</v>
      </c>
      <c r="AL167" s="1126">
        <f t="shared" ref="AL167:AL198" si="120">IF(ISERROR((P167/Q167-1)*100),"n/a",(P167/Q167-1)*100)</f>
        <v>8.9285714285714199</v>
      </c>
      <c r="AM167" s="1126">
        <f t="shared" ref="AM167:AM198" si="121">IF(ISERROR((Q167/R167-1)*100),"n/a",(Q167/R167-1)*100)</f>
        <v>6.8702290076335659</v>
      </c>
      <c r="AN167" s="1126">
        <f t="shared" ref="AN167:AN198" si="122">IF(ISERROR((R167/S167-1)*100),"n/a",(R167/S167-1)*100)</f>
        <v>12.699805571327794</v>
      </c>
      <c r="AO167" s="1126">
        <f t="shared" ref="AO167:AO198" si="123">IF(ISERROR((S167/T167-1)*100),"n/a",(S167/T167-1)*100)</f>
        <v>16.237999999999996</v>
      </c>
      <c r="AP167" s="1126">
        <f t="shared" ref="AP167:AP198" si="124">IF(ISERROR((T167/U167-1)*100),"n/a",(T167/U167-1)*100)</f>
        <v>13.308027873774876</v>
      </c>
      <c r="AQ167" s="1126">
        <f t="shared" ref="AQ167:AQ198" si="125">IF(ISERROR((U167/V167-1)*100),"n/a",(U167/V167-1)*100)</f>
        <v>10.693724993415188</v>
      </c>
      <c r="AR167" s="1126">
        <f t="shared" ref="AR167:AR198" si="126">IF(ISERROR((V167/W167-1)*100),"n/a",(V167/W167-1)*100)</f>
        <v>7.1957728867795057</v>
      </c>
      <c r="AS167" s="1126">
        <f t="shared" ref="AS167:AS198" si="127">IF(ISERROR((W167/X167-1)*100),"n/a",(W167/X167-1)*100)</f>
        <v>10.815280550671936</v>
      </c>
      <c r="AT167" s="1126">
        <f t="shared" ref="AT167:AT198" si="128">IF(ISERROR((X167/Y167-1)*100),"n/a",(X167/Y167-1)*100)</f>
        <v>11.78136033575381</v>
      </c>
      <c r="AU167" s="1127">
        <f t="shared" si="107"/>
        <v>6.8227842267244423</v>
      </c>
      <c r="AV167" s="1128">
        <f t="shared" si="108"/>
        <v>4.5327746510493805</v>
      </c>
    </row>
    <row r="168" spans="1:48" ht="11.25" customHeight="1" x14ac:dyDescent="0.2">
      <c r="A168" s="583" t="s">
        <v>1071</v>
      </c>
      <c r="B168" s="884" t="s">
        <v>1072</v>
      </c>
      <c r="C168" s="627">
        <v>0.42</v>
      </c>
      <c r="D168" s="493">
        <v>0.32</v>
      </c>
      <c r="E168" s="493">
        <v>0.25</v>
      </c>
      <c r="F168" s="627">
        <v>0.22</v>
      </c>
      <c r="G168" s="496">
        <v>0.2</v>
      </c>
      <c r="H168" s="627">
        <v>0.19</v>
      </c>
      <c r="I168" s="627">
        <v>0.15</v>
      </c>
      <c r="J168" s="956"/>
      <c r="K168" s="496">
        <v>0.12</v>
      </c>
      <c r="L168" s="492">
        <v>0.03</v>
      </c>
      <c r="M168" s="956"/>
      <c r="N168" s="497">
        <v>0</v>
      </c>
      <c r="O168" s="629">
        <v>0.25</v>
      </c>
      <c r="P168" s="629">
        <v>0.91</v>
      </c>
      <c r="Q168" s="629">
        <v>1.1200000000000001</v>
      </c>
      <c r="R168" s="629">
        <v>1.1200000000000001</v>
      </c>
      <c r="S168" s="633">
        <v>1.1200000000000001</v>
      </c>
      <c r="T168" s="633">
        <v>1.08</v>
      </c>
      <c r="U168" s="633">
        <v>1.04</v>
      </c>
      <c r="V168" s="633">
        <v>0.94</v>
      </c>
      <c r="W168" s="633">
        <v>0.55000000000000004</v>
      </c>
      <c r="X168" s="629">
        <v>0</v>
      </c>
      <c r="Y168" s="629">
        <v>0</v>
      </c>
      <c r="Z168" s="630">
        <f t="shared" si="86"/>
        <v>10.029999999999999</v>
      </c>
      <c r="AA168" s="1125">
        <f t="shared" si="109"/>
        <v>31.25</v>
      </c>
      <c r="AB168" s="1125">
        <f t="shared" si="110"/>
        <v>28.000000000000004</v>
      </c>
      <c r="AC168" s="1126">
        <f t="shared" si="111"/>
        <v>13.636363636363647</v>
      </c>
      <c r="AD168" s="1126">
        <f t="shared" si="112"/>
        <v>9.9999999999999858</v>
      </c>
      <c r="AE168" s="1126">
        <f t="shared" si="113"/>
        <v>5.2631578947368363</v>
      </c>
      <c r="AF168" s="1126">
        <f t="shared" si="114"/>
        <v>26.666666666666682</v>
      </c>
      <c r="AG168" s="1126">
        <f t="shared" si="115"/>
        <v>25</v>
      </c>
      <c r="AH168" s="1126">
        <f t="shared" si="116"/>
        <v>300</v>
      </c>
      <c r="AI168" s="1126" t="str">
        <f t="shared" si="117"/>
        <v>n/a</v>
      </c>
      <c r="AJ168" s="1126">
        <f t="shared" si="118"/>
        <v>-100</v>
      </c>
      <c r="AK168" s="1126">
        <f t="shared" si="119"/>
        <v>-72.52747252747254</v>
      </c>
      <c r="AL168" s="1126">
        <f t="shared" si="120"/>
        <v>-18.75</v>
      </c>
      <c r="AM168" s="1126">
        <f t="shared" si="121"/>
        <v>0</v>
      </c>
      <c r="AN168" s="1126">
        <f t="shared" si="122"/>
        <v>0</v>
      </c>
      <c r="AO168" s="1126">
        <f t="shared" si="123"/>
        <v>3.7037037037036979</v>
      </c>
      <c r="AP168" s="1126">
        <f t="shared" si="124"/>
        <v>3.8461538461538547</v>
      </c>
      <c r="AQ168" s="1126">
        <f t="shared" si="125"/>
        <v>10.638297872340431</v>
      </c>
      <c r="AR168" s="1126">
        <f t="shared" si="126"/>
        <v>70.909090909090878</v>
      </c>
      <c r="AS168" s="1126" t="str">
        <f t="shared" si="127"/>
        <v>n/a</v>
      </c>
      <c r="AT168" s="1126" t="str">
        <f t="shared" si="128"/>
        <v>n/a</v>
      </c>
      <c r="AU168" s="1127">
        <f t="shared" si="107"/>
        <v>19.860938941269616</v>
      </c>
      <c r="AV168" s="1128">
        <f t="shared" si="108"/>
        <v>81.962696269629149</v>
      </c>
    </row>
    <row r="169" spans="1:48" ht="11.25" customHeight="1" x14ac:dyDescent="0.2">
      <c r="A169" s="494" t="s">
        <v>190</v>
      </c>
      <c r="B169" s="884" t="s">
        <v>191</v>
      </c>
      <c r="C169" s="627">
        <v>1.71</v>
      </c>
      <c r="D169" s="493">
        <v>1.66</v>
      </c>
      <c r="E169" s="493">
        <v>1.5900000000000003</v>
      </c>
      <c r="F169" s="627">
        <v>1.55</v>
      </c>
      <c r="G169" s="627">
        <v>1.5</v>
      </c>
      <c r="H169" s="627">
        <v>1.42</v>
      </c>
      <c r="I169" s="627">
        <v>1.33</v>
      </c>
      <c r="J169" s="956"/>
      <c r="K169" s="627">
        <v>1.22</v>
      </c>
      <c r="L169" s="492">
        <v>1.135</v>
      </c>
      <c r="M169" s="956"/>
      <c r="N169" s="632">
        <v>1.0149999999999999</v>
      </c>
      <c r="O169" s="633">
        <v>0.86</v>
      </c>
      <c r="P169" s="633">
        <v>0.78</v>
      </c>
      <c r="Q169" s="633">
        <v>0.7</v>
      </c>
      <c r="R169" s="633">
        <v>0.625</v>
      </c>
      <c r="S169" s="633">
        <v>0.55500000000000005</v>
      </c>
      <c r="T169" s="629">
        <v>0.48</v>
      </c>
      <c r="U169" s="633">
        <v>0.45</v>
      </c>
      <c r="V169" s="629">
        <v>0.36</v>
      </c>
      <c r="W169" s="633">
        <v>0.33750000000000002</v>
      </c>
      <c r="X169" s="633">
        <v>0.315</v>
      </c>
      <c r="Y169" s="633">
        <v>0.29499999999999998</v>
      </c>
      <c r="Z169" s="630">
        <f t="shared" si="86"/>
        <v>19.887500000000003</v>
      </c>
      <c r="AA169" s="1125">
        <f t="shared" si="109"/>
        <v>3.0120481927710774</v>
      </c>
      <c r="AB169" s="1125">
        <f t="shared" si="110"/>
        <v>4.4025157232704171</v>
      </c>
      <c r="AC169" s="1126">
        <f t="shared" si="111"/>
        <v>2.5806451612903292</v>
      </c>
      <c r="AD169" s="1126">
        <f t="shared" si="112"/>
        <v>3.3333333333333437</v>
      </c>
      <c r="AE169" s="1126">
        <f t="shared" si="113"/>
        <v>5.6338028169014231</v>
      </c>
      <c r="AF169" s="1126">
        <f t="shared" si="114"/>
        <v>6.7669172932330657</v>
      </c>
      <c r="AG169" s="1126">
        <f t="shared" si="115"/>
        <v>9.0163934426229488</v>
      </c>
      <c r="AH169" s="1126">
        <f t="shared" si="116"/>
        <v>7.4889867841409608</v>
      </c>
      <c r="AI169" s="1126">
        <f t="shared" si="117"/>
        <v>11.822660098522174</v>
      </c>
      <c r="AJ169" s="1126">
        <f t="shared" si="118"/>
        <v>18.023255813953476</v>
      </c>
      <c r="AK169" s="1126">
        <f t="shared" si="119"/>
        <v>10.256410256410241</v>
      </c>
      <c r="AL169" s="1126">
        <f t="shared" si="120"/>
        <v>11.428571428571432</v>
      </c>
      <c r="AM169" s="1126">
        <f t="shared" si="121"/>
        <v>11.999999999999989</v>
      </c>
      <c r="AN169" s="1126">
        <f t="shared" si="122"/>
        <v>12.612612612612594</v>
      </c>
      <c r="AO169" s="1126">
        <f t="shared" si="123"/>
        <v>15.625000000000021</v>
      </c>
      <c r="AP169" s="1126">
        <f t="shared" si="124"/>
        <v>6.6666666666666652</v>
      </c>
      <c r="AQ169" s="1126">
        <f t="shared" si="125"/>
        <v>25</v>
      </c>
      <c r="AR169" s="1126">
        <f t="shared" si="126"/>
        <v>6.6666666666666652</v>
      </c>
      <c r="AS169" s="1126">
        <f t="shared" si="127"/>
        <v>7.1428571428571397</v>
      </c>
      <c r="AT169" s="1126">
        <f t="shared" si="128"/>
        <v>6.7796610169491567</v>
      </c>
      <c r="AU169" s="1127">
        <f t="shared" si="107"/>
        <v>9.3129502225386567</v>
      </c>
      <c r="AV169" s="1128">
        <f t="shared" si="108"/>
        <v>5.548953058562355</v>
      </c>
    </row>
    <row r="170" spans="1:48" ht="11.25" customHeight="1" x14ac:dyDescent="0.2">
      <c r="A170" s="494" t="s">
        <v>1099</v>
      </c>
      <c r="B170" s="884" t="s">
        <v>1100</v>
      </c>
      <c r="C170" s="627">
        <v>0.45</v>
      </c>
      <c r="D170" s="493">
        <v>0.44</v>
      </c>
      <c r="E170" s="493">
        <v>0.32</v>
      </c>
      <c r="F170" s="627">
        <v>0.28000000000000003</v>
      </c>
      <c r="G170" s="627">
        <v>0.24</v>
      </c>
      <c r="H170" s="627">
        <v>0.18</v>
      </c>
      <c r="I170" s="627">
        <v>0.12</v>
      </c>
      <c r="J170" s="956"/>
      <c r="K170" s="627">
        <v>0.03</v>
      </c>
      <c r="L170" s="631">
        <v>0</v>
      </c>
      <c r="M170" s="496"/>
      <c r="N170" s="497">
        <v>0</v>
      </c>
      <c r="O170" s="629">
        <v>0</v>
      </c>
      <c r="P170" s="633">
        <v>0.86285000000000001</v>
      </c>
      <c r="Q170" s="633">
        <v>0.85428999999999999</v>
      </c>
      <c r="R170" s="633">
        <v>0.83281000000000005</v>
      </c>
      <c r="S170" s="633">
        <v>0.81299999999999994</v>
      </c>
      <c r="T170" s="633">
        <v>0.78932000000000002</v>
      </c>
      <c r="U170" s="633">
        <v>0.76632</v>
      </c>
      <c r="V170" s="633">
        <v>0.74399999999999999</v>
      </c>
      <c r="W170" s="633">
        <v>0.72231999999999996</v>
      </c>
      <c r="X170" s="633">
        <v>0.57376000000000005</v>
      </c>
      <c r="Y170" s="629">
        <v>0</v>
      </c>
      <c r="Z170" s="630">
        <f t="shared" si="86"/>
        <v>9.0186700000000002</v>
      </c>
      <c r="AA170" s="1125">
        <f t="shared" si="109"/>
        <v>2.2727272727272707</v>
      </c>
      <c r="AB170" s="1125">
        <f t="shared" si="110"/>
        <v>37.5</v>
      </c>
      <c r="AC170" s="1126">
        <f t="shared" si="111"/>
        <v>14.285714285714279</v>
      </c>
      <c r="AD170" s="1126">
        <f t="shared" si="112"/>
        <v>16.666666666666675</v>
      </c>
      <c r="AE170" s="1126">
        <f t="shared" si="113"/>
        <v>33.333333333333329</v>
      </c>
      <c r="AF170" s="1126">
        <f t="shared" si="114"/>
        <v>50</v>
      </c>
      <c r="AG170" s="1126">
        <f t="shared" si="115"/>
        <v>300</v>
      </c>
      <c r="AH170" s="1126" t="str">
        <f t="shared" si="116"/>
        <v>n/a</v>
      </c>
      <c r="AI170" s="1126" t="str">
        <f t="shared" si="117"/>
        <v>n/a</v>
      </c>
      <c r="AJ170" s="1126" t="str">
        <f t="shared" si="118"/>
        <v>n/a</v>
      </c>
      <c r="AK170" s="1126">
        <f t="shared" si="119"/>
        <v>-100</v>
      </c>
      <c r="AL170" s="1126">
        <f t="shared" si="120"/>
        <v>1.0020016621990147</v>
      </c>
      <c r="AM170" s="1126">
        <f t="shared" si="121"/>
        <v>2.5792197500029923</v>
      </c>
      <c r="AN170" s="1126">
        <f t="shared" si="122"/>
        <v>2.436654366543678</v>
      </c>
      <c r="AO170" s="1126">
        <f t="shared" si="123"/>
        <v>3.0000506765316848</v>
      </c>
      <c r="AP170" s="1126">
        <f t="shared" si="124"/>
        <v>3.001357135400351</v>
      </c>
      <c r="AQ170" s="1126">
        <f t="shared" si="125"/>
        <v>3.0000000000000027</v>
      </c>
      <c r="AR170" s="1126">
        <f t="shared" si="126"/>
        <v>3.0014398050725477</v>
      </c>
      <c r="AS170" s="1126">
        <f t="shared" si="127"/>
        <v>25.892359174567737</v>
      </c>
      <c r="AT170" s="1126" t="str">
        <f t="shared" si="128"/>
        <v>n/a</v>
      </c>
      <c r="AU170" s="1127">
        <f t="shared" si="107"/>
        <v>24.873220258047471</v>
      </c>
      <c r="AV170" s="1128">
        <f t="shared" si="108"/>
        <v>80.135542449156645</v>
      </c>
    </row>
    <row r="171" spans="1:48" ht="11.25" customHeight="1" x14ac:dyDescent="0.2">
      <c r="A171" s="494" t="s">
        <v>184</v>
      </c>
      <c r="B171" s="884" t="s">
        <v>185</v>
      </c>
      <c r="C171" s="627">
        <v>4.04</v>
      </c>
      <c r="D171" s="493">
        <v>3.72</v>
      </c>
      <c r="E171" s="493">
        <v>3.2800000000000002</v>
      </c>
      <c r="F171" s="627">
        <v>3.14</v>
      </c>
      <c r="G171" s="627">
        <v>3.02</v>
      </c>
      <c r="H171" s="627">
        <v>2.9</v>
      </c>
      <c r="I171" s="627">
        <v>2.7</v>
      </c>
      <c r="J171" s="956"/>
      <c r="K171" s="627">
        <v>2.48</v>
      </c>
      <c r="L171" s="492">
        <v>2.2999999999999998</v>
      </c>
      <c r="M171" s="956"/>
      <c r="N171" s="632">
        <v>2.1</v>
      </c>
      <c r="O171" s="633">
        <v>1.92</v>
      </c>
      <c r="P171" s="633">
        <v>1.72</v>
      </c>
      <c r="Q171" s="633">
        <v>1.52</v>
      </c>
      <c r="R171" s="633">
        <v>1.1599999999999999</v>
      </c>
      <c r="S171" s="633">
        <v>1.1200000000000001</v>
      </c>
      <c r="T171" s="629">
        <v>1.08</v>
      </c>
      <c r="U171" s="633">
        <v>0.98</v>
      </c>
      <c r="V171" s="633">
        <v>0.85</v>
      </c>
      <c r="W171" s="629">
        <v>0.84</v>
      </c>
      <c r="X171" s="633">
        <v>0.82</v>
      </c>
      <c r="Y171" s="633">
        <v>0.76</v>
      </c>
      <c r="Z171" s="630">
        <f t="shared" si="86"/>
        <v>42.449999999999996</v>
      </c>
      <c r="AA171" s="1125">
        <f t="shared" si="109"/>
        <v>8.602150537634401</v>
      </c>
      <c r="AB171" s="1125">
        <f t="shared" si="110"/>
        <v>13.414634146341452</v>
      </c>
      <c r="AC171" s="1126">
        <f t="shared" si="111"/>
        <v>4.4585987261146487</v>
      </c>
      <c r="AD171" s="1126">
        <f t="shared" si="112"/>
        <v>3.9735099337748325</v>
      </c>
      <c r="AE171" s="1126">
        <f t="shared" si="113"/>
        <v>4.1379310344827669</v>
      </c>
      <c r="AF171" s="1126">
        <f t="shared" si="114"/>
        <v>7.4074074074073959</v>
      </c>
      <c r="AG171" s="1126">
        <f t="shared" si="115"/>
        <v>8.8709677419354982</v>
      </c>
      <c r="AH171" s="1126">
        <f t="shared" si="116"/>
        <v>7.8260869565217384</v>
      </c>
      <c r="AI171" s="1126">
        <f t="shared" si="117"/>
        <v>9.5238095238095113</v>
      </c>
      <c r="AJ171" s="1126">
        <f t="shared" si="118"/>
        <v>9.375</v>
      </c>
      <c r="AK171" s="1126">
        <f t="shared" si="119"/>
        <v>11.627906976744185</v>
      </c>
      <c r="AL171" s="1126">
        <f t="shared" si="120"/>
        <v>13.157894736842103</v>
      </c>
      <c r="AM171" s="1126">
        <f t="shared" si="121"/>
        <v>31.034482758620708</v>
      </c>
      <c r="AN171" s="1126">
        <f t="shared" si="122"/>
        <v>3.5714285714285587</v>
      </c>
      <c r="AO171" s="1126">
        <f t="shared" si="123"/>
        <v>3.7037037037036979</v>
      </c>
      <c r="AP171" s="1126">
        <f t="shared" si="124"/>
        <v>10.204081632653072</v>
      </c>
      <c r="AQ171" s="1126">
        <f t="shared" si="125"/>
        <v>15.294117647058814</v>
      </c>
      <c r="AR171" s="1126">
        <f t="shared" si="126"/>
        <v>1.1904761904761862</v>
      </c>
      <c r="AS171" s="1126">
        <f t="shared" si="127"/>
        <v>2.4390243902439046</v>
      </c>
      <c r="AT171" s="1126">
        <f t="shared" si="128"/>
        <v>7.8947368421052655</v>
      </c>
      <c r="AU171" s="1127">
        <f t="shared" si="107"/>
        <v>8.885397472894935</v>
      </c>
      <c r="AV171" s="1128">
        <f t="shared" si="108"/>
        <v>6.5164378224268535</v>
      </c>
    </row>
    <row r="172" spans="1:48" ht="11.25" customHeight="1" x14ac:dyDescent="0.2">
      <c r="A172" s="512" t="s">
        <v>1087</v>
      </c>
      <c r="B172" s="501" t="s">
        <v>1088</v>
      </c>
      <c r="C172" s="627">
        <v>2.61</v>
      </c>
      <c r="D172" s="493">
        <v>1.84</v>
      </c>
      <c r="E172" s="493">
        <v>1.08</v>
      </c>
      <c r="F172" s="507">
        <v>0.87</v>
      </c>
      <c r="G172" s="507">
        <v>0.82</v>
      </c>
      <c r="H172" s="507">
        <v>0.76</v>
      </c>
      <c r="I172" s="507">
        <v>0.66</v>
      </c>
      <c r="J172" s="1053"/>
      <c r="K172" s="507">
        <v>0.5</v>
      </c>
      <c r="L172" s="503">
        <v>0.4</v>
      </c>
      <c r="M172" s="1053"/>
      <c r="N172" s="523">
        <v>0.2</v>
      </c>
      <c r="O172" s="510">
        <v>0.48</v>
      </c>
      <c r="P172" s="509">
        <v>2.62</v>
      </c>
      <c r="Q172" s="509">
        <v>2.5099999999999998</v>
      </c>
      <c r="R172" s="509">
        <v>2.3199999999999998</v>
      </c>
      <c r="S172" s="509">
        <v>2.17</v>
      </c>
      <c r="T172" s="509">
        <v>2.06</v>
      </c>
      <c r="U172" s="509">
        <v>1.98</v>
      </c>
      <c r="V172" s="509">
        <v>1.88</v>
      </c>
      <c r="W172" s="509">
        <v>1.72</v>
      </c>
      <c r="X172" s="509">
        <v>1.56</v>
      </c>
      <c r="Y172" s="509">
        <v>1.4</v>
      </c>
      <c r="Z172" s="630">
        <f t="shared" si="86"/>
        <v>30.439999999999991</v>
      </c>
      <c r="AA172" s="1125">
        <f t="shared" si="109"/>
        <v>41.847826086956516</v>
      </c>
      <c r="AB172" s="1125">
        <f t="shared" si="110"/>
        <v>70.370370370370367</v>
      </c>
      <c r="AC172" s="1126">
        <f t="shared" si="111"/>
        <v>24.137931034482762</v>
      </c>
      <c r="AD172" s="1126">
        <f t="shared" si="112"/>
        <v>6.0975609756097615</v>
      </c>
      <c r="AE172" s="1126">
        <f t="shared" si="113"/>
        <v>7.8947368421052655</v>
      </c>
      <c r="AF172" s="1126">
        <f t="shared" si="114"/>
        <v>15.151515151515138</v>
      </c>
      <c r="AG172" s="1126">
        <f t="shared" si="115"/>
        <v>32.000000000000007</v>
      </c>
      <c r="AH172" s="1126">
        <f t="shared" si="116"/>
        <v>25</v>
      </c>
      <c r="AI172" s="1126">
        <f t="shared" si="117"/>
        <v>100</v>
      </c>
      <c r="AJ172" s="1126">
        <f t="shared" si="118"/>
        <v>-58.333333333333329</v>
      </c>
      <c r="AK172" s="1126">
        <f t="shared" si="119"/>
        <v>-81.679389312977108</v>
      </c>
      <c r="AL172" s="1126">
        <f t="shared" si="120"/>
        <v>4.3824701195219307</v>
      </c>
      <c r="AM172" s="1126">
        <f t="shared" si="121"/>
        <v>8.18965517241379</v>
      </c>
      <c r="AN172" s="1126">
        <f t="shared" si="122"/>
        <v>6.9124423963133674</v>
      </c>
      <c r="AO172" s="1126">
        <f t="shared" si="123"/>
        <v>5.3398058252427161</v>
      </c>
      <c r="AP172" s="1126">
        <f t="shared" si="124"/>
        <v>4.0404040404040442</v>
      </c>
      <c r="AQ172" s="1126">
        <f t="shared" si="125"/>
        <v>5.319148936170226</v>
      </c>
      <c r="AR172" s="1126">
        <f t="shared" si="126"/>
        <v>9.302325581395344</v>
      </c>
      <c r="AS172" s="1126">
        <f t="shared" si="127"/>
        <v>10.256410256410241</v>
      </c>
      <c r="AT172" s="1126">
        <f t="shared" si="128"/>
        <v>11.428571428571432</v>
      </c>
      <c r="AU172" s="1127">
        <f t="shared" si="107"/>
        <v>12.382922578558624</v>
      </c>
      <c r="AV172" s="1128">
        <f t="shared" si="108"/>
        <v>37.557702521048498</v>
      </c>
    </row>
    <row r="173" spans="1:48" ht="11.25" customHeight="1" x14ac:dyDescent="0.2">
      <c r="A173" s="886" t="s">
        <v>519</v>
      </c>
      <c r="B173" s="884" t="s">
        <v>520</v>
      </c>
      <c r="C173" s="627">
        <v>0.82</v>
      </c>
      <c r="D173" s="493">
        <v>0.72750000000000004</v>
      </c>
      <c r="E173" s="493">
        <v>0.6100000000000001</v>
      </c>
      <c r="F173" s="627">
        <v>0.53749999999999998</v>
      </c>
      <c r="G173" s="627">
        <v>0.48749999999999999</v>
      </c>
      <c r="H173" s="627">
        <v>0.435</v>
      </c>
      <c r="I173" s="627">
        <v>0.37375000000000003</v>
      </c>
      <c r="J173" s="956"/>
      <c r="K173" s="627">
        <v>0.30499999999999999</v>
      </c>
      <c r="L173" s="492">
        <v>0.21625</v>
      </c>
      <c r="M173" s="956"/>
      <c r="N173" s="632">
        <v>0.19</v>
      </c>
      <c r="O173" s="633">
        <v>0.13250000000000001</v>
      </c>
      <c r="P173" s="633">
        <v>9.375E-2</v>
      </c>
      <c r="Q173" s="629">
        <v>0</v>
      </c>
      <c r="R173" s="629">
        <v>0</v>
      </c>
      <c r="S173" s="629">
        <v>0</v>
      </c>
      <c r="T173" s="629">
        <v>0</v>
      </c>
      <c r="U173" s="629">
        <v>0</v>
      </c>
      <c r="V173" s="629">
        <v>0</v>
      </c>
      <c r="W173" s="629">
        <v>0</v>
      </c>
      <c r="X173" s="629">
        <v>0</v>
      </c>
      <c r="Y173" s="629">
        <v>3.6649999999999999E-3</v>
      </c>
      <c r="Z173" s="630">
        <f t="shared" si="86"/>
        <v>4.9324149999999998</v>
      </c>
      <c r="AA173" s="1125">
        <f t="shared" si="109"/>
        <v>12.714776632302382</v>
      </c>
      <c r="AB173" s="1125">
        <f t="shared" si="110"/>
        <v>19.262295081967196</v>
      </c>
      <c r="AC173" s="1126">
        <f t="shared" si="111"/>
        <v>13.488372093023271</v>
      </c>
      <c r="AD173" s="1126">
        <f t="shared" si="112"/>
        <v>10.256410256410264</v>
      </c>
      <c r="AE173" s="1126">
        <f t="shared" si="113"/>
        <v>12.06896551724137</v>
      </c>
      <c r="AF173" s="1126">
        <f t="shared" si="114"/>
        <v>16.387959866220726</v>
      </c>
      <c r="AG173" s="1126">
        <f t="shared" si="115"/>
        <v>22.540983606557386</v>
      </c>
      <c r="AH173" s="1126">
        <f t="shared" si="116"/>
        <v>41.040462427745659</v>
      </c>
      <c r="AI173" s="1126">
        <f t="shared" si="117"/>
        <v>13.815789473684204</v>
      </c>
      <c r="AJ173" s="1126">
        <f t="shared" si="118"/>
        <v>43.396226415094333</v>
      </c>
      <c r="AK173" s="1126">
        <f t="shared" si="119"/>
        <v>41.333333333333336</v>
      </c>
      <c r="AL173" s="1126" t="str">
        <f t="shared" si="120"/>
        <v>n/a</v>
      </c>
      <c r="AM173" s="1126" t="str">
        <f t="shared" si="121"/>
        <v>n/a</v>
      </c>
      <c r="AN173" s="1126" t="str">
        <f t="shared" si="122"/>
        <v>n/a</v>
      </c>
      <c r="AO173" s="1126" t="str">
        <f t="shared" si="123"/>
        <v>n/a</v>
      </c>
      <c r="AP173" s="1126" t="str">
        <f t="shared" si="124"/>
        <v>n/a</v>
      </c>
      <c r="AQ173" s="1126" t="str">
        <f t="shared" si="125"/>
        <v>n/a</v>
      </c>
      <c r="AR173" s="1126" t="str">
        <f t="shared" si="126"/>
        <v>n/a</v>
      </c>
      <c r="AS173" s="1126" t="str">
        <f t="shared" si="127"/>
        <v>n/a</v>
      </c>
      <c r="AT173" s="1126">
        <f t="shared" si="128"/>
        <v>-100</v>
      </c>
      <c r="AU173" s="1127">
        <f t="shared" si="107"/>
        <v>12.192131225298345</v>
      </c>
      <c r="AV173" s="1128">
        <f t="shared" si="108"/>
        <v>37.447233821479671</v>
      </c>
    </row>
    <row r="174" spans="1:48" ht="11.25" customHeight="1" x14ac:dyDescent="0.2">
      <c r="A174" s="494" t="s">
        <v>1032</v>
      </c>
      <c r="B174" s="491" t="s">
        <v>1033</v>
      </c>
      <c r="C174" s="627">
        <v>0.2</v>
      </c>
      <c r="D174" s="493">
        <v>0.17</v>
      </c>
      <c r="E174" s="493">
        <v>0.14000000000000001</v>
      </c>
      <c r="F174" s="627">
        <v>0.12</v>
      </c>
      <c r="G174" s="627">
        <v>0.1</v>
      </c>
      <c r="H174" s="627">
        <v>0.09</v>
      </c>
      <c r="I174" s="627">
        <v>7.3300000000000004E-2</v>
      </c>
      <c r="J174" s="956" t="s">
        <v>90</v>
      </c>
      <c r="K174" s="627">
        <v>6.2440000000000002E-2</v>
      </c>
      <c r="L174" s="492">
        <v>5.3339999999999999E-2</v>
      </c>
      <c r="M174" s="956"/>
      <c r="N174" s="632">
        <v>4.444E-2</v>
      </c>
      <c r="O174" s="629">
        <v>0</v>
      </c>
      <c r="P174" s="629">
        <v>0</v>
      </c>
      <c r="Q174" s="629">
        <v>0</v>
      </c>
      <c r="R174" s="629">
        <v>0</v>
      </c>
      <c r="S174" s="629">
        <v>0</v>
      </c>
      <c r="T174" s="629">
        <v>0</v>
      </c>
      <c r="U174" s="629">
        <v>0</v>
      </c>
      <c r="V174" s="629">
        <v>0</v>
      </c>
      <c r="W174" s="629">
        <v>0</v>
      </c>
      <c r="X174" s="629">
        <v>0</v>
      </c>
      <c r="Y174" s="629">
        <v>0</v>
      </c>
      <c r="Z174" s="630">
        <f t="shared" si="86"/>
        <v>1.05352</v>
      </c>
      <c r="AA174" s="1125">
        <f t="shared" si="109"/>
        <v>17.647058823529417</v>
      </c>
      <c r="AB174" s="1125">
        <f t="shared" si="110"/>
        <v>21.42857142857142</v>
      </c>
      <c r="AC174" s="1126">
        <f t="shared" si="111"/>
        <v>16.666666666666675</v>
      </c>
      <c r="AD174" s="1126">
        <f t="shared" si="112"/>
        <v>19.999999999999996</v>
      </c>
      <c r="AE174" s="1126">
        <f t="shared" si="113"/>
        <v>11.111111111111116</v>
      </c>
      <c r="AF174" s="1126">
        <f t="shared" si="114"/>
        <v>22.783083219645285</v>
      </c>
      <c r="AG174" s="1126">
        <f t="shared" si="115"/>
        <v>17.392696989109545</v>
      </c>
      <c r="AH174" s="1126">
        <f t="shared" si="116"/>
        <v>17.060367454068249</v>
      </c>
      <c r="AI174" s="1126">
        <f t="shared" si="117"/>
        <v>20.027002700270025</v>
      </c>
      <c r="AJ174" s="1126" t="str">
        <f t="shared" si="118"/>
        <v>n/a</v>
      </c>
      <c r="AK174" s="1126" t="str">
        <f t="shared" si="119"/>
        <v>n/a</v>
      </c>
      <c r="AL174" s="1126" t="str">
        <f t="shared" si="120"/>
        <v>n/a</v>
      </c>
      <c r="AM174" s="1126" t="str">
        <f t="shared" si="121"/>
        <v>n/a</v>
      </c>
      <c r="AN174" s="1126" t="str">
        <f t="shared" si="122"/>
        <v>n/a</v>
      </c>
      <c r="AO174" s="1126" t="str">
        <f t="shared" si="123"/>
        <v>n/a</v>
      </c>
      <c r="AP174" s="1126" t="str">
        <f t="shared" si="124"/>
        <v>n/a</v>
      </c>
      <c r="AQ174" s="1126" t="str">
        <f t="shared" si="125"/>
        <v>n/a</v>
      </c>
      <c r="AR174" s="1126" t="str">
        <f t="shared" si="126"/>
        <v>n/a</v>
      </c>
      <c r="AS174" s="1126" t="str">
        <f t="shared" si="127"/>
        <v>n/a</v>
      </c>
      <c r="AT174" s="1126" t="str">
        <f t="shared" si="128"/>
        <v>n/a</v>
      </c>
      <c r="AU174" s="1127">
        <f t="shared" si="107"/>
        <v>18.235173154774639</v>
      </c>
      <c r="AV174" s="1128">
        <f t="shared" si="108"/>
        <v>3.4068833081521093</v>
      </c>
    </row>
    <row r="175" spans="1:48" ht="11.25" customHeight="1" x14ac:dyDescent="0.2">
      <c r="A175" s="494" t="s">
        <v>1073</v>
      </c>
      <c r="B175" s="884" t="s">
        <v>1074</v>
      </c>
      <c r="C175" s="627">
        <v>3</v>
      </c>
      <c r="D175" s="493">
        <v>2.8</v>
      </c>
      <c r="E175" s="493">
        <v>2.64</v>
      </c>
      <c r="F175" s="627">
        <v>2.4</v>
      </c>
      <c r="G175" s="627">
        <v>2</v>
      </c>
      <c r="H175" s="627">
        <v>1.88</v>
      </c>
      <c r="I175" s="627">
        <v>1.8</v>
      </c>
      <c r="J175" s="956"/>
      <c r="K175" s="627">
        <v>1.792</v>
      </c>
      <c r="L175" s="492">
        <v>1.1200000000000001</v>
      </c>
      <c r="M175" s="956"/>
      <c r="N175" s="497">
        <v>0.92</v>
      </c>
      <c r="O175" s="629">
        <v>0.92</v>
      </c>
      <c r="P175" s="633">
        <v>0.92</v>
      </c>
      <c r="Q175" s="633">
        <v>0.68799999999999994</v>
      </c>
      <c r="R175" s="633">
        <v>0.504</v>
      </c>
      <c r="S175" s="633">
        <v>0.36799999999999999</v>
      </c>
      <c r="T175" s="633">
        <v>0.20799999999999999</v>
      </c>
      <c r="U175" s="633">
        <v>0.112</v>
      </c>
      <c r="V175" s="629">
        <v>0</v>
      </c>
      <c r="W175" s="629">
        <v>0</v>
      </c>
      <c r="X175" s="629">
        <v>0</v>
      </c>
      <c r="Y175" s="629">
        <v>0</v>
      </c>
      <c r="Z175" s="630">
        <f t="shared" si="86"/>
        <v>24.072000000000003</v>
      </c>
      <c r="AA175" s="1125">
        <f t="shared" si="109"/>
        <v>7.1428571428571397</v>
      </c>
      <c r="AB175" s="1125">
        <f t="shared" si="110"/>
        <v>6.0606060606060552</v>
      </c>
      <c r="AC175" s="1126">
        <f t="shared" si="111"/>
        <v>10.000000000000009</v>
      </c>
      <c r="AD175" s="1126">
        <f t="shared" si="112"/>
        <v>19.999999999999996</v>
      </c>
      <c r="AE175" s="1126">
        <f t="shared" si="113"/>
        <v>6.3829787234042534</v>
      </c>
      <c r="AF175" s="1126">
        <f t="shared" si="114"/>
        <v>4.4444444444444287</v>
      </c>
      <c r="AG175" s="1126">
        <f t="shared" si="115"/>
        <v>0.44642857142858094</v>
      </c>
      <c r="AH175" s="1126">
        <f t="shared" si="116"/>
        <v>59.999999999999986</v>
      </c>
      <c r="AI175" s="1126">
        <f t="shared" si="117"/>
        <v>21.739130434782616</v>
      </c>
      <c r="AJ175" s="1126">
        <f t="shared" si="118"/>
        <v>0</v>
      </c>
      <c r="AK175" s="1126">
        <f t="shared" si="119"/>
        <v>0</v>
      </c>
      <c r="AL175" s="1126">
        <f t="shared" si="120"/>
        <v>33.720930232558153</v>
      </c>
      <c r="AM175" s="1126">
        <f t="shared" si="121"/>
        <v>36.507936507936492</v>
      </c>
      <c r="AN175" s="1126">
        <f t="shared" si="122"/>
        <v>36.956521739130444</v>
      </c>
      <c r="AO175" s="1126">
        <f t="shared" si="123"/>
        <v>76.923076923076934</v>
      </c>
      <c r="AP175" s="1126">
        <f t="shared" si="124"/>
        <v>85.714285714285694</v>
      </c>
      <c r="AQ175" s="1126" t="str">
        <f t="shared" si="125"/>
        <v>n/a</v>
      </c>
      <c r="AR175" s="1126" t="str">
        <f t="shared" si="126"/>
        <v>n/a</v>
      </c>
      <c r="AS175" s="1126" t="str">
        <f t="shared" si="127"/>
        <v>n/a</v>
      </c>
      <c r="AT175" s="1126" t="str">
        <f t="shared" si="128"/>
        <v>n/a</v>
      </c>
      <c r="AU175" s="1127">
        <f t="shared" si="107"/>
        <v>25.377449780906922</v>
      </c>
      <c r="AV175" s="1128">
        <f t="shared" si="108"/>
        <v>27.708735363773098</v>
      </c>
    </row>
    <row r="176" spans="1:48" ht="11.25" customHeight="1" x14ac:dyDescent="0.2">
      <c r="A176" s="477" t="s">
        <v>533</v>
      </c>
      <c r="B176" s="869" t="s">
        <v>534</v>
      </c>
      <c r="C176" s="627">
        <v>4.9020000000000001</v>
      </c>
      <c r="D176" s="493">
        <v>4.4400000000000004</v>
      </c>
      <c r="E176" s="493">
        <v>4.21</v>
      </c>
      <c r="F176" s="484">
        <v>4</v>
      </c>
      <c r="G176" s="484">
        <v>3.51</v>
      </c>
      <c r="H176" s="484">
        <v>2.81</v>
      </c>
      <c r="I176" s="484">
        <v>2.25</v>
      </c>
      <c r="J176" s="1032"/>
      <c r="K176" s="484">
        <v>1.8</v>
      </c>
      <c r="L176" s="482">
        <v>1.325</v>
      </c>
      <c r="M176" s="1032"/>
      <c r="N176" s="487">
        <v>0.875</v>
      </c>
      <c r="O176" s="488">
        <v>0.7</v>
      </c>
      <c r="P176" s="489">
        <v>0.6</v>
      </c>
      <c r="Q176" s="489">
        <v>0.43</v>
      </c>
      <c r="R176" s="489">
        <v>0.33</v>
      </c>
      <c r="S176" s="488">
        <v>0.3</v>
      </c>
      <c r="T176" s="488">
        <v>0.3</v>
      </c>
      <c r="U176" s="488">
        <v>0.3</v>
      </c>
      <c r="V176" s="488">
        <v>0.3</v>
      </c>
      <c r="W176" s="488">
        <v>0.3</v>
      </c>
      <c r="X176" s="488">
        <v>0.3</v>
      </c>
      <c r="Y176" s="489">
        <v>0.28125</v>
      </c>
      <c r="Z176" s="630">
        <f t="shared" si="86"/>
        <v>34.263249999999978</v>
      </c>
      <c r="AA176" s="1125">
        <f t="shared" si="109"/>
        <v>10.4054054054054</v>
      </c>
      <c r="AB176" s="1125">
        <f t="shared" si="110"/>
        <v>5.463182897862251</v>
      </c>
      <c r="AC176" s="1126">
        <f t="shared" si="111"/>
        <v>5.2499999999999991</v>
      </c>
      <c r="AD176" s="1126">
        <f t="shared" si="112"/>
        <v>13.960113960113961</v>
      </c>
      <c r="AE176" s="1126">
        <f t="shared" si="113"/>
        <v>24.911032028469737</v>
      </c>
      <c r="AF176" s="1126">
        <f t="shared" si="114"/>
        <v>24.888888888888893</v>
      </c>
      <c r="AG176" s="1126">
        <f t="shared" si="115"/>
        <v>25</v>
      </c>
      <c r="AH176" s="1126">
        <f t="shared" si="116"/>
        <v>35.849056603773597</v>
      </c>
      <c r="AI176" s="1126">
        <f t="shared" si="117"/>
        <v>51.428571428571423</v>
      </c>
      <c r="AJ176" s="1126">
        <f t="shared" si="118"/>
        <v>25</v>
      </c>
      <c r="AK176" s="1126">
        <f t="shared" si="119"/>
        <v>16.666666666666675</v>
      </c>
      <c r="AL176" s="1126">
        <f t="shared" si="120"/>
        <v>39.534883720930239</v>
      </c>
      <c r="AM176" s="1126">
        <f t="shared" si="121"/>
        <v>30.303030303030297</v>
      </c>
      <c r="AN176" s="1126">
        <f t="shared" si="122"/>
        <v>10.000000000000009</v>
      </c>
      <c r="AO176" s="1126">
        <f t="shared" si="123"/>
        <v>0</v>
      </c>
      <c r="AP176" s="1126">
        <f t="shared" si="124"/>
        <v>0</v>
      </c>
      <c r="AQ176" s="1126">
        <f t="shared" si="125"/>
        <v>0</v>
      </c>
      <c r="AR176" s="1126">
        <f t="shared" si="126"/>
        <v>0</v>
      </c>
      <c r="AS176" s="1126">
        <f t="shared" si="127"/>
        <v>0</v>
      </c>
      <c r="AT176" s="1126">
        <f t="shared" si="128"/>
        <v>6.6666666666666652</v>
      </c>
      <c r="AU176" s="1127">
        <f t="shared" si="107"/>
        <v>16.26637492851896</v>
      </c>
      <c r="AV176" s="1128">
        <f t="shared" si="108"/>
        <v>15.204291410322126</v>
      </c>
    </row>
    <row r="177" spans="1:48" ht="11.25" customHeight="1" x14ac:dyDescent="0.2">
      <c r="A177" s="886" t="s">
        <v>513</v>
      </c>
      <c r="B177" s="884" t="s">
        <v>514</v>
      </c>
      <c r="C177" s="627">
        <v>1.53</v>
      </c>
      <c r="D177" s="493">
        <v>1.4279999999999999</v>
      </c>
      <c r="E177" s="493">
        <v>1.33</v>
      </c>
      <c r="F177" s="627">
        <v>1.24</v>
      </c>
      <c r="G177" s="627">
        <v>1.1599999999999999</v>
      </c>
      <c r="H177" s="627">
        <v>1.08</v>
      </c>
      <c r="I177" s="627">
        <v>1.02</v>
      </c>
      <c r="J177" s="956"/>
      <c r="K177" s="627">
        <v>0.96</v>
      </c>
      <c r="L177" s="631">
        <v>0.84</v>
      </c>
      <c r="M177" s="956"/>
      <c r="N177" s="632">
        <v>0.66</v>
      </c>
      <c r="O177" s="633">
        <v>0.5</v>
      </c>
      <c r="P177" s="633">
        <v>0.36</v>
      </c>
      <c r="Q177" s="633">
        <v>0.2</v>
      </c>
      <c r="R177" s="629">
        <v>0</v>
      </c>
      <c r="S177" s="629">
        <v>0</v>
      </c>
      <c r="T177" s="629">
        <v>0</v>
      </c>
      <c r="U177" s="629">
        <v>0</v>
      </c>
      <c r="V177" s="629">
        <v>1.0900000000000001</v>
      </c>
      <c r="W177" s="629">
        <v>1.46</v>
      </c>
      <c r="X177" s="629">
        <v>1.46</v>
      </c>
      <c r="Y177" s="629">
        <v>1.39</v>
      </c>
      <c r="Z177" s="630">
        <f t="shared" si="86"/>
        <v>17.708000000000002</v>
      </c>
      <c r="AA177" s="1125">
        <f t="shared" si="109"/>
        <v>7.1428571428571397</v>
      </c>
      <c r="AB177" s="1125">
        <f t="shared" si="110"/>
        <v>7.3684210526315574</v>
      </c>
      <c r="AC177" s="1126">
        <f t="shared" si="111"/>
        <v>7.258064516129048</v>
      </c>
      <c r="AD177" s="1126">
        <f t="shared" si="112"/>
        <v>6.8965517241379448</v>
      </c>
      <c r="AE177" s="1126">
        <f t="shared" si="113"/>
        <v>7.4074074074073959</v>
      </c>
      <c r="AF177" s="1126">
        <f t="shared" si="114"/>
        <v>5.8823529411764719</v>
      </c>
      <c r="AG177" s="1126">
        <f t="shared" si="115"/>
        <v>6.25</v>
      </c>
      <c r="AH177" s="1126">
        <f t="shared" si="116"/>
        <v>14.285714285714279</v>
      </c>
      <c r="AI177" s="1126">
        <f t="shared" si="117"/>
        <v>27.27272727272727</v>
      </c>
      <c r="AJ177" s="1126">
        <f t="shared" si="118"/>
        <v>32.000000000000007</v>
      </c>
      <c r="AK177" s="1126">
        <f t="shared" si="119"/>
        <v>38.888888888888886</v>
      </c>
      <c r="AL177" s="1126">
        <f t="shared" si="120"/>
        <v>79.999999999999986</v>
      </c>
      <c r="AM177" s="1126" t="str">
        <f t="shared" si="121"/>
        <v>n/a</v>
      </c>
      <c r="AN177" s="1126" t="str">
        <f t="shared" si="122"/>
        <v>n/a</v>
      </c>
      <c r="AO177" s="1126" t="str">
        <f t="shared" si="123"/>
        <v>n/a</v>
      </c>
      <c r="AP177" s="1126" t="str">
        <f t="shared" si="124"/>
        <v>n/a</v>
      </c>
      <c r="AQ177" s="1126">
        <f t="shared" si="125"/>
        <v>-100</v>
      </c>
      <c r="AR177" s="1126">
        <f t="shared" si="126"/>
        <v>-25.342465753424648</v>
      </c>
      <c r="AS177" s="1126">
        <f t="shared" si="127"/>
        <v>0</v>
      </c>
      <c r="AT177" s="1126">
        <f t="shared" si="128"/>
        <v>5.0359712230215958</v>
      </c>
      <c r="AU177" s="1127">
        <f t="shared" si="107"/>
        <v>7.5216556688291814</v>
      </c>
      <c r="AV177" s="1128">
        <f t="shared" si="108"/>
        <v>36.497229028127329</v>
      </c>
    </row>
    <row r="178" spans="1:48" ht="11.25" customHeight="1" x14ac:dyDescent="0.2">
      <c r="A178" s="494" t="s">
        <v>486</v>
      </c>
      <c r="B178" s="884" t="s">
        <v>487</v>
      </c>
      <c r="C178" s="627">
        <v>1.6188</v>
      </c>
      <c r="D178" s="493">
        <v>1.391</v>
      </c>
      <c r="E178" s="493">
        <v>1.2764099999999998</v>
      </c>
      <c r="F178" s="627">
        <v>1.1367400000000001</v>
      </c>
      <c r="G178" s="627">
        <v>0.98565999999999998</v>
      </c>
      <c r="H178" s="627">
        <v>0.90500000000000003</v>
      </c>
      <c r="I178" s="627">
        <v>0.83040000000000003</v>
      </c>
      <c r="J178" s="956"/>
      <c r="K178" s="627">
        <v>0.75022999999999995</v>
      </c>
      <c r="L178" s="492">
        <v>0.65649999999999997</v>
      </c>
      <c r="M178" s="956"/>
      <c r="N178" s="632">
        <v>0.52350000000000008</v>
      </c>
      <c r="O178" s="633">
        <v>0.44550000000000001</v>
      </c>
      <c r="P178" s="633">
        <v>0.4335</v>
      </c>
      <c r="Q178" s="633">
        <v>0.39250000000000002</v>
      </c>
      <c r="R178" s="633">
        <v>0.28749999999999998</v>
      </c>
      <c r="S178" s="633">
        <v>0.24049999999999999</v>
      </c>
      <c r="T178" s="633">
        <v>0.18124999999999999</v>
      </c>
      <c r="U178" s="633">
        <v>0.16667999999999999</v>
      </c>
      <c r="V178" s="633">
        <v>0.14334</v>
      </c>
      <c r="W178" s="633">
        <v>0.13</v>
      </c>
      <c r="X178" s="633">
        <v>0.11666</v>
      </c>
      <c r="Y178" s="633">
        <v>0.1</v>
      </c>
      <c r="Z178" s="630">
        <f t="shared" si="86"/>
        <v>12.711670000000003</v>
      </c>
      <c r="AA178" s="1125">
        <f t="shared" si="109"/>
        <v>16.376707404744796</v>
      </c>
      <c r="AB178" s="1125">
        <f t="shared" si="110"/>
        <v>8.9775228962480913</v>
      </c>
      <c r="AC178" s="1126">
        <f t="shared" si="111"/>
        <v>12.286890581839272</v>
      </c>
      <c r="AD178" s="1126">
        <f t="shared" si="112"/>
        <v>15.327800661485714</v>
      </c>
      <c r="AE178" s="1126">
        <f t="shared" si="113"/>
        <v>8.912707182320446</v>
      </c>
      <c r="AF178" s="1126">
        <f t="shared" si="114"/>
        <v>8.9836223506743806</v>
      </c>
      <c r="AG178" s="1126">
        <f t="shared" si="115"/>
        <v>10.686056276075352</v>
      </c>
      <c r="AH178" s="1126">
        <f t="shared" si="116"/>
        <v>14.277227722772267</v>
      </c>
      <c r="AI178" s="1126">
        <f t="shared" si="117"/>
        <v>25.405921680993295</v>
      </c>
      <c r="AJ178" s="1126">
        <f t="shared" si="118"/>
        <v>17.508417508417516</v>
      </c>
      <c r="AK178" s="1126">
        <f t="shared" si="119"/>
        <v>2.7681660899653959</v>
      </c>
      <c r="AL178" s="1126">
        <f t="shared" si="120"/>
        <v>10.445859872611463</v>
      </c>
      <c r="AM178" s="1126">
        <f t="shared" si="121"/>
        <v>36.521739130434796</v>
      </c>
      <c r="AN178" s="1126">
        <f t="shared" si="122"/>
        <v>19.542619542619533</v>
      </c>
      <c r="AO178" s="1126">
        <f t="shared" si="123"/>
        <v>32.689655172413801</v>
      </c>
      <c r="AP178" s="1126">
        <f t="shared" si="124"/>
        <v>8.7413006959443216</v>
      </c>
      <c r="AQ178" s="1126">
        <f t="shared" si="125"/>
        <v>16.28296358308916</v>
      </c>
      <c r="AR178" s="1126">
        <f t="shared" si="126"/>
        <v>10.261538461538455</v>
      </c>
      <c r="AS178" s="1126">
        <f t="shared" si="127"/>
        <v>11.434939139379408</v>
      </c>
      <c r="AT178" s="1126">
        <f t="shared" si="128"/>
        <v>16.659999999999986</v>
      </c>
      <c r="AU178" s="1127">
        <f t="shared" si="107"/>
        <v>15.204582797678375</v>
      </c>
      <c r="AV178" s="1128">
        <f t="shared" si="108"/>
        <v>8.2640463702313056</v>
      </c>
    </row>
    <row r="179" spans="1:48" ht="11.25" customHeight="1" x14ac:dyDescent="0.2">
      <c r="A179" s="886" t="s">
        <v>1075</v>
      </c>
      <c r="B179" s="884" t="s">
        <v>1076</v>
      </c>
      <c r="C179" s="627">
        <v>0.43</v>
      </c>
      <c r="D179" s="493">
        <v>0.39</v>
      </c>
      <c r="E179" s="493">
        <v>0.35000000000000003</v>
      </c>
      <c r="F179" s="627">
        <v>0.31</v>
      </c>
      <c r="G179" s="627">
        <v>0.27</v>
      </c>
      <c r="H179" s="627">
        <v>0.24</v>
      </c>
      <c r="I179" s="627">
        <v>0.11</v>
      </c>
      <c r="J179" s="956"/>
      <c r="K179" s="627">
        <v>0.06</v>
      </c>
      <c r="L179" s="631">
        <v>0</v>
      </c>
      <c r="M179" s="956"/>
      <c r="N179" s="497">
        <v>0</v>
      </c>
      <c r="O179" s="629">
        <v>0</v>
      </c>
      <c r="P179" s="629">
        <v>0</v>
      </c>
      <c r="Q179" s="629">
        <v>0</v>
      </c>
      <c r="R179" s="629">
        <v>0</v>
      </c>
      <c r="S179" s="629">
        <v>0</v>
      </c>
      <c r="T179" s="629">
        <v>0</v>
      </c>
      <c r="U179" s="629">
        <v>0</v>
      </c>
      <c r="V179" s="629">
        <v>0</v>
      </c>
      <c r="W179" s="629">
        <v>0</v>
      </c>
      <c r="X179" s="629">
        <v>0</v>
      </c>
      <c r="Y179" s="629">
        <v>0</v>
      </c>
      <c r="Z179" s="630">
        <f t="shared" si="86"/>
        <v>2.16</v>
      </c>
      <c r="AA179" s="1125">
        <f t="shared" si="109"/>
        <v>10.256410256410241</v>
      </c>
      <c r="AB179" s="1125">
        <f t="shared" si="110"/>
        <v>11.428571428571432</v>
      </c>
      <c r="AC179" s="1126">
        <f t="shared" si="111"/>
        <v>12.903225806451623</v>
      </c>
      <c r="AD179" s="1126">
        <f t="shared" si="112"/>
        <v>14.814814814814813</v>
      </c>
      <c r="AE179" s="1126">
        <f t="shared" si="113"/>
        <v>12.500000000000021</v>
      </c>
      <c r="AF179" s="1126">
        <f t="shared" si="114"/>
        <v>118.18181818181816</v>
      </c>
      <c r="AG179" s="1126">
        <f t="shared" si="115"/>
        <v>83.333333333333343</v>
      </c>
      <c r="AH179" s="1126" t="str">
        <f t="shared" si="116"/>
        <v>n/a</v>
      </c>
      <c r="AI179" s="1126" t="str">
        <f t="shared" si="117"/>
        <v>n/a</v>
      </c>
      <c r="AJ179" s="1126" t="str">
        <f t="shared" si="118"/>
        <v>n/a</v>
      </c>
      <c r="AK179" s="1126" t="str">
        <f t="shared" si="119"/>
        <v>n/a</v>
      </c>
      <c r="AL179" s="1126" t="str">
        <f t="shared" si="120"/>
        <v>n/a</v>
      </c>
      <c r="AM179" s="1126" t="str">
        <f t="shared" si="121"/>
        <v>n/a</v>
      </c>
      <c r="AN179" s="1126" t="str">
        <f t="shared" si="122"/>
        <v>n/a</v>
      </c>
      <c r="AO179" s="1126" t="str">
        <f t="shared" si="123"/>
        <v>n/a</v>
      </c>
      <c r="AP179" s="1126" t="str">
        <f t="shared" si="124"/>
        <v>n/a</v>
      </c>
      <c r="AQ179" s="1126" t="str">
        <f t="shared" si="125"/>
        <v>n/a</v>
      </c>
      <c r="AR179" s="1126" t="str">
        <f t="shared" si="126"/>
        <v>n/a</v>
      </c>
      <c r="AS179" s="1126" t="str">
        <f t="shared" si="127"/>
        <v>n/a</v>
      </c>
      <c r="AT179" s="1126" t="str">
        <f t="shared" si="128"/>
        <v>n/a</v>
      </c>
      <c r="AU179" s="1127">
        <f t="shared" si="107"/>
        <v>37.63116768877137</v>
      </c>
      <c r="AV179" s="1128">
        <f t="shared" si="108"/>
        <v>44.303275447602914</v>
      </c>
    </row>
    <row r="180" spans="1:48" ht="11.25" customHeight="1" x14ac:dyDescent="0.2">
      <c r="A180" s="477" t="s">
        <v>500</v>
      </c>
      <c r="B180" s="869" t="s">
        <v>501</v>
      </c>
      <c r="C180" s="627">
        <v>1.1499999999999999</v>
      </c>
      <c r="D180" s="493">
        <v>1.1120000000000001</v>
      </c>
      <c r="E180" s="515">
        <v>1.07</v>
      </c>
      <c r="F180" s="627">
        <v>1.03</v>
      </c>
      <c r="G180" s="627">
        <v>0.99</v>
      </c>
      <c r="H180" s="627">
        <v>0.95</v>
      </c>
      <c r="I180" s="627">
        <v>0.83</v>
      </c>
      <c r="J180" s="956"/>
      <c r="K180" s="627">
        <v>0.81</v>
      </c>
      <c r="L180" s="492">
        <v>0.79</v>
      </c>
      <c r="M180" s="956"/>
      <c r="N180" s="632">
        <v>0.78</v>
      </c>
      <c r="O180" s="633">
        <v>0.76</v>
      </c>
      <c r="P180" s="633">
        <v>0.73</v>
      </c>
      <c r="Q180" s="633">
        <v>0.68</v>
      </c>
      <c r="R180" s="633">
        <v>0.6</v>
      </c>
      <c r="S180" s="629">
        <v>0.3</v>
      </c>
      <c r="T180" s="629">
        <v>0.4</v>
      </c>
      <c r="U180" s="629">
        <v>0.79249999999999998</v>
      </c>
      <c r="V180" s="629">
        <v>1.07</v>
      </c>
      <c r="W180" s="629">
        <v>1.5</v>
      </c>
      <c r="X180" s="629">
        <v>1.5</v>
      </c>
      <c r="Y180" s="629">
        <v>1.5</v>
      </c>
      <c r="Z180" s="630">
        <f t="shared" si="86"/>
        <v>19.3445</v>
      </c>
      <c r="AA180" s="1125">
        <f t="shared" si="109"/>
        <v>3.4172661870503385</v>
      </c>
      <c r="AB180" s="1125">
        <f t="shared" si="110"/>
        <v>3.9252336448598157</v>
      </c>
      <c r="AC180" s="1126">
        <f t="shared" si="111"/>
        <v>3.8834951456310662</v>
      </c>
      <c r="AD180" s="1126">
        <f t="shared" si="112"/>
        <v>4.0404040404040442</v>
      </c>
      <c r="AE180" s="1126">
        <f t="shared" si="113"/>
        <v>4.2105263157894868</v>
      </c>
      <c r="AF180" s="1126">
        <f t="shared" si="114"/>
        <v>14.457831325301207</v>
      </c>
      <c r="AG180" s="1126">
        <f t="shared" si="115"/>
        <v>2.4691358024691246</v>
      </c>
      <c r="AH180" s="1126">
        <f t="shared" si="116"/>
        <v>2.5316455696202445</v>
      </c>
      <c r="AI180" s="1126">
        <f t="shared" si="117"/>
        <v>1.2820512820512775</v>
      </c>
      <c r="AJ180" s="1126">
        <f t="shared" si="118"/>
        <v>2.6315789473684292</v>
      </c>
      <c r="AK180" s="1126">
        <f t="shared" si="119"/>
        <v>4.1095890410958846</v>
      </c>
      <c r="AL180" s="1126">
        <f t="shared" si="120"/>
        <v>7.3529411764705843</v>
      </c>
      <c r="AM180" s="1126">
        <f t="shared" si="121"/>
        <v>13.333333333333353</v>
      </c>
      <c r="AN180" s="1126">
        <f t="shared" si="122"/>
        <v>100</v>
      </c>
      <c r="AO180" s="1126">
        <f t="shared" si="123"/>
        <v>-25.000000000000011</v>
      </c>
      <c r="AP180" s="1126">
        <f t="shared" si="124"/>
        <v>-49.526813880126177</v>
      </c>
      <c r="AQ180" s="1126">
        <f t="shared" si="125"/>
        <v>-25.934579439252346</v>
      </c>
      <c r="AR180" s="1126">
        <f t="shared" si="126"/>
        <v>-28.666666666666664</v>
      </c>
      <c r="AS180" s="1126">
        <f t="shared" si="127"/>
        <v>0</v>
      </c>
      <c r="AT180" s="1126">
        <f t="shared" si="128"/>
        <v>0</v>
      </c>
      <c r="AU180" s="1127">
        <f t="shared" si="107"/>
        <v>1.9258485912699843</v>
      </c>
      <c r="AV180" s="1128">
        <f t="shared" si="108"/>
        <v>28.147322560165776</v>
      </c>
    </row>
    <row r="181" spans="1:48" ht="11.25" customHeight="1" x14ac:dyDescent="0.2">
      <c r="A181" s="512" t="s">
        <v>1083</v>
      </c>
      <c r="B181" s="501" t="s">
        <v>1084</v>
      </c>
      <c r="C181" s="627">
        <v>1.44</v>
      </c>
      <c r="D181" s="493">
        <v>1.26</v>
      </c>
      <c r="E181" s="493">
        <v>1.1200000000000001</v>
      </c>
      <c r="F181" s="507">
        <v>1.04</v>
      </c>
      <c r="G181" s="507">
        <v>1</v>
      </c>
      <c r="H181" s="507">
        <v>0.86</v>
      </c>
      <c r="I181" s="507">
        <v>0.8</v>
      </c>
      <c r="J181" s="1053"/>
      <c r="K181" s="507">
        <v>0.72</v>
      </c>
      <c r="L181" s="503">
        <v>0.6</v>
      </c>
      <c r="M181" s="1053"/>
      <c r="N181" s="504">
        <v>0.4</v>
      </c>
      <c r="O181" s="510">
        <v>0.2</v>
      </c>
      <c r="P181" s="510">
        <v>0.76</v>
      </c>
      <c r="Q181" s="509">
        <v>0.8</v>
      </c>
      <c r="R181" s="509">
        <v>0.48</v>
      </c>
      <c r="S181" s="509">
        <v>0.44</v>
      </c>
      <c r="T181" s="509">
        <v>0.2</v>
      </c>
      <c r="U181" s="510">
        <v>0</v>
      </c>
      <c r="V181" s="510">
        <v>0</v>
      </c>
      <c r="W181" s="510">
        <v>0</v>
      </c>
      <c r="X181" s="510">
        <v>0</v>
      </c>
      <c r="Y181" s="510">
        <v>0</v>
      </c>
      <c r="Z181" s="630">
        <f t="shared" si="86"/>
        <v>12.12</v>
      </c>
      <c r="AA181" s="1125">
        <f t="shared" si="109"/>
        <v>14.285714285714279</v>
      </c>
      <c r="AB181" s="1125">
        <f t="shared" si="110"/>
        <v>12.5</v>
      </c>
      <c r="AC181" s="1126">
        <f t="shared" si="111"/>
        <v>7.6923076923077094</v>
      </c>
      <c r="AD181" s="1126">
        <f t="shared" si="112"/>
        <v>4.0000000000000036</v>
      </c>
      <c r="AE181" s="1126">
        <f t="shared" si="113"/>
        <v>16.279069767441868</v>
      </c>
      <c r="AF181" s="1126">
        <f t="shared" si="114"/>
        <v>7.4999999999999956</v>
      </c>
      <c r="AG181" s="1126">
        <f t="shared" si="115"/>
        <v>11.111111111111116</v>
      </c>
      <c r="AH181" s="1126">
        <f t="shared" si="116"/>
        <v>19.999999999999996</v>
      </c>
      <c r="AI181" s="1126">
        <f t="shared" si="117"/>
        <v>49.999999999999979</v>
      </c>
      <c r="AJ181" s="1126">
        <f t="shared" si="118"/>
        <v>100</v>
      </c>
      <c r="AK181" s="1126">
        <f t="shared" si="119"/>
        <v>-73.684210526315795</v>
      </c>
      <c r="AL181" s="1126">
        <f t="shared" si="120"/>
        <v>-5.0000000000000044</v>
      </c>
      <c r="AM181" s="1126">
        <f t="shared" si="121"/>
        <v>66.666666666666671</v>
      </c>
      <c r="AN181" s="1126">
        <f t="shared" si="122"/>
        <v>9.0909090909090828</v>
      </c>
      <c r="AO181" s="1126">
        <f t="shared" si="123"/>
        <v>119.99999999999997</v>
      </c>
      <c r="AP181" s="1126" t="str">
        <f t="shared" si="124"/>
        <v>n/a</v>
      </c>
      <c r="AQ181" s="1126" t="str">
        <f t="shared" si="125"/>
        <v>n/a</v>
      </c>
      <c r="AR181" s="1126" t="str">
        <f t="shared" si="126"/>
        <v>n/a</v>
      </c>
      <c r="AS181" s="1126" t="str">
        <f t="shared" si="127"/>
        <v>n/a</v>
      </c>
      <c r="AT181" s="1126" t="str">
        <f t="shared" si="128"/>
        <v>n/a</v>
      </c>
      <c r="AU181" s="1127">
        <f t="shared" si="107"/>
        <v>24.02943787252233</v>
      </c>
      <c r="AV181" s="1128">
        <f t="shared" si="108"/>
        <v>45.903985058327201</v>
      </c>
    </row>
    <row r="182" spans="1:48" ht="11.25" customHeight="1" x14ac:dyDescent="0.2">
      <c r="A182" s="856" t="s">
        <v>4584</v>
      </c>
      <c r="B182" s="884" t="s">
        <v>4546</v>
      </c>
      <c r="C182" s="493">
        <v>1.5201</v>
      </c>
      <c r="D182" s="493">
        <v>1.3218000000000001</v>
      </c>
      <c r="E182" s="493">
        <v>1.1492</v>
      </c>
      <c r="F182" s="493">
        <v>0.99819999999999998</v>
      </c>
      <c r="G182" s="493">
        <v>0.87529999999999997</v>
      </c>
      <c r="H182" s="516">
        <v>0</v>
      </c>
      <c r="I182" s="516">
        <v>0</v>
      </c>
      <c r="J182" s="516"/>
      <c r="K182" s="516">
        <v>0</v>
      </c>
      <c r="L182" s="513">
        <v>0</v>
      </c>
      <c r="M182" s="516"/>
      <c r="N182" s="513">
        <v>0</v>
      </c>
      <c r="O182" s="534">
        <v>0</v>
      </c>
      <c r="P182" s="534">
        <v>0</v>
      </c>
      <c r="Q182" s="534">
        <v>0</v>
      </c>
      <c r="R182" s="534">
        <v>0</v>
      </c>
      <c r="S182" s="534">
        <v>0</v>
      </c>
      <c r="T182" s="534">
        <v>0</v>
      </c>
      <c r="U182" s="534">
        <v>0</v>
      </c>
      <c r="V182" s="534">
        <v>0</v>
      </c>
      <c r="W182" s="534">
        <v>0</v>
      </c>
      <c r="X182" s="534">
        <v>0</v>
      </c>
      <c r="Y182" s="534">
        <v>0</v>
      </c>
      <c r="Z182" s="630">
        <f t="shared" si="86"/>
        <v>5.8646000000000003</v>
      </c>
      <c r="AA182" s="1125">
        <f t="shared" si="109"/>
        <v>15.002269632319564</v>
      </c>
      <c r="AB182" s="1125">
        <f t="shared" si="110"/>
        <v>15.019143752175435</v>
      </c>
      <c r="AC182" s="1126">
        <f t="shared" si="111"/>
        <v>15.12722901222201</v>
      </c>
      <c r="AD182" s="1126">
        <f t="shared" si="112"/>
        <v>14.040900262767053</v>
      </c>
      <c r="AE182" s="1126" t="str">
        <f t="shared" si="113"/>
        <v>n/a</v>
      </c>
      <c r="AF182" s="1126" t="str">
        <f t="shared" si="114"/>
        <v>n/a</v>
      </c>
      <c r="AG182" s="1126" t="str">
        <f t="shared" si="115"/>
        <v>n/a</v>
      </c>
      <c r="AH182" s="1126" t="str">
        <f t="shared" si="116"/>
        <v>n/a</v>
      </c>
      <c r="AI182" s="1126" t="str">
        <f t="shared" si="117"/>
        <v>n/a</v>
      </c>
      <c r="AJ182" s="1126" t="str">
        <f t="shared" si="118"/>
        <v>n/a</v>
      </c>
      <c r="AK182" s="1126" t="str">
        <f t="shared" si="119"/>
        <v>n/a</v>
      </c>
      <c r="AL182" s="1126" t="str">
        <f t="shared" si="120"/>
        <v>n/a</v>
      </c>
      <c r="AM182" s="1126" t="str">
        <f t="shared" si="121"/>
        <v>n/a</v>
      </c>
      <c r="AN182" s="1126" t="str">
        <f t="shared" si="122"/>
        <v>n/a</v>
      </c>
      <c r="AO182" s="1126" t="str">
        <f t="shared" si="123"/>
        <v>n/a</v>
      </c>
      <c r="AP182" s="1126" t="str">
        <f t="shared" si="124"/>
        <v>n/a</v>
      </c>
      <c r="AQ182" s="1126" t="str">
        <f t="shared" si="125"/>
        <v>n/a</v>
      </c>
      <c r="AR182" s="1126" t="str">
        <f t="shared" si="126"/>
        <v>n/a</v>
      </c>
      <c r="AS182" s="1126" t="str">
        <f t="shared" si="127"/>
        <v>n/a</v>
      </c>
      <c r="AT182" s="1126" t="str">
        <f t="shared" si="128"/>
        <v>n/a</v>
      </c>
      <c r="AU182" s="1127">
        <f t="shared" si="107"/>
        <v>14.797385664871015</v>
      </c>
      <c r="AV182" s="1128">
        <f t="shared" si="108"/>
        <v>0.50735289716674681</v>
      </c>
    </row>
    <row r="183" spans="1:48" ht="11.25" customHeight="1" x14ac:dyDescent="0.2">
      <c r="A183" s="886" t="s">
        <v>1085</v>
      </c>
      <c r="B183" s="884" t="s">
        <v>1086</v>
      </c>
      <c r="C183" s="627">
        <v>1.1200000000000001</v>
      </c>
      <c r="D183" s="493">
        <v>1</v>
      </c>
      <c r="E183" s="493">
        <v>0.88</v>
      </c>
      <c r="F183" s="627">
        <v>0.77</v>
      </c>
      <c r="G183" s="627">
        <v>0.7</v>
      </c>
      <c r="H183" s="627">
        <v>0.54</v>
      </c>
      <c r="I183" s="627">
        <v>0.41</v>
      </c>
      <c r="J183" s="956"/>
      <c r="K183" s="627">
        <v>0.34</v>
      </c>
      <c r="L183" s="492">
        <v>0.22</v>
      </c>
      <c r="M183" s="956"/>
      <c r="N183" s="497">
        <v>0.04</v>
      </c>
      <c r="O183" s="629">
        <v>7.0000000000000007E-2</v>
      </c>
      <c r="P183" s="629">
        <v>0.57999999999999996</v>
      </c>
      <c r="Q183" s="633">
        <v>0.66</v>
      </c>
      <c r="R183" s="633">
        <v>0.56999999999999995</v>
      </c>
      <c r="S183" s="633">
        <v>0.39</v>
      </c>
      <c r="T183" s="633">
        <v>0.25762000000000002</v>
      </c>
      <c r="U183" s="633">
        <v>0.14286000000000001</v>
      </c>
      <c r="V183" s="629">
        <v>0</v>
      </c>
      <c r="W183" s="629">
        <v>0</v>
      </c>
      <c r="X183" s="629">
        <v>0</v>
      </c>
      <c r="Y183" s="629">
        <v>0</v>
      </c>
      <c r="Z183" s="630">
        <f t="shared" si="86"/>
        <v>8.6904800000000009</v>
      </c>
      <c r="AA183" s="1125">
        <f t="shared" si="109"/>
        <v>12.000000000000011</v>
      </c>
      <c r="AB183" s="1125">
        <f t="shared" si="110"/>
        <v>13.636363636363647</v>
      </c>
      <c r="AC183" s="1126">
        <f t="shared" si="111"/>
        <v>14.285714285714279</v>
      </c>
      <c r="AD183" s="1126">
        <f t="shared" si="112"/>
        <v>10.000000000000009</v>
      </c>
      <c r="AE183" s="1126">
        <f t="shared" si="113"/>
        <v>29.629629629629605</v>
      </c>
      <c r="AF183" s="1126">
        <f t="shared" si="114"/>
        <v>31.707317073170739</v>
      </c>
      <c r="AG183" s="1126">
        <f t="shared" si="115"/>
        <v>20.588235294117641</v>
      </c>
      <c r="AH183" s="1126">
        <f t="shared" si="116"/>
        <v>54.545454545454561</v>
      </c>
      <c r="AI183" s="1126">
        <f t="shared" si="117"/>
        <v>450</v>
      </c>
      <c r="AJ183" s="1126">
        <f t="shared" si="118"/>
        <v>-42.857142857142861</v>
      </c>
      <c r="AK183" s="1126">
        <f t="shared" si="119"/>
        <v>-87.931034482758619</v>
      </c>
      <c r="AL183" s="1126">
        <f t="shared" si="120"/>
        <v>-12.121212121212132</v>
      </c>
      <c r="AM183" s="1126">
        <f t="shared" si="121"/>
        <v>15.789473684210531</v>
      </c>
      <c r="AN183" s="1126">
        <f t="shared" si="122"/>
        <v>46.153846153846146</v>
      </c>
      <c r="AO183" s="1126">
        <f t="shared" si="123"/>
        <v>51.385761975001934</v>
      </c>
      <c r="AP183" s="1126">
        <f t="shared" si="124"/>
        <v>80.330393392132152</v>
      </c>
      <c r="AQ183" s="1126" t="str">
        <f t="shared" si="125"/>
        <v>n/a</v>
      </c>
      <c r="AR183" s="1126" t="str">
        <f t="shared" si="126"/>
        <v>n/a</v>
      </c>
      <c r="AS183" s="1126" t="str">
        <f t="shared" si="127"/>
        <v>n/a</v>
      </c>
      <c r="AT183" s="1126" t="str">
        <f t="shared" si="128"/>
        <v>n/a</v>
      </c>
      <c r="AU183" s="1127">
        <f t="shared" si="107"/>
        <v>42.946425013032979</v>
      </c>
      <c r="AV183" s="1128">
        <f t="shared" si="108"/>
        <v>115.49734057204248</v>
      </c>
    </row>
    <row r="184" spans="1:48" ht="11.25" customHeight="1" x14ac:dyDescent="0.2">
      <c r="A184" s="886" t="s">
        <v>516</v>
      </c>
      <c r="B184" s="884" t="s">
        <v>517</v>
      </c>
      <c r="C184" s="627">
        <v>0.96</v>
      </c>
      <c r="D184" s="493">
        <v>0.9</v>
      </c>
      <c r="E184" s="493">
        <v>0.73</v>
      </c>
      <c r="F184" s="627">
        <v>0.69</v>
      </c>
      <c r="G184" s="627">
        <v>0.62</v>
      </c>
      <c r="H184" s="627">
        <v>0.56999999999999995</v>
      </c>
      <c r="I184" s="627">
        <v>0.45500000000000002</v>
      </c>
      <c r="J184" s="956"/>
      <c r="K184" s="496">
        <v>0.44</v>
      </c>
      <c r="L184" s="492">
        <v>0.43</v>
      </c>
      <c r="M184" s="956"/>
      <c r="N184" s="632">
        <v>0.37</v>
      </c>
      <c r="O184" s="633">
        <v>0.33</v>
      </c>
      <c r="P184" s="629">
        <v>0.32</v>
      </c>
      <c r="Q184" s="633">
        <v>0.28999999999999998</v>
      </c>
      <c r="R184" s="633">
        <v>7.0000000000000007E-2</v>
      </c>
      <c r="S184" s="629">
        <v>0</v>
      </c>
      <c r="T184" s="629">
        <v>0</v>
      </c>
      <c r="U184" s="629">
        <v>0</v>
      </c>
      <c r="V184" s="629">
        <v>0</v>
      </c>
      <c r="W184" s="629">
        <v>0</v>
      </c>
      <c r="X184" s="629">
        <v>0</v>
      </c>
      <c r="Y184" s="629">
        <v>0</v>
      </c>
      <c r="Z184" s="630">
        <f t="shared" si="86"/>
        <v>7.1750000000000007</v>
      </c>
      <c r="AA184" s="1125">
        <f t="shared" si="109"/>
        <v>6.6666666666666652</v>
      </c>
      <c r="AB184" s="1125">
        <f t="shared" si="110"/>
        <v>23.287671232876718</v>
      </c>
      <c r="AC184" s="1126">
        <f t="shared" si="111"/>
        <v>5.7971014492753659</v>
      </c>
      <c r="AD184" s="1126">
        <f t="shared" si="112"/>
        <v>11.290322580645151</v>
      </c>
      <c r="AE184" s="1126">
        <f t="shared" si="113"/>
        <v>8.7719298245614077</v>
      </c>
      <c r="AF184" s="1126">
        <f t="shared" si="114"/>
        <v>25.274725274725252</v>
      </c>
      <c r="AG184" s="1126">
        <f t="shared" si="115"/>
        <v>3.4090909090909172</v>
      </c>
      <c r="AH184" s="1126">
        <f t="shared" si="116"/>
        <v>2.3255813953488413</v>
      </c>
      <c r="AI184" s="1126">
        <f t="shared" si="117"/>
        <v>16.216216216216207</v>
      </c>
      <c r="AJ184" s="1126">
        <f t="shared" si="118"/>
        <v>12.12121212121211</v>
      </c>
      <c r="AK184" s="1126">
        <f t="shared" si="119"/>
        <v>3.125</v>
      </c>
      <c r="AL184" s="1126">
        <f t="shared" si="120"/>
        <v>10.344827586206918</v>
      </c>
      <c r="AM184" s="1126">
        <f t="shared" si="121"/>
        <v>314.28571428571422</v>
      </c>
      <c r="AN184" s="1126" t="str">
        <f t="shared" si="122"/>
        <v>n/a</v>
      </c>
      <c r="AO184" s="1126" t="str">
        <f t="shared" si="123"/>
        <v>n/a</v>
      </c>
      <c r="AP184" s="1126" t="str">
        <f t="shared" si="124"/>
        <v>n/a</v>
      </c>
      <c r="AQ184" s="1126" t="str">
        <f t="shared" si="125"/>
        <v>n/a</v>
      </c>
      <c r="AR184" s="1126" t="str">
        <f t="shared" si="126"/>
        <v>n/a</v>
      </c>
      <c r="AS184" s="1126" t="str">
        <f t="shared" si="127"/>
        <v>n/a</v>
      </c>
      <c r="AT184" s="1126" t="str">
        <f t="shared" si="128"/>
        <v>n/a</v>
      </c>
      <c r="AU184" s="1127">
        <f t="shared" si="107"/>
        <v>34.070466118656903</v>
      </c>
      <c r="AV184" s="1128">
        <f t="shared" si="108"/>
        <v>84.504659981847169</v>
      </c>
    </row>
    <row r="185" spans="1:48" ht="11.25" customHeight="1" x14ac:dyDescent="0.2">
      <c r="A185" s="477" t="s">
        <v>1107</v>
      </c>
      <c r="B185" s="869" t="s">
        <v>1108</v>
      </c>
      <c r="C185" s="627">
        <v>1.92</v>
      </c>
      <c r="D185" s="493">
        <v>1.8</v>
      </c>
      <c r="E185" s="493">
        <v>1.6400000000000001</v>
      </c>
      <c r="F185" s="484">
        <v>1.4550000000000001</v>
      </c>
      <c r="G185" s="484">
        <v>1.155</v>
      </c>
      <c r="H185" s="484">
        <v>0.79</v>
      </c>
      <c r="I185" s="484">
        <v>0.48</v>
      </c>
      <c r="J185" s="1032"/>
      <c r="K185" s="485">
        <v>0</v>
      </c>
      <c r="L185" s="486">
        <v>0</v>
      </c>
      <c r="M185" s="1032"/>
      <c r="N185" s="499">
        <v>0</v>
      </c>
      <c r="O185" s="488">
        <v>0</v>
      </c>
      <c r="P185" s="488">
        <v>0</v>
      </c>
      <c r="Q185" s="488">
        <v>0</v>
      </c>
      <c r="R185" s="488">
        <v>0</v>
      </c>
      <c r="S185" s="488">
        <v>0</v>
      </c>
      <c r="T185" s="488">
        <v>0</v>
      </c>
      <c r="U185" s="488">
        <v>0</v>
      </c>
      <c r="V185" s="488">
        <v>0</v>
      </c>
      <c r="W185" s="488">
        <v>0</v>
      </c>
      <c r="X185" s="488">
        <v>0</v>
      </c>
      <c r="Y185" s="488">
        <v>0</v>
      </c>
      <c r="Z185" s="630">
        <f t="shared" si="86"/>
        <v>9.24</v>
      </c>
      <c r="AA185" s="1125">
        <f t="shared" si="109"/>
        <v>6.6666666666666652</v>
      </c>
      <c r="AB185" s="1125">
        <f t="shared" si="110"/>
        <v>9.7560975609755971</v>
      </c>
      <c r="AC185" s="1126">
        <f t="shared" si="111"/>
        <v>12.714776632302405</v>
      </c>
      <c r="AD185" s="1126">
        <f t="shared" si="112"/>
        <v>25.974025974025984</v>
      </c>
      <c r="AE185" s="1126">
        <f t="shared" si="113"/>
        <v>46.202531645569621</v>
      </c>
      <c r="AF185" s="1126">
        <f t="shared" si="114"/>
        <v>64.583333333333343</v>
      </c>
      <c r="AG185" s="1126" t="str">
        <f t="shared" si="115"/>
        <v>n/a</v>
      </c>
      <c r="AH185" s="1126" t="str">
        <f t="shared" si="116"/>
        <v>n/a</v>
      </c>
      <c r="AI185" s="1126" t="str">
        <f t="shared" si="117"/>
        <v>n/a</v>
      </c>
      <c r="AJ185" s="1126" t="str">
        <f t="shared" si="118"/>
        <v>n/a</v>
      </c>
      <c r="AK185" s="1126" t="str">
        <f t="shared" si="119"/>
        <v>n/a</v>
      </c>
      <c r="AL185" s="1126" t="str">
        <f t="shared" si="120"/>
        <v>n/a</v>
      </c>
      <c r="AM185" s="1126" t="str">
        <f t="shared" si="121"/>
        <v>n/a</v>
      </c>
      <c r="AN185" s="1126" t="str">
        <f t="shared" si="122"/>
        <v>n/a</v>
      </c>
      <c r="AO185" s="1126" t="str">
        <f t="shared" si="123"/>
        <v>n/a</v>
      </c>
      <c r="AP185" s="1126" t="str">
        <f t="shared" si="124"/>
        <v>n/a</v>
      </c>
      <c r="AQ185" s="1126" t="str">
        <f t="shared" si="125"/>
        <v>n/a</v>
      </c>
      <c r="AR185" s="1126" t="str">
        <f t="shared" si="126"/>
        <v>n/a</v>
      </c>
      <c r="AS185" s="1126" t="str">
        <f t="shared" si="127"/>
        <v>n/a</v>
      </c>
      <c r="AT185" s="1126" t="str">
        <f t="shared" si="128"/>
        <v>n/a</v>
      </c>
      <c r="AU185" s="1127">
        <f t="shared" si="107"/>
        <v>27.649571968812268</v>
      </c>
      <c r="AV185" s="1128">
        <f t="shared" si="108"/>
        <v>23.214776969532021</v>
      </c>
    </row>
    <row r="186" spans="1:48" ht="11.25" customHeight="1" x14ac:dyDescent="0.2">
      <c r="A186" s="886" t="s">
        <v>1095</v>
      </c>
      <c r="B186" s="884" t="s">
        <v>1096</v>
      </c>
      <c r="C186" s="627">
        <v>4.6399999999999997</v>
      </c>
      <c r="D186" s="493">
        <v>4.0199999999999996</v>
      </c>
      <c r="E186" s="514">
        <v>3.6</v>
      </c>
      <c r="F186" s="627">
        <v>2.12</v>
      </c>
      <c r="G186" s="627">
        <v>1.68</v>
      </c>
      <c r="H186" s="627">
        <v>1.4</v>
      </c>
      <c r="I186" s="627">
        <v>1.08</v>
      </c>
      <c r="J186" s="956"/>
      <c r="K186" s="627">
        <v>0.72</v>
      </c>
      <c r="L186" s="492">
        <v>0.52</v>
      </c>
      <c r="M186" s="956"/>
      <c r="N186" s="497">
        <v>0</v>
      </c>
      <c r="O186" s="629">
        <v>0</v>
      </c>
      <c r="P186" s="629">
        <v>0</v>
      </c>
      <c r="Q186" s="629">
        <v>0</v>
      </c>
      <c r="R186" s="629">
        <v>0</v>
      </c>
      <c r="S186" s="629">
        <v>0</v>
      </c>
      <c r="T186" s="629">
        <v>0</v>
      </c>
      <c r="U186" s="629">
        <v>0</v>
      </c>
      <c r="V186" s="629">
        <v>0</v>
      </c>
      <c r="W186" s="629">
        <v>0</v>
      </c>
      <c r="X186" s="629">
        <v>0</v>
      </c>
      <c r="Y186" s="629">
        <v>0</v>
      </c>
      <c r="Z186" s="630">
        <f t="shared" si="86"/>
        <v>19.779999999999998</v>
      </c>
      <c r="AA186" s="1125">
        <f t="shared" si="109"/>
        <v>15.422885572139311</v>
      </c>
      <c r="AB186" s="1125">
        <f t="shared" si="110"/>
        <v>11.666666666666647</v>
      </c>
      <c r="AC186" s="1126">
        <f t="shared" si="111"/>
        <v>69.811320754716988</v>
      </c>
      <c r="AD186" s="1126">
        <f t="shared" si="112"/>
        <v>26.190476190476208</v>
      </c>
      <c r="AE186" s="1126">
        <f t="shared" si="113"/>
        <v>19.999999999999996</v>
      </c>
      <c r="AF186" s="1126">
        <f t="shared" si="114"/>
        <v>29.629629629629605</v>
      </c>
      <c r="AG186" s="1126">
        <f t="shared" si="115"/>
        <v>50.000000000000021</v>
      </c>
      <c r="AH186" s="1126">
        <f t="shared" si="116"/>
        <v>38.46153846153846</v>
      </c>
      <c r="AI186" s="1126" t="str">
        <f t="shared" si="117"/>
        <v>n/a</v>
      </c>
      <c r="AJ186" s="1126" t="str">
        <f t="shared" si="118"/>
        <v>n/a</v>
      </c>
      <c r="AK186" s="1126" t="str">
        <f t="shared" si="119"/>
        <v>n/a</v>
      </c>
      <c r="AL186" s="1126" t="str">
        <f t="shared" si="120"/>
        <v>n/a</v>
      </c>
      <c r="AM186" s="1126" t="str">
        <f t="shared" si="121"/>
        <v>n/a</v>
      </c>
      <c r="AN186" s="1126" t="str">
        <f t="shared" si="122"/>
        <v>n/a</v>
      </c>
      <c r="AO186" s="1126" t="str">
        <f t="shared" si="123"/>
        <v>n/a</v>
      </c>
      <c r="AP186" s="1126" t="str">
        <f t="shared" si="124"/>
        <v>n/a</v>
      </c>
      <c r="AQ186" s="1126" t="str">
        <f t="shared" si="125"/>
        <v>n/a</v>
      </c>
      <c r="AR186" s="1126" t="str">
        <f t="shared" si="126"/>
        <v>n/a</v>
      </c>
      <c r="AS186" s="1126" t="str">
        <f t="shared" si="127"/>
        <v>n/a</v>
      </c>
      <c r="AT186" s="1126" t="str">
        <f t="shared" si="128"/>
        <v>n/a</v>
      </c>
      <c r="AU186" s="1127">
        <f t="shared" si="107"/>
        <v>32.647814659395905</v>
      </c>
      <c r="AV186" s="1128">
        <f t="shared" si="108"/>
        <v>19.507158157337287</v>
      </c>
    </row>
    <row r="187" spans="1:48" ht="11.25" customHeight="1" x14ac:dyDescent="0.2">
      <c r="A187" s="886" t="s">
        <v>1093</v>
      </c>
      <c r="B187" s="884" t="s">
        <v>1094</v>
      </c>
      <c r="C187" s="627">
        <v>0.45</v>
      </c>
      <c r="D187" s="493">
        <v>0.41</v>
      </c>
      <c r="E187" s="493">
        <v>0.37</v>
      </c>
      <c r="F187" s="627">
        <v>0.33</v>
      </c>
      <c r="G187" s="627">
        <v>0.27500000000000002</v>
      </c>
      <c r="H187" s="627">
        <v>0.23</v>
      </c>
      <c r="I187" s="627">
        <v>0.19750000000000001</v>
      </c>
      <c r="J187" s="956"/>
      <c r="K187" s="627">
        <v>0.17499999999999999</v>
      </c>
      <c r="L187" s="492">
        <v>4.2500000000000003E-2</v>
      </c>
      <c r="M187" s="956"/>
      <c r="N187" s="497">
        <v>0</v>
      </c>
      <c r="O187" s="629">
        <v>0</v>
      </c>
      <c r="P187" s="629">
        <v>0</v>
      </c>
      <c r="Q187" s="629">
        <v>0</v>
      </c>
      <c r="R187" s="629">
        <v>0</v>
      </c>
      <c r="S187" s="629">
        <v>0</v>
      </c>
      <c r="T187" s="629">
        <v>0</v>
      </c>
      <c r="U187" s="629">
        <v>0</v>
      </c>
      <c r="V187" s="629">
        <v>0</v>
      </c>
      <c r="W187" s="629">
        <v>0</v>
      </c>
      <c r="X187" s="629">
        <v>0</v>
      </c>
      <c r="Y187" s="629">
        <v>0</v>
      </c>
      <c r="Z187" s="630">
        <f t="shared" si="86"/>
        <v>2.48</v>
      </c>
      <c r="AA187" s="1125">
        <f t="shared" si="109"/>
        <v>9.7560975609756184</v>
      </c>
      <c r="AB187" s="1125">
        <f t="shared" si="110"/>
        <v>10.810810810810811</v>
      </c>
      <c r="AC187" s="1126">
        <f t="shared" si="111"/>
        <v>12.12121212121211</v>
      </c>
      <c r="AD187" s="1126">
        <f t="shared" si="112"/>
        <v>19.999999999999996</v>
      </c>
      <c r="AE187" s="1126">
        <f t="shared" si="113"/>
        <v>19.565217391304344</v>
      </c>
      <c r="AF187" s="1126">
        <f t="shared" si="114"/>
        <v>16.455696202531644</v>
      </c>
      <c r="AG187" s="1126">
        <f t="shared" si="115"/>
        <v>12.857142857142879</v>
      </c>
      <c r="AH187" s="1126">
        <f t="shared" si="116"/>
        <v>311.76470588235293</v>
      </c>
      <c r="AI187" s="1126" t="str">
        <f t="shared" si="117"/>
        <v>n/a</v>
      </c>
      <c r="AJ187" s="1126" t="str">
        <f t="shared" si="118"/>
        <v>n/a</v>
      </c>
      <c r="AK187" s="1126" t="str">
        <f t="shared" si="119"/>
        <v>n/a</v>
      </c>
      <c r="AL187" s="1126" t="str">
        <f t="shared" si="120"/>
        <v>n/a</v>
      </c>
      <c r="AM187" s="1126" t="str">
        <f t="shared" si="121"/>
        <v>n/a</v>
      </c>
      <c r="AN187" s="1126" t="str">
        <f t="shared" si="122"/>
        <v>n/a</v>
      </c>
      <c r="AO187" s="1126" t="str">
        <f t="shared" si="123"/>
        <v>n/a</v>
      </c>
      <c r="AP187" s="1126" t="str">
        <f t="shared" si="124"/>
        <v>n/a</v>
      </c>
      <c r="AQ187" s="1126" t="str">
        <f t="shared" si="125"/>
        <v>n/a</v>
      </c>
      <c r="AR187" s="1126" t="str">
        <f t="shared" si="126"/>
        <v>n/a</v>
      </c>
      <c r="AS187" s="1126" t="str">
        <f t="shared" si="127"/>
        <v>n/a</v>
      </c>
      <c r="AT187" s="1126" t="str">
        <f t="shared" si="128"/>
        <v>n/a</v>
      </c>
      <c r="AU187" s="1127">
        <f t="shared" si="107"/>
        <v>51.666360353291289</v>
      </c>
      <c r="AV187" s="1128">
        <f t="shared" si="108"/>
        <v>105.16640021650224</v>
      </c>
    </row>
    <row r="188" spans="1:48" ht="11.25" customHeight="1" x14ac:dyDescent="0.2">
      <c r="A188" s="886" t="s">
        <v>524</v>
      </c>
      <c r="B188" s="884" t="s">
        <v>525</v>
      </c>
      <c r="C188" s="627">
        <v>2.52</v>
      </c>
      <c r="D188" s="493">
        <v>2.21</v>
      </c>
      <c r="E188" s="493">
        <v>1.95</v>
      </c>
      <c r="F188" s="627">
        <v>1.75</v>
      </c>
      <c r="G188" s="627">
        <v>1.5549999999999999</v>
      </c>
      <c r="H188" s="627">
        <v>1.375</v>
      </c>
      <c r="I188" s="627">
        <v>1.2050000000000001</v>
      </c>
      <c r="J188" s="956"/>
      <c r="K188" s="627">
        <v>1.0649999999999999</v>
      </c>
      <c r="L188" s="492">
        <v>0.92500000000000004</v>
      </c>
      <c r="M188" s="956"/>
      <c r="N188" s="632">
        <v>0.79500000000000004</v>
      </c>
      <c r="O188" s="633">
        <v>0.7</v>
      </c>
      <c r="P188" s="633">
        <v>0.625</v>
      </c>
      <c r="Q188" s="633">
        <v>0.56499999999999995</v>
      </c>
      <c r="R188" s="633">
        <v>0.505</v>
      </c>
      <c r="S188" s="633">
        <v>0.44500000000000001</v>
      </c>
      <c r="T188" s="633">
        <v>0.3</v>
      </c>
      <c r="U188" s="629">
        <v>0</v>
      </c>
      <c r="V188" s="629">
        <v>0</v>
      </c>
      <c r="W188" s="629">
        <v>0</v>
      </c>
      <c r="X188" s="629">
        <v>0</v>
      </c>
      <c r="Y188" s="629">
        <v>0</v>
      </c>
      <c r="Z188" s="630">
        <f t="shared" si="86"/>
        <v>18.490000000000002</v>
      </c>
      <c r="AA188" s="1125">
        <f t="shared" si="109"/>
        <v>14.027149321266963</v>
      </c>
      <c r="AB188" s="1125">
        <f t="shared" si="110"/>
        <v>13.33333333333333</v>
      </c>
      <c r="AC188" s="1126">
        <f t="shared" si="111"/>
        <v>11.428571428571432</v>
      </c>
      <c r="AD188" s="1126">
        <f t="shared" si="112"/>
        <v>12.540192926045023</v>
      </c>
      <c r="AE188" s="1126">
        <f t="shared" si="113"/>
        <v>13.090909090909086</v>
      </c>
      <c r="AF188" s="1126">
        <f t="shared" si="114"/>
        <v>14.10788381742738</v>
      </c>
      <c r="AG188" s="1126">
        <f t="shared" si="115"/>
        <v>13.145539906103298</v>
      </c>
      <c r="AH188" s="1126">
        <f t="shared" si="116"/>
        <v>15.135135135135114</v>
      </c>
      <c r="AI188" s="1126">
        <f t="shared" si="117"/>
        <v>16.35220125786163</v>
      </c>
      <c r="AJ188" s="1126">
        <f t="shared" si="118"/>
        <v>13.571428571428591</v>
      </c>
      <c r="AK188" s="1126">
        <f t="shared" si="119"/>
        <v>11.999999999999989</v>
      </c>
      <c r="AL188" s="1126">
        <f t="shared" si="120"/>
        <v>10.619469026548689</v>
      </c>
      <c r="AM188" s="1126">
        <f t="shared" si="121"/>
        <v>11.88118811881187</v>
      </c>
      <c r="AN188" s="1126">
        <f t="shared" si="122"/>
        <v>13.483146067415719</v>
      </c>
      <c r="AO188" s="1126">
        <f t="shared" si="123"/>
        <v>48.333333333333343</v>
      </c>
      <c r="AP188" s="1126" t="str">
        <f t="shared" si="124"/>
        <v>n/a</v>
      </c>
      <c r="AQ188" s="1126" t="str">
        <f t="shared" si="125"/>
        <v>n/a</v>
      </c>
      <c r="AR188" s="1126" t="str">
        <f t="shared" si="126"/>
        <v>n/a</v>
      </c>
      <c r="AS188" s="1126" t="str">
        <f t="shared" si="127"/>
        <v>n/a</v>
      </c>
      <c r="AT188" s="1126" t="str">
        <f t="shared" si="128"/>
        <v>n/a</v>
      </c>
      <c r="AU188" s="1127">
        <f t="shared" si="107"/>
        <v>15.536632088946099</v>
      </c>
      <c r="AV188" s="1128">
        <f t="shared" si="108"/>
        <v>9.1858019439096381</v>
      </c>
    </row>
    <row r="189" spans="1:48" ht="11.25" customHeight="1" x14ac:dyDescent="0.2">
      <c r="A189" s="494" t="s">
        <v>1048</v>
      </c>
      <c r="B189" s="884" t="s">
        <v>1049</v>
      </c>
      <c r="C189" s="627">
        <v>0.9</v>
      </c>
      <c r="D189" s="493">
        <v>0.82</v>
      </c>
      <c r="E189" s="493">
        <v>0.70000000000000007</v>
      </c>
      <c r="F189" s="627">
        <v>0.6</v>
      </c>
      <c r="G189" s="627">
        <v>0.5</v>
      </c>
      <c r="H189" s="627">
        <v>0.36</v>
      </c>
      <c r="I189" s="627">
        <v>0.16</v>
      </c>
      <c r="J189" s="956"/>
      <c r="K189" s="496">
        <v>0</v>
      </c>
      <c r="L189" s="631">
        <v>0</v>
      </c>
      <c r="M189" s="956"/>
      <c r="N189" s="497">
        <v>0</v>
      </c>
      <c r="O189" s="629">
        <v>0</v>
      </c>
      <c r="P189" s="629">
        <v>0.7</v>
      </c>
      <c r="Q189" s="633">
        <v>0.98</v>
      </c>
      <c r="R189" s="633">
        <v>0.88</v>
      </c>
      <c r="S189" s="633">
        <v>0.73</v>
      </c>
      <c r="T189" s="629">
        <v>0.64</v>
      </c>
      <c r="U189" s="633">
        <v>0.64</v>
      </c>
      <c r="V189" s="633">
        <v>0.4</v>
      </c>
      <c r="W189" s="633">
        <v>0.33500000000000002</v>
      </c>
      <c r="X189" s="633">
        <v>0.30499999999999999</v>
      </c>
      <c r="Y189" s="633">
        <v>0.27500000000000002</v>
      </c>
      <c r="Z189" s="630">
        <f t="shared" si="86"/>
        <v>9.9250000000000007</v>
      </c>
      <c r="AA189" s="1125">
        <f t="shared" si="109"/>
        <v>9.7560975609756184</v>
      </c>
      <c r="AB189" s="1125">
        <f t="shared" si="110"/>
        <v>17.142857142857125</v>
      </c>
      <c r="AC189" s="1126">
        <f t="shared" si="111"/>
        <v>16.666666666666675</v>
      </c>
      <c r="AD189" s="1126">
        <f t="shared" si="112"/>
        <v>19.999999999999996</v>
      </c>
      <c r="AE189" s="1126">
        <f t="shared" si="113"/>
        <v>38.888888888888886</v>
      </c>
      <c r="AF189" s="1126">
        <f t="shared" si="114"/>
        <v>125</v>
      </c>
      <c r="AG189" s="1126" t="str">
        <f t="shared" si="115"/>
        <v>n/a</v>
      </c>
      <c r="AH189" s="1126" t="str">
        <f t="shared" si="116"/>
        <v>n/a</v>
      </c>
      <c r="AI189" s="1126" t="str">
        <f t="shared" si="117"/>
        <v>n/a</v>
      </c>
      <c r="AJ189" s="1126" t="str">
        <f t="shared" si="118"/>
        <v>n/a</v>
      </c>
      <c r="AK189" s="1126">
        <f t="shared" si="119"/>
        <v>-100</v>
      </c>
      <c r="AL189" s="1126">
        <f t="shared" si="120"/>
        <v>-28.571428571428569</v>
      </c>
      <c r="AM189" s="1126">
        <f t="shared" si="121"/>
        <v>11.363636363636353</v>
      </c>
      <c r="AN189" s="1126">
        <f t="shared" si="122"/>
        <v>20.547945205479444</v>
      </c>
      <c r="AO189" s="1126">
        <f t="shared" si="123"/>
        <v>14.0625</v>
      </c>
      <c r="AP189" s="1126">
        <f t="shared" si="124"/>
        <v>0</v>
      </c>
      <c r="AQ189" s="1126">
        <f t="shared" si="125"/>
        <v>59.999999999999986</v>
      </c>
      <c r="AR189" s="1126">
        <f t="shared" si="126"/>
        <v>19.402985074626855</v>
      </c>
      <c r="AS189" s="1126">
        <f t="shared" si="127"/>
        <v>9.8360655737705027</v>
      </c>
      <c r="AT189" s="1126">
        <f t="shared" si="128"/>
        <v>10.909090909090891</v>
      </c>
      <c r="AU189" s="1127">
        <f t="shared" si="107"/>
        <v>15.312831550910234</v>
      </c>
      <c r="AV189" s="1128">
        <f t="shared" si="108"/>
        <v>44.87770083712703</v>
      </c>
    </row>
    <row r="190" spans="1:48" ht="11.25" customHeight="1" x14ac:dyDescent="0.2">
      <c r="A190" s="886" t="s">
        <v>502</v>
      </c>
      <c r="B190" s="884" t="s">
        <v>503</v>
      </c>
      <c r="C190" s="627">
        <v>1.55</v>
      </c>
      <c r="D190" s="493">
        <v>1.39</v>
      </c>
      <c r="E190" s="493">
        <v>1.26</v>
      </c>
      <c r="F190" s="627">
        <v>1.1850000000000001</v>
      </c>
      <c r="G190" s="627">
        <v>1.115</v>
      </c>
      <c r="H190" s="627">
        <v>1.0533333333333332</v>
      </c>
      <c r="I190" s="627">
        <v>1.0133333333333334</v>
      </c>
      <c r="J190" s="956"/>
      <c r="K190" s="627">
        <v>0.94666666666666666</v>
      </c>
      <c r="L190" s="492">
        <v>0.9</v>
      </c>
      <c r="M190" s="956"/>
      <c r="N190" s="632">
        <v>0.86</v>
      </c>
      <c r="O190" s="633">
        <v>0.82666666666666666</v>
      </c>
      <c r="P190" s="633">
        <v>0.8</v>
      </c>
      <c r="Q190" s="633">
        <v>0.78</v>
      </c>
      <c r="R190" s="633">
        <v>0.76666666666666661</v>
      </c>
      <c r="S190" s="633">
        <v>0.7533333333333333</v>
      </c>
      <c r="T190" s="633">
        <v>0.74</v>
      </c>
      <c r="U190" s="629">
        <v>0.73333333333333339</v>
      </c>
      <c r="V190" s="629">
        <v>0.73333333333333339</v>
      </c>
      <c r="W190" s="633">
        <v>0.72666666666666668</v>
      </c>
      <c r="X190" s="633">
        <v>0.70666666666666667</v>
      </c>
      <c r="Y190" s="633">
        <v>0.68</v>
      </c>
      <c r="Z190" s="630">
        <f t="shared" si="86"/>
        <v>19.52</v>
      </c>
      <c r="AA190" s="1125">
        <f t="shared" si="109"/>
        <v>11.510791366906492</v>
      </c>
      <c r="AB190" s="1125">
        <f t="shared" si="110"/>
        <v>10.317460317460302</v>
      </c>
      <c r="AC190" s="1126">
        <f t="shared" si="111"/>
        <v>6.3291139240506222</v>
      </c>
      <c r="AD190" s="1126">
        <f t="shared" si="112"/>
        <v>6.2780269058295923</v>
      </c>
      <c r="AE190" s="1126">
        <f t="shared" si="113"/>
        <v>5.8544303797468444</v>
      </c>
      <c r="AF190" s="1126">
        <f t="shared" si="114"/>
        <v>3.9473684210526105</v>
      </c>
      <c r="AG190" s="1126">
        <f t="shared" si="115"/>
        <v>7.0422535211267734</v>
      </c>
      <c r="AH190" s="1126">
        <f t="shared" si="116"/>
        <v>5.1851851851851816</v>
      </c>
      <c r="AI190" s="1126">
        <f t="shared" si="117"/>
        <v>4.6511627906976827</v>
      </c>
      <c r="AJ190" s="1126">
        <f t="shared" si="118"/>
        <v>4.0322580645161255</v>
      </c>
      <c r="AK190" s="1126">
        <f t="shared" si="119"/>
        <v>3.3333333333333215</v>
      </c>
      <c r="AL190" s="1126">
        <f t="shared" si="120"/>
        <v>2.5641025641025772</v>
      </c>
      <c r="AM190" s="1126">
        <f t="shared" si="121"/>
        <v>1.7391304347826209</v>
      </c>
      <c r="AN190" s="1126">
        <f t="shared" si="122"/>
        <v>1.7699115044247815</v>
      </c>
      <c r="AO190" s="1126">
        <f t="shared" si="123"/>
        <v>1.8018018018018056</v>
      </c>
      <c r="AP190" s="1126">
        <f t="shared" si="124"/>
        <v>0.90909090909090384</v>
      </c>
      <c r="AQ190" s="1126">
        <f t="shared" si="125"/>
        <v>0</v>
      </c>
      <c r="AR190" s="1126">
        <f t="shared" si="126"/>
        <v>0.91743119266056716</v>
      </c>
      <c r="AS190" s="1126">
        <f t="shared" si="127"/>
        <v>2.8301886792452935</v>
      </c>
      <c r="AT190" s="1126">
        <f t="shared" si="128"/>
        <v>3.9215686274509665</v>
      </c>
      <c r="AU190" s="1127">
        <f t="shared" si="107"/>
        <v>4.2467304961732539</v>
      </c>
      <c r="AV190" s="1128">
        <f t="shared" si="108"/>
        <v>3.0270653147381941</v>
      </c>
    </row>
    <row r="191" spans="1:48" ht="11.25" customHeight="1" x14ac:dyDescent="0.2">
      <c r="A191" s="886" t="s">
        <v>174</v>
      </c>
      <c r="B191" s="884" t="s">
        <v>175</v>
      </c>
      <c r="C191" s="627">
        <v>0.48749999999999999</v>
      </c>
      <c r="D191" s="493">
        <v>0.45833333333333331</v>
      </c>
      <c r="E191" s="493">
        <v>0.42499999999999999</v>
      </c>
      <c r="F191" s="627">
        <v>0.40833333333333338</v>
      </c>
      <c r="G191" s="627">
        <v>0.38750000000000001</v>
      </c>
      <c r="H191" s="496">
        <v>0.375</v>
      </c>
      <c r="I191" s="627">
        <v>0.35416666666666669</v>
      </c>
      <c r="J191" s="956">
        <v>0</v>
      </c>
      <c r="K191" s="627">
        <v>0.3125</v>
      </c>
      <c r="L191" s="492">
        <v>0.27486111111111106</v>
      </c>
      <c r="M191" s="956">
        <v>0</v>
      </c>
      <c r="N191" s="632">
        <v>0.24888888888888891</v>
      </c>
      <c r="O191" s="633">
        <v>0.24305555555555558</v>
      </c>
      <c r="P191" s="633">
        <v>0.23430555555555552</v>
      </c>
      <c r="Q191" s="633">
        <v>0.20243055555555559</v>
      </c>
      <c r="R191" s="633">
        <v>0.18576388888888892</v>
      </c>
      <c r="S191" s="633">
        <v>0.17592592592592596</v>
      </c>
      <c r="T191" s="633">
        <v>0.16377314814814811</v>
      </c>
      <c r="U191" s="633">
        <v>0.13773148148148148</v>
      </c>
      <c r="V191" s="633">
        <v>0.11805555555555558</v>
      </c>
      <c r="W191" s="633">
        <v>0.10879629629629628</v>
      </c>
      <c r="X191" s="633">
        <v>9.6643518518518531E-2</v>
      </c>
      <c r="Y191" s="633">
        <v>7.9861111111111119E-2</v>
      </c>
      <c r="Z191" s="630">
        <f t="shared" si="86"/>
        <v>5.4784259259259249</v>
      </c>
      <c r="AA191" s="1125">
        <f t="shared" si="109"/>
        <v>6.3636363636363713</v>
      </c>
      <c r="AB191" s="1125">
        <f t="shared" si="110"/>
        <v>7.8431372549019551</v>
      </c>
      <c r="AC191" s="1126">
        <f t="shared" si="111"/>
        <v>4.0816326530612068</v>
      </c>
      <c r="AD191" s="1126">
        <f t="shared" si="112"/>
        <v>5.3763440860215228</v>
      </c>
      <c r="AE191" s="1126">
        <f t="shared" si="113"/>
        <v>3.3333333333333437</v>
      </c>
      <c r="AF191" s="1126">
        <f t="shared" si="114"/>
        <v>5.8823529411764719</v>
      </c>
      <c r="AG191" s="1126">
        <f t="shared" si="115"/>
        <v>13.33333333333333</v>
      </c>
      <c r="AH191" s="1126">
        <f t="shared" si="116"/>
        <v>13.69378473976759</v>
      </c>
      <c r="AI191" s="1126">
        <f t="shared" si="117"/>
        <v>10.435267857142815</v>
      </c>
      <c r="AJ191" s="1126">
        <f t="shared" si="118"/>
        <v>2.4000000000000021</v>
      </c>
      <c r="AK191" s="1126">
        <f t="shared" si="119"/>
        <v>3.7344398340249274</v>
      </c>
      <c r="AL191" s="1126">
        <f t="shared" si="120"/>
        <v>15.746140651800999</v>
      </c>
      <c r="AM191" s="1126">
        <f t="shared" si="121"/>
        <v>8.9719626168224273</v>
      </c>
      <c r="AN191" s="1126">
        <f t="shared" si="122"/>
        <v>5.5921052631578982</v>
      </c>
      <c r="AO191" s="1126">
        <f t="shared" si="123"/>
        <v>7.4204946996466958</v>
      </c>
      <c r="AP191" s="1126">
        <f t="shared" si="124"/>
        <v>18.907563025210059</v>
      </c>
      <c r="AQ191" s="1126">
        <f t="shared" si="125"/>
        <v>16.66666666666665</v>
      </c>
      <c r="AR191" s="1126">
        <f t="shared" si="126"/>
        <v>8.5106382978723758</v>
      </c>
      <c r="AS191" s="1126">
        <f t="shared" si="127"/>
        <v>12.574850299401174</v>
      </c>
      <c r="AT191" s="1126">
        <f t="shared" si="128"/>
        <v>21.014492753623195</v>
      </c>
      <c r="AU191" s="1127">
        <f t="shared" si="107"/>
        <v>9.5941088335300506</v>
      </c>
      <c r="AV191" s="1128">
        <f t="shared" si="108"/>
        <v>5.4698284147796432</v>
      </c>
    </row>
    <row r="192" spans="1:48" ht="11.25" customHeight="1" x14ac:dyDescent="0.2">
      <c r="A192" s="498" t="s">
        <v>1030</v>
      </c>
      <c r="B192" s="869" t="s">
        <v>1031</v>
      </c>
      <c r="C192" s="627">
        <v>3.17</v>
      </c>
      <c r="D192" s="493">
        <v>3.06</v>
      </c>
      <c r="E192" s="516">
        <v>3</v>
      </c>
      <c r="F192" s="484">
        <v>2.95</v>
      </c>
      <c r="G192" s="484">
        <v>2.78</v>
      </c>
      <c r="H192" s="484">
        <v>2.61</v>
      </c>
      <c r="I192" s="484">
        <v>2.4500000000000002</v>
      </c>
      <c r="J192" s="1032"/>
      <c r="K192" s="484">
        <v>2.17</v>
      </c>
      <c r="L192" s="482">
        <v>1.92</v>
      </c>
      <c r="M192" s="1032"/>
      <c r="N192" s="499">
        <v>1.8</v>
      </c>
      <c r="O192" s="488">
        <v>2.2999999999999998</v>
      </c>
      <c r="P192" s="489">
        <v>2.79</v>
      </c>
      <c r="Q192" s="489">
        <v>2.73</v>
      </c>
      <c r="R192" s="489">
        <v>2.6150000000000002</v>
      </c>
      <c r="S192" s="488">
        <v>2.54</v>
      </c>
      <c r="T192" s="488">
        <v>2.54</v>
      </c>
      <c r="U192" s="489">
        <v>2.54</v>
      </c>
      <c r="V192" s="489">
        <v>2.5150000000000001</v>
      </c>
      <c r="W192" s="489">
        <v>2.3925000000000001</v>
      </c>
      <c r="X192" s="489">
        <v>2.2075</v>
      </c>
      <c r="Y192" s="489">
        <v>2.0649999999999999</v>
      </c>
      <c r="Z192" s="630">
        <f t="shared" si="86"/>
        <v>53.144999999999996</v>
      </c>
      <c r="AA192" s="1125">
        <f t="shared" si="109"/>
        <v>3.5947712418300526</v>
      </c>
      <c r="AB192" s="1125">
        <f t="shared" si="110"/>
        <v>2.0000000000000018</v>
      </c>
      <c r="AC192" s="1126">
        <f t="shared" si="111"/>
        <v>1.6949152542372836</v>
      </c>
      <c r="AD192" s="1126">
        <f t="shared" si="112"/>
        <v>6.1151079136690711</v>
      </c>
      <c r="AE192" s="1126">
        <f t="shared" si="113"/>
        <v>6.5134099616858121</v>
      </c>
      <c r="AF192" s="1126">
        <f t="shared" si="114"/>
        <v>6.5306122448979487</v>
      </c>
      <c r="AG192" s="1126">
        <f t="shared" si="115"/>
        <v>12.903225806451623</v>
      </c>
      <c r="AH192" s="1126">
        <f t="shared" si="116"/>
        <v>13.020833333333325</v>
      </c>
      <c r="AI192" s="1126">
        <f t="shared" si="117"/>
        <v>6.6666666666666652</v>
      </c>
      <c r="AJ192" s="1126">
        <f t="shared" si="118"/>
        <v>-21.739130434782606</v>
      </c>
      <c r="AK192" s="1126">
        <f t="shared" si="119"/>
        <v>-17.562724014336929</v>
      </c>
      <c r="AL192" s="1126">
        <f t="shared" si="120"/>
        <v>2.19780219780219</v>
      </c>
      <c r="AM192" s="1126">
        <f t="shared" si="121"/>
        <v>4.3977055449330615</v>
      </c>
      <c r="AN192" s="1126">
        <f t="shared" si="122"/>
        <v>2.952755905511828</v>
      </c>
      <c r="AO192" s="1126">
        <f t="shared" si="123"/>
        <v>0</v>
      </c>
      <c r="AP192" s="1126">
        <f t="shared" si="124"/>
        <v>0</v>
      </c>
      <c r="AQ192" s="1126">
        <f t="shared" si="125"/>
        <v>0.99403578528827197</v>
      </c>
      <c r="AR192" s="1126">
        <f t="shared" si="126"/>
        <v>5.1201671891327072</v>
      </c>
      <c r="AS192" s="1126">
        <f t="shared" si="127"/>
        <v>8.3805209513023726</v>
      </c>
      <c r="AT192" s="1126">
        <f t="shared" si="128"/>
        <v>6.9007263922518103</v>
      </c>
      <c r="AU192" s="1127">
        <f t="shared" si="107"/>
        <v>2.5340700969937244</v>
      </c>
      <c r="AV192" s="1128">
        <f t="shared" si="108"/>
        <v>8.4395621701265728</v>
      </c>
    </row>
    <row r="193" spans="1:48" ht="11.25" customHeight="1" x14ac:dyDescent="0.2">
      <c r="A193" s="494" t="s">
        <v>1034</v>
      </c>
      <c r="B193" s="884" t="s">
        <v>1035</v>
      </c>
      <c r="C193" s="627">
        <v>2</v>
      </c>
      <c r="D193" s="493">
        <v>1.8</v>
      </c>
      <c r="E193" s="514">
        <v>1.48</v>
      </c>
      <c r="F193" s="627">
        <v>1.32</v>
      </c>
      <c r="G193" s="627">
        <v>0.88</v>
      </c>
      <c r="H193" s="627">
        <v>0.76</v>
      </c>
      <c r="I193" s="627">
        <v>0.48</v>
      </c>
      <c r="J193" s="956"/>
      <c r="K193" s="496">
        <v>0</v>
      </c>
      <c r="L193" s="631">
        <v>0</v>
      </c>
      <c r="M193" s="956"/>
      <c r="N193" s="497">
        <v>0</v>
      </c>
      <c r="O193" s="629">
        <v>0</v>
      </c>
      <c r="P193" s="629">
        <v>0</v>
      </c>
      <c r="Q193" s="629">
        <v>0</v>
      </c>
      <c r="R193" s="629">
        <v>0</v>
      </c>
      <c r="S193" s="629">
        <v>0</v>
      </c>
      <c r="T193" s="629">
        <v>0</v>
      </c>
      <c r="U193" s="629">
        <v>0</v>
      </c>
      <c r="V193" s="629">
        <v>0</v>
      </c>
      <c r="W193" s="629">
        <v>0</v>
      </c>
      <c r="X193" s="629">
        <v>0</v>
      </c>
      <c r="Y193" s="629">
        <v>0</v>
      </c>
      <c r="Z193" s="630">
        <f t="shared" si="86"/>
        <v>8.7200000000000006</v>
      </c>
      <c r="AA193" s="1125">
        <f t="shared" si="109"/>
        <v>11.111111111111116</v>
      </c>
      <c r="AB193" s="1125">
        <f t="shared" si="110"/>
        <v>21.621621621621621</v>
      </c>
      <c r="AC193" s="1126">
        <f t="shared" si="111"/>
        <v>12.12121212121211</v>
      </c>
      <c r="AD193" s="1126">
        <f t="shared" si="112"/>
        <v>50</v>
      </c>
      <c r="AE193" s="1126">
        <f t="shared" si="113"/>
        <v>15.789473684210531</v>
      </c>
      <c r="AF193" s="1126">
        <f t="shared" si="114"/>
        <v>58.33333333333335</v>
      </c>
      <c r="AG193" s="1126" t="str">
        <f t="shared" si="115"/>
        <v>n/a</v>
      </c>
      <c r="AH193" s="1126" t="str">
        <f t="shared" si="116"/>
        <v>n/a</v>
      </c>
      <c r="AI193" s="1126" t="str">
        <f t="shared" si="117"/>
        <v>n/a</v>
      </c>
      <c r="AJ193" s="1126" t="str">
        <f t="shared" si="118"/>
        <v>n/a</v>
      </c>
      <c r="AK193" s="1126" t="str">
        <f t="shared" si="119"/>
        <v>n/a</v>
      </c>
      <c r="AL193" s="1126" t="str">
        <f t="shared" si="120"/>
        <v>n/a</v>
      </c>
      <c r="AM193" s="1126" t="str">
        <f t="shared" si="121"/>
        <v>n/a</v>
      </c>
      <c r="AN193" s="1126" t="str">
        <f t="shared" si="122"/>
        <v>n/a</v>
      </c>
      <c r="AO193" s="1126" t="str">
        <f t="shared" si="123"/>
        <v>n/a</v>
      </c>
      <c r="AP193" s="1126" t="str">
        <f t="shared" si="124"/>
        <v>n/a</v>
      </c>
      <c r="AQ193" s="1126" t="str">
        <f t="shared" si="125"/>
        <v>n/a</v>
      </c>
      <c r="AR193" s="1126" t="str">
        <f t="shared" si="126"/>
        <v>n/a</v>
      </c>
      <c r="AS193" s="1126" t="str">
        <f t="shared" si="127"/>
        <v>n/a</v>
      </c>
      <c r="AT193" s="1126" t="str">
        <f t="shared" si="128"/>
        <v>n/a</v>
      </c>
      <c r="AU193" s="1127">
        <f t="shared" si="107"/>
        <v>28.162791978581456</v>
      </c>
      <c r="AV193" s="1128">
        <f t="shared" si="108"/>
        <v>20.64511196282789</v>
      </c>
    </row>
    <row r="194" spans="1:48" ht="11.25" customHeight="1" x14ac:dyDescent="0.2">
      <c r="A194" s="494" t="s">
        <v>1065</v>
      </c>
      <c r="B194" s="884" t="s">
        <v>1066</v>
      </c>
      <c r="C194" s="627">
        <v>1.38</v>
      </c>
      <c r="D194" s="493">
        <v>1.28</v>
      </c>
      <c r="E194" s="493">
        <v>1.1299999999999999</v>
      </c>
      <c r="F194" s="627">
        <v>0.99</v>
      </c>
      <c r="G194" s="627">
        <v>0.82</v>
      </c>
      <c r="H194" s="627">
        <v>0.74</v>
      </c>
      <c r="I194" s="627">
        <v>0.65</v>
      </c>
      <c r="J194" s="956"/>
      <c r="K194" s="627">
        <v>0.36</v>
      </c>
      <c r="L194" s="492">
        <v>0.18</v>
      </c>
      <c r="M194" s="956"/>
      <c r="N194" s="497">
        <v>0</v>
      </c>
      <c r="O194" s="629">
        <v>0</v>
      </c>
      <c r="P194" s="629">
        <v>0</v>
      </c>
      <c r="Q194" s="629">
        <v>0</v>
      </c>
      <c r="R194" s="629">
        <v>0</v>
      </c>
      <c r="S194" s="629">
        <v>0</v>
      </c>
      <c r="T194" s="629">
        <v>0</v>
      </c>
      <c r="U194" s="629">
        <v>0</v>
      </c>
      <c r="V194" s="629">
        <v>0</v>
      </c>
      <c r="W194" s="629">
        <v>0</v>
      </c>
      <c r="X194" s="629">
        <v>0</v>
      </c>
      <c r="Y194" s="629">
        <v>0</v>
      </c>
      <c r="Z194" s="630">
        <f t="shared" si="86"/>
        <v>7.5300000000000011</v>
      </c>
      <c r="AA194" s="1125">
        <f t="shared" si="109"/>
        <v>7.8125</v>
      </c>
      <c r="AB194" s="1125">
        <f t="shared" si="110"/>
        <v>13.27433628318586</v>
      </c>
      <c r="AC194" s="1126">
        <f t="shared" si="111"/>
        <v>14.141414141414121</v>
      </c>
      <c r="AD194" s="1126">
        <f t="shared" si="112"/>
        <v>20.731707317073166</v>
      </c>
      <c r="AE194" s="1126">
        <f t="shared" si="113"/>
        <v>10.810810810810811</v>
      </c>
      <c r="AF194" s="1126">
        <f t="shared" si="114"/>
        <v>13.846153846153841</v>
      </c>
      <c r="AG194" s="1126">
        <f t="shared" si="115"/>
        <v>80.555555555555557</v>
      </c>
      <c r="AH194" s="1126">
        <f t="shared" si="116"/>
        <v>100</v>
      </c>
      <c r="AI194" s="1126" t="str">
        <f t="shared" si="117"/>
        <v>n/a</v>
      </c>
      <c r="AJ194" s="1126" t="str">
        <f t="shared" si="118"/>
        <v>n/a</v>
      </c>
      <c r="AK194" s="1126" t="str">
        <f t="shared" si="119"/>
        <v>n/a</v>
      </c>
      <c r="AL194" s="1126" t="str">
        <f t="shared" si="120"/>
        <v>n/a</v>
      </c>
      <c r="AM194" s="1126" t="str">
        <f t="shared" si="121"/>
        <v>n/a</v>
      </c>
      <c r="AN194" s="1126" t="str">
        <f t="shared" si="122"/>
        <v>n/a</v>
      </c>
      <c r="AO194" s="1126" t="str">
        <f t="shared" si="123"/>
        <v>n/a</v>
      </c>
      <c r="AP194" s="1126" t="str">
        <f t="shared" si="124"/>
        <v>n/a</v>
      </c>
      <c r="AQ194" s="1126" t="str">
        <f t="shared" si="125"/>
        <v>n/a</v>
      </c>
      <c r="AR194" s="1126" t="str">
        <f t="shared" si="126"/>
        <v>n/a</v>
      </c>
      <c r="AS194" s="1126" t="str">
        <f t="shared" si="127"/>
        <v>n/a</v>
      </c>
      <c r="AT194" s="1126" t="str">
        <f t="shared" si="128"/>
        <v>n/a</v>
      </c>
      <c r="AU194" s="1127">
        <f t="shared" si="107"/>
        <v>32.646559744274171</v>
      </c>
      <c r="AV194" s="1128">
        <f t="shared" si="108"/>
        <v>36.131566481204445</v>
      </c>
    </row>
    <row r="195" spans="1:48" ht="11.25" customHeight="1" x14ac:dyDescent="0.2">
      <c r="A195" s="880" t="s">
        <v>4041</v>
      </c>
      <c r="B195" s="884" t="s">
        <v>4042</v>
      </c>
      <c r="C195" s="627">
        <v>0.44</v>
      </c>
      <c r="D195" s="493">
        <v>0.4</v>
      </c>
      <c r="E195" s="493">
        <v>0.21</v>
      </c>
      <c r="F195" s="637">
        <v>0.16</v>
      </c>
      <c r="G195" s="637">
        <v>0.09</v>
      </c>
      <c r="H195" s="654">
        <v>0.04</v>
      </c>
      <c r="I195" s="654">
        <v>0.04</v>
      </c>
      <c r="J195" s="516"/>
      <c r="K195" s="516">
        <v>0.04</v>
      </c>
      <c r="L195" s="655">
        <v>0.04</v>
      </c>
      <c r="M195" s="516"/>
      <c r="N195" s="655">
        <v>0.04</v>
      </c>
      <c r="O195" s="534">
        <v>7.0000000000000007E-2</v>
      </c>
      <c r="P195" s="861">
        <v>0.16</v>
      </c>
      <c r="Q195" s="861">
        <v>0.15</v>
      </c>
      <c r="R195" s="861">
        <v>0.14000000000000001</v>
      </c>
      <c r="S195" s="861">
        <v>0.13</v>
      </c>
      <c r="T195" s="861">
        <v>0.12</v>
      </c>
      <c r="U195" s="861">
        <v>0.11</v>
      </c>
      <c r="V195" s="861">
        <v>0.1</v>
      </c>
      <c r="W195" s="861">
        <v>0.09</v>
      </c>
      <c r="X195" s="629">
        <v>0</v>
      </c>
      <c r="Y195" s="629">
        <v>0</v>
      </c>
      <c r="Z195" s="630">
        <f t="shared" si="86"/>
        <v>2.57</v>
      </c>
      <c r="AA195" s="1125">
        <f t="shared" si="109"/>
        <v>9.9999999999999858</v>
      </c>
      <c r="AB195" s="1125">
        <f t="shared" si="110"/>
        <v>90.476190476190482</v>
      </c>
      <c r="AC195" s="1126">
        <f t="shared" si="111"/>
        <v>31.25</v>
      </c>
      <c r="AD195" s="1126">
        <f t="shared" si="112"/>
        <v>77.777777777777786</v>
      </c>
      <c r="AE195" s="1126">
        <f t="shared" si="113"/>
        <v>125</v>
      </c>
      <c r="AF195" s="1126">
        <f t="shared" si="114"/>
        <v>0</v>
      </c>
      <c r="AG195" s="1126">
        <f t="shared" si="115"/>
        <v>0</v>
      </c>
      <c r="AH195" s="1126">
        <f t="shared" si="116"/>
        <v>0</v>
      </c>
      <c r="AI195" s="1126">
        <f t="shared" si="117"/>
        <v>0</v>
      </c>
      <c r="AJ195" s="1126">
        <f t="shared" si="118"/>
        <v>-42.857142857142861</v>
      </c>
      <c r="AK195" s="1126">
        <f t="shared" si="119"/>
        <v>-56.25</v>
      </c>
      <c r="AL195" s="1126">
        <f t="shared" si="120"/>
        <v>6.6666666666666652</v>
      </c>
      <c r="AM195" s="1126">
        <f t="shared" si="121"/>
        <v>7.1428571428571397</v>
      </c>
      <c r="AN195" s="1126">
        <f t="shared" si="122"/>
        <v>7.6923076923077094</v>
      </c>
      <c r="AO195" s="1126">
        <f t="shared" si="123"/>
        <v>8.3333333333333481</v>
      </c>
      <c r="AP195" s="1126">
        <f t="shared" si="124"/>
        <v>9.0909090909090828</v>
      </c>
      <c r="AQ195" s="1126">
        <f t="shared" si="125"/>
        <v>9.9999999999999858</v>
      </c>
      <c r="AR195" s="1126">
        <f t="shared" si="126"/>
        <v>11.111111111111116</v>
      </c>
      <c r="AS195" s="1126" t="str">
        <f t="shared" si="127"/>
        <v>n/a</v>
      </c>
      <c r="AT195" s="1126" t="str">
        <f t="shared" si="128"/>
        <v>n/a</v>
      </c>
      <c r="AU195" s="1127">
        <f t="shared" si="107"/>
        <v>16.413000579667251</v>
      </c>
      <c r="AV195" s="1128">
        <f t="shared" si="108"/>
        <v>43.126972030895502</v>
      </c>
    </row>
    <row r="196" spans="1:48" ht="11.25" customHeight="1" x14ac:dyDescent="0.2">
      <c r="A196" s="886" t="s">
        <v>1101</v>
      </c>
      <c r="B196" s="884" t="s">
        <v>1102</v>
      </c>
      <c r="C196" s="627">
        <v>0.89</v>
      </c>
      <c r="D196" s="493">
        <v>0.84</v>
      </c>
      <c r="E196" s="493">
        <v>0.79</v>
      </c>
      <c r="F196" s="627">
        <v>0.74</v>
      </c>
      <c r="G196" s="627">
        <v>0.7</v>
      </c>
      <c r="H196" s="627">
        <v>0.62250000000000005</v>
      </c>
      <c r="I196" s="627">
        <v>0.45</v>
      </c>
      <c r="J196" s="956"/>
      <c r="K196" s="496">
        <v>0</v>
      </c>
      <c r="L196" s="631">
        <v>0</v>
      </c>
      <c r="M196" s="956"/>
      <c r="N196" s="497">
        <v>0</v>
      </c>
      <c r="O196" s="629">
        <v>0</v>
      </c>
      <c r="P196" s="629">
        <v>0</v>
      </c>
      <c r="Q196" s="629">
        <v>0</v>
      </c>
      <c r="R196" s="629">
        <v>0</v>
      </c>
      <c r="S196" s="629">
        <v>0</v>
      </c>
      <c r="T196" s="629">
        <v>0</v>
      </c>
      <c r="U196" s="629">
        <v>0</v>
      </c>
      <c r="V196" s="629">
        <v>0</v>
      </c>
      <c r="W196" s="629">
        <v>0</v>
      </c>
      <c r="X196" s="629">
        <v>0</v>
      </c>
      <c r="Y196" s="629">
        <v>0</v>
      </c>
      <c r="Z196" s="630">
        <f t="shared" si="86"/>
        <v>5.0324999999999998</v>
      </c>
      <c r="AA196" s="1125">
        <f t="shared" si="109"/>
        <v>5.9523809523809534</v>
      </c>
      <c r="AB196" s="1125">
        <f t="shared" si="110"/>
        <v>6.3291139240506222</v>
      </c>
      <c r="AC196" s="1126">
        <f t="shared" si="111"/>
        <v>6.7567567567567544</v>
      </c>
      <c r="AD196" s="1126">
        <f t="shared" si="112"/>
        <v>5.7142857142857162</v>
      </c>
      <c r="AE196" s="1126">
        <f t="shared" si="113"/>
        <v>12.449799196787126</v>
      </c>
      <c r="AF196" s="1126">
        <f t="shared" si="114"/>
        <v>38.33333333333335</v>
      </c>
      <c r="AG196" s="1126" t="str">
        <f t="shared" si="115"/>
        <v>n/a</v>
      </c>
      <c r="AH196" s="1126" t="str">
        <f t="shared" si="116"/>
        <v>n/a</v>
      </c>
      <c r="AI196" s="1126" t="str">
        <f t="shared" si="117"/>
        <v>n/a</v>
      </c>
      <c r="AJ196" s="1126" t="str">
        <f t="shared" si="118"/>
        <v>n/a</v>
      </c>
      <c r="AK196" s="1126" t="str">
        <f t="shared" si="119"/>
        <v>n/a</v>
      </c>
      <c r="AL196" s="1126" t="str">
        <f t="shared" si="120"/>
        <v>n/a</v>
      </c>
      <c r="AM196" s="1126" t="str">
        <f t="shared" si="121"/>
        <v>n/a</v>
      </c>
      <c r="AN196" s="1126" t="str">
        <f t="shared" si="122"/>
        <v>n/a</v>
      </c>
      <c r="AO196" s="1126" t="str">
        <f t="shared" si="123"/>
        <v>n/a</v>
      </c>
      <c r="AP196" s="1126" t="str">
        <f t="shared" si="124"/>
        <v>n/a</v>
      </c>
      <c r="AQ196" s="1126" t="str">
        <f t="shared" si="125"/>
        <v>n/a</v>
      </c>
      <c r="AR196" s="1126" t="str">
        <f t="shared" si="126"/>
        <v>n/a</v>
      </c>
      <c r="AS196" s="1126" t="str">
        <f t="shared" si="127"/>
        <v>n/a</v>
      </c>
      <c r="AT196" s="1126" t="str">
        <f t="shared" si="128"/>
        <v>n/a</v>
      </c>
      <c r="AU196" s="1127">
        <f t="shared" si="107"/>
        <v>12.589278312932421</v>
      </c>
      <c r="AV196" s="1128">
        <f t="shared" si="108"/>
        <v>12.863107859318374</v>
      </c>
    </row>
    <row r="197" spans="1:48" ht="11.25" customHeight="1" x14ac:dyDescent="0.2">
      <c r="A197" s="494" t="s">
        <v>172</v>
      </c>
      <c r="B197" s="884" t="s">
        <v>173</v>
      </c>
      <c r="C197" s="627">
        <v>1.8</v>
      </c>
      <c r="D197" s="493">
        <v>1.54</v>
      </c>
      <c r="E197" s="493">
        <v>1.44</v>
      </c>
      <c r="F197" s="627">
        <v>1.3</v>
      </c>
      <c r="G197" s="627">
        <v>1.1000000000000001</v>
      </c>
      <c r="H197" s="627">
        <v>0.94</v>
      </c>
      <c r="I197" s="627">
        <v>0.84</v>
      </c>
      <c r="J197" s="956"/>
      <c r="K197" s="627">
        <v>0.76</v>
      </c>
      <c r="L197" s="492">
        <v>0.7</v>
      </c>
      <c r="M197" s="956"/>
      <c r="N197" s="632">
        <v>0.66</v>
      </c>
      <c r="O197" s="633">
        <v>0.63</v>
      </c>
      <c r="P197" s="633">
        <v>0.6</v>
      </c>
      <c r="Q197" s="633">
        <v>0.56000000000000005</v>
      </c>
      <c r="R197" s="633">
        <v>0.52</v>
      </c>
      <c r="S197" s="633">
        <v>0.48</v>
      </c>
      <c r="T197" s="633">
        <v>0.47</v>
      </c>
      <c r="U197" s="633">
        <v>0.435</v>
      </c>
      <c r="V197" s="633">
        <v>0.42499999999999999</v>
      </c>
      <c r="W197" s="633">
        <v>0.41499999999999998</v>
      </c>
      <c r="X197" s="633">
        <v>0.38</v>
      </c>
      <c r="Y197" s="633">
        <v>0.34</v>
      </c>
      <c r="Z197" s="630">
        <f t="shared" si="86"/>
        <v>16.335000000000001</v>
      </c>
      <c r="AA197" s="1125">
        <f t="shared" si="109"/>
        <v>16.883116883116877</v>
      </c>
      <c r="AB197" s="1125">
        <f t="shared" si="110"/>
        <v>6.944444444444442</v>
      </c>
      <c r="AC197" s="1126">
        <f t="shared" si="111"/>
        <v>10.769230769230752</v>
      </c>
      <c r="AD197" s="1126">
        <f t="shared" si="112"/>
        <v>18.181818181818166</v>
      </c>
      <c r="AE197" s="1126">
        <f t="shared" si="113"/>
        <v>17.021276595744705</v>
      </c>
      <c r="AF197" s="1126">
        <f t="shared" si="114"/>
        <v>11.904761904761907</v>
      </c>
      <c r="AG197" s="1126">
        <f t="shared" si="115"/>
        <v>10.526315789473673</v>
      </c>
      <c r="AH197" s="1126">
        <f t="shared" si="116"/>
        <v>8.5714285714285854</v>
      </c>
      <c r="AI197" s="1126">
        <f t="shared" si="117"/>
        <v>6.0606060606060552</v>
      </c>
      <c r="AJ197" s="1126">
        <f t="shared" si="118"/>
        <v>4.7619047619047672</v>
      </c>
      <c r="AK197" s="1126">
        <f t="shared" si="119"/>
        <v>5.0000000000000044</v>
      </c>
      <c r="AL197" s="1126">
        <f t="shared" si="120"/>
        <v>7.1428571428571397</v>
      </c>
      <c r="AM197" s="1126">
        <f t="shared" si="121"/>
        <v>7.6923076923077094</v>
      </c>
      <c r="AN197" s="1126">
        <f t="shared" si="122"/>
        <v>8.3333333333333481</v>
      </c>
      <c r="AO197" s="1126">
        <f t="shared" si="123"/>
        <v>2.1276595744680771</v>
      </c>
      <c r="AP197" s="1126">
        <f t="shared" si="124"/>
        <v>8.045977011494255</v>
      </c>
      <c r="AQ197" s="1126">
        <f t="shared" si="125"/>
        <v>2.3529411764705799</v>
      </c>
      <c r="AR197" s="1126">
        <f t="shared" si="126"/>
        <v>2.4096385542168752</v>
      </c>
      <c r="AS197" s="1126">
        <f t="shared" si="127"/>
        <v>9.210526315789469</v>
      </c>
      <c r="AT197" s="1126">
        <f t="shared" si="128"/>
        <v>11.764705882352944</v>
      </c>
      <c r="AU197" s="1127">
        <f t="shared" si="107"/>
        <v>8.7852425322910186</v>
      </c>
      <c r="AV197" s="1128">
        <f t="shared" si="108"/>
        <v>4.7006303602497539</v>
      </c>
    </row>
    <row r="198" spans="1:48" ht="11.25" customHeight="1" x14ac:dyDescent="0.2">
      <c r="A198" s="886" t="s">
        <v>200</v>
      </c>
      <c r="B198" s="884" t="s">
        <v>201</v>
      </c>
      <c r="C198" s="627">
        <v>0.78</v>
      </c>
      <c r="D198" s="493">
        <v>0.67</v>
      </c>
      <c r="E198" s="493">
        <v>0.59000000000000008</v>
      </c>
      <c r="F198" s="627">
        <v>0.53</v>
      </c>
      <c r="G198" s="627">
        <v>0.47</v>
      </c>
      <c r="H198" s="627">
        <v>0.38</v>
      </c>
      <c r="I198" s="627">
        <v>0.3</v>
      </c>
      <c r="J198" s="956">
        <v>0</v>
      </c>
      <c r="K198" s="627">
        <v>0.26500000000000001</v>
      </c>
      <c r="L198" s="492">
        <v>0.23499999999999999</v>
      </c>
      <c r="M198" s="956">
        <v>0</v>
      </c>
      <c r="N198" s="632">
        <v>0.20499999999999999</v>
      </c>
      <c r="O198" s="633">
        <v>0.18</v>
      </c>
      <c r="P198" s="633">
        <v>0.16500000000000001</v>
      </c>
      <c r="Q198" s="633">
        <v>0.14499999999999999</v>
      </c>
      <c r="R198" s="633">
        <v>0.125</v>
      </c>
      <c r="S198" s="633">
        <v>0.105</v>
      </c>
      <c r="T198" s="633">
        <v>0.08</v>
      </c>
      <c r="U198" s="633">
        <v>6.25E-2</v>
      </c>
      <c r="V198" s="633">
        <v>5.5E-2</v>
      </c>
      <c r="W198" s="633">
        <v>0.05</v>
      </c>
      <c r="X198" s="633">
        <v>4.7500000000000001E-2</v>
      </c>
      <c r="Y198" s="633">
        <v>3.7499999999999999E-2</v>
      </c>
      <c r="Z198" s="630">
        <f t="shared" si="86"/>
        <v>5.4774999999999991</v>
      </c>
      <c r="AA198" s="1125">
        <f t="shared" si="109"/>
        <v>16.417910447761198</v>
      </c>
      <c r="AB198" s="1125">
        <f t="shared" si="110"/>
        <v>13.55932203389829</v>
      </c>
      <c r="AC198" s="1126">
        <f t="shared" si="111"/>
        <v>11.320754716981153</v>
      </c>
      <c r="AD198" s="1126">
        <f t="shared" si="112"/>
        <v>12.765957446808528</v>
      </c>
      <c r="AE198" s="1126">
        <f t="shared" si="113"/>
        <v>23.684210526315773</v>
      </c>
      <c r="AF198" s="1126">
        <f t="shared" si="114"/>
        <v>26.666666666666682</v>
      </c>
      <c r="AG198" s="1126">
        <f t="shared" si="115"/>
        <v>13.207547169811317</v>
      </c>
      <c r="AH198" s="1126">
        <f t="shared" si="116"/>
        <v>12.765957446808528</v>
      </c>
      <c r="AI198" s="1126">
        <f t="shared" si="117"/>
        <v>14.634146341463406</v>
      </c>
      <c r="AJ198" s="1126">
        <f t="shared" si="118"/>
        <v>13.888888888888884</v>
      </c>
      <c r="AK198" s="1126">
        <f t="shared" si="119"/>
        <v>9.0909090909090828</v>
      </c>
      <c r="AL198" s="1126">
        <f t="shared" si="120"/>
        <v>13.793103448275868</v>
      </c>
      <c r="AM198" s="1126">
        <f t="shared" si="121"/>
        <v>15.999999999999993</v>
      </c>
      <c r="AN198" s="1126">
        <f t="shared" si="122"/>
        <v>19.047619047619047</v>
      </c>
      <c r="AO198" s="1126">
        <f t="shared" si="123"/>
        <v>31.25</v>
      </c>
      <c r="AP198" s="1126">
        <f t="shared" si="124"/>
        <v>28.000000000000004</v>
      </c>
      <c r="AQ198" s="1126">
        <f t="shared" si="125"/>
        <v>13.636363636363647</v>
      </c>
      <c r="AR198" s="1126">
        <f t="shared" si="126"/>
        <v>9.9999999999999858</v>
      </c>
      <c r="AS198" s="1126">
        <f t="shared" si="127"/>
        <v>5.2631578947368363</v>
      </c>
      <c r="AT198" s="1126">
        <f t="shared" si="128"/>
        <v>26.666666666666682</v>
      </c>
      <c r="AU198" s="1127">
        <f t="shared" si="107"/>
        <v>16.582959073498746</v>
      </c>
      <c r="AV198" s="1128">
        <f t="shared" si="108"/>
        <v>7.0269926342299422</v>
      </c>
    </row>
    <row r="199" spans="1:48" ht="11.25" customHeight="1" x14ac:dyDescent="0.2">
      <c r="A199" s="477" t="s">
        <v>529</v>
      </c>
      <c r="B199" s="869" t="s">
        <v>530</v>
      </c>
      <c r="C199" s="627">
        <v>0.96</v>
      </c>
      <c r="D199" s="493">
        <v>0.88</v>
      </c>
      <c r="E199" s="493">
        <v>0.78</v>
      </c>
      <c r="F199" s="485">
        <v>0.72</v>
      </c>
      <c r="G199" s="484">
        <v>0.7</v>
      </c>
      <c r="H199" s="484">
        <v>0.63</v>
      </c>
      <c r="I199" s="484">
        <v>0.59</v>
      </c>
      <c r="J199" s="1032"/>
      <c r="K199" s="484">
        <v>0.54</v>
      </c>
      <c r="L199" s="482">
        <v>0.44667000000000001</v>
      </c>
      <c r="M199" s="1032"/>
      <c r="N199" s="487">
        <v>0.32666666666666666</v>
      </c>
      <c r="O199" s="488">
        <v>0.29333333333333333</v>
      </c>
      <c r="P199" s="489">
        <v>0.25666666666666665</v>
      </c>
      <c r="Q199" s="489">
        <v>0.18</v>
      </c>
      <c r="R199" s="489">
        <v>0.11</v>
      </c>
      <c r="S199" s="489">
        <v>7.166666666666667E-2</v>
      </c>
      <c r="T199" s="488">
        <v>6.6666666666666666E-2</v>
      </c>
      <c r="U199" s="488">
        <v>6.6666666666666666E-2</v>
      </c>
      <c r="V199" s="488">
        <v>6.6666666666666666E-2</v>
      </c>
      <c r="W199" s="488">
        <v>0.13333333333333333</v>
      </c>
      <c r="X199" s="488">
        <v>0.2</v>
      </c>
      <c r="Y199" s="488">
        <v>0.2</v>
      </c>
      <c r="Z199" s="630">
        <f t="shared" ref="Z199:Z262" si="129">SUM(C199:Y199)</f>
        <v>8.218336666666664</v>
      </c>
      <c r="AA199" s="1125">
        <f t="shared" ref="AA199:AA205" si="130">IF(ISERROR((C199/D199-1)*100),"n/a",(C199/D199-1)*100)</f>
        <v>9.0909090909090828</v>
      </c>
      <c r="AB199" s="1125">
        <f t="shared" ref="AB199:AB205" si="131">IF(ISERROR((D199/E199-1)*100),"n/a",(D199/E199-1)*100)</f>
        <v>12.820512820512819</v>
      </c>
      <c r="AC199" s="1126">
        <f t="shared" ref="AC199:AC205" si="132">IF(ISERROR((E199/F199-1)*100),"n/a",(E199/F199-1)*100)</f>
        <v>8.3333333333333481</v>
      </c>
      <c r="AD199" s="1126">
        <f t="shared" ref="AD199:AD205" si="133">IF(ISERROR((F199/G199-1)*100),"n/a",(F199/G199-1)*100)</f>
        <v>2.8571428571428692</v>
      </c>
      <c r="AE199" s="1126">
        <f t="shared" ref="AE199:AE205" si="134">IF(ISERROR((G199/H199-1)*100),"n/a",(G199/H199-1)*100)</f>
        <v>11.111111111111093</v>
      </c>
      <c r="AF199" s="1126">
        <f t="shared" ref="AF199:AF205" si="135">IF(ISERROR((H199/I199-1)*100),"n/a",(H199/I199-1)*100)</f>
        <v>6.7796610169491567</v>
      </c>
      <c r="AG199" s="1126">
        <f t="shared" ref="AG199:AG205" si="136">IF(ISERROR((I199/K199-1)*100),"n/a",(I199/K199-1)*100)</f>
        <v>9.259259259259256</v>
      </c>
      <c r="AH199" s="1126">
        <f t="shared" ref="AH199:AH205" si="137">IF(ISERROR((K199/L199-1)*100),"n/a",(K199/L199-1)*100)</f>
        <v>20.894620189401579</v>
      </c>
      <c r="AI199" s="1126">
        <f t="shared" ref="AI199:AI205" si="138">IF(ISERROR((L199/N199-1)*100),"n/a",(L199/N199-1)*100)</f>
        <v>36.735714285714295</v>
      </c>
      <c r="AJ199" s="1126">
        <f t="shared" ref="AJ199:AJ205" si="139">IF(ISERROR((N199/O199-1)*100),"n/a",(N199/O199-1)*100)</f>
        <v>11.363636363636353</v>
      </c>
      <c r="AK199" s="1126">
        <f t="shared" ref="AK199:AK205" si="140">IF(ISERROR((O199/P199-1)*100),"n/a",(O199/P199-1)*100)</f>
        <v>14.285714285714302</v>
      </c>
      <c r="AL199" s="1126">
        <f t="shared" ref="AL199:AL205" si="141">IF(ISERROR((P199/Q199-1)*100),"n/a",(P199/Q199-1)*100)</f>
        <v>42.592592592592581</v>
      </c>
      <c r="AM199" s="1126">
        <f t="shared" ref="AM199:AM205" si="142">IF(ISERROR((Q199/R199-1)*100),"n/a",(Q199/R199-1)*100)</f>
        <v>63.636363636363626</v>
      </c>
      <c r="AN199" s="1126">
        <f t="shared" ref="AN199:AN205" si="143">IF(ISERROR((R199/S199-1)*100),"n/a",(R199/S199-1)*100)</f>
        <v>53.488372093023237</v>
      </c>
      <c r="AO199" s="1126">
        <f t="shared" ref="AO199:AO205" si="144">IF(ISERROR((S199/T199-1)*100),"n/a",(S199/T199-1)*100)</f>
        <v>7.5000000000000178</v>
      </c>
      <c r="AP199" s="1126">
        <f t="shared" ref="AP199:AP205" si="145">IF(ISERROR((T199/U199-1)*100),"n/a",(T199/U199-1)*100)</f>
        <v>0</v>
      </c>
      <c r="AQ199" s="1126">
        <f t="shared" ref="AQ199:AQ205" si="146">IF(ISERROR((U199/V199-1)*100),"n/a",(U199/V199-1)*100)</f>
        <v>0</v>
      </c>
      <c r="AR199" s="1126">
        <f t="shared" ref="AR199:AR205" si="147">IF(ISERROR((V199/W199-1)*100),"n/a",(V199/W199-1)*100)</f>
        <v>-50</v>
      </c>
      <c r="AS199" s="1126">
        <f t="shared" ref="AS199:AS205" si="148">IF(ISERROR((W199/X199-1)*100),"n/a",(W199/X199-1)*100)</f>
        <v>-33.333333333333336</v>
      </c>
      <c r="AT199" s="1126">
        <f t="shared" ref="AT199:AT205" si="149">IF(ISERROR((X199/Y199-1)*100),"n/a",(X199/Y199-1)*100)</f>
        <v>0</v>
      </c>
      <c r="AU199" s="1127">
        <f t="shared" ref="AU199:AU262" si="150">AVERAGE(AA199:AT199)</f>
        <v>11.370780480116512</v>
      </c>
      <c r="AV199" s="1128">
        <f t="shared" ref="AV199:AV262" si="151">STDEV(AA199:AT199)</f>
        <v>25.65486912832581</v>
      </c>
    </row>
    <row r="200" spans="1:48" ht="11.25" customHeight="1" x14ac:dyDescent="0.2">
      <c r="A200" s="494" t="s">
        <v>182</v>
      </c>
      <c r="B200" s="884" t="s">
        <v>183</v>
      </c>
      <c r="C200" s="627">
        <v>2.5499999999999998</v>
      </c>
      <c r="D200" s="493">
        <v>2.0499999999999998</v>
      </c>
      <c r="E200" s="514">
        <v>1.62</v>
      </c>
      <c r="F200" s="627">
        <v>1.33</v>
      </c>
      <c r="G200" s="627">
        <v>1.05</v>
      </c>
      <c r="H200" s="627">
        <v>0.85</v>
      </c>
      <c r="I200" s="627">
        <v>0.77</v>
      </c>
      <c r="J200" s="956"/>
      <c r="K200" s="627">
        <v>0.64</v>
      </c>
      <c r="L200" s="492">
        <v>0.54</v>
      </c>
      <c r="M200" s="956" t="s">
        <v>90</v>
      </c>
      <c r="N200" s="632">
        <v>0.48</v>
      </c>
      <c r="O200" s="633">
        <v>0.47</v>
      </c>
      <c r="P200" s="633">
        <v>0.46</v>
      </c>
      <c r="Q200" s="633">
        <v>0.39</v>
      </c>
      <c r="R200" s="633">
        <v>0.35</v>
      </c>
      <c r="S200" s="633">
        <v>0.32</v>
      </c>
      <c r="T200" s="633">
        <v>0.28999999999999998</v>
      </c>
      <c r="U200" s="633">
        <v>0.27</v>
      </c>
      <c r="V200" s="633">
        <v>0.25</v>
      </c>
      <c r="W200" s="633">
        <v>0.22</v>
      </c>
      <c r="X200" s="633">
        <v>0.18667</v>
      </c>
      <c r="Y200" s="633">
        <v>3.6670000000000001E-2</v>
      </c>
      <c r="Z200" s="630">
        <f t="shared" si="129"/>
        <v>15.123340000000001</v>
      </c>
      <c r="AA200" s="1125">
        <f t="shared" si="130"/>
        <v>24.390243902439025</v>
      </c>
      <c r="AB200" s="1125">
        <f t="shared" si="131"/>
        <v>26.543209876543195</v>
      </c>
      <c r="AC200" s="1126">
        <f t="shared" si="132"/>
        <v>21.804511278195491</v>
      </c>
      <c r="AD200" s="1126">
        <f t="shared" si="133"/>
        <v>26.666666666666661</v>
      </c>
      <c r="AE200" s="1126">
        <f t="shared" si="134"/>
        <v>23.529411764705888</v>
      </c>
      <c r="AF200" s="1126">
        <f t="shared" si="135"/>
        <v>10.389610389610393</v>
      </c>
      <c r="AG200" s="1126">
        <f t="shared" si="136"/>
        <v>20.3125</v>
      </c>
      <c r="AH200" s="1126">
        <f t="shared" si="137"/>
        <v>18.518518518518512</v>
      </c>
      <c r="AI200" s="1126">
        <f t="shared" si="138"/>
        <v>12.500000000000021</v>
      </c>
      <c r="AJ200" s="1126">
        <f t="shared" si="139"/>
        <v>2.1276595744680771</v>
      </c>
      <c r="AK200" s="1126">
        <f t="shared" si="140"/>
        <v>2.1739130434782483</v>
      </c>
      <c r="AL200" s="1126">
        <f t="shared" si="141"/>
        <v>17.948717948717952</v>
      </c>
      <c r="AM200" s="1126">
        <f t="shared" si="142"/>
        <v>11.428571428571432</v>
      </c>
      <c r="AN200" s="1126">
        <f t="shared" si="143"/>
        <v>9.375</v>
      </c>
      <c r="AO200" s="1126">
        <f t="shared" si="144"/>
        <v>10.344827586206918</v>
      </c>
      <c r="AP200" s="1126">
        <f t="shared" si="145"/>
        <v>7.4074074074073959</v>
      </c>
      <c r="AQ200" s="1126">
        <f t="shared" si="146"/>
        <v>8.0000000000000071</v>
      </c>
      <c r="AR200" s="1126">
        <f t="shared" si="147"/>
        <v>13.636363636363647</v>
      </c>
      <c r="AS200" s="1126">
        <f t="shared" si="148"/>
        <v>17.855038302887436</v>
      </c>
      <c r="AT200" s="1126">
        <f t="shared" si="149"/>
        <v>409.05372238887372</v>
      </c>
      <c r="AU200" s="1127">
        <f t="shared" si="150"/>
        <v>34.700294685682707</v>
      </c>
      <c r="AV200" s="1128">
        <f t="shared" si="151"/>
        <v>88.431544479003705</v>
      </c>
    </row>
    <row r="201" spans="1:48" ht="11.25" customHeight="1" x14ac:dyDescent="0.2">
      <c r="A201" s="494" t="s">
        <v>198</v>
      </c>
      <c r="B201" s="884" t="s">
        <v>199</v>
      </c>
      <c r="C201" s="627">
        <v>1.48</v>
      </c>
      <c r="D201" s="493">
        <v>1.35</v>
      </c>
      <c r="E201" s="493">
        <v>1.29</v>
      </c>
      <c r="F201" s="627">
        <v>1.25</v>
      </c>
      <c r="G201" s="627">
        <v>1.21</v>
      </c>
      <c r="H201" s="627">
        <v>1.1727300000000001</v>
      </c>
      <c r="I201" s="627">
        <v>1.1499999999999999</v>
      </c>
      <c r="J201" s="956"/>
      <c r="K201" s="627">
        <v>1.1318181818181818</v>
      </c>
      <c r="L201" s="492">
        <v>1.1181818181818182</v>
      </c>
      <c r="M201" s="956"/>
      <c r="N201" s="632">
        <v>1.1000000000000001</v>
      </c>
      <c r="O201" s="633">
        <v>1.0909090909090908</v>
      </c>
      <c r="P201" s="633">
        <v>1.0545454545454545</v>
      </c>
      <c r="Q201" s="633">
        <v>0.98181818181818181</v>
      </c>
      <c r="R201" s="633">
        <v>0.94545454545454544</v>
      </c>
      <c r="S201" s="633">
        <v>0.87272727272727257</v>
      </c>
      <c r="T201" s="633">
        <v>0.76032727272727263</v>
      </c>
      <c r="U201" s="633">
        <v>0.6461181818181817</v>
      </c>
      <c r="V201" s="633">
        <v>0.57370909090909084</v>
      </c>
      <c r="W201" s="633">
        <v>0.5464</v>
      </c>
      <c r="X201" s="633">
        <v>0.50790909090909087</v>
      </c>
      <c r="Y201" s="633">
        <v>0.48543636363636361</v>
      </c>
      <c r="Z201" s="630">
        <f t="shared" si="129"/>
        <v>20.718084545454545</v>
      </c>
      <c r="AA201" s="1125">
        <f t="shared" si="130"/>
        <v>9.6296296296296102</v>
      </c>
      <c r="AB201" s="1125">
        <f t="shared" si="131"/>
        <v>4.6511627906976827</v>
      </c>
      <c r="AC201" s="1126">
        <f t="shared" si="132"/>
        <v>3.2000000000000028</v>
      </c>
      <c r="AD201" s="1126">
        <f t="shared" si="133"/>
        <v>3.3057851239669533</v>
      </c>
      <c r="AE201" s="1126">
        <f t="shared" si="134"/>
        <v>3.1780546246791497</v>
      </c>
      <c r="AF201" s="1126">
        <f t="shared" si="135"/>
        <v>1.9765217391304546</v>
      </c>
      <c r="AG201" s="1126">
        <f t="shared" si="136"/>
        <v>1.6064257028112428</v>
      </c>
      <c r="AH201" s="1126">
        <f t="shared" si="137"/>
        <v>1.2195121951219523</v>
      </c>
      <c r="AI201" s="1126">
        <f t="shared" si="138"/>
        <v>1.6528925619834656</v>
      </c>
      <c r="AJ201" s="1126">
        <f t="shared" si="139"/>
        <v>0.83333333333335258</v>
      </c>
      <c r="AK201" s="1126">
        <f t="shared" si="140"/>
        <v>3.4482758620689724</v>
      </c>
      <c r="AL201" s="1126">
        <f t="shared" si="141"/>
        <v>7.4074074074073959</v>
      </c>
      <c r="AM201" s="1126">
        <f t="shared" si="142"/>
        <v>3.8461538461538547</v>
      </c>
      <c r="AN201" s="1126">
        <f t="shared" si="143"/>
        <v>8.3333333333333481</v>
      </c>
      <c r="AO201" s="1126">
        <f t="shared" si="144"/>
        <v>14.783107752642399</v>
      </c>
      <c r="AP201" s="1126">
        <f t="shared" si="145"/>
        <v>17.676192084195129</v>
      </c>
      <c r="AQ201" s="1126">
        <f t="shared" si="146"/>
        <v>12.621220764403883</v>
      </c>
      <c r="AR201" s="1126">
        <f t="shared" si="147"/>
        <v>4.9980034606681656</v>
      </c>
      <c r="AS201" s="1126">
        <f t="shared" si="148"/>
        <v>7.5783067836048046</v>
      </c>
      <c r="AT201" s="1126">
        <f t="shared" si="149"/>
        <v>4.6293868684220252</v>
      </c>
      <c r="AU201" s="1127">
        <f t="shared" si="150"/>
        <v>5.8287352932126932</v>
      </c>
      <c r="AV201" s="1128">
        <f t="shared" si="151"/>
        <v>4.7165557296494054</v>
      </c>
    </row>
    <row r="202" spans="1:48" ht="11.25" customHeight="1" x14ac:dyDescent="0.2">
      <c r="A202" s="596" t="s">
        <v>4180</v>
      </c>
      <c r="B202" s="871" t="s">
        <v>4177</v>
      </c>
      <c r="C202" s="1031">
        <v>0.44</v>
      </c>
      <c r="D202" s="493">
        <v>0.27</v>
      </c>
      <c r="E202" s="875">
        <v>0.18</v>
      </c>
      <c r="F202" s="875">
        <v>0.16</v>
      </c>
      <c r="G202" s="875">
        <v>0.08</v>
      </c>
      <c r="H202" s="875">
        <v>7.0000000000000007E-2</v>
      </c>
      <c r="I202" s="875">
        <v>0.06</v>
      </c>
      <c r="J202" s="875"/>
      <c r="K202" s="875">
        <v>0.04</v>
      </c>
      <c r="L202" s="884">
        <v>0.04</v>
      </c>
      <c r="M202" s="867"/>
      <c r="N202" s="884">
        <v>0.04</v>
      </c>
      <c r="O202" s="887">
        <v>0.3</v>
      </c>
      <c r="P202" s="887">
        <v>0.4</v>
      </c>
      <c r="Q202" s="887">
        <v>0.38</v>
      </c>
      <c r="R202" s="887">
        <v>0.34</v>
      </c>
      <c r="S202" s="887">
        <v>0.3</v>
      </c>
      <c r="T202" s="887">
        <v>0.26</v>
      </c>
      <c r="U202" s="887">
        <v>0.22</v>
      </c>
      <c r="V202" s="887">
        <v>0.2</v>
      </c>
      <c r="W202" s="887">
        <v>0.2</v>
      </c>
      <c r="X202" s="887">
        <v>0.2</v>
      </c>
      <c r="Y202" s="887">
        <v>0.35</v>
      </c>
      <c r="Z202" s="630">
        <f t="shared" si="129"/>
        <v>4.5299999999999994</v>
      </c>
      <c r="AA202" s="1125">
        <f t="shared" si="130"/>
        <v>62.962962962962955</v>
      </c>
      <c r="AB202" s="1125">
        <f t="shared" si="131"/>
        <v>50.000000000000021</v>
      </c>
      <c r="AC202" s="1126">
        <f t="shared" si="132"/>
        <v>12.5</v>
      </c>
      <c r="AD202" s="1126">
        <f t="shared" si="133"/>
        <v>100</v>
      </c>
      <c r="AE202" s="1126">
        <f t="shared" si="134"/>
        <v>14.285714285714279</v>
      </c>
      <c r="AF202" s="1126">
        <f t="shared" si="135"/>
        <v>16.666666666666675</v>
      </c>
      <c r="AG202" s="1126">
        <f t="shared" si="136"/>
        <v>50</v>
      </c>
      <c r="AH202" s="1126">
        <f t="shared" si="137"/>
        <v>0</v>
      </c>
      <c r="AI202" s="1126">
        <f t="shared" si="138"/>
        <v>0</v>
      </c>
      <c r="AJ202" s="1126">
        <f t="shared" si="139"/>
        <v>-86.666666666666671</v>
      </c>
      <c r="AK202" s="1126">
        <f t="shared" si="140"/>
        <v>-25.000000000000011</v>
      </c>
      <c r="AL202" s="1126">
        <f t="shared" si="141"/>
        <v>5.2631578947368363</v>
      </c>
      <c r="AM202" s="1126">
        <f t="shared" si="142"/>
        <v>11.764705882352944</v>
      </c>
      <c r="AN202" s="1126">
        <f t="shared" si="143"/>
        <v>13.333333333333353</v>
      </c>
      <c r="AO202" s="1126">
        <f t="shared" si="144"/>
        <v>15.384615384615374</v>
      </c>
      <c r="AP202" s="1126">
        <f t="shared" si="145"/>
        <v>18.181818181818187</v>
      </c>
      <c r="AQ202" s="1126">
        <f t="shared" si="146"/>
        <v>9.9999999999999858</v>
      </c>
      <c r="AR202" s="1126">
        <f t="shared" si="147"/>
        <v>0</v>
      </c>
      <c r="AS202" s="1126">
        <f t="shared" si="148"/>
        <v>0</v>
      </c>
      <c r="AT202" s="1126">
        <f t="shared" si="149"/>
        <v>-42.857142857142847</v>
      </c>
      <c r="AU202" s="1127">
        <f t="shared" si="150"/>
        <v>11.290958253419557</v>
      </c>
      <c r="AV202" s="1128">
        <f t="shared" si="151"/>
        <v>38.413763275759642</v>
      </c>
    </row>
    <row r="203" spans="1:48" ht="11.25" customHeight="1" x14ac:dyDescent="0.2">
      <c r="A203" s="596" t="s">
        <v>4119</v>
      </c>
      <c r="B203" s="871" t="s">
        <v>4120</v>
      </c>
      <c r="C203" s="1031">
        <v>0.88</v>
      </c>
      <c r="D203" s="493">
        <v>0.8</v>
      </c>
      <c r="E203" s="875">
        <v>0.74</v>
      </c>
      <c r="F203" s="875">
        <v>0.68</v>
      </c>
      <c r="G203" s="875">
        <v>0.64</v>
      </c>
      <c r="H203" s="875">
        <v>0.125</v>
      </c>
      <c r="I203" s="496">
        <v>0</v>
      </c>
      <c r="J203" s="875"/>
      <c r="K203" s="496">
        <v>0</v>
      </c>
      <c r="L203" s="631">
        <v>0</v>
      </c>
      <c r="M203" s="867"/>
      <c r="N203" s="497">
        <v>0</v>
      </c>
      <c r="O203" s="629">
        <v>0</v>
      </c>
      <c r="P203" s="629">
        <v>0</v>
      </c>
      <c r="Q203" s="629">
        <v>0</v>
      </c>
      <c r="R203" s="629">
        <v>0</v>
      </c>
      <c r="S203" s="629">
        <v>0</v>
      </c>
      <c r="T203" s="629">
        <v>0</v>
      </c>
      <c r="U203" s="629">
        <v>0</v>
      </c>
      <c r="V203" s="629">
        <v>0</v>
      </c>
      <c r="W203" s="629">
        <v>0</v>
      </c>
      <c r="X203" s="629">
        <v>0</v>
      </c>
      <c r="Y203" s="629">
        <v>0</v>
      </c>
      <c r="Z203" s="630">
        <f t="shared" si="129"/>
        <v>3.8650000000000002</v>
      </c>
      <c r="AA203" s="1125">
        <f t="shared" si="130"/>
        <v>9.9999999999999858</v>
      </c>
      <c r="AB203" s="1125">
        <f t="shared" si="131"/>
        <v>8.1081081081081141</v>
      </c>
      <c r="AC203" s="1126">
        <f t="shared" si="132"/>
        <v>8.8235294117646959</v>
      </c>
      <c r="AD203" s="1126">
        <f t="shared" si="133"/>
        <v>6.25</v>
      </c>
      <c r="AE203" s="1126">
        <f t="shared" si="134"/>
        <v>412</v>
      </c>
      <c r="AF203" s="1126" t="str">
        <f t="shared" si="135"/>
        <v>n/a</v>
      </c>
      <c r="AG203" s="1126" t="str">
        <f t="shared" si="136"/>
        <v>n/a</v>
      </c>
      <c r="AH203" s="1126" t="str">
        <f t="shared" si="137"/>
        <v>n/a</v>
      </c>
      <c r="AI203" s="1126" t="str">
        <f t="shared" si="138"/>
        <v>n/a</v>
      </c>
      <c r="AJ203" s="1126" t="str">
        <f t="shared" si="139"/>
        <v>n/a</v>
      </c>
      <c r="AK203" s="1126" t="str">
        <f t="shared" si="140"/>
        <v>n/a</v>
      </c>
      <c r="AL203" s="1126" t="str">
        <f t="shared" si="141"/>
        <v>n/a</v>
      </c>
      <c r="AM203" s="1126" t="str">
        <f t="shared" si="142"/>
        <v>n/a</v>
      </c>
      <c r="AN203" s="1126" t="str">
        <f t="shared" si="143"/>
        <v>n/a</v>
      </c>
      <c r="AO203" s="1126" t="str">
        <f t="shared" si="144"/>
        <v>n/a</v>
      </c>
      <c r="AP203" s="1126" t="str">
        <f t="shared" si="145"/>
        <v>n/a</v>
      </c>
      <c r="AQ203" s="1126" t="str">
        <f t="shared" si="146"/>
        <v>n/a</v>
      </c>
      <c r="AR203" s="1126" t="str">
        <f t="shared" si="147"/>
        <v>n/a</v>
      </c>
      <c r="AS203" s="1126" t="str">
        <f t="shared" si="148"/>
        <v>n/a</v>
      </c>
      <c r="AT203" s="1126" t="str">
        <f t="shared" si="149"/>
        <v>n/a</v>
      </c>
      <c r="AU203" s="1127">
        <f t="shared" si="150"/>
        <v>89.036327503974547</v>
      </c>
      <c r="AV203" s="1128">
        <f t="shared" si="151"/>
        <v>180.54730717418494</v>
      </c>
    </row>
    <row r="204" spans="1:48" ht="11.25" customHeight="1" x14ac:dyDescent="0.2">
      <c r="A204" s="494" t="s">
        <v>1103</v>
      </c>
      <c r="B204" s="884" t="s">
        <v>1104</v>
      </c>
      <c r="C204" s="627">
        <v>1.28</v>
      </c>
      <c r="D204" s="493">
        <v>1.2</v>
      </c>
      <c r="E204" s="515">
        <v>1.08</v>
      </c>
      <c r="F204" s="627">
        <v>0.84</v>
      </c>
      <c r="G204" s="627">
        <v>0.64</v>
      </c>
      <c r="H204" s="627">
        <v>0.52</v>
      </c>
      <c r="I204" s="627">
        <v>0.44</v>
      </c>
      <c r="J204" s="956"/>
      <c r="K204" s="627">
        <v>0.32</v>
      </c>
      <c r="L204" s="492">
        <v>0.28000000000000003</v>
      </c>
      <c r="M204" s="956"/>
      <c r="N204" s="497">
        <v>0.1</v>
      </c>
      <c r="O204" s="629">
        <v>0.1</v>
      </c>
      <c r="P204" s="629">
        <v>0.72</v>
      </c>
      <c r="Q204" s="629">
        <v>1.1599999999999999</v>
      </c>
      <c r="R204" s="633">
        <v>1.1599999999999999</v>
      </c>
      <c r="S204" s="633">
        <v>0.76100000000000001</v>
      </c>
      <c r="T204" s="629">
        <v>0</v>
      </c>
      <c r="U204" s="629">
        <v>0</v>
      </c>
      <c r="V204" s="629">
        <v>0</v>
      </c>
      <c r="W204" s="629">
        <v>0</v>
      </c>
      <c r="X204" s="629">
        <v>0</v>
      </c>
      <c r="Y204" s="629">
        <v>0</v>
      </c>
      <c r="Z204" s="630">
        <f t="shared" si="129"/>
        <v>10.600999999999999</v>
      </c>
      <c r="AA204" s="1125">
        <f t="shared" si="130"/>
        <v>6.6666666666666652</v>
      </c>
      <c r="AB204" s="1125">
        <f t="shared" si="131"/>
        <v>11.111111111111093</v>
      </c>
      <c r="AC204" s="1126">
        <f t="shared" si="132"/>
        <v>28.57142857142858</v>
      </c>
      <c r="AD204" s="1126">
        <f t="shared" si="133"/>
        <v>31.25</v>
      </c>
      <c r="AE204" s="1126">
        <f t="shared" si="134"/>
        <v>23.076923076923084</v>
      </c>
      <c r="AF204" s="1126">
        <f t="shared" si="135"/>
        <v>18.181818181818187</v>
      </c>
      <c r="AG204" s="1126">
        <f t="shared" si="136"/>
        <v>37.5</v>
      </c>
      <c r="AH204" s="1126">
        <f t="shared" si="137"/>
        <v>14.285714285714279</v>
      </c>
      <c r="AI204" s="1126">
        <f t="shared" si="138"/>
        <v>180.00000000000003</v>
      </c>
      <c r="AJ204" s="1126">
        <f t="shared" si="139"/>
        <v>0</v>
      </c>
      <c r="AK204" s="1126">
        <f t="shared" si="140"/>
        <v>-86.111111111111114</v>
      </c>
      <c r="AL204" s="1126">
        <f t="shared" si="141"/>
        <v>-37.931034482758619</v>
      </c>
      <c r="AM204" s="1126">
        <f t="shared" si="142"/>
        <v>0</v>
      </c>
      <c r="AN204" s="1126">
        <f t="shared" si="143"/>
        <v>52.431011826544015</v>
      </c>
      <c r="AO204" s="1126" t="str">
        <f t="shared" si="144"/>
        <v>n/a</v>
      </c>
      <c r="AP204" s="1126" t="str">
        <f t="shared" si="145"/>
        <v>n/a</v>
      </c>
      <c r="AQ204" s="1126" t="str">
        <f t="shared" si="146"/>
        <v>n/a</v>
      </c>
      <c r="AR204" s="1126" t="str">
        <f t="shared" si="147"/>
        <v>n/a</v>
      </c>
      <c r="AS204" s="1126" t="str">
        <f t="shared" si="148"/>
        <v>n/a</v>
      </c>
      <c r="AT204" s="1126" t="str">
        <f t="shared" si="149"/>
        <v>n/a</v>
      </c>
      <c r="AU204" s="1127">
        <f t="shared" si="150"/>
        <v>19.930894866166877</v>
      </c>
      <c r="AV204" s="1128">
        <f t="shared" si="151"/>
        <v>57.429404584089099</v>
      </c>
    </row>
    <row r="205" spans="1:48" ht="11.25" customHeight="1" x14ac:dyDescent="0.2">
      <c r="A205" s="494" t="s">
        <v>1105</v>
      </c>
      <c r="B205" s="884" t="s">
        <v>1106</v>
      </c>
      <c r="C205" s="627">
        <v>0.4</v>
      </c>
      <c r="D205" s="493">
        <v>0.36</v>
      </c>
      <c r="E205" s="493">
        <v>0.32</v>
      </c>
      <c r="F205" s="627">
        <v>0.28000000000000003</v>
      </c>
      <c r="G205" s="627">
        <v>0.24</v>
      </c>
      <c r="H205" s="627">
        <v>0.2</v>
      </c>
      <c r="I205" s="627">
        <v>0.14000000000000001</v>
      </c>
      <c r="J205" s="956"/>
      <c r="K205" s="627">
        <v>0.06</v>
      </c>
      <c r="L205" s="631">
        <v>0</v>
      </c>
      <c r="M205" s="956"/>
      <c r="N205" s="497">
        <v>0</v>
      </c>
      <c r="O205" s="629">
        <v>0</v>
      </c>
      <c r="P205" s="629">
        <v>0</v>
      </c>
      <c r="Q205" s="629">
        <v>0</v>
      </c>
      <c r="R205" s="629">
        <v>0</v>
      </c>
      <c r="S205" s="629">
        <v>0</v>
      </c>
      <c r="T205" s="629">
        <v>0</v>
      </c>
      <c r="U205" s="629">
        <v>0</v>
      </c>
      <c r="V205" s="629">
        <v>0</v>
      </c>
      <c r="W205" s="629">
        <v>0</v>
      </c>
      <c r="X205" s="629">
        <v>0.14000000000000001</v>
      </c>
      <c r="Y205" s="629">
        <v>0.14000000000000001</v>
      </c>
      <c r="Z205" s="630">
        <f t="shared" si="129"/>
        <v>2.2800000000000002</v>
      </c>
      <c r="AA205" s="1125">
        <f t="shared" si="130"/>
        <v>11.111111111111116</v>
      </c>
      <c r="AB205" s="1125">
        <f t="shared" si="131"/>
        <v>12.5</v>
      </c>
      <c r="AC205" s="1126">
        <f t="shared" si="132"/>
        <v>14.285714285714279</v>
      </c>
      <c r="AD205" s="1126">
        <f t="shared" si="133"/>
        <v>16.666666666666675</v>
      </c>
      <c r="AE205" s="1126">
        <f t="shared" si="134"/>
        <v>19.999999999999996</v>
      </c>
      <c r="AF205" s="1126">
        <f t="shared" si="135"/>
        <v>42.857142857142861</v>
      </c>
      <c r="AG205" s="1126">
        <f t="shared" si="136"/>
        <v>133.33333333333334</v>
      </c>
      <c r="AH205" s="1126" t="str">
        <f t="shared" si="137"/>
        <v>n/a</v>
      </c>
      <c r="AI205" s="1126" t="str">
        <f t="shared" si="138"/>
        <v>n/a</v>
      </c>
      <c r="AJ205" s="1126" t="str">
        <f t="shared" si="139"/>
        <v>n/a</v>
      </c>
      <c r="AK205" s="1126" t="str">
        <f t="shared" si="140"/>
        <v>n/a</v>
      </c>
      <c r="AL205" s="1126" t="str">
        <f t="shared" si="141"/>
        <v>n/a</v>
      </c>
      <c r="AM205" s="1126" t="str">
        <f t="shared" si="142"/>
        <v>n/a</v>
      </c>
      <c r="AN205" s="1126" t="str">
        <f t="shared" si="143"/>
        <v>n/a</v>
      </c>
      <c r="AO205" s="1126" t="str">
        <f t="shared" si="144"/>
        <v>n/a</v>
      </c>
      <c r="AP205" s="1126" t="str">
        <f t="shared" si="145"/>
        <v>n/a</v>
      </c>
      <c r="AQ205" s="1126" t="str">
        <f t="shared" si="146"/>
        <v>n/a</v>
      </c>
      <c r="AR205" s="1126" t="str">
        <f t="shared" si="147"/>
        <v>n/a</v>
      </c>
      <c r="AS205" s="1126">
        <f t="shared" si="148"/>
        <v>-100</v>
      </c>
      <c r="AT205" s="1126">
        <f t="shared" si="149"/>
        <v>0</v>
      </c>
      <c r="AU205" s="1127">
        <f t="shared" si="150"/>
        <v>16.750440917107582</v>
      </c>
      <c r="AV205" s="1128">
        <f t="shared" si="151"/>
        <v>59.425250561053609</v>
      </c>
    </row>
    <row r="206" spans="1:48" ht="11.25" customHeight="1" x14ac:dyDescent="0.2">
      <c r="A206" s="583" t="s">
        <v>4469</v>
      </c>
      <c r="B206" s="884" t="s">
        <v>4464</v>
      </c>
      <c r="C206" s="627">
        <v>0.68</v>
      </c>
      <c r="D206" s="493">
        <v>0.56000000000000005</v>
      </c>
      <c r="E206" s="493">
        <v>0.52</v>
      </c>
      <c r="F206" s="627">
        <v>0.48</v>
      </c>
      <c r="G206" s="627">
        <v>0.45999999999999996</v>
      </c>
      <c r="H206" s="493">
        <v>0.4</v>
      </c>
      <c r="I206" s="493">
        <v>0.37000000000000005</v>
      </c>
      <c r="J206" s="867"/>
      <c r="K206" s="533">
        <v>0.34</v>
      </c>
      <c r="L206" s="497">
        <v>0.34</v>
      </c>
      <c r="M206" s="867"/>
      <c r="N206" s="497">
        <v>0.34</v>
      </c>
      <c r="O206" s="582">
        <v>0.34</v>
      </c>
      <c r="P206" s="629">
        <v>0.34</v>
      </c>
      <c r="Q206" s="633">
        <v>0.34</v>
      </c>
      <c r="R206" s="633">
        <v>0.311</v>
      </c>
      <c r="S206" s="633">
        <v>0.30399999999999999</v>
      </c>
      <c r="T206" s="633">
        <v>0.28600000000000003</v>
      </c>
      <c r="U206" s="633">
        <v>0.24</v>
      </c>
      <c r="V206" s="633">
        <v>0.22099999999999997</v>
      </c>
      <c r="W206" s="633">
        <v>0.18600000000000003</v>
      </c>
      <c r="X206" s="629">
        <v>0.16400000000000001</v>
      </c>
      <c r="Y206" s="633">
        <v>0.16400000000000001</v>
      </c>
      <c r="Z206" s="630">
        <f t="shared" si="129"/>
        <v>7.3859999999999992</v>
      </c>
      <c r="AA206" s="1125">
        <f t="shared" ref="AA206:AA269" si="152">IF(ISERROR((C206/D206-1)*100),"n/a",(C206/D206-1)*100)</f>
        <v>21.42857142857142</v>
      </c>
      <c r="AB206" s="1125"/>
      <c r="AC206" s="1126"/>
      <c r="AD206" s="1126"/>
      <c r="AE206" s="1126"/>
      <c r="AF206" s="1126"/>
      <c r="AG206" s="1126"/>
      <c r="AH206" s="1126"/>
      <c r="AI206" s="1126"/>
      <c r="AJ206" s="1126"/>
      <c r="AK206" s="1126"/>
      <c r="AL206" s="1126"/>
      <c r="AM206" s="1126"/>
      <c r="AN206" s="1126"/>
      <c r="AO206" s="1126"/>
      <c r="AP206" s="1126"/>
      <c r="AQ206" s="1126"/>
      <c r="AR206" s="1126"/>
      <c r="AS206" s="1126"/>
      <c r="AT206" s="1126"/>
      <c r="AU206" s="1127">
        <f t="shared" si="150"/>
        <v>21.42857142857142</v>
      </c>
      <c r="AV206" s="1128" t="e">
        <f t="shared" si="151"/>
        <v>#DIV/0!</v>
      </c>
    </row>
    <row r="207" spans="1:48" ht="11.25" customHeight="1" x14ac:dyDescent="0.2">
      <c r="A207" s="498" t="s">
        <v>1028</v>
      </c>
      <c r="B207" s="869" t="s">
        <v>1029</v>
      </c>
      <c r="C207" s="627">
        <v>1.1000000000000001</v>
      </c>
      <c r="D207" s="493">
        <v>1</v>
      </c>
      <c r="E207" s="493">
        <v>0.95</v>
      </c>
      <c r="F207" s="484">
        <v>0.9</v>
      </c>
      <c r="G207" s="484">
        <v>0.8</v>
      </c>
      <c r="H207" s="484">
        <v>0.75</v>
      </c>
      <c r="I207" s="484">
        <v>0.7</v>
      </c>
      <c r="J207" s="1032"/>
      <c r="K207" s="484">
        <v>0.65</v>
      </c>
      <c r="L207" s="486">
        <v>0.55000000000000004</v>
      </c>
      <c r="M207" s="1032"/>
      <c r="N207" s="487">
        <v>0.55000000000000004</v>
      </c>
      <c r="O207" s="489">
        <v>0.5</v>
      </c>
      <c r="P207" s="488">
        <v>0.35</v>
      </c>
      <c r="Q207" s="489">
        <v>0.35</v>
      </c>
      <c r="R207" s="488">
        <v>0.32</v>
      </c>
      <c r="S207" s="489">
        <v>0.32</v>
      </c>
      <c r="T207" s="489">
        <v>0.3</v>
      </c>
      <c r="U207" s="489">
        <v>0.25</v>
      </c>
      <c r="V207" s="489">
        <v>0.2</v>
      </c>
      <c r="W207" s="488">
        <v>0</v>
      </c>
      <c r="X207" s="488">
        <v>0</v>
      </c>
      <c r="Y207" s="488">
        <v>0</v>
      </c>
      <c r="Z207" s="630">
        <f t="shared" si="129"/>
        <v>10.54</v>
      </c>
      <c r="AA207" s="1125">
        <f t="shared" si="152"/>
        <v>10.000000000000009</v>
      </c>
      <c r="AB207" s="1125">
        <f t="shared" ref="AB207:AB243" si="153">IF(ISERROR((D207/E207-1)*100),"n/a",(D207/E207-1)*100)</f>
        <v>5.2631578947368363</v>
      </c>
      <c r="AC207" s="1126">
        <f t="shared" ref="AC207:AC243" si="154">IF(ISERROR((E207/F207-1)*100),"n/a",(E207/F207-1)*100)</f>
        <v>5.555555555555558</v>
      </c>
      <c r="AD207" s="1126">
        <f t="shared" ref="AD207:AD243" si="155">IF(ISERROR((F207/G207-1)*100),"n/a",(F207/G207-1)*100)</f>
        <v>12.5</v>
      </c>
      <c r="AE207" s="1126">
        <f t="shared" ref="AE207:AE243" si="156">IF(ISERROR((G207/H207-1)*100),"n/a",(G207/H207-1)*100)</f>
        <v>6.6666666666666652</v>
      </c>
      <c r="AF207" s="1126">
        <f t="shared" ref="AF207:AF243" si="157">IF(ISERROR((H207/I207-1)*100),"n/a",(H207/I207-1)*100)</f>
        <v>7.1428571428571397</v>
      </c>
      <c r="AG207" s="1126">
        <f t="shared" ref="AG207:AG243" si="158">IF(ISERROR((I207/K207-1)*100),"n/a",(I207/K207-1)*100)</f>
        <v>7.6923076923076872</v>
      </c>
      <c r="AH207" s="1126">
        <f t="shared" ref="AH207:AH243" si="159">IF(ISERROR((K207/L207-1)*100),"n/a",(K207/L207-1)*100)</f>
        <v>18.181818181818166</v>
      </c>
      <c r="AI207" s="1126">
        <f t="shared" ref="AI207:AI243" si="160">IF(ISERROR((L207/N207-1)*100),"n/a",(L207/N207-1)*100)</f>
        <v>0</v>
      </c>
      <c r="AJ207" s="1126">
        <f t="shared" ref="AJ207:AJ243" si="161">IF(ISERROR((N207/O207-1)*100),"n/a",(N207/O207-1)*100)</f>
        <v>10.000000000000009</v>
      </c>
      <c r="AK207" s="1126">
        <f t="shared" ref="AK207:AK243" si="162">IF(ISERROR((O207/P207-1)*100),"n/a",(O207/P207-1)*100)</f>
        <v>42.857142857142861</v>
      </c>
      <c r="AL207" s="1126">
        <f t="shared" ref="AL207:AL243" si="163">IF(ISERROR((P207/Q207-1)*100),"n/a",(P207/Q207-1)*100)</f>
        <v>0</v>
      </c>
      <c r="AM207" s="1126">
        <f t="shared" ref="AM207:AM243" si="164">IF(ISERROR((Q207/R207-1)*100),"n/a",(Q207/R207-1)*100)</f>
        <v>9.375</v>
      </c>
      <c r="AN207" s="1126">
        <f t="shared" ref="AN207:AN243" si="165">IF(ISERROR((R207/S207-1)*100),"n/a",(R207/S207-1)*100)</f>
        <v>0</v>
      </c>
      <c r="AO207" s="1126">
        <f t="shared" ref="AO207:AO243" si="166">IF(ISERROR((S207/T207-1)*100),"n/a",(S207/T207-1)*100)</f>
        <v>6.6666666666666652</v>
      </c>
      <c r="AP207" s="1126">
        <f t="shared" ref="AP207:AP243" si="167">IF(ISERROR((T207/U207-1)*100),"n/a",(T207/U207-1)*100)</f>
        <v>19.999999999999996</v>
      </c>
      <c r="AQ207" s="1126">
        <f t="shared" ref="AQ207:AQ243" si="168">IF(ISERROR((U207/V207-1)*100),"n/a",(U207/V207-1)*100)</f>
        <v>25</v>
      </c>
      <c r="AR207" s="1126" t="str">
        <f t="shared" ref="AR207:AR243" si="169">IF(ISERROR((V207/W207-1)*100),"n/a",(V207/W207-1)*100)</f>
        <v>n/a</v>
      </c>
      <c r="AS207" s="1126" t="str">
        <f t="shared" ref="AS207:AS243" si="170">IF(ISERROR((W207/X207-1)*100),"n/a",(W207/X207-1)*100)</f>
        <v>n/a</v>
      </c>
      <c r="AT207" s="1126" t="str">
        <f t="shared" ref="AT207:AT243" si="171">IF(ISERROR((X207/Y207-1)*100),"n/a",(X207/Y207-1)*100)</f>
        <v>n/a</v>
      </c>
      <c r="AU207" s="1127">
        <f t="shared" si="150"/>
        <v>10.994186626926563</v>
      </c>
      <c r="AV207" s="1128">
        <f t="shared" si="151"/>
        <v>10.721687663110066</v>
      </c>
    </row>
    <row r="208" spans="1:48" ht="11.25" customHeight="1" x14ac:dyDescent="0.2">
      <c r="A208" s="886" t="s">
        <v>1079</v>
      </c>
      <c r="B208" s="884" t="s">
        <v>1080</v>
      </c>
      <c r="C208" s="627">
        <v>0.64</v>
      </c>
      <c r="D208" s="493">
        <v>0.59047619047619049</v>
      </c>
      <c r="E208" s="511">
        <v>0.48979591836734698</v>
      </c>
      <c r="F208" s="627">
        <v>0.44919555123636756</v>
      </c>
      <c r="G208" s="627">
        <v>0.41957826214385974</v>
      </c>
      <c r="H208" s="627">
        <v>0.3839278215695448</v>
      </c>
      <c r="I208" s="627">
        <v>0.34325908245284864</v>
      </c>
      <c r="J208" s="956"/>
      <c r="K208" s="627">
        <v>0.28427253205204844</v>
      </c>
      <c r="L208" s="492">
        <v>0.24873846554554246</v>
      </c>
      <c r="M208" s="956"/>
      <c r="N208" s="497">
        <v>0.17767033253253031</v>
      </c>
      <c r="O208" s="629">
        <v>0.18477714583383159</v>
      </c>
      <c r="P208" s="629">
        <v>0.36010222997693248</v>
      </c>
      <c r="Q208" s="633">
        <v>0.3601462245354643</v>
      </c>
      <c r="R208" s="633">
        <v>0.31469193376499305</v>
      </c>
      <c r="S208" s="633">
        <v>0.2883053574485222</v>
      </c>
      <c r="T208" s="633">
        <v>0.27179234381246659</v>
      </c>
      <c r="U208" s="534">
        <v>0.24850858491238506</v>
      </c>
      <c r="V208" s="534">
        <v>0.23667484277370004</v>
      </c>
      <c r="W208" s="534">
        <v>0.22540461216542859</v>
      </c>
      <c r="X208" s="633">
        <v>0.20592112913513433</v>
      </c>
      <c r="Y208" s="633">
        <v>0.18324460879655993</v>
      </c>
      <c r="Z208" s="630">
        <f t="shared" si="129"/>
        <v>6.9064831695316986</v>
      </c>
      <c r="AA208" s="1125">
        <f t="shared" si="152"/>
        <v>8.3870967741935587</v>
      </c>
      <c r="AB208" s="1125">
        <f t="shared" si="153"/>
        <v>20.55555555555555</v>
      </c>
      <c r="AC208" s="1126">
        <f t="shared" si="154"/>
        <v>9.0384615384615508</v>
      </c>
      <c r="AD208" s="1126">
        <f t="shared" si="155"/>
        <v>7.058823529411784</v>
      </c>
      <c r="AE208" s="1126">
        <f t="shared" si="156"/>
        <v>9.2857142857142971</v>
      </c>
      <c r="AF208" s="1126">
        <f t="shared" si="157"/>
        <v>11.847826086956514</v>
      </c>
      <c r="AG208" s="1126">
        <f t="shared" si="158"/>
        <v>20.750000000000046</v>
      </c>
      <c r="AH208" s="1126">
        <f t="shared" si="159"/>
        <v>14.285714285714256</v>
      </c>
      <c r="AI208" s="1126">
        <f t="shared" si="160"/>
        <v>40.000000000000014</v>
      </c>
      <c r="AJ208" s="1126">
        <f t="shared" si="161"/>
        <v>-3.8461538461538769</v>
      </c>
      <c r="AK208" s="1126">
        <f t="shared" si="162"/>
        <v>-48.687586343003744</v>
      </c>
      <c r="AL208" s="1126">
        <f t="shared" si="163"/>
        <v>-1.2215748919364167E-2</v>
      </c>
      <c r="AM208" s="1126">
        <f t="shared" si="164"/>
        <v>14.444059695669154</v>
      </c>
      <c r="AN208" s="1126">
        <f t="shared" si="165"/>
        <v>9.1523017643479818</v>
      </c>
      <c r="AO208" s="1126">
        <f t="shared" si="166"/>
        <v>6.0755992624462518</v>
      </c>
      <c r="AP208" s="1126">
        <f t="shared" si="167"/>
        <v>9.3693982074263271</v>
      </c>
      <c r="AQ208" s="1126">
        <f t="shared" si="168"/>
        <v>5.0000000000000044</v>
      </c>
      <c r="AR208" s="1126">
        <f t="shared" si="169"/>
        <v>5.0000000000000044</v>
      </c>
      <c r="AS208" s="1126">
        <f t="shared" si="170"/>
        <v>9.4616240266963469</v>
      </c>
      <c r="AT208" s="1126">
        <f t="shared" si="171"/>
        <v>12.375000000000046</v>
      </c>
      <c r="AU208" s="1127">
        <f t="shared" si="150"/>
        <v>7.977060953725835</v>
      </c>
      <c r="AV208" s="1128">
        <f t="shared" si="151"/>
        <v>16.072198443525423</v>
      </c>
    </row>
    <row r="209" spans="1:48" ht="11.25" customHeight="1" x14ac:dyDescent="0.2">
      <c r="A209" s="886" t="s">
        <v>176</v>
      </c>
      <c r="B209" s="884" t="s">
        <v>177</v>
      </c>
      <c r="C209" s="627">
        <v>4.76</v>
      </c>
      <c r="D209" s="493">
        <v>4.4800000000000004</v>
      </c>
      <c r="E209" s="517">
        <v>4.32</v>
      </c>
      <c r="F209" s="627">
        <v>4.29</v>
      </c>
      <c r="G209" s="627">
        <v>4.28</v>
      </c>
      <c r="H209" s="627">
        <v>4.21</v>
      </c>
      <c r="I209" s="627">
        <v>3.9</v>
      </c>
      <c r="J209" s="956"/>
      <c r="K209" s="627">
        <v>3.51</v>
      </c>
      <c r="L209" s="492">
        <v>3.09</v>
      </c>
      <c r="M209" s="956"/>
      <c r="N209" s="632">
        <v>2.84</v>
      </c>
      <c r="O209" s="633">
        <v>2.66</v>
      </c>
      <c r="P209" s="633">
        <v>2.5299999999999998</v>
      </c>
      <c r="Q209" s="633">
        <v>2.2599999999999998</v>
      </c>
      <c r="R209" s="633">
        <v>2.0099999999999998</v>
      </c>
      <c r="S209" s="633">
        <v>1.75</v>
      </c>
      <c r="T209" s="633">
        <v>1.53</v>
      </c>
      <c r="U209" s="633">
        <v>1.43</v>
      </c>
      <c r="V209" s="629">
        <v>1.4</v>
      </c>
      <c r="W209" s="633">
        <v>1.325</v>
      </c>
      <c r="X209" s="629">
        <v>1.3</v>
      </c>
      <c r="Y209" s="633">
        <v>1.24</v>
      </c>
      <c r="Z209" s="630">
        <f t="shared" si="129"/>
        <v>59.115000000000002</v>
      </c>
      <c r="AA209" s="1125">
        <f t="shared" si="152"/>
        <v>6.2499999999999778</v>
      </c>
      <c r="AB209" s="1125">
        <f t="shared" si="153"/>
        <v>3.7037037037036979</v>
      </c>
      <c r="AC209" s="1126">
        <f t="shared" si="154"/>
        <v>0.69930069930070893</v>
      </c>
      <c r="AD209" s="1126">
        <f t="shared" si="155"/>
        <v>0.23364485981307581</v>
      </c>
      <c r="AE209" s="1126">
        <f t="shared" si="156"/>
        <v>1.6627078384798155</v>
      </c>
      <c r="AF209" s="1126">
        <f t="shared" si="157"/>
        <v>7.9487179487179427</v>
      </c>
      <c r="AG209" s="1126">
        <f t="shared" si="158"/>
        <v>11.111111111111116</v>
      </c>
      <c r="AH209" s="1126">
        <f t="shared" si="159"/>
        <v>13.592233009708732</v>
      </c>
      <c r="AI209" s="1126">
        <f t="shared" si="160"/>
        <v>8.8028169014084501</v>
      </c>
      <c r="AJ209" s="1126">
        <f t="shared" si="161"/>
        <v>6.7669172932330657</v>
      </c>
      <c r="AK209" s="1126">
        <f t="shared" si="162"/>
        <v>5.1383399209486313</v>
      </c>
      <c r="AL209" s="1126">
        <f t="shared" si="163"/>
        <v>11.946902654867264</v>
      </c>
      <c r="AM209" s="1126">
        <f t="shared" si="164"/>
        <v>12.437810945273631</v>
      </c>
      <c r="AN209" s="1126">
        <f t="shared" si="165"/>
        <v>14.857142857142836</v>
      </c>
      <c r="AO209" s="1126">
        <f t="shared" si="166"/>
        <v>14.379084967320255</v>
      </c>
      <c r="AP209" s="1126">
        <f t="shared" si="167"/>
        <v>6.9930069930070005</v>
      </c>
      <c r="AQ209" s="1126">
        <f t="shared" si="168"/>
        <v>2.1428571428571352</v>
      </c>
      <c r="AR209" s="1126">
        <f t="shared" si="169"/>
        <v>5.6603773584905648</v>
      </c>
      <c r="AS209" s="1126">
        <f t="shared" si="170"/>
        <v>1.9230769230769162</v>
      </c>
      <c r="AT209" s="1126">
        <f t="shared" si="171"/>
        <v>4.8387096774193505</v>
      </c>
      <c r="AU209" s="1127">
        <f t="shared" si="150"/>
        <v>7.0544231402940074</v>
      </c>
      <c r="AV209" s="1128">
        <f t="shared" si="151"/>
        <v>4.6984152124644964</v>
      </c>
    </row>
    <row r="210" spans="1:48" ht="11.25" customHeight="1" x14ac:dyDescent="0.2">
      <c r="A210" s="481" t="s">
        <v>4164</v>
      </c>
      <c r="B210" s="884" t="s">
        <v>4165</v>
      </c>
      <c r="C210" s="627">
        <v>0.22</v>
      </c>
      <c r="D210" s="493">
        <v>0.2</v>
      </c>
      <c r="E210" s="630">
        <v>0.155</v>
      </c>
      <c r="F210" s="627">
        <v>0.13500000000000001</v>
      </c>
      <c r="G210" s="627">
        <v>0.11</v>
      </c>
      <c r="H210" s="627">
        <v>0.04</v>
      </c>
      <c r="I210" s="533">
        <v>0</v>
      </c>
      <c r="J210" s="956"/>
      <c r="K210" s="496">
        <v>0</v>
      </c>
      <c r="L210" s="631">
        <v>0</v>
      </c>
      <c r="M210" s="956"/>
      <c r="N210" s="497">
        <v>0</v>
      </c>
      <c r="O210" s="534">
        <v>0</v>
      </c>
      <c r="P210" s="534">
        <v>0.12</v>
      </c>
      <c r="Q210" s="534">
        <v>0.24</v>
      </c>
      <c r="R210" s="633">
        <v>0.23</v>
      </c>
      <c r="S210" s="633">
        <v>0.19</v>
      </c>
      <c r="T210" s="633">
        <v>0.12</v>
      </c>
      <c r="U210" s="534">
        <v>0</v>
      </c>
      <c r="V210" s="534">
        <v>0</v>
      </c>
      <c r="W210" s="534">
        <v>0</v>
      </c>
      <c r="X210" s="633">
        <v>0.04</v>
      </c>
      <c r="Y210" s="633">
        <v>0.2</v>
      </c>
      <c r="Z210" s="630">
        <f t="shared" si="129"/>
        <v>2.0000000000000004</v>
      </c>
      <c r="AA210" s="1125">
        <f t="shared" si="152"/>
        <v>9.9999999999999858</v>
      </c>
      <c r="AB210" s="1125">
        <f t="shared" si="153"/>
        <v>29.032258064516149</v>
      </c>
      <c r="AC210" s="1126">
        <f t="shared" si="154"/>
        <v>14.814814814814813</v>
      </c>
      <c r="AD210" s="1126">
        <f t="shared" si="155"/>
        <v>22.72727272727273</v>
      </c>
      <c r="AE210" s="1126">
        <f t="shared" si="156"/>
        <v>175</v>
      </c>
      <c r="AF210" s="1126" t="str">
        <f t="shared" si="157"/>
        <v>n/a</v>
      </c>
      <c r="AG210" s="1126" t="str">
        <f t="shared" si="158"/>
        <v>n/a</v>
      </c>
      <c r="AH210" s="1126" t="str">
        <f t="shared" si="159"/>
        <v>n/a</v>
      </c>
      <c r="AI210" s="1126" t="str">
        <f t="shared" si="160"/>
        <v>n/a</v>
      </c>
      <c r="AJ210" s="1126" t="str">
        <f t="shared" si="161"/>
        <v>n/a</v>
      </c>
      <c r="AK210" s="1126">
        <f t="shared" si="162"/>
        <v>-100</v>
      </c>
      <c r="AL210" s="1126">
        <f t="shared" si="163"/>
        <v>-50</v>
      </c>
      <c r="AM210" s="1126">
        <f t="shared" si="164"/>
        <v>4.3478260869565188</v>
      </c>
      <c r="AN210" s="1126">
        <f t="shared" si="165"/>
        <v>21.052631578947366</v>
      </c>
      <c r="AO210" s="1126">
        <f t="shared" si="166"/>
        <v>58.33333333333335</v>
      </c>
      <c r="AP210" s="1126" t="str">
        <f t="shared" si="167"/>
        <v>n/a</v>
      </c>
      <c r="AQ210" s="1126" t="str">
        <f t="shared" si="168"/>
        <v>n/a</v>
      </c>
      <c r="AR210" s="1126" t="str">
        <f t="shared" si="169"/>
        <v>n/a</v>
      </c>
      <c r="AS210" s="1126">
        <f t="shared" si="170"/>
        <v>-100</v>
      </c>
      <c r="AT210" s="1126">
        <f t="shared" si="171"/>
        <v>-80</v>
      </c>
      <c r="AU210" s="1127">
        <f t="shared" si="150"/>
        <v>0.44234471715341073</v>
      </c>
      <c r="AV210" s="1128">
        <f t="shared" si="151"/>
        <v>76.909880150032109</v>
      </c>
    </row>
    <row r="211" spans="1:48" ht="11.25" customHeight="1" x14ac:dyDescent="0.2">
      <c r="A211" s="494" t="s">
        <v>166</v>
      </c>
      <c r="B211" s="884" t="s">
        <v>167</v>
      </c>
      <c r="C211" s="627">
        <v>0.79</v>
      </c>
      <c r="D211" s="493">
        <v>0.752</v>
      </c>
      <c r="E211" s="630">
        <v>0.72</v>
      </c>
      <c r="F211" s="627">
        <v>0.69</v>
      </c>
      <c r="G211" s="627">
        <v>0.67</v>
      </c>
      <c r="H211" s="627">
        <v>0.65</v>
      </c>
      <c r="I211" s="627">
        <v>0.64</v>
      </c>
      <c r="J211" s="956"/>
      <c r="K211" s="627">
        <v>0.63</v>
      </c>
      <c r="L211" s="492">
        <v>0.61499999999999999</v>
      </c>
      <c r="M211" s="956"/>
      <c r="N211" s="632">
        <v>0.59499999999999997</v>
      </c>
      <c r="O211" s="633">
        <v>0.59</v>
      </c>
      <c r="P211" s="633">
        <v>0.58499999999999996</v>
      </c>
      <c r="Q211" s="633">
        <v>0.57999999999999996</v>
      </c>
      <c r="R211" s="633">
        <v>0.57499999999999996</v>
      </c>
      <c r="S211" s="633">
        <v>0.56999999999999995</v>
      </c>
      <c r="T211" s="633">
        <v>0.56499999999999995</v>
      </c>
      <c r="U211" s="633">
        <v>0.5625</v>
      </c>
      <c r="V211" s="633">
        <v>0.56000000000000005</v>
      </c>
      <c r="W211" s="633">
        <v>0.5575</v>
      </c>
      <c r="X211" s="633">
        <v>0.55000000000000004</v>
      </c>
      <c r="Y211" s="633">
        <v>0.54249999999999998</v>
      </c>
      <c r="Z211" s="630">
        <f t="shared" si="129"/>
        <v>12.9895</v>
      </c>
      <c r="AA211" s="1125">
        <f t="shared" si="152"/>
        <v>5.0531914893616969</v>
      </c>
      <c r="AB211" s="1125">
        <f t="shared" si="153"/>
        <v>4.4444444444444509</v>
      </c>
      <c r="AC211" s="1126">
        <f t="shared" si="154"/>
        <v>4.3478260869565188</v>
      </c>
      <c r="AD211" s="1126">
        <f t="shared" si="155"/>
        <v>2.9850746268656581</v>
      </c>
      <c r="AE211" s="1126">
        <f t="shared" si="156"/>
        <v>3.0769230769230882</v>
      </c>
      <c r="AF211" s="1126">
        <f t="shared" si="157"/>
        <v>1.5625</v>
      </c>
      <c r="AG211" s="1126">
        <f t="shared" si="158"/>
        <v>1.5873015873015817</v>
      </c>
      <c r="AH211" s="1126">
        <f t="shared" si="159"/>
        <v>2.4390243902439046</v>
      </c>
      <c r="AI211" s="1126">
        <f t="shared" si="160"/>
        <v>3.3613445378151363</v>
      </c>
      <c r="AJ211" s="1126">
        <f t="shared" si="161"/>
        <v>0.84745762711864181</v>
      </c>
      <c r="AK211" s="1126">
        <f t="shared" si="162"/>
        <v>0.85470085470085166</v>
      </c>
      <c r="AL211" s="1126">
        <f t="shared" si="163"/>
        <v>0.86206896551723755</v>
      </c>
      <c r="AM211" s="1126">
        <f t="shared" si="164"/>
        <v>0.86956521739129933</v>
      </c>
      <c r="AN211" s="1126">
        <f t="shared" si="165"/>
        <v>0.87719298245614308</v>
      </c>
      <c r="AO211" s="1126">
        <f t="shared" si="166"/>
        <v>0.88495575221239076</v>
      </c>
      <c r="AP211" s="1126">
        <f t="shared" si="167"/>
        <v>0.4444444444444251</v>
      </c>
      <c r="AQ211" s="1126">
        <f t="shared" si="168"/>
        <v>0.44642857142855874</v>
      </c>
      <c r="AR211" s="1126">
        <f t="shared" si="169"/>
        <v>0.4484304932735439</v>
      </c>
      <c r="AS211" s="1126">
        <f t="shared" si="170"/>
        <v>1.3636363636363447</v>
      </c>
      <c r="AT211" s="1126">
        <f t="shared" si="171"/>
        <v>1.3824884792626779</v>
      </c>
      <c r="AU211" s="1127">
        <f t="shared" si="150"/>
        <v>1.9069499995677073</v>
      </c>
      <c r="AV211" s="1128">
        <f t="shared" si="151"/>
        <v>1.4675096816566329</v>
      </c>
    </row>
    <row r="212" spans="1:48" ht="11.25" customHeight="1" x14ac:dyDescent="0.2">
      <c r="A212" s="494" t="s">
        <v>511</v>
      </c>
      <c r="B212" s="884" t="s">
        <v>512</v>
      </c>
      <c r="C212" s="627">
        <v>1.79</v>
      </c>
      <c r="D212" s="493">
        <v>1.75</v>
      </c>
      <c r="E212" s="483">
        <v>1.7</v>
      </c>
      <c r="F212" s="627">
        <v>1.6658909999999998</v>
      </c>
      <c r="G212" s="627">
        <v>1.63</v>
      </c>
      <c r="H212" s="627">
        <v>1.5623762376237624</v>
      </c>
      <c r="I212" s="627">
        <v>1.2079207920792079</v>
      </c>
      <c r="J212" s="956"/>
      <c r="K212" s="627">
        <v>1.1231588873173028</v>
      </c>
      <c r="L212" s="492">
        <v>0.99952852428099948</v>
      </c>
      <c r="M212" s="956"/>
      <c r="N212" s="632">
        <v>0.95709570957095702</v>
      </c>
      <c r="O212" s="633">
        <v>0.91051390853371039</v>
      </c>
      <c r="P212" s="633">
        <v>0.8646864686468646</v>
      </c>
      <c r="Q212" s="633">
        <v>0.81961338991041954</v>
      </c>
      <c r="R212" s="633">
        <v>0.77736916548797741</v>
      </c>
      <c r="S212" s="633">
        <v>0.73210749646393214</v>
      </c>
      <c r="T212" s="633">
        <v>0.68948609146628959</v>
      </c>
      <c r="U212" s="633">
        <v>0.64761904761904754</v>
      </c>
      <c r="V212" s="633">
        <v>0.5907590759075908</v>
      </c>
      <c r="W212" s="633">
        <v>0.54766619519094772</v>
      </c>
      <c r="X212" s="633">
        <v>0.50966525223950965</v>
      </c>
      <c r="Y212" s="633">
        <v>0.47100424328147106</v>
      </c>
      <c r="Z212" s="630">
        <f t="shared" si="129"/>
        <v>21.946461485619995</v>
      </c>
      <c r="AA212" s="1125">
        <f t="shared" si="152"/>
        <v>2.2857142857142909</v>
      </c>
      <c r="AB212" s="1125">
        <f t="shared" si="153"/>
        <v>2.941176470588247</v>
      </c>
      <c r="AC212" s="1126">
        <f t="shared" si="154"/>
        <v>2.0474929031971678</v>
      </c>
      <c r="AD212" s="1126">
        <f t="shared" si="155"/>
        <v>2.2019018404907831</v>
      </c>
      <c r="AE212" s="1126">
        <f t="shared" si="156"/>
        <v>4.3282636248415551</v>
      </c>
      <c r="AF212" s="1126">
        <f t="shared" si="157"/>
        <v>29.344262295081979</v>
      </c>
      <c r="AG212" s="1126">
        <f t="shared" si="158"/>
        <v>7.5467421144982616</v>
      </c>
      <c r="AH212" s="1126">
        <f t="shared" si="159"/>
        <v>12.368867924528271</v>
      </c>
      <c r="AI212" s="1126">
        <f t="shared" si="160"/>
        <v>4.4334975369458185</v>
      </c>
      <c r="AJ212" s="1126">
        <f t="shared" si="161"/>
        <v>5.1159900579950346</v>
      </c>
      <c r="AK212" s="1126">
        <f t="shared" si="162"/>
        <v>5.2998909487459001</v>
      </c>
      <c r="AL212" s="1126">
        <f t="shared" si="163"/>
        <v>5.4993097100782373</v>
      </c>
      <c r="AM212" s="1126">
        <f t="shared" si="164"/>
        <v>5.4342552159145852</v>
      </c>
      <c r="AN212" s="1126">
        <f t="shared" si="165"/>
        <v>6.1823802163833097</v>
      </c>
      <c r="AO212" s="1126">
        <f t="shared" si="166"/>
        <v>6.181619256017501</v>
      </c>
      <c r="AP212" s="1126">
        <f t="shared" si="167"/>
        <v>6.4647641234711894</v>
      </c>
      <c r="AQ212" s="1126">
        <f t="shared" si="168"/>
        <v>9.6249002394253491</v>
      </c>
      <c r="AR212" s="1126">
        <f t="shared" si="169"/>
        <v>7.8684573002754776</v>
      </c>
      <c r="AS212" s="1126">
        <f t="shared" si="170"/>
        <v>7.4560592044403462</v>
      </c>
      <c r="AT212" s="1126">
        <f t="shared" si="171"/>
        <v>8.2082082082082017</v>
      </c>
      <c r="AU212" s="1127">
        <f t="shared" si="150"/>
        <v>7.0416876738420742</v>
      </c>
      <c r="AV212" s="1128">
        <f t="shared" si="151"/>
        <v>5.8508118475004283</v>
      </c>
    </row>
    <row r="213" spans="1:48" ht="11.25" customHeight="1" x14ac:dyDescent="0.2">
      <c r="A213" s="634" t="s">
        <v>540</v>
      </c>
      <c r="B213" s="501" t="s">
        <v>541</v>
      </c>
      <c r="C213" s="627">
        <v>3.67</v>
      </c>
      <c r="D213" s="493">
        <v>3.34</v>
      </c>
      <c r="E213" s="493">
        <v>3.0350000000000001</v>
      </c>
      <c r="F213" s="507">
        <v>2.8</v>
      </c>
      <c r="G213" s="507">
        <v>2.59</v>
      </c>
      <c r="H213" s="507">
        <v>2.4</v>
      </c>
      <c r="I213" s="507">
        <v>2.25</v>
      </c>
      <c r="J213" s="1053"/>
      <c r="K213" s="507">
        <v>2.11</v>
      </c>
      <c r="L213" s="503">
        <v>1.97</v>
      </c>
      <c r="M213" s="1053"/>
      <c r="N213" s="504">
        <v>1.83</v>
      </c>
      <c r="O213" s="509">
        <v>1.75</v>
      </c>
      <c r="P213" s="510">
        <v>1.58</v>
      </c>
      <c r="Q213" s="509">
        <v>1.46</v>
      </c>
      <c r="R213" s="509">
        <v>1.38</v>
      </c>
      <c r="S213" s="509">
        <v>1.34</v>
      </c>
      <c r="T213" s="509">
        <v>1.3</v>
      </c>
      <c r="U213" s="510">
        <v>1.29</v>
      </c>
      <c r="V213" s="510">
        <v>1.29</v>
      </c>
      <c r="W213" s="510">
        <v>1.29</v>
      </c>
      <c r="X213" s="510">
        <v>1.29</v>
      </c>
      <c r="Y213" s="510">
        <v>1.29</v>
      </c>
      <c r="Z213" s="630">
        <f t="shared" si="129"/>
        <v>41.254999999999995</v>
      </c>
      <c r="AA213" s="1125">
        <f t="shared" si="152"/>
        <v>9.8802395209580887</v>
      </c>
      <c r="AB213" s="1125">
        <f t="shared" si="153"/>
        <v>10.049423393739687</v>
      </c>
      <c r="AC213" s="1126">
        <f t="shared" si="154"/>
        <v>8.3928571428571566</v>
      </c>
      <c r="AD213" s="1126">
        <f t="shared" si="155"/>
        <v>8.1081081081081141</v>
      </c>
      <c r="AE213" s="1126">
        <f t="shared" si="156"/>
        <v>7.9166666666666607</v>
      </c>
      <c r="AF213" s="1126">
        <f t="shared" si="157"/>
        <v>6.6666666666666652</v>
      </c>
      <c r="AG213" s="1126">
        <f t="shared" si="158"/>
        <v>6.6350710900473953</v>
      </c>
      <c r="AH213" s="1126">
        <f t="shared" si="159"/>
        <v>7.1065989847715727</v>
      </c>
      <c r="AI213" s="1126">
        <f t="shared" si="160"/>
        <v>7.6502732240437021</v>
      </c>
      <c r="AJ213" s="1126">
        <f t="shared" si="161"/>
        <v>4.5714285714285818</v>
      </c>
      <c r="AK213" s="1126">
        <f t="shared" si="162"/>
        <v>10.759493670886066</v>
      </c>
      <c r="AL213" s="1126">
        <f t="shared" si="163"/>
        <v>8.2191780821917924</v>
      </c>
      <c r="AM213" s="1126">
        <f t="shared" si="164"/>
        <v>5.7971014492753659</v>
      </c>
      <c r="AN213" s="1126">
        <f t="shared" si="165"/>
        <v>2.9850746268656581</v>
      </c>
      <c r="AO213" s="1126">
        <f t="shared" si="166"/>
        <v>3.0769230769230882</v>
      </c>
      <c r="AP213" s="1126">
        <f t="shared" si="167"/>
        <v>0.77519379844961378</v>
      </c>
      <c r="AQ213" s="1126">
        <f t="shared" si="168"/>
        <v>0</v>
      </c>
      <c r="AR213" s="1126">
        <f t="shared" si="169"/>
        <v>0</v>
      </c>
      <c r="AS213" s="1126">
        <f t="shared" si="170"/>
        <v>0</v>
      </c>
      <c r="AT213" s="1126">
        <f t="shared" si="171"/>
        <v>0</v>
      </c>
      <c r="AU213" s="1127">
        <f t="shared" si="150"/>
        <v>5.4295149036939607</v>
      </c>
      <c r="AV213" s="1128">
        <f t="shared" si="151"/>
        <v>3.7146687299559353</v>
      </c>
    </row>
    <row r="214" spans="1:48" ht="11.25" customHeight="1" x14ac:dyDescent="0.2">
      <c r="A214" s="886" t="s">
        <v>1111</v>
      </c>
      <c r="B214" s="884" t="s">
        <v>1112</v>
      </c>
      <c r="C214" s="627">
        <v>1.5049999999999999</v>
      </c>
      <c r="D214" s="493">
        <v>1.31</v>
      </c>
      <c r="E214" s="493">
        <v>1.0150000000000001</v>
      </c>
      <c r="F214" s="627">
        <v>0.47499999999999998</v>
      </c>
      <c r="G214" s="627">
        <v>0.45</v>
      </c>
      <c r="H214" s="627">
        <v>0.3</v>
      </c>
      <c r="I214" s="627">
        <v>0.12</v>
      </c>
      <c r="J214" s="956"/>
      <c r="K214" s="496">
        <v>0</v>
      </c>
      <c r="L214" s="631">
        <v>0</v>
      </c>
      <c r="M214" s="956"/>
      <c r="N214" s="497">
        <v>0</v>
      </c>
      <c r="O214" s="629">
        <v>0</v>
      </c>
      <c r="P214" s="629">
        <v>0</v>
      </c>
      <c r="Q214" s="629">
        <v>0</v>
      </c>
      <c r="R214" s="629">
        <v>0</v>
      </c>
      <c r="S214" s="629">
        <v>0</v>
      </c>
      <c r="T214" s="629">
        <v>0</v>
      </c>
      <c r="U214" s="629">
        <v>0</v>
      </c>
      <c r="V214" s="629">
        <v>0</v>
      </c>
      <c r="W214" s="629">
        <v>0</v>
      </c>
      <c r="X214" s="629">
        <v>0</v>
      </c>
      <c r="Y214" s="629">
        <v>0</v>
      </c>
      <c r="Z214" s="630">
        <f t="shared" si="129"/>
        <v>5.1749999999999998</v>
      </c>
      <c r="AA214" s="1125">
        <f t="shared" si="152"/>
        <v>14.885496183206094</v>
      </c>
      <c r="AB214" s="1125">
        <f t="shared" si="153"/>
        <v>29.064039408866993</v>
      </c>
      <c r="AC214" s="1126">
        <f t="shared" si="154"/>
        <v>113.68421052631584</v>
      </c>
      <c r="AD214" s="1126">
        <f t="shared" si="155"/>
        <v>5.555555555555558</v>
      </c>
      <c r="AE214" s="1126">
        <f t="shared" si="156"/>
        <v>50</v>
      </c>
      <c r="AF214" s="1126">
        <f t="shared" si="157"/>
        <v>150</v>
      </c>
      <c r="AG214" s="1126" t="str">
        <f t="shared" si="158"/>
        <v>n/a</v>
      </c>
      <c r="AH214" s="1126" t="str">
        <f t="shared" si="159"/>
        <v>n/a</v>
      </c>
      <c r="AI214" s="1126" t="str">
        <f t="shared" si="160"/>
        <v>n/a</v>
      </c>
      <c r="AJ214" s="1126" t="str">
        <f t="shared" si="161"/>
        <v>n/a</v>
      </c>
      <c r="AK214" s="1126" t="str">
        <f t="shared" si="162"/>
        <v>n/a</v>
      </c>
      <c r="AL214" s="1126" t="str">
        <f t="shared" si="163"/>
        <v>n/a</v>
      </c>
      <c r="AM214" s="1126" t="str">
        <f t="shared" si="164"/>
        <v>n/a</v>
      </c>
      <c r="AN214" s="1126" t="str">
        <f t="shared" si="165"/>
        <v>n/a</v>
      </c>
      <c r="AO214" s="1126" t="str">
        <f t="shared" si="166"/>
        <v>n/a</v>
      </c>
      <c r="AP214" s="1126" t="str">
        <f t="shared" si="167"/>
        <v>n/a</v>
      </c>
      <c r="AQ214" s="1126" t="str">
        <f t="shared" si="168"/>
        <v>n/a</v>
      </c>
      <c r="AR214" s="1126" t="str">
        <f t="shared" si="169"/>
        <v>n/a</v>
      </c>
      <c r="AS214" s="1126" t="str">
        <f t="shared" si="170"/>
        <v>n/a</v>
      </c>
      <c r="AT214" s="1126" t="str">
        <f t="shared" si="171"/>
        <v>n/a</v>
      </c>
      <c r="AU214" s="1127">
        <f t="shared" si="150"/>
        <v>60.53155027899075</v>
      </c>
      <c r="AV214" s="1128">
        <f t="shared" si="151"/>
        <v>58.372679960466215</v>
      </c>
    </row>
    <row r="215" spans="1:48" ht="11.25" customHeight="1" x14ac:dyDescent="0.2">
      <c r="A215" s="494" t="s">
        <v>207</v>
      </c>
      <c r="B215" s="884" t="s">
        <v>208</v>
      </c>
      <c r="C215" s="627">
        <v>0.82</v>
      </c>
      <c r="D215" s="493">
        <v>0.75</v>
      </c>
      <c r="E215" s="493">
        <v>0.71</v>
      </c>
      <c r="F215" s="627">
        <v>0.69499999999999995</v>
      </c>
      <c r="G215" s="627">
        <v>0.67</v>
      </c>
      <c r="H215" s="627">
        <v>0.63500000000000001</v>
      </c>
      <c r="I215" s="627">
        <v>0.5</v>
      </c>
      <c r="J215" s="956"/>
      <c r="K215" s="627">
        <v>0.35</v>
      </c>
      <c r="L215" s="492">
        <v>0.28999999999999998</v>
      </c>
      <c r="M215" s="956"/>
      <c r="N215" s="632">
        <v>0.2475</v>
      </c>
      <c r="O215" s="629">
        <v>0.23</v>
      </c>
      <c r="P215" s="633">
        <v>0.2225</v>
      </c>
      <c r="Q215" s="633">
        <v>0.19</v>
      </c>
      <c r="R215" s="633">
        <v>0.17</v>
      </c>
      <c r="S215" s="633">
        <v>0.14000000000000001</v>
      </c>
      <c r="T215" s="633">
        <v>0.1125</v>
      </c>
      <c r="U215" s="633">
        <v>9.2499999999999999E-2</v>
      </c>
      <c r="V215" s="633">
        <v>8.2500000000000004E-2</v>
      </c>
      <c r="W215" s="629">
        <v>7.4999999999999997E-2</v>
      </c>
      <c r="X215" s="633">
        <v>7.1249999999999994E-2</v>
      </c>
      <c r="Y215" s="633">
        <v>6.25E-2</v>
      </c>
      <c r="Z215" s="630">
        <f t="shared" si="129"/>
        <v>7.1162499999999991</v>
      </c>
      <c r="AA215" s="1125">
        <f t="shared" si="152"/>
        <v>9.3333333333333268</v>
      </c>
      <c r="AB215" s="1125">
        <f t="shared" si="153"/>
        <v>5.6338028169014231</v>
      </c>
      <c r="AC215" s="1126">
        <f t="shared" si="154"/>
        <v>2.1582733812949728</v>
      </c>
      <c r="AD215" s="1126">
        <f t="shared" si="155"/>
        <v>3.731343283582067</v>
      </c>
      <c r="AE215" s="1126">
        <f t="shared" si="156"/>
        <v>5.5118110236220597</v>
      </c>
      <c r="AF215" s="1126">
        <f t="shared" si="157"/>
        <v>27</v>
      </c>
      <c r="AG215" s="1126">
        <f t="shared" si="158"/>
        <v>42.857142857142861</v>
      </c>
      <c r="AH215" s="1126">
        <f t="shared" si="159"/>
        <v>20.68965517241379</v>
      </c>
      <c r="AI215" s="1126">
        <f t="shared" si="160"/>
        <v>17.171717171717169</v>
      </c>
      <c r="AJ215" s="1126">
        <f t="shared" si="161"/>
        <v>7.6086956521739024</v>
      </c>
      <c r="AK215" s="1126">
        <f t="shared" si="162"/>
        <v>3.3707865168539408</v>
      </c>
      <c r="AL215" s="1126">
        <f t="shared" si="163"/>
        <v>17.105263157894733</v>
      </c>
      <c r="AM215" s="1126">
        <f t="shared" si="164"/>
        <v>11.764705882352944</v>
      </c>
      <c r="AN215" s="1126">
        <f t="shared" si="165"/>
        <v>21.42857142857142</v>
      </c>
      <c r="AO215" s="1126">
        <f t="shared" si="166"/>
        <v>24.444444444444446</v>
      </c>
      <c r="AP215" s="1126">
        <f t="shared" si="167"/>
        <v>21.621621621621621</v>
      </c>
      <c r="AQ215" s="1126">
        <f t="shared" si="168"/>
        <v>12.12121212121211</v>
      </c>
      <c r="AR215" s="1126">
        <f t="shared" si="169"/>
        <v>10.000000000000009</v>
      </c>
      <c r="AS215" s="1126">
        <f t="shared" si="170"/>
        <v>5.2631578947368363</v>
      </c>
      <c r="AT215" s="1126">
        <f t="shared" si="171"/>
        <v>13.999999999999989</v>
      </c>
      <c r="AU215" s="1127">
        <f t="shared" si="150"/>
        <v>14.140776887993482</v>
      </c>
      <c r="AV215" s="1128">
        <f t="shared" si="151"/>
        <v>10.136778802880526</v>
      </c>
    </row>
    <row r="216" spans="1:48" ht="11.25" customHeight="1" x14ac:dyDescent="0.2">
      <c r="A216" s="494" t="s">
        <v>1115</v>
      </c>
      <c r="B216" s="884" t="s">
        <v>1116</v>
      </c>
      <c r="C216" s="627">
        <v>0.45</v>
      </c>
      <c r="D216" s="516">
        <v>0.4</v>
      </c>
      <c r="E216" s="493">
        <v>0.31000000000000005</v>
      </c>
      <c r="F216" s="496">
        <v>0.28000000000000003</v>
      </c>
      <c r="G216" s="627">
        <v>0.25</v>
      </c>
      <c r="H216" s="496">
        <v>0.24</v>
      </c>
      <c r="I216" s="627">
        <v>0.21</v>
      </c>
      <c r="J216" s="956"/>
      <c r="K216" s="496">
        <v>0.2</v>
      </c>
      <c r="L216" s="492">
        <v>0.18</v>
      </c>
      <c r="M216" s="956"/>
      <c r="N216" s="497">
        <v>0.16</v>
      </c>
      <c r="O216" s="629">
        <v>0.16</v>
      </c>
      <c r="P216" s="629">
        <v>0.16</v>
      </c>
      <c r="Q216" s="629">
        <v>0.16</v>
      </c>
      <c r="R216" s="629">
        <v>0.16</v>
      </c>
      <c r="S216" s="629">
        <v>0.16</v>
      </c>
      <c r="T216" s="629">
        <v>0.16</v>
      </c>
      <c r="U216" s="629">
        <v>0.16</v>
      </c>
      <c r="V216" s="629">
        <v>0.16</v>
      </c>
      <c r="W216" s="629">
        <v>0.16</v>
      </c>
      <c r="X216" s="629">
        <v>0.16</v>
      </c>
      <c r="Y216" s="629">
        <v>0.16</v>
      </c>
      <c r="Z216" s="630">
        <f t="shared" si="129"/>
        <v>4.4400000000000022</v>
      </c>
      <c r="AA216" s="1125">
        <f t="shared" si="152"/>
        <v>12.5</v>
      </c>
      <c r="AB216" s="1125">
        <f t="shared" si="153"/>
        <v>29.032258064516103</v>
      </c>
      <c r="AC216" s="1126">
        <f t="shared" si="154"/>
        <v>10.714285714285721</v>
      </c>
      <c r="AD216" s="1126">
        <f t="shared" si="155"/>
        <v>12.000000000000011</v>
      </c>
      <c r="AE216" s="1126">
        <f t="shared" si="156"/>
        <v>4.1666666666666741</v>
      </c>
      <c r="AF216" s="1126">
        <f t="shared" si="157"/>
        <v>14.285714285714279</v>
      </c>
      <c r="AG216" s="1126">
        <f t="shared" si="158"/>
        <v>4.9999999999999822</v>
      </c>
      <c r="AH216" s="1126">
        <f t="shared" si="159"/>
        <v>11.111111111111116</v>
      </c>
      <c r="AI216" s="1126">
        <f t="shared" si="160"/>
        <v>12.5</v>
      </c>
      <c r="AJ216" s="1126">
        <f t="shared" si="161"/>
        <v>0</v>
      </c>
      <c r="AK216" s="1126">
        <f t="shared" si="162"/>
        <v>0</v>
      </c>
      <c r="AL216" s="1126">
        <f t="shared" si="163"/>
        <v>0</v>
      </c>
      <c r="AM216" s="1126">
        <f t="shared" si="164"/>
        <v>0</v>
      </c>
      <c r="AN216" s="1126">
        <f t="shared" si="165"/>
        <v>0</v>
      </c>
      <c r="AO216" s="1126">
        <f t="shared" si="166"/>
        <v>0</v>
      </c>
      <c r="AP216" s="1126">
        <f t="shared" si="167"/>
        <v>0</v>
      </c>
      <c r="AQ216" s="1126">
        <f t="shared" si="168"/>
        <v>0</v>
      </c>
      <c r="AR216" s="1126">
        <f t="shared" si="169"/>
        <v>0</v>
      </c>
      <c r="AS216" s="1126">
        <f t="shared" si="170"/>
        <v>0</v>
      </c>
      <c r="AT216" s="1126">
        <f t="shared" si="171"/>
        <v>0</v>
      </c>
      <c r="AU216" s="1127">
        <f t="shared" si="150"/>
        <v>5.5655017921146941</v>
      </c>
      <c r="AV216" s="1128">
        <f t="shared" si="151"/>
        <v>7.8289989163735916</v>
      </c>
    </row>
    <row r="217" spans="1:48" ht="11.25" customHeight="1" x14ac:dyDescent="0.2">
      <c r="A217" s="498" t="s">
        <v>1125</v>
      </c>
      <c r="B217" s="869" t="s">
        <v>1126</v>
      </c>
      <c r="C217" s="627">
        <v>1.06</v>
      </c>
      <c r="D217" s="493">
        <v>1</v>
      </c>
      <c r="E217" s="493">
        <v>0.92</v>
      </c>
      <c r="F217" s="484">
        <v>0.88</v>
      </c>
      <c r="G217" s="484">
        <v>0.84</v>
      </c>
      <c r="H217" s="484">
        <v>0.8</v>
      </c>
      <c r="I217" s="484">
        <v>0.72</v>
      </c>
      <c r="J217" s="1032"/>
      <c r="K217" s="484">
        <v>0.57999999999999996</v>
      </c>
      <c r="L217" s="482">
        <v>0.46</v>
      </c>
      <c r="M217" s="1032"/>
      <c r="N217" s="499">
        <v>0.4</v>
      </c>
      <c r="O217" s="488">
        <v>0.48749999999999999</v>
      </c>
      <c r="P217" s="489">
        <v>0.73750000000000004</v>
      </c>
      <c r="Q217" s="488">
        <v>0.64500000000000002</v>
      </c>
      <c r="R217" s="488">
        <v>0</v>
      </c>
      <c r="S217" s="488">
        <v>0</v>
      </c>
      <c r="T217" s="488">
        <v>0</v>
      </c>
      <c r="U217" s="488">
        <v>0</v>
      </c>
      <c r="V217" s="488">
        <v>0</v>
      </c>
      <c r="W217" s="488">
        <v>0</v>
      </c>
      <c r="X217" s="488">
        <v>0</v>
      </c>
      <c r="Y217" s="488">
        <v>0</v>
      </c>
      <c r="Z217" s="630">
        <f t="shared" si="129"/>
        <v>9.5300000000000011</v>
      </c>
      <c r="AA217" s="1125">
        <f t="shared" si="152"/>
        <v>6.0000000000000053</v>
      </c>
      <c r="AB217" s="1125">
        <f t="shared" si="153"/>
        <v>8.6956521739130377</v>
      </c>
      <c r="AC217" s="1126">
        <f t="shared" si="154"/>
        <v>4.5454545454545414</v>
      </c>
      <c r="AD217" s="1126">
        <f t="shared" si="155"/>
        <v>4.7619047619047672</v>
      </c>
      <c r="AE217" s="1126">
        <f t="shared" si="156"/>
        <v>4.9999999999999822</v>
      </c>
      <c r="AF217" s="1126">
        <f t="shared" si="157"/>
        <v>11.111111111111116</v>
      </c>
      <c r="AG217" s="1126">
        <f t="shared" si="158"/>
        <v>24.137931034482762</v>
      </c>
      <c r="AH217" s="1126">
        <f t="shared" si="159"/>
        <v>26.086956521739111</v>
      </c>
      <c r="AI217" s="1126">
        <f t="shared" si="160"/>
        <v>14.999999999999991</v>
      </c>
      <c r="AJ217" s="1126">
        <f t="shared" si="161"/>
        <v>-17.948717948717942</v>
      </c>
      <c r="AK217" s="1126">
        <f t="shared" si="162"/>
        <v>-33.898305084745772</v>
      </c>
      <c r="AL217" s="1126">
        <f t="shared" si="163"/>
        <v>14.341085271317834</v>
      </c>
      <c r="AM217" s="1126" t="str">
        <f t="shared" si="164"/>
        <v>n/a</v>
      </c>
      <c r="AN217" s="1126" t="str">
        <f t="shared" si="165"/>
        <v>n/a</v>
      </c>
      <c r="AO217" s="1126" t="str">
        <f t="shared" si="166"/>
        <v>n/a</v>
      </c>
      <c r="AP217" s="1126" t="str">
        <f t="shared" si="167"/>
        <v>n/a</v>
      </c>
      <c r="AQ217" s="1126" t="str">
        <f t="shared" si="168"/>
        <v>n/a</v>
      </c>
      <c r="AR217" s="1126" t="str">
        <f t="shared" si="169"/>
        <v>n/a</v>
      </c>
      <c r="AS217" s="1126" t="str">
        <f t="shared" si="170"/>
        <v>n/a</v>
      </c>
      <c r="AT217" s="1126" t="str">
        <f t="shared" si="171"/>
        <v>n/a</v>
      </c>
      <c r="AU217" s="1127">
        <f t="shared" si="150"/>
        <v>5.6527560322049526</v>
      </c>
      <c r="AV217" s="1128">
        <f t="shared" si="151"/>
        <v>16.746917076657095</v>
      </c>
    </row>
    <row r="218" spans="1:48" ht="11.25" customHeight="1" x14ac:dyDescent="0.2">
      <c r="A218" s="512" t="s">
        <v>1117</v>
      </c>
      <c r="B218" s="501" t="s">
        <v>1118</v>
      </c>
      <c r="C218" s="627">
        <v>1.68</v>
      </c>
      <c r="D218" s="493">
        <v>1.5</v>
      </c>
      <c r="E218" s="511">
        <v>1.2999999999999998</v>
      </c>
      <c r="F218" s="627">
        <v>1.1599999999999999</v>
      </c>
      <c r="G218" s="627">
        <v>1.08</v>
      </c>
      <c r="H218" s="627">
        <v>0.92</v>
      </c>
      <c r="I218" s="627">
        <v>0.74</v>
      </c>
      <c r="J218" s="956"/>
      <c r="K218" s="627">
        <v>0.4</v>
      </c>
      <c r="L218" s="492">
        <v>0.2</v>
      </c>
      <c r="M218" s="1129"/>
      <c r="N218" s="497">
        <v>0.08</v>
      </c>
      <c r="O218" s="629">
        <v>0.12</v>
      </c>
      <c r="P218" s="633">
        <v>0.24</v>
      </c>
      <c r="Q218" s="633">
        <v>0.06</v>
      </c>
      <c r="R218" s="629">
        <v>0</v>
      </c>
      <c r="S218" s="629">
        <v>0</v>
      </c>
      <c r="T218" s="629">
        <v>0</v>
      </c>
      <c r="U218" s="629">
        <v>0</v>
      </c>
      <c r="V218" s="629">
        <v>0</v>
      </c>
      <c r="W218" s="629">
        <v>0</v>
      </c>
      <c r="X218" s="629">
        <v>0</v>
      </c>
      <c r="Y218" s="629">
        <v>0</v>
      </c>
      <c r="Z218" s="630">
        <f t="shared" si="129"/>
        <v>9.4799999999999986</v>
      </c>
      <c r="AA218" s="1125">
        <f t="shared" si="152"/>
        <v>11.999999999999989</v>
      </c>
      <c r="AB218" s="1125">
        <f t="shared" si="153"/>
        <v>15.384615384615397</v>
      </c>
      <c r="AC218" s="1126">
        <f t="shared" si="154"/>
        <v>12.06896551724137</v>
      </c>
      <c r="AD218" s="1126">
        <f t="shared" si="155"/>
        <v>7.4074074074073959</v>
      </c>
      <c r="AE218" s="1126">
        <f t="shared" si="156"/>
        <v>17.391304347826097</v>
      </c>
      <c r="AF218" s="1126">
        <f t="shared" si="157"/>
        <v>24.324324324324319</v>
      </c>
      <c r="AG218" s="1126">
        <f t="shared" si="158"/>
        <v>84.999999999999986</v>
      </c>
      <c r="AH218" s="1126">
        <f t="shared" si="159"/>
        <v>100</v>
      </c>
      <c r="AI218" s="1126">
        <f t="shared" si="160"/>
        <v>150</v>
      </c>
      <c r="AJ218" s="1126">
        <f t="shared" si="161"/>
        <v>-33.333333333333329</v>
      </c>
      <c r="AK218" s="1126">
        <f t="shared" si="162"/>
        <v>-50</v>
      </c>
      <c r="AL218" s="1126">
        <f t="shared" si="163"/>
        <v>300</v>
      </c>
      <c r="AM218" s="1126" t="str">
        <f t="shared" si="164"/>
        <v>n/a</v>
      </c>
      <c r="AN218" s="1126" t="str">
        <f t="shared" si="165"/>
        <v>n/a</v>
      </c>
      <c r="AO218" s="1126" t="str">
        <f t="shared" si="166"/>
        <v>n/a</v>
      </c>
      <c r="AP218" s="1126" t="str">
        <f t="shared" si="167"/>
        <v>n/a</v>
      </c>
      <c r="AQ218" s="1126" t="str">
        <f t="shared" si="168"/>
        <v>n/a</v>
      </c>
      <c r="AR218" s="1126" t="str">
        <f t="shared" si="169"/>
        <v>n/a</v>
      </c>
      <c r="AS218" s="1126" t="str">
        <f t="shared" si="170"/>
        <v>n/a</v>
      </c>
      <c r="AT218" s="1126" t="str">
        <f t="shared" si="171"/>
        <v>n/a</v>
      </c>
      <c r="AU218" s="1127">
        <f t="shared" si="150"/>
        <v>53.353606970673432</v>
      </c>
      <c r="AV218" s="1128">
        <f t="shared" si="151"/>
        <v>95.656662940568026</v>
      </c>
    </row>
    <row r="219" spans="1:48" ht="11.25" customHeight="1" x14ac:dyDescent="0.2">
      <c r="A219" s="880" t="s">
        <v>4115</v>
      </c>
      <c r="B219" s="871" t="s">
        <v>4116</v>
      </c>
      <c r="C219" s="1031">
        <v>1.25</v>
      </c>
      <c r="D219" s="875">
        <v>1.1299999999999999</v>
      </c>
      <c r="E219" s="612">
        <v>1.03</v>
      </c>
      <c r="F219" s="867">
        <v>0.97</v>
      </c>
      <c r="G219" s="867">
        <v>0.66</v>
      </c>
      <c r="H219" s="496">
        <v>0</v>
      </c>
      <c r="I219" s="496">
        <v>0</v>
      </c>
      <c r="J219" s="867"/>
      <c r="K219" s="496">
        <v>0</v>
      </c>
      <c r="L219" s="631">
        <v>0</v>
      </c>
      <c r="M219" s="1129"/>
      <c r="N219" s="497">
        <v>0</v>
      </c>
      <c r="O219" s="629">
        <v>0</v>
      </c>
      <c r="P219" s="629">
        <v>0</v>
      </c>
      <c r="Q219" s="629">
        <v>0</v>
      </c>
      <c r="R219" s="629">
        <v>0</v>
      </c>
      <c r="S219" s="629">
        <v>0</v>
      </c>
      <c r="T219" s="629">
        <v>0</v>
      </c>
      <c r="U219" s="629">
        <v>0</v>
      </c>
      <c r="V219" s="629">
        <v>0</v>
      </c>
      <c r="W219" s="629">
        <v>0</v>
      </c>
      <c r="X219" s="629">
        <v>0</v>
      </c>
      <c r="Y219" s="629">
        <v>0</v>
      </c>
      <c r="Z219" s="630">
        <f t="shared" si="129"/>
        <v>5.04</v>
      </c>
      <c r="AA219" s="1125">
        <f t="shared" si="152"/>
        <v>10.619469026548689</v>
      </c>
      <c r="AB219" s="1125">
        <f t="shared" si="153"/>
        <v>9.7087378640776656</v>
      </c>
      <c r="AC219" s="1126">
        <f t="shared" si="154"/>
        <v>6.1855670103092786</v>
      </c>
      <c r="AD219" s="1126">
        <f t="shared" si="155"/>
        <v>46.969696969696948</v>
      </c>
      <c r="AE219" s="1126" t="str">
        <f t="shared" si="156"/>
        <v>n/a</v>
      </c>
      <c r="AF219" s="1126" t="str">
        <f t="shared" si="157"/>
        <v>n/a</v>
      </c>
      <c r="AG219" s="1126" t="str">
        <f t="shared" si="158"/>
        <v>n/a</v>
      </c>
      <c r="AH219" s="1126" t="str">
        <f t="shared" si="159"/>
        <v>n/a</v>
      </c>
      <c r="AI219" s="1126" t="str">
        <f t="shared" si="160"/>
        <v>n/a</v>
      </c>
      <c r="AJ219" s="1126" t="str">
        <f t="shared" si="161"/>
        <v>n/a</v>
      </c>
      <c r="AK219" s="1126" t="str">
        <f t="shared" si="162"/>
        <v>n/a</v>
      </c>
      <c r="AL219" s="1126" t="str">
        <f t="shared" si="163"/>
        <v>n/a</v>
      </c>
      <c r="AM219" s="1126" t="str">
        <f t="shared" si="164"/>
        <v>n/a</v>
      </c>
      <c r="AN219" s="1126" t="str">
        <f t="shared" si="165"/>
        <v>n/a</v>
      </c>
      <c r="AO219" s="1126" t="str">
        <f t="shared" si="166"/>
        <v>n/a</v>
      </c>
      <c r="AP219" s="1126" t="str">
        <f t="shared" si="167"/>
        <v>n/a</v>
      </c>
      <c r="AQ219" s="1126" t="str">
        <f t="shared" si="168"/>
        <v>n/a</v>
      </c>
      <c r="AR219" s="1126" t="str">
        <f t="shared" si="169"/>
        <v>n/a</v>
      </c>
      <c r="AS219" s="1126" t="str">
        <f t="shared" si="170"/>
        <v>n/a</v>
      </c>
      <c r="AT219" s="1126" t="str">
        <f t="shared" si="171"/>
        <v>n/a</v>
      </c>
      <c r="AU219" s="1127">
        <f t="shared" si="150"/>
        <v>18.370867717658143</v>
      </c>
      <c r="AV219" s="1128">
        <f t="shared" si="151"/>
        <v>19.161517538933868</v>
      </c>
    </row>
    <row r="220" spans="1:48" ht="11.25" customHeight="1" x14ac:dyDescent="0.2">
      <c r="A220" s="886" t="s">
        <v>542</v>
      </c>
      <c r="B220" s="884" t="s">
        <v>543</v>
      </c>
      <c r="C220" s="627">
        <v>0.57750000000000001</v>
      </c>
      <c r="D220" s="493">
        <v>0.5675</v>
      </c>
      <c r="E220" s="630">
        <v>0.55750000000000011</v>
      </c>
      <c r="F220" s="627">
        <v>0.54749999999999999</v>
      </c>
      <c r="G220" s="627">
        <v>0.53649999999999998</v>
      </c>
      <c r="H220" s="627">
        <v>0.52200000000000002</v>
      </c>
      <c r="I220" s="627">
        <v>0.505</v>
      </c>
      <c r="J220" s="956"/>
      <c r="K220" s="627">
        <v>0.48749999999999999</v>
      </c>
      <c r="L220" s="492">
        <v>0.47499999999999998</v>
      </c>
      <c r="M220" s="956"/>
      <c r="N220" s="632">
        <v>0.45750000000000002</v>
      </c>
      <c r="O220" s="633">
        <v>0.4425</v>
      </c>
      <c r="P220" s="633">
        <v>0.40500000000000003</v>
      </c>
      <c r="Q220" s="633">
        <v>0.35249999999999998</v>
      </c>
      <c r="R220" s="633">
        <v>0.32250000000000001</v>
      </c>
      <c r="S220" s="633">
        <v>0.29249999999999998</v>
      </c>
      <c r="T220" s="633">
        <v>0.26437500000000003</v>
      </c>
      <c r="U220" s="633">
        <v>0.12375</v>
      </c>
      <c r="V220" s="629">
        <v>0</v>
      </c>
      <c r="W220" s="629">
        <v>0</v>
      </c>
      <c r="X220" s="629">
        <v>0</v>
      </c>
      <c r="Y220" s="629">
        <v>0</v>
      </c>
      <c r="Z220" s="630">
        <f t="shared" si="129"/>
        <v>7.4366249999999994</v>
      </c>
      <c r="AA220" s="1125">
        <f t="shared" si="152"/>
        <v>1.7621145374449254</v>
      </c>
      <c r="AB220" s="1125">
        <f t="shared" si="153"/>
        <v>1.7937219730941534</v>
      </c>
      <c r="AC220" s="1126">
        <f t="shared" si="154"/>
        <v>1.8264840182648623</v>
      </c>
      <c r="AD220" s="1126">
        <f t="shared" si="155"/>
        <v>2.0503261882572232</v>
      </c>
      <c r="AE220" s="1126">
        <f t="shared" si="156"/>
        <v>2.7777777777777679</v>
      </c>
      <c r="AF220" s="1126">
        <f t="shared" si="157"/>
        <v>3.3663366336633693</v>
      </c>
      <c r="AG220" s="1126">
        <f t="shared" si="158"/>
        <v>3.5897435897435992</v>
      </c>
      <c r="AH220" s="1126">
        <f t="shared" si="159"/>
        <v>2.6315789473684292</v>
      </c>
      <c r="AI220" s="1126">
        <f t="shared" si="160"/>
        <v>3.82513661202184</v>
      </c>
      <c r="AJ220" s="1126">
        <f t="shared" si="161"/>
        <v>3.3898305084745894</v>
      </c>
      <c r="AK220" s="1126">
        <f t="shared" si="162"/>
        <v>9.259259259259256</v>
      </c>
      <c r="AL220" s="1126">
        <f t="shared" si="163"/>
        <v>14.893617021276606</v>
      </c>
      <c r="AM220" s="1126">
        <f t="shared" si="164"/>
        <v>9.302325581395344</v>
      </c>
      <c r="AN220" s="1126">
        <f t="shared" si="165"/>
        <v>10.256410256410264</v>
      </c>
      <c r="AO220" s="1126">
        <f t="shared" si="166"/>
        <v>10.638297872340408</v>
      </c>
      <c r="AP220" s="1126">
        <f t="shared" si="167"/>
        <v>113.63636363636367</v>
      </c>
      <c r="AQ220" s="1126" t="str">
        <f t="shared" si="168"/>
        <v>n/a</v>
      </c>
      <c r="AR220" s="1126" t="str">
        <f t="shared" si="169"/>
        <v>n/a</v>
      </c>
      <c r="AS220" s="1126" t="str">
        <f t="shared" si="170"/>
        <v>n/a</v>
      </c>
      <c r="AT220" s="1126" t="str">
        <f t="shared" si="171"/>
        <v>n/a</v>
      </c>
      <c r="AU220" s="1127">
        <f t="shared" si="150"/>
        <v>12.187457775822269</v>
      </c>
      <c r="AV220" s="1128">
        <f t="shared" si="151"/>
        <v>27.359308152909744</v>
      </c>
    </row>
    <row r="221" spans="1:48" ht="11.25" customHeight="1" x14ac:dyDescent="0.2">
      <c r="A221" s="886" t="s">
        <v>544</v>
      </c>
      <c r="B221" s="491" t="s">
        <v>545</v>
      </c>
      <c r="C221" s="627">
        <v>0.50749999999999995</v>
      </c>
      <c r="D221" s="493">
        <v>0.4975</v>
      </c>
      <c r="E221" s="483">
        <v>0.48749999999999999</v>
      </c>
      <c r="F221" s="627">
        <v>0.47749999999999998</v>
      </c>
      <c r="G221" s="627">
        <v>0.46849999999999997</v>
      </c>
      <c r="H221" s="627">
        <v>0.46300000000000002</v>
      </c>
      <c r="I221" s="627">
        <v>0.45500000000000002</v>
      </c>
      <c r="J221" s="956"/>
      <c r="K221" s="627">
        <v>0.4375</v>
      </c>
      <c r="L221" s="492">
        <v>0.42499999999999999</v>
      </c>
      <c r="M221" s="956"/>
      <c r="N221" s="632">
        <v>0.40749999999999997</v>
      </c>
      <c r="O221" s="633">
        <v>0.39250000000000002</v>
      </c>
      <c r="P221" s="633">
        <v>0.35499999999999998</v>
      </c>
      <c r="Q221" s="633">
        <v>0.30249999999999999</v>
      </c>
      <c r="R221" s="633">
        <v>0.27374999999999999</v>
      </c>
      <c r="S221" s="633">
        <v>0.25031000000000003</v>
      </c>
      <c r="T221" s="633">
        <v>0.23343</v>
      </c>
      <c r="U221" s="633">
        <v>0.21937499999999999</v>
      </c>
      <c r="V221" s="629">
        <v>0.20250000000000001</v>
      </c>
      <c r="W221" s="629">
        <v>0.20250000000000001</v>
      </c>
      <c r="X221" s="633">
        <v>0.20250000000000001</v>
      </c>
      <c r="Y221" s="633">
        <v>0.199685</v>
      </c>
      <c r="Z221" s="630">
        <f t="shared" si="129"/>
        <v>7.4605499999999996</v>
      </c>
      <c r="AA221" s="1125">
        <f t="shared" si="152"/>
        <v>2.0100502512562679</v>
      </c>
      <c r="AB221" s="1125">
        <f t="shared" si="153"/>
        <v>2.051282051282044</v>
      </c>
      <c r="AC221" s="1126">
        <f t="shared" si="154"/>
        <v>2.0942408376963373</v>
      </c>
      <c r="AD221" s="1126">
        <f t="shared" si="155"/>
        <v>1.9210245464247544</v>
      </c>
      <c r="AE221" s="1126">
        <f t="shared" si="156"/>
        <v>1.187904967602571</v>
      </c>
      <c r="AF221" s="1126">
        <f t="shared" si="157"/>
        <v>1.758241758241752</v>
      </c>
      <c r="AG221" s="1126">
        <f t="shared" si="158"/>
        <v>4.0000000000000036</v>
      </c>
      <c r="AH221" s="1126">
        <f t="shared" si="159"/>
        <v>2.941176470588247</v>
      </c>
      <c r="AI221" s="1126">
        <f t="shared" si="160"/>
        <v>4.2944785276073594</v>
      </c>
      <c r="AJ221" s="1126">
        <f t="shared" si="161"/>
        <v>3.8216560509554132</v>
      </c>
      <c r="AK221" s="1126">
        <f t="shared" si="162"/>
        <v>10.563380281690149</v>
      </c>
      <c r="AL221" s="1126">
        <f t="shared" si="163"/>
        <v>17.355371900826434</v>
      </c>
      <c r="AM221" s="1126">
        <f t="shared" si="164"/>
        <v>10.502283105022837</v>
      </c>
      <c r="AN221" s="1126">
        <f t="shared" si="165"/>
        <v>9.3643881586832123</v>
      </c>
      <c r="AO221" s="1126">
        <f t="shared" si="166"/>
        <v>7.2312898941867099</v>
      </c>
      <c r="AP221" s="1126">
        <f t="shared" si="167"/>
        <v>6.4068376068376232</v>
      </c>
      <c r="AQ221" s="1126">
        <f t="shared" si="168"/>
        <v>8.333333333333325</v>
      </c>
      <c r="AR221" s="1126">
        <f t="shared" si="169"/>
        <v>0</v>
      </c>
      <c r="AS221" s="1126">
        <f t="shared" si="170"/>
        <v>0</v>
      </c>
      <c r="AT221" s="1126">
        <f t="shared" si="171"/>
        <v>1.40972030948745</v>
      </c>
      <c r="AU221" s="1127">
        <f t="shared" si="150"/>
        <v>4.8623330025861256</v>
      </c>
      <c r="AV221" s="1128">
        <f t="shared" si="151"/>
        <v>4.4793901010198818</v>
      </c>
    </row>
    <row r="222" spans="1:48" ht="11.25" customHeight="1" x14ac:dyDescent="0.2">
      <c r="A222" s="500" t="s">
        <v>1595</v>
      </c>
      <c r="B222" s="501" t="s">
        <v>1596</v>
      </c>
      <c r="C222" s="627">
        <v>2.12</v>
      </c>
      <c r="D222" s="493">
        <v>1.95</v>
      </c>
      <c r="E222" s="493">
        <v>1.8</v>
      </c>
      <c r="F222" s="507">
        <v>1.6</v>
      </c>
      <c r="G222" s="507">
        <v>1.47</v>
      </c>
      <c r="H222" s="507">
        <v>1.29</v>
      </c>
      <c r="I222" s="507">
        <v>1.2</v>
      </c>
      <c r="J222" s="1053"/>
      <c r="K222" s="507">
        <v>0.68</v>
      </c>
      <c r="L222" s="508">
        <v>0.4</v>
      </c>
      <c r="M222" s="1053"/>
      <c r="N222" s="523">
        <v>0.4</v>
      </c>
      <c r="O222" s="510">
        <v>0.4</v>
      </c>
      <c r="P222" s="510">
        <v>0.4</v>
      </c>
      <c r="Q222" s="509">
        <v>0.4</v>
      </c>
      <c r="R222" s="509">
        <v>0.39</v>
      </c>
      <c r="S222" s="509">
        <v>0.34499999999999997</v>
      </c>
      <c r="T222" s="509">
        <v>0.3</v>
      </c>
      <c r="U222" s="510">
        <v>0</v>
      </c>
      <c r="V222" s="510">
        <v>0</v>
      </c>
      <c r="W222" s="510">
        <v>0</v>
      </c>
      <c r="X222" s="510">
        <v>0</v>
      </c>
      <c r="Y222" s="510">
        <v>0</v>
      </c>
      <c r="Z222" s="630">
        <f t="shared" si="129"/>
        <v>15.145000000000003</v>
      </c>
      <c r="AA222" s="1125">
        <f t="shared" si="152"/>
        <v>8.7179487179487314</v>
      </c>
      <c r="AB222" s="1125">
        <f t="shared" si="153"/>
        <v>8.333333333333325</v>
      </c>
      <c r="AC222" s="1126">
        <f t="shared" si="154"/>
        <v>12.5</v>
      </c>
      <c r="AD222" s="1126">
        <f t="shared" si="155"/>
        <v>8.8435374149659971</v>
      </c>
      <c r="AE222" s="1126">
        <f t="shared" si="156"/>
        <v>13.953488372093027</v>
      </c>
      <c r="AF222" s="1126">
        <f t="shared" si="157"/>
        <v>7.5000000000000178</v>
      </c>
      <c r="AG222" s="1126">
        <f t="shared" si="158"/>
        <v>76.470588235294088</v>
      </c>
      <c r="AH222" s="1126">
        <f t="shared" si="159"/>
        <v>70</v>
      </c>
      <c r="AI222" s="1126">
        <f t="shared" si="160"/>
        <v>0</v>
      </c>
      <c r="AJ222" s="1126">
        <f t="shared" si="161"/>
        <v>0</v>
      </c>
      <c r="AK222" s="1126">
        <f t="shared" si="162"/>
        <v>0</v>
      </c>
      <c r="AL222" s="1126">
        <f t="shared" si="163"/>
        <v>0</v>
      </c>
      <c r="AM222" s="1126">
        <f t="shared" si="164"/>
        <v>2.5641025641025772</v>
      </c>
      <c r="AN222" s="1126">
        <f t="shared" si="165"/>
        <v>13.043478260869579</v>
      </c>
      <c r="AO222" s="1126">
        <f t="shared" si="166"/>
        <v>14.999999999999991</v>
      </c>
      <c r="AP222" s="1126" t="str">
        <f t="shared" si="167"/>
        <v>n/a</v>
      </c>
      <c r="AQ222" s="1126" t="str">
        <f t="shared" si="168"/>
        <v>n/a</v>
      </c>
      <c r="AR222" s="1126" t="str">
        <f t="shared" si="169"/>
        <v>n/a</v>
      </c>
      <c r="AS222" s="1126" t="str">
        <f t="shared" si="170"/>
        <v>n/a</v>
      </c>
      <c r="AT222" s="1126" t="str">
        <f t="shared" si="171"/>
        <v>n/a</v>
      </c>
      <c r="AU222" s="1127">
        <f t="shared" si="150"/>
        <v>15.795098459907157</v>
      </c>
      <c r="AV222" s="1128">
        <f t="shared" si="151"/>
        <v>23.961331718049632</v>
      </c>
    </row>
    <row r="223" spans="1:48" ht="11.25" customHeight="1" x14ac:dyDescent="0.2">
      <c r="A223" s="548" t="s">
        <v>4403</v>
      </c>
      <c r="B223" s="884" t="s">
        <v>3814</v>
      </c>
      <c r="C223" s="627">
        <v>0.625</v>
      </c>
      <c r="D223" s="493">
        <v>0.52500000000000002</v>
      </c>
      <c r="E223" s="493">
        <v>0.42499999999999999</v>
      </c>
      <c r="F223" s="627">
        <v>0.34</v>
      </c>
      <c r="G223" s="627">
        <v>0.26750000000000002</v>
      </c>
      <c r="H223" s="627">
        <v>0.2</v>
      </c>
      <c r="I223" s="533">
        <v>0</v>
      </c>
      <c r="J223" s="968"/>
      <c r="K223" s="533">
        <v>0.15</v>
      </c>
      <c r="L223" s="536">
        <v>0.15</v>
      </c>
      <c r="M223" s="968"/>
      <c r="N223" s="536">
        <v>0.15</v>
      </c>
      <c r="O223" s="582">
        <v>0.15</v>
      </c>
      <c r="P223" s="534">
        <v>0.33750000000000002</v>
      </c>
      <c r="Q223" s="633">
        <v>0.6</v>
      </c>
      <c r="R223" s="633">
        <v>0.5</v>
      </c>
      <c r="S223" s="633">
        <v>0.33750000000000002</v>
      </c>
      <c r="T223" s="633">
        <v>0.24</v>
      </c>
      <c r="U223" s="633">
        <v>0.14000000000000001</v>
      </c>
      <c r="V223" s="633">
        <v>0.11</v>
      </c>
      <c r="W223" s="633">
        <v>6.6699999999999995E-2</v>
      </c>
      <c r="X223" s="633">
        <v>5.33E-2</v>
      </c>
      <c r="Y223" s="633">
        <v>0.04</v>
      </c>
      <c r="Z223" s="630">
        <f t="shared" si="129"/>
        <v>5.4075000000000006</v>
      </c>
      <c r="AA223" s="1125">
        <f t="shared" si="152"/>
        <v>19.047619047619047</v>
      </c>
      <c r="AB223" s="1125">
        <f t="shared" si="153"/>
        <v>23.529411764705888</v>
      </c>
      <c r="AC223" s="1126">
        <f t="shared" si="154"/>
        <v>24.999999999999979</v>
      </c>
      <c r="AD223" s="1126">
        <f t="shared" si="155"/>
        <v>27.10280373831775</v>
      </c>
      <c r="AE223" s="1126">
        <f t="shared" si="156"/>
        <v>33.749999999999993</v>
      </c>
      <c r="AF223" s="1126" t="str">
        <f t="shared" si="157"/>
        <v>n/a</v>
      </c>
      <c r="AG223" s="1126">
        <f t="shared" si="158"/>
        <v>-100</v>
      </c>
      <c r="AH223" s="1126">
        <f t="shared" si="159"/>
        <v>0</v>
      </c>
      <c r="AI223" s="1126">
        <f t="shared" si="160"/>
        <v>0</v>
      </c>
      <c r="AJ223" s="1126">
        <f t="shared" si="161"/>
        <v>0</v>
      </c>
      <c r="AK223" s="1126">
        <f t="shared" si="162"/>
        <v>-55.555555555555557</v>
      </c>
      <c r="AL223" s="1126">
        <f t="shared" si="163"/>
        <v>-43.749999999999986</v>
      </c>
      <c r="AM223" s="1126">
        <f t="shared" si="164"/>
        <v>19.999999999999996</v>
      </c>
      <c r="AN223" s="1126">
        <f t="shared" si="165"/>
        <v>48.148148148148138</v>
      </c>
      <c r="AO223" s="1126">
        <f t="shared" si="166"/>
        <v>40.625000000000021</v>
      </c>
      <c r="AP223" s="1126">
        <f t="shared" si="167"/>
        <v>71.428571428571402</v>
      </c>
      <c r="AQ223" s="1126">
        <f t="shared" si="168"/>
        <v>27.272727272727295</v>
      </c>
      <c r="AR223" s="1126">
        <f t="shared" si="169"/>
        <v>64.917541229385307</v>
      </c>
      <c r="AS223" s="1126">
        <f t="shared" si="170"/>
        <v>25.140712945590991</v>
      </c>
      <c r="AT223" s="1126">
        <f t="shared" si="171"/>
        <v>33.25</v>
      </c>
      <c r="AU223" s="1127">
        <f t="shared" si="150"/>
        <v>13.679314737868962</v>
      </c>
      <c r="AV223" s="1128">
        <f t="shared" si="151"/>
        <v>41.51745598184592</v>
      </c>
    </row>
    <row r="224" spans="1:48" ht="11.25" customHeight="1" x14ac:dyDescent="0.2">
      <c r="A224" s="583" t="s">
        <v>3816</v>
      </c>
      <c r="B224" s="884" t="s">
        <v>3817</v>
      </c>
      <c r="C224" s="627">
        <v>9</v>
      </c>
      <c r="D224" s="493">
        <v>8</v>
      </c>
      <c r="E224" s="867">
        <v>7</v>
      </c>
      <c r="F224" s="867">
        <v>6</v>
      </c>
      <c r="G224" s="867">
        <v>5</v>
      </c>
      <c r="H224" s="867">
        <v>4</v>
      </c>
      <c r="I224" s="867">
        <v>3</v>
      </c>
      <c r="J224" s="867"/>
      <c r="K224" s="867">
        <v>8</v>
      </c>
      <c r="L224" s="884">
        <v>5</v>
      </c>
      <c r="M224" s="867"/>
      <c r="N224" s="884">
        <v>13</v>
      </c>
      <c r="O224" s="887">
        <v>10</v>
      </c>
      <c r="P224" s="887">
        <v>10</v>
      </c>
      <c r="Q224" s="629">
        <v>0</v>
      </c>
      <c r="R224" s="629">
        <v>0</v>
      </c>
      <c r="S224" s="629">
        <v>0</v>
      </c>
      <c r="T224" s="629">
        <v>0</v>
      </c>
      <c r="U224" s="629">
        <v>0</v>
      </c>
      <c r="V224" s="629">
        <v>0</v>
      </c>
      <c r="W224" s="629">
        <v>0</v>
      </c>
      <c r="X224" s="629">
        <v>0</v>
      </c>
      <c r="Y224" s="629">
        <v>0</v>
      </c>
      <c r="Z224" s="630">
        <f t="shared" si="129"/>
        <v>88</v>
      </c>
      <c r="AA224" s="1125">
        <f t="shared" si="152"/>
        <v>12.5</v>
      </c>
      <c r="AB224" s="1125">
        <f t="shared" si="153"/>
        <v>14.285714285714279</v>
      </c>
      <c r="AC224" s="1126">
        <f t="shared" si="154"/>
        <v>16.666666666666675</v>
      </c>
      <c r="AD224" s="1126">
        <f t="shared" si="155"/>
        <v>19.999999999999996</v>
      </c>
      <c r="AE224" s="1126">
        <f t="shared" si="156"/>
        <v>25</v>
      </c>
      <c r="AF224" s="1126">
        <f t="shared" si="157"/>
        <v>33.333333333333329</v>
      </c>
      <c r="AG224" s="1126">
        <f t="shared" si="158"/>
        <v>-62.5</v>
      </c>
      <c r="AH224" s="1126">
        <f t="shared" si="159"/>
        <v>60.000000000000007</v>
      </c>
      <c r="AI224" s="1126">
        <f t="shared" si="160"/>
        <v>-61.53846153846154</v>
      </c>
      <c r="AJ224" s="1126">
        <f t="shared" si="161"/>
        <v>30.000000000000004</v>
      </c>
      <c r="AK224" s="1126">
        <f t="shared" si="162"/>
        <v>0</v>
      </c>
      <c r="AL224" s="1126" t="str">
        <f t="shared" si="163"/>
        <v>n/a</v>
      </c>
      <c r="AM224" s="1126" t="str">
        <f t="shared" si="164"/>
        <v>n/a</v>
      </c>
      <c r="AN224" s="1126" t="str">
        <f t="shared" si="165"/>
        <v>n/a</v>
      </c>
      <c r="AO224" s="1126" t="str">
        <f t="shared" si="166"/>
        <v>n/a</v>
      </c>
      <c r="AP224" s="1126" t="str">
        <f t="shared" si="167"/>
        <v>n/a</v>
      </c>
      <c r="AQ224" s="1126" t="str">
        <f t="shared" si="168"/>
        <v>n/a</v>
      </c>
      <c r="AR224" s="1126" t="str">
        <f t="shared" si="169"/>
        <v>n/a</v>
      </c>
      <c r="AS224" s="1126" t="str">
        <f t="shared" si="170"/>
        <v>n/a</v>
      </c>
      <c r="AT224" s="1126" t="str">
        <f t="shared" si="171"/>
        <v>n/a</v>
      </c>
      <c r="AU224" s="1127">
        <f t="shared" si="150"/>
        <v>7.977022977022977</v>
      </c>
      <c r="AV224" s="1128">
        <f t="shared" si="151"/>
        <v>37.772332359449535</v>
      </c>
    </row>
    <row r="225" spans="1:48" ht="11.25" customHeight="1" x14ac:dyDescent="0.2">
      <c r="A225" s="886" t="s">
        <v>2160</v>
      </c>
      <c r="B225" s="884" t="s">
        <v>2161</v>
      </c>
      <c r="C225" s="627">
        <v>0.67</v>
      </c>
      <c r="D225" s="493">
        <v>0.62</v>
      </c>
      <c r="E225" s="493">
        <v>0.54500000000000004</v>
      </c>
      <c r="F225" s="627">
        <v>0.4889120545868082</v>
      </c>
      <c r="G225" s="627">
        <v>0.3645337376800607</v>
      </c>
      <c r="H225" s="627">
        <v>0.18681576952236542</v>
      </c>
      <c r="I225" s="533">
        <v>5.7467778620166804E-2</v>
      </c>
      <c r="J225" s="956"/>
      <c r="K225" s="492">
        <v>5.7467778620166804E-2</v>
      </c>
      <c r="L225" s="492">
        <v>4.8847611827141778E-2</v>
      </c>
      <c r="M225" s="956"/>
      <c r="N225" s="632">
        <v>4.5974222896133433E-2</v>
      </c>
      <c r="O225" s="534">
        <v>3.4480667172100077E-2</v>
      </c>
      <c r="P225" s="633">
        <v>3.4480667172100077E-2</v>
      </c>
      <c r="Q225" s="633">
        <v>2.8733889310083402E-2</v>
      </c>
      <c r="R225" s="633">
        <v>2.2987111448066717E-2</v>
      </c>
      <c r="S225" s="633">
        <v>1.8688400303260043E-2</v>
      </c>
      <c r="T225" s="633">
        <v>1.5815011372251706E-2</v>
      </c>
      <c r="U225" s="633">
        <v>1.4374526156178924E-2</v>
      </c>
      <c r="V225" s="633">
        <v>1.221379833206975E-2</v>
      </c>
      <c r="W225" s="633">
        <v>1.1493555724033358E-2</v>
      </c>
      <c r="X225" s="633">
        <v>9.3328278999241857E-3</v>
      </c>
      <c r="Y225" s="633">
        <v>8.6125852918877942E-3</v>
      </c>
      <c r="Z225" s="630">
        <f t="shared" si="129"/>
        <v>3.2962319939347986</v>
      </c>
      <c r="AA225" s="1125">
        <f t="shared" si="152"/>
        <v>8.064516129032274</v>
      </c>
      <c r="AB225" s="1125">
        <f t="shared" si="153"/>
        <v>13.761467889908241</v>
      </c>
      <c r="AC225" s="1126">
        <f t="shared" si="154"/>
        <v>11.471990695871304</v>
      </c>
      <c r="AD225" s="1126">
        <f t="shared" si="155"/>
        <v>34.119836945218566</v>
      </c>
      <c r="AE225" s="1126">
        <f t="shared" si="156"/>
        <v>95.13006777322353</v>
      </c>
      <c r="AF225" s="1126">
        <f t="shared" si="157"/>
        <v>225.07915567282316</v>
      </c>
      <c r="AG225" s="1126">
        <f t="shared" si="158"/>
        <v>0</v>
      </c>
      <c r="AH225" s="1126">
        <f t="shared" si="159"/>
        <v>17.647058823529417</v>
      </c>
      <c r="AI225" s="1126">
        <f t="shared" si="160"/>
        <v>6.25</v>
      </c>
      <c r="AJ225" s="1126">
        <f t="shared" si="161"/>
        <v>33.333333333333329</v>
      </c>
      <c r="AK225" s="1126">
        <f t="shared" si="162"/>
        <v>0</v>
      </c>
      <c r="AL225" s="1126">
        <f t="shared" si="163"/>
        <v>19.999999999999972</v>
      </c>
      <c r="AM225" s="1126">
        <f t="shared" si="164"/>
        <v>25.000000000000021</v>
      </c>
      <c r="AN225" s="1126">
        <f t="shared" si="165"/>
        <v>23.002028397565933</v>
      </c>
      <c r="AO225" s="1126">
        <f t="shared" si="166"/>
        <v>18.168744007670167</v>
      </c>
      <c r="AP225" s="1126">
        <f t="shared" si="167"/>
        <v>10.021097046413496</v>
      </c>
      <c r="AQ225" s="1126">
        <f t="shared" si="168"/>
        <v>17.690875232774683</v>
      </c>
      <c r="AR225" s="1126">
        <f t="shared" si="169"/>
        <v>6.2664907651715174</v>
      </c>
      <c r="AS225" s="1126">
        <f t="shared" si="170"/>
        <v>23.151909017059282</v>
      </c>
      <c r="AT225" s="1126">
        <f t="shared" si="171"/>
        <v>8.3626760563380245</v>
      </c>
      <c r="AU225" s="1127">
        <f t="shared" si="150"/>
        <v>29.826062389296645</v>
      </c>
      <c r="AV225" s="1128">
        <f t="shared" si="151"/>
        <v>50.195959624011863</v>
      </c>
    </row>
    <row r="226" spans="1:48" ht="11.25" customHeight="1" x14ac:dyDescent="0.2">
      <c r="A226" s="501" t="s">
        <v>1773</v>
      </c>
      <c r="B226" s="501" t="s">
        <v>1774</v>
      </c>
      <c r="C226" s="627">
        <v>1.76</v>
      </c>
      <c r="D226" s="493">
        <v>1.68</v>
      </c>
      <c r="E226" s="511">
        <v>1.56</v>
      </c>
      <c r="F226" s="627">
        <v>1.49</v>
      </c>
      <c r="G226" s="627">
        <v>1.35</v>
      </c>
      <c r="H226" s="627">
        <v>0.86</v>
      </c>
      <c r="I226" s="627">
        <v>0.75</v>
      </c>
      <c r="J226" s="956"/>
      <c r="K226" s="627">
        <v>0.6</v>
      </c>
      <c r="L226" s="492">
        <v>0.4</v>
      </c>
      <c r="M226" s="956"/>
      <c r="N226" s="497">
        <v>0.35</v>
      </c>
      <c r="O226" s="629">
        <v>0.35</v>
      </c>
      <c r="P226" s="633">
        <v>0.35</v>
      </c>
      <c r="Q226" s="633">
        <v>0.30571999999999999</v>
      </c>
      <c r="R226" s="633">
        <v>0.26627000000000001</v>
      </c>
      <c r="S226" s="633">
        <v>0.23669000000000001</v>
      </c>
      <c r="T226" s="629">
        <v>0.20710000000000001</v>
      </c>
      <c r="U226" s="629">
        <v>0.20710000000000001</v>
      </c>
      <c r="V226" s="629">
        <v>0.20710000000000001</v>
      </c>
      <c r="W226" s="629">
        <v>0.20710000000000001</v>
      </c>
      <c r="X226" s="633">
        <v>0.20710000000000001</v>
      </c>
      <c r="Y226" s="629">
        <v>5.2269999999999997E-2</v>
      </c>
      <c r="Z226" s="630">
        <f t="shared" si="129"/>
        <v>13.39645</v>
      </c>
      <c r="AA226" s="1125">
        <f t="shared" si="152"/>
        <v>4.7619047619047672</v>
      </c>
      <c r="AB226" s="1125">
        <f t="shared" si="153"/>
        <v>7.6923076923076872</v>
      </c>
      <c r="AC226" s="1126">
        <f t="shared" si="154"/>
        <v>4.6979865771812124</v>
      </c>
      <c r="AD226" s="1126">
        <f t="shared" si="155"/>
        <v>10.370370370370363</v>
      </c>
      <c r="AE226" s="1126">
        <f t="shared" si="156"/>
        <v>56.976744186046524</v>
      </c>
      <c r="AF226" s="1126">
        <f t="shared" si="157"/>
        <v>14.666666666666671</v>
      </c>
      <c r="AG226" s="1126">
        <f t="shared" si="158"/>
        <v>25</v>
      </c>
      <c r="AH226" s="1126">
        <f t="shared" si="159"/>
        <v>49.999999999999979</v>
      </c>
      <c r="AI226" s="1126">
        <f t="shared" si="160"/>
        <v>14.285714285714302</v>
      </c>
      <c r="AJ226" s="1126">
        <f t="shared" si="161"/>
        <v>0</v>
      </c>
      <c r="AK226" s="1126">
        <f t="shared" si="162"/>
        <v>0</v>
      </c>
      <c r="AL226" s="1126">
        <f t="shared" si="163"/>
        <v>14.48384142352479</v>
      </c>
      <c r="AM226" s="1126">
        <f t="shared" si="164"/>
        <v>14.815788485371995</v>
      </c>
      <c r="AN226" s="1126">
        <f t="shared" si="165"/>
        <v>12.497359415268905</v>
      </c>
      <c r="AO226" s="1126">
        <f t="shared" si="166"/>
        <v>14.287783679381949</v>
      </c>
      <c r="AP226" s="1126">
        <f t="shared" si="167"/>
        <v>0</v>
      </c>
      <c r="AQ226" s="1126">
        <f t="shared" si="168"/>
        <v>0</v>
      </c>
      <c r="AR226" s="1126">
        <f t="shared" si="169"/>
        <v>0</v>
      </c>
      <c r="AS226" s="1126">
        <f t="shared" si="170"/>
        <v>0</v>
      </c>
      <c r="AT226" s="1126">
        <f t="shared" si="171"/>
        <v>296.21197627702315</v>
      </c>
      <c r="AU226" s="1127">
        <f t="shared" si="150"/>
        <v>27.037422191038115</v>
      </c>
      <c r="AV226" s="1128">
        <f t="shared" si="151"/>
        <v>65.257671473514662</v>
      </c>
    </row>
    <row r="227" spans="1:48" ht="11.25" customHeight="1" x14ac:dyDescent="0.2">
      <c r="A227" s="886" t="s">
        <v>1109</v>
      </c>
      <c r="B227" s="884" t="s">
        <v>1110</v>
      </c>
      <c r="C227" s="627">
        <v>3.36</v>
      </c>
      <c r="D227" s="493">
        <v>3.0350000000000001</v>
      </c>
      <c r="E227" s="630">
        <v>2.79</v>
      </c>
      <c r="F227" s="627">
        <v>2.4849999999999999</v>
      </c>
      <c r="G227" s="627">
        <v>2.16</v>
      </c>
      <c r="H227" s="627">
        <v>1.8049999999999999</v>
      </c>
      <c r="I227" s="627">
        <v>1.409</v>
      </c>
      <c r="J227" s="956"/>
      <c r="K227" s="496">
        <v>0</v>
      </c>
      <c r="L227" s="631">
        <v>0</v>
      </c>
      <c r="M227" s="956"/>
      <c r="N227" s="497">
        <v>0</v>
      </c>
      <c r="O227" s="629">
        <v>0</v>
      </c>
      <c r="P227" s="629">
        <v>0</v>
      </c>
      <c r="Q227" s="629">
        <v>0</v>
      </c>
      <c r="R227" s="629">
        <v>0</v>
      </c>
      <c r="S227" s="629">
        <v>0</v>
      </c>
      <c r="T227" s="629">
        <v>0</v>
      </c>
      <c r="U227" s="629">
        <v>0</v>
      </c>
      <c r="V227" s="629">
        <v>0</v>
      </c>
      <c r="W227" s="629">
        <v>0</v>
      </c>
      <c r="X227" s="629">
        <v>0</v>
      </c>
      <c r="Y227" s="629">
        <v>0</v>
      </c>
      <c r="Z227" s="630">
        <f t="shared" si="129"/>
        <v>17.043999999999997</v>
      </c>
      <c r="AA227" s="1125">
        <f t="shared" si="152"/>
        <v>10.708401976935743</v>
      </c>
      <c r="AB227" s="1125">
        <f t="shared" si="153"/>
        <v>8.7813620071684575</v>
      </c>
      <c r="AC227" s="1126">
        <f t="shared" si="154"/>
        <v>12.273641851106643</v>
      </c>
      <c r="AD227" s="1126">
        <f t="shared" si="155"/>
        <v>15.04629629629628</v>
      </c>
      <c r="AE227" s="1126">
        <f t="shared" si="156"/>
        <v>19.667590027700843</v>
      </c>
      <c r="AF227" s="1126">
        <f t="shared" si="157"/>
        <v>28.105039034776436</v>
      </c>
      <c r="AG227" s="1126" t="str">
        <f t="shared" si="158"/>
        <v>n/a</v>
      </c>
      <c r="AH227" s="1126" t="str">
        <f t="shared" si="159"/>
        <v>n/a</v>
      </c>
      <c r="AI227" s="1126" t="str">
        <f t="shared" si="160"/>
        <v>n/a</v>
      </c>
      <c r="AJ227" s="1126" t="str">
        <f t="shared" si="161"/>
        <v>n/a</v>
      </c>
      <c r="AK227" s="1126" t="str">
        <f t="shared" si="162"/>
        <v>n/a</v>
      </c>
      <c r="AL227" s="1126" t="str">
        <f t="shared" si="163"/>
        <v>n/a</v>
      </c>
      <c r="AM227" s="1126" t="str">
        <f t="shared" si="164"/>
        <v>n/a</v>
      </c>
      <c r="AN227" s="1126" t="str">
        <f t="shared" si="165"/>
        <v>n/a</v>
      </c>
      <c r="AO227" s="1126" t="str">
        <f t="shared" si="166"/>
        <v>n/a</v>
      </c>
      <c r="AP227" s="1126" t="str">
        <f t="shared" si="167"/>
        <v>n/a</v>
      </c>
      <c r="AQ227" s="1126" t="str">
        <f t="shared" si="168"/>
        <v>n/a</v>
      </c>
      <c r="AR227" s="1126" t="str">
        <f t="shared" si="169"/>
        <v>n/a</v>
      </c>
      <c r="AS227" s="1126" t="str">
        <f t="shared" si="170"/>
        <v>n/a</v>
      </c>
      <c r="AT227" s="1126" t="str">
        <f t="shared" si="171"/>
        <v>n/a</v>
      </c>
      <c r="AU227" s="1127">
        <f t="shared" si="150"/>
        <v>15.763721865664067</v>
      </c>
      <c r="AV227" s="1128">
        <f t="shared" si="151"/>
        <v>7.1351701089979764</v>
      </c>
    </row>
    <row r="228" spans="1:48" ht="11.25" customHeight="1" x14ac:dyDescent="0.2">
      <c r="A228" s="880" t="s">
        <v>4075</v>
      </c>
      <c r="B228" s="884" t="s">
        <v>4076</v>
      </c>
      <c r="C228" s="627">
        <v>1.1000000000000001</v>
      </c>
      <c r="D228" s="493">
        <v>0.9</v>
      </c>
      <c r="E228" s="630">
        <v>0.68</v>
      </c>
      <c r="F228" s="493">
        <v>0.60499999999999998</v>
      </c>
      <c r="G228" s="493">
        <v>0.55000000000000004</v>
      </c>
      <c r="H228" s="493">
        <v>0.5</v>
      </c>
      <c r="I228" s="493">
        <v>0.5</v>
      </c>
      <c r="J228" s="493"/>
      <c r="K228" s="493">
        <v>0.5</v>
      </c>
      <c r="L228" s="631">
        <v>0</v>
      </c>
      <c r="M228" s="956"/>
      <c r="N228" s="497">
        <v>0</v>
      </c>
      <c r="O228" s="629">
        <v>0</v>
      </c>
      <c r="P228" s="629">
        <v>0</v>
      </c>
      <c r="Q228" s="629">
        <v>0</v>
      </c>
      <c r="R228" s="629">
        <v>0</v>
      </c>
      <c r="S228" s="629">
        <v>0</v>
      </c>
      <c r="T228" s="629">
        <v>0</v>
      </c>
      <c r="U228" s="629">
        <v>0</v>
      </c>
      <c r="V228" s="629">
        <v>0</v>
      </c>
      <c r="W228" s="629">
        <v>0</v>
      </c>
      <c r="X228" s="629">
        <v>0</v>
      </c>
      <c r="Y228" s="629">
        <v>0</v>
      </c>
      <c r="Z228" s="630">
        <f t="shared" si="129"/>
        <v>5.335</v>
      </c>
      <c r="AA228" s="1125">
        <f t="shared" si="152"/>
        <v>22.222222222222232</v>
      </c>
      <c r="AB228" s="1125">
        <f t="shared" si="153"/>
        <v>32.352941176470587</v>
      </c>
      <c r="AC228" s="1126">
        <f t="shared" si="154"/>
        <v>12.396694214876035</v>
      </c>
      <c r="AD228" s="1126">
        <f t="shared" si="155"/>
        <v>9.9999999999999858</v>
      </c>
      <c r="AE228" s="1126">
        <f t="shared" si="156"/>
        <v>10.000000000000009</v>
      </c>
      <c r="AF228" s="1126">
        <f t="shared" si="157"/>
        <v>0</v>
      </c>
      <c r="AG228" s="1126">
        <f t="shared" si="158"/>
        <v>0</v>
      </c>
      <c r="AH228" s="1126" t="str">
        <f t="shared" si="159"/>
        <v>n/a</v>
      </c>
      <c r="AI228" s="1126" t="str">
        <f t="shared" si="160"/>
        <v>n/a</v>
      </c>
      <c r="AJ228" s="1126" t="str">
        <f t="shared" si="161"/>
        <v>n/a</v>
      </c>
      <c r="AK228" s="1126" t="str">
        <f t="shared" si="162"/>
        <v>n/a</v>
      </c>
      <c r="AL228" s="1126" t="str">
        <f t="shared" si="163"/>
        <v>n/a</v>
      </c>
      <c r="AM228" s="1126" t="str">
        <f t="shared" si="164"/>
        <v>n/a</v>
      </c>
      <c r="AN228" s="1126" t="str">
        <f t="shared" si="165"/>
        <v>n/a</v>
      </c>
      <c r="AO228" s="1126" t="str">
        <f t="shared" si="166"/>
        <v>n/a</v>
      </c>
      <c r="AP228" s="1126" t="str">
        <f t="shared" si="167"/>
        <v>n/a</v>
      </c>
      <c r="AQ228" s="1126" t="str">
        <f t="shared" si="168"/>
        <v>n/a</v>
      </c>
      <c r="AR228" s="1126" t="str">
        <f t="shared" si="169"/>
        <v>n/a</v>
      </c>
      <c r="AS228" s="1126" t="str">
        <f t="shared" si="170"/>
        <v>n/a</v>
      </c>
      <c r="AT228" s="1126" t="str">
        <f t="shared" si="171"/>
        <v>n/a</v>
      </c>
      <c r="AU228" s="1127">
        <f t="shared" si="150"/>
        <v>12.424551087652693</v>
      </c>
      <c r="AV228" s="1128">
        <f t="shared" si="151"/>
        <v>11.644968173788573</v>
      </c>
    </row>
    <row r="229" spans="1:48" ht="11.25" customHeight="1" x14ac:dyDescent="0.2">
      <c r="A229" s="481" t="s">
        <v>4319</v>
      </c>
      <c r="B229" s="871" t="s">
        <v>3818</v>
      </c>
      <c r="C229" s="1031">
        <v>0.79</v>
      </c>
      <c r="D229" s="493">
        <v>0.67</v>
      </c>
      <c r="E229" s="1173">
        <v>0.57999999999999996</v>
      </c>
      <c r="F229" s="875">
        <v>0.5</v>
      </c>
      <c r="G229" s="875">
        <v>0.42</v>
      </c>
      <c r="H229" s="875">
        <v>0.1</v>
      </c>
      <c r="I229" s="496">
        <v>0</v>
      </c>
      <c r="J229" s="867"/>
      <c r="K229" s="496">
        <v>0</v>
      </c>
      <c r="L229" s="631">
        <v>0</v>
      </c>
      <c r="M229" s="867"/>
      <c r="N229" s="631">
        <v>0</v>
      </c>
      <c r="O229" s="526">
        <v>0</v>
      </c>
      <c r="P229" s="526">
        <v>0</v>
      </c>
      <c r="Q229" s="526">
        <v>0</v>
      </c>
      <c r="R229" s="526">
        <v>0</v>
      </c>
      <c r="S229" s="526">
        <v>0</v>
      </c>
      <c r="T229" s="526">
        <v>0</v>
      </c>
      <c r="U229" s="526">
        <v>0</v>
      </c>
      <c r="V229" s="526">
        <v>0</v>
      </c>
      <c r="W229" s="526">
        <v>0</v>
      </c>
      <c r="X229" s="526">
        <v>0</v>
      </c>
      <c r="Y229" s="526">
        <v>0</v>
      </c>
      <c r="Z229" s="630">
        <f t="shared" si="129"/>
        <v>3.06</v>
      </c>
      <c r="AA229" s="1125">
        <f t="shared" si="152"/>
        <v>17.910447761194035</v>
      </c>
      <c r="AB229" s="1125">
        <f t="shared" si="153"/>
        <v>15.517241379310365</v>
      </c>
      <c r="AC229" s="1126">
        <f t="shared" si="154"/>
        <v>15.999999999999993</v>
      </c>
      <c r="AD229" s="1126">
        <f t="shared" si="155"/>
        <v>19.047619047619047</v>
      </c>
      <c r="AE229" s="1126">
        <f t="shared" si="156"/>
        <v>319.99999999999994</v>
      </c>
      <c r="AF229" s="1126" t="str">
        <f t="shared" si="157"/>
        <v>n/a</v>
      </c>
      <c r="AG229" s="1126" t="str">
        <f t="shared" si="158"/>
        <v>n/a</v>
      </c>
      <c r="AH229" s="1126" t="str">
        <f t="shared" si="159"/>
        <v>n/a</v>
      </c>
      <c r="AI229" s="1126" t="str">
        <f t="shared" si="160"/>
        <v>n/a</v>
      </c>
      <c r="AJ229" s="1126" t="str">
        <f t="shared" si="161"/>
        <v>n/a</v>
      </c>
      <c r="AK229" s="1126" t="str">
        <f t="shared" si="162"/>
        <v>n/a</v>
      </c>
      <c r="AL229" s="1126" t="str">
        <f t="shared" si="163"/>
        <v>n/a</v>
      </c>
      <c r="AM229" s="1126" t="str">
        <f t="shared" si="164"/>
        <v>n/a</v>
      </c>
      <c r="AN229" s="1126" t="str">
        <f t="shared" si="165"/>
        <v>n/a</v>
      </c>
      <c r="AO229" s="1126" t="str">
        <f t="shared" si="166"/>
        <v>n/a</v>
      </c>
      <c r="AP229" s="1126" t="str">
        <f t="shared" si="167"/>
        <v>n/a</v>
      </c>
      <c r="AQ229" s="1126" t="str">
        <f t="shared" si="168"/>
        <v>n/a</v>
      </c>
      <c r="AR229" s="1126" t="str">
        <f t="shared" si="169"/>
        <v>n/a</v>
      </c>
      <c r="AS229" s="1126" t="str">
        <f t="shared" si="170"/>
        <v>n/a</v>
      </c>
      <c r="AT229" s="1126" t="str">
        <f t="shared" si="171"/>
        <v>n/a</v>
      </c>
      <c r="AU229" s="1127">
        <f t="shared" si="150"/>
        <v>77.695061637624676</v>
      </c>
      <c r="AV229" s="1128">
        <f t="shared" si="151"/>
        <v>135.46011192971341</v>
      </c>
    </row>
    <row r="230" spans="1:48" ht="11.25" customHeight="1" x14ac:dyDescent="0.2">
      <c r="A230" s="500" t="s">
        <v>538</v>
      </c>
      <c r="B230" s="501" t="s">
        <v>539</v>
      </c>
      <c r="C230" s="627">
        <v>4.25</v>
      </c>
      <c r="D230" s="493">
        <v>3.96</v>
      </c>
      <c r="E230" s="493">
        <v>3.72</v>
      </c>
      <c r="F230" s="507">
        <v>3.52</v>
      </c>
      <c r="G230" s="507">
        <v>3.4</v>
      </c>
      <c r="H230" s="507">
        <v>3.32</v>
      </c>
      <c r="I230" s="507">
        <v>3.12</v>
      </c>
      <c r="J230" s="1053"/>
      <c r="K230" s="507">
        <v>2.92</v>
      </c>
      <c r="L230" s="503">
        <v>2.72</v>
      </c>
      <c r="M230" s="1130"/>
      <c r="N230" s="504">
        <v>1.94</v>
      </c>
      <c r="O230" s="509">
        <v>1.35</v>
      </c>
      <c r="P230" s="509">
        <v>1.24</v>
      </c>
      <c r="Q230" s="509">
        <v>1.145</v>
      </c>
      <c r="R230" s="509">
        <v>1.06</v>
      </c>
      <c r="S230" s="509">
        <v>0.88756799999999991</v>
      </c>
      <c r="T230" s="510">
        <v>0</v>
      </c>
      <c r="U230" s="510">
        <v>0</v>
      </c>
      <c r="V230" s="510">
        <v>0</v>
      </c>
      <c r="W230" s="510">
        <v>0</v>
      </c>
      <c r="X230" s="510">
        <v>0</v>
      </c>
      <c r="Y230" s="510">
        <v>0</v>
      </c>
      <c r="Z230" s="630">
        <f t="shared" si="129"/>
        <v>38.552568000000008</v>
      </c>
      <c r="AA230" s="1125">
        <f t="shared" si="152"/>
        <v>7.3232323232323315</v>
      </c>
      <c r="AB230" s="1125">
        <f t="shared" si="153"/>
        <v>6.4516129032258007</v>
      </c>
      <c r="AC230" s="1126">
        <f t="shared" si="154"/>
        <v>5.6818181818181879</v>
      </c>
      <c r="AD230" s="1126">
        <f t="shared" si="155"/>
        <v>3.529411764705892</v>
      </c>
      <c r="AE230" s="1126">
        <f t="shared" si="156"/>
        <v>2.4096385542168752</v>
      </c>
      <c r="AF230" s="1126">
        <f t="shared" si="157"/>
        <v>6.4102564102564097</v>
      </c>
      <c r="AG230" s="1126">
        <f t="shared" si="158"/>
        <v>6.8493150684931559</v>
      </c>
      <c r="AH230" s="1126">
        <f t="shared" si="159"/>
        <v>7.3529411764705843</v>
      </c>
      <c r="AI230" s="1126">
        <f t="shared" si="160"/>
        <v>40.206185567010323</v>
      </c>
      <c r="AJ230" s="1126">
        <f t="shared" si="161"/>
        <v>43.703703703703688</v>
      </c>
      <c r="AK230" s="1126">
        <f t="shared" si="162"/>
        <v>8.8709677419354982</v>
      </c>
      <c r="AL230" s="1126">
        <f t="shared" si="163"/>
        <v>8.2969432314410554</v>
      </c>
      <c r="AM230" s="1126">
        <f t="shared" si="164"/>
        <v>8.0188679245283048</v>
      </c>
      <c r="AN230" s="1126">
        <f t="shared" si="165"/>
        <v>19.427469219259841</v>
      </c>
      <c r="AO230" s="1126" t="str">
        <f t="shared" si="166"/>
        <v>n/a</v>
      </c>
      <c r="AP230" s="1126" t="str">
        <f t="shared" si="167"/>
        <v>n/a</v>
      </c>
      <c r="AQ230" s="1126" t="str">
        <f t="shared" si="168"/>
        <v>n/a</v>
      </c>
      <c r="AR230" s="1126" t="str">
        <f t="shared" si="169"/>
        <v>n/a</v>
      </c>
      <c r="AS230" s="1126" t="str">
        <f t="shared" si="170"/>
        <v>n/a</v>
      </c>
      <c r="AT230" s="1126" t="str">
        <f t="shared" si="171"/>
        <v>n/a</v>
      </c>
      <c r="AU230" s="1127">
        <f t="shared" si="150"/>
        <v>12.466597412164138</v>
      </c>
      <c r="AV230" s="1128">
        <f t="shared" si="151"/>
        <v>13.090977372871256</v>
      </c>
    </row>
    <row r="231" spans="1:48" ht="11.25" customHeight="1" x14ac:dyDescent="0.2">
      <c r="A231" s="886" t="s">
        <v>1129</v>
      </c>
      <c r="B231" s="884" t="s">
        <v>1130</v>
      </c>
      <c r="C231" s="627">
        <v>1.5</v>
      </c>
      <c r="D231" s="493">
        <v>1.39</v>
      </c>
      <c r="E231" s="493">
        <v>1.29</v>
      </c>
      <c r="F231" s="627">
        <v>1.2</v>
      </c>
      <c r="G231" s="627">
        <v>1.06</v>
      </c>
      <c r="H231" s="627">
        <v>0.92</v>
      </c>
      <c r="I231" s="627">
        <v>0.76</v>
      </c>
      <c r="J231" s="956"/>
      <c r="K231" s="627">
        <v>0.6</v>
      </c>
      <c r="L231" s="631">
        <v>0</v>
      </c>
      <c r="M231" s="956"/>
      <c r="N231" s="497">
        <v>0</v>
      </c>
      <c r="O231" s="629">
        <v>0</v>
      </c>
      <c r="P231" s="629">
        <v>0</v>
      </c>
      <c r="Q231" s="629">
        <v>0</v>
      </c>
      <c r="R231" s="629">
        <v>0</v>
      </c>
      <c r="S231" s="629">
        <v>0</v>
      </c>
      <c r="T231" s="629">
        <v>0</v>
      </c>
      <c r="U231" s="629">
        <v>0</v>
      </c>
      <c r="V231" s="629">
        <v>0</v>
      </c>
      <c r="W231" s="629">
        <v>0</v>
      </c>
      <c r="X231" s="629">
        <v>0</v>
      </c>
      <c r="Y231" s="629">
        <v>0</v>
      </c>
      <c r="Z231" s="630">
        <f t="shared" si="129"/>
        <v>8.7199999999999989</v>
      </c>
      <c r="AA231" s="1125">
        <f t="shared" si="152"/>
        <v>7.9136690647482189</v>
      </c>
      <c r="AB231" s="1125">
        <f t="shared" si="153"/>
        <v>7.7519379844961156</v>
      </c>
      <c r="AC231" s="1126">
        <f t="shared" si="154"/>
        <v>7.5000000000000178</v>
      </c>
      <c r="AD231" s="1126">
        <f t="shared" si="155"/>
        <v>13.207547169811317</v>
      </c>
      <c r="AE231" s="1126">
        <f t="shared" si="156"/>
        <v>15.217391304347828</v>
      </c>
      <c r="AF231" s="1126">
        <f t="shared" si="157"/>
        <v>21.052631578947366</v>
      </c>
      <c r="AG231" s="1126">
        <f t="shared" si="158"/>
        <v>26.666666666666682</v>
      </c>
      <c r="AH231" s="1126" t="str">
        <f t="shared" si="159"/>
        <v>n/a</v>
      </c>
      <c r="AI231" s="1126" t="str">
        <f t="shared" si="160"/>
        <v>n/a</v>
      </c>
      <c r="AJ231" s="1126" t="str">
        <f t="shared" si="161"/>
        <v>n/a</v>
      </c>
      <c r="AK231" s="1126" t="str">
        <f t="shared" si="162"/>
        <v>n/a</v>
      </c>
      <c r="AL231" s="1126" t="str">
        <f t="shared" si="163"/>
        <v>n/a</v>
      </c>
      <c r="AM231" s="1126" t="str">
        <f t="shared" si="164"/>
        <v>n/a</v>
      </c>
      <c r="AN231" s="1126" t="str">
        <f t="shared" si="165"/>
        <v>n/a</v>
      </c>
      <c r="AO231" s="1126" t="str">
        <f t="shared" si="166"/>
        <v>n/a</v>
      </c>
      <c r="AP231" s="1126" t="str">
        <f t="shared" si="167"/>
        <v>n/a</v>
      </c>
      <c r="AQ231" s="1126" t="str">
        <f t="shared" si="168"/>
        <v>n/a</v>
      </c>
      <c r="AR231" s="1126" t="str">
        <f t="shared" si="169"/>
        <v>n/a</v>
      </c>
      <c r="AS231" s="1126" t="str">
        <f t="shared" si="170"/>
        <v>n/a</v>
      </c>
      <c r="AT231" s="1126" t="str">
        <f t="shared" si="171"/>
        <v>n/a</v>
      </c>
      <c r="AU231" s="1127">
        <f t="shared" si="150"/>
        <v>14.187120538431078</v>
      </c>
      <c r="AV231" s="1128">
        <f t="shared" si="151"/>
        <v>7.4204748751955689</v>
      </c>
    </row>
    <row r="232" spans="1:48" ht="11.25" customHeight="1" x14ac:dyDescent="0.2">
      <c r="A232" s="494" t="s">
        <v>210</v>
      </c>
      <c r="B232" s="884" t="s">
        <v>211</v>
      </c>
      <c r="C232" s="627">
        <v>1.94</v>
      </c>
      <c r="D232" s="493">
        <v>1.9</v>
      </c>
      <c r="E232" s="493">
        <v>1.8199999999999998</v>
      </c>
      <c r="F232" s="627">
        <v>1.72</v>
      </c>
      <c r="G232" s="627">
        <v>1.64</v>
      </c>
      <c r="H232" s="627">
        <v>1.55</v>
      </c>
      <c r="I232" s="627">
        <v>1.211185</v>
      </c>
      <c r="J232" s="956"/>
      <c r="K232" s="627">
        <v>1.1109490000000002</v>
      </c>
      <c r="L232" s="492">
        <v>0.98565400000000003</v>
      </c>
      <c r="M232" s="956"/>
      <c r="N232" s="632">
        <v>0.89377100000000009</v>
      </c>
      <c r="O232" s="633">
        <v>0.85200600000000004</v>
      </c>
      <c r="P232" s="633">
        <v>0.75177000000000005</v>
      </c>
      <c r="Q232" s="633">
        <v>0.643181</v>
      </c>
      <c r="R232" s="633">
        <v>0.59306300000000001</v>
      </c>
      <c r="S232" s="633">
        <v>0.55129800000000007</v>
      </c>
      <c r="T232" s="633">
        <v>0.50953300000000001</v>
      </c>
      <c r="U232" s="633">
        <v>0.47612099999999996</v>
      </c>
      <c r="V232" s="629">
        <v>0.45106200000000007</v>
      </c>
      <c r="W232" s="633">
        <v>0.43435600000000002</v>
      </c>
      <c r="X232" s="633">
        <v>0.40094400000000002</v>
      </c>
      <c r="Y232" s="633">
        <v>0.36753200000000003</v>
      </c>
      <c r="Z232" s="630">
        <f t="shared" si="129"/>
        <v>20.802424999999999</v>
      </c>
      <c r="AA232" s="1125">
        <f t="shared" si="152"/>
        <v>2.1052631578947434</v>
      </c>
      <c r="AB232" s="1125">
        <f t="shared" si="153"/>
        <v>4.3956043956044022</v>
      </c>
      <c r="AC232" s="1126">
        <f t="shared" si="154"/>
        <v>5.8139534883720811</v>
      </c>
      <c r="AD232" s="1126">
        <f t="shared" si="155"/>
        <v>4.8780487804878092</v>
      </c>
      <c r="AE232" s="1126">
        <f t="shared" si="156"/>
        <v>5.8064516129032073</v>
      </c>
      <c r="AF232" s="1126">
        <f t="shared" si="157"/>
        <v>27.973843797603195</v>
      </c>
      <c r="AG232" s="1126">
        <f t="shared" si="158"/>
        <v>9.0225563909774209</v>
      </c>
      <c r="AH232" s="1126">
        <f t="shared" si="159"/>
        <v>12.711864406779672</v>
      </c>
      <c r="AI232" s="1126">
        <f t="shared" si="160"/>
        <v>10.280373831775691</v>
      </c>
      <c r="AJ232" s="1126">
        <f t="shared" si="161"/>
        <v>4.9019607843137303</v>
      </c>
      <c r="AK232" s="1126">
        <f t="shared" si="162"/>
        <v>13.33333333333333</v>
      </c>
      <c r="AL232" s="1126">
        <f t="shared" si="163"/>
        <v>16.883116883116898</v>
      </c>
      <c r="AM232" s="1126">
        <f t="shared" si="164"/>
        <v>8.4507042253521014</v>
      </c>
      <c r="AN232" s="1126">
        <f t="shared" si="165"/>
        <v>7.575757575757569</v>
      </c>
      <c r="AO232" s="1126">
        <f t="shared" si="166"/>
        <v>8.196721311475418</v>
      </c>
      <c r="AP232" s="1126">
        <f t="shared" si="167"/>
        <v>7.0175438596491446</v>
      </c>
      <c r="AQ232" s="1126">
        <f t="shared" si="168"/>
        <v>5.5555555555555358</v>
      </c>
      <c r="AR232" s="1126">
        <f t="shared" si="169"/>
        <v>3.8461538461538547</v>
      </c>
      <c r="AS232" s="1126">
        <f t="shared" si="170"/>
        <v>8.333333333333325</v>
      </c>
      <c r="AT232" s="1126">
        <f t="shared" si="171"/>
        <v>9.0909090909090828</v>
      </c>
      <c r="AU232" s="1127">
        <f t="shared" si="150"/>
        <v>8.8086524830674122</v>
      </c>
      <c r="AV232" s="1128">
        <f t="shared" si="151"/>
        <v>5.7320433932985697</v>
      </c>
    </row>
    <row r="233" spans="1:48" ht="11.25" customHeight="1" x14ac:dyDescent="0.2">
      <c r="A233" s="481" t="s">
        <v>900</v>
      </c>
      <c r="B233" s="884" t="s">
        <v>901</v>
      </c>
      <c r="C233" s="627">
        <v>1.105</v>
      </c>
      <c r="D233" s="493">
        <v>0.97</v>
      </c>
      <c r="E233" s="493">
        <v>0.85499999999999998</v>
      </c>
      <c r="F233" s="627">
        <v>0.755</v>
      </c>
      <c r="G233" s="627">
        <v>0.66500000000000004</v>
      </c>
      <c r="H233" s="627">
        <v>0.59499999999999997</v>
      </c>
      <c r="I233" s="496">
        <v>0.52</v>
      </c>
      <c r="J233" s="956"/>
      <c r="K233" s="627">
        <v>0.13</v>
      </c>
      <c r="L233" s="631">
        <v>0</v>
      </c>
      <c r="M233" s="956"/>
      <c r="N233" s="497">
        <v>0</v>
      </c>
      <c r="O233" s="629">
        <v>0</v>
      </c>
      <c r="P233" s="629">
        <v>0</v>
      </c>
      <c r="Q233" s="629">
        <v>0</v>
      </c>
      <c r="R233" s="629">
        <v>0</v>
      </c>
      <c r="S233" s="629">
        <v>0</v>
      </c>
      <c r="T233" s="629">
        <v>0</v>
      </c>
      <c r="U233" s="629">
        <v>0</v>
      </c>
      <c r="V233" s="629">
        <v>0</v>
      </c>
      <c r="W233" s="629">
        <v>0</v>
      </c>
      <c r="X233" s="629">
        <v>0</v>
      </c>
      <c r="Y233" s="629">
        <v>0</v>
      </c>
      <c r="Z233" s="630">
        <f t="shared" si="129"/>
        <v>5.5949999999999998</v>
      </c>
      <c r="AA233" s="1125">
        <f t="shared" si="152"/>
        <v>13.917525773195871</v>
      </c>
      <c r="AB233" s="1125">
        <f t="shared" si="153"/>
        <v>13.450292397660824</v>
      </c>
      <c r="AC233" s="1126">
        <f t="shared" si="154"/>
        <v>13.245033112582782</v>
      </c>
      <c r="AD233" s="1126">
        <f t="shared" si="155"/>
        <v>13.533834586466153</v>
      </c>
      <c r="AE233" s="1126">
        <f t="shared" si="156"/>
        <v>11.764705882352944</v>
      </c>
      <c r="AF233" s="1126">
        <f t="shared" si="157"/>
        <v>14.423076923076916</v>
      </c>
      <c r="AG233" s="1126">
        <f t="shared" si="158"/>
        <v>300</v>
      </c>
      <c r="AH233" s="1126" t="str">
        <f t="shared" si="159"/>
        <v>n/a</v>
      </c>
      <c r="AI233" s="1126" t="str">
        <f t="shared" si="160"/>
        <v>n/a</v>
      </c>
      <c r="AJ233" s="1126" t="str">
        <f t="shared" si="161"/>
        <v>n/a</v>
      </c>
      <c r="AK233" s="1126" t="str">
        <f t="shared" si="162"/>
        <v>n/a</v>
      </c>
      <c r="AL233" s="1126" t="str">
        <f t="shared" si="163"/>
        <v>n/a</v>
      </c>
      <c r="AM233" s="1126" t="str">
        <f t="shared" si="164"/>
        <v>n/a</v>
      </c>
      <c r="AN233" s="1126" t="str">
        <f t="shared" si="165"/>
        <v>n/a</v>
      </c>
      <c r="AO233" s="1126" t="str">
        <f t="shared" si="166"/>
        <v>n/a</v>
      </c>
      <c r="AP233" s="1126" t="str">
        <f t="shared" si="167"/>
        <v>n/a</v>
      </c>
      <c r="AQ233" s="1126" t="str">
        <f t="shared" si="168"/>
        <v>n/a</v>
      </c>
      <c r="AR233" s="1126" t="str">
        <f t="shared" si="169"/>
        <v>n/a</v>
      </c>
      <c r="AS233" s="1126" t="str">
        <f t="shared" si="170"/>
        <v>n/a</v>
      </c>
      <c r="AT233" s="1126" t="str">
        <f t="shared" si="171"/>
        <v>n/a</v>
      </c>
      <c r="AU233" s="1127">
        <f t="shared" si="150"/>
        <v>54.333495525047923</v>
      </c>
      <c r="AV233" s="1128">
        <f t="shared" si="151"/>
        <v>108.33184801850888</v>
      </c>
    </row>
    <row r="234" spans="1:48" ht="11.25" customHeight="1" x14ac:dyDescent="0.2">
      <c r="A234" s="886" t="s">
        <v>1119</v>
      </c>
      <c r="B234" s="884" t="s">
        <v>1120</v>
      </c>
      <c r="C234" s="627">
        <v>2.6</v>
      </c>
      <c r="D234" s="493">
        <v>2.2000000000000002</v>
      </c>
      <c r="E234" s="493">
        <v>1.84</v>
      </c>
      <c r="F234" s="484">
        <v>1.52</v>
      </c>
      <c r="G234" s="484">
        <v>1.24</v>
      </c>
      <c r="H234" s="484">
        <v>1</v>
      </c>
      <c r="I234" s="484">
        <v>0.8</v>
      </c>
      <c r="J234" s="1032"/>
      <c r="K234" s="485">
        <v>0</v>
      </c>
      <c r="L234" s="486">
        <v>0</v>
      </c>
      <c r="M234" s="1032"/>
      <c r="N234" s="499">
        <v>0</v>
      </c>
      <c r="O234" s="488">
        <v>0</v>
      </c>
      <c r="P234" s="488">
        <v>0</v>
      </c>
      <c r="Q234" s="488">
        <v>0</v>
      </c>
      <c r="R234" s="489">
        <v>0.48</v>
      </c>
      <c r="S234" s="489">
        <v>0.4</v>
      </c>
      <c r="T234" s="489">
        <v>6.5000000000000002E-2</v>
      </c>
      <c r="U234" s="488">
        <v>0</v>
      </c>
      <c r="V234" s="488">
        <v>0</v>
      </c>
      <c r="W234" s="488">
        <v>0</v>
      </c>
      <c r="X234" s="488">
        <v>0</v>
      </c>
      <c r="Y234" s="488">
        <v>0</v>
      </c>
      <c r="Z234" s="630">
        <f t="shared" si="129"/>
        <v>12.145000000000001</v>
      </c>
      <c r="AA234" s="1125">
        <f t="shared" si="152"/>
        <v>18.181818181818166</v>
      </c>
      <c r="AB234" s="1125">
        <f t="shared" si="153"/>
        <v>19.565217391304344</v>
      </c>
      <c r="AC234" s="1126">
        <f t="shared" si="154"/>
        <v>21.052631578947366</v>
      </c>
      <c r="AD234" s="1126">
        <f t="shared" si="155"/>
        <v>22.580645161290324</v>
      </c>
      <c r="AE234" s="1126">
        <f t="shared" si="156"/>
        <v>24</v>
      </c>
      <c r="AF234" s="1126">
        <f t="shared" si="157"/>
        <v>25</v>
      </c>
      <c r="AG234" s="1126" t="str">
        <f t="shared" si="158"/>
        <v>n/a</v>
      </c>
      <c r="AH234" s="1126" t="str">
        <f t="shared" si="159"/>
        <v>n/a</v>
      </c>
      <c r="AI234" s="1126" t="str">
        <f t="shared" si="160"/>
        <v>n/a</v>
      </c>
      <c r="AJ234" s="1126" t="str">
        <f t="shared" si="161"/>
        <v>n/a</v>
      </c>
      <c r="AK234" s="1126" t="str">
        <f t="shared" si="162"/>
        <v>n/a</v>
      </c>
      <c r="AL234" s="1126" t="str">
        <f t="shared" si="163"/>
        <v>n/a</v>
      </c>
      <c r="AM234" s="1126">
        <f t="shared" si="164"/>
        <v>-100</v>
      </c>
      <c r="AN234" s="1126">
        <f t="shared" si="165"/>
        <v>19.999999999999996</v>
      </c>
      <c r="AO234" s="1126">
        <f t="shared" si="166"/>
        <v>515.38461538461547</v>
      </c>
      <c r="AP234" s="1126" t="str">
        <f t="shared" si="167"/>
        <v>n/a</v>
      </c>
      <c r="AQ234" s="1126" t="str">
        <f t="shared" si="168"/>
        <v>n/a</v>
      </c>
      <c r="AR234" s="1126" t="str">
        <f t="shared" si="169"/>
        <v>n/a</v>
      </c>
      <c r="AS234" s="1126" t="str">
        <f t="shared" si="170"/>
        <v>n/a</v>
      </c>
      <c r="AT234" s="1126" t="str">
        <f t="shared" si="171"/>
        <v>n/a</v>
      </c>
      <c r="AU234" s="1127">
        <f t="shared" si="150"/>
        <v>62.862769744219527</v>
      </c>
      <c r="AV234" s="1128">
        <f t="shared" si="151"/>
        <v>174.40012416573126</v>
      </c>
    </row>
    <row r="235" spans="1:48" ht="11.25" customHeight="1" x14ac:dyDescent="0.2">
      <c r="A235" s="856" t="s">
        <v>4556</v>
      </c>
      <c r="B235" s="884" t="s">
        <v>4535</v>
      </c>
      <c r="C235" s="493">
        <v>0.88</v>
      </c>
      <c r="D235" s="493">
        <v>0.81499999999999995</v>
      </c>
      <c r="E235" s="630">
        <v>0.77</v>
      </c>
      <c r="F235" s="493">
        <v>0.73</v>
      </c>
      <c r="G235" s="493">
        <v>0.69</v>
      </c>
      <c r="H235" s="516">
        <v>0.68</v>
      </c>
      <c r="I235" s="516">
        <v>0.68</v>
      </c>
      <c r="J235" s="516"/>
      <c r="K235" s="516">
        <v>0.68</v>
      </c>
      <c r="L235" s="513">
        <v>0.68</v>
      </c>
      <c r="M235" s="516"/>
      <c r="N235" s="513">
        <v>0.68</v>
      </c>
      <c r="O235" s="534">
        <v>0.76</v>
      </c>
      <c r="P235" s="633">
        <v>1.93</v>
      </c>
      <c r="Q235" s="633">
        <v>1.91</v>
      </c>
      <c r="R235" s="633">
        <v>1.89</v>
      </c>
      <c r="S235" s="633">
        <v>1.87</v>
      </c>
      <c r="T235" s="633">
        <v>1.85</v>
      </c>
      <c r="U235" s="633">
        <v>1.83</v>
      </c>
      <c r="V235" s="633">
        <v>1.81</v>
      </c>
      <c r="W235" s="633">
        <v>1.76</v>
      </c>
      <c r="X235" s="633">
        <v>1.64</v>
      </c>
      <c r="Y235" s="633">
        <v>1.46</v>
      </c>
      <c r="Z235" s="630">
        <f t="shared" si="129"/>
        <v>25.995000000000005</v>
      </c>
      <c r="AA235" s="1125">
        <f t="shared" si="152"/>
        <v>7.9754601226993849</v>
      </c>
      <c r="AB235" s="1125">
        <f t="shared" si="153"/>
        <v>5.8441558441558294</v>
      </c>
      <c r="AC235" s="1126">
        <f t="shared" si="154"/>
        <v>5.4794520547945202</v>
      </c>
      <c r="AD235" s="1126">
        <f t="shared" si="155"/>
        <v>5.7971014492753659</v>
      </c>
      <c r="AE235" s="1126">
        <f t="shared" si="156"/>
        <v>1.4705882352941124</v>
      </c>
      <c r="AF235" s="1126">
        <f t="shared" si="157"/>
        <v>0</v>
      </c>
      <c r="AG235" s="1126">
        <f t="shared" si="158"/>
        <v>0</v>
      </c>
      <c r="AH235" s="1126">
        <f t="shared" si="159"/>
        <v>0</v>
      </c>
      <c r="AI235" s="1126">
        <f t="shared" si="160"/>
        <v>0</v>
      </c>
      <c r="AJ235" s="1126">
        <f t="shared" si="161"/>
        <v>-10.526315789473683</v>
      </c>
      <c r="AK235" s="1126">
        <f t="shared" si="162"/>
        <v>-60.621761658031083</v>
      </c>
      <c r="AL235" s="1126">
        <f t="shared" si="163"/>
        <v>1.0471204188481575</v>
      </c>
      <c r="AM235" s="1126">
        <f t="shared" si="164"/>
        <v>1.0582010582010692</v>
      </c>
      <c r="AN235" s="1126">
        <f t="shared" si="165"/>
        <v>1.0695187165775222</v>
      </c>
      <c r="AO235" s="1126">
        <f t="shared" si="166"/>
        <v>1.0810810810810922</v>
      </c>
      <c r="AP235" s="1126">
        <f t="shared" si="167"/>
        <v>1.0928961748633892</v>
      </c>
      <c r="AQ235" s="1126">
        <f t="shared" si="168"/>
        <v>1.1049723756906049</v>
      </c>
      <c r="AR235" s="1126">
        <f t="shared" si="169"/>
        <v>2.8409090909090828</v>
      </c>
      <c r="AS235" s="1126">
        <f t="shared" si="170"/>
        <v>7.3170731707317138</v>
      </c>
      <c r="AT235" s="1126">
        <f t="shared" si="171"/>
        <v>12.328767123287676</v>
      </c>
      <c r="AU235" s="1127">
        <f t="shared" si="150"/>
        <v>-0.78203902655476176</v>
      </c>
      <c r="AV235" s="1128">
        <f t="shared" si="151"/>
        <v>14.792740409442985</v>
      </c>
    </row>
    <row r="236" spans="1:48" ht="11.25" customHeight="1" x14ac:dyDescent="0.2">
      <c r="A236" s="494" t="s">
        <v>1127</v>
      </c>
      <c r="B236" s="884" t="s">
        <v>1128</v>
      </c>
      <c r="C236" s="627">
        <v>3.78</v>
      </c>
      <c r="D236" s="493">
        <v>3.528</v>
      </c>
      <c r="E236" s="630">
        <v>3.3</v>
      </c>
      <c r="F236" s="627">
        <v>3.08</v>
      </c>
      <c r="G236" s="627">
        <v>2.8</v>
      </c>
      <c r="H236" s="627">
        <v>2.6549999999999998</v>
      </c>
      <c r="I236" s="627">
        <v>2.5499999999999998</v>
      </c>
      <c r="J236" s="956"/>
      <c r="K236" s="627">
        <v>2.3824999999999998</v>
      </c>
      <c r="L236" s="492">
        <v>2.2949999999999999</v>
      </c>
      <c r="M236" s="956"/>
      <c r="N236" s="632">
        <v>2.15</v>
      </c>
      <c r="O236" s="629">
        <v>2.12</v>
      </c>
      <c r="P236" s="629">
        <v>2.12</v>
      </c>
      <c r="Q236" s="633">
        <v>2.12</v>
      </c>
      <c r="R236" s="629">
        <v>2.06</v>
      </c>
      <c r="S236" s="629">
        <v>2.06</v>
      </c>
      <c r="T236" s="629">
        <v>2.06</v>
      </c>
      <c r="U236" s="629">
        <v>2.06</v>
      </c>
      <c r="V236" s="629">
        <v>2.06</v>
      </c>
      <c r="W236" s="629">
        <v>2.06</v>
      </c>
      <c r="X236" s="629">
        <v>2.06</v>
      </c>
      <c r="Y236" s="629">
        <v>2.06</v>
      </c>
      <c r="Z236" s="630">
        <f t="shared" si="129"/>
        <v>51.360500000000016</v>
      </c>
      <c r="AA236" s="1125">
        <f t="shared" si="152"/>
        <v>7.1428571428571397</v>
      </c>
      <c r="AB236" s="1125">
        <f t="shared" si="153"/>
        <v>6.9090909090909092</v>
      </c>
      <c r="AC236" s="1126">
        <f t="shared" si="154"/>
        <v>7.1428571428571397</v>
      </c>
      <c r="AD236" s="1126">
        <f t="shared" si="155"/>
        <v>10.000000000000009</v>
      </c>
      <c r="AE236" s="1126">
        <f t="shared" si="156"/>
        <v>5.4613935969868077</v>
      </c>
      <c r="AF236" s="1126">
        <f t="shared" si="157"/>
        <v>4.117647058823537</v>
      </c>
      <c r="AG236" s="1126">
        <f t="shared" si="158"/>
        <v>7.0304302203567648</v>
      </c>
      <c r="AH236" s="1126">
        <f t="shared" si="159"/>
        <v>3.8126361655773433</v>
      </c>
      <c r="AI236" s="1126">
        <f t="shared" si="160"/>
        <v>6.7441860465116354</v>
      </c>
      <c r="AJ236" s="1126">
        <f t="shared" si="161"/>
        <v>1.4150943396226356</v>
      </c>
      <c r="AK236" s="1126">
        <f t="shared" si="162"/>
        <v>0</v>
      </c>
      <c r="AL236" s="1126">
        <f t="shared" si="163"/>
        <v>0</v>
      </c>
      <c r="AM236" s="1126">
        <f t="shared" si="164"/>
        <v>2.9126213592232997</v>
      </c>
      <c r="AN236" s="1126">
        <f t="shared" si="165"/>
        <v>0</v>
      </c>
      <c r="AO236" s="1126">
        <f t="shared" si="166"/>
        <v>0</v>
      </c>
      <c r="AP236" s="1126">
        <f t="shared" si="167"/>
        <v>0</v>
      </c>
      <c r="AQ236" s="1126">
        <f t="shared" si="168"/>
        <v>0</v>
      </c>
      <c r="AR236" s="1126">
        <f t="shared" si="169"/>
        <v>0</v>
      </c>
      <c r="AS236" s="1126">
        <f t="shared" si="170"/>
        <v>0</v>
      </c>
      <c r="AT236" s="1126">
        <f t="shared" si="171"/>
        <v>0</v>
      </c>
      <c r="AU236" s="1127">
        <f t="shared" si="150"/>
        <v>3.1344406990953613</v>
      </c>
      <c r="AV236" s="1128">
        <f t="shared" si="151"/>
        <v>3.4027609929873095</v>
      </c>
    </row>
    <row r="237" spans="1:48" ht="11.25" customHeight="1" x14ac:dyDescent="0.2">
      <c r="A237" s="886" t="s">
        <v>546</v>
      </c>
      <c r="B237" s="884" t="s">
        <v>547</v>
      </c>
      <c r="C237" s="627">
        <v>3.7450000000000001</v>
      </c>
      <c r="D237" s="493">
        <v>3.6360000000000001</v>
      </c>
      <c r="E237" s="630">
        <v>3.49</v>
      </c>
      <c r="F237" s="627">
        <v>3.36</v>
      </c>
      <c r="G237" s="627">
        <v>3.24</v>
      </c>
      <c r="H237" s="627">
        <v>3.15</v>
      </c>
      <c r="I237" s="627">
        <v>3.09</v>
      </c>
      <c r="J237" s="956"/>
      <c r="K237" s="627">
        <v>3.03</v>
      </c>
      <c r="L237" s="492">
        <v>2.97</v>
      </c>
      <c r="M237" s="956"/>
      <c r="N237" s="632">
        <v>2.91</v>
      </c>
      <c r="O237" s="633">
        <v>2.82</v>
      </c>
      <c r="P237" s="633">
        <v>2.7</v>
      </c>
      <c r="Q237" s="633">
        <v>2.58</v>
      </c>
      <c r="R237" s="633">
        <v>2.196558</v>
      </c>
      <c r="S237" s="633">
        <v>2.0396610000000002</v>
      </c>
      <c r="T237" s="629">
        <v>1.9176299999999999</v>
      </c>
      <c r="U237" s="629">
        <v>1.9176299999999999</v>
      </c>
      <c r="V237" s="629">
        <v>1.9176299999999999</v>
      </c>
      <c r="W237" s="629">
        <v>1.9176299999999999</v>
      </c>
      <c r="X237" s="629">
        <v>1.9176299999999999</v>
      </c>
      <c r="Y237" s="629">
        <v>1.9176299999999999</v>
      </c>
      <c r="Z237" s="630">
        <f t="shared" si="129"/>
        <v>56.462999000000018</v>
      </c>
      <c r="AA237" s="1125">
        <f t="shared" si="152"/>
        <v>2.9977997799780054</v>
      </c>
      <c r="AB237" s="1125">
        <f t="shared" si="153"/>
        <v>4.183381088825211</v>
      </c>
      <c r="AC237" s="1126">
        <f t="shared" si="154"/>
        <v>3.8690476190476275</v>
      </c>
      <c r="AD237" s="1126">
        <f t="shared" si="155"/>
        <v>3.7037037037036979</v>
      </c>
      <c r="AE237" s="1126">
        <f t="shared" si="156"/>
        <v>2.8571428571428692</v>
      </c>
      <c r="AF237" s="1126">
        <f t="shared" si="157"/>
        <v>1.9417475728155331</v>
      </c>
      <c r="AG237" s="1126">
        <f t="shared" si="158"/>
        <v>1.980198019801982</v>
      </c>
      <c r="AH237" s="1126">
        <f t="shared" si="159"/>
        <v>2.020202020202011</v>
      </c>
      <c r="AI237" s="1126">
        <f t="shared" si="160"/>
        <v>2.0618556701030855</v>
      </c>
      <c r="AJ237" s="1126">
        <f t="shared" si="161"/>
        <v>3.1914893617021489</v>
      </c>
      <c r="AK237" s="1126">
        <f t="shared" si="162"/>
        <v>4.4444444444444287</v>
      </c>
      <c r="AL237" s="1126">
        <f t="shared" si="163"/>
        <v>4.6511627906976827</v>
      </c>
      <c r="AM237" s="1126">
        <f t="shared" si="164"/>
        <v>17.456493295419474</v>
      </c>
      <c r="AN237" s="1126">
        <f t="shared" si="165"/>
        <v>7.6923076923076872</v>
      </c>
      <c r="AO237" s="1126">
        <f t="shared" si="166"/>
        <v>6.3636363636363713</v>
      </c>
      <c r="AP237" s="1126">
        <f t="shared" si="167"/>
        <v>0</v>
      </c>
      <c r="AQ237" s="1126">
        <f t="shared" si="168"/>
        <v>0</v>
      </c>
      <c r="AR237" s="1126">
        <f t="shared" si="169"/>
        <v>0</v>
      </c>
      <c r="AS237" s="1126">
        <f t="shared" si="170"/>
        <v>0</v>
      </c>
      <c r="AT237" s="1126">
        <f t="shared" si="171"/>
        <v>0</v>
      </c>
      <c r="AU237" s="1127">
        <f t="shared" si="150"/>
        <v>3.4707306139913903</v>
      </c>
      <c r="AV237" s="1128">
        <f t="shared" si="151"/>
        <v>3.9364085912863693</v>
      </c>
    </row>
    <row r="238" spans="1:48" ht="11.25" customHeight="1" x14ac:dyDescent="0.2">
      <c r="A238" s="498" t="s">
        <v>550</v>
      </c>
      <c r="B238" s="869" t="s">
        <v>551</v>
      </c>
      <c r="C238" s="627">
        <v>0.375</v>
      </c>
      <c r="D238" s="493">
        <v>0.36499999999999999</v>
      </c>
      <c r="E238" s="483">
        <v>0.33999999999999997</v>
      </c>
      <c r="F238" s="627">
        <v>0.315</v>
      </c>
      <c r="G238" s="627">
        <v>0.30499999999999999</v>
      </c>
      <c r="H238" s="627">
        <v>0.29499999999999998</v>
      </c>
      <c r="I238" s="627">
        <v>0.28875000000000001</v>
      </c>
      <c r="J238" s="956"/>
      <c r="K238" s="496">
        <v>0.28499999999999998</v>
      </c>
      <c r="L238" s="492">
        <v>0.28249999999999997</v>
      </c>
      <c r="M238" s="956"/>
      <c r="N238" s="632">
        <v>0.27680000000000005</v>
      </c>
      <c r="O238" s="633">
        <v>0.27100000000000002</v>
      </c>
      <c r="P238" s="633">
        <v>0.26060000000000005</v>
      </c>
      <c r="Q238" s="633">
        <v>0.24220000000000003</v>
      </c>
      <c r="R238" s="633">
        <v>0.221</v>
      </c>
      <c r="S238" s="633">
        <v>0.2</v>
      </c>
      <c r="T238" s="633">
        <v>0.17899999999999999</v>
      </c>
      <c r="U238" s="633">
        <v>0.15260000000000001</v>
      </c>
      <c r="V238" s="633">
        <v>0.12100000000000001</v>
      </c>
      <c r="W238" s="633">
        <v>8.9400000000000007E-2</v>
      </c>
      <c r="X238" s="633">
        <v>3.6799999999999999E-2</v>
      </c>
      <c r="Y238" s="633">
        <v>0</v>
      </c>
      <c r="Z238" s="630">
        <f t="shared" si="129"/>
        <v>4.9016500000000018</v>
      </c>
      <c r="AA238" s="1125">
        <f t="shared" si="152"/>
        <v>2.7397260273972712</v>
      </c>
      <c r="AB238" s="1125">
        <f t="shared" si="153"/>
        <v>7.3529411764706065</v>
      </c>
      <c r="AC238" s="1126">
        <f t="shared" si="154"/>
        <v>7.9365079365079305</v>
      </c>
      <c r="AD238" s="1126">
        <f t="shared" si="155"/>
        <v>3.2786885245901676</v>
      </c>
      <c r="AE238" s="1126">
        <f t="shared" si="156"/>
        <v>3.3898305084745894</v>
      </c>
      <c r="AF238" s="1126">
        <f t="shared" si="157"/>
        <v>2.1645021645021467</v>
      </c>
      <c r="AG238" s="1126">
        <f t="shared" si="158"/>
        <v>1.3157894736842257</v>
      </c>
      <c r="AH238" s="1126">
        <f t="shared" si="159"/>
        <v>0.88495575221239076</v>
      </c>
      <c r="AI238" s="1126">
        <f t="shared" si="160"/>
        <v>2.0592485549132622</v>
      </c>
      <c r="AJ238" s="1126">
        <f t="shared" si="161"/>
        <v>2.1402214022140376</v>
      </c>
      <c r="AK238" s="1126">
        <f t="shared" si="162"/>
        <v>3.9907904834995955</v>
      </c>
      <c r="AL238" s="1126">
        <f t="shared" si="163"/>
        <v>7.5970272502064562</v>
      </c>
      <c r="AM238" s="1126">
        <f t="shared" si="164"/>
        <v>9.5927601809954854</v>
      </c>
      <c r="AN238" s="1126">
        <f t="shared" si="165"/>
        <v>10.499999999999998</v>
      </c>
      <c r="AO238" s="1126">
        <f t="shared" si="166"/>
        <v>11.73184357541901</v>
      </c>
      <c r="AP238" s="1126">
        <f t="shared" si="167"/>
        <v>17.300131061598933</v>
      </c>
      <c r="AQ238" s="1126">
        <f t="shared" si="168"/>
        <v>26.115702479338854</v>
      </c>
      <c r="AR238" s="1126">
        <f t="shared" si="169"/>
        <v>35.34675615212528</v>
      </c>
      <c r="AS238" s="1126">
        <f t="shared" si="170"/>
        <v>142.93478260869566</v>
      </c>
      <c r="AT238" s="1126" t="str">
        <f t="shared" si="171"/>
        <v>n/a</v>
      </c>
      <c r="AU238" s="1127">
        <f t="shared" si="150"/>
        <v>15.703800279623469</v>
      </c>
      <c r="AV238" s="1128">
        <f t="shared" si="151"/>
        <v>32.103878212743744</v>
      </c>
    </row>
    <row r="239" spans="1:48" ht="11.25" customHeight="1" x14ac:dyDescent="0.2">
      <c r="A239" s="856" t="s">
        <v>4583</v>
      </c>
      <c r="B239" s="884" t="s">
        <v>3865</v>
      </c>
      <c r="C239" s="493">
        <v>0.28999999999999998</v>
      </c>
      <c r="D239" s="493">
        <v>0.22</v>
      </c>
      <c r="E239" s="493">
        <v>0.17</v>
      </c>
      <c r="F239" s="514">
        <v>0.12</v>
      </c>
      <c r="G239" s="514">
        <v>0.06</v>
      </c>
      <c r="H239" s="1147">
        <v>0</v>
      </c>
      <c r="I239" s="1147">
        <v>0</v>
      </c>
      <c r="J239" s="1147"/>
      <c r="K239" s="1147">
        <v>0</v>
      </c>
      <c r="L239" s="540">
        <v>0</v>
      </c>
      <c r="M239" s="1147"/>
      <c r="N239" s="540">
        <v>0</v>
      </c>
      <c r="O239" s="532">
        <v>0</v>
      </c>
      <c r="P239" s="532">
        <v>0</v>
      </c>
      <c r="Q239" s="532">
        <v>0</v>
      </c>
      <c r="R239" s="532">
        <v>0</v>
      </c>
      <c r="S239" s="532">
        <v>0</v>
      </c>
      <c r="T239" s="532">
        <v>0</v>
      </c>
      <c r="U239" s="532">
        <v>0</v>
      </c>
      <c r="V239" s="532">
        <v>0</v>
      </c>
      <c r="W239" s="532">
        <v>0</v>
      </c>
      <c r="X239" s="532">
        <v>0</v>
      </c>
      <c r="Y239" s="532">
        <v>0</v>
      </c>
      <c r="Z239" s="630">
        <f t="shared" si="129"/>
        <v>0.8600000000000001</v>
      </c>
      <c r="AA239" s="1125">
        <f t="shared" si="152"/>
        <v>31.818181818181813</v>
      </c>
      <c r="AB239" s="1125">
        <f t="shared" si="153"/>
        <v>29.411764705882337</v>
      </c>
      <c r="AC239" s="1126">
        <f t="shared" si="154"/>
        <v>41.666666666666671</v>
      </c>
      <c r="AD239" s="1126">
        <f t="shared" si="155"/>
        <v>100</v>
      </c>
      <c r="AE239" s="1126" t="str">
        <f t="shared" si="156"/>
        <v>n/a</v>
      </c>
      <c r="AF239" s="1126" t="str">
        <f t="shared" si="157"/>
        <v>n/a</v>
      </c>
      <c r="AG239" s="1126" t="str">
        <f t="shared" si="158"/>
        <v>n/a</v>
      </c>
      <c r="AH239" s="1126" t="str">
        <f t="shared" si="159"/>
        <v>n/a</v>
      </c>
      <c r="AI239" s="1126" t="str">
        <f t="shared" si="160"/>
        <v>n/a</v>
      </c>
      <c r="AJ239" s="1126" t="str">
        <f t="shared" si="161"/>
        <v>n/a</v>
      </c>
      <c r="AK239" s="1126" t="str">
        <f t="shared" si="162"/>
        <v>n/a</v>
      </c>
      <c r="AL239" s="1126" t="str">
        <f t="shared" si="163"/>
        <v>n/a</v>
      </c>
      <c r="AM239" s="1126" t="str">
        <f t="shared" si="164"/>
        <v>n/a</v>
      </c>
      <c r="AN239" s="1126" t="str">
        <f t="shared" si="165"/>
        <v>n/a</v>
      </c>
      <c r="AO239" s="1126" t="str">
        <f t="shared" si="166"/>
        <v>n/a</v>
      </c>
      <c r="AP239" s="1126" t="str">
        <f t="shared" si="167"/>
        <v>n/a</v>
      </c>
      <c r="AQ239" s="1126" t="str">
        <f t="shared" si="168"/>
        <v>n/a</v>
      </c>
      <c r="AR239" s="1126" t="str">
        <f t="shared" si="169"/>
        <v>n/a</v>
      </c>
      <c r="AS239" s="1126" t="str">
        <f t="shared" si="170"/>
        <v>n/a</v>
      </c>
      <c r="AT239" s="1126" t="str">
        <f t="shared" si="171"/>
        <v>n/a</v>
      </c>
      <c r="AU239" s="1127">
        <f t="shared" si="150"/>
        <v>50.724153297682705</v>
      </c>
      <c r="AV239" s="1128">
        <f t="shared" si="151"/>
        <v>33.275620692297196</v>
      </c>
    </row>
    <row r="240" spans="1:48" ht="11.25" customHeight="1" x14ac:dyDescent="0.2">
      <c r="A240" s="886" t="s">
        <v>561</v>
      </c>
      <c r="B240" s="884" t="s">
        <v>562</v>
      </c>
      <c r="C240" s="627">
        <v>0.64</v>
      </c>
      <c r="D240" s="493">
        <v>0.57999999999999996</v>
      </c>
      <c r="E240" s="493">
        <v>0.54</v>
      </c>
      <c r="F240" s="627">
        <v>0.52</v>
      </c>
      <c r="G240" s="627">
        <v>0.5</v>
      </c>
      <c r="H240" s="627">
        <v>0.48</v>
      </c>
      <c r="I240" s="627">
        <v>0.46</v>
      </c>
      <c r="J240" s="956"/>
      <c r="K240" s="627">
        <v>0.44</v>
      </c>
      <c r="L240" s="492">
        <v>0.42</v>
      </c>
      <c r="M240" s="956"/>
      <c r="N240" s="632">
        <v>0.4</v>
      </c>
      <c r="O240" s="633">
        <v>0.38</v>
      </c>
      <c r="P240" s="633">
        <v>0.36</v>
      </c>
      <c r="Q240" s="633">
        <v>0.32</v>
      </c>
      <c r="R240" s="633">
        <v>0.28000000000000003</v>
      </c>
      <c r="S240" s="633">
        <v>0.24</v>
      </c>
      <c r="T240" s="633">
        <v>0.215</v>
      </c>
      <c r="U240" s="633">
        <v>0.19</v>
      </c>
      <c r="V240" s="633">
        <v>0.16500000000000001</v>
      </c>
      <c r="W240" s="633">
        <v>0.14380000000000001</v>
      </c>
      <c r="X240" s="633">
        <v>0.125</v>
      </c>
      <c r="Y240" s="633">
        <v>0.105</v>
      </c>
      <c r="Z240" s="630">
        <f t="shared" si="129"/>
        <v>7.5038000000000018</v>
      </c>
      <c r="AA240" s="1125">
        <f t="shared" si="152"/>
        <v>10.344827586206918</v>
      </c>
      <c r="AB240" s="1125">
        <f t="shared" si="153"/>
        <v>7.4074074074073959</v>
      </c>
      <c r="AC240" s="1126">
        <f t="shared" si="154"/>
        <v>3.8461538461538547</v>
      </c>
      <c r="AD240" s="1126">
        <f t="shared" si="155"/>
        <v>4.0000000000000036</v>
      </c>
      <c r="AE240" s="1126">
        <f t="shared" si="156"/>
        <v>4.1666666666666741</v>
      </c>
      <c r="AF240" s="1126">
        <f t="shared" si="157"/>
        <v>4.3478260869565188</v>
      </c>
      <c r="AG240" s="1126">
        <f t="shared" si="158"/>
        <v>4.5454545454545414</v>
      </c>
      <c r="AH240" s="1126">
        <f t="shared" si="159"/>
        <v>4.7619047619047672</v>
      </c>
      <c r="AI240" s="1126">
        <f t="shared" si="160"/>
        <v>4.9999999999999822</v>
      </c>
      <c r="AJ240" s="1126">
        <f t="shared" si="161"/>
        <v>5.2631578947368363</v>
      </c>
      <c r="AK240" s="1126">
        <f t="shared" si="162"/>
        <v>5.555555555555558</v>
      </c>
      <c r="AL240" s="1126">
        <f t="shared" si="163"/>
        <v>12.5</v>
      </c>
      <c r="AM240" s="1126">
        <f t="shared" si="164"/>
        <v>14.285714285714279</v>
      </c>
      <c r="AN240" s="1126">
        <f t="shared" si="165"/>
        <v>16.666666666666675</v>
      </c>
      <c r="AO240" s="1126">
        <f t="shared" si="166"/>
        <v>11.627906976744185</v>
      </c>
      <c r="AP240" s="1126">
        <f t="shared" si="167"/>
        <v>13.157894736842103</v>
      </c>
      <c r="AQ240" s="1126">
        <f t="shared" si="168"/>
        <v>15.151515151515138</v>
      </c>
      <c r="AR240" s="1126">
        <f t="shared" si="169"/>
        <v>14.742698191933234</v>
      </c>
      <c r="AS240" s="1126">
        <f t="shared" si="170"/>
        <v>15.04000000000001</v>
      </c>
      <c r="AT240" s="1126">
        <f t="shared" si="171"/>
        <v>19.047619047619047</v>
      </c>
      <c r="AU240" s="1127">
        <f t="shared" si="150"/>
        <v>9.572948470403885</v>
      </c>
      <c r="AV240" s="1128">
        <f t="shared" si="151"/>
        <v>5.1574912120039968</v>
      </c>
    </row>
    <row r="241" spans="1:48" ht="11.25" customHeight="1" x14ac:dyDescent="0.2">
      <c r="A241" s="886" t="s">
        <v>217</v>
      </c>
      <c r="B241" s="884" t="s">
        <v>218</v>
      </c>
      <c r="C241" s="627">
        <v>1.84</v>
      </c>
      <c r="D241" s="493">
        <v>1.64</v>
      </c>
      <c r="E241" s="493">
        <v>1.48</v>
      </c>
      <c r="F241" s="627">
        <v>1.4</v>
      </c>
      <c r="G241" s="627">
        <v>1.32</v>
      </c>
      <c r="H241" s="627">
        <v>1.1000000000000001</v>
      </c>
      <c r="I241" s="627">
        <v>0.92</v>
      </c>
      <c r="J241" s="956" t="s">
        <v>90</v>
      </c>
      <c r="K241" s="627">
        <v>0.8</v>
      </c>
      <c r="L241" s="492">
        <v>0.7</v>
      </c>
      <c r="M241" s="956"/>
      <c r="N241" s="632">
        <v>0.62</v>
      </c>
      <c r="O241" s="633">
        <v>0.56000000000000005</v>
      </c>
      <c r="P241" s="633">
        <v>0.52</v>
      </c>
      <c r="Q241" s="633">
        <v>0.46</v>
      </c>
      <c r="R241" s="633">
        <v>0.4</v>
      </c>
      <c r="S241" s="633">
        <v>0.35</v>
      </c>
      <c r="T241" s="633">
        <v>0.32</v>
      </c>
      <c r="U241" s="633">
        <v>0.28999999999999998</v>
      </c>
      <c r="V241" s="633">
        <v>0.27</v>
      </c>
      <c r="W241" s="633">
        <v>0.26</v>
      </c>
      <c r="X241" s="633">
        <v>0.24</v>
      </c>
      <c r="Y241" s="633">
        <v>0.21</v>
      </c>
      <c r="Z241" s="630">
        <f t="shared" si="129"/>
        <v>15.7</v>
      </c>
      <c r="AA241" s="1125">
        <f t="shared" si="152"/>
        <v>12.195121951219523</v>
      </c>
      <c r="AB241" s="1125">
        <f t="shared" si="153"/>
        <v>10.810810810810811</v>
      </c>
      <c r="AC241" s="1126">
        <f t="shared" si="154"/>
        <v>5.7142857142857162</v>
      </c>
      <c r="AD241" s="1126">
        <f t="shared" si="155"/>
        <v>6.0606060606060552</v>
      </c>
      <c r="AE241" s="1126">
        <f t="shared" si="156"/>
        <v>19.999999999999996</v>
      </c>
      <c r="AF241" s="1126">
        <f t="shared" si="157"/>
        <v>19.565217391304344</v>
      </c>
      <c r="AG241" s="1126">
        <f t="shared" si="158"/>
        <v>14.999999999999991</v>
      </c>
      <c r="AH241" s="1126">
        <f t="shared" si="159"/>
        <v>14.285714285714302</v>
      </c>
      <c r="AI241" s="1126">
        <f t="shared" si="160"/>
        <v>12.903225806451601</v>
      </c>
      <c r="AJ241" s="1126">
        <f t="shared" si="161"/>
        <v>10.714285714285698</v>
      </c>
      <c r="AK241" s="1126">
        <f t="shared" si="162"/>
        <v>7.6923076923077094</v>
      </c>
      <c r="AL241" s="1126">
        <f t="shared" si="163"/>
        <v>13.043478260869556</v>
      </c>
      <c r="AM241" s="1126">
        <f t="shared" si="164"/>
        <v>14.999999999999991</v>
      </c>
      <c r="AN241" s="1126">
        <f t="shared" si="165"/>
        <v>14.285714285714302</v>
      </c>
      <c r="AO241" s="1126">
        <f t="shared" si="166"/>
        <v>9.375</v>
      </c>
      <c r="AP241" s="1126">
        <f t="shared" si="167"/>
        <v>10.344827586206918</v>
      </c>
      <c r="AQ241" s="1126">
        <f t="shared" si="168"/>
        <v>7.4074074074073959</v>
      </c>
      <c r="AR241" s="1126">
        <f t="shared" si="169"/>
        <v>3.8461538461538547</v>
      </c>
      <c r="AS241" s="1126">
        <f t="shared" si="170"/>
        <v>8.3333333333333481</v>
      </c>
      <c r="AT241" s="1126">
        <f t="shared" si="171"/>
        <v>14.285714285714279</v>
      </c>
      <c r="AU241" s="1127">
        <f t="shared" si="150"/>
        <v>11.543160221619271</v>
      </c>
      <c r="AV241" s="1128">
        <f t="shared" si="151"/>
        <v>4.3512641649007922</v>
      </c>
    </row>
    <row r="242" spans="1:48" ht="11.25" customHeight="1" x14ac:dyDescent="0.2">
      <c r="A242" s="512" t="s">
        <v>205</v>
      </c>
      <c r="B242" s="501" t="s">
        <v>206</v>
      </c>
      <c r="C242" s="627">
        <v>2.96</v>
      </c>
      <c r="D242" s="493">
        <v>2.86</v>
      </c>
      <c r="E242" s="511">
        <v>2.76</v>
      </c>
      <c r="F242" s="627">
        <v>2.68</v>
      </c>
      <c r="G242" s="627">
        <v>2.6</v>
      </c>
      <c r="H242" s="627">
        <v>2.52</v>
      </c>
      <c r="I242" s="627">
        <v>2.46</v>
      </c>
      <c r="J242" s="956"/>
      <c r="K242" s="627">
        <v>2.42</v>
      </c>
      <c r="L242" s="492">
        <v>2.4</v>
      </c>
      <c r="M242" s="956"/>
      <c r="N242" s="632">
        <v>2.38</v>
      </c>
      <c r="O242" s="633">
        <v>2.36</v>
      </c>
      <c r="P242" s="633">
        <v>2.34</v>
      </c>
      <c r="Q242" s="633">
        <v>2.3199999999999998</v>
      </c>
      <c r="R242" s="633">
        <v>2.2999999999999998</v>
      </c>
      <c r="S242" s="633">
        <v>2.2799999999999998</v>
      </c>
      <c r="T242" s="633">
        <v>2.2599999999999998</v>
      </c>
      <c r="U242" s="633">
        <v>2.2400000000000002</v>
      </c>
      <c r="V242" s="633">
        <v>2.2200000000000002</v>
      </c>
      <c r="W242" s="633">
        <v>2.2000000000000002</v>
      </c>
      <c r="X242" s="633">
        <v>2.1800000000000002</v>
      </c>
      <c r="Y242" s="633">
        <v>2.14</v>
      </c>
      <c r="Z242" s="630">
        <f t="shared" si="129"/>
        <v>50.879999999999995</v>
      </c>
      <c r="AA242" s="1125">
        <f t="shared" si="152"/>
        <v>3.4965034965035002</v>
      </c>
      <c r="AB242" s="1125">
        <f t="shared" si="153"/>
        <v>3.6231884057970953</v>
      </c>
      <c r="AC242" s="1126">
        <f t="shared" si="154"/>
        <v>2.9850746268656581</v>
      </c>
      <c r="AD242" s="1126">
        <f t="shared" si="155"/>
        <v>3.0769230769230882</v>
      </c>
      <c r="AE242" s="1126">
        <f t="shared" si="156"/>
        <v>3.1746031746031855</v>
      </c>
      <c r="AF242" s="1126">
        <f t="shared" si="157"/>
        <v>2.4390243902439046</v>
      </c>
      <c r="AG242" s="1126">
        <f t="shared" si="158"/>
        <v>1.6528925619834656</v>
      </c>
      <c r="AH242" s="1126">
        <f t="shared" si="159"/>
        <v>0.83333333333333037</v>
      </c>
      <c r="AI242" s="1126">
        <f t="shared" si="160"/>
        <v>0.84033613445377853</v>
      </c>
      <c r="AJ242" s="1126">
        <f t="shared" si="161"/>
        <v>0.84745762711864181</v>
      </c>
      <c r="AK242" s="1126">
        <f t="shared" si="162"/>
        <v>0.85470085470085166</v>
      </c>
      <c r="AL242" s="1126">
        <f t="shared" si="163"/>
        <v>0.86206896551723755</v>
      </c>
      <c r="AM242" s="1126">
        <f t="shared" si="164"/>
        <v>0.86956521739129933</v>
      </c>
      <c r="AN242" s="1126">
        <f t="shared" si="165"/>
        <v>0.87719298245614308</v>
      </c>
      <c r="AO242" s="1126">
        <f t="shared" si="166"/>
        <v>0.88495575221239076</v>
      </c>
      <c r="AP242" s="1126">
        <f t="shared" si="167"/>
        <v>0.89285714285711748</v>
      </c>
      <c r="AQ242" s="1126">
        <f t="shared" si="168"/>
        <v>0.9009009009008917</v>
      </c>
      <c r="AR242" s="1126">
        <f t="shared" si="169"/>
        <v>0.90909090909090384</v>
      </c>
      <c r="AS242" s="1126">
        <f t="shared" si="170"/>
        <v>0.91743119266054496</v>
      </c>
      <c r="AT242" s="1126">
        <f t="shared" si="171"/>
        <v>1.8691588785046731</v>
      </c>
      <c r="AU242" s="1127">
        <f t="shared" si="150"/>
        <v>1.6403629812058853</v>
      </c>
      <c r="AV242" s="1128">
        <f t="shared" si="151"/>
        <v>1.0599470569839826</v>
      </c>
    </row>
    <row r="243" spans="1:48" ht="11.25" customHeight="1" x14ac:dyDescent="0.2">
      <c r="A243" s="494" t="s">
        <v>1139</v>
      </c>
      <c r="B243" s="884" t="s">
        <v>1140</v>
      </c>
      <c r="C243" s="627">
        <v>1.5149999999999999</v>
      </c>
      <c r="D243" s="493">
        <v>1.415</v>
      </c>
      <c r="E243" s="630">
        <v>1.3150000000000002</v>
      </c>
      <c r="F243" s="627">
        <v>1.2250000000000001</v>
      </c>
      <c r="G243" s="627">
        <v>1.165</v>
      </c>
      <c r="H243" s="627">
        <v>1.105</v>
      </c>
      <c r="I243" s="627">
        <v>1.0449999999999999</v>
      </c>
      <c r="J243" s="956"/>
      <c r="K243" s="627">
        <v>0.97</v>
      </c>
      <c r="L243" s="492">
        <v>0.66</v>
      </c>
      <c r="M243" s="956"/>
      <c r="N243" s="497">
        <v>0</v>
      </c>
      <c r="O243" s="629">
        <v>0</v>
      </c>
      <c r="P243" s="629">
        <v>0</v>
      </c>
      <c r="Q243" s="629">
        <v>0</v>
      </c>
      <c r="R243" s="629">
        <v>0</v>
      </c>
      <c r="S243" s="629">
        <v>0</v>
      </c>
      <c r="T243" s="629">
        <v>0</v>
      </c>
      <c r="U243" s="629">
        <v>0</v>
      </c>
      <c r="V243" s="629">
        <v>0</v>
      </c>
      <c r="W243" s="629">
        <v>0</v>
      </c>
      <c r="X243" s="629">
        <v>0</v>
      </c>
      <c r="Y243" s="629">
        <v>0</v>
      </c>
      <c r="Z243" s="630">
        <f t="shared" si="129"/>
        <v>10.415000000000001</v>
      </c>
      <c r="AA243" s="1125">
        <f t="shared" si="152"/>
        <v>7.0671378091872628</v>
      </c>
      <c r="AB243" s="1125">
        <f t="shared" si="153"/>
        <v>7.6045627376425839</v>
      </c>
      <c r="AC243" s="1126">
        <f t="shared" si="154"/>
        <v>7.3469387755102034</v>
      </c>
      <c r="AD243" s="1126">
        <f t="shared" si="155"/>
        <v>5.1502145922746934</v>
      </c>
      <c r="AE243" s="1126">
        <f t="shared" si="156"/>
        <v>5.4298642533936681</v>
      </c>
      <c r="AF243" s="1126">
        <f t="shared" si="157"/>
        <v>5.741626794258381</v>
      </c>
      <c r="AG243" s="1126">
        <f t="shared" si="158"/>
        <v>7.7319587628865927</v>
      </c>
      <c r="AH243" s="1126">
        <f t="shared" si="159"/>
        <v>46.969696969696948</v>
      </c>
      <c r="AI243" s="1126" t="str">
        <f t="shared" si="160"/>
        <v>n/a</v>
      </c>
      <c r="AJ243" s="1126" t="str">
        <f t="shared" si="161"/>
        <v>n/a</v>
      </c>
      <c r="AK243" s="1126" t="str">
        <f t="shared" si="162"/>
        <v>n/a</v>
      </c>
      <c r="AL243" s="1126" t="str">
        <f t="shared" si="163"/>
        <v>n/a</v>
      </c>
      <c r="AM243" s="1126" t="str">
        <f t="shared" si="164"/>
        <v>n/a</v>
      </c>
      <c r="AN243" s="1126" t="str">
        <f t="shared" si="165"/>
        <v>n/a</v>
      </c>
      <c r="AO243" s="1126" t="str">
        <f t="shared" si="166"/>
        <v>n/a</v>
      </c>
      <c r="AP243" s="1126" t="str">
        <f t="shared" si="167"/>
        <v>n/a</v>
      </c>
      <c r="AQ243" s="1126" t="str">
        <f t="shared" si="168"/>
        <v>n/a</v>
      </c>
      <c r="AR243" s="1126" t="str">
        <f t="shared" si="169"/>
        <v>n/a</v>
      </c>
      <c r="AS243" s="1126" t="str">
        <f t="shared" si="170"/>
        <v>n/a</v>
      </c>
      <c r="AT243" s="1126" t="str">
        <f t="shared" si="171"/>
        <v>n/a</v>
      </c>
      <c r="AU243" s="1127">
        <f t="shared" si="150"/>
        <v>11.630250086856291</v>
      </c>
      <c r="AV243" s="1128">
        <f t="shared" si="151"/>
        <v>14.315623922787299</v>
      </c>
    </row>
    <row r="244" spans="1:48" ht="11.25" customHeight="1" x14ac:dyDescent="0.2">
      <c r="A244" s="583" t="s">
        <v>4468</v>
      </c>
      <c r="B244" s="884" t="s">
        <v>4465</v>
      </c>
      <c r="C244" s="627">
        <v>0.62</v>
      </c>
      <c r="D244" s="493">
        <v>0.47</v>
      </c>
      <c r="E244" s="630">
        <v>0.44</v>
      </c>
      <c r="F244" s="627">
        <v>0.41000000000000003</v>
      </c>
      <c r="G244" s="627">
        <v>0.26250000000000001</v>
      </c>
      <c r="H244" s="547">
        <v>0.21</v>
      </c>
      <c r="I244" s="547">
        <v>0.21</v>
      </c>
      <c r="J244" s="867"/>
      <c r="K244" s="533">
        <v>0.21</v>
      </c>
      <c r="L244" s="497">
        <v>0.21</v>
      </c>
      <c r="M244" s="867"/>
      <c r="N244" s="497">
        <v>0.21</v>
      </c>
      <c r="O244" s="582">
        <v>0.21</v>
      </c>
      <c r="P244" s="629">
        <v>0.21</v>
      </c>
      <c r="Q244" s="633">
        <v>0.21</v>
      </c>
      <c r="R244" s="633">
        <v>0.18</v>
      </c>
      <c r="S244" s="633">
        <v>0.14000000000000001</v>
      </c>
      <c r="T244" s="629">
        <v>0</v>
      </c>
      <c r="U244" s="629">
        <v>0</v>
      </c>
      <c r="V244" s="629">
        <v>0</v>
      </c>
      <c r="W244" s="629">
        <v>0</v>
      </c>
      <c r="X244" s="629">
        <v>0</v>
      </c>
      <c r="Y244" s="629">
        <v>0</v>
      </c>
      <c r="Z244" s="630">
        <f t="shared" si="129"/>
        <v>4.2024999999999997</v>
      </c>
      <c r="AA244" s="1125">
        <f t="shared" si="152"/>
        <v>31.914893617021288</v>
      </c>
      <c r="AB244" s="1125"/>
      <c r="AC244" s="1126"/>
      <c r="AD244" s="1126"/>
      <c r="AE244" s="1126"/>
      <c r="AF244" s="1126"/>
      <c r="AG244" s="1126"/>
      <c r="AH244" s="1126"/>
      <c r="AI244" s="1126"/>
      <c r="AJ244" s="1126"/>
      <c r="AK244" s="1126"/>
      <c r="AL244" s="1126"/>
      <c r="AM244" s="1126"/>
      <c r="AN244" s="1126"/>
      <c r="AO244" s="1126"/>
      <c r="AP244" s="1126"/>
      <c r="AQ244" s="1126"/>
      <c r="AR244" s="1126"/>
      <c r="AS244" s="1126"/>
      <c r="AT244" s="1126"/>
      <c r="AU244" s="1127">
        <f t="shared" si="150"/>
        <v>31.914893617021288</v>
      </c>
      <c r="AV244" s="1128" t="e">
        <f t="shared" si="151"/>
        <v>#DIV/0!</v>
      </c>
    </row>
    <row r="245" spans="1:48" ht="11.25" customHeight="1" x14ac:dyDescent="0.2">
      <c r="A245" s="886" t="s">
        <v>213</v>
      </c>
      <c r="B245" s="884" t="s">
        <v>214</v>
      </c>
      <c r="C245" s="627">
        <v>1</v>
      </c>
      <c r="D245" s="493">
        <v>0.94</v>
      </c>
      <c r="E245" s="1172">
        <v>0.88</v>
      </c>
      <c r="F245" s="627">
        <v>0.82</v>
      </c>
      <c r="G245" s="496">
        <v>0.8</v>
      </c>
      <c r="H245" s="627">
        <v>0.77</v>
      </c>
      <c r="I245" s="496">
        <v>0.76</v>
      </c>
      <c r="J245" s="956"/>
      <c r="K245" s="627">
        <v>0.73</v>
      </c>
      <c r="L245" s="631">
        <v>0.72</v>
      </c>
      <c r="M245" s="956"/>
      <c r="N245" s="632">
        <v>0.69</v>
      </c>
      <c r="O245" s="633">
        <v>0.68</v>
      </c>
      <c r="P245" s="633">
        <v>0.67</v>
      </c>
      <c r="Q245" s="633">
        <v>0.64</v>
      </c>
      <c r="R245" s="633">
        <v>0.6</v>
      </c>
      <c r="S245" s="633">
        <v>0.5</v>
      </c>
      <c r="T245" s="633">
        <v>0.41499999999999998</v>
      </c>
      <c r="U245" s="633">
        <v>0.375</v>
      </c>
      <c r="V245" s="633">
        <v>0.32</v>
      </c>
      <c r="W245" s="633">
        <v>0.27500000000000002</v>
      </c>
      <c r="X245" s="633">
        <v>0.23</v>
      </c>
      <c r="Y245" s="633">
        <v>0.19</v>
      </c>
      <c r="Z245" s="630">
        <f t="shared" si="129"/>
        <v>13.004999999999999</v>
      </c>
      <c r="AA245" s="1125">
        <f t="shared" si="152"/>
        <v>6.3829787234042534</v>
      </c>
      <c r="AB245" s="1125">
        <f t="shared" ref="AB245:AB276" si="172">IF(ISERROR((D245/E245-1)*100),"n/a",(D245/E245-1)*100)</f>
        <v>6.8181818181818121</v>
      </c>
      <c r="AC245" s="1126">
        <f t="shared" ref="AC245:AC276" si="173">IF(ISERROR((E245/F245-1)*100),"n/a",(E245/F245-1)*100)</f>
        <v>7.3170731707317138</v>
      </c>
      <c r="AD245" s="1126">
        <f t="shared" ref="AD245:AD276" si="174">IF(ISERROR((F245/G245-1)*100),"n/a",(F245/G245-1)*100)</f>
        <v>2.4999999999999911</v>
      </c>
      <c r="AE245" s="1126">
        <f t="shared" ref="AE245:AE276" si="175">IF(ISERROR((G245/H245-1)*100),"n/a",(G245/H245-1)*100)</f>
        <v>3.8961038961039085</v>
      </c>
      <c r="AF245" s="1126">
        <f t="shared" ref="AF245:AF276" si="176">IF(ISERROR((H245/I245-1)*100),"n/a",(H245/I245-1)*100)</f>
        <v>1.3157894736842035</v>
      </c>
      <c r="AG245" s="1126">
        <f t="shared" ref="AG245:AG276" si="177">IF(ISERROR((I245/K245-1)*100),"n/a",(I245/K245-1)*100)</f>
        <v>4.1095890410958846</v>
      </c>
      <c r="AH245" s="1126">
        <f t="shared" ref="AH245:AH276" si="178">IF(ISERROR((K245/L245-1)*100),"n/a",(K245/L245-1)*100)</f>
        <v>1.388888888888884</v>
      </c>
      <c r="AI245" s="1126">
        <f t="shared" ref="AI245:AI276" si="179">IF(ISERROR((L245/N245-1)*100),"n/a",(L245/N245-1)*100)</f>
        <v>4.3478260869565188</v>
      </c>
      <c r="AJ245" s="1126">
        <f t="shared" ref="AJ245:AJ276" si="180">IF(ISERROR((N245/O245-1)*100),"n/a",(N245/O245-1)*100)</f>
        <v>1.4705882352941124</v>
      </c>
      <c r="AK245" s="1126">
        <f t="shared" ref="AK245:AK276" si="181">IF(ISERROR((O245/P245-1)*100),"n/a",(O245/P245-1)*100)</f>
        <v>1.4925373134328401</v>
      </c>
      <c r="AL245" s="1126">
        <f t="shared" ref="AL245:AL276" si="182">IF(ISERROR((P245/Q245-1)*100),"n/a",(P245/Q245-1)*100)</f>
        <v>4.6875</v>
      </c>
      <c r="AM245" s="1126">
        <f t="shared" ref="AM245:AM276" si="183">IF(ISERROR((Q245/R245-1)*100),"n/a",(Q245/R245-1)*100)</f>
        <v>6.6666666666666652</v>
      </c>
      <c r="AN245" s="1126">
        <f t="shared" ref="AN245:AN276" si="184">IF(ISERROR((R245/S245-1)*100),"n/a",(R245/S245-1)*100)</f>
        <v>19.999999999999996</v>
      </c>
      <c r="AO245" s="1126">
        <f t="shared" ref="AO245:AO276" si="185">IF(ISERROR((S245/T245-1)*100),"n/a",(S245/T245-1)*100)</f>
        <v>20.481927710843383</v>
      </c>
      <c r="AP245" s="1126">
        <f t="shared" ref="AP245:AP276" si="186">IF(ISERROR((T245/U245-1)*100),"n/a",(T245/U245-1)*100)</f>
        <v>10.666666666666668</v>
      </c>
      <c r="AQ245" s="1126">
        <f t="shared" ref="AQ245:AQ276" si="187">IF(ISERROR((U245/V245-1)*100),"n/a",(U245/V245-1)*100)</f>
        <v>17.1875</v>
      </c>
      <c r="AR245" s="1126">
        <f t="shared" ref="AR245:AR276" si="188">IF(ISERROR((V245/W245-1)*100),"n/a",(V245/W245-1)*100)</f>
        <v>16.36363636363636</v>
      </c>
      <c r="AS245" s="1126">
        <f t="shared" ref="AS245:AS276" si="189">IF(ISERROR((W245/X245-1)*100),"n/a",(W245/X245-1)*100)</f>
        <v>19.565217391304344</v>
      </c>
      <c r="AT245" s="1126">
        <f t="shared" ref="AT245:AT276" si="190">IF(ISERROR((X245/Y245-1)*100),"n/a",(X245/Y245-1)*100)</f>
        <v>21.052631578947366</v>
      </c>
      <c r="AU245" s="1127">
        <f t="shared" si="150"/>
        <v>8.8855651512919458</v>
      </c>
      <c r="AV245" s="1128">
        <f t="shared" si="151"/>
        <v>7.3121052869251395</v>
      </c>
    </row>
    <row r="246" spans="1:48" ht="11.25" customHeight="1" x14ac:dyDescent="0.2">
      <c r="A246" s="634" t="s">
        <v>1131</v>
      </c>
      <c r="B246" s="501" t="s">
        <v>1132</v>
      </c>
      <c r="C246" s="627">
        <v>2.91</v>
      </c>
      <c r="D246" s="493">
        <v>2.64</v>
      </c>
      <c r="E246" s="493">
        <v>2.52</v>
      </c>
      <c r="F246" s="507">
        <v>2.44</v>
      </c>
      <c r="G246" s="507">
        <v>2.34</v>
      </c>
      <c r="H246" s="507">
        <v>2.2200000000000002</v>
      </c>
      <c r="I246" s="507">
        <v>2.14</v>
      </c>
      <c r="J246" s="1053"/>
      <c r="K246" s="520">
        <v>2.1</v>
      </c>
      <c r="L246" s="1093">
        <v>2.08</v>
      </c>
      <c r="M246" s="1130"/>
      <c r="N246" s="523">
        <v>2.08</v>
      </c>
      <c r="O246" s="510">
        <v>2.08</v>
      </c>
      <c r="P246" s="509">
        <v>2.08</v>
      </c>
      <c r="Q246" s="509">
        <v>2</v>
      </c>
      <c r="R246" s="509">
        <v>1.96</v>
      </c>
      <c r="S246" s="509">
        <v>1.94</v>
      </c>
      <c r="T246" s="509">
        <v>1.92</v>
      </c>
      <c r="U246" s="509">
        <v>1.9</v>
      </c>
      <c r="V246" s="509">
        <v>1.88</v>
      </c>
      <c r="W246" s="509">
        <v>1.8</v>
      </c>
      <c r="X246" s="509">
        <v>1.58</v>
      </c>
      <c r="Y246" s="509">
        <v>1.48</v>
      </c>
      <c r="Z246" s="630">
        <f t="shared" si="129"/>
        <v>44.089999999999989</v>
      </c>
      <c r="AA246" s="1125">
        <f t="shared" si="152"/>
        <v>10.22727272727273</v>
      </c>
      <c r="AB246" s="1125">
        <f t="shared" si="172"/>
        <v>4.7619047619047672</v>
      </c>
      <c r="AC246" s="1126">
        <f t="shared" si="173"/>
        <v>3.2786885245901676</v>
      </c>
      <c r="AD246" s="1126">
        <f t="shared" si="174"/>
        <v>4.2735042735042805</v>
      </c>
      <c r="AE246" s="1126">
        <f t="shared" si="175"/>
        <v>5.4054054054053946</v>
      </c>
      <c r="AF246" s="1126">
        <f t="shared" si="176"/>
        <v>3.7383177570093462</v>
      </c>
      <c r="AG246" s="1126">
        <f t="shared" si="177"/>
        <v>1.904761904761898</v>
      </c>
      <c r="AH246" s="1126">
        <f t="shared" si="178"/>
        <v>0.96153846153845812</v>
      </c>
      <c r="AI246" s="1126">
        <f t="shared" si="179"/>
        <v>0</v>
      </c>
      <c r="AJ246" s="1126">
        <f t="shared" si="180"/>
        <v>0</v>
      </c>
      <c r="AK246" s="1126">
        <f t="shared" si="181"/>
        <v>0</v>
      </c>
      <c r="AL246" s="1126">
        <f t="shared" si="182"/>
        <v>4.0000000000000036</v>
      </c>
      <c r="AM246" s="1126">
        <f t="shared" si="183"/>
        <v>2.0408163265306145</v>
      </c>
      <c r="AN246" s="1126">
        <f t="shared" si="184"/>
        <v>1.0309278350515427</v>
      </c>
      <c r="AO246" s="1126">
        <f t="shared" si="185"/>
        <v>1.0416666666666741</v>
      </c>
      <c r="AP246" s="1126">
        <f t="shared" si="186"/>
        <v>1.0526315789473717</v>
      </c>
      <c r="AQ246" s="1126">
        <f t="shared" si="187"/>
        <v>1.0638297872340496</v>
      </c>
      <c r="AR246" s="1126">
        <f t="shared" si="188"/>
        <v>4.4444444444444287</v>
      </c>
      <c r="AS246" s="1126">
        <f t="shared" si="189"/>
        <v>13.924050632911399</v>
      </c>
      <c r="AT246" s="1126">
        <f t="shared" si="190"/>
        <v>6.7567567567567544</v>
      </c>
      <c r="AU246" s="1127">
        <f t="shared" si="150"/>
        <v>3.4953258922264943</v>
      </c>
      <c r="AV246" s="1128">
        <f t="shared" si="151"/>
        <v>3.5800921440215561</v>
      </c>
    </row>
    <row r="247" spans="1:48" ht="11.25" customHeight="1" x14ac:dyDescent="0.2">
      <c r="A247" s="886" t="s">
        <v>4007</v>
      </c>
      <c r="B247" s="884" t="s">
        <v>4006</v>
      </c>
      <c r="C247" s="627">
        <v>1.0900000000000001</v>
      </c>
      <c r="D247" s="493">
        <v>1.04</v>
      </c>
      <c r="E247" s="493">
        <v>0.97</v>
      </c>
      <c r="F247" s="627">
        <v>0.93</v>
      </c>
      <c r="G247" s="627">
        <v>0.85</v>
      </c>
      <c r="H247" s="627">
        <v>0.75</v>
      </c>
      <c r="I247" s="627">
        <v>0.18</v>
      </c>
      <c r="J247" s="956"/>
      <c r="K247" s="526">
        <v>0</v>
      </c>
      <c r="L247" s="527">
        <v>0</v>
      </c>
      <c r="M247" s="1129"/>
      <c r="N247" s="497">
        <v>0</v>
      </c>
      <c r="O247" s="629">
        <v>0</v>
      </c>
      <c r="P247" s="629">
        <v>0</v>
      </c>
      <c r="Q247" s="629">
        <v>0</v>
      </c>
      <c r="R247" s="629">
        <v>0</v>
      </c>
      <c r="S247" s="629">
        <v>0</v>
      </c>
      <c r="T247" s="629">
        <v>0</v>
      </c>
      <c r="U247" s="629">
        <v>0</v>
      </c>
      <c r="V247" s="629">
        <v>0</v>
      </c>
      <c r="W247" s="629">
        <v>0</v>
      </c>
      <c r="X247" s="629">
        <v>0</v>
      </c>
      <c r="Y247" s="629">
        <v>0</v>
      </c>
      <c r="Z247" s="630">
        <f t="shared" si="129"/>
        <v>5.8099999999999987</v>
      </c>
      <c r="AA247" s="1125">
        <f t="shared" si="152"/>
        <v>4.8076923076923128</v>
      </c>
      <c r="AB247" s="1125">
        <f t="shared" si="172"/>
        <v>7.2164948453608213</v>
      </c>
      <c r="AC247" s="1126">
        <f t="shared" si="173"/>
        <v>4.3010752688172005</v>
      </c>
      <c r="AD247" s="1126">
        <f t="shared" si="174"/>
        <v>9.4117647058823639</v>
      </c>
      <c r="AE247" s="1126">
        <f t="shared" si="175"/>
        <v>13.33333333333333</v>
      </c>
      <c r="AF247" s="1126">
        <f t="shared" si="176"/>
        <v>316.66666666666669</v>
      </c>
      <c r="AG247" s="1126" t="str">
        <f t="shared" si="177"/>
        <v>n/a</v>
      </c>
      <c r="AH247" s="1126" t="str">
        <f t="shared" si="178"/>
        <v>n/a</v>
      </c>
      <c r="AI247" s="1126" t="str">
        <f t="shared" si="179"/>
        <v>n/a</v>
      </c>
      <c r="AJ247" s="1126" t="str">
        <f t="shared" si="180"/>
        <v>n/a</v>
      </c>
      <c r="AK247" s="1126" t="str">
        <f t="shared" si="181"/>
        <v>n/a</v>
      </c>
      <c r="AL247" s="1126" t="str">
        <f t="shared" si="182"/>
        <v>n/a</v>
      </c>
      <c r="AM247" s="1126" t="str">
        <f t="shared" si="183"/>
        <v>n/a</v>
      </c>
      <c r="AN247" s="1126" t="str">
        <f t="shared" si="184"/>
        <v>n/a</v>
      </c>
      <c r="AO247" s="1126" t="str">
        <f t="shared" si="185"/>
        <v>n/a</v>
      </c>
      <c r="AP247" s="1126" t="str">
        <f t="shared" si="186"/>
        <v>n/a</v>
      </c>
      <c r="AQ247" s="1126" t="str">
        <f t="shared" si="187"/>
        <v>n/a</v>
      </c>
      <c r="AR247" s="1126" t="str">
        <f t="shared" si="188"/>
        <v>n/a</v>
      </c>
      <c r="AS247" s="1126" t="str">
        <f t="shared" si="189"/>
        <v>n/a</v>
      </c>
      <c r="AT247" s="1126" t="str">
        <f t="shared" si="190"/>
        <v>n/a</v>
      </c>
      <c r="AU247" s="1127">
        <f t="shared" si="150"/>
        <v>59.289504521292116</v>
      </c>
      <c r="AV247" s="1128">
        <f t="shared" si="151"/>
        <v>126.13195926790256</v>
      </c>
    </row>
    <row r="248" spans="1:48" ht="11.25" customHeight="1" x14ac:dyDescent="0.2">
      <c r="A248" s="886" t="s">
        <v>552</v>
      </c>
      <c r="B248" s="884" t="s">
        <v>553</v>
      </c>
      <c r="C248" s="627">
        <v>2.4500000000000002</v>
      </c>
      <c r="D248" s="493">
        <v>2.42</v>
      </c>
      <c r="E248" s="493">
        <v>2.17</v>
      </c>
      <c r="F248" s="627">
        <v>1.92</v>
      </c>
      <c r="G248" s="627">
        <v>1.67</v>
      </c>
      <c r="H248" s="627">
        <v>1.42</v>
      </c>
      <c r="I248" s="627">
        <v>1.35</v>
      </c>
      <c r="J248" s="956"/>
      <c r="K248" s="524">
        <v>1.3</v>
      </c>
      <c r="L248" s="525">
        <v>1.28</v>
      </c>
      <c r="M248" s="1129"/>
      <c r="N248" s="632">
        <v>1.26</v>
      </c>
      <c r="O248" s="633">
        <v>1.24</v>
      </c>
      <c r="P248" s="633">
        <v>1.22</v>
      </c>
      <c r="Q248" s="633">
        <v>1.1599999999999999</v>
      </c>
      <c r="R248" s="633">
        <v>1.08</v>
      </c>
      <c r="S248" s="633">
        <v>1</v>
      </c>
      <c r="T248" s="633">
        <v>0.8</v>
      </c>
      <c r="U248" s="629">
        <v>0</v>
      </c>
      <c r="V248" s="629">
        <v>0</v>
      </c>
      <c r="W248" s="629">
        <v>0</v>
      </c>
      <c r="X248" s="633">
        <v>1.1100000000000001</v>
      </c>
      <c r="Y248" s="633">
        <v>1.07</v>
      </c>
      <c r="Z248" s="630">
        <f t="shared" si="129"/>
        <v>25.919999999999998</v>
      </c>
      <c r="AA248" s="1125">
        <f t="shared" si="152"/>
        <v>1.2396694214876103</v>
      </c>
      <c r="AB248" s="1125">
        <f t="shared" si="172"/>
        <v>11.520737327188947</v>
      </c>
      <c r="AC248" s="1126">
        <f t="shared" si="173"/>
        <v>13.020833333333325</v>
      </c>
      <c r="AD248" s="1126">
        <f t="shared" si="174"/>
        <v>14.970059880239518</v>
      </c>
      <c r="AE248" s="1126">
        <f t="shared" si="175"/>
        <v>17.6056338028169</v>
      </c>
      <c r="AF248" s="1126">
        <f t="shared" si="176"/>
        <v>5.1851851851851816</v>
      </c>
      <c r="AG248" s="1126">
        <f t="shared" si="177"/>
        <v>3.8461538461538547</v>
      </c>
      <c r="AH248" s="1126">
        <f t="shared" si="178"/>
        <v>1.5625</v>
      </c>
      <c r="AI248" s="1126">
        <f t="shared" si="179"/>
        <v>1.5873015873015817</v>
      </c>
      <c r="AJ248" s="1126">
        <f t="shared" si="180"/>
        <v>1.6129032258064502</v>
      </c>
      <c r="AK248" s="1126">
        <f t="shared" si="181"/>
        <v>1.6393442622950838</v>
      </c>
      <c r="AL248" s="1126">
        <f t="shared" si="182"/>
        <v>5.1724137931034475</v>
      </c>
      <c r="AM248" s="1126">
        <f t="shared" si="183"/>
        <v>7.4074074074073959</v>
      </c>
      <c r="AN248" s="1126">
        <f t="shared" si="184"/>
        <v>8.0000000000000071</v>
      </c>
      <c r="AO248" s="1126">
        <f t="shared" si="185"/>
        <v>25</v>
      </c>
      <c r="AP248" s="1126" t="str">
        <f t="shared" si="186"/>
        <v>n/a</v>
      </c>
      <c r="AQ248" s="1126" t="str">
        <f t="shared" si="187"/>
        <v>n/a</v>
      </c>
      <c r="AR248" s="1126" t="str">
        <f t="shared" si="188"/>
        <v>n/a</v>
      </c>
      <c r="AS248" s="1126">
        <f t="shared" si="189"/>
        <v>-100</v>
      </c>
      <c r="AT248" s="1126">
        <f t="shared" si="190"/>
        <v>3.7383177570093462</v>
      </c>
      <c r="AU248" s="1127">
        <f t="shared" si="150"/>
        <v>1.359321225254627</v>
      </c>
      <c r="AV248" s="1128">
        <f t="shared" si="151"/>
        <v>26.97566372570444</v>
      </c>
    </row>
    <row r="249" spans="1:48" ht="11.25" customHeight="1" x14ac:dyDescent="0.2">
      <c r="A249" s="494" t="s">
        <v>1155</v>
      </c>
      <c r="B249" s="884" t="s">
        <v>1156</v>
      </c>
      <c r="C249" s="627">
        <v>1.77</v>
      </c>
      <c r="D249" s="493">
        <v>1.57</v>
      </c>
      <c r="E249" s="493">
        <v>1.4</v>
      </c>
      <c r="F249" s="627">
        <v>1.24</v>
      </c>
      <c r="G249" s="627">
        <v>1.02</v>
      </c>
      <c r="H249" s="627">
        <v>0.84</v>
      </c>
      <c r="I249" s="627">
        <v>0.74</v>
      </c>
      <c r="J249" s="956"/>
      <c r="K249" s="627">
        <v>0.72</v>
      </c>
      <c r="L249" s="492">
        <v>0.52500000000000002</v>
      </c>
      <c r="M249" s="956"/>
      <c r="N249" s="632">
        <v>0.375</v>
      </c>
      <c r="O249" s="629">
        <v>0.27500000000000002</v>
      </c>
      <c r="P249" s="629">
        <v>0.27500000000000002</v>
      </c>
      <c r="Q249" s="633">
        <v>0.27500000000000002</v>
      </c>
      <c r="R249" s="633">
        <v>0.25</v>
      </c>
      <c r="S249" s="629">
        <v>0.2</v>
      </c>
      <c r="T249" s="633">
        <v>0.35</v>
      </c>
      <c r="U249" s="633">
        <v>0.1</v>
      </c>
      <c r="V249" s="629">
        <v>7.4999999999999997E-2</v>
      </c>
      <c r="W249" s="629">
        <v>0.1</v>
      </c>
      <c r="X249" s="629">
        <v>0.1</v>
      </c>
      <c r="Y249" s="633">
        <v>9.2499999999999999E-2</v>
      </c>
      <c r="Z249" s="630">
        <f t="shared" si="129"/>
        <v>12.292499999999999</v>
      </c>
      <c r="AA249" s="1125">
        <f t="shared" si="152"/>
        <v>12.738853503184711</v>
      </c>
      <c r="AB249" s="1125">
        <f t="shared" si="172"/>
        <v>12.142857142857144</v>
      </c>
      <c r="AC249" s="1126">
        <f t="shared" si="173"/>
        <v>12.903225806451601</v>
      </c>
      <c r="AD249" s="1126">
        <f t="shared" si="174"/>
        <v>21.568627450980383</v>
      </c>
      <c r="AE249" s="1126">
        <f t="shared" si="175"/>
        <v>21.428571428571441</v>
      </c>
      <c r="AF249" s="1126">
        <f t="shared" si="176"/>
        <v>13.513513513513509</v>
      </c>
      <c r="AG249" s="1126">
        <f t="shared" si="177"/>
        <v>2.7777777777777901</v>
      </c>
      <c r="AH249" s="1126">
        <f t="shared" si="178"/>
        <v>37.142857142857125</v>
      </c>
      <c r="AI249" s="1126">
        <f t="shared" si="179"/>
        <v>40.000000000000014</v>
      </c>
      <c r="AJ249" s="1126">
        <f t="shared" si="180"/>
        <v>36.363636363636353</v>
      </c>
      <c r="AK249" s="1126">
        <f t="shared" si="181"/>
        <v>0</v>
      </c>
      <c r="AL249" s="1126">
        <f t="shared" si="182"/>
        <v>0</v>
      </c>
      <c r="AM249" s="1126">
        <f t="shared" si="183"/>
        <v>10.000000000000009</v>
      </c>
      <c r="AN249" s="1126">
        <f t="shared" si="184"/>
        <v>25</v>
      </c>
      <c r="AO249" s="1126">
        <f t="shared" si="185"/>
        <v>-42.857142857142847</v>
      </c>
      <c r="AP249" s="1126">
        <f t="shared" si="186"/>
        <v>249.99999999999994</v>
      </c>
      <c r="AQ249" s="1126">
        <f t="shared" si="187"/>
        <v>33.33333333333335</v>
      </c>
      <c r="AR249" s="1126">
        <f t="shared" si="188"/>
        <v>-25.000000000000011</v>
      </c>
      <c r="AS249" s="1126">
        <f t="shared" si="189"/>
        <v>0</v>
      </c>
      <c r="AT249" s="1126">
        <f t="shared" si="190"/>
        <v>8.1081081081081141</v>
      </c>
      <c r="AU249" s="1127">
        <f t="shared" si="150"/>
        <v>23.458210935706433</v>
      </c>
      <c r="AV249" s="1128">
        <f t="shared" si="151"/>
        <v>57.009085594985756</v>
      </c>
    </row>
    <row r="250" spans="1:48" ht="11.25" customHeight="1" x14ac:dyDescent="0.2">
      <c r="A250" s="886" t="s">
        <v>566</v>
      </c>
      <c r="B250" s="884" t="s">
        <v>567</v>
      </c>
      <c r="C250" s="627">
        <v>1.1937500000000001</v>
      </c>
      <c r="D250" s="493">
        <v>1.069</v>
      </c>
      <c r="E250" s="493">
        <v>0.94374999999999998</v>
      </c>
      <c r="F250" s="484">
        <v>0.82499999999999996</v>
      </c>
      <c r="G250" s="484">
        <v>0.72499999999999998</v>
      </c>
      <c r="H250" s="484">
        <v>0.61250000000000004</v>
      </c>
      <c r="I250" s="484">
        <v>0.484375</v>
      </c>
      <c r="J250" s="1032">
        <v>0</v>
      </c>
      <c r="K250" s="1045">
        <v>0.421875</v>
      </c>
      <c r="L250" s="1033">
        <v>0.35625000000000001</v>
      </c>
      <c r="M250" s="1131">
        <v>0</v>
      </c>
      <c r="N250" s="499">
        <v>0.3</v>
      </c>
      <c r="O250" s="489">
        <v>0.25</v>
      </c>
      <c r="P250" s="489">
        <v>0.1875</v>
      </c>
      <c r="Q250" s="489">
        <v>0.13125000000000001</v>
      </c>
      <c r="R250" s="489">
        <v>6.25E-2</v>
      </c>
      <c r="S250" s="489">
        <v>2.1874999999999999E-2</v>
      </c>
      <c r="T250" s="488">
        <v>9.3749999999999997E-3</v>
      </c>
      <c r="U250" s="489">
        <v>0.49</v>
      </c>
      <c r="V250" s="489">
        <v>0.46750000000000003</v>
      </c>
      <c r="W250" s="489">
        <v>0.4375</v>
      </c>
      <c r="X250" s="489">
        <v>0.40562500000000001</v>
      </c>
      <c r="Y250" s="489">
        <v>0.3795</v>
      </c>
      <c r="Z250" s="630">
        <f t="shared" si="129"/>
        <v>9.7741249999999997</v>
      </c>
      <c r="AA250" s="1125">
        <f t="shared" si="152"/>
        <v>11.669784845650156</v>
      </c>
      <c r="AB250" s="1125">
        <f t="shared" si="172"/>
        <v>13.271523178807954</v>
      </c>
      <c r="AC250" s="1126">
        <f t="shared" si="173"/>
        <v>14.393939393939403</v>
      </c>
      <c r="AD250" s="1126">
        <f t="shared" si="174"/>
        <v>13.793103448275868</v>
      </c>
      <c r="AE250" s="1126">
        <f t="shared" si="175"/>
        <v>18.367346938775508</v>
      </c>
      <c r="AF250" s="1126">
        <f t="shared" si="176"/>
        <v>26.451612903225818</v>
      </c>
      <c r="AG250" s="1126">
        <f t="shared" si="177"/>
        <v>14.814814814814813</v>
      </c>
      <c r="AH250" s="1126">
        <f t="shared" si="178"/>
        <v>18.421052631578938</v>
      </c>
      <c r="AI250" s="1126">
        <f t="shared" si="179"/>
        <v>18.75</v>
      </c>
      <c r="AJ250" s="1126">
        <f t="shared" si="180"/>
        <v>19.999999999999996</v>
      </c>
      <c r="AK250" s="1126">
        <f t="shared" si="181"/>
        <v>33.333333333333329</v>
      </c>
      <c r="AL250" s="1126">
        <f t="shared" si="182"/>
        <v>42.857142857142861</v>
      </c>
      <c r="AM250" s="1126">
        <f t="shared" si="183"/>
        <v>110.00000000000001</v>
      </c>
      <c r="AN250" s="1126">
        <f t="shared" si="184"/>
        <v>185.71428571428572</v>
      </c>
      <c r="AO250" s="1126">
        <f t="shared" si="185"/>
        <v>133.33333333333334</v>
      </c>
      <c r="AP250" s="1126">
        <f t="shared" si="186"/>
        <v>-98.08673469387756</v>
      </c>
      <c r="AQ250" s="1126">
        <f t="shared" si="187"/>
        <v>4.8128342245989275</v>
      </c>
      <c r="AR250" s="1126">
        <f t="shared" si="188"/>
        <v>6.8571428571428727</v>
      </c>
      <c r="AS250" s="1126">
        <f t="shared" si="189"/>
        <v>7.8582434514637978</v>
      </c>
      <c r="AT250" s="1126">
        <f t="shared" si="190"/>
        <v>6.8840579710145011</v>
      </c>
      <c r="AU250" s="1127">
        <f t="shared" si="150"/>
        <v>30.174840860175312</v>
      </c>
      <c r="AV250" s="1128">
        <f t="shared" si="151"/>
        <v>57.106783036912553</v>
      </c>
    </row>
    <row r="251" spans="1:48" ht="11.25" customHeight="1" x14ac:dyDescent="0.2">
      <c r="A251" s="512" t="s">
        <v>1143</v>
      </c>
      <c r="B251" s="501" t="s">
        <v>1144</v>
      </c>
      <c r="C251" s="627">
        <v>1.1599999999999999</v>
      </c>
      <c r="D251" s="493">
        <v>1.1200000000000001</v>
      </c>
      <c r="E251" s="511">
        <v>1.08</v>
      </c>
      <c r="F251" s="627">
        <v>1.04</v>
      </c>
      <c r="G251" s="627">
        <v>0.96</v>
      </c>
      <c r="H251" s="627">
        <v>0.88</v>
      </c>
      <c r="I251" s="627">
        <v>0.8</v>
      </c>
      <c r="J251" s="956"/>
      <c r="K251" s="524">
        <v>0.72</v>
      </c>
      <c r="L251" s="525">
        <v>0.64</v>
      </c>
      <c r="M251" s="1129"/>
      <c r="N251" s="497">
        <v>0.56000000000000005</v>
      </c>
      <c r="O251" s="629">
        <v>0.74</v>
      </c>
      <c r="P251" s="633">
        <v>1.3</v>
      </c>
      <c r="Q251" s="633">
        <v>1.19</v>
      </c>
      <c r="R251" s="633">
        <v>1.1000000000000001</v>
      </c>
      <c r="S251" s="633">
        <v>1.02</v>
      </c>
      <c r="T251" s="633">
        <v>0.94</v>
      </c>
      <c r="U251" s="633">
        <v>0.86</v>
      </c>
      <c r="V251" s="633">
        <v>0.7</v>
      </c>
      <c r="W251" s="629">
        <v>0</v>
      </c>
      <c r="X251" s="629">
        <v>0</v>
      </c>
      <c r="Y251" s="629">
        <v>0</v>
      </c>
      <c r="Z251" s="630">
        <f t="shared" si="129"/>
        <v>16.809999999999999</v>
      </c>
      <c r="AA251" s="1125">
        <f t="shared" si="152"/>
        <v>3.5714285714285587</v>
      </c>
      <c r="AB251" s="1125">
        <f t="shared" si="172"/>
        <v>3.7037037037036979</v>
      </c>
      <c r="AC251" s="1126">
        <f t="shared" si="173"/>
        <v>3.8461538461538547</v>
      </c>
      <c r="AD251" s="1126">
        <f t="shared" si="174"/>
        <v>8.3333333333333481</v>
      </c>
      <c r="AE251" s="1126">
        <f t="shared" si="175"/>
        <v>9.0909090909090828</v>
      </c>
      <c r="AF251" s="1126">
        <f t="shared" si="176"/>
        <v>9.9999999999999858</v>
      </c>
      <c r="AG251" s="1126">
        <f t="shared" si="177"/>
        <v>11.111111111111116</v>
      </c>
      <c r="AH251" s="1126">
        <f t="shared" si="178"/>
        <v>12.5</v>
      </c>
      <c r="AI251" s="1126">
        <f t="shared" si="179"/>
        <v>14.285714285714279</v>
      </c>
      <c r="AJ251" s="1126">
        <f t="shared" si="180"/>
        <v>-24.324324324324319</v>
      </c>
      <c r="AK251" s="1126">
        <f t="shared" si="181"/>
        <v>-43.07692307692308</v>
      </c>
      <c r="AL251" s="1126">
        <f t="shared" si="182"/>
        <v>9.2436974789916082</v>
      </c>
      <c r="AM251" s="1126">
        <f t="shared" si="183"/>
        <v>8.1818181818181799</v>
      </c>
      <c r="AN251" s="1126">
        <f t="shared" si="184"/>
        <v>7.8431372549019773</v>
      </c>
      <c r="AO251" s="1126">
        <f t="shared" si="185"/>
        <v>8.5106382978723527</v>
      </c>
      <c r="AP251" s="1126">
        <f t="shared" si="186"/>
        <v>9.302325581395344</v>
      </c>
      <c r="AQ251" s="1126">
        <f t="shared" si="187"/>
        <v>22.857142857142865</v>
      </c>
      <c r="AR251" s="1126" t="str">
        <f t="shared" si="188"/>
        <v>n/a</v>
      </c>
      <c r="AS251" s="1126" t="str">
        <f t="shared" si="189"/>
        <v>n/a</v>
      </c>
      <c r="AT251" s="1126" t="str">
        <f t="shared" si="190"/>
        <v>n/a</v>
      </c>
      <c r="AU251" s="1127">
        <f t="shared" si="150"/>
        <v>4.4105803643075792</v>
      </c>
      <c r="AV251" s="1128">
        <f t="shared" si="151"/>
        <v>15.388811574582098</v>
      </c>
    </row>
    <row r="252" spans="1:48" ht="11.25" customHeight="1" x14ac:dyDescent="0.2">
      <c r="A252" s="494" t="s">
        <v>1133</v>
      </c>
      <c r="B252" s="884" t="s">
        <v>1134</v>
      </c>
      <c r="C252" s="627">
        <v>2.52</v>
      </c>
      <c r="D252" s="493">
        <v>2.2400000000000002</v>
      </c>
      <c r="E252" s="630">
        <v>2.04</v>
      </c>
      <c r="F252" s="627">
        <v>1.84</v>
      </c>
      <c r="G252" s="627">
        <v>1.6</v>
      </c>
      <c r="H252" s="627">
        <v>1.4</v>
      </c>
      <c r="I252" s="627">
        <v>1.2</v>
      </c>
      <c r="J252" s="956"/>
      <c r="K252" s="524">
        <v>1.04</v>
      </c>
      <c r="L252" s="525">
        <v>0.96499999999999997</v>
      </c>
      <c r="M252" s="1129"/>
      <c r="N252" s="497">
        <v>0.88</v>
      </c>
      <c r="O252" s="629">
        <v>0.88</v>
      </c>
      <c r="P252" s="629">
        <v>0.88</v>
      </c>
      <c r="Q252" s="629">
        <v>0.88</v>
      </c>
      <c r="R252" s="629">
        <v>0.88</v>
      </c>
      <c r="S252" s="629">
        <v>0.88</v>
      </c>
      <c r="T252" s="629">
        <v>0.88</v>
      </c>
      <c r="U252" s="629">
        <v>0.88</v>
      </c>
      <c r="V252" s="629">
        <v>0.88</v>
      </c>
      <c r="W252" s="629">
        <v>0.88</v>
      </c>
      <c r="X252" s="629">
        <v>0.88</v>
      </c>
      <c r="Y252" s="629">
        <v>0.88</v>
      </c>
      <c r="Z252" s="630">
        <f t="shared" si="129"/>
        <v>25.40499999999999</v>
      </c>
      <c r="AA252" s="1125">
        <f t="shared" si="152"/>
        <v>12.5</v>
      </c>
      <c r="AB252" s="1125">
        <f t="shared" si="172"/>
        <v>9.8039215686274606</v>
      </c>
      <c r="AC252" s="1126">
        <f t="shared" si="173"/>
        <v>10.869565217391308</v>
      </c>
      <c r="AD252" s="1126">
        <f t="shared" si="174"/>
        <v>14.999999999999991</v>
      </c>
      <c r="AE252" s="1126">
        <f t="shared" si="175"/>
        <v>14.285714285714302</v>
      </c>
      <c r="AF252" s="1126">
        <f t="shared" si="176"/>
        <v>16.666666666666675</v>
      </c>
      <c r="AG252" s="1126">
        <f t="shared" si="177"/>
        <v>15.384615384615374</v>
      </c>
      <c r="AH252" s="1126">
        <f t="shared" si="178"/>
        <v>7.7720207253886064</v>
      </c>
      <c r="AI252" s="1126">
        <f t="shared" si="179"/>
        <v>9.6590909090908958</v>
      </c>
      <c r="AJ252" s="1126">
        <f t="shared" si="180"/>
        <v>0</v>
      </c>
      <c r="AK252" s="1126">
        <f t="shared" si="181"/>
        <v>0</v>
      </c>
      <c r="AL252" s="1126">
        <f t="shared" si="182"/>
        <v>0</v>
      </c>
      <c r="AM252" s="1126">
        <f t="shared" si="183"/>
        <v>0</v>
      </c>
      <c r="AN252" s="1126">
        <f t="shared" si="184"/>
        <v>0</v>
      </c>
      <c r="AO252" s="1126">
        <f t="shared" si="185"/>
        <v>0</v>
      </c>
      <c r="AP252" s="1126">
        <f t="shared" si="186"/>
        <v>0</v>
      </c>
      <c r="AQ252" s="1126">
        <f t="shared" si="187"/>
        <v>0</v>
      </c>
      <c r="AR252" s="1126">
        <f t="shared" si="188"/>
        <v>0</v>
      </c>
      <c r="AS252" s="1126">
        <f t="shared" si="189"/>
        <v>0</v>
      </c>
      <c r="AT252" s="1126">
        <f t="shared" si="190"/>
        <v>0</v>
      </c>
      <c r="AU252" s="1127">
        <f t="shared" si="150"/>
        <v>5.5970797378747301</v>
      </c>
      <c r="AV252" s="1128">
        <f t="shared" si="151"/>
        <v>6.6539123378881406</v>
      </c>
    </row>
    <row r="253" spans="1:48" ht="11.25" customHeight="1" x14ac:dyDescent="0.2">
      <c r="A253" s="512" t="s">
        <v>220</v>
      </c>
      <c r="B253" s="501" t="s">
        <v>221</v>
      </c>
      <c r="C253" s="627">
        <v>1.97</v>
      </c>
      <c r="D253" s="493">
        <v>1.9450000000000001</v>
      </c>
      <c r="E253" s="493">
        <v>1.9249999999999998</v>
      </c>
      <c r="F253" s="507">
        <v>1.905</v>
      </c>
      <c r="G253" s="507">
        <v>1.885</v>
      </c>
      <c r="H253" s="507">
        <v>1.76</v>
      </c>
      <c r="I253" s="507">
        <v>1.66</v>
      </c>
      <c r="J253" s="1053"/>
      <c r="K253" s="507">
        <v>1.61</v>
      </c>
      <c r="L253" s="503">
        <v>1.4350000000000001</v>
      </c>
      <c r="M253" s="1053"/>
      <c r="N253" s="504">
        <v>1.35</v>
      </c>
      <c r="O253" s="509">
        <v>1.325</v>
      </c>
      <c r="P253" s="509">
        <v>1.23</v>
      </c>
      <c r="Q253" s="509">
        <v>1.0874999999999999</v>
      </c>
      <c r="R253" s="509">
        <v>0.93</v>
      </c>
      <c r="S253" s="509">
        <v>0.84499999999999997</v>
      </c>
      <c r="T253" s="509">
        <v>0.8075</v>
      </c>
      <c r="U253" s="509">
        <v>0.78950000000000009</v>
      </c>
      <c r="V253" s="509">
        <v>0.77849999999999997</v>
      </c>
      <c r="W253" s="509">
        <v>0.76849999999999996</v>
      </c>
      <c r="X253" s="509">
        <v>0.72849999999999993</v>
      </c>
      <c r="Y253" s="509">
        <v>0.66649999999999998</v>
      </c>
      <c r="Z253" s="630">
        <f t="shared" si="129"/>
        <v>27.401499999999999</v>
      </c>
      <c r="AA253" s="1125">
        <f t="shared" si="152"/>
        <v>1.2853470437018011</v>
      </c>
      <c r="AB253" s="1125">
        <f t="shared" si="172"/>
        <v>1.0389610389610615</v>
      </c>
      <c r="AC253" s="1126">
        <f t="shared" si="173"/>
        <v>1.0498687664041828</v>
      </c>
      <c r="AD253" s="1126">
        <f t="shared" si="174"/>
        <v>1.0610079575596787</v>
      </c>
      <c r="AE253" s="1126">
        <f t="shared" si="175"/>
        <v>7.1022727272727293</v>
      </c>
      <c r="AF253" s="1126">
        <f t="shared" si="176"/>
        <v>6.024096385542177</v>
      </c>
      <c r="AG253" s="1126">
        <f t="shared" si="177"/>
        <v>3.105590062111796</v>
      </c>
      <c r="AH253" s="1126">
        <f t="shared" si="178"/>
        <v>12.195121951219523</v>
      </c>
      <c r="AI253" s="1126">
        <f t="shared" si="179"/>
        <v>6.2962962962962887</v>
      </c>
      <c r="AJ253" s="1126">
        <f t="shared" si="180"/>
        <v>1.8867924528301883</v>
      </c>
      <c r="AK253" s="1126">
        <f t="shared" si="181"/>
        <v>7.7235772357723498</v>
      </c>
      <c r="AL253" s="1126">
        <f t="shared" si="182"/>
        <v>13.103448275862073</v>
      </c>
      <c r="AM253" s="1126">
        <f t="shared" si="183"/>
        <v>16.935483870967726</v>
      </c>
      <c r="AN253" s="1126">
        <f t="shared" si="184"/>
        <v>10.059171597633142</v>
      </c>
      <c r="AO253" s="1126">
        <f t="shared" si="185"/>
        <v>4.6439628482972006</v>
      </c>
      <c r="AP253" s="1126">
        <f t="shared" si="186"/>
        <v>2.279924002533229</v>
      </c>
      <c r="AQ253" s="1126">
        <f t="shared" si="187"/>
        <v>1.4129736673089477</v>
      </c>
      <c r="AR253" s="1126">
        <f t="shared" si="188"/>
        <v>1.3012361743656387</v>
      </c>
      <c r="AS253" s="1126">
        <f t="shared" si="189"/>
        <v>5.4907343857240942</v>
      </c>
      <c r="AT253" s="1126">
        <f t="shared" si="190"/>
        <v>9.302325581395344</v>
      </c>
      <c r="AU253" s="1127">
        <f t="shared" si="150"/>
        <v>5.6649096160879582</v>
      </c>
      <c r="AV253" s="1128">
        <f t="shared" si="151"/>
        <v>4.6899874665850669</v>
      </c>
    </row>
    <row r="254" spans="1:48" ht="11.25" customHeight="1" x14ac:dyDescent="0.2">
      <c r="A254" s="886" t="s">
        <v>554</v>
      </c>
      <c r="B254" s="884" t="s">
        <v>555</v>
      </c>
      <c r="C254" s="627">
        <v>2.2155999999999998</v>
      </c>
      <c r="D254" s="493">
        <v>2.0739999999999998</v>
      </c>
      <c r="E254" s="493">
        <v>1.8622800000000002</v>
      </c>
      <c r="F254" s="627">
        <v>1.59093</v>
      </c>
      <c r="G254" s="627">
        <v>1.4695999999999998</v>
      </c>
      <c r="H254" s="627">
        <v>1.268</v>
      </c>
      <c r="I254" s="627">
        <v>1.236</v>
      </c>
      <c r="J254" s="956"/>
      <c r="K254" s="627">
        <v>1.131</v>
      </c>
      <c r="L254" s="492">
        <v>0.99</v>
      </c>
      <c r="M254" s="956"/>
      <c r="N254" s="632">
        <v>0.82399999999999995</v>
      </c>
      <c r="O254" s="633">
        <v>0.65100000000000002</v>
      </c>
      <c r="P254" s="633">
        <v>0.62450000000000006</v>
      </c>
      <c r="Q254" s="633">
        <v>0.57899999999999996</v>
      </c>
      <c r="R254" s="633">
        <v>0.51100000000000001</v>
      </c>
      <c r="S254" s="633">
        <v>0.47149999999999997</v>
      </c>
      <c r="T254" s="633">
        <v>0.45800000000000002</v>
      </c>
      <c r="U254" s="633">
        <v>0.41499999999999998</v>
      </c>
      <c r="V254" s="633">
        <v>0.38</v>
      </c>
      <c r="W254" s="633">
        <v>0.35</v>
      </c>
      <c r="X254" s="633">
        <v>0.32300000000000001</v>
      </c>
      <c r="Y254" s="633">
        <v>0.298875</v>
      </c>
      <c r="Z254" s="630">
        <f t="shared" si="129"/>
        <v>19.723284999999997</v>
      </c>
      <c r="AA254" s="1125">
        <f t="shared" si="152"/>
        <v>6.827386692381876</v>
      </c>
      <c r="AB254" s="1125">
        <f t="shared" si="172"/>
        <v>11.368859677384702</v>
      </c>
      <c r="AC254" s="1126">
        <f t="shared" si="173"/>
        <v>17.056061548905376</v>
      </c>
      <c r="AD254" s="1126">
        <f t="shared" si="174"/>
        <v>8.25598802395211</v>
      </c>
      <c r="AE254" s="1126">
        <f t="shared" si="175"/>
        <v>15.899053627760228</v>
      </c>
      <c r="AF254" s="1126">
        <f t="shared" si="176"/>
        <v>2.5889967637540368</v>
      </c>
      <c r="AG254" s="1126">
        <f t="shared" si="177"/>
        <v>9.2838196286472154</v>
      </c>
      <c r="AH254" s="1126">
        <f t="shared" si="178"/>
        <v>14.242424242424235</v>
      </c>
      <c r="AI254" s="1126">
        <f t="shared" si="179"/>
        <v>20.145631067961169</v>
      </c>
      <c r="AJ254" s="1126">
        <f t="shared" si="180"/>
        <v>26.574500768049148</v>
      </c>
      <c r="AK254" s="1126">
        <f t="shared" si="181"/>
        <v>4.2433947157726193</v>
      </c>
      <c r="AL254" s="1126">
        <f t="shared" si="182"/>
        <v>7.8583765112262727</v>
      </c>
      <c r="AM254" s="1126">
        <f t="shared" si="183"/>
        <v>13.307240704500977</v>
      </c>
      <c r="AN254" s="1126">
        <f t="shared" si="184"/>
        <v>8.3775185577942715</v>
      </c>
      <c r="AO254" s="1126">
        <f t="shared" si="185"/>
        <v>2.9475982532751077</v>
      </c>
      <c r="AP254" s="1126">
        <f t="shared" si="186"/>
        <v>10.361445783132538</v>
      </c>
      <c r="AQ254" s="1126">
        <f t="shared" si="187"/>
        <v>9.210526315789469</v>
      </c>
      <c r="AR254" s="1126">
        <f t="shared" si="188"/>
        <v>8.5714285714285854</v>
      </c>
      <c r="AS254" s="1126">
        <f t="shared" si="189"/>
        <v>8.3591331269349709</v>
      </c>
      <c r="AT254" s="1126">
        <f t="shared" si="190"/>
        <v>8.0719364282726858</v>
      </c>
      <c r="AU254" s="1127">
        <f t="shared" si="150"/>
        <v>10.67756605046738</v>
      </c>
      <c r="AV254" s="1128">
        <f t="shared" si="151"/>
        <v>5.8566382472430156</v>
      </c>
    </row>
    <row r="255" spans="1:48" ht="11.25" customHeight="1" x14ac:dyDescent="0.2">
      <c r="A255" s="856" t="s">
        <v>4575</v>
      </c>
      <c r="B255" s="884" t="s">
        <v>4540</v>
      </c>
      <c r="C255" s="493">
        <v>1.2</v>
      </c>
      <c r="D255" s="493">
        <v>1.17</v>
      </c>
      <c r="E255" s="493">
        <v>1.115</v>
      </c>
      <c r="F255" s="493">
        <v>1.0249999999999999</v>
      </c>
      <c r="G255" s="493">
        <v>0.5</v>
      </c>
      <c r="H255" s="516">
        <v>0</v>
      </c>
      <c r="I255" s="516">
        <v>0</v>
      </c>
      <c r="J255" s="516"/>
      <c r="K255" s="516">
        <v>0</v>
      </c>
      <c r="L255" s="513">
        <v>0</v>
      </c>
      <c r="M255" s="516"/>
      <c r="N255" s="513">
        <v>0</v>
      </c>
      <c r="O255" s="1076">
        <v>0</v>
      </c>
      <c r="P255" s="1076">
        <v>0</v>
      </c>
      <c r="Q255" s="1076">
        <v>0</v>
      </c>
      <c r="R255" s="1076">
        <v>0</v>
      </c>
      <c r="S255" s="1076">
        <v>0</v>
      </c>
      <c r="T255" s="1076">
        <v>0</v>
      </c>
      <c r="U255" s="1076">
        <v>0</v>
      </c>
      <c r="V255" s="1076">
        <v>0</v>
      </c>
      <c r="W255" s="1076">
        <v>0</v>
      </c>
      <c r="X255" s="1076">
        <v>0</v>
      </c>
      <c r="Y255" s="1076">
        <v>0</v>
      </c>
      <c r="Z255" s="630">
        <f t="shared" si="129"/>
        <v>5.01</v>
      </c>
      <c r="AA255" s="1125">
        <f t="shared" si="152"/>
        <v>2.5641025641025772</v>
      </c>
      <c r="AB255" s="1125">
        <f t="shared" si="172"/>
        <v>4.9327354260089606</v>
      </c>
      <c r="AC255" s="1126">
        <f t="shared" si="173"/>
        <v>8.7804878048780566</v>
      </c>
      <c r="AD255" s="1126">
        <f t="shared" si="174"/>
        <v>104.99999999999999</v>
      </c>
      <c r="AE255" s="1126" t="str">
        <f t="shared" si="175"/>
        <v>n/a</v>
      </c>
      <c r="AF255" s="1126" t="str">
        <f t="shared" si="176"/>
        <v>n/a</v>
      </c>
      <c r="AG255" s="1126" t="str">
        <f t="shared" si="177"/>
        <v>n/a</v>
      </c>
      <c r="AH255" s="1126" t="str">
        <f t="shared" si="178"/>
        <v>n/a</v>
      </c>
      <c r="AI255" s="1126" t="str">
        <f t="shared" si="179"/>
        <v>n/a</v>
      </c>
      <c r="AJ255" s="1126" t="str">
        <f t="shared" si="180"/>
        <v>n/a</v>
      </c>
      <c r="AK255" s="1126" t="str">
        <f t="shared" si="181"/>
        <v>n/a</v>
      </c>
      <c r="AL255" s="1126" t="str">
        <f t="shared" si="182"/>
        <v>n/a</v>
      </c>
      <c r="AM255" s="1126" t="str">
        <f t="shared" si="183"/>
        <v>n/a</v>
      </c>
      <c r="AN255" s="1126" t="str">
        <f t="shared" si="184"/>
        <v>n/a</v>
      </c>
      <c r="AO255" s="1126" t="str">
        <f t="shared" si="185"/>
        <v>n/a</v>
      </c>
      <c r="AP255" s="1126" t="str">
        <f t="shared" si="186"/>
        <v>n/a</v>
      </c>
      <c r="AQ255" s="1126" t="str">
        <f t="shared" si="187"/>
        <v>n/a</v>
      </c>
      <c r="AR255" s="1126" t="str">
        <f t="shared" si="188"/>
        <v>n/a</v>
      </c>
      <c r="AS255" s="1126" t="str">
        <f t="shared" si="189"/>
        <v>n/a</v>
      </c>
      <c r="AT255" s="1126" t="str">
        <f t="shared" si="190"/>
        <v>n/a</v>
      </c>
      <c r="AU255" s="1127">
        <f t="shared" si="150"/>
        <v>30.319331448747395</v>
      </c>
      <c r="AV255" s="1128">
        <f t="shared" si="151"/>
        <v>49.85297058630789</v>
      </c>
    </row>
    <row r="256" spans="1:48" ht="11.25" customHeight="1" x14ac:dyDescent="0.2">
      <c r="A256" s="886" t="s">
        <v>559</v>
      </c>
      <c r="B256" s="884" t="s">
        <v>560</v>
      </c>
      <c r="C256" s="627">
        <v>0.19</v>
      </c>
      <c r="D256" s="493">
        <v>0.1825</v>
      </c>
      <c r="E256" s="493">
        <v>0.17</v>
      </c>
      <c r="F256" s="627">
        <v>0.16</v>
      </c>
      <c r="G256" s="627">
        <v>0.15</v>
      </c>
      <c r="H256" s="627">
        <v>0.10819000000000001</v>
      </c>
      <c r="I256" s="627">
        <v>7.3599500000000012E-2</v>
      </c>
      <c r="J256" s="956"/>
      <c r="K256" s="627">
        <v>6.7937999999999998E-2</v>
      </c>
      <c r="L256" s="492">
        <v>6.2276500000000005E-2</v>
      </c>
      <c r="M256" s="956"/>
      <c r="N256" s="632">
        <v>5.6615000000000006E-2</v>
      </c>
      <c r="O256" s="633">
        <v>5.0953499999999999E-2</v>
      </c>
      <c r="P256" s="633">
        <v>4.5292000000000006E-2</v>
      </c>
      <c r="Q256" s="629">
        <v>0</v>
      </c>
      <c r="R256" s="629">
        <v>0</v>
      </c>
      <c r="S256" s="629">
        <v>0</v>
      </c>
      <c r="T256" s="629">
        <v>0</v>
      </c>
      <c r="U256" s="629">
        <v>0</v>
      </c>
      <c r="V256" s="629">
        <v>0</v>
      </c>
      <c r="W256" s="629">
        <v>0</v>
      </c>
      <c r="X256" s="629">
        <v>0</v>
      </c>
      <c r="Y256" s="629">
        <v>0</v>
      </c>
      <c r="Z256" s="630">
        <f t="shared" si="129"/>
        <v>1.3173645000000005</v>
      </c>
      <c r="AA256" s="1125">
        <f t="shared" si="152"/>
        <v>4.1095890410958846</v>
      </c>
      <c r="AB256" s="1125">
        <f t="shared" si="172"/>
        <v>7.3529411764705843</v>
      </c>
      <c r="AC256" s="1126">
        <f t="shared" si="173"/>
        <v>6.25</v>
      </c>
      <c r="AD256" s="1126">
        <f t="shared" si="174"/>
        <v>6.6666666666666652</v>
      </c>
      <c r="AE256" s="1126">
        <f t="shared" si="175"/>
        <v>38.644976430353985</v>
      </c>
      <c r="AF256" s="1126">
        <f t="shared" si="176"/>
        <v>46.998281238323614</v>
      </c>
      <c r="AG256" s="1126">
        <f t="shared" si="177"/>
        <v>8.3333333333333481</v>
      </c>
      <c r="AH256" s="1126">
        <f t="shared" si="178"/>
        <v>9.0909090909090828</v>
      </c>
      <c r="AI256" s="1126">
        <f t="shared" si="179"/>
        <v>10.000000000000009</v>
      </c>
      <c r="AJ256" s="1126">
        <f t="shared" si="180"/>
        <v>11.111111111111116</v>
      </c>
      <c r="AK256" s="1126">
        <f t="shared" si="181"/>
        <v>12.499999999999979</v>
      </c>
      <c r="AL256" s="1126" t="str">
        <f t="shared" si="182"/>
        <v>n/a</v>
      </c>
      <c r="AM256" s="1126" t="str">
        <f t="shared" si="183"/>
        <v>n/a</v>
      </c>
      <c r="AN256" s="1126" t="str">
        <f t="shared" si="184"/>
        <v>n/a</v>
      </c>
      <c r="AO256" s="1126" t="str">
        <f t="shared" si="185"/>
        <v>n/a</v>
      </c>
      <c r="AP256" s="1126" t="str">
        <f t="shared" si="186"/>
        <v>n/a</v>
      </c>
      <c r="AQ256" s="1126" t="str">
        <f t="shared" si="187"/>
        <v>n/a</v>
      </c>
      <c r="AR256" s="1126" t="str">
        <f t="shared" si="188"/>
        <v>n/a</v>
      </c>
      <c r="AS256" s="1126" t="str">
        <f t="shared" si="189"/>
        <v>n/a</v>
      </c>
      <c r="AT256" s="1126" t="str">
        <f t="shared" si="190"/>
        <v>n/a</v>
      </c>
      <c r="AU256" s="1127">
        <f t="shared" si="150"/>
        <v>14.641618917114931</v>
      </c>
      <c r="AV256" s="1128">
        <f t="shared" si="151"/>
        <v>14.249150382208168</v>
      </c>
    </row>
    <row r="257" spans="1:48" ht="11.25" customHeight="1" x14ac:dyDescent="0.2">
      <c r="A257" s="498" t="s">
        <v>563</v>
      </c>
      <c r="B257" s="869" t="s">
        <v>564</v>
      </c>
      <c r="C257" s="627">
        <v>1.7549999999999999</v>
      </c>
      <c r="D257" s="493">
        <v>1.716</v>
      </c>
      <c r="E257" s="493">
        <v>1.6675</v>
      </c>
      <c r="F257" s="484">
        <v>1.59</v>
      </c>
      <c r="G257" s="484">
        <v>1.51</v>
      </c>
      <c r="H257" s="484">
        <v>1.43</v>
      </c>
      <c r="I257" s="484">
        <v>1.35</v>
      </c>
      <c r="J257" s="1032"/>
      <c r="K257" s="484">
        <v>1.2662500000000001</v>
      </c>
      <c r="L257" s="482">
        <v>1.2024999999999999</v>
      </c>
      <c r="M257" s="1032"/>
      <c r="N257" s="487">
        <v>1.1425000000000001</v>
      </c>
      <c r="O257" s="489">
        <v>1.0825</v>
      </c>
      <c r="P257" s="489">
        <v>1.0225</v>
      </c>
      <c r="Q257" s="489">
        <v>0.95750000000000002</v>
      </c>
      <c r="R257" s="489">
        <v>0.89749999999999996</v>
      </c>
      <c r="S257" s="489">
        <v>0.83</v>
      </c>
      <c r="T257" s="489">
        <v>0.75624999999999998</v>
      </c>
      <c r="U257" s="489">
        <v>0.72124999999999995</v>
      </c>
      <c r="V257" s="489">
        <v>0.66374999999999995</v>
      </c>
      <c r="W257" s="489">
        <v>0.578125</v>
      </c>
      <c r="X257" s="489">
        <v>0.51249999999999996</v>
      </c>
      <c r="Y257" s="489">
        <v>0.46250000000000002</v>
      </c>
      <c r="Z257" s="630">
        <f t="shared" si="129"/>
        <v>23.114124999999998</v>
      </c>
      <c r="AA257" s="1125">
        <f t="shared" si="152"/>
        <v>2.2727272727272707</v>
      </c>
      <c r="AB257" s="1125">
        <f t="shared" si="172"/>
        <v>2.9085457271364357</v>
      </c>
      <c r="AC257" s="1126">
        <f t="shared" si="173"/>
        <v>4.8742138364779919</v>
      </c>
      <c r="AD257" s="1126">
        <f t="shared" si="174"/>
        <v>5.2980132450331174</v>
      </c>
      <c r="AE257" s="1126">
        <f t="shared" si="175"/>
        <v>5.5944055944056048</v>
      </c>
      <c r="AF257" s="1126">
        <f t="shared" si="176"/>
        <v>5.9259259259259123</v>
      </c>
      <c r="AG257" s="1126">
        <f t="shared" si="177"/>
        <v>6.6140177690029667</v>
      </c>
      <c r="AH257" s="1126">
        <f t="shared" si="178"/>
        <v>5.3014553014553156</v>
      </c>
      <c r="AI257" s="1126">
        <f t="shared" si="179"/>
        <v>5.2516411378555672</v>
      </c>
      <c r="AJ257" s="1126">
        <f t="shared" si="180"/>
        <v>5.5427251732101723</v>
      </c>
      <c r="AK257" s="1126">
        <f t="shared" si="181"/>
        <v>5.8679706601467041</v>
      </c>
      <c r="AL257" s="1126">
        <f t="shared" si="182"/>
        <v>6.788511749347248</v>
      </c>
      <c r="AM257" s="1126">
        <f t="shared" si="183"/>
        <v>6.6852367688022385</v>
      </c>
      <c r="AN257" s="1126">
        <f t="shared" si="184"/>
        <v>8.1325301204819169</v>
      </c>
      <c r="AO257" s="1126">
        <f t="shared" si="185"/>
        <v>9.7520661157024726</v>
      </c>
      <c r="AP257" s="1126">
        <f t="shared" si="186"/>
        <v>4.8526863084922045</v>
      </c>
      <c r="AQ257" s="1126">
        <f t="shared" si="187"/>
        <v>8.6629001883239187</v>
      </c>
      <c r="AR257" s="1126">
        <f t="shared" si="188"/>
        <v>14.810810810810793</v>
      </c>
      <c r="AS257" s="1126">
        <f t="shared" si="189"/>
        <v>12.804878048780498</v>
      </c>
      <c r="AT257" s="1126">
        <f t="shared" si="190"/>
        <v>10.810810810810789</v>
      </c>
      <c r="AU257" s="1127">
        <f t="shared" si="150"/>
        <v>6.9376036282464568</v>
      </c>
      <c r="AV257" s="1128">
        <f t="shared" si="151"/>
        <v>3.1174751395393989</v>
      </c>
    </row>
    <row r="258" spans="1:48" ht="11.25" customHeight="1" x14ac:dyDescent="0.2">
      <c r="A258" s="494" t="s">
        <v>1147</v>
      </c>
      <c r="B258" s="884" t="s">
        <v>1148</v>
      </c>
      <c r="C258" s="627">
        <v>4.4850000000000003</v>
      </c>
      <c r="D258" s="493">
        <v>4.3</v>
      </c>
      <c r="E258" s="630">
        <v>4.08</v>
      </c>
      <c r="F258" s="627">
        <v>3.8224999999999998</v>
      </c>
      <c r="G258" s="627">
        <v>3.6124999999999998</v>
      </c>
      <c r="H258" s="627">
        <v>3.3982999999999999</v>
      </c>
      <c r="I258" s="627">
        <v>3.1197999999999997</v>
      </c>
      <c r="J258" s="956"/>
      <c r="K258" s="627">
        <v>2.95</v>
      </c>
      <c r="L258" s="492">
        <v>2.75</v>
      </c>
      <c r="M258" s="956"/>
      <c r="N258" s="497">
        <v>2.6</v>
      </c>
      <c r="O258" s="629">
        <v>2.79</v>
      </c>
      <c r="P258" s="633">
        <v>3.28</v>
      </c>
      <c r="Q258" s="633">
        <v>2.9674999999999998</v>
      </c>
      <c r="R258" s="633">
        <v>2.6875</v>
      </c>
      <c r="S258" s="633">
        <v>2.4375</v>
      </c>
      <c r="T258" s="633">
        <v>2.1875</v>
      </c>
      <c r="U258" s="633">
        <v>1.9750000000000001</v>
      </c>
      <c r="V258" s="633">
        <v>1.875</v>
      </c>
      <c r="W258" s="633">
        <v>1.79</v>
      </c>
      <c r="X258" s="633">
        <v>1.74</v>
      </c>
      <c r="Y258" s="633">
        <v>1.66</v>
      </c>
      <c r="Z258" s="630">
        <f t="shared" si="129"/>
        <v>60.508100000000006</v>
      </c>
      <c r="AA258" s="1125">
        <f t="shared" si="152"/>
        <v>4.3023255813953609</v>
      </c>
      <c r="AB258" s="1125">
        <f t="shared" si="172"/>
        <v>5.3921568627451011</v>
      </c>
      <c r="AC258" s="1126">
        <f t="shared" si="173"/>
        <v>6.7364290385873105</v>
      </c>
      <c r="AD258" s="1126">
        <f t="shared" si="174"/>
        <v>5.8131487889273359</v>
      </c>
      <c r="AE258" s="1126">
        <f t="shared" si="175"/>
        <v>6.3031515757878909</v>
      </c>
      <c r="AF258" s="1126">
        <f t="shared" si="176"/>
        <v>8.9268542855311281</v>
      </c>
      <c r="AG258" s="1126">
        <f t="shared" si="177"/>
        <v>5.755932203389813</v>
      </c>
      <c r="AH258" s="1126">
        <f t="shared" si="178"/>
        <v>7.2727272727272751</v>
      </c>
      <c r="AI258" s="1126">
        <f t="shared" si="179"/>
        <v>5.7692307692307709</v>
      </c>
      <c r="AJ258" s="1126">
        <f t="shared" si="180"/>
        <v>-6.8100358422939049</v>
      </c>
      <c r="AK258" s="1126">
        <f t="shared" si="181"/>
        <v>-14.939024390243894</v>
      </c>
      <c r="AL258" s="1126">
        <f t="shared" si="182"/>
        <v>10.530749789384997</v>
      </c>
      <c r="AM258" s="1126">
        <f t="shared" si="183"/>
        <v>10.418604651162777</v>
      </c>
      <c r="AN258" s="1126">
        <f t="shared" si="184"/>
        <v>10.256410256410264</v>
      </c>
      <c r="AO258" s="1126">
        <f t="shared" si="185"/>
        <v>11.428571428571432</v>
      </c>
      <c r="AP258" s="1126">
        <f t="shared" si="186"/>
        <v>10.759493670886066</v>
      </c>
      <c r="AQ258" s="1126">
        <f t="shared" si="187"/>
        <v>5.3333333333333455</v>
      </c>
      <c r="AR258" s="1126">
        <f t="shared" si="188"/>
        <v>4.748603351955305</v>
      </c>
      <c r="AS258" s="1126">
        <f t="shared" si="189"/>
        <v>2.8735632183908066</v>
      </c>
      <c r="AT258" s="1126">
        <f t="shared" si="190"/>
        <v>4.8192771084337505</v>
      </c>
      <c r="AU258" s="1127">
        <f t="shared" si="150"/>
        <v>5.2845751477156462</v>
      </c>
      <c r="AV258" s="1128">
        <f t="shared" si="151"/>
        <v>6.198442344688484</v>
      </c>
    </row>
    <row r="259" spans="1:48" ht="11.25" customHeight="1" x14ac:dyDescent="0.2">
      <c r="A259" s="481" t="s">
        <v>4073</v>
      </c>
      <c r="B259" s="884" t="s">
        <v>4074</v>
      </c>
      <c r="C259" s="627">
        <v>9.84</v>
      </c>
      <c r="D259" s="493">
        <v>9.1199999999999992</v>
      </c>
      <c r="E259" s="630">
        <v>8</v>
      </c>
      <c r="F259" s="627">
        <v>7</v>
      </c>
      <c r="G259" s="627">
        <v>6.76</v>
      </c>
      <c r="H259" s="533">
        <v>0</v>
      </c>
      <c r="I259" s="533">
        <v>0</v>
      </c>
      <c r="J259" s="956"/>
      <c r="K259" s="496">
        <v>0</v>
      </c>
      <c r="L259" s="631">
        <v>0</v>
      </c>
      <c r="M259" s="956"/>
      <c r="N259" s="497">
        <v>0</v>
      </c>
      <c r="O259" s="629">
        <v>0</v>
      </c>
      <c r="P259" s="629">
        <v>0</v>
      </c>
      <c r="Q259" s="629">
        <v>0</v>
      </c>
      <c r="R259" s="629">
        <v>0</v>
      </c>
      <c r="S259" s="629">
        <v>0</v>
      </c>
      <c r="T259" s="629">
        <v>0</v>
      </c>
      <c r="U259" s="629">
        <v>0</v>
      </c>
      <c r="V259" s="629">
        <v>0</v>
      </c>
      <c r="W259" s="629">
        <v>0</v>
      </c>
      <c r="X259" s="629">
        <v>0</v>
      </c>
      <c r="Y259" s="629">
        <v>0</v>
      </c>
      <c r="Z259" s="630">
        <f t="shared" si="129"/>
        <v>40.72</v>
      </c>
      <c r="AA259" s="1125">
        <f t="shared" si="152"/>
        <v>7.8947368421052655</v>
      </c>
      <c r="AB259" s="1125">
        <f t="shared" si="172"/>
        <v>13.999999999999989</v>
      </c>
      <c r="AC259" s="1126">
        <f t="shared" si="173"/>
        <v>14.285714285714279</v>
      </c>
      <c r="AD259" s="1126">
        <f t="shared" si="174"/>
        <v>3.5502958579881616</v>
      </c>
      <c r="AE259" s="1126" t="str">
        <f t="shared" si="175"/>
        <v>n/a</v>
      </c>
      <c r="AF259" s="1126" t="str">
        <f t="shared" si="176"/>
        <v>n/a</v>
      </c>
      <c r="AG259" s="1126" t="str">
        <f t="shared" si="177"/>
        <v>n/a</v>
      </c>
      <c r="AH259" s="1126" t="str">
        <f t="shared" si="178"/>
        <v>n/a</v>
      </c>
      <c r="AI259" s="1126" t="str">
        <f t="shared" si="179"/>
        <v>n/a</v>
      </c>
      <c r="AJ259" s="1126" t="str">
        <f t="shared" si="180"/>
        <v>n/a</v>
      </c>
      <c r="AK259" s="1126" t="str">
        <f t="shared" si="181"/>
        <v>n/a</v>
      </c>
      <c r="AL259" s="1126" t="str">
        <f t="shared" si="182"/>
        <v>n/a</v>
      </c>
      <c r="AM259" s="1126" t="str">
        <f t="shared" si="183"/>
        <v>n/a</v>
      </c>
      <c r="AN259" s="1126" t="str">
        <f t="shared" si="184"/>
        <v>n/a</v>
      </c>
      <c r="AO259" s="1126" t="str">
        <f t="shared" si="185"/>
        <v>n/a</v>
      </c>
      <c r="AP259" s="1126" t="str">
        <f t="shared" si="186"/>
        <v>n/a</v>
      </c>
      <c r="AQ259" s="1126" t="str">
        <f t="shared" si="187"/>
        <v>n/a</v>
      </c>
      <c r="AR259" s="1126" t="str">
        <f t="shared" si="188"/>
        <v>n/a</v>
      </c>
      <c r="AS259" s="1126" t="str">
        <f t="shared" si="189"/>
        <v>n/a</v>
      </c>
      <c r="AT259" s="1126" t="str">
        <f t="shared" si="190"/>
        <v>n/a</v>
      </c>
      <c r="AU259" s="1127">
        <f t="shared" si="150"/>
        <v>9.9326867464519228</v>
      </c>
      <c r="AV259" s="1128">
        <f t="shared" si="151"/>
        <v>5.1762289724546289</v>
      </c>
    </row>
    <row r="260" spans="1:48" ht="11.25" customHeight="1" x14ac:dyDescent="0.2">
      <c r="A260" s="886" t="s">
        <v>1149</v>
      </c>
      <c r="B260" s="884" t="s">
        <v>1150</v>
      </c>
      <c r="C260" s="627">
        <v>4.5949999999999998</v>
      </c>
      <c r="D260" s="493">
        <v>4.2949999999999999</v>
      </c>
      <c r="E260" s="483">
        <v>3.6550000000000002</v>
      </c>
      <c r="F260" s="627">
        <v>3.05</v>
      </c>
      <c r="G260" s="627">
        <v>2.5049999999999999</v>
      </c>
      <c r="H260" s="627">
        <v>2.02</v>
      </c>
      <c r="I260" s="627">
        <v>1.55</v>
      </c>
      <c r="J260" s="956"/>
      <c r="K260" s="627">
        <v>0.35</v>
      </c>
      <c r="L260" s="631">
        <v>0</v>
      </c>
      <c r="M260" s="956"/>
      <c r="N260" s="497">
        <v>0</v>
      </c>
      <c r="O260" s="629">
        <v>0</v>
      </c>
      <c r="P260" s="629">
        <v>0</v>
      </c>
      <c r="Q260" s="629">
        <v>0</v>
      </c>
      <c r="R260" s="629">
        <v>0</v>
      </c>
      <c r="S260" s="629">
        <v>0</v>
      </c>
      <c r="T260" s="629">
        <v>0</v>
      </c>
      <c r="U260" s="629">
        <v>0</v>
      </c>
      <c r="V260" s="629">
        <v>0</v>
      </c>
      <c r="W260" s="629">
        <v>0</v>
      </c>
      <c r="X260" s="629">
        <v>0</v>
      </c>
      <c r="Y260" s="629">
        <v>0</v>
      </c>
      <c r="Z260" s="630">
        <f t="shared" si="129"/>
        <v>22.020000000000003</v>
      </c>
      <c r="AA260" s="1125">
        <f t="shared" si="152"/>
        <v>6.9848661233993026</v>
      </c>
      <c r="AB260" s="1125">
        <f t="shared" si="172"/>
        <v>17.510259917920656</v>
      </c>
      <c r="AC260" s="1126">
        <f t="shared" si="173"/>
        <v>19.836065573770512</v>
      </c>
      <c r="AD260" s="1126">
        <f t="shared" si="174"/>
        <v>21.7564870259481</v>
      </c>
      <c r="AE260" s="1126">
        <f t="shared" si="175"/>
        <v>24.009900990099009</v>
      </c>
      <c r="AF260" s="1126">
        <f t="shared" si="176"/>
        <v>30.322580645161288</v>
      </c>
      <c r="AG260" s="1126">
        <f t="shared" si="177"/>
        <v>342.85714285714289</v>
      </c>
      <c r="AH260" s="1126" t="str">
        <f t="shared" si="178"/>
        <v>n/a</v>
      </c>
      <c r="AI260" s="1126" t="str">
        <f t="shared" si="179"/>
        <v>n/a</v>
      </c>
      <c r="AJ260" s="1126" t="str">
        <f t="shared" si="180"/>
        <v>n/a</v>
      </c>
      <c r="AK260" s="1126" t="str">
        <f t="shared" si="181"/>
        <v>n/a</v>
      </c>
      <c r="AL260" s="1126" t="str">
        <f t="shared" si="182"/>
        <v>n/a</v>
      </c>
      <c r="AM260" s="1126" t="str">
        <f t="shared" si="183"/>
        <v>n/a</v>
      </c>
      <c r="AN260" s="1126" t="str">
        <f t="shared" si="184"/>
        <v>n/a</v>
      </c>
      <c r="AO260" s="1126" t="str">
        <f t="shared" si="185"/>
        <v>n/a</v>
      </c>
      <c r="AP260" s="1126" t="str">
        <f t="shared" si="186"/>
        <v>n/a</v>
      </c>
      <c r="AQ260" s="1126" t="str">
        <f t="shared" si="187"/>
        <v>n/a</v>
      </c>
      <c r="AR260" s="1126" t="str">
        <f t="shared" si="188"/>
        <v>n/a</v>
      </c>
      <c r="AS260" s="1126" t="str">
        <f t="shared" si="189"/>
        <v>n/a</v>
      </c>
      <c r="AT260" s="1126" t="str">
        <f t="shared" si="190"/>
        <v>n/a</v>
      </c>
      <c r="AU260" s="1127">
        <f t="shared" si="150"/>
        <v>66.182471876205966</v>
      </c>
      <c r="AV260" s="1128">
        <f t="shared" si="151"/>
        <v>122.20769843964995</v>
      </c>
    </row>
    <row r="261" spans="1:48" ht="11.25" customHeight="1" x14ac:dyDescent="0.2">
      <c r="A261" s="634" t="s">
        <v>222</v>
      </c>
      <c r="B261" s="501" t="s">
        <v>223</v>
      </c>
      <c r="C261" s="627">
        <v>3.6</v>
      </c>
      <c r="D261" s="493">
        <v>3.36</v>
      </c>
      <c r="E261" s="511">
        <v>3.13</v>
      </c>
      <c r="F261" s="507">
        <v>2.92</v>
      </c>
      <c r="G261" s="507">
        <v>2.7240000000000002</v>
      </c>
      <c r="H261" s="507">
        <v>2.54</v>
      </c>
      <c r="I261" s="507">
        <v>2.37</v>
      </c>
      <c r="J261" s="1053" t="s">
        <v>90</v>
      </c>
      <c r="K261" s="507">
        <v>2.21</v>
      </c>
      <c r="L261" s="503">
        <v>2.06</v>
      </c>
      <c r="M261" s="1053"/>
      <c r="N261" s="504">
        <v>1.92</v>
      </c>
      <c r="O261" s="509">
        <v>1.8</v>
      </c>
      <c r="P261" s="509">
        <v>1.76</v>
      </c>
      <c r="Q261" s="509">
        <v>1.6</v>
      </c>
      <c r="R261" s="509">
        <v>1.44</v>
      </c>
      <c r="S261" s="509">
        <v>1.3</v>
      </c>
      <c r="T261" s="509">
        <v>0.86</v>
      </c>
      <c r="U261" s="509">
        <v>0.76</v>
      </c>
      <c r="V261" s="509">
        <v>0.68</v>
      </c>
      <c r="W261" s="509">
        <v>0.61</v>
      </c>
      <c r="X261" s="509">
        <v>0.54</v>
      </c>
      <c r="Y261" s="509">
        <v>0.48</v>
      </c>
      <c r="Z261" s="630">
        <f t="shared" si="129"/>
        <v>38.663999999999994</v>
      </c>
      <c r="AA261" s="1125">
        <f t="shared" si="152"/>
        <v>7.1428571428571397</v>
      </c>
      <c r="AB261" s="1125">
        <f t="shared" si="172"/>
        <v>7.348242811501593</v>
      </c>
      <c r="AC261" s="1126">
        <f t="shared" si="173"/>
        <v>7.1917808219178037</v>
      </c>
      <c r="AD261" s="1126">
        <f t="shared" si="174"/>
        <v>7.1953010279001361</v>
      </c>
      <c r="AE261" s="1126">
        <f t="shared" si="175"/>
        <v>7.2440944881889902</v>
      </c>
      <c r="AF261" s="1126">
        <f t="shared" si="176"/>
        <v>7.1729957805907185</v>
      </c>
      <c r="AG261" s="1126">
        <f t="shared" si="177"/>
        <v>7.2398190045248834</v>
      </c>
      <c r="AH261" s="1126">
        <f t="shared" si="178"/>
        <v>7.2815533980582492</v>
      </c>
      <c r="AI261" s="1126">
        <f t="shared" si="179"/>
        <v>7.2916666666666741</v>
      </c>
      <c r="AJ261" s="1126">
        <f t="shared" si="180"/>
        <v>6.6666666666666652</v>
      </c>
      <c r="AK261" s="1126">
        <f t="shared" si="181"/>
        <v>2.2727272727272707</v>
      </c>
      <c r="AL261" s="1126">
        <f t="shared" si="182"/>
        <v>9.9999999999999858</v>
      </c>
      <c r="AM261" s="1126">
        <f t="shared" si="183"/>
        <v>11.111111111111116</v>
      </c>
      <c r="AN261" s="1126">
        <f t="shared" si="184"/>
        <v>10.769230769230752</v>
      </c>
      <c r="AO261" s="1126">
        <f t="shared" si="185"/>
        <v>51.162790697674424</v>
      </c>
      <c r="AP261" s="1126">
        <f t="shared" si="186"/>
        <v>13.157894736842103</v>
      </c>
      <c r="AQ261" s="1126">
        <f t="shared" si="187"/>
        <v>11.764705882352944</v>
      </c>
      <c r="AR261" s="1126">
        <f t="shared" si="188"/>
        <v>11.475409836065587</v>
      </c>
      <c r="AS261" s="1126">
        <f t="shared" si="189"/>
        <v>12.962962962962955</v>
      </c>
      <c r="AT261" s="1126">
        <f t="shared" si="190"/>
        <v>12.500000000000021</v>
      </c>
      <c r="AU261" s="1127">
        <f t="shared" si="150"/>
        <v>10.947590553892002</v>
      </c>
      <c r="AV261" s="1128">
        <f t="shared" si="151"/>
        <v>9.8628369215864158</v>
      </c>
    </row>
    <row r="262" spans="1:48" ht="11.25" customHeight="1" x14ac:dyDescent="0.2">
      <c r="A262" s="494" t="s">
        <v>573</v>
      </c>
      <c r="B262" s="884" t="s">
        <v>574</v>
      </c>
      <c r="C262" s="627">
        <v>2.14</v>
      </c>
      <c r="D262" s="493">
        <v>2.02</v>
      </c>
      <c r="E262" s="630">
        <v>1.9</v>
      </c>
      <c r="F262" s="627">
        <v>1.78</v>
      </c>
      <c r="G262" s="627">
        <v>1.67</v>
      </c>
      <c r="H262" s="627">
        <v>1.57</v>
      </c>
      <c r="I262" s="627">
        <v>1.47</v>
      </c>
      <c r="J262" s="956"/>
      <c r="K262" s="627">
        <v>1.3227500000000001</v>
      </c>
      <c r="L262" s="492">
        <v>1.1000000000000001</v>
      </c>
      <c r="M262" s="956"/>
      <c r="N262" s="492">
        <v>1.0249999999999999</v>
      </c>
      <c r="O262" s="633">
        <v>0.95</v>
      </c>
      <c r="P262" s="633">
        <v>0.82499999999999996</v>
      </c>
      <c r="Q262" s="633">
        <v>0.77500000000000002</v>
      </c>
      <c r="R262" s="633">
        <v>0.72499999999999998</v>
      </c>
      <c r="S262" s="633">
        <v>0.67500000000000004</v>
      </c>
      <c r="T262" s="633">
        <v>0.625</v>
      </c>
      <c r="U262" s="633">
        <v>0.57499999999999996</v>
      </c>
      <c r="V262" s="633">
        <v>0.52500000000000002</v>
      </c>
      <c r="W262" s="633">
        <v>0.45</v>
      </c>
      <c r="X262" s="629">
        <v>0.4</v>
      </c>
      <c r="Y262" s="633">
        <v>0.1</v>
      </c>
      <c r="Z262" s="630">
        <f t="shared" si="129"/>
        <v>22.62275</v>
      </c>
      <c r="AA262" s="1125">
        <f t="shared" si="152"/>
        <v>5.9405940594059459</v>
      </c>
      <c r="AB262" s="1125">
        <f t="shared" si="172"/>
        <v>6.315789473684208</v>
      </c>
      <c r="AC262" s="1126">
        <f t="shared" si="173"/>
        <v>6.7415730337078594</v>
      </c>
      <c r="AD262" s="1126">
        <f t="shared" si="174"/>
        <v>6.5868263473053856</v>
      </c>
      <c r="AE262" s="1126">
        <f t="shared" si="175"/>
        <v>6.3694267515923553</v>
      </c>
      <c r="AF262" s="1126">
        <f t="shared" si="176"/>
        <v>6.8027210884353817</v>
      </c>
      <c r="AG262" s="1126">
        <f t="shared" si="177"/>
        <v>11.132111132111122</v>
      </c>
      <c r="AH262" s="1126">
        <f t="shared" si="178"/>
        <v>20.249999999999989</v>
      </c>
      <c r="AI262" s="1126">
        <f t="shared" si="179"/>
        <v>7.317073170731736</v>
      </c>
      <c r="AJ262" s="1126">
        <f t="shared" si="180"/>
        <v>7.8947368421052655</v>
      </c>
      <c r="AK262" s="1126">
        <f t="shared" si="181"/>
        <v>15.151515151515159</v>
      </c>
      <c r="AL262" s="1126">
        <f t="shared" si="182"/>
        <v>6.4516129032258007</v>
      </c>
      <c r="AM262" s="1126">
        <f t="shared" si="183"/>
        <v>6.8965517241379448</v>
      </c>
      <c r="AN262" s="1126">
        <f t="shared" si="184"/>
        <v>7.4074074074073959</v>
      </c>
      <c r="AO262" s="1126">
        <f t="shared" si="185"/>
        <v>8.0000000000000071</v>
      </c>
      <c r="AP262" s="1126">
        <f t="shared" si="186"/>
        <v>8.6956521739130608</v>
      </c>
      <c r="AQ262" s="1126">
        <f t="shared" si="187"/>
        <v>9.5238095238095113</v>
      </c>
      <c r="AR262" s="1126">
        <f t="shared" si="188"/>
        <v>16.666666666666675</v>
      </c>
      <c r="AS262" s="1126">
        <f t="shared" si="189"/>
        <v>12.5</v>
      </c>
      <c r="AT262" s="1126">
        <f t="shared" si="190"/>
        <v>300</v>
      </c>
      <c r="AU262" s="1127">
        <f t="shared" si="150"/>
        <v>23.832203372487744</v>
      </c>
      <c r="AV262" s="1128">
        <f t="shared" si="151"/>
        <v>65.123043440930502</v>
      </c>
    </row>
    <row r="263" spans="1:48" ht="11.25" customHeight="1" x14ac:dyDescent="0.2">
      <c r="A263" s="494" t="s">
        <v>568</v>
      </c>
      <c r="B263" s="884" t="s">
        <v>569</v>
      </c>
      <c r="C263" s="627">
        <v>7.71</v>
      </c>
      <c r="D263" s="493">
        <v>7.33</v>
      </c>
      <c r="E263" s="630">
        <v>6.85</v>
      </c>
      <c r="F263" s="627">
        <v>6.24</v>
      </c>
      <c r="G263" s="627">
        <v>5.62</v>
      </c>
      <c r="H263" s="627">
        <v>5.0199999999999996</v>
      </c>
      <c r="I263" s="627">
        <v>4.7300000000000004</v>
      </c>
      <c r="J263" s="956"/>
      <c r="K263" s="627">
        <v>4.34</v>
      </c>
      <c r="L263" s="492">
        <v>4.1524999999999999</v>
      </c>
      <c r="M263" s="956"/>
      <c r="N263" s="632">
        <v>4.1275000000000004</v>
      </c>
      <c r="O263" s="633">
        <v>4.1100000000000003</v>
      </c>
      <c r="P263" s="633">
        <v>3.99</v>
      </c>
      <c r="Q263" s="633">
        <v>3.63</v>
      </c>
      <c r="R263" s="633">
        <v>3.33</v>
      </c>
      <c r="S263" s="633">
        <v>3.22</v>
      </c>
      <c r="T263" s="633">
        <v>3.15</v>
      </c>
      <c r="U263" s="633">
        <v>3.11</v>
      </c>
      <c r="V263" s="633">
        <v>3.01</v>
      </c>
      <c r="W263" s="633">
        <v>2.79</v>
      </c>
      <c r="X263" s="633">
        <v>2.3199999999999998</v>
      </c>
      <c r="Y263" s="633">
        <v>2.1</v>
      </c>
      <c r="Z263" s="630">
        <f t="shared" ref="Z263:Z326" si="191">SUM(C263:Y263)</f>
        <v>90.88</v>
      </c>
      <c r="AA263" s="1125">
        <f t="shared" si="152"/>
        <v>5.184174624829474</v>
      </c>
      <c r="AB263" s="1125">
        <f t="shared" si="172"/>
        <v>7.0072992700729975</v>
      </c>
      <c r="AC263" s="1126">
        <f t="shared" si="173"/>
        <v>9.7756410256410131</v>
      </c>
      <c r="AD263" s="1126">
        <f t="shared" si="174"/>
        <v>11.032028469750887</v>
      </c>
      <c r="AE263" s="1126">
        <f t="shared" si="175"/>
        <v>11.952191235059772</v>
      </c>
      <c r="AF263" s="1126">
        <f t="shared" si="176"/>
        <v>6.1310782241014605</v>
      </c>
      <c r="AG263" s="1126">
        <f t="shared" si="177"/>
        <v>8.9861751152073843</v>
      </c>
      <c r="AH263" s="1126">
        <f t="shared" si="178"/>
        <v>4.5153521974714117</v>
      </c>
      <c r="AI263" s="1126">
        <f t="shared" si="179"/>
        <v>0.60569351907933111</v>
      </c>
      <c r="AJ263" s="1126">
        <f t="shared" si="180"/>
        <v>0.42579075425790425</v>
      </c>
      <c r="AK263" s="1126">
        <f t="shared" si="181"/>
        <v>3.007518796992481</v>
      </c>
      <c r="AL263" s="1126">
        <f t="shared" si="182"/>
        <v>9.9173553719008378</v>
      </c>
      <c r="AM263" s="1126">
        <f t="shared" si="183"/>
        <v>9.0090090090090058</v>
      </c>
      <c r="AN263" s="1126">
        <f t="shared" si="184"/>
        <v>3.4161490683229712</v>
      </c>
      <c r="AO263" s="1126">
        <f t="shared" si="185"/>
        <v>2.2222222222222365</v>
      </c>
      <c r="AP263" s="1126">
        <f t="shared" si="186"/>
        <v>1.2861736334405238</v>
      </c>
      <c r="AQ263" s="1126">
        <f t="shared" si="187"/>
        <v>3.3222591362126241</v>
      </c>
      <c r="AR263" s="1126">
        <f t="shared" si="188"/>
        <v>7.8853046594981935</v>
      </c>
      <c r="AS263" s="1126">
        <f t="shared" si="189"/>
        <v>20.258620689655181</v>
      </c>
      <c r="AT263" s="1126">
        <f t="shared" si="190"/>
        <v>10.47619047619046</v>
      </c>
      <c r="AU263" s="1127">
        <f t="shared" ref="AU263:AU326" si="192">AVERAGE(AA263:AT263)</f>
        <v>6.8208113749458077</v>
      </c>
      <c r="AV263" s="1128">
        <f t="shared" ref="AV263:AV326" si="193">STDEV(AA263:AT263)</f>
        <v>4.8401387698829543</v>
      </c>
    </row>
    <row r="264" spans="1:48" ht="11.25" customHeight="1" x14ac:dyDescent="0.2">
      <c r="A264" s="494" t="s">
        <v>1135</v>
      </c>
      <c r="B264" s="884" t="s">
        <v>1136</v>
      </c>
      <c r="C264" s="627">
        <v>2.84</v>
      </c>
      <c r="D264" s="493">
        <v>2.64</v>
      </c>
      <c r="E264" s="630">
        <v>2.4</v>
      </c>
      <c r="F264" s="627">
        <v>2.2799999999999998</v>
      </c>
      <c r="G264" s="627">
        <v>2.2000000000000002</v>
      </c>
      <c r="H264" s="627">
        <v>1.96</v>
      </c>
      <c r="I264" s="627">
        <v>1.68</v>
      </c>
      <c r="J264" s="956"/>
      <c r="K264" s="627">
        <v>1.52</v>
      </c>
      <c r="L264" s="492">
        <v>1.36</v>
      </c>
      <c r="M264" s="956"/>
      <c r="N264" s="632">
        <v>1.08</v>
      </c>
      <c r="O264" s="629">
        <v>1</v>
      </c>
      <c r="P264" s="633">
        <v>1</v>
      </c>
      <c r="Q264" s="633">
        <v>0.86</v>
      </c>
      <c r="R264" s="633">
        <v>0.74</v>
      </c>
      <c r="S264" s="633">
        <v>0.62</v>
      </c>
      <c r="T264" s="633">
        <v>0.54</v>
      </c>
      <c r="U264" s="633">
        <v>0.46</v>
      </c>
      <c r="V264" s="629">
        <v>0.44</v>
      </c>
      <c r="W264" s="633">
        <v>0.42544999999999999</v>
      </c>
      <c r="X264" s="629">
        <v>0.38179999999999997</v>
      </c>
      <c r="Y264" s="633">
        <v>0.38179999999999997</v>
      </c>
      <c r="Z264" s="630">
        <f t="shared" si="191"/>
        <v>26.809049999999999</v>
      </c>
      <c r="AA264" s="1125">
        <f t="shared" si="152"/>
        <v>7.575757575757569</v>
      </c>
      <c r="AB264" s="1125">
        <f t="shared" si="172"/>
        <v>10.000000000000009</v>
      </c>
      <c r="AC264" s="1126">
        <f t="shared" si="173"/>
        <v>5.2631578947368363</v>
      </c>
      <c r="AD264" s="1126">
        <f t="shared" si="174"/>
        <v>3.6363636363636154</v>
      </c>
      <c r="AE264" s="1126">
        <f t="shared" si="175"/>
        <v>12.244897959183687</v>
      </c>
      <c r="AF264" s="1126">
        <f t="shared" si="176"/>
        <v>16.666666666666675</v>
      </c>
      <c r="AG264" s="1126">
        <f t="shared" si="177"/>
        <v>10.526315789473673</v>
      </c>
      <c r="AH264" s="1126">
        <f t="shared" si="178"/>
        <v>11.764705882352944</v>
      </c>
      <c r="AI264" s="1126">
        <f t="shared" si="179"/>
        <v>25.925925925925931</v>
      </c>
      <c r="AJ264" s="1126">
        <f t="shared" si="180"/>
        <v>8.0000000000000071</v>
      </c>
      <c r="AK264" s="1126">
        <f t="shared" si="181"/>
        <v>0</v>
      </c>
      <c r="AL264" s="1126">
        <f t="shared" si="182"/>
        <v>16.279069767441868</v>
      </c>
      <c r="AM264" s="1126">
        <f t="shared" si="183"/>
        <v>16.216216216216207</v>
      </c>
      <c r="AN264" s="1126">
        <f t="shared" si="184"/>
        <v>19.354838709677423</v>
      </c>
      <c r="AO264" s="1126">
        <f t="shared" si="185"/>
        <v>14.814814814814813</v>
      </c>
      <c r="AP264" s="1126">
        <f t="shared" si="186"/>
        <v>17.391304347826097</v>
      </c>
      <c r="AQ264" s="1126">
        <f t="shared" si="187"/>
        <v>4.5454545454545414</v>
      </c>
      <c r="AR264" s="1126">
        <f t="shared" si="188"/>
        <v>3.4199083323539714</v>
      </c>
      <c r="AS264" s="1126">
        <f t="shared" si="189"/>
        <v>11.432687270822427</v>
      </c>
      <c r="AT264" s="1126">
        <f t="shared" si="190"/>
        <v>0</v>
      </c>
      <c r="AU264" s="1127">
        <f t="shared" si="192"/>
        <v>10.752904266753413</v>
      </c>
      <c r="AV264" s="1128">
        <f t="shared" si="193"/>
        <v>6.8305839852371886</v>
      </c>
    </row>
    <row r="265" spans="1:48" ht="11.25" customHeight="1" x14ac:dyDescent="0.2">
      <c r="A265" s="583" t="s">
        <v>4503</v>
      </c>
      <c r="B265" s="884" t="s">
        <v>4501</v>
      </c>
      <c r="C265" s="627">
        <v>3.66</v>
      </c>
      <c r="D265" s="493">
        <v>3.58</v>
      </c>
      <c r="E265" s="483">
        <v>3.5</v>
      </c>
      <c r="F265" s="627">
        <v>3.42</v>
      </c>
      <c r="G265" s="627">
        <v>3.34</v>
      </c>
      <c r="H265" s="533">
        <v>3.32</v>
      </c>
      <c r="I265" s="533">
        <v>3.32</v>
      </c>
      <c r="J265" s="968"/>
      <c r="K265" s="533">
        <v>3.32</v>
      </c>
      <c r="L265" s="492">
        <v>3.32</v>
      </c>
      <c r="M265" s="867"/>
      <c r="N265" s="492">
        <v>3.2399999999999998</v>
      </c>
      <c r="O265" s="582">
        <v>3</v>
      </c>
      <c r="P265" s="633">
        <v>3</v>
      </c>
      <c r="Q265" s="633">
        <v>2.58</v>
      </c>
      <c r="R265" s="629">
        <v>2.16</v>
      </c>
      <c r="S265" s="633">
        <v>2.16</v>
      </c>
      <c r="T265" s="633">
        <v>1.89</v>
      </c>
      <c r="U265" s="633">
        <v>1.6</v>
      </c>
      <c r="V265" s="633">
        <v>1.34</v>
      </c>
      <c r="W265" s="633">
        <v>1.2749999999999999</v>
      </c>
      <c r="X265" s="633">
        <v>1.2150000000000001</v>
      </c>
      <c r="Y265" s="633">
        <v>1.2</v>
      </c>
      <c r="Z265" s="630">
        <f t="shared" si="191"/>
        <v>55.440000000000012</v>
      </c>
      <c r="AA265" s="1125">
        <f t="shared" si="152"/>
        <v>2.2346368715083775</v>
      </c>
      <c r="AB265" s="1125">
        <f t="shared" si="172"/>
        <v>2.2857142857142909</v>
      </c>
      <c r="AC265" s="1126">
        <f t="shared" si="173"/>
        <v>2.3391812865497075</v>
      </c>
      <c r="AD265" s="1126">
        <f t="shared" si="174"/>
        <v>2.39520958083832</v>
      </c>
      <c r="AE265" s="1126">
        <f t="shared" si="175"/>
        <v>0.60240963855422436</v>
      </c>
      <c r="AF265" s="1126">
        <f t="shared" si="176"/>
        <v>0</v>
      </c>
      <c r="AG265" s="1126">
        <f t="shared" si="177"/>
        <v>0</v>
      </c>
      <c r="AH265" s="1126">
        <f t="shared" si="178"/>
        <v>0</v>
      </c>
      <c r="AI265" s="1126">
        <f t="shared" si="179"/>
        <v>2.4691358024691468</v>
      </c>
      <c r="AJ265" s="1126">
        <f t="shared" si="180"/>
        <v>7.9999999999999849</v>
      </c>
      <c r="AK265" s="1126">
        <f t="shared" si="181"/>
        <v>0</v>
      </c>
      <c r="AL265" s="1126">
        <f t="shared" si="182"/>
        <v>16.279069767441868</v>
      </c>
      <c r="AM265" s="1126">
        <f t="shared" si="183"/>
        <v>19.444444444444443</v>
      </c>
      <c r="AN265" s="1126">
        <f t="shared" si="184"/>
        <v>0</v>
      </c>
      <c r="AO265" s="1126">
        <f t="shared" si="185"/>
        <v>14.285714285714302</v>
      </c>
      <c r="AP265" s="1126">
        <f t="shared" si="186"/>
        <v>18.124999999999993</v>
      </c>
      <c r="AQ265" s="1126">
        <f t="shared" si="187"/>
        <v>19.402985074626855</v>
      </c>
      <c r="AR265" s="1126">
        <f t="shared" si="188"/>
        <v>5.0980392156862786</v>
      </c>
      <c r="AS265" s="1126">
        <f t="shared" si="189"/>
        <v>4.9382716049382491</v>
      </c>
      <c r="AT265" s="1126">
        <f t="shared" si="190"/>
        <v>1.2500000000000178</v>
      </c>
      <c r="AU265" s="1127">
        <f t="shared" si="192"/>
        <v>5.9574905929243034</v>
      </c>
      <c r="AV265" s="1128">
        <f t="shared" si="193"/>
        <v>7.2043816545113284</v>
      </c>
    </row>
    <row r="266" spans="1:48" ht="11.25" customHeight="1" x14ac:dyDescent="0.2">
      <c r="A266" s="512" t="s">
        <v>215</v>
      </c>
      <c r="B266" s="501" t="s">
        <v>216</v>
      </c>
      <c r="C266" s="627">
        <v>1.425</v>
      </c>
      <c r="D266" s="493">
        <v>1.28</v>
      </c>
      <c r="E266" s="511">
        <v>1.1500000000000001</v>
      </c>
      <c r="F266" s="507">
        <v>1.075</v>
      </c>
      <c r="G266" s="507">
        <v>1.0149999999999999</v>
      </c>
      <c r="H266" s="507">
        <v>0.91</v>
      </c>
      <c r="I266" s="507">
        <v>0.82</v>
      </c>
      <c r="J266" s="1053"/>
      <c r="K266" s="507">
        <v>0.78</v>
      </c>
      <c r="L266" s="503">
        <v>0.73</v>
      </c>
      <c r="M266" s="1053"/>
      <c r="N266" s="504">
        <v>0.66</v>
      </c>
      <c r="O266" s="509">
        <v>0.625</v>
      </c>
      <c r="P266" s="509">
        <v>0.60499999999999998</v>
      </c>
      <c r="Q266" s="509">
        <v>0.51</v>
      </c>
      <c r="R266" s="509">
        <v>0.42</v>
      </c>
      <c r="S266" s="509">
        <v>0.34</v>
      </c>
      <c r="T266" s="509">
        <v>0.27500000000000002</v>
      </c>
      <c r="U266" s="509">
        <v>0.2</v>
      </c>
      <c r="V266" s="509">
        <v>0.14949999999999999</v>
      </c>
      <c r="W266" s="509">
        <v>0.1265</v>
      </c>
      <c r="X266" s="509">
        <v>0.10125000000000001</v>
      </c>
      <c r="Y266" s="509">
        <v>0.08</v>
      </c>
      <c r="Z266" s="630">
        <f t="shared" si="191"/>
        <v>13.27725</v>
      </c>
      <c r="AA266" s="1125">
        <f t="shared" si="152"/>
        <v>11.328125</v>
      </c>
      <c r="AB266" s="1125">
        <f t="shared" si="172"/>
        <v>11.304347826086936</v>
      </c>
      <c r="AC266" s="1126">
        <f t="shared" si="173"/>
        <v>6.976744186046524</v>
      </c>
      <c r="AD266" s="1126">
        <f t="shared" si="174"/>
        <v>5.9113300492610987</v>
      </c>
      <c r="AE266" s="1126">
        <f t="shared" si="175"/>
        <v>11.538461538461519</v>
      </c>
      <c r="AF266" s="1126">
        <f t="shared" si="176"/>
        <v>10.975609756097571</v>
      </c>
      <c r="AG266" s="1126">
        <f t="shared" si="177"/>
        <v>5.12820512820511</v>
      </c>
      <c r="AH266" s="1126">
        <f t="shared" si="178"/>
        <v>6.8493150684931559</v>
      </c>
      <c r="AI266" s="1126">
        <f t="shared" si="179"/>
        <v>10.606060606060597</v>
      </c>
      <c r="AJ266" s="1126">
        <f t="shared" si="180"/>
        <v>5.600000000000005</v>
      </c>
      <c r="AK266" s="1126">
        <f t="shared" si="181"/>
        <v>3.3057851239669533</v>
      </c>
      <c r="AL266" s="1126">
        <f t="shared" si="182"/>
        <v>18.627450980392158</v>
      </c>
      <c r="AM266" s="1126">
        <f t="shared" si="183"/>
        <v>21.428571428571441</v>
      </c>
      <c r="AN266" s="1126">
        <f t="shared" si="184"/>
        <v>23.529411764705866</v>
      </c>
      <c r="AO266" s="1126">
        <f t="shared" si="185"/>
        <v>23.636363636363633</v>
      </c>
      <c r="AP266" s="1126">
        <f t="shared" si="186"/>
        <v>37.5</v>
      </c>
      <c r="AQ266" s="1126">
        <f t="shared" si="187"/>
        <v>33.779264214046847</v>
      </c>
      <c r="AR266" s="1126">
        <f t="shared" si="188"/>
        <v>18.181818181818166</v>
      </c>
      <c r="AS266" s="1126">
        <f t="shared" si="189"/>
        <v>24.938271604938265</v>
      </c>
      <c r="AT266" s="1126">
        <f t="shared" si="190"/>
        <v>26.5625</v>
      </c>
      <c r="AU266" s="1127">
        <f t="shared" si="192"/>
        <v>15.885381804675793</v>
      </c>
      <c r="AV266" s="1128">
        <f t="shared" si="193"/>
        <v>9.9953734822510647</v>
      </c>
    </row>
    <row r="267" spans="1:48" ht="11.25" customHeight="1" x14ac:dyDescent="0.2">
      <c r="A267" s="481" t="s">
        <v>4046</v>
      </c>
      <c r="B267" s="884" t="s">
        <v>4047</v>
      </c>
      <c r="C267" s="627">
        <v>2.6150000000000002</v>
      </c>
      <c r="D267" s="493">
        <v>2.5099999999999998</v>
      </c>
      <c r="E267" s="630">
        <v>2.2749999999999999</v>
      </c>
      <c r="F267" s="627">
        <v>2.0249999999999999</v>
      </c>
      <c r="G267" s="627">
        <v>0.70299999999999996</v>
      </c>
      <c r="H267" s="533">
        <v>0</v>
      </c>
      <c r="I267" s="533">
        <v>0</v>
      </c>
      <c r="J267" s="956"/>
      <c r="K267" s="496">
        <v>0</v>
      </c>
      <c r="L267" s="631">
        <v>0</v>
      </c>
      <c r="M267" s="956"/>
      <c r="N267" s="497">
        <v>0</v>
      </c>
      <c r="O267" s="629">
        <v>0</v>
      </c>
      <c r="P267" s="629">
        <v>0</v>
      </c>
      <c r="Q267" s="629">
        <v>0</v>
      </c>
      <c r="R267" s="629">
        <v>0</v>
      </c>
      <c r="S267" s="629">
        <v>0</v>
      </c>
      <c r="T267" s="629">
        <v>0</v>
      </c>
      <c r="U267" s="629">
        <v>0</v>
      </c>
      <c r="V267" s="629">
        <v>0</v>
      </c>
      <c r="W267" s="629">
        <v>0</v>
      </c>
      <c r="X267" s="629">
        <v>0</v>
      </c>
      <c r="Y267" s="629">
        <v>0</v>
      </c>
      <c r="Z267" s="630">
        <f t="shared" si="191"/>
        <v>10.128</v>
      </c>
      <c r="AA267" s="1125">
        <f t="shared" si="152"/>
        <v>4.1832669322709348</v>
      </c>
      <c r="AB267" s="1125">
        <f t="shared" si="172"/>
        <v>10.329670329670314</v>
      </c>
      <c r="AC267" s="1126">
        <f t="shared" si="173"/>
        <v>12.345679012345689</v>
      </c>
      <c r="AD267" s="1126">
        <f t="shared" si="174"/>
        <v>188.0512091038407</v>
      </c>
      <c r="AE267" s="1126" t="str">
        <f t="shared" si="175"/>
        <v>n/a</v>
      </c>
      <c r="AF267" s="1126" t="str">
        <f t="shared" si="176"/>
        <v>n/a</v>
      </c>
      <c r="AG267" s="1126" t="str">
        <f t="shared" si="177"/>
        <v>n/a</v>
      </c>
      <c r="AH267" s="1126" t="str">
        <f t="shared" si="178"/>
        <v>n/a</v>
      </c>
      <c r="AI267" s="1126" t="str">
        <f t="shared" si="179"/>
        <v>n/a</v>
      </c>
      <c r="AJ267" s="1126" t="str">
        <f t="shared" si="180"/>
        <v>n/a</v>
      </c>
      <c r="AK267" s="1126" t="str">
        <f t="shared" si="181"/>
        <v>n/a</v>
      </c>
      <c r="AL267" s="1126" t="str">
        <f t="shared" si="182"/>
        <v>n/a</v>
      </c>
      <c r="AM267" s="1126" t="str">
        <f t="shared" si="183"/>
        <v>n/a</v>
      </c>
      <c r="AN267" s="1126" t="str">
        <f t="shared" si="184"/>
        <v>n/a</v>
      </c>
      <c r="AO267" s="1126" t="str">
        <f t="shared" si="185"/>
        <v>n/a</v>
      </c>
      <c r="AP267" s="1126" t="str">
        <f t="shared" si="186"/>
        <v>n/a</v>
      </c>
      <c r="AQ267" s="1126" t="str">
        <f t="shared" si="187"/>
        <v>n/a</v>
      </c>
      <c r="AR267" s="1126" t="str">
        <f t="shared" si="188"/>
        <v>n/a</v>
      </c>
      <c r="AS267" s="1126" t="str">
        <f t="shared" si="189"/>
        <v>n/a</v>
      </c>
      <c r="AT267" s="1126" t="str">
        <f t="shared" si="190"/>
        <v>n/a</v>
      </c>
      <c r="AU267" s="1127">
        <f t="shared" si="192"/>
        <v>53.727456344531909</v>
      </c>
      <c r="AV267" s="1128">
        <f t="shared" si="193"/>
        <v>89.616435594564649</v>
      </c>
    </row>
    <row r="268" spans="1:48" ht="11.25" customHeight="1" x14ac:dyDescent="0.2">
      <c r="A268" s="541" t="s">
        <v>1159</v>
      </c>
      <c r="B268" s="884" t="s">
        <v>1160</v>
      </c>
      <c r="C268" s="627">
        <v>1.04</v>
      </c>
      <c r="D268" s="493">
        <v>0.92</v>
      </c>
      <c r="E268" s="630">
        <v>0.8</v>
      </c>
      <c r="F268" s="627">
        <v>0.76</v>
      </c>
      <c r="G268" s="627">
        <v>0.72</v>
      </c>
      <c r="H268" s="627">
        <v>0.65</v>
      </c>
      <c r="I268" s="627">
        <v>0.5</v>
      </c>
      <c r="J268" s="956"/>
      <c r="K268" s="627">
        <v>0.44</v>
      </c>
      <c r="L268" s="631">
        <v>0.4</v>
      </c>
      <c r="M268" s="956"/>
      <c r="N268" s="497">
        <v>0.4</v>
      </c>
      <c r="O268" s="629">
        <v>0.61</v>
      </c>
      <c r="P268" s="633">
        <v>0.78</v>
      </c>
      <c r="Q268" s="633">
        <v>0.71</v>
      </c>
      <c r="R268" s="633">
        <v>0.68</v>
      </c>
      <c r="S268" s="633">
        <v>0.64762000000000008</v>
      </c>
      <c r="T268" s="633">
        <v>0.60770999999999997</v>
      </c>
      <c r="U268" s="633">
        <v>0.57013000000000003</v>
      </c>
      <c r="V268" s="633">
        <v>0.25503999999999999</v>
      </c>
      <c r="W268" s="629">
        <v>0</v>
      </c>
      <c r="X268" s="629">
        <v>0</v>
      </c>
      <c r="Y268" s="629">
        <v>0</v>
      </c>
      <c r="Z268" s="630">
        <f t="shared" si="191"/>
        <v>11.490500000000001</v>
      </c>
      <c r="AA268" s="1125">
        <f t="shared" si="152"/>
        <v>13.043478260869556</v>
      </c>
      <c r="AB268" s="1125">
        <f t="shared" si="172"/>
        <v>14.999999999999991</v>
      </c>
      <c r="AC268" s="1126">
        <f t="shared" si="173"/>
        <v>5.2631578947368363</v>
      </c>
      <c r="AD268" s="1126">
        <f t="shared" si="174"/>
        <v>5.555555555555558</v>
      </c>
      <c r="AE268" s="1126">
        <f t="shared" si="175"/>
        <v>10.769230769230752</v>
      </c>
      <c r="AF268" s="1126">
        <f t="shared" si="176"/>
        <v>30.000000000000004</v>
      </c>
      <c r="AG268" s="1126">
        <f t="shared" si="177"/>
        <v>13.636363636363647</v>
      </c>
      <c r="AH268" s="1126">
        <f t="shared" si="178"/>
        <v>9.9999999999999858</v>
      </c>
      <c r="AI268" s="1126">
        <f t="shared" si="179"/>
        <v>0</v>
      </c>
      <c r="AJ268" s="1126">
        <f t="shared" si="180"/>
        <v>-34.426229508196712</v>
      </c>
      <c r="AK268" s="1126">
        <f t="shared" si="181"/>
        <v>-21.794871794871796</v>
      </c>
      <c r="AL268" s="1126">
        <f t="shared" si="182"/>
        <v>9.8591549295774747</v>
      </c>
      <c r="AM268" s="1126">
        <f t="shared" si="183"/>
        <v>4.4117647058823373</v>
      </c>
      <c r="AN268" s="1126">
        <f t="shared" si="184"/>
        <v>4.9998455884623594</v>
      </c>
      <c r="AO268" s="1126">
        <f t="shared" si="185"/>
        <v>6.5672771552220732</v>
      </c>
      <c r="AP268" s="1126">
        <f t="shared" si="186"/>
        <v>6.5914791363373082</v>
      </c>
      <c r="AQ268" s="1126">
        <f t="shared" si="187"/>
        <v>123.54532622333751</v>
      </c>
      <c r="AR268" s="1126" t="str">
        <f t="shared" si="188"/>
        <v>n/a</v>
      </c>
      <c r="AS268" s="1126" t="str">
        <f t="shared" si="189"/>
        <v>n/a</v>
      </c>
      <c r="AT268" s="1126" t="str">
        <f t="shared" si="190"/>
        <v>n/a</v>
      </c>
      <c r="AU268" s="1127">
        <f t="shared" si="192"/>
        <v>11.942443091323936</v>
      </c>
      <c r="AV268" s="1128">
        <f t="shared" si="193"/>
        <v>32.096458266342466</v>
      </c>
    </row>
    <row r="269" spans="1:48" ht="11.25" customHeight="1" x14ac:dyDescent="0.2">
      <c r="A269" s="491" t="s">
        <v>571</v>
      </c>
      <c r="B269" s="884" t="s">
        <v>572</v>
      </c>
      <c r="C269" s="627">
        <v>2.2400000000000002</v>
      </c>
      <c r="D269" s="493">
        <v>1.9</v>
      </c>
      <c r="E269" s="630">
        <v>1.42</v>
      </c>
      <c r="F269" s="627">
        <v>1.27</v>
      </c>
      <c r="G269" s="627">
        <v>1.1499999999999999</v>
      </c>
      <c r="H269" s="627">
        <v>1.03</v>
      </c>
      <c r="I269" s="627">
        <v>0.91</v>
      </c>
      <c r="J269" s="956"/>
      <c r="K269" s="627">
        <v>0.82</v>
      </c>
      <c r="L269" s="492">
        <v>0.74</v>
      </c>
      <c r="M269" s="956"/>
      <c r="N269" s="632">
        <v>0.63</v>
      </c>
      <c r="O269" s="633">
        <v>0.51</v>
      </c>
      <c r="P269" s="629">
        <v>0.48</v>
      </c>
      <c r="Q269" s="633">
        <v>0.41</v>
      </c>
      <c r="R269" s="629">
        <v>0</v>
      </c>
      <c r="S269" s="629">
        <v>0</v>
      </c>
      <c r="T269" s="629">
        <v>0</v>
      </c>
      <c r="U269" s="629">
        <v>0</v>
      </c>
      <c r="V269" s="629">
        <v>0</v>
      </c>
      <c r="W269" s="629">
        <v>0</v>
      </c>
      <c r="X269" s="629">
        <v>0</v>
      </c>
      <c r="Y269" s="629">
        <v>0</v>
      </c>
      <c r="Z269" s="630">
        <f t="shared" si="191"/>
        <v>13.510000000000002</v>
      </c>
      <c r="AA269" s="1125">
        <f t="shared" si="152"/>
        <v>17.894736842105274</v>
      </c>
      <c r="AB269" s="1125">
        <f t="shared" si="172"/>
        <v>33.802816901408448</v>
      </c>
      <c r="AC269" s="1126">
        <f t="shared" si="173"/>
        <v>11.811023622047244</v>
      </c>
      <c r="AD269" s="1126">
        <f t="shared" si="174"/>
        <v>10.434782608695659</v>
      </c>
      <c r="AE269" s="1126">
        <f t="shared" si="175"/>
        <v>11.650485436893199</v>
      </c>
      <c r="AF269" s="1126">
        <f t="shared" si="176"/>
        <v>13.186813186813184</v>
      </c>
      <c r="AG269" s="1126">
        <f t="shared" si="177"/>
        <v>10.975609756097571</v>
      </c>
      <c r="AH269" s="1126">
        <f t="shared" si="178"/>
        <v>10.810810810810811</v>
      </c>
      <c r="AI269" s="1126">
        <f t="shared" si="179"/>
        <v>17.460317460317466</v>
      </c>
      <c r="AJ269" s="1126">
        <f t="shared" si="180"/>
        <v>23.529411764705888</v>
      </c>
      <c r="AK269" s="1126">
        <f t="shared" si="181"/>
        <v>6.25</v>
      </c>
      <c r="AL269" s="1126">
        <f t="shared" si="182"/>
        <v>17.073170731707311</v>
      </c>
      <c r="AM269" s="1126" t="str">
        <f t="shared" si="183"/>
        <v>n/a</v>
      </c>
      <c r="AN269" s="1126" t="str">
        <f t="shared" si="184"/>
        <v>n/a</v>
      </c>
      <c r="AO269" s="1126" t="str">
        <f t="shared" si="185"/>
        <v>n/a</v>
      </c>
      <c r="AP269" s="1126" t="str">
        <f t="shared" si="186"/>
        <v>n/a</v>
      </c>
      <c r="AQ269" s="1126" t="str">
        <f t="shared" si="187"/>
        <v>n/a</v>
      </c>
      <c r="AR269" s="1126" t="str">
        <f t="shared" si="188"/>
        <v>n/a</v>
      </c>
      <c r="AS269" s="1126" t="str">
        <f t="shared" si="189"/>
        <v>n/a</v>
      </c>
      <c r="AT269" s="1126" t="str">
        <f t="shared" si="190"/>
        <v>n/a</v>
      </c>
      <c r="AU269" s="1127">
        <f t="shared" si="192"/>
        <v>15.40666492680017</v>
      </c>
      <c r="AV269" s="1128">
        <f t="shared" si="193"/>
        <v>7.378520236568372</v>
      </c>
    </row>
    <row r="270" spans="1:48" s="584" customFormat="1" ht="11.25" customHeight="1" x14ac:dyDescent="0.2">
      <c r="A270" s="954" t="s">
        <v>4279</v>
      </c>
      <c r="B270" s="869" t="s">
        <v>4278</v>
      </c>
      <c r="C270" s="627">
        <v>1.93</v>
      </c>
      <c r="D270" s="493">
        <v>1.7350000000000001</v>
      </c>
      <c r="E270" s="610">
        <v>1.58</v>
      </c>
      <c r="F270" s="478">
        <v>1.5</v>
      </c>
      <c r="G270" s="478">
        <v>1.43</v>
      </c>
      <c r="H270" s="478">
        <v>1.39</v>
      </c>
      <c r="I270" s="478">
        <v>1.36</v>
      </c>
      <c r="J270" s="478"/>
      <c r="K270" s="478">
        <v>1.31</v>
      </c>
      <c r="L270" s="869">
        <v>1.27</v>
      </c>
      <c r="M270" s="478"/>
      <c r="N270" s="869">
        <v>1.23</v>
      </c>
      <c r="O270" s="1186">
        <v>1.19</v>
      </c>
      <c r="P270" s="1186">
        <v>1.1399999999999999</v>
      </c>
      <c r="Q270" s="1186">
        <v>1.06</v>
      </c>
      <c r="R270" s="1186">
        <v>1</v>
      </c>
      <c r="S270" s="1186">
        <v>0.92</v>
      </c>
      <c r="T270" s="1186">
        <v>0.76</v>
      </c>
      <c r="U270" s="1186">
        <v>0.87</v>
      </c>
      <c r="V270" s="1186">
        <v>1.2</v>
      </c>
      <c r="W270" s="1186">
        <v>1.2</v>
      </c>
      <c r="X270" s="1186">
        <v>1.4350000000000001</v>
      </c>
      <c r="Y270" s="1186">
        <v>2.14</v>
      </c>
      <c r="Z270" s="630">
        <f t="shared" si="191"/>
        <v>27.650000000000002</v>
      </c>
      <c r="AA270" s="1125">
        <f t="shared" ref="AA270:AA332" si="194">IF(ISERROR((C270/D270-1)*100),"n/a",(C270/D270-1)*100)</f>
        <v>11.239193083573484</v>
      </c>
      <c r="AB270" s="1125">
        <f t="shared" si="172"/>
        <v>9.8101265822784889</v>
      </c>
      <c r="AC270" s="1126">
        <f t="shared" si="173"/>
        <v>5.3333333333333455</v>
      </c>
      <c r="AD270" s="1126">
        <f t="shared" si="174"/>
        <v>4.8951048951048959</v>
      </c>
      <c r="AE270" s="1126">
        <f t="shared" si="175"/>
        <v>2.877697841726623</v>
      </c>
      <c r="AF270" s="1126">
        <f t="shared" si="176"/>
        <v>2.2058823529411686</v>
      </c>
      <c r="AG270" s="1126">
        <f t="shared" si="177"/>
        <v>3.8167938931297662</v>
      </c>
      <c r="AH270" s="1126">
        <f t="shared" si="178"/>
        <v>3.1496062992125928</v>
      </c>
      <c r="AI270" s="1126">
        <f t="shared" si="179"/>
        <v>3.2520325203251987</v>
      </c>
      <c r="AJ270" s="1126">
        <f t="shared" si="180"/>
        <v>3.3613445378151363</v>
      </c>
      <c r="AK270" s="1126">
        <f t="shared" si="181"/>
        <v>4.3859649122807154</v>
      </c>
      <c r="AL270" s="1126">
        <f t="shared" si="182"/>
        <v>7.5471698113207308</v>
      </c>
      <c r="AM270" s="1126">
        <f t="shared" si="183"/>
        <v>6.0000000000000053</v>
      </c>
      <c r="AN270" s="1126">
        <f t="shared" si="184"/>
        <v>8.6956521739130377</v>
      </c>
      <c r="AO270" s="1126">
        <f t="shared" si="185"/>
        <v>21.052631578947366</v>
      </c>
      <c r="AP270" s="1126">
        <f t="shared" si="186"/>
        <v>-12.643678160919535</v>
      </c>
      <c r="AQ270" s="1126">
        <f t="shared" si="187"/>
        <v>-27.500000000000004</v>
      </c>
      <c r="AR270" s="1126">
        <f t="shared" si="188"/>
        <v>0</v>
      </c>
      <c r="AS270" s="1126">
        <f t="shared" si="189"/>
        <v>-16.376306620209068</v>
      </c>
      <c r="AT270" s="1126">
        <f t="shared" si="190"/>
        <v>-32.943925233644869</v>
      </c>
      <c r="AU270" s="1127">
        <f t="shared" si="192"/>
        <v>0.40793119005645445</v>
      </c>
      <c r="AV270" s="1128">
        <f t="shared" si="193"/>
        <v>13.041972895537253</v>
      </c>
    </row>
    <row r="271" spans="1:48" ht="11.25" customHeight="1" x14ac:dyDescent="0.2">
      <c r="A271" s="583" t="s">
        <v>4605</v>
      </c>
      <c r="B271" s="884" t="s">
        <v>4600</v>
      </c>
      <c r="C271" s="627">
        <v>1.45</v>
      </c>
      <c r="D271" s="493">
        <v>1.38</v>
      </c>
      <c r="E271" s="630">
        <v>1.31</v>
      </c>
      <c r="F271" s="627">
        <v>1.264</v>
      </c>
      <c r="G271" s="533">
        <v>1.24</v>
      </c>
      <c r="H271" s="533">
        <v>1.24</v>
      </c>
      <c r="I271" s="533">
        <v>1.4550000000000001</v>
      </c>
      <c r="J271" s="556"/>
      <c r="K271" s="533">
        <v>2.1</v>
      </c>
      <c r="L271" s="631">
        <v>2.1</v>
      </c>
      <c r="M271" s="556"/>
      <c r="N271" s="631">
        <v>2.1</v>
      </c>
      <c r="O271" s="1164">
        <v>2.1</v>
      </c>
      <c r="P271" s="1152">
        <v>2.0249999999999999</v>
      </c>
      <c r="Q271" s="1152">
        <v>1.76</v>
      </c>
      <c r="R271" s="629">
        <v>1.6</v>
      </c>
      <c r="S271" s="633">
        <v>1.6</v>
      </c>
      <c r="T271" s="633">
        <v>1.2550000000000001</v>
      </c>
      <c r="U271" s="1152">
        <v>0.96</v>
      </c>
      <c r="V271" s="534">
        <v>0.88</v>
      </c>
      <c r="W271" s="633">
        <v>0.91</v>
      </c>
      <c r="X271" s="629">
        <v>0</v>
      </c>
      <c r="Y271" s="534">
        <v>0</v>
      </c>
      <c r="Z271" s="630">
        <f t="shared" si="191"/>
        <v>28.729000000000003</v>
      </c>
      <c r="AA271" s="1125">
        <f t="shared" si="194"/>
        <v>5.0724637681159424</v>
      </c>
      <c r="AB271" s="1125">
        <f t="shared" si="172"/>
        <v>5.3435114503816772</v>
      </c>
      <c r="AC271" s="1126">
        <f t="shared" si="173"/>
        <v>3.6392405063291111</v>
      </c>
      <c r="AD271" s="1126">
        <f t="shared" si="174"/>
        <v>1.9354838709677358</v>
      </c>
      <c r="AE271" s="1126">
        <f t="shared" si="175"/>
        <v>0</v>
      </c>
      <c r="AF271" s="1126">
        <f t="shared" si="176"/>
        <v>-14.776632302405501</v>
      </c>
      <c r="AG271" s="1126">
        <f t="shared" si="177"/>
        <v>-30.714285714285715</v>
      </c>
      <c r="AH271" s="1126">
        <f t="shared" si="178"/>
        <v>0</v>
      </c>
      <c r="AI271" s="1126">
        <f t="shared" si="179"/>
        <v>0</v>
      </c>
      <c r="AJ271" s="1126">
        <f t="shared" si="180"/>
        <v>0</v>
      </c>
      <c r="AK271" s="1126">
        <f t="shared" si="181"/>
        <v>3.7037037037037202</v>
      </c>
      <c r="AL271" s="1126">
        <f t="shared" si="182"/>
        <v>15.056818181818166</v>
      </c>
      <c r="AM271" s="1126">
        <f t="shared" si="183"/>
        <v>9.9999999999999858</v>
      </c>
      <c r="AN271" s="1126">
        <f t="shared" si="184"/>
        <v>0</v>
      </c>
      <c r="AO271" s="1126">
        <f t="shared" si="185"/>
        <v>27.490039840637447</v>
      </c>
      <c r="AP271" s="1126">
        <f t="shared" si="186"/>
        <v>30.729166666666675</v>
      </c>
      <c r="AQ271" s="1126">
        <f t="shared" si="187"/>
        <v>9.0909090909090828</v>
      </c>
      <c r="AR271" s="1126">
        <f t="shared" si="188"/>
        <v>-3.2967032967032961</v>
      </c>
      <c r="AS271" s="1126" t="str">
        <f t="shared" si="189"/>
        <v>n/a</v>
      </c>
      <c r="AT271" s="1126" t="str">
        <f t="shared" si="190"/>
        <v>n/a</v>
      </c>
      <c r="AU271" s="1127">
        <f t="shared" si="192"/>
        <v>3.5152064314519458</v>
      </c>
      <c r="AV271" s="1128">
        <f t="shared" si="193"/>
        <v>13.600370365181062</v>
      </c>
    </row>
    <row r="272" spans="1:48" ht="11.25" customHeight="1" x14ac:dyDescent="0.2">
      <c r="A272" s="494" t="s">
        <v>575</v>
      </c>
      <c r="B272" s="884" t="s">
        <v>576</v>
      </c>
      <c r="C272" s="627">
        <v>1</v>
      </c>
      <c r="D272" s="493">
        <v>0.9</v>
      </c>
      <c r="E272" s="630">
        <v>0.84</v>
      </c>
      <c r="F272" s="627">
        <v>0.8</v>
      </c>
      <c r="G272" s="627">
        <v>0.72</v>
      </c>
      <c r="H272" s="627">
        <v>0.64</v>
      </c>
      <c r="I272" s="627">
        <v>0.6</v>
      </c>
      <c r="J272" s="956"/>
      <c r="K272" s="627">
        <v>0.56000000000000005</v>
      </c>
      <c r="L272" s="492">
        <v>0.5</v>
      </c>
      <c r="M272" s="956"/>
      <c r="N272" s="632">
        <v>0.4</v>
      </c>
      <c r="O272" s="633">
        <v>0.38</v>
      </c>
      <c r="P272" s="633">
        <v>0.32</v>
      </c>
      <c r="Q272" s="633">
        <v>0.28000000000000003</v>
      </c>
      <c r="R272" s="633">
        <v>0.22</v>
      </c>
      <c r="S272" s="633">
        <v>0.15</v>
      </c>
      <c r="T272" s="633">
        <v>0.11</v>
      </c>
      <c r="U272" s="633">
        <v>0.08</v>
      </c>
      <c r="V272" s="633">
        <v>0.06</v>
      </c>
      <c r="W272" s="633">
        <v>0.05</v>
      </c>
      <c r="X272" s="633">
        <v>3.5000000000000003E-2</v>
      </c>
      <c r="Y272" s="633">
        <v>1.2500000000000001E-2</v>
      </c>
      <c r="Z272" s="630">
        <f t="shared" si="191"/>
        <v>8.6575000000000006</v>
      </c>
      <c r="AA272" s="1125">
        <f t="shared" si="194"/>
        <v>11.111111111111116</v>
      </c>
      <c r="AB272" s="1125">
        <f t="shared" si="172"/>
        <v>7.1428571428571397</v>
      </c>
      <c r="AC272" s="1126">
        <f t="shared" si="173"/>
        <v>4.9999999999999822</v>
      </c>
      <c r="AD272" s="1126">
        <f t="shared" si="174"/>
        <v>11.111111111111116</v>
      </c>
      <c r="AE272" s="1126">
        <f t="shared" si="175"/>
        <v>12.5</v>
      </c>
      <c r="AF272" s="1126">
        <f t="shared" si="176"/>
        <v>6.6666666666666652</v>
      </c>
      <c r="AG272" s="1126">
        <f t="shared" si="177"/>
        <v>7.1428571428571397</v>
      </c>
      <c r="AH272" s="1126">
        <f t="shared" si="178"/>
        <v>12.000000000000011</v>
      </c>
      <c r="AI272" s="1126">
        <f t="shared" si="179"/>
        <v>25</v>
      </c>
      <c r="AJ272" s="1126">
        <f t="shared" si="180"/>
        <v>5.2631578947368363</v>
      </c>
      <c r="AK272" s="1126">
        <f t="shared" si="181"/>
        <v>18.75</v>
      </c>
      <c r="AL272" s="1126">
        <f t="shared" si="182"/>
        <v>14.285714285714279</v>
      </c>
      <c r="AM272" s="1126">
        <f t="shared" si="183"/>
        <v>27.272727272727295</v>
      </c>
      <c r="AN272" s="1126">
        <f t="shared" si="184"/>
        <v>46.666666666666679</v>
      </c>
      <c r="AO272" s="1126">
        <f t="shared" si="185"/>
        <v>36.363636363636353</v>
      </c>
      <c r="AP272" s="1126">
        <f t="shared" si="186"/>
        <v>37.5</v>
      </c>
      <c r="AQ272" s="1126">
        <f t="shared" si="187"/>
        <v>33.33333333333335</v>
      </c>
      <c r="AR272" s="1126">
        <f t="shared" si="188"/>
        <v>19.999999999999996</v>
      </c>
      <c r="AS272" s="1126">
        <f t="shared" si="189"/>
        <v>42.857142857142861</v>
      </c>
      <c r="AT272" s="1126">
        <f t="shared" si="190"/>
        <v>180.00000000000003</v>
      </c>
      <c r="AU272" s="1127">
        <f t="shared" si="192"/>
        <v>27.998349092428043</v>
      </c>
      <c r="AV272" s="1128">
        <f t="shared" si="193"/>
        <v>38.145726153592364</v>
      </c>
    </row>
    <row r="273" spans="1:48" ht="11.25" customHeight="1" x14ac:dyDescent="0.2">
      <c r="A273" s="491" t="s">
        <v>1165</v>
      </c>
      <c r="B273" s="884" t="s">
        <v>1166</v>
      </c>
      <c r="C273" s="627">
        <v>1.32</v>
      </c>
      <c r="D273" s="493">
        <v>1.24</v>
      </c>
      <c r="E273" s="630">
        <v>1.1599999999999999</v>
      </c>
      <c r="F273" s="627">
        <v>1</v>
      </c>
      <c r="G273" s="627">
        <v>0.84</v>
      </c>
      <c r="H273" s="627">
        <v>0.66</v>
      </c>
      <c r="I273" s="627">
        <v>0.56000000000000005</v>
      </c>
      <c r="J273" s="956"/>
      <c r="K273" s="627">
        <v>0.44</v>
      </c>
      <c r="L273" s="631">
        <v>0.28000000000000003</v>
      </c>
      <c r="M273" s="956"/>
      <c r="N273" s="632">
        <v>0.28000000000000003</v>
      </c>
      <c r="O273" s="629">
        <v>0</v>
      </c>
      <c r="P273" s="629">
        <v>0</v>
      </c>
      <c r="Q273" s="629">
        <v>0</v>
      </c>
      <c r="R273" s="629">
        <v>0</v>
      </c>
      <c r="S273" s="629">
        <v>0</v>
      </c>
      <c r="T273" s="629">
        <v>0</v>
      </c>
      <c r="U273" s="629">
        <v>0</v>
      </c>
      <c r="V273" s="629">
        <v>0</v>
      </c>
      <c r="W273" s="629">
        <v>0</v>
      </c>
      <c r="X273" s="629">
        <v>0</v>
      </c>
      <c r="Y273" s="629">
        <v>0</v>
      </c>
      <c r="Z273" s="630">
        <f t="shared" si="191"/>
        <v>7.78</v>
      </c>
      <c r="AA273" s="1125">
        <f t="shared" si="194"/>
        <v>6.4516129032258229</v>
      </c>
      <c r="AB273" s="1125">
        <f t="shared" si="172"/>
        <v>6.8965517241379448</v>
      </c>
      <c r="AC273" s="1126">
        <f t="shared" si="173"/>
        <v>15.999999999999993</v>
      </c>
      <c r="AD273" s="1126">
        <f t="shared" si="174"/>
        <v>19.047619047619047</v>
      </c>
      <c r="AE273" s="1126">
        <f t="shared" si="175"/>
        <v>27.27272727272727</v>
      </c>
      <c r="AF273" s="1126">
        <f t="shared" si="176"/>
        <v>17.857142857142861</v>
      </c>
      <c r="AG273" s="1126">
        <f t="shared" si="177"/>
        <v>27.272727272727295</v>
      </c>
      <c r="AH273" s="1126">
        <f t="shared" si="178"/>
        <v>57.142857142857139</v>
      </c>
      <c r="AI273" s="1126">
        <f t="shared" si="179"/>
        <v>0</v>
      </c>
      <c r="AJ273" s="1126" t="str">
        <f t="shared" si="180"/>
        <v>n/a</v>
      </c>
      <c r="AK273" s="1126" t="str">
        <f t="shared" si="181"/>
        <v>n/a</v>
      </c>
      <c r="AL273" s="1126" t="str">
        <f t="shared" si="182"/>
        <v>n/a</v>
      </c>
      <c r="AM273" s="1126" t="str">
        <f t="shared" si="183"/>
        <v>n/a</v>
      </c>
      <c r="AN273" s="1126" t="str">
        <f t="shared" si="184"/>
        <v>n/a</v>
      </c>
      <c r="AO273" s="1126" t="str">
        <f t="shared" si="185"/>
        <v>n/a</v>
      </c>
      <c r="AP273" s="1126" t="str">
        <f t="shared" si="186"/>
        <v>n/a</v>
      </c>
      <c r="AQ273" s="1126" t="str">
        <f t="shared" si="187"/>
        <v>n/a</v>
      </c>
      <c r="AR273" s="1126" t="str">
        <f t="shared" si="188"/>
        <v>n/a</v>
      </c>
      <c r="AS273" s="1126" t="str">
        <f t="shared" si="189"/>
        <v>n/a</v>
      </c>
      <c r="AT273" s="1126" t="str">
        <f t="shared" si="190"/>
        <v>n/a</v>
      </c>
      <c r="AU273" s="1127">
        <f t="shared" si="192"/>
        <v>19.771248691159705</v>
      </c>
      <c r="AV273" s="1128">
        <f t="shared" si="193"/>
        <v>16.813922921589985</v>
      </c>
    </row>
    <row r="274" spans="1:48" ht="11.25" customHeight="1" x14ac:dyDescent="0.2">
      <c r="A274" s="634" t="s">
        <v>1167</v>
      </c>
      <c r="B274" s="501" t="s">
        <v>1168</v>
      </c>
      <c r="C274" s="627">
        <v>0.64</v>
      </c>
      <c r="D274" s="493">
        <v>0.52</v>
      </c>
      <c r="E274" s="511">
        <v>0.42</v>
      </c>
      <c r="F274" s="627">
        <v>0.36</v>
      </c>
      <c r="G274" s="627">
        <v>0.3</v>
      </c>
      <c r="H274" s="627">
        <v>0.25</v>
      </c>
      <c r="I274" s="627">
        <v>0.15</v>
      </c>
      <c r="J274" s="956"/>
      <c r="K274" s="496">
        <v>0</v>
      </c>
      <c r="L274" s="631">
        <v>0</v>
      </c>
      <c r="M274" s="956"/>
      <c r="N274" s="497">
        <v>0</v>
      </c>
      <c r="O274" s="629">
        <v>0</v>
      </c>
      <c r="P274" s="629">
        <v>0</v>
      </c>
      <c r="Q274" s="629">
        <v>0</v>
      </c>
      <c r="R274" s="629">
        <v>0</v>
      </c>
      <c r="S274" s="629">
        <v>0</v>
      </c>
      <c r="T274" s="629">
        <v>0</v>
      </c>
      <c r="U274" s="629">
        <v>0</v>
      </c>
      <c r="V274" s="629">
        <v>0</v>
      </c>
      <c r="W274" s="629">
        <v>0</v>
      </c>
      <c r="X274" s="629">
        <v>0</v>
      </c>
      <c r="Y274" s="629">
        <v>0</v>
      </c>
      <c r="Z274" s="630">
        <f t="shared" si="191"/>
        <v>2.6399999999999997</v>
      </c>
      <c r="AA274" s="1125">
        <f t="shared" si="194"/>
        <v>23.076923076923084</v>
      </c>
      <c r="AB274" s="1125">
        <f t="shared" si="172"/>
        <v>23.809523809523814</v>
      </c>
      <c r="AC274" s="1126">
        <f t="shared" si="173"/>
        <v>16.666666666666675</v>
      </c>
      <c r="AD274" s="1126">
        <f t="shared" si="174"/>
        <v>19.999999999999996</v>
      </c>
      <c r="AE274" s="1126">
        <f t="shared" si="175"/>
        <v>19.999999999999996</v>
      </c>
      <c r="AF274" s="1126">
        <f t="shared" si="176"/>
        <v>66.666666666666671</v>
      </c>
      <c r="AG274" s="1126" t="str">
        <f t="shared" si="177"/>
        <v>n/a</v>
      </c>
      <c r="AH274" s="1126" t="str">
        <f t="shared" si="178"/>
        <v>n/a</v>
      </c>
      <c r="AI274" s="1126" t="str">
        <f t="shared" si="179"/>
        <v>n/a</v>
      </c>
      <c r="AJ274" s="1126" t="str">
        <f t="shared" si="180"/>
        <v>n/a</v>
      </c>
      <c r="AK274" s="1126" t="str">
        <f t="shared" si="181"/>
        <v>n/a</v>
      </c>
      <c r="AL274" s="1126" t="str">
        <f t="shared" si="182"/>
        <v>n/a</v>
      </c>
      <c r="AM274" s="1126" t="str">
        <f t="shared" si="183"/>
        <v>n/a</v>
      </c>
      <c r="AN274" s="1126" t="str">
        <f t="shared" si="184"/>
        <v>n/a</v>
      </c>
      <c r="AO274" s="1126" t="str">
        <f t="shared" si="185"/>
        <v>n/a</v>
      </c>
      <c r="AP274" s="1126" t="str">
        <f t="shared" si="186"/>
        <v>n/a</v>
      </c>
      <c r="AQ274" s="1126" t="str">
        <f t="shared" si="187"/>
        <v>n/a</v>
      </c>
      <c r="AR274" s="1126" t="str">
        <f t="shared" si="188"/>
        <v>n/a</v>
      </c>
      <c r="AS274" s="1126" t="str">
        <f t="shared" si="189"/>
        <v>n/a</v>
      </c>
      <c r="AT274" s="1126" t="str">
        <f t="shared" si="190"/>
        <v>n/a</v>
      </c>
      <c r="AU274" s="1127">
        <f t="shared" si="192"/>
        <v>28.369963369963376</v>
      </c>
      <c r="AV274" s="1128">
        <f t="shared" si="193"/>
        <v>18.934260457056919</v>
      </c>
    </row>
    <row r="275" spans="1:48" ht="11.25" customHeight="1" x14ac:dyDescent="0.2">
      <c r="A275" s="884" t="s">
        <v>1169</v>
      </c>
      <c r="B275" s="884" t="s">
        <v>1170</v>
      </c>
      <c r="C275" s="627">
        <v>3.56</v>
      </c>
      <c r="D275" s="493">
        <v>3.36</v>
      </c>
      <c r="E275" s="517">
        <v>3.12</v>
      </c>
      <c r="F275" s="627">
        <v>2.93</v>
      </c>
      <c r="G275" s="627">
        <v>2.2400000000000002</v>
      </c>
      <c r="H275" s="627">
        <v>1.81</v>
      </c>
      <c r="I275" s="627">
        <v>1.45</v>
      </c>
      <c r="J275" s="956"/>
      <c r="K275" s="627">
        <v>0.79</v>
      </c>
      <c r="L275" s="492">
        <v>0.56000000000000005</v>
      </c>
      <c r="M275" s="956"/>
      <c r="N275" s="632">
        <v>0.4</v>
      </c>
      <c r="O275" s="629">
        <v>0.38</v>
      </c>
      <c r="P275" s="633">
        <v>1</v>
      </c>
      <c r="Q275" s="633">
        <v>0.9325</v>
      </c>
      <c r="R275" s="629">
        <v>0.91</v>
      </c>
      <c r="S275" s="633">
        <v>0.91</v>
      </c>
      <c r="T275" s="633">
        <v>0.33879999999999999</v>
      </c>
      <c r="U275" s="629">
        <v>0</v>
      </c>
      <c r="V275" s="629">
        <v>0</v>
      </c>
      <c r="W275" s="629">
        <v>0</v>
      </c>
      <c r="X275" s="629">
        <v>0</v>
      </c>
      <c r="Y275" s="629">
        <v>0</v>
      </c>
      <c r="Z275" s="630">
        <f t="shared" si="191"/>
        <v>24.691299999999995</v>
      </c>
      <c r="AA275" s="1125">
        <f t="shared" si="194"/>
        <v>5.9523809523809534</v>
      </c>
      <c r="AB275" s="1125">
        <f t="shared" si="172"/>
        <v>7.6923076923076872</v>
      </c>
      <c r="AC275" s="1126">
        <f t="shared" si="173"/>
        <v>6.4846416382252636</v>
      </c>
      <c r="AD275" s="1126">
        <f t="shared" si="174"/>
        <v>30.80357142857142</v>
      </c>
      <c r="AE275" s="1126">
        <f t="shared" si="175"/>
        <v>23.756906077348084</v>
      </c>
      <c r="AF275" s="1126">
        <f t="shared" si="176"/>
        <v>24.827586206896555</v>
      </c>
      <c r="AG275" s="1126">
        <f t="shared" si="177"/>
        <v>83.544303797468331</v>
      </c>
      <c r="AH275" s="1126">
        <f t="shared" si="178"/>
        <v>41.071428571428555</v>
      </c>
      <c r="AI275" s="1126">
        <f t="shared" si="179"/>
        <v>40.000000000000014</v>
      </c>
      <c r="AJ275" s="1126">
        <f t="shared" si="180"/>
        <v>5.2631578947368363</v>
      </c>
      <c r="AK275" s="1126">
        <f t="shared" si="181"/>
        <v>-62</v>
      </c>
      <c r="AL275" s="1126">
        <f t="shared" si="182"/>
        <v>7.2386058981233292</v>
      </c>
      <c r="AM275" s="1126">
        <f t="shared" si="183"/>
        <v>2.4725274725274637</v>
      </c>
      <c r="AN275" s="1126">
        <f t="shared" si="184"/>
        <v>0</v>
      </c>
      <c r="AO275" s="1126">
        <f t="shared" si="185"/>
        <v>168.59504132231407</v>
      </c>
      <c r="AP275" s="1126" t="str">
        <f t="shared" si="186"/>
        <v>n/a</v>
      </c>
      <c r="AQ275" s="1126" t="str">
        <f t="shared" si="187"/>
        <v>n/a</v>
      </c>
      <c r="AR275" s="1126" t="str">
        <f t="shared" si="188"/>
        <v>n/a</v>
      </c>
      <c r="AS275" s="1126" t="str">
        <f t="shared" si="189"/>
        <v>n/a</v>
      </c>
      <c r="AT275" s="1126" t="str">
        <f t="shared" si="190"/>
        <v>n/a</v>
      </c>
      <c r="AU275" s="1127">
        <f t="shared" si="192"/>
        <v>25.71349726348857</v>
      </c>
      <c r="AV275" s="1128">
        <f t="shared" si="193"/>
        <v>49.978256747919986</v>
      </c>
    </row>
    <row r="276" spans="1:48" ht="11.25" customHeight="1" x14ac:dyDescent="0.2">
      <c r="A276" s="886" t="s">
        <v>1163</v>
      </c>
      <c r="B276" s="884" t="s">
        <v>1164</v>
      </c>
      <c r="C276" s="627">
        <v>4.4000000000000004</v>
      </c>
      <c r="D276" s="493">
        <v>3.85</v>
      </c>
      <c r="E276" s="630">
        <v>3.4000000000000004</v>
      </c>
      <c r="F276" s="627">
        <v>2.85</v>
      </c>
      <c r="G276" s="627">
        <v>2.2000000000000002</v>
      </c>
      <c r="H276" s="627">
        <v>1.55</v>
      </c>
      <c r="I276" s="627">
        <v>1.1000000000000001</v>
      </c>
      <c r="J276" s="956"/>
      <c r="K276" s="627">
        <v>0.5</v>
      </c>
      <c r="L276" s="631">
        <v>0</v>
      </c>
      <c r="M276" s="956"/>
      <c r="N276" s="497">
        <v>0</v>
      </c>
      <c r="O276" s="629">
        <v>0</v>
      </c>
      <c r="P276" s="629">
        <v>2</v>
      </c>
      <c r="Q276" s="633">
        <v>4</v>
      </c>
      <c r="R276" s="633">
        <v>1</v>
      </c>
      <c r="S276" s="629">
        <v>0</v>
      </c>
      <c r="T276" s="629">
        <v>0</v>
      </c>
      <c r="U276" s="629">
        <v>0</v>
      </c>
      <c r="V276" s="629">
        <v>0</v>
      </c>
      <c r="W276" s="629">
        <v>0</v>
      </c>
      <c r="X276" s="629">
        <v>0</v>
      </c>
      <c r="Y276" s="629">
        <v>0</v>
      </c>
      <c r="Z276" s="630">
        <f t="shared" si="191"/>
        <v>26.85</v>
      </c>
      <c r="AA276" s="1125">
        <f t="shared" si="194"/>
        <v>14.285714285714302</v>
      </c>
      <c r="AB276" s="1125">
        <f t="shared" si="172"/>
        <v>13.235294117647056</v>
      </c>
      <c r="AC276" s="1126">
        <f t="shared" si="173"/>
        <v>19.298245614035103</v>
      </c>
      <c r="AD276" s="1126">
        <f t="shared" si="174"/>
        <v>29.54545454545454</v>
      </c>
      <c r="AE276" s="1126">
        <f t="shared" si="175"/>
        <v>41.935483870967751</v>
      </c>
      <c r="AF276" s="1126">
        <f t="shared" si="176"/>
        <v>40.909090909090892</v>
      </c>
      <c r="AG276" s="1126">
        <f t="shared" si="177"/>
        <v>120.00000000000001</v>
      </c>
      <c r="AH276" s="1126" t="str">
        <f t="shared" si="178"/>
        <v>n/a</v>
      </c>
      <c r="AI276" s="1126" t="str">
        <f t="shared" si="179"/>
        <v>n/a</v>
      </c>
      <c r="AJ276" s="1126" t="str">
        <f t="shared" si="180"/>
        <v>n/a</v>
      </c>
      <c r="AK276" s="1126">
        <f t="shared" si="181"/>
        <v>-100</v>
      </c>
      <c r="AL276" s="1126">
        <f t="shared" si="182"/>
        <v>-50</v>
      </c>
      <c r="AM276" s="1126">
        <f t="shared" si="183"/>
        <v>300</v>
      </c>
      <c r="AN276" s="1126" t="str">
        <f t="shared" si="184"/>
        <v>n/a</v>
      </c>
      <c r="AO276" s="1126" t="str">
        <f t="shared" si="185"/>
        <v>n/a</v>
      </c>
      <c r="AP276" s="1126" t="str">
        <f t="shared" si="186"/>
        <v>n/a</v>
      </c>
      <c r="AQ276" s="1126" t="str">
        <f t="shared" si="187"/>
        <v>n/a</v>
      </c>
      <c r="AR276" s="1126" t="str">
        <f t="shared" si="188"/>
        <v>n/a</v>
      </c>
      <c r="AS276" s="1126" t="str">
        <f t="shared" si="189"/>
        <v>n/a</v>
      </c>
      <c r="AT276" s="1126" t="str">
        <f t="shared" si="190"/>
        <v>n/a</v>
      </c>
      <c r="AU276" s="1127">
        <f t="shared" si="192"/>
        <v>42.920928334290963</v>
      </c>
      <c r="AV276" s="1128">
        <f t="shared" si="193"/>
        <v>107.25602207741473</v>
      </c>
    </row>
    <row r="277" spans="1:48" ht="11.25" customHeight="1" x14ac:dyDescent="0.2">
      <c r="A277" s="498" t="s">
        <v>1184</v>
      </c>
      <c r="B277" s="869" t="s">
        <v>1185</v>
      </c>
      <c r="C277" s="627">
        <v>1.68</v>
      </c>
      <c r="D277" s="493">
        <v>1.6</v>
      </c>
      <c r="E277" s="483">
        <v>1.44</v>
      </c>
      <c r="F277" s="627">
        <v>1.2</v>
      </c>
      <c r="G277" s="627">
        <v>1</v>
      </c>
      <c r="H277" s="627">
        <v>0.84</v>
      </c>
      <c r="I277" s="627">
        <v>0.48</v>
      </c>
      <c r="J277" s="956"/>
      <c r="K277" s="627">
        <v>0.3</v>
      </c>
      <c r="L277" s="631">
        <v>0.24</v>
      </c>
      <c r="M277" s="956"/>
      <c r="N277" s="632">
        <v>0.12</v>
      </c>
      <c r="O277" s="629">
        <v>0</v>
      </c>
      <c r="P277" s="629">
        <v>0</v>
      </c>
      <c r="Q277" s="629">
        <v>0</v>
      </c>
      <c r="R277" s="629">
        <v>0</v>
      </c>
      <c r="S277" s="629">
        <v>0</v>
      </c>
      <c r="T277" s="629">
        <v>0</v>
      </c>
      <c r="U277" s="629">
        <v>0</v>
      </c>
      <c r="V277" s="629">
        <v>0</v>
      </c>
      <c r="W277" s="629">
        <v>0</v>
      </c>
      <c r="X277" s="629">
        <v>0</v>
      </c>
      <c r="Y277" s="629">
        <v>0</v>
      </c>
      <c r="Z277" s="630">
        <f t="shared" si="191"/>
        <v>8.9</v>
      </c>
      <c r="AA277" s="1125">
        <f t="shared" si="194"/>
        <v>4.9999999999999822</v>
      </c>
      <c r="AB277" s="1125">
        <f t="shared" ref="AB277:AB308" si="195">IF(ISERROR((D277/E277-1)*100),"n/a",(D277/E277-1)*100)</f>
        <v>11.111111111111116</v>
      </c>
      <c r="AC277" s="1126">
        <f t="shared" ref="AC277:AC308" si="196">IF(ISERROR((E277/F277-1)*100),"n/a",(E277/F277-1)*100)</f>
        <v>19.999999999999996</v>
      </c>
      <c r="AD277" s="1126">
        <f t="shared" ref="AD277:AD308" si="197">IF(ISERROR((F277/G277-1)*100),"n/a",(F277/G277-1)*100)</f>
        <v>19.999999999999996</v>
      </c>
      <c r="AE277" s="1126">
        <f t="shared" ref="AE277:AE308" si="198">IF(ISERROR((G277/H277-1)*100),"n/a",(G277/H277-1)*100)</f>
        <v>19.047619047619047</v>
      </c>
      <c r="AF277" s="1126">
        <f t="shared" ref="AF277:AF308" si="199">IF(ISERROR((H277/I277-1)*100),"n/a",(H277/I277-1)*100)</f>
        <v>75</v>
      </c>
      <c r="AG277" s="1126">
        <f t="shared" ref="AG277:AG308" si="200">IF(ISERROR((I277/K277-1)*100),"n/a",(I277/K277-1)*100)</f>
        <v>60.000000000000007</v>
      </c>
      <c r="AH277" s="1126">
        <f t="shared" ref="AH277:AH308" si="201">IF(ISERROR((K277/L277-1)*100),"n/a",(K277/L277-1)*100)</f>
        <v>25</v>
      </c>
      <c r="AI277" s="1126">
        <f t="shared" ref="AI277:AI308" si="202">IF(ISERROR((L277/N277-1)*100),"n/a",(L277/N277-1)*100)</f>
        <v>100</v>
      </c>
      <c r="AJ277" s="1126" t="str">
        <f t="shared" ref="AJ277:AJ308" si="203">IF(ISERROR((N277/O277-1)*100),"n/a",(N277/O277-1)*100)</f>
        <v>n/a</v>
      </c>
      <c r="AK277" s="1126" t="str">
        <f t="shared" ref="AK277:AK308" si="204">IF(ISERROR((O277/P277-1)*100),"n/a",(O277/P277-1)*100)</f>
        <v>n/a</v>
      </c>
      <c r="AL277" s="1126" t="str">
        <f t="shared" ref="AL277:AL308" si="205">IF(ISERROR((P277/Q277-1)*100),"n/a",(P277/Q277-1)*100)</f>
        <v>n/a</v>
      </c>
      <c r="AM277" s="1126" t="str">
        <f t="shared" ref="AM277:AM308" si="206">IF(ISERROR((Q277/R277-1)*100),"n/a",(Q277/R277-1)*100)</f>
        <v>n/a</v>
      </c>
      <c r="AN277" s="1126" t="str">
        <f t="shared" ref="AN277:AN308" si="207">IF(ISERROR((R277/S277-1)*100),"n/a",(R277/S277-1)*100)</f>
        <v>n/a</v>
      </c>
      <c r="AO277" s="1126" t="str">
        <f t="shared" ref="AO277:AO308" si="208">IF(ISERROR((S277/T277-1)*100),"n/a",(S277/T277-1)*100)</f>
        <v>n/a</v>
      </c>
      <c r="AP277" s="1126" t="str">
        <f t="shared" ref="AP277:AP308" si="209">IF(ISERROR((T277/U277-1)*100),"n/a",(T277/U277-1)*100)</f>
        <v>n/a</v>
      </c>
      <c r="AQ277" s="1126" t="str">
        <f t="shared" ref="AQ277:AQ308" si="210">IF(ISERROR((U277/V277-1)*100),"n/a",(U277/V277-1)*100)</f>
        <v>n/a</v>
      </c>
      <c r="AR277" s="1126" t="str">
        <f t="shared" ref="AR277:AR308" si="211">IF(ISERROR((V277/W277-1)*100),"n/a",(V277/W277-1)*100)</f>
        <v>n/a</v>
      </c>
      <c r="AS277" s="1126" t="str">
        <f t="shared" ref="AS277:AS308" si="212">IF(ISERROR((W277/X277-1)*100),"n/a",(W277/X277-1)*100)</f>
        <v>n/a</v>
      </c>
      <c r="AT277" s="1126" t="str">
        <f t="shared" ref="AT277:AT308" si="213">IF(ISERROR((X277/Y277-1)*100),"n/a",(X277/Y277-1)*100)</f>
        <v>n/a</v>
      </c>
      <c r="AU277" s="1127">
        <f t="shared" si="192"/>
        <v>37.239858906525569</v>
      </c>
      <c r="AV277" s="1128">
        <f t="shared" si="193"/>
        <v>32.93934721405634</v>
      </c>
    </row>
    <row r="278" spans="1:48" ht="11.25" customHeight="1" x14ac:dyDescent="0.2">
      <c r="A278" s="494" t="s">
        <v>582</v>
      </c>
      <c r="B278" s="884" t="s">
        <v>583</v>
      </c>
      <c r="C278" s="627">
        <v>0.87</v>
      </c>
      <c r="D278" s="493">
        <v>0.77</v>
      </c>
      <c r="E278" s="630">
        <v>0.64</v>
      </c>
      <c r="F278" s="507">
        <v>0.6</v>
      </c>
      <c r="G278" s="507">
        <v>0.56000000000000005</v>
      </c>
      <c r="H278" s="506">
        <v>0.5</v>
      </c>
      <c r="I278" s="507">
        <v>0.4</v>
      </c>
      <c r="J278" s="1053">
        <v>0</v>
      </c>
      <c r="K278" s="507">
        <v>0.37</v>
      </c>
      <c r="L278" s="503">
        <v>0.26250000000000001</v>
      </c>
      <c r="M278" s="1053">
        <v>0</v>
      </c>
      <c r="N278" s="504">
        <v>0.21</v>
      </c>
      <c r="O278" s="509">
        <v>0.18</v>
      </c>
      <c r="P278" s="509">
        <v>0.13</v>
      </c>
      <c r="Q278" s="509">
        <v>0.11</v>
      </c>
      <c r="R278" s="509">
        <v>0.1</v>
      </c>
      <c r="S278" s="509">
        <v>7.7499999999999999E-2</v>
      </c>
      <c r="T278" s="509">
        <v>0.05</v>
      </c>
      <c r="U278" s="509">
        <v>2.6249999999999999E-2</v>
      </c>
      <c r="V278" s="509">
        <v>6.2500000000000003E-3</v>
      </c>
      <c r="W278" s="509">
        <v>5.6499999999999996E-3</v>
      </c>
      <c r="X278" s="509">
        <v>5.0000000000000001E-3</v>
      </c>
      <c r="Y278" s="509">
        <v>6.4999999999999997E-4</v>
      </c>
      <c r="Z278" s="630">
        <f t="shared" si="191"/>
        <v>5.8738000000000001</v>
      </c>
      <c r="AA278" s="1125">
        <f t="shared" si="194"/>
        <v>12.987012987012992</v>
      </c>
      <c r="AB278" s="1125">
        <f t="shared" si="195"/>
        <v>20.3125</v>
      </c>
      <c r="AC278" s="1126">
        <f t="shared" si="196"/>
        <v>6.6666666666666652</v>
      </c>
      <c r="AD278" s="1126">
        <f t="shared" si="197"/>
        <v>7.1428571428571397</v>
      </c>
      <c r="AE278" s="1126">
        <f t="shared" si="198"/>
        <v>12.000000000000011</v>
      </c>
      <c r="AF278" s="1126">
        <f t="shared" si="199"/>
        <v>25</v>
      </c>
      <c r="AG278" s="1126">
        <f t="shared" si="200"/>
        <v>8.1081081081081141</v>
      </c>
      <c r="AH278" s="1126">
        <f t="shared" si="201"/>
        <v>40.952380952380942</v>
      </c>
      <c r="AI278" s="1126">
        <f t="shared" si="202"/>
        <v>25</v>
      </c>
      <c r="AJ278" s="1126">
        <f t="shared" si="203"/>
        <v>16.666666666666675</v>
      </c>
      <c r="AK278" s="1126">
        <f t="shared" si="204"/>
        <v>38.46153846153846</v>
      </c>
      <c r="AL278" s="1126">
        <f t="shared" si="205"/>
        <v>18.181818181818187</v>
      </c>
      <c r="AM278" s="1126">
        <f t="shared" si="206"/>
        <v>9.9999999999999858</v>
      </c>
      <c r="AN278" s="1126">
        <f t="shared" si="207"/>
        <v>29.032258064516149</v>
      </c>
      <c r="AO278" s="1126">
        <f t="shared" si="208"/>
        <v>54.999999999999986</v>
      </c>
      <c r="AP278" s="1126">
        <f t="shared" si="209"/>
        <v>90.476190476190482</v>
      </c>
      <c r="AQ278" s="1126">
        <f t="shared" si="210"/>
        <v>319.99999999999994</v>
      </c>
      <c r="AR278" s="1126">
        <f t="shared" si="211"/>
        <v>10.619469026548689</v>
      </c>
      <c r="AS278" s="1126">
        <f t="shared" si="212"/>
        <v>12.999999999999989</v>
      </c>
      <c r="AT278" s="1126">
        <f t="shared" si="213"/>
        <v>669.23076923076928</v>
      </c>
      <c r="AU278" s="1127">
        <f t="shared" si="192"/>
        <v>71.441911798253685</v>
      </c>
      <c r="AV278" s="1128">
        <f t="shared" si="193"/>
        <v>156.69744289724628</v>
      </c>
    </row>
    <row r="279" spans="1:48" ht="11.25" customHeight="1" x14ac:dyDescent="0.2">
      <c r="A279" s="886" t="s">
        <v>1222</v>
      </c>
      <c r="B279" s="884" t="s">
        <v>1223</v>
      </c>
      <c r="C279" s="627">
        <v>0.88</v>
      </c>
      <c r="D279" s="493">
        <v>0.8</v>
      </c>
      <c r="E279" s="630">
        <v>0.72</v>
      </c>
      <c r="F279" s="627">
        <v>0.64</v>
      </c>
      <c r="G279" s="627">
        <v>0.56000000000000005</v>
      </c>
      <c r="H279" s="627">
        <v>0.48</v>
      </c>
      <c r="I279" s="627">
        <v>0.3</v>
      </c>
      <c r="J279" s="956"/>
      <c r="K279" s="496">
        <v>0</v>
      </c>
      <c r="L279" s="631">
        <v>0</v>
      </c>
      <c r="M279" s="956"/>
      <c r="N279" s="497">
        <v>0</v>
      </c>
      <c r="O279" s="629">
        <v>0</v>
      </c>
      <c r="P279" s="629">
        <v>0</v>
      </c>
      <c r="Q279" s="629">
        <v>0</v>
      </c>
      <c r="R279" s="629">
        <v>0</v>
      </c>
      <c r="S279" s="629">
        <v>0</v>
      </c>
      <c r="T279" s="629">
        <v>0</v>
      </c>
      <c r="U279" s="629">
        <v>0</v>
      </c>
      <c r="V279" s="629">
        <v>0</v>
      </c>
      <c r="W279" s="629">
        <v>0</v>
      </c>
      <c r="X279" s="629">
        <v>0</v>
      </c>
      <c r="Y279" s="629">
        <v>0</v>
      </c>
      <c r="Z279" s="630">
        <f t="shared" si="191"/>
        <v>4.38</v>
      </c>
      <c r="AA279" s="1125">
        <f t="shared" si="194"/>
        <v>9.9999999999999858</v>
      </c>
      <c r="AB279" s="1125">
        <f t="shared" si="195"/>
        <v>11.111111111111116</v>
      </c>
      <c r="AC279" s="1126">
        <f t="shared" si="196"/>
        <v>12.5</v>
      </c>
      <c r="AD279" s="1126">
        <f t="shared" si="197"/>
        <v>14.285714285714279</v>
      </c>
      <c r="AE279" s="1126">
        <f t="shared" si="198"/>
        <v>16.666666666666675</v>
      </c>
      <c r="AF279" s="1126">
        <f t="shared" si="199"/>
        <v>60.000000000000007</v>
      </c>
      <c r="AG279" s="1126" t="str">
        <f t="shared" si="200"/>
        <v>n/a</v>
      </c>
      <c r="AH279" s="1126" t="str">
        <f t="shared" si="201"/>
        <v>n/a</v>
      </c>
      <c r="AI279" s="1126" t="str">
        <f t="shared" si="202"/>
        <v>n/a</v>
      </c>
      <c r="AJ279" s="1126" t="str">
        <f t="shared" si="203"/>
        <v>n/a</v>
      </c>
      <c r="AK279" s="1126" t="str">
        <f t="shared" si="204"/>
        <v>n/a</v>
      </c>
      <c r="AL279" s="1126" t="str">
        <f t="shared" si="205"/>
        <v>n/a</v>
      </c>
      <c r="AM279" s="1126" t="str">
        <f t="shared" si="206"/>
        <v>n/a</v>
      </c>
      <c r="AN279" s="1126" t="str">
        <f t="shared" si="207"/>
        <v>n/a</v>
      </c>
      <c r="AO279" s="1126" t="str">
        <f t="shared" si="208"/>
        <v>n/a</v>
      </c>
      <c r="AP279" s="1126" t="str">
        <f t="shared" si="209"/>
        <v>n/a</v>
      </c>
      <c r="AQ279" s="1126" t="str">
        <f t="shared" si="210"/>
        <v>n/a</v>
      </c>
      <c r="AR279" s="1126" t="str">
        <f t="shared" si="211"/>
        <v>n/a</v>
      </c>
      <c r="AS279" s="1126" t="str">
        <f t="shared" si="212"/>
        <v>n/a</v>
      </c>
      <c r="AT279" s="1126" t="str">
        <f t="shared" si="213"/>
        <v>n/a</v>
      </c>
      <c r="AU279" s="1127">
        <f t="shared" si="192"/>
        <v>20.760582010582009</v>
      </c>
      <c r="AV279" s="1128">
        <f t="shared" si="193"/>
        <v>19.367785666129667</v>
      </c>
    </row>
    <row r="280" spans="1:48" ht="11.25" customHeight="1" x14ac:dyDescent="0.2">
      <c r="A280" s="886" t="s">
        <v>1188</v>
      </c>
      <c r="B280" s="884" t="s">
        <v>1189</v>
      </c>
      <c r="C280" s="627">
        <v>0.6</v>
      </c>
      <c r="D280" s="493">
        <v>0.56000000000000005</v>
      </c>
      <c r="E280" s="630">
        <v>0.52</v>
      </c>
      <c r="F280" s="627">
        <v>0.48</v>
      </c>
      <c r="G280" s="627">
        <v>0.44</v>
      </c>
      <c r="H280" s="627">
        <v>0.42</v>
      </c>
      <c r="I280" s="627">
        <v>0.28000000000000003</v>
      </c>
      <c r="J280" s="956"/>
      <c r="K280" s="496">
        <v>0.14000000000000001</v>
      </c>
      <c r="L280" s="631">
        <v>0.14000000000000001</v>
      </c>
      <c r="M280" s="956"/>
      <c r="N280" s="497">
        <v>0.14000000000000001</v>
      </c>
      <c r="O280" s="633">
        <v>0.14000000000000001</v>
      </c>
      <c r="P280" s="633">
        <v>0.13750000000000001</v>
      </c>
      <c r="Q280" s="633">
        <v>0.1275</v>
      </c>
      <c r="R280" s="633">
        <v>0.12</v>
      </c>
      <c r="S280" s="629">
        <v>0</v>
      </c>
      <c r="T280" s="629">
        <v>0</v>
      </c>
      <c r="U280" s="629">
        <v>0</v>
      </c>
      <c r="V280" s="629">
        <v>0</v>
      </c>
      <c r="W280" s="629">
        <v>0</v>
      </c>
      <c r="X280" s="629">
        <v>0</v>
      </c>
      <c r="Y280" s="629">
        <v>0</v>
      </c>
      <c r="Z280" s="630">
        <f t="shared" si="191"/>
        <v>4.245000000000001</v>
      </c>
      <c r="AA280" s="1125">
        <f t="shared" si="194"/>
        <v>7.1428571428571397</v>
      </c>
      <c r="AB280" s="1125">
        <f t="shared" si="195"/>
        <v>7.6923076923077094</v>
      </c>
      <c r="AC280" s="1126">
        <f t="shared" si="196"/>
        <v>8.3333333333333481</v>
      </c>
      <c r="AD280" s="1126">
        <f t="shared" si="197"/>
        <v>9.0909090909090828</v>
      </c>
      <c r="AE280" s="1126">
        <f t="shared" si="198"/>
        <v>4.7619047619047672</v>
      </c>
      <c r="AF280" s="1126">
        <f t="shared" si="199"/>
        <v>49.999999999999979</v>
      </c>
      <c r="AG280" s="1126">
        <f t="shared" si="200"/>
        <v>100</v>
      </c>
      <c r="AH280" s="1126">
        <f t="shared" si="201"/>
        <v>0</v>
      </c>
      <c r="AI280" s="1126">
        <f t="shared" si="202"/>
        <v>0</v>
      </c>
      <c r="AJ280" s="1126">
        <f t="shared" si="203"/>
        <v>0</v>
      </c>
      <c r="AK280" s="1126">
        <f t="shared" si="204"/>
        <v>1.8181818181818299</v>
      </c>
      <c r="AL280" s="1126">
        <f t="shared" si="205"/>
        <v>7.8431372549019773</v>
      </c>
      <c r="AM280" s="1126">
        <f t="shared" si="206"/>
        <v>6.25</v>
      </c>
      <c r="AN280" s="1126" t="str">
        <f t="shared" si="207"/>
        <v>n/a</v>
      </c>
      <c r="AO280" s="1126" t="str">
        <f t="shared" si="208"/>
        <v>n/a</v>
      </c>
      <c r="AP280" s="1126" t="str">
        <f t="shared" si="209"/>
        <v>n/a</v>
      </c>
      <c r="AQ280" s="1126" t="str">
        <f t="shared" si="210"/>
        <v>n/a</v>
      </c>
      <c r="AR280" s="1126" t="str">
        <f t="shared" si="211"/>
        <v>n/a</v>
      </c>
      <c r="AS280" s="1126" t="str">
        <f t="shared" si="212"/>
        <v>n/a</v>
      </c>
      <c r="AT280" s="1126" t="str">
        <f t="shared" si="213"/>
        <v>n/a</v>
      </c>
      <c r="AU280" s="1127">
        <f t="shared" si="192"/>
        <v>15.610202391876605</v>
      </c>
      <c r="AV280" s="1128">
        <f t="shared" si="193"/>
        <v>28.461992872257319</v>
      </c>
    </row>
    <row r="281" spans="1:48" ht="11.25" customHeight="1" x14ac:dyDescent="0.2">
      <c r="A281" s="481" t="s">
        <v>1173</v>
      </c>
      <c r="B281" s="884" t="s">
        <v>1174</v>
      </c>
      <c r="C281" s="627">
        <v>0.45</v>
      </c>
      <c r="D281" s="493">
        <v>0.41</v>
      </c>
      <c r="E281" s="517">
        <v>0.4</v>
      </c>
      <c r="F281" s="484">
        <v>0.32</v>
      </c>
      <c r="G281" s="484">
        <v>0.182</v>
      </c>
      <c r="H281" s="484">
        <v>0.12</v>
      </c>
      <c r="I281" s="484">
        <v>0.11</v>
      </c>
      <c r="J281" s="1032"/>
      <c r="K281" s="484">
        <v>0.104</v>
      </c>
      <c r="L281" s="486">
        <v>0</v>
      </c>
      <c r="M281" s="1032"/>
      <c r="N281" s="499">
        <v>0</v>
      </c>
      <c r="O281" s="488">
        <v>0</v>
      </c>
      <c r="P281" s="488">
        <v>0</v>
      </c>
      <c r="Q281" s="488">
        <v>0</v>
      </c>
      <c r="R281" s="488">
        <v>0</v>
      </c>
      <c r="S281" s="488">
        <v>0</v>
      </c>
      <c r="T281" s="488">
        <v>0</v>
      </c>
      <c r="U281" s="488">
        <v>0</v>
      </c>
      <c r="V281" s="488">
        <v>0</v>
      </c>
      <c r="W281" s="488">
        <v>0</v>
      </c>
      <c r="X281" s="488">
        <v>0</v>
      </c>
      <c r="Y281" s="488">
        <v>0</v>
      </c>
      <c r="Z281" s="630">
        <f t="shared" si="191"/>
        <v>2.0960000000000001</v>
      </c>
      <c r="AA281" s="1125">
        <f t="shared" si="194"/>
        <v>9.7560975609756184</v>
      </c>
      <c r="AB281" s="1125">
        <f t="shared" si="195"/>
        <v>2.4999999999999911</v>
      </c>
      <c r="AC281" s="1126">
        <f t="shared" si="196"/>
        <v>25</v>
      </c>
      <c r="AD281" s="1126">
        <f t="shared" si="197"/>
        <v>75.824175824175839</v>
      </c>
      <c r="AE281" s="1126">
        <f t="shared" si="198"/>
        <v>51.666666666666657</v>
      </c>
      <c r="AF281" s="1126">
        <f t="shared" si="199"/>
        <v>9.0909090909090828</v>
      </c>
      <c r="AG281" s="1126">
        <f t="shared" si="200"/>
        <v>5.7692307692307709</v>
      </c>
      <c r="AH281" s="1126" t="str">
        <f t="shared" si="201"/>
        <v>n/a</v>
      </c>
      <c r="AI281" s="1126" t="str">
        <f t="shared" si="202"/>
        <v>n/a</v>
      </c>
      <c r="AJ281" s="1126" t="str">
        <f t="shared" si="203"/>
        <v>n/a</v>
      </c>
      <c r="AK281" s="1126" t="str">
        <f t="shared" si="204"/>
        <v>n/a</v>
      </c>
      <c r="AL281" s="1126" t="str">
        <f t="shared" si="205"/>
        <v>n/a</v>
      </c>
      <c r="AM281" s="1126" t="str">
        <f t="shared" si="206"/>
        <v>n/a</v>
      </c>
      <c r="AN281" s="1126" t="str">
        <f t="shared" si="207"/>
        <v>n/a</v>
      </c>
      <c r="AO281" s="1126" t="str">
        <f t="shared" si="208"/>
        <v>n/a</v>
      </c>
      <c r="AP281" s="1126" t="str">
        <f t="shared" si="209"/>
        <v>n/a</v>
      </c>
      <c r="AQ281" s="1126" t="str">
        <f t="shared" si="210"/>
        <v>n/a</v>
      </c>
      <c r="AR281" s="1126" t="str">
        <f t="shared" si="211"/>
        <v>n/a</v>
      </c>
      <c r="AS281" s="1126" t="str">
        <f t="shared" si="212"/>
        <v>n/a</v>
      </c>
      <c r="AT281" s="1126" t="str">
        <f t="shared" si="213"/>
        <v>n/a</v>
      </c>
      <c r="AU281" s="1127">
        <f t="shared" si="192"/>
        <v>25.658154273136855</v>
      </c>
      <c r="AV281" s="1128">
        <f t="shared" si="193"/>
        <v>27.846974731911853</v>
      </c>
    </row>
    <row r="282" spans="1:48" ht="11.25" customHeight="1" x14ac:dyDescent="0.2">
      <c r="A282" s="634" t="s">
        <v>1190</v>
      </c>
      <c r="B282" s="501" t="s">
        <v>1191</v>
      </c>
      <c r="C282" s="627">
        <v>0.96</v>
      </c>
      <c r="D282" s="493">
        <v>0.78</v>
      </c>
      <c r="E282" s="511">
        <v>0.67999999999999994</v>
      </c>
      <c r="F282" s="627">
        <v>0.6</v>
      </c>
      <c r="G282" s="627">
        <v>0.54</v>
      </c>
      <c r="H282" s="627">
        <v>0.5</v>
      </c>
      <c r="I282" s="627">
        <v>0.48</v>
      </c>
      <c r="J282" s="956"/>
      <c r="K282" s="627">
        <v>0.43</v>
      </c>
      <c r="L282" s="631">
        <v>0.4</v>
      </c>
      <c r="M282" s="956"/>
      <c r="N282" s="497">
        <v>0.4</v>
      </c>
      <c r="O282" s="629">
        <v>0.3</v>
      </c>
      <c r="P282" s="633">
        <v>1.1200000000000001</v>
      </c>
      <c r="Q282" s="633">
        <v>1.08</v>
      </c>
      <c r="R282" s="633">
        <v>1.04</v>
      </c>
      <c r="S282" s="633">
        <v>1.02</v>
      </c>
      <c r="T282" s="629">
        <v>1</v>
      </c>
      <c r="U282" s="629">
        <v>1</v>
      </c>
      <c r="V282" s="633">
        <v>1</v>
      </c>
      <c r="W282" s="633">
        <v>0.92</v>
      </c>
      <c r="X282" s="629">
        <v>0.91</v>
      </c>
      <c r="Y282" s="633">
        <v>0.93</v>
      </c>
      <c r="Z282" s="630">
        <f t="shared" si="191"/>
        <v>16.090000000000003</v>
      </c>
      <c r="AA282" s="1125">
        <f t="shared" si="194"/>
        <v>23.076923076923062</v>
      </c>
      <c r="AB282" s="1125">
        <f t="shared" si="195"/>
        <v>14.705882352941192</v>
      </c>
      <c r="AC282" s="1126">
        <f t="shared" si="196"/>
        <v>13.33333333333333</v>
      </c>
      <c r="AD282" s="1126">
        <f t="shared" si="197"/>
        <v>11.111111111111093</v>
      </c>
      <c r="AE282" s="1126">
        <f t="shared" si="198"/>
        <v>8.0000000000000071</v>
      </c>
      <c r="AF282" s="1126">
        <f t="shared" si="199"/>
        <v>4.1666666666666741</v>
      </c>
      <c r="AG282" s="1126">
        <f t="shared" si="200"/>
        <v>11.627906976744185</v>
      </c>
      <c r="AH282" s="1126">
        <f t="shared" si="201"/>
        <v>7.4999999999999956</v>
      </c>
      <c r="AI282" s="1126">
        <f t="shared" si="202"/>
        <v>0</v>
      </c>
      <c r="AJ282" s="1126">
        <f t="shared" si="203"/>
        <v>33.33333333333335</v>
      </c>
      <c r="AK282" s="1126">
        <f t="shared" si="204"/>
        <v>-73.214285714285722</v>
      </c>
      <c r="AL282" s="1126">
        <f t="shared" si="205"/>
        <v>3.7037037037036979</v>
      </c>
      <c r="AM282" s="1126">
        <f t="shared" si="206"/>
        <v>3.8461538461538547</v>
      </c>
      <c r="AN282" s="1126">
        <f t="shared" si="207"/>
        <v>1.9607843137254832</v>
      </c>
      <c r="AO282" s="1126">
        <f t="shared" si="208"/>
        <v>2.0000000000000018</v>
      </c>
      <c r="AP282" s="1126">
        <f t="shared" si="209"/>
        <v>0</v>
      </c>
      <c r="AQ282" s="1126">
        <f t="shared" si="210"/>
        <v>0</v>
      </c>
      <c r="AR282" s="1126">
        <f t="shared" si="211"/>
        <v>8.6956521739130377</v>
      </c>
      <c r="AS282" s="1126">
        <f t="shared" si="212"/>
        <v>1.098901098901095</v>
      </c>
      <c r="AT282" s="1126">
        <f t="shared" si="213"/>
        <v>-2.1505376344086002</v>
      </c>
      <c r="AU282" s="1127">
        <f t="shared" si="192"/>
        <v>3.6397764319377872</v>
      </c>
      <c r="AV282" s="1128">
        <f t="shared" si="193"/>
        <v>20.061938703810085</v>
      </c>
    </row>
    <row r="283" spans="1:48" ht="11.25" customHeight="1" x14ac:dyDescent="0.2">
      <c r="A283" s="886" t="s">
        <v>1192</v>
      </c>
      <c r="B283" s="884" t="s">
        <v>1193</v>
      </c>
      <c r="C283" s="627">
        <v>0.44</v>
      </c>
      <c r="D283" s="493">
        <v>0.4</v>
      </c>
      <c r="E283" s="630">
        <v>0.36</v>
      </c>
      <c r="F283" s="627">
        <v>0.32</v>
      </c>
      <c r="G283" s="627">
        <v>0.28000000000000003</v>
      </c>
      <c r="H283" s="496">
        <v>0.24</v>
      </c>
      <c r="I283" s="627">
        <v>0.22</v>
      </c>
      <c r="J283" s="956"/>
      <c r="K283" s="496">
        <v>0.16</v>
      </c>
      <c r="L283" s="631">
        <v>0.16</v>
      </c>
      <c r="M283" s="956"/>
      <c r="N283" s="631">
        <v>0.16</v>
      </c>
      <c r="O283" s="526">
        <v>0.24</v>
      </c>
      <c r="P283" s="524">
        <v>0.32</v>
      </c>
      <c r="Q283" s="524">
        <v>0.27</v>
      </c>
      <c r="R283" s="633">
        <v>0.23</v>
      </c>
      <c r="S283" s="629">
        <v>0.2</v>
      </c>
      <c r="T283" s="633">
        <v>0.2</v>
      </c>
      <c r="U283" s="633">
        <v>0.19</v>
      </c>
      <c r="V283" s="633">
        <v>0.12</v>
      </c>
      <c r="W283" s="629">
        <v>0</v>
      </c>
      <c r="X283" s="629">
        <v>0</v>
      </c>
      <c r="Y283" s="629">
        <v>0</v>
      </c>
      <c r="Z283" s="630">
        <f t="shared" si="191"/>
        <v>4.5100000000000007</v>
      </c>
      <c r="AA283" s="1125">
        <f t="shared" si="194"/>
        <v>9.9999999999999858</v>
      </c>
      <c r="AB283" s="1125">
        <f t="shared" si="195"/>
        <v>11.111111111111116</v>
      </c>
      <c r="AC283" s="1126">
        <f t="shared" si="196"/>
        <v>12.5</v>
      </c>
      <c r="AD283" s="1126">
        <f t="shared" si="197"/>
        <v>14.285714285714279</v>
      </c>
      <c r="AE283" s="1126">
        <f t="shared" si="198"/>
        <v>16.666666666666675</v>
      </c>
      <c r="AF283" s="1126">
        <f t="shared" si="199"/>
        <v>9.0909090909090828</v>
      </c>
      <c r="AG283" s="1126">
        <f t="shared" si="200"/>
        <v>37.5</v>
      </c>
      <c r="AH283" s="1126">
        <f t="shared" si="201"/>
        <v>0</v>
      </c>
      <c r="AI283" s="1126">
        <f t="shared" si="202"/>
        <v>0</v>
      </c>
      <c r="AJ283" s="1126">
        <f t="shared" si="203"/>
        <v>-33.333333333333329</v>
      </c>
      <c r="AK283" s="1126">
        <f t="shared" si="204"/>
        <v>-25</v>
      </c>
      <c r="AL283" s="1126">
        <f t="shared" si="205"/>
        <v>18.518518518518512</v>
      </c>
      <c r="AM283" s="1126">
        <f t="shared" si="206"/>
        <v>17.391304347826097</v>
      </c>
      <c r="AN283" s="1126">
        <f t="shared" si="207"/>
        <v>14.999999999999991</v>
      </c>
      <c r="AO283" s="1126">
        <f t="shared" si="208"/>
        <v>0</v>
      </c>
      <c r="AP283" s="1126">
        <f t="shared" si="209"/>
        <v>5.2631578947368363</v>
      </c>
      <c r="AQ283" s="1126">
        <f t="shared" si="210"/>
        <v>58.33333333333335</v>
      </c>
      <c r="AR283" s="1126" t="str">
        <f t="shared" si="211"/>
        <v>n/a</v>
      </c>
      <c r="AS283" s="1126" t="str">
        <f t="shared" si="212"/>
        <v>n/a</v>
      </c>
      <c r="AT283" s="1126" t="str">
        <f t="shared" si="213"/>
        <v>n/a</v>
      </c>
      <c r="AU283" s="1127">
        <f t="shared" si="192"/>
        <v>9.8427871714989745</v>
      </c>
      <c r="AV283" s="1128">
        <f t="shared" si="193"/>
        <v>20.525100084178177</v>
      </c>
    </row>
    <row r="284" spans="1:48" ht="11.25" customHeight="1" x14ac:dyDescent="0.2">
      <c r="A284" s="583" t="s">
        <v>4624</v>
      </c>
      <c r="B284" s="884" t="s">
        <v>4619</v>
      </c>
      <c r="C284" s="627">
        <v>0.3</v>
      </c>
      <c r="D284" s="493">
        <v>0.255</v>
      </c>
      <c r="E284" s="630">
        <v>0.21</v>
      </c>
      <c r="F284" s="627">
        <v>0.05</v>
      </c>
      <c r="G284" s="533">
        <v>0</v>
      </c>
      <c r="H284" s="496">
        <v>0</v>
      </c>
      <c r="I284" s="533">
        <v>0</v>
      </c>
      <c r="J284" s="556"/>
      <c r="K284" s="533">
        <v>0</v>
      </c>
      <c r="L284" s="536">
        <v>0</v>
      </c>
      <c r="M284" s="1179"/>
      <c r="N284" s="1085">
        <v>0</v>
      </c>
      <c r="O284" s="1085">
        <v>0</v>
      </c>
      <c r="P284" s="629">
        <v>0</v>
      </c>
      <c r="Q284" s="629">
        <v>0</v>
      </c>
      <c r="R284" s="629">
        <v>0</v>
      </c>
      <c r="S284" s="534">
        <v>0</v>
      </c>
      <c r="T284" s="534">
        <v>0</v>
      </c>
      <c r="U284" s="629">
        <v>0</v>
      </c>
      <c r="V284" s="534">
        <v>0</v>
      </c>
      <c r="W284" s="534">
        <v>0</v>
      </c>
      <c r="X284" s="629">
        <v>0</v>
      </c>
      <c r="Y284" s="629">
        <v>0</v>
      </c>
      <c r="Z284" s="630">
        <f t="shared" si="191"/>
        <v>0.81499999999999995</v>
      </c>
      <c r="AA284" s="1125">
        <f t="shared" si="194"/>
        <v>17.647058823529417</v>
      </c>
      <c r="AB284" s="1125">
        <f t="shared" si="195"/>
        <v>21.428571428571441</v>
      </c>
      <c r="AC284" s="1126">
        <f t="shared" si="196"/>
        <v>319.99999999999994</v>
      </c>
      <c r="AD284" s="1126" t="str">
        <f t="shared" si="197"/>
        <v>n/a</v>
      </c>
      <c r="AE284" s="1126" t="str">
        <f t="shared" si="198"/>
        <v>n/a</v>
      </c>
      <c r="AF284" s="1126" t="str">
        <f t="shared" si="199"/>
        <v>n/a</v>
      </c>
      <c r="AG284" s="1126" t="str">
        <f t="shared" si="200"/>
        <v>n/a</v>
      </c>
      <c r="AH284" s="1126" t="str">
        <f t="shared" si="201"/>
        <v>n/a</v>
      </c>
      <c r="AI284" s="1126" t="str">
        <f t="shared" si="202"/>
        <v>n/a</v>
      </c>
      <c r="AJ284" s="1126" t="str">
        <f t="shared" si="203"/>
        <v>n/a</v>
      </c>
      <c r="AK284" s="1126" t="str">
        <f t="shared" si="204"/>
        <v>n/a</v>
      </c>
      <c r="AL284" s="1126" t="str">
        <f t="shared" si="205"/>
        <v>n/a</v>
      </c>
      <c r="AM284" s="1126" t="str">
        <f t="shared" si="206"/>
        <v>n/a</v>
      </c>
      <c r="AN284" s="1126" t="str">
        <f t="shared" si="207"/>
        <v>n/a</v>
      </c>
      <c r="AO284" s="1126" t="str">
        <f t="shared" si="208"/>
        <v>n/a</v>
      </c>
      <c r="AP284" s="1126" t="str">
        <f t="shared" si="209"/>
        <v>n/a</v>
      </c>
      <c r="AQ284" s="1126" t="str">
        <f t="shared" si="210"/>
        <v>n/a</v>
      </c>
      <c r="AR284" s="1126" t="str">
        <f t="shared" si="211"/>
        <v>n/a</v>
      </c>
      <c r="AS284" s="1126" t="str">
        <f t="shared" si="212"/>
        <v>n/a</v>
      </c>
      <c r="AT284" s="1126" t="str">
        <f t="shared" si="213"/>
        <v>n/a</v>
      </c>
      <c r="AU284" s="1127">
        <f t="shared" si="192"/>
        <v>119.69187675070026</v>
      </c>
      <c r="AV284" s="1128">
        <f t="shared" si="193"/>
        <v>173.48222715638047</v>
      </c>
    </row>
    <row r="285" spans="1:48" ht="11.25" customHeight="1" x14ac:dyDescent="0.2">
      <c r="A285" s="856" t="s">
        <v>4588</v>
      </c>
      <c r="B285" s="884" t="s">
        <v>4549</v>
      </c>
      <c r="C285" s="493">
        <v>1.06</v>
      </c>
      <c r="D285" s="493">
        <v>0.98</v>
      </c>
      <c r="E285" s="630">
        <v>0.86</v>
      </c>
      <c r="F285" s="493">
        <v>0.76</v>
      </c>
      <c r="G285" s="493">
        <v>0.70666666666666667</v>
      </c>
      <c r="H285" s="516">
        <v>0.66666666666666663</v>
      </c>
      <c r="I285" s="516">
        <v>0.66666666666666663</v>
      </c>
      <c r="J285" s="516"/>
      <c r="K285" s="516">
        <v>0.66666666666666663</v>
      </c>
      <c r="L285" s="513">
        <v>0.66666666666666663</v>
      </c>
      <c r="M285" s="516"/>
      <c r="N285" s="537">
        <v>0.66666666666666663</v>
      </c>
      <c r="O285" s="537">
        <v>0.66666666666666663</v>
      </c>
      <c r="P285" s="1028">
        <v>0.66666666666666663</v>
      </c>
      <c r="Q285" s="1028">
        <v>0.62</v>
      </c>
      <c r="R285" s="1028">
        <v>0.58666666666666667</v>
      </c>
      <c r="S285" s="1076">
        <v>0.53333333333333333</v>
      </c>
      <c r="T285" s="1076">
        <v>0.53333333333333333</v>
      </c>
      <c r="U285" s="1028">
        <v>0.53333333333333333</v>
      </c>
      <c r="V285" s="1028">
        <v>0.50909090909090904</v>
      </c>
      <c r="W285" s="1028">
        <v>0.47727272727272724</v>
      </c>
      <c r="X285" s="1028">
        <v>0.22727272727272727</v>
      </c>
      <c r="Y285" s="1028">
        <v>0</v>
      </c>
      <c r="Z285" s="630">
        <f t="shared" si="191"/>
        <v>13.053636363636363</v>
      </c>
      <c r="AA285" s="1125">
        <f t="shared" si="194"/>
        <v>8.163265306122458</v>
      </c>
      <c r="AB285" s="1125">
        <f t="shared" si="195"/>
        <v>13.953488372093027</v>
      </c>
      <c r="AC285" s="1126">
        <f t="shared" si="196"/>
        <v>13.157894736842103</v>
      </c>
      <c r="AD285" s="1126">
        <f t="shared" si="197"/>
        <v>7.547169811320753</v>
      </c>
      <c r="AE285" s="1126">
        <f t="shared" si="198"/>
        <v>6.0000000000000053</v>
      </c>
      <c r="AF285" s="1126">
        <f t="shared" si="199"/>
        <v>0</v>
      </c>
      <c r="AG285" s="1126">
        <f t="shared" si="200"/>
        <v>0</v>
      </c>
      <c r="AH285" s="1126">
        <f t="shared" si="201"/>
        <v>0</v>
      </c>
      <c r="AI285" s="1126">
        <f t="shared" si="202"/>
        <v>0</v>
      </c>
      <c r="AJ285" s="1126">
        <f t="shared" si="203"/>
        <v>0</v>
      </c>
      <c r="AK285" s="1126">
        <f t="shared" si="204"/>
        <v>0</v>
      </c>
      <c r="AL285" s="1126">
        <f t="shared" si="205"/>
        <v>7.5268817204301008</v>
      </c>
      <c r="AM285" s="1126">
        <f t="shared" si="206"/>
        <v>5.6818181818181879</v>
      </c>
      <c r="AN285" s="1126">
        <f t="shared" si="207"/>
        <v>10.000000000000009</v>
      </c>
      <c r="AO285" s="1126">
        <f t="shared" si="208"/>
        <v>0</v>
      </c>
      <c r="AP285" s="1126">
        <f t="shared" si="209"/>
        <v>0</v>
      </c>
      <c r="AQ285" s="1126">
        <f t="shared" si="210"/>
        <v>4.7619047619047672</v>
      </c>
      <c r="AR285" s="1126">
        <f t="shared" si="211"/>
        <v>6.6666666666666652</v>
      </c>
      <c r="AS285" s="1126">
        <f t="shared" si="212"/>
        <v>110.00000000000001</v>
      </c>
      <c r="AT285" s="1126" t="str">
        <f t="shared" si="213"/>
        <v>n/a</v>
      </c>
      <c r="AU285" s="1127">
        <f t="shared" si="192"/>
        <v>10.182057345115691</v>
      </c>
      <c r="AV285" s="1128">
        <f t="shared" si="193"/>
        <v>24.623469324294192</v>
      </c>
    </row>
    <row r="286" spans="1:48" ht="11.25" customHeight="1" x14ac:dyDescent="0.2">
      <c r="A286" s="886" t="s">
        <v>1194</v>
      </c>
      <c r="B286" s="884" t="s">
        <v>1195</v>
      </c>
      <c r="C286" s="627">
        <v>0.79</v>
      </c>
      <c r="D286" s="493">
        <v>0.64</v>
      </c>
      <c r="E286" s="483">
        <v>0.5</v>
      </c>
      <c r="F286" s="627">
        <v>0.44</v>
      </c>
      <c r="G286" s="627">
        <v>0.38750000000000001</v>
      </c>
      <c r="H286" s="627">
        <v>0.3125</v>
      </c>
      <c r="I286" s="627">
        <v>0.2</v>
      </c>
      <c r="J286" s="956">
        <v>0</v>
      </c>
      <c r="K286" s="627">
        <v>0.1</v>
      </c>
      <c r="L286" s="492">
        <v>2.5000000000000001E-2</v>
      </c>
      <c r="M286" s="956">
        <v>0</v>
      </c>
      <c r="N286" s="628">
        <v>0</v>
      </c>
      <c r="O286" s="628">
        <v>0.23250000000000001</v>
      </c>
      <c r="P286" s="633">
        <v>0.52</v>
      </c>
      <c r="Q286" s="633">
        <v>0.5</v>
      </c>
      <c r="R286" s="633">
        <v>0.48</v>
      </c>
      <c r="S286" s="629">
        <v>0.44</v>
      </c>
      <c r="T286" s="633">
        <v>0.4</v>
      </c>
      <c r="U286" s="633">
        <v>0.3</v>
      </c>
      <c r="V286" s="633">
        <v>0.26</v>
      </c>
      <c r="W286" s="633">
        <v>0.24</v>
      </c>
      <c r="X286" s="633">
        <v>0.22</v>
      </c>
      <c r="Y286" s="633">
        <v>0.2</v>
      </c>
      <c r="Z286" s="630">
        <f t="shared" si="191"/>
        <v>7.1875000000000018</v>
      </c>
      <c r="AA286" s="1125">
        <f t="shared" si="194"/>
        <v>23.4375</v>
      </c>
      <c r="AB286" s="1125">
        <f t="shared" si="195"/>
        <v>28.000000000000004</v>
      </c>
      <c r="AC286" s="1126">
        <f t="shared" si="196"/>
        <v>13.636363636363647</v>
      </c>
      <c r="AD286" s="1126">
        <f t="shared" si="197"/>
        <v>13.548387096774196</v>
      </c>
      <c r="AE286" s="1126">
        <f t="shared" si="198"/>
        <v>24</v>
      </c>
      <c r="AF286" s="1126">
        <f t="shared" si="199"/>
        <v>56.25</v>
      </c>
      <c r="AG286" s="1126">
        <f t="shared" si="200"/>
        <v>100</v>
      </c>
      <c r="AH286" s="1126">
        <f t="shared" si="201"/>
        <v>300</v>
      </c>
      <c r="AI286" s="1126" t="str">
        <f t="shared" si="202"/>
        <v>n/a</v>
      </c>
      <c r="AJ286" s="1126">
        <f t="shared" si="203"/>
        <v>-100</v>
      </c>
      <c r="AK286" s="1126">
        <f t="shared" si="204"/>
        <v>-55.28846153846154</v>
      </c>
      <c r="AL286" s="1126">
        <f t="shared" si="205"/>
        <v>4.0000000000000036</v>
      </c>
      <c r="AM286" s="1126">
        <f t="shared" si="206"/>
        <v>4.1666666666666741</v>
      </c>
      <c r="AN286" s="1126">
        <f t="shared" si="207"/>
        <v>9.0909090909090828</v>
      </c>
      <c r="AO286" s="1126">
        <f t="shared" si="208"/>
        <v>9.9999999999999858</v>
      </c>
      <c r="AP286" s="1126">
        <f t="shared" si="209"/>
        <v>33.33333333333335</v>
      </c>
      <c r="AQ286" s="1126">
        <f t="shared" si="210"/>
        <v>15.384615384615374</v>
      </c>
      <c r="AR286" s="1126">
        <f t="shared" si="211"/>
        <v>8.3333333333333481</v>
      </c>
      <c r="AS286" s="1126">
        <f t="shared" si="212"/>
        <v>9.0909090909090828</v>
      </c>
      <c r="AT286" s="1126">
        <f t="shared" si="213"/>
        <v>9.9999999999999858</v>
      </c>
      <c r="AU286" s="1127">
        <f t="shared" si="192"/>
        <v>26.683345057602278</v>
      </c>
      <c r="AV286" s="1128">
        <f t="shared" si="193"/>
        <v>77.023653379727165</v>
      </c>
    </row>
    <row r="287" spans="1:48" ht="11.25" customHeight="1" x14ac:dyDescent="0.2">
      <c r="A287" s="512" t="s">
        <v>578</v>
      </c>
      <c r="B287" s="501" t="s">
        <v>579</v>
      </c>
      <c r="C287" s="627">
        <v>2.8</v>
      </c>
      <c r="D287" s="493">
        <v>2.48</v>
      </c>
      <c r="E287" s="630">
        <v>2.1800000000000002</v>
      </c>
      <c r="F287" s="507">
        <v>1.94</v>
      </c>
      <c r="G287" s="507">
        <v>1.71</v>
      </c>
      <c r="H287" s="507">
        <v>1.52</v>
      </c>
      <c r="I287" s="507">
        <v>1.36</v>
      </c>
      <c r="J287" s="1053"/>
      <c r="K287" s="507">
        <v>1.2</v>
      </c>
      <c r="L287" s="503">
        <v>1.04</v>
      </c>
      <c r="M287" s="1053"/>
      <c r="N287" s="504">
        <v>0.89</v>
      </c>
      <c r="O287" s="509">
        <v>0.78</v>
      </c>
      <c r="P287" s="509">
        <v>0.66</v>
      </c>
      <c r="Q287" s="509">
        <v>0.42</v>
      </c>
      <c r="R287" s="509">
        <v>0.23</v>
      </c>
      <c r="S287" s="509">
        <v>0.2</v>
      </c>
      <c r="T287" s="509">
        <v>0.18</v>
      </c>
      <c r="U287" s="509">
        <v>0.15332999999999999</v>
      </c>
      <c r="V287" s="509">
        <v>0.12667</v>
      </c>
      <c r="W287" s="509">
        <v>0.1</v>
      </c>
      <c r="X287" s="509">
        <v>7.0000000000000007E-2</v>
      </c>
      <c r="Y287" s="509">
        <v>6.6669999999999993E-2</v>
      </c>
      <c r="Z287" s="630">
        <f t="shared" si="191"/>
        <v>20.106670000000001</v>
      </c>
      <c r="AA287" s="1125">
        <f t="shared" si="194"/>
        <v>12.903225806451601</v>
      </c>
      <c r="AB287" s="1125">
        <f t="shared" si="195"/>
        <v>13.761467889908241</v>
      </c>
      <c r="AC287" s="1126">
        <f t="shared" si="196"/>
        <v>12.371134020618557</v>
      </c>
      <c r="AD287" s="1126">
        <f t="shared" si="197"/>
        <v>13.450292397660824</v>
      </c>
      <c r="AE287" s="1126">
        <f t="shared" si="198"/>
        <v>12.5</v>
      </c>
      <c r="AF287" s="1126">
        <f t="shared" si="199"/>
        <v>11.764705882352944</v>
      </c>
      <c r="AG287" s="1126">
        <f t="shared" si="200"/>
        <v>13.333333333333353</v>
      </c>
      <c r="AH287" s="1126">
        <f t="shared" si="201"/>
        <v>15.384615384615374</v>
      </c>
      <c r="AI287" s="1126">
        <f t="shared" si="202"/>
        <v>16.853932584269661</v>
      </c>
      <c r="AJ287" s="1126">
        <f t="shared" si="203"/>
        <v>14.102564102564097</v>
      </c>
      <c r="AK287" s="1126">
        <f t="shared" si="204"/>
        <v>18.181818181818187</v>
      </c>
      <c r="AL287" s="1126">
        <f t="shared" si="205"/>
        <v>57.14285714285716</v>
      </c>
      <c r="AM287" s="1126">
        <f t="shared" si="206"/>
        <v>82.608695652173907</v>
      </c>
      <c r="AN287" s="1126">
        <f t="shared" si="207"/>
        <v>14.999999999999991</v>
      </c>
      <c r="AO287" s="1126">
        <f t="shared" si="208"/>
        <v>11.111111111111116</v>
      </c>
      <c r="AP287" s="1126">
        <f t="shared" si="209"/>
        <v>17.39385638818236</v>
      </c>
      <c r="AQ287" s="1126">
        <f t="shared" si="210"/>
        <v>21.046814557511627</v>
      </c>
      <c r="AR287" s="1126">
        <f t="shared" si="211"/>
        <v>26.669999999999995</v>
      </c>
      <c r="AS287" s="1126">
        <f t="shared" si="212"/>
        <v>42.857142857142861</v>
      </c>
      <c r="AT287" s="1126">
        <f t="shared" si="213"/>
        <v>4.9947502624869022</v>
      </c>
      <c r="AU287" s="1127">
        <f t="shared" si="192"/>
        <v>21.671615877752945</v>
      </c>
      <c r="AV287" s="1128">
        <f t="shared" si="193"/>
        <v>18.603524683390507</v>
      </c>
    </row>
    <row r="288" spans="1:48" ht="11.25" customHeight="1" x14ac:dyDescent="0.2">
      <c r="A288" s="494" t="s">
        <v>584</v>
      </c>
      <c r="B288" s="884" t="s">
        <v>585</v>
      </c>
      <c r="C288" s="627">
        <v>2.6</v>
      </c>
      <c r="D288" s="493">
        <v>2.2999999999999998</v>
      </c>
      <c r="E288" s="630">
        <v>1.8</v>
      </c>
      <c r="F288" s="627">
        <v>1.3</v>
      </c>
      <c r="G288" s="627">
        <v>0.9</v>
      </c>
      <c r="H288" s="627">
        <v>0.7</v>
      </c>
      <c r="I288" s="627">
        <v>0.57999999999999996</v>
      </c>
      <c r="J288" s="956"/>
      <c r="K288" s="627">
        <v>0.54</v>
      </c>
      <c r="L288" s="492">
        <v>0.51</v>
      </c>
      <c r="M288" s="956"/>
      <c r="N288" s="505">
        <v>0.47</v>
      </c>
      <c r="O288" s="628">
        <v>0.44</v>
      </c>
      <c r="P288" s="633">
        <v>0.43</v>
      </c>
      <c r="Q288" s="633">
        <v>0.39</v>
      </c>
      <c r="R288" s="633">
        <v>0.35</v>
      </c>
      <c r="S288" s="633">
        <v>0.31</v>
      </c>
      <c r="T288" s="633">
        <v>0.27</v>
      </c>
      <c r="U288" s="633">
        <v>0.21</v>
      </c>
      <c r="V288" s="633">
        <v>0.15</v>
      </c>
      <c r="W288" s="629">
        <v>0</v>
      </c>
      <c r="X288" s="629">
        <v>0</v>
      </c>
      <c r="Y288" s="629">
        <v>0</v>
      </c>
      <c r="Z288" s="630">
        <f t="shared" si="191"/>
        <v>14.25</v>
      </c>
      <c r="AA288" s="1125">
        <f t="shared" si="194"/>
        <v>13.043478260869579</v>
      </c>
      <c r="AB288" s="1125">
        <f t="shared" si="195"/>
        <v>27.777777777777768</v>
      </c>
      <c r="AC288" s="1126">
        <f t="shared" si="196"/>
        <v>38.46153846153846</v>
      </c>
      <c r="AD288" s="1126">
        <f t="shared" si="197"/>
        <v>44.444444444444443</v>
      </c>
      <c r="AE288" s="1126">
        <f t="shared" si="198"/>
        <v>28.57142857142858</v>
      </c>
      <c r="AF288" s="1126">
        <f t="shared" si="199"/>
        <v>20.68965517241379</v>
      </c>
      <c r="AG288" s="1126">
        <f t="shared" si="200"/>
        <v>7.4074074074073959</v>
      </c>
      <c r="AH288" s="1126">
        <f t="shared" si="201"/>
        <v>5.8823529411764719</v>
      </c>
      <c r="AI288" s="1126">
        <f t="shared" si="202"/>
        <v>8.5106382978723527</v>
      </c>
      <c r="AJ288" s="1126">
        <f t="shared" si="203"/>
        <v>6.8181818181818121</v>
      </c>
      <c r="AK288" s="1126">
        <f t="shared" si="204"/>
        <v>2.3255813953488413</v>
      </c>
      <c r="AL288" s="1126">
        <f t="shared" si="205"/>
        <v>10.256410256410241</v>
      </c>
      <c r="AM288" s="1126">
        <f t="shared" si="206"/>
        <v>11.428571428571432</v>
      </c>
      <c r="AN288" s="1126">
        <f t="shared" si="207"/>
        <v>12.903225806451601</v>
      </c>
      <c r="AO288" s="1126">
        <f t="shared" si="208"/>
        <v>14.814814814814813</v>
      </c>
      <c r="AP288" s="1126">
        <f t="shared" si="209"/>
        <v>28.57142857142858</v>
      </c>
      <c r="AQ288" s="1126">
        <f t="shared" si="210"/>
        <v>39.999999999999993</v>
      </c>
      <c r="AR288" s="1126" t="str">
        <f t="shared" si="211"/>
        <v>n/a</v>
      </c>
      <c r="AS288" s="1126" t="str">
        <f t="shared" si="212"/>
        <v>n/a</v>
      </c>
      <c r="AT288" s="1126" t="str">
        <f t="shared" si="213"/>
        <v>n/a</v>
      </c>
      <c r="AU288" s="1127">
        <f t="shared" si="192"/>
        <v>18.935702083890362</v>
      </c>
      <c r="AV288" s="1128">
        <f t="shared" si="193"/>
        <v>13.221889374433424</v>
      </c>
    </row>
    <row r="289" spans="1:48" ht="11.25" customHeight="1" x14ac:dyDescent="0.2">
      <c r="A289" s="886" t="s">
        <v>235</v>
      </c>
      <c r="B289" s="884" t="s">
        <v>236</v>
      </c>
      <c r="C289" s="627">
        <v>0.57999999999999996</v>
      </c>
      <c r="D289" s="493">
        <v>0.46750000000000003</v>
      </c>
      <c r="E289" s="630">
        <v>0.42249999999999999</v>
      </c>
      <c r="F289" s="627">
        <v>0.39750000000000002</v>
      </c>
      <c r="G289" s="627">
        <v>0.38250000000000001</v>
      </c>
      <c r="H289" s="627">
        <v>0.34749999999999998</v>
      </c>
      <c r="I289" s="627">
        <v>0.30499999999999999</v>
      </c>
      <c r="J289" s="956"/>
      <c r="K289" s="627">
        <v>0.28499999999999998</v>
      </c>
      <c r="L289" s="492">
        <v>0.26750000000000002</v>
      </c>
      <c r="M289" s="956"/>
      <c r="N289" s="505">
        <v>0.25750000000000001</v>
      </c>
      <c r="O289" s="628">
        <v>0.25</v>
      </c>
      <c r="P289" s="633">
        <v>0.2475</v>
      </c>
      <c r="Q289" s="633">
        <v>0.23499999999999999</v>
      </c>
      <c r="R289" s="633">
        <v>0.215</v>
      </c>
      <c r="S289" s="633">
        <v>0.19</v>
      </c>
      <c r="T289" s="633">
        <v>0.155</v>
      </c>
      <c r="U289" s="633">
        <v>0.13750000000000001</v>
      </c>
      <c r="V289" s="633">
        <v>0.1275</v>
      </c>
      <c r="W289" s="633">
        <v>0.11749999999999999</v>
      </c>
      <c r="X289" s="633">
        <v>0.1075</v>
      </c>
      <c r="Y289" s="633">
        <v>9.6250000000000002E-2</v>
      </c>
      <c r="Z289" s="630">
        <f t="shared" si="191"/>
        <v>5.5912500000000014</v>
      </c>
      <c r="AA289" s="1125">
        <f t="shared" si="194"/>
        <v>24.064171122994637</v>
      </c>
      <c r="AB289" s="1125">
        <f t="shared" si="195"/>
        <v>10.650887573964507</v>
      </c>
      <c r="AC289" s="1126">
        <f t="shared" si="196"/>
        <v>6.2893081761006275</v>
      </c>
      <c r="AD289" s="1126">
        <f t="shared" si="197"/>
        <v>3.9215686274509887</v>
      </c>
      <c r="AE289" s="1126">
        <f t="shared" si="198"/>
        <v>10.07194244604317</v>
      </c>
      <c r="AF289" s="1126">
        <f t="shared" si="199"/>
        <v>13.934426229508201</v>
      </c>
      <c r="AG289" s="1126">
        <f t="shared" si="200"/>
        <v>7.0175438596491224</v>
      </c>
      <c r="AH289" s="1126">
        <f t="shared" si="201"/>
        <v>6.5420560747663448</v>
      </c>
      <c r="AI289" s="1126">
        <f t="shared" si="202"/>
        <v>3.8834951456310662</v>
      </c>
      <c r="AJ289" s="1126">
        <f t="shared" si="203"/>
        <v>3.0000000000000027</v>
      </c>
      <c r="AK289" s="1126">
        <f t="shared" si="204"/>
        <v>1.0101010101010166</v>
      </c>
      <c r="AL289" s="1126">
        <f t="shared" si="205"/>
        <v>5.319148936170226</v>
      </c>
      <c r="AM289" s="1126">
        <f t="shared" si="206"/>
        <v>9.302325581395344</v>
      </c>
      <c r="AN289" s="1126">
        <f t="shared" si="207"/>
        <v>13.157894736842103</v>
      </c>
      <c r="AO289" s="1126">
        <f t="shared" si="208"/>
        <v>22.580645161290324</v>
      </c>
      <c r="AP289" s="1126">
        <f t="shared" si="209"/>
        <v>12.72727272727272</v>
      </c>
      <c r="AQ289" s="1126">
        <f t="shared" si="210"/>
        <v>7.8431372549019773</v>
      </c>
      <c r="AR289" s="1126">
        <f t="shared" si="211"/>
        <v>8.5106382978723527</v>
      </c>
      <c r="AS289" s="1126">
        <f t="shared" si="212"/>
        <v>9.302325581395344</v>
      </c>
      <c r="AT289" s="1126">
        <f t="shared" si="213"/>
        <v>11.688311688311682</v>
      </c>
      <c r="AU289" s="1127">
        <f t="shared" si="192"/>
        <v>9.5408600115830886</v>
      </c>
      <c r="AV289" s="1128">
        <f t="shared" si="193"/>
        <v>5.8785051033275293</v>
      </c>
    </row>
    <row r="290" spans="1:48" ht="11.25" customHeight="1" x14ac:dyDescent="0.2">
      <c r="A290" s="477" t="s">
        <v>1175</v>
      </c>
      <c r="B290" s="869" t="s">
        <v>1176</v>
      </c>
      <c r="C290" s="627">
        <v>1.92</v>
      </c>
      <c r="D290" s="493">
        <v>1.84</v>
      </c>
      <c r="E290" s="483">
        <v>1.76</v>
      </c>
      <c r="F290" s="484">
        <v>1.68</v>
      </c>
      <c r="G290" s="484">
        <v>1.6</v>
      </c>
      <c r="H290" s="484">
        <v>1.4</v>
      </c>
      <c r="I290" s="484">
        <v>0.52</v>
      </c>
      <c r="J290" s="1032"/>
      <c r="K290" s="485">
        <v>0.4</v>
      </c>
      <c r="L290" s="482">
        <v>0.28749999999999998</v>
      </c>
      <c r="M290" s="1032"/>
      <c r="N290" s="529">
        <v>0.25</v>
      </c>
      <c r="O290" s="529">
        <v>0.3075</v>
      </c>
      <c r="P290" s="489">
        <v>0.5</v>
      </c>
      <c r="Q290" s="489">
        <v>0.48</v>
      </c>
      <c r="R290" s="489">
        <v>0.46</v>
      </c>
      <c r="S290" s="489">
        <v>0.42</v>
      </c>
      <c r="T290" s="488">
        <v>0.4</v>
      </c>
      <c r="U290" s="488">
        <v>0.4</v>
      </c>
      <c r="V290" s="488">
        <v>0.4</v>
      </c>
      <c r="W290" s="489">
        <v>0.4</v>
      </c>
      <c r="X290" s="489">
        <v>0.36</v>
      </c>
      <c r="Y290" s="489">
        <v>0.33</v>
      </c>
      <c r="Z290" s="630">
        <f t="shared" si="191"/>
        <v>16.114999999999998</v>
      </c>
      <c r="AA290" s="1125">
        <f t="shared" si="194"/>
        <v>4.3478260869565188</v>
      </c>
      <c r="AB290" s="1125">
        <f t="shared" si="195"/>
        <v>4.5454545454545414</v>
      </c>
      <c r="AC290" s="1126">
        <f t="shared" si="196"/>
        <v>4.7619047619047672</v>
      </c>
      <c r="AD290" s="1126">
        <f t="shared" si="197"/>
        <v>4.9999999999999822</v>
      </c>
      <c r="AE290" s="1126">
        <f t="shared" si="198"/>
        <v>14.285714285714302</v>
      </c>
      <c r="AF290" s="1126">
        <f t="shared" si="199"/>
        <v>169.2307692307692</v>
      </c>
      <c r="AG290" s="1126">
        <f t="shared" si="200"/>
        <v>30.000000000000004</v>
      </c>
      <c r="AH290" s="1126">
        <f t="shared" si="201"/>
        <v>39.130434782608717</v>
      </c>
      <c r="AI290" s="1126">
        <f t="shared" si="202"/>
        <v>14.999999999999991</v>
      </c>
      <c r="AJ290" s="1126">
        <f t="shared" si="203"/>
        <v>-18.699186991869922</v>
      </c>
      <c r="AK290" s="1126">
        <f t="shared" si="204"/>
        <v>-38.5</v>
      </c>
      <c r="AL290" s="1126">
        <f t="shared" si="205"/>
        <v>4.1666666666666741</v>
      </c>
      <c r="AM290" s="1126">
        <f t="shared" si="206"/>
        <v>4.3478260869565188</v>
      </c>
      <c r="AN290" s="1126">
        <f t="shared" si="207"/>
        <v>9.5238095238095344</v>
      </c>
      <c r="AO290" s="1126">
        <f t="shared" si="208"/>
        <v>4.9999999999999822</v>
      </c>
      <c r="AP290" s="1126">
        <f t="shared" si="209"/>
        <v>0</v>
      </c>
      <c r="AQ290" s="1126">
        <f t="shared" si="210"/>
        <v>0</v>
      </c>
      <c r="AR290" s="1126">
        <f t="shared" si="211"/>
        <v>0</v>
      </c>
      <c r="AS290" s="1126">
        <f t="shared" si="212"/>
        <v>11.111111111111116</v>
      </c>
      <c r="AT290" s="1126">
        <f t="shared" si="213"/>
        <v>9.0909090909090828</v>
      </c>
      <c r="AU290" s="1127">
        <f t="shared" si="192"/>
        <v>13.617161959049554</v>
      </c>
      <c r="AV290" s="1128">
        <f t="shared" si="193"/>
        <v>39.78098128349297</v>
      </c>
    </row>
    <row r="291" spans="1:48" ht="11.25" customHeight="1" x14ac:dyDescent="0.2">
      <c r="A291" s="895" t="s">
        <v>3831</v>
      </c>
      <c r="B291" s="501" t="s">
        <v>3832</v>
      </c>
      <c r="C291" s="627">
        <v>0.84</v>
      </c>
      <c r="D291" s="493">
        <v>0.8</v>
      </c>
      <c r="E291" s="514">
        <v>0.72</v>
      </c>
      <c r="F291" s="507">
        <v>0.68</v>
      </c>
      <c r="G291" s="507">
        <v>0.64</v>
      </c>
      <c r="H291" s="507">
        <v>0.6</v>
      </c>
      <c r="I291" s="531">
        <v>0.52</v>
      </c>
      <c r="J291" s="1053"/>
      <c r="K291" s="506">
        <v>0.52</v>
      </c>
      <c r="L291" s="508">
        <v>0.52</v>
      </c>
      <c r="M291" s="1053"/>
      <c r="N291" s="530">
        <v>0.52</v>
      </c>
      <c r="O291" s="530">
        <v>0.52</v>
      </c>
      <c r="P291" s="509">
        <v>0.52</v>
      </c>
      <c r="Q291" s="509">
        <v>0.48</v>
      </c>
      <c r="R291" s="509">
        <v>0.44</v>
      </c>
      <c r="S291" s="509">
        <v>0.4</v>
      </c>
      <c r="T291" s="509">
        <v>0.35</v>
      </c>
      <c r="U291" s="509">
        <v>0.28000000000000003</v>
      </c>
      <c r="V291" s="509">
        <v>0.24</v>
      </c>
      <c r="W291" s="509">
        <v>0.20444000000000001</v>
      </c>
      <c r="X291" s="509">
        <v>0.17776</v>
      </c>
      <c r="Y291" s="509">
        <v>0.10668</v>
      </c>
      <c r="Z291" s="630">
        <f t="shared" si="191"/>
        <v>10.078879999999998</v>
      </c>
      <c r="AA291" s="1125">
        <f t="shared" si="194"/>
        <v>4.9999999999999822</v>
      </c>
      <c r="AB291" s="1125">
        <f t="shared" si="195"/>
        <v>11.111111111111116</v>
      </c>
      <c r="AC291" s="1126">
        <f t="shared" si="196"/>
        <v>5.8823529411764497</v>
      </c>
      <c r="AD291" s="1126">
        <f t="shared" si="197"/>
        <v>6.25</v>
      </c>
      <c r="AE291" s="1126">
        <f t="shared" si="198"/>
        <v>6.6666666666666652</v>
      </c>
      <c r="AF291" s="1126">
        <f t="shared" si="199"/>
        <v>15.384615384615374</v>
      </c>
      <c r="AG291" s="1126">
        <f t="shared" si="200"/>
        <v>0</v>
      </c>
      <c r="AH291" s="1126">
        <f t="shared" si="201"/>
        <v>0</v>
      </c>
      <c r="AI291" s="1126">
        <f t="shared" si="202"/>
        <v>0</v>
      </c>
      <c r="AJ291" s="1126">
        <f t="shared" si="203"/>
        <v>0</v>
      </c>
      <c r="AK291" s="1126">
        <f t="shared" si="204"/>
        <v>0</v>
      </c>
      <c r="AL291" s="1126">
        <f t="shared" si="205"/>
        <v>8.3333333333333481</v>
      </c>
      <c r="AM291" s="1126">
        <f t="shared" si="206"/>
        <v>9.0909090909090828</v>
      </c>
      <c r="AN291" s="1126">
        <f t="shared" si="207"/>
        <v>9.9999999999999858</v>
      </c>
      <c r="AO291" s="1126">
        <f t="shared" si="208"/>
        <v>14.285714285714302</v>
      </c>
      <c r="AP291" s="1126">
        <f t="shared" si="209"/>
        <v>24.999999999999979</v>
      </c>
      <c r="AQ291" s="1126">
        <f t="shared" si="210"/>
        <v>16.666666666666675</v>
      </c>
      <c r="AR291" s="1126">
        <f t="shared" si="211"/>
        <v>17.393856388182339</v>
      </c>
      <c r="AS291" s="1126">
        <f t="shared" si="212"/>
        <v>15.009000900090008</v>
      </c>
      <c r="AT291" s="1126">
        <f t="shared" si="213"/>
        <v>66.629171353580816</v>
      </c>
      <c r="AU291" s="1127">
        <f t="shared" si="192"/>
        <v>11.635169906102306</v>
      </c>
      <c r="AV291" s="1128">
        <f t="shared" si="193"/>
        <v>14.72899026920887</v>
      </c>
    </row>
    <row r="292" spans="1:48" ht="11.25" customHeight="1" x14ac:dyDescent="0.2">
      <c r="A292" s="494" t="s">
        <v>1198</v>
      </c>
      <c r="B292" s="884" t="s">
        <v>1199</v>
      </c>
      <c r="C292" s="627">
        <v>0.46500000000000002</v>
      </c>
      <c r="D292" s="493">
        <v>0.41</v>
      </c>
      <c r="E292" s="493">
        <v>0.37</v>
      </c>
      <c r="F292" s="627">
        <v>0.34</v>
      </c>
      <c r="G292" s="627">
        <v>0.3</v>
      </c>
      <c r="H292" s="627">
        <v>0.27</v>
      </c>
      <c r="I292" s="627">
        <v>0.255</v>
      </c>
      <c r="J292" s="956">
        <v>0</v>
      </c>
      <c r="K292" s="627">
        <v>0.245</v>
      </c>
      <c r="L292" s="492">
        <v>0.23333499999999999</v>
      </c>
      <c r="M292" s="956">
        <v>0</v>
      </c>
      <c r="N292" s="628">
        <v>0.22666500000000001</v>
      </c>
      <c r="O292" s="505">
        <v>0.22666500000000001</v>
      </c>
      <c r="P292" s="633">
        <v>0.22</v>
      </c>
      <c r="Q292" s="633">
        <v>0.20666499999999999</v>
      </c>
      <c r="R292" s="633">
        <v>0.19333500000000001</v>
      </c>
      <c r="S292" s="633">
        <v>0.17833499999999999</v>
      </c>
      <c r="T292" s="633">
        <v>0.16250000000000001</v>
      </c>
      <c r="U292" s="633">
        <v>0.14749999999999999</v>
      </c>
      <c r="V292" s="633">
        <v>0.13</v>
      </c>
      <c r="W292" s="633">
        <v>0.1128</v>
      </c>
      <c r="X292" s="633">
        <v>0.1008</v>
      </c>
      <c r="Y292" s="633">
        <v>8.7999999999999995E-2</v>
      </c>
      <c r="Z292" s="630">
        <f t="shared" si="191"/>
        <v>4.8815999999999997</v>
      </c>
      <c r="AA292" s="1125">
        <f t="shared" si="194"/>
        <v>13.414634146341475</v>
      </c>
      <c r="AB292" s="1125">
        <f t="shared" si="195"/>
        <v>10.810810810810811</v>
      </c>
      <c r="AC292" s="1126">
        <f t="shared" si="196"/>
        <v>8.8235294117646959</v>
      </c>
      <c r="AD292" s="1126">
        <f t="shared" si="197"/>
        <v>13.333333333333353</v>
      </c>
      <c r="AE292" s="1126">
        <f t="shared" si="198"/>
        <v>11.111111111111093</v>
      </c>
      <c r="AF292" s="1126">
        <f t="shared" si="199"/>
        <v>5.8823529411764719</v>
      </c>
      <c r="AG292" s="1126">
        <f t="shared" si="200"/>
        <v>4.081632653061229</v>
      </c>
      <c r="AH292" s="1126">
        <f t="shared" si="201"/>
        <v>4.9992500053571032</v>
      </c>
      <c r="AI292" s="1126">
        <f t="shared" si="202"/>
        <v>2.9426686960933424</v>
      </c>
      <c r="AJ292" s="1126">
        <f t="shared" si="203"/>
        <v>0</v>
      </c>
      <c r="AK292" s="1126">
        <f t="shared" si="204"/>
        <v>3.029545454545457</v>
      </c>
      <c r="AL292" s="1126">
        <f t="shared" si="205"/>
        <v>6.4524713908983289</v>
      </c>
      <c r="AM292" s="1126">
        <f t="shared" si="206"/>
        <v>6.8947681485504342</v>
      </c>
      <c r="AN292" s="1126">
        <f t="shared" si="207"/>
        <v>8.4111363445201537</v>
      </c>
      <c r="AO292" s="1126">
        <f t="shared" si="208"/>
        <v>9.7446153846153738</v>
      </c>
      <c r="AP292" s="1126">
        <f t="shared" si="209"/>
        <v>10.169491525423746</v>
      </c>
      <c r="AQ292" s="1126">
        <f t="shared" si="210"/>
        <v>13.461538461538458</v>
      </c>
      <c r="AR292" s="1126">
        <f t="shared" si="211"/>
        <v>15.248226950354615</v>
      </c>
      <c r="AS292" s="1126">
        <f t="shared" si="212"/>
        <v>11.904761904761907</v>
      </c>
      <c r="AT292" s="1126">
        <f t="shared" si="213"/>
        <v>14.54545454545455</v>
      </c>
      <c r="AU292" s="1127">
        <f t="shared" si="192"/>
        <v>8.7630666609856309</v>
      </c>
      <c r="AV292" s="1128">
        <f t="shared" si="193"/>
        <v>4.3497782309169306</v>
      </c>
    </row>
    <row r="293" spans="1:48" ht="11.25" customHeight="1" x14ac:dyDescent="0.2">
      <c r="A293" s="583" t="s">
        <v>587</v>
      </c>
      <c r="B293" s="884" t="s">
        <v>588</v>
      </c>
      <c r="C293" s="627">
        <v>1.18</v>
      </c>
      <c r="D293" s="493">
        <v>0.91500000000000004</v>
      </c>
      <c r="E293" s="493">
        <v>0.67</v>
      </c>
      <c r="F293" s="627">
        <v>0.63</v>
      </c>
      <c r="G293" s="627">
        <v>0.58499999999999996</v>
      </c>
      <c r="H293" s="627">
        <v>0.49</v>
      </c>
      <c r="I293" s="627">
        <v>0.39500000000000002</v>
      </c>
      <c r="J293" s="956">
        <v>0</v>
      </c>
      <c r="K293" s="627">
        <v>0.34749999999999998</v>
      </c>
      <c r="L293" s="492">
        <v>0.32500000000000001</v>
      </c>
      <c r="M293" s="956">
        <v>0</v>
      </c>
      <c r="N293" s="525">
        <v>0.3</v>
      </c>
      <c r="O293" s="505">
        <v>0.28749999999999998</v>
      </c>
      <c r="P293" s="633">
        <v>0.27750000000000002</v>
      </c>
      <c r="Q293" s="629">
        <v>0</v>
      </c>
      <c r="R293" s="629">
        <v>0</v>
      </c>
      <c r="S293" s="629">
        <v>0</v>
      </c>
      <c r="T293" s="629">
        <v>0</v>
      </c>
      <c r="U293" s="629">
        <v>0</v>
      </c>
      <c r="V293" s="629">
        <v>0</v>
      </c>
      <c r="W293" s="629">
        <v>0</v>
      </c>
      <c r="X293" s="629">
        <v>0</v>
      </c>
      <c r="Y293" s="629">
        <v>0</v>
      </c>
      <c r="Z293" s="630">
        <f t="shared" si="191"/>
        <v>6.4024999999999999</v>
      </c>
      <c r="AA293" s="1125">
        <f t="shared" si="194"/>
        <v>28.961748633879768</v>
      </c>
      <c r="AB293" s="1125">
        <f t="shared" si="195"/>
        <v>36.567164179104481</v>
      </c>
      <c r="AC293" s="1126">
        <f t="shared" si="196"/>
        <v>6.3492063492063489</v>
      </c>
      <c r="AD293" s="1126">
        <f t="shared" si="197"/>
        <v>7.6923076923077094</v>
      </c>
      <c r="AE293" s="1126">
        <f t="shared" si="198"/>
        <v>19.387755102040806</v>
      </c>
      <c r="AF293" s="1126">
        <f t="shared" si="199"/>
        <v>24.050632911392398</v>
      </c>
      <c r="AG293" s="1126">
        <f t="shared" si="200"/>
        <v>13.669064748201443</v>
      </c>
      <c r="AH293" s="1126">
        <f t="shared" si="201"/>
        <v>6.9230769230769207</v>
      </c>
      <c r="AI293" s="1126">
        <f t="shared" si="202"/>
        <v>8.3333333333333481</v>
      </c>
      <c r="AJ293" s="1126">
        <f t="shared" si="203"/>
        <v>4.3478260869565188</v>
      </c>
      <c r="AK293" s="1126">
        <f t="shared" si="204"/>
        <v>3.603603603603589</v>
      </c>
      <c r="AL293" s="1126" t="str">
        <f t="shared" si="205"/>
        <v>n/a</v>
      </c>
      <c r="AM293" s="1126" t="str">
        <f t="shared" si="206"/>
        <v>n/a</v>
      </c>
      <c r="AN293" s="1126" t="str">
        <f t="shared" si="207"/>
        <v>n/a</v>
      </c>
      <c r="AO293" s="1126" t="str">
        <f t="shared" si="208"/>
        <v>n/a</v>
      </c>
      <c r="AP293" s="1126" t="str">
        <f t="shared" si="209"/>
        <v>n/a</v>
      </c>
      <c r="AQ293" s="1126" t="str">
        <f t="shared" si="210"/>
        <v>n/a</v>
      </c>
      <c r="AR293" s="1126" t="str">
        <f t="shared" si="211"/>
        <v>n/a</v>
      </c>
      <c r="AS293" s="1126" t="str">
        <f t="shared" si="212"/>
        <v>n/a</v>
      </c>
      <c r="AT293" s="1126" t="str">
        <f t="shared" si="213"/>
        <v>n/a</v>
      </c>
      <c r="AU293" s="1127">
        <f t="shared" si="192"/>
        <v>14.535065414827578</v>
      </c>
      <c r="AV293" s="1128">
        <f t="shared" si="193"/>
        <v>11.144053650949758</v>
      </c>
    </row>
    <row r="294" spans="1:48" ht="11.25" customHeight="1" x14ac:dyDescent="0.2">
      <c r="A294" s="886" t="s">
        <v>1200</v>
      </c>
      <c r="B294" s="884" t="s">
        <v>1201</v>
      </c>
      <c r="C294" s="627">
        <v>0.56000000000000005</v>
      </c>
      <c r="D294" s="493">
        <v>0.45</v>
      </c>
      <c r="E294" s="493">
        <v>0.34</v>
      </c>
      <c r="F294" s="627">
        <v>0.27</v>
      </c>
      <c r="G294" s="627">
        <v>0.23</v>
      </c>
      <c r="H294" s="496">
        <v>0.2</v>
      </c>
      <c r="I294" s="627">
        <v>0.16</v>
      </c>
      <c r="J294" s="956"/>
      <c r="K294" s="627">
        <v>0.04</v>
      </c>
      <c r="L294" s="631">
        <v>0.03</v>
      </c>
      <c r="M294" s="956"/>
      <c r="N294" s="628">
        <v>0</v>
      </c>
      <c r="O294" s="628">
        <v>0</v>
      </c>
      <c r="P294" s="629">
        <v>0.81184000000000001</v>
      </c>
      <c r="Q294" s="633">
        <v>1.7192000000000001</v>
      </c>
      <c r="R294" s="633">
        <v>1.7001000000000002</v>
      </c>
      <c r="S294" s="633">
        <v>1.6428</v>
      </c>
      <c r="T294" s="633">
        <v>1.5282</v>
      </c>
      <c r="U294" s="633">
        <v>1.1461600000000001</v>
      </c>
      <c r="V294" s="633">
        <v>0.95511999999999997</v>
      </c>
      <c r="W294" s="629">
        <v>0.84052000000000004</v>
      </c>
      <c r="X294" s="633">
        <v>0.84052000000000004</v>
      </c>
      <c r="Y294" s="633">
        <v>0.72587999999999997</v>
      </c>
      <c r="Z294" s="630">
        <f t="shared" si="191"/>
        <v>14.190339999999999</v>
      </c>
      <c r="AA294" s="1125">
        <f t="shared" si="194"/>
        <v>24.444444444444446</v>
      </c>
      <c r="AB294" s="1125">
        <f t="shared" si="195"/>
        <v>32.352941176470587</v>
      </c>
      <c r="AC294" s="1126">
        <f t="shared" si="196"/>
        <v>25.925925925925931</v>
      </c>
      <c r="AD294" s="1126">
        <f t="shared" si="197"/>
        <v>17.391304347826097</v>
      </c>
      <c r="AE294" s="1126">
        <f t="shared" si="198"/>
        <v>14.999999999999991</v>
      </c>
      <c r="AF294" s="1126">
        <f t="shared" si="199"/>
        <v>25</v>
      </c>
      <c r="AG294" s="1126">
        <f t="shared" si="200"/>
        <v>300</v>
      </c>
      <c r="AH294" s="1126">
        <f t="shared" si="201"/>
        <v>33.33333333333335</v>
      </c>
      <c r="AI294" s="1126" t="str">
        <f t="shared" si="202"/>
        <v>n/a</v>
      </c>
      <c r="AJ294" s="1126" t="str">
        <f t="shared" si="203"/>
        <v>n/a</v>
      </c>
      <c r="AK294" s="1126">
        <f t="shared" si="204"/>
        <v>-100</v>
      </c>
      <c r="AL294" s="1126">
        <f t="shared" si="205"/>
        <v>-52.778036295951615</v>
      </c>
      <c r="AM294" s="1126">
        <f t="shared" si="206"/>
        <v>1.1234633256867133</v>
      </c>
      <c r="AN294" s="1126">
        <f t="shared" si="207"/>
        <v>3.4879474068663319</v>
      </c>
      <c r="AO294" s="1126">
        <f t="shared" si="208"/>
        <v>7.4990184530820514</v>
      </c>
      <c r="AP294" s="1126">
        <f t="shared" si="209"/>
        <v>33.332170028617284</v>
      </c>
      <c r="AQ294" s="1126">
        <f t="shared" si="210"/>
        <v>20.001675182176083</v>
      </c>
      <c r="AR294" s="1126">
        <f t="shared" si="211"/>
        <v>13.634416789606419</v>
      </c>
      <c r="AS294" s="1126">
        <f t="shared" si="212"/>
        <v>0</v>
      </c>
      <c r="AT294" s="1126">
        <f t="shared" si="213"/>
        <v>15.793244062379475</v>
      </c>
      <c r="AU294" s="1127">
        <f t="shared" si="192"/>
        <v>23.085658232247951</v>
      </c>
      <c r="AV294" s="1128">
        <f t="shared" si="193"/>
        <v>76.615356155396967</v>
      </c>
    </row>
    <row r="295" spans="1:48" ht="11.25" customHeight="1" x14ac:dyDescent="0.2">
      <c r="A295" s="498" t="s">
        <v>1204</v>
      </c>
      <c r="B295" s="869" t="s">
        <v>1205</v>
      </c>
      <c r="C295" s="627">
        <v>1.24</v>
      </c>
      <c r="D295" s="493">
        <v>1.1200000000000001</v>
      </c>
      <c r="E295" s="493">
        <v>0.96</v>
      </c>
      <c r="F295" s="484">
        <v>0.88</v>
      </c>
      <c r="G295" s="484">
        <v>0.8</v>
      </c>
      <c r="H295" s="484">
        <v>0.64</v>
      </c>
      <c r="I295" s="484">
        <v>0.54</v>
      </c>
      <c r="J295" s="1032"/>
      <c r="K295" s="484">
        <v>0.48</v>
      </c>
      <c r="L295" s="482">
        <v>0.45</v>
      </c>
      <c r="M295" s="1032"/>
      <c r="N295" s="522">
        <v>0.33750000000000002</v>
      </c>
      <c r="O295" s="529">
        <v>0</v>
      </c>
      <c r="P295" s="488">
        <v>0</v>
      </c>
      <c r="Q295" s="488">
        <v>0</v>
      </c>
      <c r="R295" s="488">
        <v>0</v>
      </c>
      <c r="S295" s="488">
        <v>0</v>
      </c>
      <c r="T295" s="488">
        <v>0</v>
      </c>
      <c r="U295" s="488">
        <v>0</v>
      </c>
      <c r="V295" s="488">
        <v>0</v>
      </c>
      <c r="W295" s="488">
        <v>0</v>
      </c>
      <c r="X295" s="488">
        <v>0</v>
      </c>
      <c r="Y295" s="488">
        <v>0</v>
      </c>
      <c r="Z295" s="630">
        <f t="shared" si="191"/>
        <v>7.4475000000000007</v>
      </c>
      <c r="AA295" s="1125">
        <f t="shared" si="194"/>
        <v>10.714285714285698</v>
      </c>
      <c r="AB295" s="1125">
        <f t="shared" si="195"/>
        <v>16.666666666666675</v>
      </c>
      <c r="AC295" s="1126">
        <f t="shared" si="196"/>
        <v>9.0909090909090828</v>
      </c>
      <c r="AD295" s="1126">
        <f t="shared" si="197"/>
        <v>9.9999999999999858</v>
      </c>
      <c r="AE295" s="1126">
        <f t="shared" si="198"/>
        <v>25</v>
      </c>
      <c r="AF295" s="1126">
        <f t="shared" si="199"/>
        <v>18.518518518518512</v>
      </c>
      <c r="AG295" s="1126">
        <f t="shared" si="200"/>
        <v>12.500000000000021</v>
      </c>
      <c r="AH295" s="1126">
        <f t="shared" si="201"/>
        <v>6.6666666666666652</v>
      </c>
      <c r="AI295" s="1126">
        <f t="shared" si="202"/>
        <v>33.333333333333329</v>
      </c>
      <c r="AJ295" s="1126" t="str">
        <f t="shared" si="203"/>
        <v>n/a</v>
      </c>
      <c r="AK295" s="1126" t="str">
        <f t="shared" si="204"/>
        <v>n/a</v>
      </c>
      <c r="AL295" s="1126" t="str">
        <f t="shared" si="205"/>
        <v>n/a</v>
      </c>
      <c r="AM295" s="1126" t="str">
        <f t="shared" si="206"/>
        <v>n/a</v>
      </c>
      <c r="AN295" s="1126" t="str">
        <f t="shared" si="207"/>
        <v>n/a</v>
      </c>
      <c r="AO295" s="1126" t="str">
        <f t="shared" si="208"/>
        <v>n/a</v>
      </c>
      <c r="AP295" s="1126" t="str">
        <f t="shared" si="209"/>
        <v>n/a</v>
      </c>
      <c r="AQ295" s="1126" t="str">
        <f t="shared" si="210"/>
        <v>n/a</v>
      </c>
      <c r="AR295" s="1126" t="str">
        <f t="shared" si="211"/>
        <v>n/a</v>
      </c>
      <c r="AS295" s="1126" t="str">
        <f t="shared" si="212"/>
        <v>n/a</v>
      </c>
      <c r="AT295" s="1126" t="str">
        <f t="shared" si="213"/>
        <v>n/a</v>
      </c>
      <c r="AU295" s="1127">
        <f t="shared" si="192"/>
        <v>15.832264443375553</v>
      </c>
      <c r="AV295" s="1128">
        <f t="shared" si="193"/>
        <v>8.6531354958463051</v>
      </c>
    </row>
    <row r="296" spans="1:48" ht="11.25" customHeight="1" x14ac:dyDescent="0.2">
      <c r="A296" s="1170" t="s">
        <v>2266</v>
      </c>
      <c r="B296" s="872" t="s">
        <v>2267</v>
      </c>
      <c r="C296" s="1031">
        <v>0.99</v>
      </c>
      <c r="D296" s="493">
        <v>0.94</v>
      </c>
      <c r="E296" s="872">
        <v>0.85</v>
      </c>
      <c r="F296" s="23">
        <v>0.81</v>
      </c>
      <c r="G296" s="23">
        <v>0.8</v>
      </c>
      <c r="H296" s="23">
        <v>0.77</v>
      </c>
      <c r="I296" s="23">
        <v>0.74</v>
      </c>
      <c r="J296" s="502"/>
      <c r="K296" s="23">
        <v>0.56999999999999995</v>
      </c>
      <c r="L296" s="872">
        <v>0.47</v>
      </c>
      <c r="M296" s="502"/>
      <c r="N296" s="512">
        <v>0.4</v>
      </c>
      <c r="O296" s="512">
        <v>0.4</v>
      </c>
      <c r="P296" s="986">
        <v>0.54</v>
      </c>
      <c r="Q296" s="986">
        <v>0.46</v>
      </c>
      <c r="R296" s="986">
        <v>0.34</v>
      </c>
      <c r="S296" s="986">
        <v>0.4</v>
      </c>
      <c r="T296" s="986">
        <v>0.64</v>
      </c>
      <c r="U296" s="986">
        <v>0.64</v>
      </c>
      <c r="V296" s="986">
        <v>0.57999999999999996</v>
      </c>
      <c r="W296" s="986">
        <v>0.48</v>
      </c>
      <c r="X296" s="986">
        <v>0.42</v>
      </c>
      <c r="Y296" s="986">
        <v>0.16</v>
      </c>
      <c r="Z296" s="630">
        <f t="shared" si="191"/>
        <v>12.400000000000004</v>
      </c>
      <c r="AA296" s="1125">
        <f t="shared" si="194"/>
        <v>5.319148936170226</v>
      </c>
      <c r="AB296" s="1125">
        <f t="shared" si="195"/>
        <v>10.588235294117654</v>
      </c>
      <c r="AC296" s="1126">
        <f t="shared" si="196"/>
        <v>4.9382716049382713</v>
      </c>
      <c r="AD296" s="1126">
        <f t="shared" si="197"/>
        <v>1.2499999999999956</v>
      </c>
      <c r="AE296" s="1126">
        <f t="shared" si="198"/>
        <v>3.8961038961039085</v>
      </c>
      <c r="AF296" s="1126">
        <f t="shared" si="199"/>
        <v>4.0540540540540571</v>
      </c>
      <c r="AG296" s="1126">
        <f t="shared" si="200"/>
        <v>29.824561403508774</v>
      </c>
      <c r="AH296" s="1126">
        <f t="shared" si="201"/>
        <v>21.276595744680836</v>
      </c>
      <c r="AI296" s="1126">
        <f t="shared" si="202"/>
        <v>17.499999999999982</v>
      </c>
      <c r="AJ296" s="1126">
        <f t="shared" si="203"/>
        <v>0</v>
      </c>
      <c r="AK296" s="1126">
        <f t="shared" si="204"/>
        <v>-25.925925925925931</v>
      </c>
      <c r="AL296" s="1126">
        <f t="shared" si="205"/>
        <v>17.391304347826097</v>
      </c>
      <c r="AM296" s="1126">
        <f t="shared" si="206"/>
        <v>35.294117647058812</v>
      </c>
      <c r="AN296" s="1126">
        <f t="shared" si="207"/>
        <v>-15.000000000000002</v>
      </c>
      <c r="AO296" s="1126">
        <f t="shared" si="208"/>
        <v>-37.5</v>
      </c>
      <c r="AP296" s="1126">
        <f t="shared" si="209"/>
        <v>0</v>
      </c>
      <c r="AQ296" s="1126">
        <f t="shared" si="210"/>
        <v>10.344827586206918</v>
      </c>
      <c r="AR296" s="1126">
        <f t="shared" si="211"/>
        <v>20.833333333333325</v>
      </c>
      <c r="AS296" s="1126">
        <f t="shared" si="212"/>
        <v>14.285714285714279</v>
      </c>
      <c r="AT296" s="1126">
        <f t="shared" si="213"/>
        <v>162.5</v>
      </c>
      <c r="AU296" s="1127">
        <f t="shared" si="192"/>
        <v>14.043517110389359</v>
      </c>
      <c r="AV296" s="1128">
        <f t="shared" si="193"/>
        <v>39.003993939806321</v>
      </c>
    </row>
    <row r="297" spans="1:48" ht="11.25" customHeight="1" x14ac:dyDescent="0.2">
      <c r="A297" s="596" t="s">
        <v>2263</v>
      </c>
      <c r="B297" s="871" t="s">
        <v>2264</v>
      </c>
      <c r="C297" s="1031">
        <v>0.92</v>
      </c>
      <c r="D297" s="493">
        <v>0.68</v>
      </c>
      <c r="E297" s="871">
        <v>0.6</v>
      </c>
      <c r="F297" s="875">
        <v>0.53</v>
      </c>
      <c r="G297" s="875">
        <v>0.52</v>
      </c>
      <c r="H297" s="875">
        <v>0.51</v>
      </c>
      <c r="I297" s="875">
        <v>0.47</v>
      </c>
      <c r="J297" s="867"/>
      <c r="K297" s="875">
        <v>0.36</v>
      </c>
      <c r="L297" s="871">
        <v>0.28000000000000003</v>
      </c>
      <c r="M297" s="867"/>
      <c r="N297" s="494">
        <v>0.04</v>
      </c>
      <c r="O297" s="494">
        <v>0.04</v>
      </c>
      <c r="P297" s="887">
        <v>0.75</v>
      </c>
      <c r="Q297" s="887">
        <v>1.7</v>
      </c>
      <c r="R297" s="887">
        <v>1.58</v>
      </c>
      <c r="S297" s="887">
        <v>1.46</v>
      </c>
      <c r="T297" s="887">
        <v>1.31</v>
      </c>
      <c r="U297" s="887">
        <v>1.1299999999999999</v>
      </c>
      <c r="V297" s="887">
        <v>0.98</v>
      </c>
      <c r="W297" s="887">
        <v>0.83</v>
      </c>
      <c r="X297" s="887">
        <v>0.87</v>
      </c>
      <c r="Y297" s="887">
        <v>0.32</v>
      </c>
      <c r="Z297" s="630">
        <f t="shared" si="191"/>
        <v>15.880000000000003</v>
      </c>
      <c r="AA297" s="1125">
        <f t="shared" si="194"/>
        <v>35.294117647058812</v>
      </c>
      <c r="AB297" s="1125">
        <f t="shared" si="195"/>
        <v>13.333333333333353</v>
      </c>
      <c r="AC297" s="1126">
        <f t="shared" si="196"/>
        <v>13.207547169811317</v>
      </c>
      <c r="AD297" s="1126">
        <f t="shared" si="197"/>
        <v>1.9230769230769162</v>
      </c>
      <c r="AE297" s="1126">
        <f t="shared" si="198"/>
        <v>1.9607843137254832</v>
      </c>
      <c r="AF297" s="1126">
        <f t="shared" si="199"/>
        <v>8.5106382978723527</v>
      </c>
      <c r="AG297" s="1126">
        <f t="shared" si="200"/>
        <v>30.555555555555557</v>
      </c>
      <c r="AH297" s="1126">
        <f t="shared" si="201"/>
        <v>28.571428571428559</v>
      </c>
      <c r="AI297" s="1126">
        <f t="shared" si="202"/>
        <v>600.00000000000011</v>
      </c>
      <c r="AJ297" s="1126">
        <f t="shared" si="203"/>
        <v>0</v>
      </c>
      <c r="AK297" s="1126">
        <f t="shared" si="204"/>
        <v>-94.666666666666671</v>
      </c>
      <c r="AL297" s="1126">
        <f t="shared" si="205"/>
        <v>-55.882352941176471</v>
      </c>
      <c r="AM297" s="1126">
        <f t="shared" si="206"/>
        <v>7.5949367088607556</v>
      </c>
      <c r="AN297" s="1126">
        <f t="shared" si="207"/>
        <v>8.2191780821917924</v>
      </c>
      <c r="AO297" s="1126">
        <f t="shared" si="208"/>
        <v>11.450381679389299</v>
      </c>
      <c r="AP297" s="1126">
        <f t="shared" si="209"/>
        <v>15.929203539823034</v>
      </c>
      <c r="AQ297" s="1126">
        <f t="shared" si="210"/>
        <v>15.306122448979576</v>
      </c>
      <c r="AR297" s="1126">
        <f t="shared" si="211"/>
        <v>18.07228915662651</v>
      </c>
      <c r="AS297" s="1126">
        <f t="shared" si="212"/>
        <v>-4.5977011494252924</v>
      </c>
      <c r="AT297" s="1126">
        <f t="shared" si="213"/>
        <v>171.875</v>
      </c>
      <c r="AU297" s="1127">
        <f t="shared" si="192"/>
        <v>41.332843633523247</v>
      </c>
      <c r="AV297" s="1128">
        <f t="shared" si="193"/>
        <v>139.92055984898474</v>
      </c>
    </row>
    <row r="298" spans="1:48" ht="11.25" customHeight="1" x14ac:dyDescent="0.2">
      <c r="A298" s="477" t="s">
        <v>1089</v>
      </c>
      <c r="B298" s="869" t="s">
        <v>1090</v>
      </c>
      <c r="C298" s="627">
        <v>0.39500000000000002</v>
      </c>
      <c r="D298" s="493">
        <v>0.33</v>
      </c>
      <c r="E298" s="487">
        <v>0.29499999999999998</v>
      </c>
      <c r="F298" s="484">
        <v>0.27500000000000002</v>
      </c>
      <c r="G298" s="484">
        <v>0.25</v>
      </c>
      <c r="H298" s="484">
        <v>0.22500000000000001</v>
      </c>
      <c r="I298" s="484">
        <v>0.21</v>
      </c>
      <c r="J298" s="1032"/>
      <c r="K298" s="485">
        <v>0.2</v>
      </c>
      <c r="L298" s="486">
        <v>0.2</v>
      </c>
      <c r="M298" s="1032"/>
      <c r="N298" s="522">
        <v>0.2</v>
      </c>
      <c r="O298" s="522">
        <v>0.19</v>
      </c>
      <c r="P298" s="488">
        <v>0.18</v>
      </c>
      <c r="Q298" s="489">
        <v>0.15</v>
      </c>
      <c r="R298" s="489">
        <v>0.14000000000000001</v>
      </c>
      <c r="S298" s="489">
        <v>2.5000000000000001E-2</v>
      </c>
      <c r="T298" s="488">
        <v>0</v>
      </c>
      <c r="U298" s="488">
        <v>0</v>
      </c>
      <c r="V298" s="488">
        <v>0</v>
      </c>
      <c r="W298" s="488">
        <v>0</v>
      </c>
      <c r="X298" s="488">
        <v>0</v>
      </c>
      <c r="Y298" s="488">
        <v>0</v>
      </c>
      <c r="Z298" s="630">
        <f t="shared" si="191"/>
        <v>3.2650000000000006</v>
      </c>
      <c r="AA298" s="1125">
        <f t="shared" si="194"/>
        <v>19.696969696969703</v>
      </c>
      <c r="AB298" s="1125">
        <f t="shared" si="195"/>
        <v>11.86440677966103</v>
      </c>
      <c r="AC298" s="1126">
        <f t="shared" si="196"/>
        <v>7.2727272727272529</v>
      </c>
      <c r="AD298" s="1126">
        <f t="shared" si="197"/>
        <v>10.000000000000009</v>
      </c>
      <c r="AE298" s="1126">
        <f t="shared" si="198"/>
        <v>11.111111111111116</v>
      </c>
      <c r="AF298" s="1126">
        <f t="shared" si="199"/>
        <v>7.1428571428571397</v>
      </c>
      <c r="AG298" s="1126">
        <f t="shared" si="200"/>
        <v>4.9999999999999822</v>
      </c>
      <c r="AH298" s="1126">
        <f t="shared" si="201"/>
        <v>0</v>
      </c>
      <c r="AI298" s="1126">
        <f t="shared" si="202"/>
        <v>0</v>
      </c>
      <c r="AJ298" s="1126">
        <f t="shared" si="203"/>
        <v>5.2631578947368363</v>
      </c>
      <c r="AK298" s="1126">
        <f t="shared" si="204"/>
        <v>5.555555555555558</v>
      </c>
      <c r="AL298" s="1126">
        <f t="shared" si="205"/>
        <v>19.999999999999996</v>
      </c>
      <c r="AM298" s="1126">
        <f t="shared" si="206"/>
        <v>7.1428571428571397</v>
      </c>
      <c r="AN298" s="1126">
        <f t="shared" si="207"/>
        <v>460.00000000000006</v>
      </c>
      <c r="AO298" s="1126" t="str">
        <f t="shared" si="208"/>
        <v>n/a</v>
      </c>
      <c r="AP298" s="1126" t="str">
        <f t="shared" si="209"/>
        <v>n/a</v>
      </c>
      <c r="AQ298" s="1126" t="str">
        <f t="shared" si="210"/>
        <v>n/a</v>
      </c>
      <c r="AR298" s="1126" t="str">
        <f t="shared" si="211"/>
        <v>n/a</v>
      </c>
      <c r="AS298" s="1126" t="str">
        <f t="shared" si="212"/>
        <v>n/a</v>
      </c>
      <c r="AT298" s="1126" t="str">
        <f t="shared" si="213"/>
        <v>n/a</v>
      </c>
      <c r="AU298" s="1127">
        <f t="shared" si="192"/>
        <v>40.717831614033983</v>
      </c>
      <c r="AV298" s="1128">
        <f t="shared" si="193"/>
        <v>120.8239356704248</v>
      </c>
    </row>
    <row r="299" spans="1:48" ht="11.25" customHeight="1" x14ac:dyDescent="0.2">
      <c r="A299" s="512" t="s">
        <v>1218</v>
      </c>
      <c r="B299" s="501" t="s">
        <v>1219</v>
      </c>
      <c r="C299" s="627">
        <v>1.4850000000000001</v>
      </c>
      <c r="D299" s="493">
        <v>1.345</v>
      </c>
      <c r="E299" s="493">
        <v>1.2050000000000001</v>
      </c>
      <c r="F299" s="627">
        <v>1.075</v>
      </c>
      <c r="G299" s="627">
        <v>0.97</v>
      </c>
      <c r="H299" s="627">
        <v>0.86</v>
      </c>
      <c r="I299" s="627">
        <v>0.78</v>
      </c>
      <c r="J299" s="956"/>
      <c r="K299" s="627">
        <v>0.70499999999999996</v>
      </c>
      <c r="L299" s="492">
        <v>0.64500000000000002</v>
      </c>
      <c r="M299" s="956"/>
      <c r="N299" s="628">
        <v>0.6</v>
      </c>
      <c r="O299" s="628">
        <v>0.6</v>
      </c>
      <c r="P299" s="633">
        <v>0.57499999999999996</v>
      </c>
      <c r="Q299" s="633">
        <v>0.5</v>
      </c>
      <c r="R299" s="633">
        <v>0.36</v>
      </c>
      <c r="S299" s="633">
        <v>0.3</v>
      </c>
      <c r="T299" s="633">
        <v>0.24</v>
      </c>
      <c r="U299" s="633">
        <v>0.12</v>
      </c>
      <c r="V299" s="629">
        <v>0</v>
      </c>
      <c r="W299" s="629">
        <v>0</v>
      </c>
      <c r="X299" s="629">
        <v>0</v>
      </c>
      <c r="Y299" s="629">
        <v>0</v>
      </c>
      <c r="Z299" s="630">
        <f t="shared" si="191"/>
        <v>12.364999999999998</v>
      </c>
      <c r="AA299" s="1125">
        <f t="shared" si="194"/>
        <v>10.408921933085512</v>
      </c>
      <c r="AB299" s="1125">
        <f t="shared" si="195"/>
        <v>11.618257261410768</v>
      </c>
      <c r="AC299" s="1126">
        <f t="shared" si="196"/>
        <v>12.093023255813961</v>
      </c>
      <c r="AD299" s="1126">
        <f t="shared" si="197"/>
        <v>10.824742268041243</v>
      </c>
      <c r="AE299" s="1126">
        <f t="shared" si="198"/>
        <v>12.790697674418606</v>
      </c>
      <c r="AF299" s="1126">
        <f t="shared" si="199"/>
        <v>10.256410256410241</v>
      </c>
      <c r="AG299" s="1126">
        <f t="shared" si="200"/>
        <v>10.638297872340431</v>
      </c>
      <c r="AH299" s="1126">
        <f t="shared" si="201"/>
        <v>9.302325581395344</v>
      </c>
      <c r="AI299" s="1126">
        <f t="shared" si="202"/>
        <v>7.5000000000000178</v>
      </c>
      <c r="AJ299" s="1126">
        <f t="shared" si="203"/>
        <v>0</v>
      </c>
      <c r="AK299" s="1126">
        <f t="shared" si="204"/>
        <v>4.3478260869565188</v>
      </c>
      <c r="AL299" s="1126">
        <f t="shared" si="205"/>
        <v>14.999999999999991</v>
      </c>
      <c r="AM299" s="1126">
        <f t="shared" si="206"/>
        <v>38.888888888888886</v>
      </c>
      <c r="AN299" s="1126">
        <f t="shared" si="207"/>
        <v>19.999999999999996</v>
      </c>
      <c r="AO299" s="1126">
        <f t="shared" si="208"/>
        <v>25</v>
      </c>
      <c r="AP299" s="1126">
        <f t="shared" si="209"/>
        <v>100</v>
      </c>
      <c r="AQ299" s="1126" t="str">
        <f t="shared" si="210"/>
        <v>n/a</v>
      </c>
      <c r="AR299" s="1126" t="str">
        <f t="shared" si="211"/>
        <v>n/a</v>
      </c>
      <c r="AS299" s="1126" t="str">
        <f t="shared" si="212"/>
        <v>n/a</v>
      </c>
      <c r="AT299" s="1126" t="str">
        <f t="shared" si="213"/>
        <v>n/a</v>
      </c>
      <c r="AU299" s="1127">
        <f t="shared" si="192"/>
        <v>18.666836942422595</v>
      </c>
      <c r="AV299" s="1128">
        <f t="shared" si="193"/>
        <v>23.4343548423542</v>
      </c>
    </row>
    <row r="300" spans="1:48" ht="11.25" customHeight="1" x14ac:dyDescent="0.2">
      <c r="A300" s="494" t="s">
        <v>589</v>
      </c>
      <c r="B300" s="884" t="s">
        <v>590</v>
      </c>
      <c r="C300" s="627">
        <v>0.69</v>
      </c>
      <c r="D300" s="493">
        <v>0.62</v>
      </c>
      <c r="E300" s="493">
        <v>0.57000000000000006</v>
      </c>
      <c r="F300" s="627">
        <v>0.54</v>
      </c>
      <c r="G300" s="627">
        <v>0.51333333333333331</v>
      </c>
      <c r="H300" s="627">
        <v>0.47110666666666673</v>
      </c>
      <c r="I300" s="627">
        <v>0.44888888888888889</v>
      </c>
      <c r="J300" s="956"/>
      <c r="K300" s="627">
        <v>0.41777777777777775</v>
      </c>
      <c r="L300" s="492">
        <v>0.3955555555555556</v>
      </c>
      <c r="M300" s="956"/>
      <c r="N300" s="505">
        <v>0.3644444444444444</v>
      </c>
      <c r="O300" s="505">
        <v>0.3288888888888889</v>
      </c>
      <c r="P300" s="633">
        <v>0.28000000000000003</v>
      </c>
      <c r="Q300" s="633">
        <v>0.25222222222222224</v>
      </c>
      <c r="R300" s="633">
        <v>0.2</v>
      </c>
      <c r="S300" s="633">
        <v>0.18666666666666668</v>
      </c>
      <c r="T300" s="633">
        <v>0.16</v>
      </c>
      <c r="U300" s="633">
        <v>0.15111111111111111</v>
      </c>
      <c r="V300" s="633">
        <v>0.12740444444444446</v>
      </c>
      <c r="W300" s="633">
        <v>0.11258666666666667</v>
      </c>
      <c r="X300" s="633">
        <v>0.10074666666666666</v>
      </c>
      <c r="Y300" s="633">
        <v>4.4444444444444446E-2</v>
      </c>
      <c r="Z300" s="630">
        <f t="shared" si="191"/>
        <v>6.9751777777777777</v>
      </c>
      <c r="AA300" s="1125">
        <f t="shared" si="194"/>
        <v>11.290322580645151</v>
      </c>
      <c r="AB300" s="1125">
        <f t="shared" si="195"/>
        <v>8.7719298245613864</v>
      </c>
      <c r="AC300" s="1126">
        <f t="shared" si="196"/>
        <v>5.555555555555558</v>
      </c>
      <c r="AD300" s="1126">
        <f t="shared" si="197"/>
        <v>5.1948051948051965</v>
      </c>
      <c r="AE300" s="1126">
        <f t="shared" si="198"/>
        <v>8.9632921065292859</v>
      </c>
      <c r="AF300" s="1126">
        <f t="shared" si="199"/>
        <v>4.949504950495065</v>
      </c>
      <c r="AG300" s="1126">
        <f t="shared" si="200"/>
        <v>7.4468085106383031</v>
      </c>
      <c r="AH300" s="1126">
        <f t="shared" si="201"/>
        <v>5.617977528089857</v>
      </c>
      <c r="AI300" s="1126">
        <f t="shared" si="202"/>
        <v>8.5365853658536892</v>
      </c>
      <c r="AJ300" s="1126">
        <f t="shared" si="203"/>
        <v>10.810810810810789</v>
      </c>
      <c r="AK300" s="1126">
        <f t="shared" si="204"/>
        <v>17.460317460317441</v>
      </c>
      <c r="AL300" s="1126">
        <f t="shared" si="205"/>
        <v>11.013215859030833</v>
      </c>
      <c r="AM300" s="1126">
        <f t="shared" si="206"/>
        <v>26.111111111111107</v>
      </c>
      <c r="AN300" s="1126">
        <f t="shared" si="207"/>
        <v>7.1428571428571397</v>
      </c>
      <c r="AO300" s="1126">
        <f t="shared" si="208"/>
        <v>16.666666666666675</v>
      </c>
      <c r="AP300" s="1126">
        <f t="shared" si="209"/>
        <v>5.8823529411764719</v>
      </c>
      <c r="AQ300" s="1126">
        <f t="shared" si="210"/>
        <v>18.607409474638924</v>
      </c>
      <c r="AR300" s="1126">
        <f t="shared" si="211"/>
        <v>13.161219011526937</v>
      </c>
      <c r="AS300" s="1126">
        <f t="shared" si="212"/>
        <v>11.752249867654839</v>
      </c>
      <c r="AT300" s="1126">
        <f t="shared" si="213"/>
        <v>126.67999999999999</v>
      </c>
      <c r="AU300" s="1127">
        <f t="shared" si="192"/>
        <v>16.580749598148234</v>
      </c>
      <c r="AV300" s="1128">
        <f t="shared" si="193"/>
        <v>26.479565198515271</v>
      </c>
    </row>
    <row r="301" spans="1:48" ht="11.25" customHeight="1" x14ac:dyDescent="0.2">
      <c r="A301" s="498" t="s">
        <v>1216</v>
      </c>
      <c r="B301" s="869" t="s">
        <v>1217</v>
      </c>
      <c r="C301" s="627">
        <v>0.68</v>
      </c>
      <c r="D301" s="493">
        <v>0.64</v>
      </c>
      <c r="E301" s="493">
        <v>0.6</v>
      </c>
      <c r="F301" s="627">
        <v>0.48</v>
      </c>
      <c r="G301" s="627">
        <v>0.44</v>
      </c>
      <c r="H301" s="627">
        <v>0.4</v>
      </c>
      <c r="I301" s="627">
        <v>0.36</v>
      </c>
      <c r="J301" s="956"/>
      <c r="K301" s="627">
        <v>0.28000000000000003</v>
      </c>
      <c r="L301" s="492">
        <v>0.24</v>
      </c>
      <c r="M301" s="956"/>
      <c r="N301" s="628">
        <v>0</v>
      </c>
      <c r="O301" s="628">
        <v>0</v>
      </c>
      <c r="P301" s="629">
        <v>0</v>
      </c>
      <c r="Q301" s="629">
        <v>0</v>
      </c>
      <c r="R301" s="629">
        <v>0</v>
      </c>
      <c r="S301" s="629">
        <v>0</v>
      </c>
      <c r="T301" s="629">
        <v>0</v>
      </c>
      <c r="U301" s="629">
        <v>0</v>
      </c>
      <c r="V301" s="629">
        <v>0</v>
      </c>
      <c r="W301" s="629">
        <v>0</v>
      </c>
      <c r="X301" s="629">
        <v>0</v>
      </c>
      <c r="Y301" s="629">
        <v>0</v>
      </c>
      <c r="Z301" s="630">
        <f t="shared" si="191"/>
        <v>4.12</v>
      </c>
      <c r="AA301" s="1125">
        <f t="shared" si="194"/>
        <v>6.25</v>
      </c>
      <c r="AB301" s="1125">
        <f t="shared" si="195"/>
        <v>6.6666666666666652</v>
      </c>
      <c r="AC301" s="1126">
        <f t="shared" si="196"/>
        <v>25</v>
      </c>
      <c r="AD301" s="1126">
        <f t="shared" si="197"/>
        <v>9.0909090909090828</v>
      </c>
      <c r="AE301" s="1126">
        <f t="shared" si="198"/>
        <v>9.9999999999999858</v>
      </c>
      <c r="AF301" s="1126">
        <f t="shared" si="199"/>
        <v>11.111111111111116</v>
      </c>
      <c r="AG301" s="1126">
        <f t="shared" si="200"/>
        <v>28.571428571428559</v>
      </c>
      <c r="AH301" s="1126">
        <f t="shared" si="201"/>
        <v>16.666666666666675</v>
      </c>
      <c r="AI301" s="1126" t="str">
        <f t="shared" si="202"/>
        <v>n/a</v>
      </c>
      <c r="AJ301" s="1126" t="str">
        <f t="shared" si="203"/>
        <v>n/a</v>
      </c>
      <c r="AK301" s="1126" t="str">
        <f t="shared" si="204"/>
        <v>n/a</v>
      </c>
      <c r="AL301" s="1126" t="str">
        <f t="shared" si="205"/>
        <v>n/a</v>
      </c>
      <c r="AM301" s="1126" t="str">
        <f t="shared" si="206"/>
        <v>n/a</v>
      </c>
      <c r="AN301" s="1126" t="str">
        <f t="shared" si="207"/>
        <v>n/a</v>
      </c>
      <c r="AO301" s="1126" t="str">
        <f t="shared" si="208"/>
        <v>n/a</v>
      </c>
      <c r="AP301" s="1126" t="str">
        <f t="shared" si="209"/>
        <v>n/a</v>
      </c>
      <c r="AQ301" s="1126" t="str">
        <f t="shared" si="210"/>
        <v>n/a</v>
      </c>
      <c r="AR301" s="1126" t="str">
        <f t="shared" si="211"/>
        <v>n/a</v>
      </c>
      <c r="AS301" s="1126" t="str">
        <f t="shared" si="212"/>
        <v>n/a</v>
      </c>
      <c r="AT301" s="1126" t="str">
        <f t="shared" si="213"/>
        <v>n/a</v>
      </c>
      <c r="AU301" s="1127">
        <f t="shared" si="192"/>
        <v>14.16959776334776</v>
      </c>
      <c r="AV301" s="1128">
        <f t="shared" si="193"/>
        <v>8.4725832193066619</v>
      </c>
    </row>
    <row r="302" spans="1:48" ht="11.25" customHeight="1" x14ac:dyDescent="0.2">
      <c r="A302" s="634" t="s">
        <v>594</v>
      </c>
      <c r="B302" s="501" t="s">
        <v>595</v>
      </c>
      <c r="C302" s="627">
        <v>0.75</v>
      </c>
      <c r="D302" s="493">
        <v>0.71</v>
      </c>
      <c r="E302" s="504">
        <v>0.67</v>
      </c>
      <c r="F302" s="507">
        <v>0.625</v>
      </c>
      <c r="G302" s="507">
        <v>0.5675</v>
      </c>
      <c r="H302" s="507">
        <v>0.48499999999999999</v>
      </c>
      <c r="I302" s="507">
        <v>0.44416666666666671</v>
      </c>
      <c r="J302" s="1053"/>
      <c r="K302" s="507">
        <v>0.42</v>
      </c>
      <c r="L302" s="503">
        <v>0.38888666666666666</v>
      </c>
      <c r="M302" s="1053"/>
      <c r="N302" s="521">
        <v>0.3444444444444445</v>
      </c>
      <c r="O302" s="521">
        <v>0.3</v>
      </c>
      <c r="P302" s="509">
        <v>0.25555555555555554</v>
      </c>
      <c r="Q302" s="509">
        <v>0.18518222222222225</v>
      </c>
      <c r="R302" s="509">
        <v>0.14073777777777777</v>
      </c>
      <c r="S302" s="509">
        <v>0.1135822222222222</v>
      </c>
      <c r="T302" s="509">
        <v>9.3822222222222237E-2</v>
      </c>
      <c r="U302" s="509">
        <v>5.9262222222222223E-2</v>
      </c>
      <c r="V302" s="509">
        <v>6.5822222222222219E-3</v>
      </c>
      <c r="W302" s="510">
        <v>0</v>
      </c>
      <c r="X302" s="510">
        <v>4.6702222222222228E-2</v>
      </c>
      <c r="Y302" s="509">
        <v>4.5302222222222223E-2</v>
      </c>
      <c r="Z302" s="630">
        <f t="shared" si="191"/>
        <v>6.6517266666666659</v>
      </c>
      <c r="AA302" s="1125">
        <f t="shared" si="194"/>
        <v>5.6338028169014231</v>
      </c>
      <c r="AB302" s="1125">
        <f t="shared" si="195"/>
        <v>5.9701492537313383</v>
      </c>
      <c r="AC302" s="1126">
        <f t="shared" si="196"/>
        <v>7.2000000000000064</v>
      </c>
      <c r="AD302" s="1126">
        <f t="shared" si="197"/>
        <v>10.132158590308361</v>
      </c>
      <c r="AE302" s="1126">
        <f t="shared" si="198"/>
        <v>17.010309278350523</v>
      </c>
      <c r="AF302" s="1126">
        <f t="shared" si="199"/>
        <v>9.193245778611626</v>
      </c>
      <c r="AG302" s="1126">
        <f t="shared" si="200"/>
        <v>5.7539682539682779</v>
      </c>
      <c r="AH302" s="1126">
        <f t="shared" si="201"/>
        <v>8.0006171463836928</v>
      </c>
      <c r="AI302" s="1126">
        <f t="shared" si="202"/>
        <v>12.902580645161276</v>
      </c>
      <c r="AJ302" s="1126">
        <f t="shared" si="203"/>
        <v>14.814814814814836</v>
      </c>
      <c r="AK302" s="1126">
        <f t="shared" si="204"/>
        <v>17.391304347826097</v>
      </c>
      <c r="AL302" s="1126">
        <f t="shared" si="205"/>
        <v>38.002208035328543</v>
      </c>
      <c r="AM302" s="1126">
        <f t="shared" si="206"/>
        <v>31.579612202362185</v>
      </c>
      <c r="AN302" s="1126">
        <f t="shared" si="207"/>
        <v>23.908279856002522</v>
      </c>
      <c r="AO302" s="1126">
        <f t="shared" si="208"/>
        <v>21.061108479393596</v>
      </c>
      <c r="AP302" s="1126">
        <f t="shared" si="209"/>
        <v>58.317084145792734</v>
      </c>
      <c r="AQ302" s="1126">
        <f t="shared" si="210"/>
        <v>800.33760972315997</v>
      </c>
      <c r="AR302" s="1126" t="str">
        <f t="shared" si="211"/>
        <v>n/a</v>
      </c>
      <c r="AS302" s="1126">
        <f t="shared" si="212"/>
        <v>-100</v>
      </c>
      <c r="AT302" s="1126">
        <f t="shared" si="213"/>
        <v>3.0903561267536572</v>
      </c>
      <c r="AU302" s="1127">
        <f t="shared" si="192"/>
        <v>52.121011026044783</v>
      </c>
      <c r="AV302" s="1128">
        <f t="shared" si="193"/>
        <v>183.66231426243974</v>
      </c>
    </row>
    <row r="303" spans="1:48" ht="11.25" customHeight="1" x14ac:dyDescent="0.2">
      <c r="A303" s="886" t="s">
        <v>580</v>
      </c>
      <c r="B303" s="884" t="s">
        <v>581</v>
      </c>
      <c r="C303" s="627">
        <v>0.6</v>
      </c>
      <c r="D303" s="493">
        <v>0.54</v>
      </c>
      <c r="E303" s="632">
        <v>0.48499999999999999</v>
      </c>
      <c r="F303" s="627">
        <v>0.45</v>
      </c>
      <c r="G303" s="627">
        <v>0.43</v>
      </c>
      <c r="H303" s="627">
        <v>0.42</v>
      </c>
      <c r="I303" s="496">
        <v>0.4</v>
      </c>
      <c r="J303" s="956"/>
      <c r="K303" s="627">
        <v>0.38500000000000001</v>
      </c>
      <c r="L303" s="631">
        <v>0.38</v>
      </c>
      <c r="M303" s="956"/>
      <c r="N303" s="505">
        <v>0.36</v>
      </c>
      <c r="O303" s="628">
        <v>0.36</v>
      </c>
      <c r="P303" s="633">
        <v>0.33</v>
      </c>
      <c r="Q303" s="633">
        <v>0.315</v>
      </c>
      <c r="R303" s="633">
        <v>0.29375000000000001</v>
      </c>
      <c r="S303" s="633">
        <v>0.23749999999999999</v>
      </c>
      <c r="T303" s="629">
        <v>0</v>
      </c>
      <c r="U303" s="629">
        <v>6.25E-2</v>
      </c>
      <c r="V303" s="629">
        <v>0.1125</v>
      </c>
      <c r="W303" s="633">
        <v>0.17499999999999999</v>
      </c>
      <c r="X303" s="629">
        <v>8.7499999999999994E-2</v>
      </c>
      <c r="Y303" s="633">
        <v>0.1</v>
      </c>
      <c r="Z303" s="630">
        <f t="shared" si="191"/>
        <v>6.5237500000000006</v>
      </c>
      <c r="AA303" s="1125">
        <f t="shared" si="194"/>
        <v>11.111111111111093</v>
      </c>
      <c r="AB303" s="1125">
        <f t="shared" si="195"/>
        <v>11.340206185567014</v>
      </c>
      <c r="AC303" s="1126">
        <f t="shared" si="196"/>
        <v>7.7777777777777724</v>
      </c>
      <c r="AD303" s="1126">
        <f t="shared" si="197"/>
        <v>4.6511627906976827</v>
      </c>
      <c r="AE303" s="1126">
        <f t="shared" si="198"/>
        <v>2.3809523809523725</v>
      </c>
      <c r="AF303" s="1126">
        <f t="shared" si="199"/>
        <v>4.9999999999999822</v>
      </c>
      <c r="AG303" s="1126">
        <f t="shared" si="200"/>
        <v>3.8961038961039085</v>
      </c>
      <c r="AH303" s="1126">
        <f t="shared" si="201"/>
        <v>1.3157894736842035</v>
      </c>
      <c r="AI303" s="1126">
        <f t="shared" si="202"/>
        <v>5.555555555555558</v>
      </c>
      <c r="AJ303" s="1126">
        <f t="shared" si="203"/>
        <v>0</v>
      </c>
      <c r="AK303" s="1126">
        <f t="shared" si="204"/>
        <v>9.0909090909090828</v>
      </c>
      <c r="AL303" s="1126">
        <f t="shared" si="205"/>
        <v>4.7619047619047672</v>
      </c>
      <c r="AM303" s="1126">
        <f t="shared" si="206"/>
        <v>7.2340425531914887</v>
      </c>
      <c r="AN303" s="1126">
        <f t="shared" si="207"/>
        <v>23.684210526315795</v>
      </c>
      <c r="AO303" s="1126" t="str">
        <f t="shared" si="208"/>
        <v>n/a</v>
      </c>
      <c r="AP303" s="1126">
        <f t="shared" si="209"/>
        <v>-100</v>
      </c>
      <c r="AQ303" s="1126">
        <f t="shared" si="210"/>
        <v>-44.444444444444443</v>
      </c>
      <c r="AR303" s="1126">
        <f t="shared" si="211"/>
        <v>-35.714285714285708</v>
      </c>
      <c r="AS303" s="1126">
        <f t="shared" si="212"/>
        <v>100</v>
      </c>
      <c r="AT303" s="1126">
        <f t="shared" si="213"/>
        <v>-12.500000000000011</v>
      </c>
      <c r="AU303" s="1127">
        <f t="shared" si="192"/>
        <v>0.27057873394950321</v>
      </c>
      <c r="AV303" s="1128">
        <f t="shared" si="193"/>
        <v>36.921011508850412</v>
      </c>
    </row>
    <row r="304" spans="1:48" ht="11.25" customHeight="1" x14ac:dyDescent="0.2">
      <c r="A304" s="886" t="s">
        <v>1208</v>
      </c>
      <c r="B304" s="884" t="s">
        <v>1209</v>
      </c>
      <c r="C304" s="627">
        <v>0.76</v>
      </c>
      <c r="D304" s="493">
        <v>0.72</v>
      </c>
      <c r="E304" s="632">
        <v>0.66</v>
      </c>
      <c r="F304" s="627">
        <v>0.62</v>
      </c>
      <c r="G304" s="627">
        <v>0.59</v>
      </c>
      <c r="H304" s="627">
        <v>0.54</v>
      </c>
      <c r="I304" s="627">
        <v>0.46</v>
      </c>
      <c r="J304" s="956"/>
      <c r="K304" s="496">
        <v>0.42</v>
      </c>
      <c r="L304" s="492">
        <v>0.4</v>
      </c>
      <c r="M304" s="956"/>
      <c r="N304" s="628">
        <v>0.38</v>
      </c>
      <c r="O304" s="628">
        <v>0.38</v>
      </c>
      <c r="P304" s="633">
        <v>0.38</v>
      </c>
      <c r="Q304" s="633">
        <v>0.37667</v>
      </c>
      <c r="R304" s="633">
        <v>0.34666999999999998</v>
      </c>
      <c r="S304" s="633">
        <v>0.33333000000000002</v>
      </c>
      <c r="T304" s="633">
        <v>0.30221999999999999</v>
      </c>
      <c r="U304" s="633">
        <v>0.28888999999999998</v>
      </c>
      <c r="V304" s="633">
        <v>0.22222</v>
      </c>
      <c r="W304" s="633">
        <v>8.5930000000000006E-2</v>
      </c>
      <c r="X304" s="629">
        <v>0</v>
      </c>
      <c r="Y304" s="629">
        <v>0</v>
      </c>
      <c r="Z304" s="630">
        <f t="shared" si="191"/>
        <v>8.2659299999999991</v>
      </c>
      <c r="AA304" s="1125">
        <f t="shared" si="194"/>
        <v>5.555555555555558</v>
      </c>
      <c r="AB304" s="1125">
        <f t="shared" si="195"/>
        <v>9.0909090909090828</v>
      </c>
      <c r="AC304" s="1126">
        <f t="shared" si="196"/>
        <v>6.4516129032258229</v>
      </c>
      <c r="AD304" s="1126">
        <f t="shared" si="197"/>
        <v>5.0847457627118731</v>
      </c>
      <c r="AE304" s="1126">
        <f t="shared" si="198"/>
        <v>9.259259259259256</v>
      </c>
      <c r="AF304" s="1126">
        <f t="shared" si="199"/>
        <v>17.391304347826097</v>
      </c>
      <c r="AG304" s="1126">
        <f t="shared" si="200"/>
        <v>9.5238095238095344</v>
      </c>
      <c r="AH304" s="1126">
        <f t="shared" si="201"/>
        <v>4.9999999999999822</v>
      </c>
      <c r="AI304" s="1126">
        <f t="shared" si="202"/>
        <v>5.2631578947368363</v>
      </c>
      <c r="AJ304" s="1126">
        <f t="shared" si="203"/>
        <v>0</v>
      </c>
      <c r="AK304" s="1126">
        <f t="shared" si="204"/>
        <v>0</v>
      </c>
      <c r="AL304" s="1126">
        <f t="shared" si="205"/>
        <v>0.88406297289405078</v>
      </c>
      <c r="AM304" s="1126">
        <f t="shared" si="206"/>
        <v>8.6537629445870845</v>
      </c>
      <c r="AN304" s="1126">
        <f t="shared" si="207"/>
        <v>4.0020400204001882</v>
      </c>
      <c r="AO304" s="1126">
        <f t="shared" si="208"/>
        <v>10.293825689894787</v>
      </c>
      <c r="AP304" s="1126">
        <f t="shared" si="209"/>
        <v>4.6142130222576183</v>
      </c>
      <c r="AQ304" s="1126">
        <f t="shared" si="210"/>
        <v>30.001800018000168</v>
      </c>
      <c r="AR304" s="1126">
        <f t="shared" si="211"/>
        <v>158.60584196438961</v>
      </c>
      <c r="AS304" s="1126" t="str">
        <f t="shared" si="212"/>
        <v>n/a</v>
      </c>
      <c r="AT304" s="1126" t="str">
        <f t="shared" si="213"/>
        <v>n/a</v>
      </c>
      <c r="AU304" s="1127">
        <f t="shared" si="192"/>
        <v>16.093105609469863</v>
      </c>
      <c r="AV304" s="1128">
        <f t="shared" si="193"/>
        <v>36.23912206653597</v>
      </c>
    </row>
    <row r="305" spans="1:48" ht="11.25" customHeight="1" x14ac:dyDescent="0.2">
      <c r="A305" s="481" t="s">
        <v>1210</v>
      </c>
      <c r="B305" s="884" t="s">
        <v>1211</v>
      </c>
      <c r="C305" s="627">
        <v>0.52</v>
      </c>
      <c r="D305" s="493">
        <v>0.43</v>
      </c>
      <c r="E305" s="632">
        <v>0.38</v>
      </c>
      <c r="F305" s="496">
        <v>0.36</v>
      </c>
      <c r="G305" s="627">
        <v>0.35</v>
      </c>
      <c r="H305" s="627">
        <v>0.3</v>
      </c>
      <c r="I305" s="627">
        <v>0.1</v>
      </c>
      <c r="J305" s="956"/>
      <c r="K305" s="496">
        <v>0.04</v>
      </c>
      <c r="L305" s="631">
        <v>0.04</v>
      </c>
      <c r="M305" s="956"/>
      <c r="N305" s="628">
        <v>0.04</v>
      </c>
      <c r="O305" s="628">
        <v>0.22500000000000001</v>
      </c>
      <c r="P305" s="633">
        <v>1.24</v>
      </c>
      <c r="Q305" s="633">
        <v>1.18</v>
      </c>
      <c r="R305" s="633">
        <v>1.1000000000000001</v>
      </c>
      <c r="S305" s="633">
        <v>0.98</v>
      </c>
      <c r="T305" s="633">
        <v>0.88</v>
      </c>
      <c r="U305" s="633">
        <v>0.76</v>
      </c>
      <c r="V305" s="633">
        <v>0.68</v>
      </c>
      <c r="W305" s="633">
        <v>0.64</v>
      </c>
      <c r="X305" s="633">
        <v>0.57599999999999996</v>
      </c>
      <c r="Y305" s="633">
        <v>0.51200000000000001</v>
      </c>
      <c r="Z305" s="630">
        <f t="shared" si="191"/>
        <v>11.333000000000002</v>
      </c>
      <c r="AA305" s="1125">
        <f t="shared" si="194"/>
        <v>20.930232558139551</v>
      </c>
      <c r="AB305" s="1125">
        <f t="shared" si="195"/>
        <v>13.157894736842103</v>
      </c>
      <c r="AC305" s="1126">
        <f t="shared" si="196"/>
        <v>5.555555555555558</v>
      </c>
      <c r="AD305" s="1126">
        <f t="shared" si="197"/>
        <v>2.8571428571428692</v>
      </c>
      <c r="AE305" s="1126">
        <f t="shared" si="198"/>
        <v>16.666666666666675</v>
      </c>
      <c r="AF305" s="1126">
        <f t="shared" si="199"/>
        <v>199.99999999999994</v>
      </c>
      <c r="AG305" s="1126">
        <f t="shared" si="200"/>
        <v>150</v>
      </c>
      <c r="AH305" s="1126">
        <f t="shared" si="201"/>
        <v>0</v>
      </c>
      <c r="AI305" s="1126">
        <f t="shared" si="202"/>
        <v>0</v>
      </c>
      <c r="AJ305" s="1126">
        <f t="shared" si="203"/>
        <v>-82.222222222222214</v>
      </c>
      <c r="AK305" s="1126">
        <f t="shared" si="204"/>
        <v>-81.854838709677423</v>
      </c>
      <c r="AL305" s="1126">
        <f t="shared" si="205"/>
        <v>5.0847457627118731</v>
      </c>
      <c r="AM305" s="1126">
        <f t="shared" si="206"/>
        <v>7.2727272727272529</v>
      </c>
      <c r="AN305" s="1126">
        <f t="shared" si="207"/>
        <v>12.244897959183687</v>
      </c>
      <c r="AO305" s="1126">
        <f t="shared" si="208"/>
        <v>11.363636363636353</v>
      </c>
      <c r="AP305" s="1126">
        <f t="shared" si="209"/>
        <v>15.789473684210531</v>
      </c>
      <c r="AQ305" s="1126">
        <f t="shared" si="210"/>
        <v>11.764705882352944</v>
      </c>
      <c r="AR305" s="1126">
        <f t="shared" si="211"/>
        <v>6.25</v>
      </c>
      <c r="AS305" s="1126">
        <f t="shared" si="212"/>
        <v>11.111111111111116</v>
      </c>
      <c r="AT305" s="1126">
        <f t="shared" si="213"/>
        <v>12.5</v>
      </c>
      <c r="AU305" s="1127">
        <f t="shared" si="192"/>
        <v>16.923586473919038</v>
      </c>
      <c r="AV305" s="1128">
        <f t="shared" si="193"/>
        <v>61.654753932360542</v>
      </c>
    </row>
    <row r="306" spans="1:48" ht="11.25" customHeight="1" x14ac:dyDescent="0.2">
      <c r="A306" s="535" t="s">
        <v>1171</v>
      </c>
      <c r="B306" s="869" t="s">
        <v>1172</v>
      </c>
      <c r="C306" s="627">
        <v>1.01</v>
      </c>
      <c r="D306" s="493">
        <v>1</v>
      </c>
      <c r="E306" s="487">
        <v>0.91</v>
      </c>
      <c r="F306" s="484">
        <v>0.78</v>
      </c>
      <c r="G306" s="484">
        <v>0.74</v>
      </c>
      <c r="H306" s="484">
        <v>0.7</v>
      </c>
      <c r="I306" s="484">
        <v>0.66</v>
      </c>
      <c r="J306" s="1032"/>
      <c r="K306" s="484">
        <v>0.64</v>
      </c>
      <c r="L306" s="486">
        <v>0.6</v>
      </c>
      <c r="M306" s="1032"/>
      <c r="N306" s="529">
        <v>0.6</v>
      </c>
      <c r="O306" s="529">
        <v>0.61</v>
      </c>
      <c r="P306" s="488">
        <v>0.67</v>
      </c>
      <c r="Q306" s="488">
        <v>0</v>
      </c>
      <c r="R306" s="488">
        <v>0</v>
      </c>
      <c r="S306" s="488">
        <v>0</v>
      </c>
      <c r="T306" s="488">
        <v>0</v>
      </c>
      <c r="U306" s="488">
        <v>0</v>
      </c>
      <c r="V306" s="488">
        <v>0</v>
      </c>
      <c r="W306" s="488">
        <v>0</v>
      </c>
      <c r="X306" s="488">
        <v>0</v>
      </c>
      <c r="Y306" s="488">
        <v>0</v>
      </c>
      <c r="Z306" s="630">
        <f t="shared" si="191"/>
        <v>8.92</v>
      </c>
      <c r="AA306" s="1125">
        <f t="shared" si="194"/>
        <v>1.0000000000000009</v>
      </c>
      <c r="AB306" s="1125">
        <f t="shared" si="195"/>
        <v>9.8901098901098763</v>
      </c>
      <c r="AC306" s="1126">
        <f t="shared" si="196"/>
        <v>16.666666666666675</v>
      </c>
      <c r="AD306" s="1126">
        <f t="shared" si="197"/>
        <v>5.4054054054054168</v>
      </c>
      <c r="AE306" s="1126">
        <f t="shared" si="198"/>
        <v>5.7142857142857162</v>
      </c>
      <c r="AF306" s="1126">
        <f t="shared" si="199"/>
        <v>6.0606060606060552</v>
      </c>
      <c r="AG306" s="1126">
        <f t="shared" si="200"/>
        <v>3.125</v>
      </c>
      <c r="AH306" s="1126">
        <f t="shared" si="201"/>
        <v>6.6666666666666652</v>
      </c>
      <c r="AI306" s="1126">
        <f t="shared" si="202"/>
        <v>0</v>
      </c>
      <c r="AJ306" s="1126">
        <f t="shared" si="203"/>
        <v>-1.6393442622950838</v>
      </c>
      <c r="AK306" s="1126">
        <f t="shared" si="204"/>
        <v>-8.9552238805970177</v>
      </c>
      <c r="AL306" s="1126" t="str">
        <f t="shared" si="205"/>
        <v>n/a</v>
      </c>
      <c r="AM306" s="1126" t="str">
        <f t="shared" si="206"/>
        <v>n/a</v>
      </c>
      <c r="AN306" s="1126" t="str">
        <f t="shared" si="207"/>
        <v>n/a</v>
      </c>
      <c r="AO306" s="1126" t="str">
        <f t="shared" si="208"/>
        <v>n/a</v>
      </c>
      <c r="AP306" s="1126" t="str">
        <f t="shared" si="209"/>
        <v>n/a</v>
      </c>
      <c r="AQ306" s="1126" t="str">
        <f t="shared" si="210"/>
        <v>n/a</v>
      </c>
      <c r="AR306" s="1126" t="str">
        <f t="shared" si="211"/>
        <v>n/a</v>
      </c>
      <c r="AS306" s="1126" t="str">
        <f t="shared" si="212"/>
        <v>n/a</v>
      </c>
      <c r="AT306" s="1126" t="str">
        <f t="shared" si="213"/>
        <v>n/a</v>
      </c>
      <c r="AU306" s="1127">
        <f t="shared" si="192"/>
        <v>3.9940156600771179</v>
      </c>
      <c r="AV306" s="1128">
        <f t="shared" si="193"/>
        <v>6.6091924457030569</v>
      </c>
    </row>
    <row r="307" spans="1:48" ht="11.25" customHeight="1" x14ac:dyDescent="0.2">
      <c r="A307" s="634" t="s">
        <v>228</v>
      </c>
      <c r="B307" s="501" t="s">
        <v>229</v>
      </c>
      <c r="C307" s="627">
        <v>14.2</v>
      </c>
      <c r="D307" s="493">
        <v>13.9</v>
      </c>
      <c r="E307" s="493">
        <v>13.55</v>
      </c>
      <c r="F307" s="627">
        <v>13.05</v>
      </c>
      <c r="G307" s="627">
        <v>12.8</v>
      </c>
      <c r="H307" s="627">
        <v>12.6</v>
      </c>
      <c r="I307" s="627">
        <v>12.4</v>
      </c>
      <c r="J307" s="956"/>
      <c r="K307" s="627">
        <v>12</v>
      </c>
      <c r="L307" s="492">
        <v>11.65</v>
      </c>
      <c r="M307" s="956"/>
      <c r="N307" s="505">
        <v>11.25</v>
      </c>
      <c r="O307" s="505">
        <v>10.9</v>
      </c>
      <c r="P307" s="633">
        <v>10.199999999999999</v>
      </c>
      <c r="Q307" s="633">
        <v>9.15</v>
      </c>
      <c r="R307" s="633">
        <v>8.25</v>
      </c>
      <c r="S307" s="633">
        <v>7.6</v>
      </c>
      <c r="T307" s="633">
        <v>6.9</v>
      </c>
      <c r="U307" s="633">
        <v>6.1</v>
      </c>
      <c r="V307" s="633">
        <v>5.5</v>
      </c>
      <c r="W307" s="633">
        <v>5.35</v>
      </c>
      <c r="X307" s="633">
        <v>5.0999999999999996</v>
      </c>
      <c r="Y307" s="633">
        <v>4.9000000000000004</v>
      </c>
      <c r="Z307" s="630">
        <f t="shared" si="191"/>
        <v>207.35</v>
      </c>
      <c r="AA307" s="1125">
        <f t="shared" si="194"/>
        <v>2.1582733812949506</v>
      </c>
      <c r="AB307" s="1125">
        <f t="shared" si="195"/>
        <v>2.5830258302582898</v>
      </c>
      <c r="AC307" s="1126">
        <f t="shared" si="196"/>
        <v>3.8314176245210829</v>
      </c>
      <c r="AD307" s="1126">
        <f t="shared" si="197"/>
        <v>1.953125</v>
      </c>
      <c r="AE307" s="1126">
        <f t="shared" si="198"/>
        <v>1.5873015873016039</v>
      </c>
      <c r="AF307" s="1126">
        <f t="shared" si="199"/>
        <v>1.6129032258064502</v>
      </c>
      <c r="AG307" s="1126">
        <f t="shared" si="200"/>
        <v>3.3333333333333437</v>
      </c>
      <c r="AH307" s="1126">
        <f t="shared" si="201"/>
        <v>3.0042918454935563</v>
      </c>
      <c r="AI307" s="1126">
        <f t="shared" si="202"/>
        <v>3.5555555555555562</v>
      </c>
      <c r="AJ307" s="1126">
        <f t="shared" si="203"/>
        <v>3.2110091743119185</v>
      </c>
      <c r="AK307" s="1126">
        <f t="shared" si="204"/>
        <v>6.8627450980392357</v>
      </c>
      <c r="AL307" s="1126">
        <f t="shared" si="205"/>
        <v>11.475409836065564</v>
      </c>
      <c r="AM307" s="1126">
        <f t="shared" si="206"/>
        <v>10.909090909090914</v>
      </c>
      <c r="AN307" s="1126">
        <f t="shared" si="207"/>
        <v>8.5526315789473664</v>
      </c>
      <c r="AO307" s="1126">
        <f t="shared" si="208"/>
        <v>10.144927536231862</v>
      </c>
      <c r="AP307" s="1126">
        <f t="shared" si="209"/>
        <v>13.11475409836067</v>
      </c>
      <c r="AQ307" s="1126">
        <f t="shared" si="210"/>
        <v>10.909090909090914</v>
      </c>
      <c r="AR307" s="1126">
        <f t="shared" si="211"/>
        <v>2.8037383177570208</v>
      </c>
      <c r="AS307" s="1126">
        <f t="shared" si="212"/>
        <v>4.9019607843137303</v>
      </c>
      <c r="AT307" s="1126">
        <f t="shared" si="213"/>
        <v>4.0816326530612068</v>
      </c>
      <c r="AU307" s="1127">
        <f t="shared" si="192"/>
        <v>5.5293109139417611</v>
      </c>
      <c r="AV307" s="1128">
        <f t="shared" si="193"/>
        <v>3.8387362231982731</v>
      </c>
    </row>
    <row r="308" spans="1:48" ht="11.25" customHeight="1" x14ac:dyDescent="0.2">
      <c r="A308" s="886" t="s">
        <v>1182</v>
      </c>
      <c r="B308" s="884" t="s">
        <v>1183</v>
      </c>
      <c r="C308" s="627">
        <v>1.26</v>
      </c>
      <c r="D308" s="493">
        <v>1.2</v>
      </c>
      <c r="E308" s="493">
        <v>0.80233199999999993</v>
      </c>
      <c r="F308" s="627">
        <v>0.69220799999999993</v>
      </c>
      <c r="G308" s="627">
        <v>0.62928000000000006</v>
      </c>
      <c r="H308" s="627">
        <v>0.52392279599999991</v>
      </c>
      <c r="I308" s="627">
        <v>0.42694288199999997</v>
      </c>
      <c r="J308" s="956"/>
      <c r="K308" s="627">
        <v>0.37518460199999998</v>
      </c>
      <c r="L308" s="631">
        <v>0.31048675199999998</v>
      </c>
      <c r="M308" s="956"/>
      <c r="N308" s="505">
        <v>0.44556956999999997</v>
      </c>
      <c r="O308" s="628">
        <v>0.38813990399999998</v>
      </c>
      <c r="P308" s="629">
        <v>0.67922123400000001</v>
      </c>
      <c r="Q308" s="633">
        <v>0.77624834399999998</v>
      </c>
      <c r="R308" s="633">
        <v>0.75685078799999994</v>
      </c>
      <c r="S308" s="633">
        <v>0.16171709399999998</v>
      </c>
      <c r="T308" s="629">
        <v>0</v>
      </c>
      <c r="U308" s="629">
        <v>0</v>
      </c>
      <c r="V308" s="629">
        <v>0</v>
      </c>
      <c r="W308" s="629">
        <v>0</v>
      </c>
      <c r="X308" s="629">
        <v>0</v>
      </c>
      <c r="Y308" s="629">
        <v>0</v>
      </c>
      <c r="Z308" s="630">
        <f t="shared" si="191"/>
        <v>9.4281039659999983</v>
      </c>
      <c r="AA308" s="1125">
        <f t="shared" si="194"/>
        <v>5.0000000000000044</v>
      </c>
      <c r="AB308" s="1125">
        <f t="shared" si="195"/>
        <v>49.564020879137317</v>
      </c>
      <c r="AC308" s="1126">
        <f t="shared" si="196"/>
        <v>15.909090909090917</v>
      </c>
      <c r="AD308" s="1126">
        <f t="shared" si="197"/>
        <v>9.9999999999999858</v>
      </c>
      <c r="AE308" s="1126">
        <f t="shared" si="198"/>
        <v>20.109299462510922</v>
      </c>
      <c r="AF308" s="1126">
        <f t="shared" si="199"/>
        <v>22.714962138659089</v>
      </c>
      <c r="AG308" s="1126">
        <f t="shared" si="200"/>
        <v>13.795416902530565</v>
      </c>
      <c r="AH308" s="1126">
        <f t="shared" si="201"/>
        <v>20.837555735711398</v>
      </c>
      <c r="AI308" s="1126">
        <f t="shared" si="202"/>
        <v>-30.316885868126054</v>
      </c>
      <c r="AJ308" s="1126">
        <f t="shared" si="203"/>
        <v>14.796125162127115</v>
      </c>
      <c r="AK308" s="1126">
        <f t="shared" si="204"/>
        <v>-42.855157558280929</v>
      </c>
      <c r="AL308" s="1126">
        <f t="shared" si="205"/>
        <v>-12.499493332252442</v>
      </c>
      <c r="AM308" s="1126">
        <f t="shared" si="206"/>
        <v>2.5629300130952659</v>
      </c>
      <c r="AN308" s="1126">
        <f t="shared" si="207"/>
        <v>368.00914441363881</v>
      </c>
      <c r="AO308" s="1126" t="str">
        <f t="shared" si="208"/>
        <v>n/a</v>
      </c>
      <c r="AP308" s="1126" t="str">
        <f t="shared" si="209"/>
        <v>n/a</v>
      </c>
      <c r="AQ308" s="1126" t="str">
        <f t="shared" si="210"/>
        <v>n/a</v>
      </c>
      <c r="AR308" s="1126" t="str">
        <f t="shared" si="211"/>
        <v>n/a</v>
      </c>
      <c r="AS308" s="1126" t="str">
        <f t="shared" si="212"/>
        <v>n/a</v>
      </c>
      <c r="AT308" s="1126" t="str">
        <f t="shared" si="213"/>
        <v>n/a</v>
      </c>
      <c r="AU308" s="1127">
        <f t="shared" si="192"/>
        <v>32.687643489845854</v>
      </c>
      <c r="AV308" s="1128">
        <f t="shared" si="193"/>
        <v>99.223505761391536</v>
      </c>
    </row>
    <row r="309" spans="1:48" ht="11.25" customHeight="1" x14ac:dyDescent="0.2">
      <c r="A309" s="494" t="s">
        <v>3821</v>
      </c>
      <c r="B309" s="884" t="s">
        <v>3822</v>
      </c>
      <c r="C309" s="627">
        <v>1.18</v>
      </c>
      <c r="D309" s="493">
        <v>1.06</v>
      </c>
      <c r="E309" s="637">
        <v>0.94</v>
      </c>
      <c r="F309" s="637">
        <v>0.89659999999999995</v>
      </c>
      <c r="G309" s="637">
        <v>0.85680000000000001</v>
      </c>
      <c r="H309" s="637">
        <v>0.81699999999999995</v>
      </c>
      <c r="I309" s="654">
        <v>0.7772</v>
      </c>
      <c r="J309" s="516"/>
      <c r="K309" s="654">
        <v>0.7772</v>
      </c>
      <c r="L309" s="655">
        <v>0.7772</v>
      </c>
      <c r="M309" s="516"/>
      <c r="N309" s="656">
        <v>0.7772</v>
      </c>
      <c r="O309" s="1035">
        <v>0.7772</v>
      </c>
      <c r="P309" s="861">
        <v>0.74719999999999998</v>
      </c>
      <c r="Q309" s="861">
        <v>0.66749999999999998</v>
      </c>
      <c r="R309" s="861">
        <v>0.61780000000000002</v>
      </c>
      <c r="S309" s="861">
        <v>0.5081</v>
      </c>
      <c r="T309" s="861">
        <v>0.42670000000000002</v>
      </c>
      <c r="U309" s="861">
        <v>0.36830000000000002</v>
      </c>
      <c r="V309" s="861">
        <v>0.31219999999999998</v>
      </c>
      <c r="W309" s="1057">
        <v>0.19919999999999999</v>
      </c>
      <c r="X309" s="861">
        <v>0.21920000000000001</v>
      </c>
      <c r="Y309" s="861">
        <v>0.1661</v>
      </c>
      <c r="Z309" s="630">
        <f t="shared" si="191"/>
        <v>13.868700000000002</v>
      </c>
      <c r="AA309" s="1125">
        <f t="shared" si="194"/>
        <v>11.32075471698113</v>
      </c>
      <c r="AB309" s="1125">
        <f t="shared" ref="AB309:AB339" si="214">IF(ISERROR((D309/E309-1)*100),"n/a",(D309/E309-1)*100)</f>
        <v>12.765957446808528</v>
      </c>
      <c r="AC309" s="1126">
        <f t="shared" ref="AC309:AC339" si="215">IF(ISERROR((E309/F309-1)*100),"n/a",(E309/F309-1)*100)</f>
        <v>4.840508587999115</v>
      </c>
      <c r="AD309" s="1126">
        <f t="shared" ref="AD309:AD339" si="216">IF(ISERROR((F309/G309-1)*100),"n/a",(F309/G309-1)*100)</f>
        <v>4.6451914098972757</v>
      </c>
      <c r="AE309" s="1126">
        <f t="shared" ref="AE309:AE339" si="217">IF(ISERROR((G309/H309-1)*100),"n/a",(G309/H309-1)*100)</f>
        <v>4.8714810281517806</v>
      </c>
      <c r="AF309" s="1126">
        <f t="shared" ref="AF309:AF339" si="218">IF(ISERROR((H309/I309-1)*100),"n/a",(H309/I309-1)*100)</f>
        <v>5.1209469891919657</v>
      </c>
      <c r="AG309" s="1126">
        <f t="shared" ref="AG309:AG339" si="219">IF(ISERROR((I309/K309-1)*100),"n/a",(I309/K309-1)*100)</f>
        <v>0</v>
      </c>
      <c r="AH309" s="1126">
        <f t="shared" ref="AH309:AH339" si="220">IF(ISERROR((K309/L309-1)*100),"n/a",(K309/L309-1)*100)</f>
        <v>0</v>
      </c>
      <c r="AI309" s="1126">
        <f t="shared" ref="AI309:AI339" si="221">IF(ISERROR((L309/N309-1)*100),"n/a",(L309/N309-1)*100)</f>
        <v>0</v>
      </c>
      <c r="AJ309" s="1126">
        <f t="shared" ref="AJ309:AJ339" si="222">IF(ISERROR((N309/O309-1)*100),"n/a",(N309/O309-1)*100)</f>
        <v>0</v>
      </c>
      <c r="AK309" s="1126">
        <f t="shared" ref="AK309:AK339" si="223">IF(ISERROR((O309/P309-1)*100),"n/a",(O309/P309-1)*100)</f>
        <v>4.0149892933618814</v>
      </c>
      <c r="AL309" s="1126">
        <f t="shared" ref="AL309:AL339" si="224">IF(ISERROR((P309/Q309-1)*100),"n/a",(P309/Q309-1)*100)</f>
        <v>11.940074906367037</v>
      </c>
      <c r="AM309" s="1126">
        <f t="shared" ref="AM309:AM339" si="225">IF(ISERROR((Q309/R309-1)*100),"n/a",(Q309/R309-1)*100)</f>
        <v>8.044674651990924</v>
      </c>
      <c r="AN309" s="1126">
        <f t="shared" ref="AN309:AN339" si="226">IF(ISERROR((R309/S309-1)*100),"n/a",(R309/S309-1)*100)</f>
        <v>21.590238142098016</v>
      </c>
      <c r="AO309" s="1126">
        <f t="shared" ref="AO309:AO339" si="227">IF(ISERROR((S309/T309-1)*100),"n/a",(S309/T309-1)*100)</f>
        <v>19.076634637918911</v>
      </c>
      <c r="AP309" s="1126">
        <f t="shared" ref="AP309:AP339" si="228">IF(ISERROR((T309/U309-1)*100),"n/a",(T309/U309-1)*100)</f>
        <v>15.856638609828956</v>
      </c>
      <c r="AQ309" s="1126">
        <f t="shared" ref="AQ309:AQ339" si="229">IF(ISERROR((U309/V309-1)*100),"n/a",(U309/V309-1)*100)</f>
        <v>17.969250480461252</v>
      </c>
      <c r="AR309" s="1126">
        <f t="shared" ref="AR309:AR339" si="230">IF(ISERROR((V309/W309-1)*100),"n/a",(V309/W309-1)*100)</f>
        <v>56.726907630522085</v>
      </c>
      <c r="AS309" s="1126">
        <f t="shared" ref="AS309:AS339" si="231">IF(ISERROR((W309/X309-1)*100),"n/a",(W309/X309-1)*100)</f>
        <v>-9.1240875912408814</v>
      </c>
      <c r="AT309" s="1126">
        <f t="shared" ref="AT309:AT339" si="232">IF(ISERROR((X309/Y309-1)*100),"n/a",(X309/Y309-1)*100)</f>
        <v>31.968693558097527</v>
      </c>
      <c r="AU309" s="1127">
        <f t="shared" si="192"/>
        <v>11.081442724921775</v>
      </c>
      <c r="AV309" s="1128">
        <f t="shared" si="193"/>
        <v>14.29224943477633</v>
      </c>
    </row>
    <row r="310" spans="1:48" ht="11.25" customHeight="1" x14ac:dyDescent="0.2">
      <c r="A310" s="886" t="s">
        <v>1225</v>
      </c>
      <c r="B310" s="884" t="s">
        <v>1226</v>
      </c>
      <c r="C310" s="627">
        <v>0.99</v>
      </c>
      <c r="D310" s="493">
        <v>0.95</v>
      </c>
      <c r="E310" s="493">
        <v>0.91</v>
      </c>
      <c r="F310" s="627">
        <v>0.87</v>
      </c>
      <c r="G310" s="627">
        <v>0.83</v>
      </c>
      <c r="H310" s="627">
        <v>0.78</v>
      </c>
      <c r="I310" s="627">
        <v>0.72</v>
      </c>
      <c r="J310" s="956"/>
      <c r="K310" s="627">
        <v>0.54</v>
      </c>
      <c r="L310" s="492">
        <v>0.39124199999999998</v>
      </c>
      <c r="M310" s="956"/>
      <c r="N310" s="505">
        <v>0.29389999999999999</v>
      </c>
      <c r="O310" s="505">
        <v>0.25180000000000002</v>
      </c>
      <c r="P310" s="629">
        <v>0</v>
      </c>
      <c r="Q310" s="629">
        <v>0</v>
      </c>
      <c r="R310" s="629">
        <v>0</v>
      </c>
      <c r="S310" s="629">
        <v>0</v>
      </c>
      <c r="T310" s="629">
        <v>0</v>
      </c>
      <c r="U310" s="629">
        <v>0</v>
      </c>
      <c r="V310" s="629">
        <v>0</v>
      </c>
      <c r="W310" s="629">
        <v>0</v>
      </c>
      <c r="X310" s="629">
        <v>0</v>
      </c>
      <c r="Y310" s="629">
        <v>0</v>
      </c>
      <c r="Z310" s="630">
        <f t="shared" si="191"/>
        <v>7.526942</v>
      </c>
      <c r="AA310" s="1125">
        <f t="shared" si="194"/>
        <v>4.2105263157894868</v>
      </c>
      <c r="AB310" s="1125">
        <f t="shared" si="214"/>
        <v>4.39560439560438</v>
      </c>
      <c r="AC310" s="1126">
        <f t="shared" si="215"/>
        <v>4.5977011494252817</v>
      </c>
      <c r="AD310" s="1126">
        <f t="shared" si="216"/>
        <v>4.8192771084337505</v>
      </c>
      <c r="AE310" s="1126">
        <f t="shared" si="217"/>
        <v>6.4102564102564097</v>
      </c>
      <c r="AF310" s="1126">
        <f t="shared" si="218"/>
        <v>8.3333333333333481</v>
      </c>
      <c r="AG310" s="1126">
        <f t="shared" si="219"/>
        <v>33.333333333333329</v>
      </c>
      <c r="AH310" s="1126">
        <f t="shared" si="220"/>
        <v>38.021991503979649</v>
      </c>
      <c r="AI310" s="1126">
        <f t="shared" si="221"/>
        <v>33.120789384144267</v>
      </c>
      <c r="AJ310" s="1126">
        <f t="shared" si="222"/>
        <v>16.719618745035735</v>
      </c>
      <c r="AK310" s="1126" t="str">
        <f t="shared" si="223"/>
        <v>n/a</v>
      </c>
      <c r="AL310" s="1126" t="str">
        <f t="shared" si="224"/>
        <v>n/a</v>
      </c>
      <c r="AM310" s="1126" t="str">
        <f t="shared" si="225"/>
        <v>n/a</v>
      </c>
      <c r="AN310" s="1126" t="str">
        <f t="shared" si="226"/>
        <v>n/a</v>
      </c>
      <c r="AO310" s="1126" t="str">
        <f t="shared" si="227"/>
        <v>n/a</v>
      </c>
      <c r="AP310" s="1126" t="str">
        <f t="shared" si="228"/>
        <v>n/a</v>
      </c>
      <c r="AQ310" s="1126" t="str">
        <f t="shared" si="229"/>
        <v>n/a</v>
      </c>
      <c r="AR310" s="1126" t="str">
        <f t="shared" si="230"/>
        <v>n/a</v>
      </c>
      <c r="AS310" s="1126" t="str">
        <f t="shared" si="231"/>
        <v>n/a</v>
      </c>
      <c r="AT310" s="1126" t="str">
        <f t="shared" si="232"/>
        <v>n/a</v>
      </c>
      <c r="AU310" s="1127">
        <f t="shared" si="192"/>
        <v>15.396243167933566</v>
      </c>
      <c r="AV310" s="1128">
        <f t="shared" si="193"/>
        <v>13.963532829967358</v>
      </c>
    </row>
    <row r="311" spans="1:48" ht="11.25" customHeight="1" x14ac:dyDescent="0.2">
      <c r="A311" s="477" t="s">
        <v>1202</v>
      </c>
      <c r="B311" s="869" t="s">
        <v>1203</v>
      </c>
      <c r="C311" s="627">
        <v>0.90749999999999997</v>
      </c>
      <c r="D311" s="493">
        <v>0.86399999999999999</v>
      </c>
      <c r="E311" s="493">
        <v>0.82000000000000006</v>
      </c>
      <c r="F311" s="627">
        <v>0.69699999999999995</v>
      </c>
      <c r="G311" s="627">
        <v>0.48299999999999998</v>
      </c>
      <c r="H311" s="627">
        <v>0.39100000000000001</v>
      </c>
      <c r="I311" s="627">
        <v>8.5000000000000006E-2</v>
      </c>
      <c r="J311" s="956"/>
      <c r="K311" s="496">
        <v>0</v>
      </c>
      <c r="L311" s="631">
        <v>0</v>
      </c>
      <c r="M311" s="956"/>
      <c r="N311" s="628">
        <v>0</v>
      </c>
      <c r="O311" s="628">
        <v>0.25</v>
      </c>
      <c r="P311" s="633">
        <v>2.88</v>
      </c>
      <c r="Q311" s="633">
        <v>2.84</v>
      </c>
      <c r="R311" s="633">
        <v>2.8</v>
      </c>
      <c r="S311" s="629">
        <v>2.78</v>
      </c>
      <c r="T311" s="629">
        <v>2.78</v>
      </c>
      <c r="U311" s="633">
        <v>2.78</v>
      </c>
      <c r="V311" s="633">
        <v>2.72</v>
      </c>
      <c r="W311" s="633">
        <v>2.6320000000000001</v>
      </c>
      <c r="X311" s="633">
        <v>2.48</v>
      </c>
      <c r="Y311" s="633">
        <v>2.4</v>
      </c>
      <c r="Z311" s="630">
        <f t="shared" si="191"/>
        <v>31.589499999999997</v>
      </c>
      <c r="AA311" s="1125">
        <f t="shared" si="194"/>
        <v>5.0347222222222099</v>
      </c>
      <c r="AB311" s="1125">
        <f t="shared" si="214"/>
        <v>5.3658536585365679</v>
      </c>
      <c r="AC311" s="1126">
        <f t="shared" si="215"/>
        <v>17.647058823529438</v>
      </c>
      <c r="AD311" s="1126">
        <f t="shared" si="216"/>
        <v>44.306418219461683</v>
      </c>
      <c r="AE311" s="1126">
        <f t="shared" si="217"/>
        <v>23.529411764705866</v>
      </c>
      <c r="AF311" s="1126">
        <f t="shared" si="218"/>
        <v>359.99999999999994</v>
      </c>
      <c r="AG311" s="1126" t="str">
        <f t="shared" si="219"/>
        <v>n/a</v>
      </c>
      <c r="AH311" s="1126" t="str">
        <f t="shared" si="220"/>
        <v>n/a</v>
      </c>
      <c r="AI311" s="1126" t="str">
        <f t="shared" si="221"/>
        <v>n/a</v>
      </c>
      <c r="AJ311" s="1126">
        <f t="shared" si="222"/>
        <v>-100</v>
      </c>
      <c r="AK311" s="1126">
        <f t="shared" si="223"/>
        <v>-91.319444444444443</v>
      </c>
      <c r="AL311" s="1126">
        <f t="shared" si="224"/>
        <v>1.4084507042253502</v>
      </c>
      <c r="AM311" s="1126">
        <f t="shared" si="225"/>
        <v>1.4285714285714235</v>
      </c>
      <c r="AN311" s="1126">
        <f t="shared" si="226"/>
        <v>0.7194244604316502</v>
      </c>
      <c r="AO311" s="1126">
        <f t="shared" si="227"/>
        <v>0</v>
      </c>
      <c r="AP311" s="1126">
        <f t="shared" si="228"/>
        <v>0</v>
      </c>
      <c r="AQ311" s="1126">
        <f t="shared" si="229"/>
        <v>2.2058823529411686</v>
      </c>
      <c r="AR311" s="1126">
        <f t="shared" si="230"/>
        <v>3.3434650455927084</v>
      </c>
      <c r="AS311" s="1126">
        <f t="shared" si="231"/>
        <v>6.1290322580645151</v>
      </c>
      <c r="AT311" s="1126">
        <f t="shared" si="232"/>
        <v>3.3333333333333437</v>
      </c>
      <c r="AU311" s="1127">
        <f t="shared" si="192"/>
        <v>16.654834107480674</v>
      </c>
      <c r="AV311" s="1128">
        <f t="shared" si="193"/>
        <v>95.582175314061388</v>
      </c>
    </row>
    <row r="312" spans="1:48" ht="11.25" customHeight="1" x14ac:dyDescent="0.2">
      <c r="A312" s="1169" t="s">
        <v>4153</v>
      </c>
      <c r="B312" s="501" t="s">
        <v>4154</v>
      </c>
      <c r="C312" s="627">
        <v>1.17</v>
      </c>
      <c r="D312" s="493">
        <v>1.05</v>
      </c>
      <c r="E312" s="514">
        <v>0.92999999999999994</v>
      </c>
      <c r="F312" s="507">
        <v>0.82000000000000006</v>
      </c>
      <c r="G312" s="507">
        <v>0.7400000000000001</v>
      </c>
      <c r="H312" s="506">
        <v>0.68</v>
      </c>
      <c r="I312" s="531">
        <v>0.68</v>
      </c>
      <c r="J312" s="502"/>
      <c r="K312" s="531">
        <v>0.78</v>
      </c>
      <c r="L312" s="508">
        <v>1.08</v>
      </c>
      <c r="M312" s="502"/>
      <c r="N312" s="1093">
        <v>1.08</v>
      </c>
      <c r="O312" s="1226">
        <v>1.08</v>
      </c>
      <c r="P312" s="509">
        <v>1.07</v>
      </c>
      <c r="Q312" s="509">
        <v>1.03</v>
      </c>
      <c r="R312" s="509">
        <v>0.99</v>
      </c>
      <c r="S312" s="532">
        <v>0.95</v>
      </c>
      <c r="T312" s="532">
        <v>0.98</v>
      </c>
      <c r="U312" s="509">
        <v>1.02</v>
      </c>
      <c r="V312" s="509">
        <v>0.94</v>
      </c>
      <c r="W312" s="509">
        <v>0.8600000000000001</v>
      </c>
      <c r="X312" s="509">
        <v>0.76</v>
      </c>
      <c r="Y312" s="509">
        <v>0.68</v>
      </c>
      <c r="Z312" s="630">
        <f t="shared" si="191"/>
        <v>19.37</v>
      </c>
      <c r="AA312" s="1125">
        <f t="shared" si="194"/>
        <v>11.428571428571409</v>
      </c>
      <c r="AB312" s="1125">
        <f t="shared" si="214"/>
        <v>12.903225806451623</v>
      </c>
      <c r="AC312" s="1126">
        <f t="shared" si="215"/>
        <v>13.414634146341452</v>
      </c>
      <c r="AD312" s="1126">
        <f t="shared" si="216"/>
        <v>10.810810810810811</v>
      </c>
      <c r="AE312" s="1126">
        <f t="shared" si="217"/>
        <v>8.8235294117647189</v>
      </c>
      <c r="AF312" s="1126">
        <f t="shared" si="218"/>
        <v>0</v>
      </c>
      <c r="AG312" s="1126">
        <f t="shared" si="219"/>
        <v>-12.820512820512819</v>
      </c>
      <c r="AH312" s="1126">
        <f t="shared" si="220"/>
        <v>-27.777777777777779</v>
      </c>
      <c r="AI312" s="1126">
        <f t="shared" si="221"/>
        <v>0</v>
      </c>
      <c r="AJ312" s="1126">
        <f t="shared" si="222"/>
        <v>0</v>
      </c>
      <c r="AK312" s="1126">
        <f t="shared" si="223"/>
        <v>0.93457943925234765</v>
      </c>
      <c r="AL312" s="1126">
        <f t="shared" si="224"/>
        <v>3.8834951456310662</v>
      </c>
      <c r="AM312" s="1126">
        <f t="shared" si="225"/>
        <v>4.0404040404040442</v>
      </c>
      <c r="AN312" s="1126">
        <f t="shared" si="226"/>
        <v>4.2105263157894868</v>
      </c>
      <c r="AO312" s="1126">
        <f t="shared" si="227"/>
        <v>-3.0612244897959218</v>
      </c>
      <c r="AP312" s="1126">
        <f t="shared" si="228"/>
        <v>-3.9215686274509887</v>
      </c>
      <c r="AQ312" s="1126">
        <f t="shared" si="229"/>
        <v>8.5106382978723527</v>
      </c>
      <c r="AR312" s="1126">
        <f t="shared" si="230"/>
        <v>9.302325581395321</v>
      </c>
      <c r="AS312" s="1126">
        <f t="shared" si="231"/>
        <v>13.157894736842124</v>
      </c>
      <c r="AT312" s="1126">
        <f t="shared" si="232"/>
        <v>11.764705882352944</v>
      </c>
      <c r="AU312" s="1127">
        <f t="shared" si="192"/>
        <v>3.2802128663971097</v>
      </c>
      <c r="AV312" s="1128">
        <f t="shared" si="193"/>
        <v>10.099040183714287</v>
      </c>
    </row>
    <row r="313" spans="1:48" ht="11.25" customHeight="1" x14ac:dyDescent="0.2">
      <c r="A313" s="886" t="s">
        <v>1212</v>
      </c>
      <c r="B313" s="884" t="s">
        <v>1213</v>
      </c>
      <c r="C313" s="627">
        <v>0.75</v>
      </c>
      <c r="D313" s="493">
        <v>0.71</v>
      </c>
      <c r="E313" s="493">
        <v>0.67</v>
      </c>
      <c r="F313" s="627">
        <v>0.63</v>
      </c>
      <c r="G313" s="627">
        <v>0.59</v>
      </c>
      <c r="H313" s="627">
        <v>0.54</v>
      </c>
      <c r="I313" s="627">
        <v>0.46</v>
      </c>
      <c r="J313" s="956"/>
      <c r="K313" s="627">
        <v>0.2</v>
      </c>
      <c r="L313" s="631">
        <v>0</v>
      </c>
      <c r="M313" s="956"/>
      <c r="N313" s="628">
        <v>0</v>
      </c>
      <c r="O313" s="628">
        <v>0</v>
      </c>
      <c r="P313" s="629">
        <v>0</v>
      </c>
      <c r="Q313" s="629">
        <v>0</v>
      </c>
      <c r="R313" s="629">
        <v>0</v>
      </c>
      <c r="S313" s="629">
        <v>0</v>
      </c>
      <c r="T313" s="629">
        <v>0</v>
      </c>
      <c r="U313" s="629">
        <v>0</v>
      </c>
      <c r="V313" s="629">
        <v>0</v>
      </c>
      <c r="W313" s="629">
        <v>0</v>
      </c>
      <c r="X313" s="629">
        <v>0</v>
      </c>
      <c r="Y313" s="629">
        <v>0</v>
      </c>
      <c r="Z313" s="630">
        <f t="shared" si="191"/>
        <v>4.55</v>
      </c>
      <c r="AA313" s="1125">
        <f t="shared" si="194"/>
        <v>5.6338028169014231</v>
      </c>
      <c r="AB313" s="1125">
        <f t="shared" si="214"/>
        <v>5.9701492537313383</v>
      </c>
      <c r="AC313" s="1126">
        <f t="shared" si="215"/>
        <v>6.3492063492063489</v>
      </c>
      <c r="AD313" s="1126">
        <f t="shared" si="216"/>
        <v>6.7796610169491567</v>
      </c>
      <c r="AE313" s="1126">
        <f t="shared" si="217"/>
        <v>9.259259259259256</v>
      </c>
      <c r="AF313" s="1126">
        <f t="shared" si="218"/>
        <v>17.391304347826097</v>
      </c>
      <c r="AG313" s="1126">
        <f t="shared" si="219"/>
        <v>129.99999999999997</v>
      </c>
      <c r="AH313" s="1126" t="str">
        <f t="shared" si="220"/>
        <v>n/a</v>
      </c>
      <c r="AI313" s="1126" t="str">
        <f t="shared" si="221"/>
        <v>n/a</v>
      </c>
      <c r="AJ313" s="1126" t="str">
        <f t="shared" si="222"/>
        <v>n/a</v>
      </c>
      <c r="AK313" s="1126" t="str">
        <f t="shared" si="223"/>
        <v>n/a</v>
      </c>
      <c r="AL313" s="1126" t="str">
        <f t="shared" si="224"/>
        <v>n/a</v>
      </c>
      <c r="AM313" s="1126" t="str">
        <f t="shared" si="225"/>
        <v>n/a</v>
      </c>
      <c r="AN313" s="1126" t="str">
        <f t="shared" si="226"/>
        <v>n/a</v>
      </c>
      <c r="AO313" s="1126" t="str">
        <f t="shared" si="227"/>
        <v>n/a</v>
      </c>
      <c r="AP313" s="1126" t="str">
        <f t="shared" si="228"/>
        <v>n/a</v>
      </c>
      <c r="AQ313" s="1126" t="str">
        <f t="shared" si="229"/>
        <v>n/a</v>
      </c>
      <c r="AR313" s="1126" t="str">
        <f t="shared" si="230"/>
        <v>n/a</v>
      </c>
      <c r="AS313" s="1126" t="str">
        <f t="shared" si="231"/>
        <v>n/a</v>
      </c>
      <c r="AT313" s="1126" t="str">
        <f t="shared" si="232"/>
        <v>n/a</v>
      </c>
      <c r="AU313" s="1127">
        <f t="shared" si="192"/>
        <v>25.911911863410516</v>
      </c>
      <c r="AV313" s="1128">
        <f t="shared" si="193"/>
        <v>46.08300437813255</v>
      </c>
    </row>
    <row r="314" spans="1:48" ht="11.25" customHeight="1" x14ac:dyDescent="0.2">
      <c r="A314" s="886" t="s">
        <v>1206</v>
      </c>
      <c r="B314" s="884" t="s">
        <v>1207</v>
      </c>
      <c r="C314" s="627">
        <v>1</v>
      </c>
      <c r="D314" s="493">
        <v>0.84</v>
      </c>
      <c r="E314" s="493">
        <v>0.69000000000000006</v>
      </c>
      <c r="F314" s="627">
        <v>0.54</v>
      </c>
      <c r="G314" s="627">
        <v>0.41</v>
      </c>
      <c r="H314" s="627">
        <v>0.28999999999999998</v>
      </c>
      <c r="I314" s="627">
        <v>0.18</v>
      </c>
      <c r="J314" s="627"/>
      <c r="K314" s="627">
        <v>0.1</v>
      </c>
      <c r="L314" s="492">
        <v>0.04</v>
      </c>
      <c r="M314" s="627"/>
      <c r="N314" s="505">
        <v>0.04</v>
      </c>
      <c r="O314" s="505">
        <v>0.47</v>
      </c>
      <c r="P314" s="633">
        <v>0.92</v>
      </c>
      <c r="Q314" s="633">
        <v>0.92</v>
      </c>
      <c r="R314" s="633">
        <v>0.92</v>
      </c>
      <c r="S314" s="633">
        <v>0.92</v>
      </c>
      <c r="T314" s="633">
        <v>0.92</v>
      </c>
      <c r="U314" s="633">
        <v>0.89810000000000001</v>
      </c>
      <c r="V314" s="633">
        <v>0.85533999999999999</v>
      </c>
      <c r="W314" s="633">
        <v>0.81459999999999999</v>
      </c>
      <c r="X314" s="633">
        <v>0.77743999999999991</v>
      </c>
      <c r="Y314" s="633">
        <v>0.72561999999999993</v>
      </c>
      <c r="Z314" s="630">
        <f t="shared" si="191"/>
        <v>13.271099999999999</v>
      </c>
      <c r="AA314" s="1125">
        <f t="shared" si="194"/>
        <v>19.047619047619047</v>
      </c>
      <c r="AB314" s="1125">
        <f t="shared" si="214"/>
        <v>21.739130434782595</v>
      </c>
      <c r="AC314" s="1126">
        <f t="shared" si="215"/>
        <v>27.777777777777789</v>
      </c>
      <c r="AD314" s="1126">
        <f t="shared" si="216"/>
        <v>31.707317073170739</v>
      </c>
      <c r="AE314" s="1126">
        <f t="shared" si="217"/>
        <v>41.37931034482758</v>
      </c>
      <c r="AF314" s="1126">
        <f t="shared" si="218"/>
        <v>61.111111111111114</v>
      </c>
      <c r="AG314" s="1126">
        <f t="shared" si="219"/>
        <v>79.999999999999986</v>
      </c>
      <c r="AH314" s="1126">
        <f t="shared" si="220"/>
        <v>150</v>
      </c>
      <c r="AI314" s="1126">
        <f t="shared" si="221"/>
        <v>0</v>
      </c>
      <c r="AJ314" s="1126">
        <f t="shared" si="222"/>
        <v>-91.489361702127653</v>
      </c>
      <c r="AK314" s="1126">
        <f t="shared" si="223"/>
        <v>-48.913043478260875</v>
      </c>
      <c r="AL314" s="1126">
        <f t="shared" si="224"/>
        <v>0</v>
      </c>
      <c r="AM314" s="1126">
        <f t="shared" si="225"/>
        <v>0</v>
      </c>
      <c r="AN314" s="1126">
        <f t="shared" si="226"/>
        <v>0</v>
      </c>
      <c r="AO314" s="1126">
        <f t="shared" si="227"/>
        <v>0</v>
      </c>
      <c r="AP314" s="1126">
        <f t="shared" si="228"/>
        <v>2.4384812381694765</v>
      </c>
      <c r="AQ314" s="1126">
        <f t="shared" si="229"/>
        <v>4.9991816119905552</v>
      </c>
      <c r="AR314" s="1126">
        <f t="shared" si="230"/>
        <v>5.00122759636632</v>
      </c>
      <c r="AS314" s="1126">
        <f t="shared" si="231"/>
        <v>4.7797900802634352</v>
      </c>
      <c r="AT314" s="1126">
        <f t="shared" si="232"/>
        <v>7.1414790110526205</v>
      </c>
      <c r="AU314" s="1127">
        <f t="shared" si="192"/>
        <v>15.836001007337135</v>
      </c>
      <c r="AV314" s="1128">
        <f t="shared" si="193"/>
        <v>47.481954285762335</v>
      </c>
    </row>
    <row r="315" spans="1:48" ht="11.25" customHeight="1" x14ac:dyDescent="0.2">
      <c r="A315" s="498" t="s">
        <v>231</v>
      </c>
      <c r="B315" s="869" t="s">
        <v>232</v>
      </c>
      <c r="C315" s="627">
        <v>4.1100000000000003</v>
      </c>
      <c r="D315" s="493">
        <v>4.0199999999999996</v>
      </c>
      <c r="E315" s="515">
        <v>3.94</v>
      </c>
      <c r="F315" s="484">
        <v>3.8</v>
      </c>
      <c r="G315" s="484">
        <v>3.55</v>
      </c>
      <c r="H315" s="484">
        <v>3.21</v>
      </c>
      <c r="I315" s="484">
        <v>2.97</v>
      </c>
      <c r="J315" s="1032"/>
      <c r="K315" s="484">
        <v>2.8</v>
      </c>
      <c r="L315" s="482">
        <v>2.7</v>
      </c>
      <c r="M315" s="1032"/>
      <c r="N315" s="522">
        <v>2.65</v>
      </c>
      <c r="O315" s="522">
        <v>2.61</v>
      </c>
      <c r="P315" s="489">
        <v>2.48</v>
      </c>
      <c r="Q315" s="489">
        <v>2.335</v>
      </c>
      <c r="R315" s="489">
        <v>2.2400000000000002</v>
      </c>
      <c r="S315" s="489">
        <v>2.12</v>
      </c>
      <c r="T315" s="489">
        <v>1.9750000000000001</v>
      </c>
      <c r="U315" s="489">
        <v>1.9450000000000001</v>
      </c>
      <c r="V315" s="489">
        <v>1.925</v>
      </c>
      <c r="W315" s="489">
        <v>1.89</v>
      </c>
      <c r="X315" s="489">
        <v>1.82</v>
      </c>
      <c r="Y315" s="489">
        <v>1.77</v>
      </c>
      <c r="Z315" s="630">
        <f t="shared" si="191"/>
        <v>56.86</v>
      </c>
      <c r="AA315" s="1125">
        <f t="shared" si="194"/>
        <v>2.2388059701492713</v>
      </c>
      <c r="AB315" s="1125">
        <f t="shared" si="214"/>
        <v>2.0304568527918621</v>
      </c>
      <c r="AC315" s="1126">
        <f t="shared" si="215"/>
        <v>3.6842105263158009</v>
      </c>
      <c r="AD315" s="1126">
        <f t="shared" si="216"/>
        <v>7.0422535211267512</v>
      </c>
      <c r="AE315" s="1126">
        <f t="shared" si="217"/>
        <v>10.59190031152648</v>
      </c>
      <c r="AF315" s="1126">
        <f t="shared" si="218"/>
        <v>8.0808080808080653</v>
      </c>
      <c r="AG315" s="1126">
        <f t="shared" si="219"/>
        <v>6.0714285714285943</v>
      </c>
      <c r="AH315" s="1126">
        <f t="shared" si="220"/>
        <v>3.7037037037036979</v>
      </c>
      <c r="AI315" s="1126">
        <f t="shared" si="221"/>
        <v>1.8867924528301883</v>
      </c>
      <c r="AJ315" s="1126">
        <f t="shared" si="222"/>
        <v>1.5325670498084198</v>
      </c>
      <c r="AK315" s="1126">
        <f t="shared" si="223"/>
        <v>5.2419354838709742</v>
      </c>
      <c r="AL315" s="1126">
        <f t="shared" si="224"/>
        <v>6.2098501070663836</v>
      </c>
      <c r="AM315" s="1126">
        <f t="shared" si="225"/>
        <v>4.2410714285714191</v>
      </c>
      <c r="AN315" s="1126">
        <f t="shared" si="226"/>
        <v>5.6603773584905648</v>
      </c>
      <c r="AO315" s="1126">
        <f t="shared" si="227"/>
        <v>7.3417721518987289</v>
      </c>
      <c r="AP315" s="1126">
        <f t="shared" si="228"/>
        <v>1.5424164524421524</v>
      </c>
      <c r="AQ315" s="1126">
        <f t="shared" si="229"/>
        <v>1.0389610389610393</v>
      </c>
      <c r="AR315" s="1126">
        <f t="shared" si="230"/>
        <v>1.8518518518518601</v>
      </c>
      <c r="AS315" s="1126">
        <f t="shared" si="231"/>
        <v>3.8461538461538325</v>
      </c>
      <c r="AT315" s="1126">
        <f t="shared" si="232"/>
        <v>2.8248587570621542</v>
      </c>
      <c r="AU315" s="1127">
        <f t="shared" si="192"/>
        <v>4.333108775842911</v>
      </c>
      <c r="AV315" s="1128">
        <f t="shared" si="193"/>
        <v>2.619664643373008</v>
      </c>
    </row>
    <row r="316" spans="1:48" ht="11.25" customHeight="1" x14ac:dyDescent="0.2">
      <c r="A316" s="886" t="s">
        <v>1228</v>
      </c>
      <c r="B316" s="884" t="s">
        <v>1229</v>
      </c>
      <c r="C316" s="627">
        <v>0.65</v>
      </c>
      <c r="D316" s="493">
        <v>0.53</v>
      </c>
      <c r="E316" s="632">
        <v>0.43000000000000005</v>
      </c>
      <c r="F316" s="627">
        <v>0.37</v>
      </c>
      <c r="G316" s="627">
        <v>0.27</v>
      </c>
      <c r="H316" s="627">
        <v>0.23</v>
      </c>
      <c r="I316" s="627">
        <v>0.15</v>
      </c>
      <c r="J316" s="956"/>
      <c r="K316" s="496">
        <v>0</v>
      </c>
      <c r="L316" s="631">
        <v>0</v>
      </c>
      <c r="M316" s="956"/>
      <c r="N316" s="628">
        <v>0</v>
      </c>
      <c r="O316" s="628">
        <v>0</v>
      </c>
      <c r="P316" s="629">
        <v>0</v>
      </c>
      <c r="Q316" s="629">
        <v>0</v>
      </c>
      <c r="R316" s="629">
        <v>0</v>
      </c>
      <c r="S316" s="629">
        <v>0</v>
      </c>
      <c r="T316" s="629">
        <v>0</v>
      </c>
      <c r="U316" s="629">
        <v>0</v>
      </c>
      <c r="V316" s="629">
        <v>0</v>
      </c>
      <c r="W316" s="629">
        <v>0</v>
      </c>
      <c r="X316" s="629">
        <v>0</v>
      </c>
      <c r="Y316" s="629">
        <v>0</v>
      </c>
      <c r="Z316" s="630">
        <f t="shared" si="191"/>
        <v>2.6300000000000003</v>
      </c>
      <c r="AA316" s="1125">
        <f t="shared" si="194"/>
        <v>22.641509433962259</v>
      </c>
      <c r="AB316" s="1125">
        <f t="shared" si="214"/>
        <v>23.255813953488371</v>
      </c>
      <c r="AC316" s="1126">
        <f t="shared" si="215"/>
        <v>16.216216216216228</v>
      </c>
      <c r="AD316" s="1126">
        <f t="shared" si="216"/>
        <v>37.037037037037024</v>
      </c>
      <c r="AE316" s="1126">
        <f t="shared" si="217"/>
        <v>17.391304347826097</v>
      </c>
      <c r="AF316" s="1126">
        <f t="shared" si="218"/>
        <v>53.333333333333343</v>
      </c>
      <c r="AG316" s="1126" t="str">
        <f t="shared" si="219"/>
        <v>n/a</v>
      </c>
      <c r="AH316" s="1126" t="str">
        <f t="shared" si="220"/>
        <v>n/a</v>
      </c>
      <c r="AI316" s="1126" t="str">
        <f t="shared" si="221"/>
        <v>n/a</v>
      </c>
      <c r="AJ316" s="1126" t="str">
        <f t="shared" si="222"/>
        <v>n/a</v>
      </c>
      <c r="AK316" s="1126" t="str">
        <f t="shared" si="223"/>
        <v>n/a</v>
      </c>
      <c r="AL316" s="1126" t="str">
        <f t="shared" si="224"/>
        <v>n/a</v>
      </c>
      <c r="AM316" s="1126" t="str">
        <f t="shared" si="225"/>
        <v>n/a</v>
      </c>
      <c r="AN316" s="1126" t="str">
        <f t="shared" si="226"/>
        <v>n/a</v>
      </c>
      <c r="AO316" s="1126" t="str">
        <f t="shared" si="227"/>
        <v>n/a</v>
      </c>
      <c r="AP316" s="1126" t="str">
        <f t="shared" si="228"/>
        <v>n/a</v>
      </c>
      <c r="AQ316" s="1126" t="str">
        <f t="shared" si="229"/>
        <v>n/a</v>
      </c>
      <c r="AR316" s="1126" t="str">
        <f t="shared" si="230"/>
        <v>n/a</v>
      </c>
      <c r="AS316" s="1126" t="str">
        <f t="shared" si="231"/>
        <v>n/a</v>
      </c>
      <c r="AT316" s="1126" t="str">
        <f t="shared" si="232"/>
        <v>n/a</v>
      </c>
      <c r="AU316" s="1127">
        <f t="shared" si="192"/>
        <v>28.312535720310553</v>
      </c>
      <c r="AV316" s="1128">
        <f t="shared" si="193"/>
        <v>14.321190249566458</v>
      </c>
    </row>
    <row r="317" spans="1:48" ht="11.25" customHeight="1" x14ac:dyDescent="0.2">
      <c r="A317" s="886" t="s">
        <v>3829</v>
      </c>
      <c r="B317" s="884" t="s">
        <v>3830</v>
      </c>
      <c r="C317" s="627">
        <v>0.64</v>
      </c>
      <c r="D317" s="493">
        <v>0.6</v>
      </c>
      <c r="E317" s="632">
        <v>0.56000000000000005</v>
      </c>
      <c r="F317" s="627">
        <v>0.52</v>
      </c>
      <c r="G317" s="627">
        <v>0.48</v>
      </c>
      <c r="H317" s="627">
        <v>0.44</v>
      </c>
      <c r="I317" s="533">
        <v>0.4</v>
      </c>
      <c r="J317" s="956"/>
      <c r="K317" s="627">
        <v>0.4</v>
      </c>
      <c r="L317" s="631">
        <v>0</v>
      </c>
      <c r="M317" s="956"/>
      <c r="N317" s="628">
        <v>0</v>
      </c>
      <c r="O317" s="505">
        <v>0.08</v>
      </c>
      <c r="P317" s="629">
        <v>0</v>
      </c>
      <c r="Q317" s="534">
        <v>0</v>
      </c>
      <c r="R317" s="534">
        <v>0</v>
      </c>
      <c r="S317" s="534">
        <v>0</v>
      </c>
      <c r="T317" s="534">
        <v>0</v>
      </c>
      <c r="U317" s="534">
        <v>0</v>
      </c>
      <c r="V317" s="534">
        <v>0</v>
      </c>
      <c r="W317" s="534">
        <v>0</v>
      </c>
      <c r="X317" s="534">
        <v>0</v>
      </c>
      <c r="Y317" s="534">
        <v>0</v>
      </c>
      <c r="Z317" s="630">
        <f t="shared" si="191"/>
        <v>4.12</v>
      </c>
      <c r="AA317" s="1125">
        <f t="shared" si="194"/>
        <v>6.6666666666666652</v>
      </c>
      <c r="AB317" s="1125">
        <f t="shared" si="214"/>
        <v>7.1428571428571397</v>
      </c>
      <c r="AC317" s="1126">
        <f t="shared" si="215"/>
        <v>7.6923076923077094</v>
      </c>
      <c r="AD317" s="1126">
        <f t="shared" si="216"/>
        <v>8.3333333333333481</v>
      </c>
      <c r="AE317" s="1126">
        <f t="shared" si="217"/>
        <v>9.0909090909090828</v>
      </c>
      <c r="AF317" s="1126">
        <f t="shared" si="218"/>
        <v>9.9999999999999858</v>
      </c>
      <c r="AG317" s="1126">
        <f t="shared" si="219"/>
        <v>0</v>
      </c>
      <c r="AH317" s="1126" t="str">
        <f t="shared" si="220"/>
        <v>n/a</v>
      </c>
      <c r="AI317" s="1126" t="str">
        <f t="shared" si="221"/>
        <v>n/a</v>
      </c>
      <c r="AJ317" s="1126">
        <f t="shared" si="222"/>
        <v>-100</v>
      </c>
      <c r="AK317" s="1126" t="str">
        <f t="shared" si="223"/>
        <v>n/a</v>
      </c>
      <c r="AL317" s="1126" t="str">
        <f t="shared" si="224"/>
        <v>n/a</v>
      </c>
      <c r="AM317" s="1126" t="str">
        <f t="shared" si="225"/>
        <v>n/a</v>
      </c>
      <c r="AN317" s="1126" t="str">
        <f t="shared" si="226"/>
        <v>n/a</v>
      </c>
      <c r="AO317" s="1126" t="str">
        <f t="shared" si="227"/>
        <v>n/a</v>
      </c>
      <c r="AP317" s="1126" t="str">
        <f t="shared" si="228"/>
        <v>n/a</v>
      </c>
      <c r="AQ317" s="1126" t="str">
        <f t="shared" si="229"/>
        <v>n/a</v>
      </c>
      <c r="AR317" s="1126" t="str">
        <f t="shared" si="230"/>
        <v>n/a</v>
      </c>
      <c r="AS317" s="1126" t="str">
        <f t="shared" si="231"/>
        <v>n/a</v>
      </c>
      <c r="AT317" s="1126" t="str">
        <f t="shared" si="232"/>
        <v>n/a</v>
      </c>
      <c r="AU317" s="1127">
        <f t="shared" si="192"/>
        <v>-6.3842407592407593</v>
      </c>
      <c r="AV317" s="1128">
        <f t="shared" si="193"/>
        <v>37.94856910949882</v>
      </c>
    </row>
    <row r="318" spans="1:48" ht="11.25" customHeight="1" x14ac:dyDescent="0.2">
      <c r="A318" s="498" t="s">
        <v>4059</v>
      </c>
      <c r="B318" s="877" t="s">
        <v>4060</v>
      </c>
      <c r="C318" s="1031">
        <v>0.58499999999999996</v>
      </c>
      <c r="D318" s="637">
        <v>0.52749999999999997</v>
      </c>
      <c r="E318" s="632">
        <v>0.47749999999999998</v>
      </c>
      <c r="F318" s="637">
        <v>0.43</v>
      </c>
      <c r="G318" s="637">
        <v>0.2</v>
      </c>
      <c r="H318" s="496">
        <v>0</v>
      </c>
      <c r="I318" s="496">
        <v>0</v>
      </c>
      <c r="J318" s="956"/>
      <c r="K318" s="496">
        <v>0</v>
      </c>
      <c r="L318" s="631">
        <v>0</v>
      </c>
      <c r="M318" s="956"/>
      <c r="N318" s="628">
        <v>0</v>
      </c>
      <c r="O318" s="628">
        <v>0</v>
      </c>
      <c r="P318" s="629">
        <v>0</v>
      </c>
      <c r="Q318" s="629">
        <v>0</v>
      </c>
      <c r="R318" s="629">
        <v>0</v>
      </c>
      <c r="S318" s="629">
        <v>0</v>
      </c>
      <c r="T318" s="629">
        <v>0</v>
      </c>
      <c r="U318" s="629">
        <v>0</v>
      </c>
      <c r="V318" s="629">
        <v>0</v>
      </c>
      <c r="W318" s="629">
        <v>0</v>
      </c>
      <c r="X318" s="629">
        <v>0</v>
      </c>
      <c r="Y318" s="629">
        <v>0</v>
      </c>
      <c r="Z318" s="630">
        <f t="shared" si="191"/>
        <v>2.2200000000000002</v>
      </c>
      <c r="AA318" s="1125">
        <f t="shared" si="194"/>
        <v>10.90047393364928</v>
      </c>
      <c r="AB318" s="1125">
        <f t="shared" si="214"/>
        <v>10.471204188481664</v>
      </c>
      <c r="AC318" s="1126">
        <f t="shared" si="215"/>
        <v>11.046511627906973</v>
      </c>
      <c r="AD318" s="1126">
        <f t="shared" si="216"/>
        <v>114.99999999999999</v>
      </c>
      <c r="AE318" s="1126" t="str">
        <f t="shared" si="217"/>
        <v>n/a</v>
      </c>
      <c r="AF318" s="1126" t="str">
        <f t="shared" si="218"/>
        <v>n/a</v>
      </c>
      <c r="AG318" s="1126" t="str">
        <f t="shared" si="219"/>
        <v>n/a</v>
      </c>
      <c r="AH318" s="1126" t="str">
        <f t="shared" si="220"/>
        <v>n/a</v>
      </c>
      <c r="AI318" s="1126" t="str">
        <f t="shared" si="221"/>
        <v>n/a</v>
      </c>
      <c r="AJ318" s="1126" t="str">
        <f t="shared" si="222"/>
        <v>n/a</v>
      </c>
      <c r="AK318" s="1126" t="str">
        <f t="shared" si="223"/>
        <v>n/a</v>
      </c>
      <c r="AL318" s="1126" t="str">
        <f t="shared" si="224"/>
        <v>n/a</v>
      </c>
      <c r="AM318" s="1126" t="str">
        <f t="shared" si="225"/>
        <v>n/a</v>
      </c>
      <c r="AN318" s="1126" t="str">
        <f t="shared" si="226"/>
        <v>n/a</v>
      </c>
      <c r="AO318" s="1126" t="str">
        <f t="shared" si="227"/>
        <v>n/a</v>
      </c>
      <c r="AP318" s="1126" t="str">
        <f t="shared" si="228"/>
        <v>n/a</v>
      </c>
      <c r="AQ318" s="1126" t="str">
        <f t="shared" si="229"/>
        <v>n/a</v>
      </c>
      <c r="AR318" s="1126" t="str">
        <f t="shared" si="230"/>
        <v>n/a</v>
      </c>
      <c r="AS318" s="1126" t="str">
        <f t="shared" si="231"/>
        <v>n/a</v>
      </c>
      <c r="AT318" s="1126" t="str">
        <f t="shared" si="232"/>
        <v>n/a</v>
      </c>
      <c r="AU318" s="1127">
        <f t="shared" si="192"/>
        <v>36.854547437509474</v>
      </c>
      <c r="AV318" s="1128">
        <f t="shared" si="193"/>
        <v>52.097540572103718</v>
      </c>
    </row>
    <row r="319" spans="1:48" ht="11.25" customHeight="1" x14ac:dyDescent="0.2">
      <c r="A319" s="494" t="s">
        <v>250</v>
      </c>
      <c r="B319" s="884" t="s">
        <v>251</v>
      </c>
      <c r="C319" s="627">
        <v>0.63500000000000001</v>
      </c>
      <c r="D319" s="493">
        <v>0.61499999999999999</v>
      </c>
      <c r="E319" s="493">
        <v>0.59</v>
      </c>
      <c r="F319" s="627">
        <v>0.55000000000000004</v>
      </c>
      <c r="G319" s="627">
        <v>0.51</v>
      </c>
      <c r="H319" s="627">
        <v>0.46</v>
      </c>
      <c r="I319" s="627">
        <v>0.38500000000000001</v>
      </c>
      <c r="J319" s="956"/>
      <c r="K319" s="627">
        <v>0.33</v>
      </c>
      <c r="L319" s="492">
        <v>0.29499999999999998</v>
      </c>
      <c r="M319" s="956"/>
      <c r="N319" s="505">
        <v>0.27750000000000002</v>
      </c>
      <c r="O319" s="505">
        <v>0.27</v>
      </c>
      <c r="P319" s="633">
        <v>0.26250000000000001</v>
      </c>
      <c r="Q319" s="633">
        <v>0.25600000000000001</v>
      </c>
      <c r="R319" s="633">
        <v>0.24879999999999999</v>
      </c>
      <c r="S319" s="633">
        <v>0.2414</v>
      </c>
      <c r="T319" s="633">
        <v>0.2288</v>
      </c>
      <c r="U319" s="633">
        <v>0.22389999999999999</v>
      </c>
      <c r="V319" s="633">
        <v>0.21879999999999999</v>
      </c>
      <c r="W319" s="633">
        <v>0.21389999999999998</v>
      </c>
      <c r="X319" s="633">
        <v>0.20879999999999999</v>
      </c>
      <c r="Y319" s="633">
        <v>0.2039</v>
      </c>
      <c r="Z319" s="630">
        <f t="shared" si="191"/>
        <v>7.2242999999999977</v>
      </c>
      <c r="AA319" s="1125">
        <f t="shared" si="194"/>
        <v>3.2520325203251987</v>
      </c>
      <c r="AB319" s="1125">
        <f t="shared" si="214"/>
        <v>4.2372881355932313</v>
      </c>
      <c r="AC319" s="1126">
        <f t="shared" si="215"/>
        <v>7.2727272727272529</v>
      </c>
      <c r="AD319" s="1126">
        <f t="shared" si="216"/>
        <v>7.8431372549019773</v>
      </c>
      <c r="AE319" s="1126">
        <f t="shared" si="217"/>
        <v>10.869565217391308</v>
      </c>
      <c r="AF319" s="1126">
        <f t="shared" si="218"/>
        <v>19.480519480519476</v>
      </c>
      <c r="AG319" s="1126">
        <f t="shared" si="219"/>
        <v>16.666666666666675</v>
      </c>
      <c r="AH319" s="1126">
        <f t="shared" si="220"/>
        <v>11.86440677966103</v>
      </c>
      <c r="AI319" s="1126">
        <f t="shared" si="221"/>
        <v>6.3063063063062863</v>
      </c>
      <c r="AJ319" s="1126">
        <f t="shared" si="222"/>
        <v>2.7777777777777901</v>
      </c>
      <c r="AK319" s="1126">
        <f t="shared" si="223"/>
        <v>2.8571428571428692</v>
      </c>
      <c r="AL319" s="1126">
        <f t="shared" si="224"/>
        <v>2.5390625</v>
      </c>
      <c r="AM319" s="1126">
        <f t="shared" si="225"/>
        <v>2.893890675241173</v>
      </c>
      <c r="AN319" s="1126">
        <f t="shared" si="226"/>
        <v>3.0654515327257714</v>
      </c>
      <c r="AO319" s="1126">
        <f t="shared" si="227"/>
        <v>5.5069930069929995</v>
      </c>
      <c r="AP319" s="1126">
        <f t="shared" si="228"/>
        <v>2.188476998660116</v>
      </c>
      <c r="AQ319" s="1126">
        <f t="shared" si="229"/>
        <v>2.3308957952467901</v>
      </c>
      <c r="AR319" s="1126">
        <f t="shared" si="230"/>
        <v>2.2907900888265553</v>
      </c>
      <c r="AS319" s="1126">
        <f t="shared" si="231"/>
        <v>2.4425287356321768</v>
      </c>
      <c r="AT319" s="1126">
        <f t="shared" si="232"/>
        <v>2.4031387935262272</v>
      </c>
      <c r="AU319" s="1127">
        <f t="shared" si="192"/>
        <v>5.9544399197932449</v>
      </c>
      <c r="AV319" s="1128">
        <f t="shared" si="193"/>
        <v>5.0649262354601268</v>
      </c>
    </row>
    <row r="320" spans="1:48" ht="11.25" customHeight="1" x14ac:dyDescent="0.2">
      <c r="A320" s="494" t="s">
        <v>4122</v>
      </c>
      <c r="B320" s="871" t="s">
        <v>2290</v>
      </c>
      <c r="C320" s="1031">
        <v>0.51</v>
      </c>
      <c r="D320" s="637">
        <v>0.47</v>
      </c>
      <c r="E320" s="493">
        <v>0.43</v>
      </c>
      <c r="F320" s="493">
        <v>0.39</v>
      </c>
      <c r="G320" s="493">
        <v>0.35</v>
      </c>
      <c r="H320" s="516">
        <v>0.32</v>
      </c>
      <c r="I320" s="493">
        <v>0.32</v>
      </c>
      <c r="J320" s="1148" t="s">
        <v>90</v>
      </c>
      <c r="K320" s="493">
        <v>0.28000000000000003</v>
      </c>
      <c r="L320" s="632">
        <v>0.17</v>
      </c>
      <c r="M320" s="493"/>
      <c r="N320" s="537">
        <v>0.12</v>
      </c>
      <c r="O320" s="537">
        <v>0.26</v>
      </c>
      <c r="P320" s="633">
        <v>0.6</v>
      </c>
      <c r="Q320" s="633">
        <v>0.59499999999999997</v>
      </c>
      <c r="R320" s="633">
        <v>0.58499999999999996</v>
      </c>
      <c r="S320" s="633">
        <v>0.55400000000000005</v>
      </c>
      <c r="T320" s="633">
        <v>0.52</v>
      </c>
      <c r="U320" s="633">
        <v>0.496</v>
      </c>
      <c r="V320" s="633">
        <v>0.45750000000000002</v>
      </c>
      <c r="W320" s="633">
        <v>0.4224</v>
      </c>
      <c r="X320" s="633">
        <v>0.39679999999999999</v>
      </c>
      <c r="Y320" s="633">
        <v>0.38400000000000001</v>
      </c>
      <c r="Z320" s="630">
        <f t="shared" si="191"/>
        <v>8.6306999999999992</v>
      </c>
      <c r="AA320" s="1125">
        <f t="shared" si="194"/>
        <v>8.5106382978723527</v>
      </c>
      <c r="AB320" s="1125">
        <f t="shared" si="214"/>
        <v>9.302325581395344</v>
      </c>
      <c r="AC320" s="1126">
        <f t="shared" si="215"/>
        <v>10.256410256410241</v>
      </c>
      <c r="AD320" s="1126">
        <f t="shared" si="216"/>
        <v>11.428571428571432</v>
      </c>
      <c r="AE320" s="1126">
        <f t="shared" si="217"/>
        <v>9.375</v>
      </c>
      <c r="AF320" s="1126">
        <f t="shared" si="218"/>
        <v>0</v>
      </c>
      <c r="AG320" s="1126">
        <f t="shared" si="219"/>
        <v>14.285714285714279</v>
      </c>
      <c r="AH320" s="1126">
        <f t="shared" si="220"/>
        <v>64.705882352941188</v>
      </c>
      <c r="AI320" s="1126">
        <f t="shared" si="221"/>
        <v>41.666666666666671</v>
      </c>
      <c r="AJ320" s="1126">
        <f t="shared" si="222"/>
        <v>-53.846153846153854</v>
      </c>
      <c r="AK320" s="1126">
        <f t="shared" si="223"/>
        <v>-56.666666666666664</v>
      </c>
      <c r="AL320" s="1126">
        <f t="shared" si="224"/>
        <v>0.84033613445377853</v>
      </c>
      <c r="AM320" s="1126">
        <f t="shared" si="225"/>
        <v>1.7094017094017033</v>
      </c>
      <c r="AN320" s="1126">
        <f t="shared" si="226"/>
        <v>5.5956678700360918</v>
      </c>
      <c r="AO320" s="1126">
        <f t="shared" si="227"/>
        <v>6.5384615384615374</v>
      </c>
      <c r="AP320" s="1126">
        <f t="shared" si="228"/>
        <v>4.8387096774193505</v>
      </c>
      <c r="AQ320" s="1126">
        <f t="shared" si="229"/>
        <v>8.4153005464480799</v>
      </c>
      <c r="AR320" s="1126">
        <f t="shared" si="230"/>
        <v>8.3096590909091042</v>
      </c>
      <c r="AS320" s="1126">
        <f t="shared" si="231"/>
        <v>6.4516129032258007</v>
      </c>
      <c r="AT320" s="1126">
        <f t="shared" si="232"/>
        <v>3.3333333333333215</v>
      </c>
      <c r="AU320" s="1127">
        <f t="shared" si="192"/>
        <v>5.2525435580219879</v>
      </c>
      <c r="AV320" s="1128">
        <f t="shared" si="193"/>
        <v>25.610592551894456</v>
      </c>
    </row>
    <row r="321" spans="1:48" ht="11.25" customHeight="1" x14ac:dyDescent="0.2">
      <c r="A321" s="498" t="s">
        <v>1044</v>
      </c>
      <c r="B321" s="869" t="s">
        <v>1045</v>
      </c>
      <c r="C321" s="627">
        <v>3.71</v>
      </c>
      <c r="D321" s="493">
        <v>3.5950000000000002</v>
      </c>
      <c r="E321" s="515">
        <v>3.4550000000000001</v>
      </c>
      <c r="F321" s="484">
        <v>3.33</v>
      </c>
      <c r="G321" s="484">
        <v>3.0750000000000002</v>
      </c>
      <c r="H321" s="484">
        <v>2.85</v>
      </c>
      <c r="I321" s="484">
        <v>2.5750000000000002</v>
      </c>
      <c r="J321" s="1032"/>
      <c r="K321" s="484">
        <v>1.6</v>
      </c>
      <c r="L321" s="482">
        <v>1</v>
      </c>
      <c r="M321" s="1032"/>
      <c r="N321" s="529">
        <v>0.25</v>
      </c>
      <c r="O321" s="529">
        <v>1.23</v>
      </c>
      <c r="P321" s="489">
        <v>1.915</v>
      </c>
      <c r="Q321" s="489">
        <v>1.895</v>
      </c>
      <c r="R321" s="489">
        <v>1.87</v>
      </c>
      <c r="S321" s="489">
        <v>1.83</v>
      </c>
      <c r="T321" s="489">
        <v>1.79</v>
      </c>
      <c r="U321" s="489">
        <v>1.74</v>
      </c>
      <c r="V321" s="489">
        <v>1.65</v>
      </c>
      <c r="W321" s="489">
        <v>1.58</v>
      </c>
      <c r="X321" s="489">
        <v>1.5024999999999999</v>
      </c>
      <c r="Y321" s="489">
        <v>1.3875</v>
      </c>
      <c r="Z321" s="630">
        <f t="shared" si="191"/>
        <v>43.83</v>
      </c>
      <c r="AA321" s="1125">
        <f t="shared" si="194"/>
        <v>3.1988873435326859</v>
      </c>
      <c r="AB321" s="1125">
        <f t="shared" si="214"/>
        <v>4.05209840810421</v>
      </c>
      <c r="AC321" s="1126">
        <f t="shared" si="215"/>
        <v>3.7537537537537524</v>
      </c>
      <c r="AD321" s="1126">
        <f t="shared" si="216"/>
        <v>8.2926829268292543</v>
      </c>
      <c r="AE321" s="1126">
        <f t="shared" si="217"/>
        <v>7.8947368421052655</v>
      </c>
      <c r="AF321" s="1126">
        <f t="shared" si="218"/>
        <v>10.679611650485432</v>
      </c>
      <c r="AG321" s="1126">
        <f t="shared" si="219"/>
        <v>60.9375</v>
      </c>
      <c r="AH321" s="1126">
        <f t="shared" si="220"/>
        <v>60.000000000000007</v>
      </c>
      <c r="AI321" s="1126">
        <f t="shared" si="221"/>
        <v>300</v>
      </c>
      <c r="AJ321" s="1126">
        <f t="shared" si="222"/>
        <v>-79.674796747967477</v>
      </c>
      <c r="AK321" s="1126">
        <f t="shared" si="223"/>
        <v>-35.770234986945169</v>
      </c>
      <c r="AL321" s="1126">
        <f t="shared" si="224"/>
        <v>1.055408970976246</v>
      </c>
      <c r="AM321" s="1126">
        <f t="shared" si="225"/>
        <v>1.3368983957219305</v>
      </c>
      <c r="AN321" s="1126">
        <f t="shared" si="226"/>
        <v>2.1857923497267784</v>
      </c>
      <c r="AO321" s="1126">
        <f t="shared" si="227"/>
        <v>2.2346368715083775</v>
      </c>
      <c r="AP321" s="1126">
        <f t="shared" si="228"/>
        <v>2.8735632183908066</v>
      </c>
      <c r="AQ321" s="1126">
        <f t="shared" si="229"/>
        <v>5.4545454545454675</v>
      </c>
      <c r="AR321" s="1126">
        <f t="shared" si="230"/>
        <v>4.4303797468354222</v>
      </c>
      <c r="AS321" s="1126">
        <f t="shared" si="231"/>
        <v>5.1580698835274719</v>
      </c>
      <c r="AT321" s="1126">
        <f t="shared" si="232"/>
        <v>8.2882882882882924</v>
      </c>
      <c r="AU321" s="1127">
        <f t="shared" si="192"/>
        <v>18.819091118470933</v>
      </c>
      <c r="AV321" s="1128">
        <f t="shared" si="193"/>
        <v>71.931730147096957</v>
      </c>
    </row>
    <row r="322" spans="1:48" ht="11.25" customHeight="1" x14ac:dyDescent="0.2">
      <c r="A322" s="634" t="s">
        <v>3827</v>
      </c>
      <c r="B322" s="501" t="s">
        <v>3828</v>
      </c>
      <c r="C322" s="627">
        <v>0.36</v>
      </c>
      <c r="D322" s="493">
        <v>0.2</v>
      </c>
      <c r="E322" s="632">
        <v>0.14000000000000001</v>
      </c>
      <c r="F322" s="627">
        <v>0.12</v>
      </c>
      <c r="G322" s="533">
        <v>0.1</v>
      </c>
      <c r="H322" s="627">
        <v>7.4999999999999997E-2</v>
      </c>
      <c r="I322" s="533">
        <v>0</v>
      </c>
      <c r="J322" s="956"/>
      <c r="K322" s="533">
        <v>0</v>
      </c>
      <c r="L322" s="631">
        <v>0.2</v>
      </c>
      <c r="M322" s="956"/>
      <c r="N322" s="628">
        <v>0.56000000000000005</v>
      </c>
      <c r="O322" s="628">
        <v>0.56000000000000005</v>
      </c>
      <c r="P322" s="633">
        <v>0.56000000000000005</v>
      </c>
      <c r="Q322" s="633">
        <v>0.53</v>
      </c>
      <c r="R322" s="633">
        <v>0.49</v>
      </c>
      <c r="S322" s="633">
        <v>0.45</v>
      </c>
      <c r="T322" s="633">
        <v>0.41</v>
      </c>
      <c r="U322" s="633">
        <v>0.38500000000000001</v>
      </c>
      <c r="V322" s="633">
        <v>0.34499999999999997</v>
      </c>
      <c r="W322" s="633">
        <v>0.26500000000000001</v>
      </c>
      <c r="X322" s="629">
        <v>0</v>
      </c>
      <c r="Y322" s="633">
        <v>6.5000000000000002E-2</v>
      </c>
      <c r="Z322" s="630">
        <f t="shared" si="191"/>
        <v>5.8150000000000004</v>
      </c>
      <c r="AA322" s="1125">
        <f t="shared" si="194"/>
        <v>79.999999999999986</v>
      </c>
      <c r="AB322" s="1125">
        <f t="shared" si="214"/>
        <v>42.857142857142861</v>
      </c>
      <c r="AC322" s="1126">
        <f t="shared" si="215"/>
        <v>16.666666666666675</v>
      </c>
      <c r="AD322" s="1126">
        <f t="shared" si="216"/>
        <v>19.999999999999996</v>
      </c>
      <c r="AE322" s="1126">
        <f t="shared" si="217"/>
        <v>33.33333333333335</v>
      </c>
      <c r="AF322" s="1126" t="str">
        <f t="shared" si="218"/>
        <v>n/a</v>
      </c>
      <c r="AG322" s="1126" t="str">
        <f t="shared" si="219"/>
        <v>n/a</v>
      </c>
      <c r="AH322" s="1126">
        <f t="shared" si="220"/>
        <v>-100</v>
      </c>
      <c r="AI322" s="1126">
        <f t="shared" si="221"/>
        <v>-64.285714285714278</v>
      </c>
      <c r="AJ322" s="1126">
        <f t="shared" si="222"/>
        <v>0</v>
      </c>
      <c r="AK322" s="1126">
        <f t="shared" si="223"/>
        <v>0</v>
      </c>
      <c r="AL322" s="1126">
        <f t="shared" si="224"/>
        <v>5.6603773584905648</v>
      </c>
      <c r="AM322" s="1126">
        <f t="shared" si="225"/>
        <v>8.163265306122458</v>
      </c>
      <c r="AN322" s="1126">
        <f t="shared" si="226"/>
        <v>8.8888888888888786</v>
      </c>
      <c r="AO322" s="1126">
        <f t="shared" si="227"/>
        <v>9.7560975609756184</v>
      </c>
      <c r="AP322" s="1126">
        <f t="shared" si="228"/>
        <v>6.4935064935064846</v>
      </c>
      <c r="AQ322" s="1126">
        <f t="shared" si="229"/>
        <v>11.594202898550732</v>
      </c>
      <c r="AR322" s="1126">
        <f t="shared" si="230"/>
        <v>30.188679245283012</v>
      </c>
      <c r="AS322" s="1126" t="str">
        <f t="shared" si="231"/>
        <v>n/a</v>
      </c>
      <c r="AT322" s="1126">
        <f t="shared" si="232"/>
        <v>-100</v>
      </c>
      <c r="AU322" s="1127">
        <f t="shared" si="192"/>
        <v>0.5480262543086073</v>
      </c>
      <c r="AV322" s="1128">
        <f t="shared" si="193"/>
        <v>47.11289039796754</v>
      </c>
    </row>
    <row r="323" spans="1:48" ht="11.25" customHeight="1" x14ac:dyDescent="0.2">
      <c r="A323" s="886" t="s">
        <v>1240</v>
      </c>
      <c r="B323" s="884" t="s">
        <v>1241</v>
      </c>
      <c r="C323" s="627">
        <v>0.68</v>
      </c>
      <c r="D323" s="493">
        <v>0.6</v>
      </c>
      <c r="E323" s="632">
        <v>0.51666699999999999</v>
      </c>
      <c r="F323" s="627">
        <v>0.48</v>
      </c>
      <c r="G323" s="627">
        <v>0.45333333333333337</v>
      </c>
      <c r="H323" s="627">
        <v>0.42666666666666669</v>
      </c>
      <c r="I323" s="627">
        <v>0.4</v>
      </c>
      <c r="J323" s="956"/>
      <c r="K323" s="496">
        <v>0.37333333333333335</v>
      </c>
      <c r="L323" s="631">
        <v>0.37333333333333335</v>
      </c>
      <c r="M323" s="956"/>
      <c r="N323" s="628">
        <v>0.37333333333333335</v>
      </c>
      <c r="O323" s="628">
        <v>0.37333333333333335</v>
      </c>
      <c r="P323" s="629">
        <v>0.37333333333333335</v>
      </c>
      <c r="Q323" s="629">
        <v>0.37333333333333335</v>
      </c>
      <c r="R323" s="629">
        <v>0.37333333333333335</v>
      </c>
      <c r="S323" s="629">
        <v>0.37333333333333335</v>
      </c>
      <c r="T323" s="629">
        <v>0.37333333333333335</v>
      </c>
      <c r="U323" s="629">
        <v>0.37333333333333335</v>
      </c>
      <c r="V323" s="629">
        <v>0.37333333333333335</v>
      </c>
      <c r="W323" s="633">
        <v>0.37333333333333335</v>
      </c>
      <c r="X323" s="633">
        <v>0.3666666666666667</v>
      </c>
      <c r="Y323" s="633">
        <v>0.34</v>
      </c>
      <c r="Z323" s="630">
        <f t="shared" si="191"/>
        <v>8.7433336666666648</v>
      </c>
      <c r="AA323" s="1125">
        <f t="shared" si="194"/>
        <v>13.333333333333353</v>
      </c>
      <c r="AB323" s="1125">
        <f t="shared" si="214"/>
        <v>16.128957336156557</v>
      </c>
      <c r="AC323" s="1126">
        <f t="shared" si="215"/>
        <v>7.6389583333333455</v>
      </c>
      <c r="AD323" s="1126">
        <f t="shared" si="216"/>
        <v>5.8823529411764497</v>
      </c>
      <c r="AE323" s="1126">
        <f t="shared" si="217"/>
        <v>6.25</v>
      </c>
      <c r="AF323" s="1126">
        <f t="shared" si="218"/>
        <v>6.6666666666666652</v>
      </c>
      <c r="AG323" s="1126">
        <f t="shared" si="219"/>
        <v>7.1428571428571397</v>
      </c>
      <c r="AH323" s="1126">
        <f t="shared" si="220"/>
        <v>0</v>
      </c>
      <c r="AI323" s="1126">
        <f t="shared" si="221"/>
        <v>0</v>
      </c>
      <c r="AJ323" s="1126">
        <f t="shared" si="222"/>
        <v>0</v>
      </c>
      <c r="AK323" s="1126">
        <f t="shared" si="223"/>
        <v>0</v>
      </c>
      <c r="AL323" s="1126">
        <f t="shared" si="224"/>
        <v>0</v>
      </c>
      <c r="AM323" s="1126">
        <f t="shared" si="225"/>
        <v>0</v>
      </c>
      <c r="AN323" s="1126">
        <f t="shared" si="226"/>
        <v>0</v>
      </c>
      <c r="AO323" s="1126">
        <f t="shared" si="227"/>
        <v>0</v>
      </c>
      <c r="AP323" s="1126">
        <f t="shared" si="228"/>
        <v>0</v>
      </c>
      <c r="AQ323" s="1126">
        <f t="shared" si="229"/>
        <v>0</v>
      </c>
      <c r="AR323" s="1126">
        <f t="shared" si="230"/>
        <v>0</v>
      </c>
      <c r="AS323" s="1126">
        <f t="shared" si="231"/>
        <v>1.8181818181818077</v>
      </c>
      <c r="AT323" s="1126">
        <f t="shared" si="232"/>
        <v>7.8431372549019551</v>
      </c>
      <c r="AU323" s="1127">
        <f t="shared" si="192"/>
        <v>3.6352222413303634</v>
      </c>
      <c r="AV323" s="1128">
        <f t="shared" si="193"/>
        <v>4.9520220640076626</v>
      </c>
    </row>
    <row r="324" spans="1:48" ht="11.25" customHeight="1" x14ac:dyDescent="0.2">
      <c r="A324" s="535" t="s">
        <v>1249</v>
      </c>
      <c r="B324" s="869" t="s">
        <v>1250</v>
      </c>
      <c r="C324" s="627">
        <v>0.81599999999999995</v>
      </c>
      <c r="D324" s="493">
        <v>0.80100000000000005</v>
      </c>
      <c r="E324" s="632">
        <v>0.77100000000000013</v>
      </c>
      <c r="F324" s="496">
        <v>0.75</v>
      </c>
      <c r="G324" s="627">
        <v>0.74750000000000005</v>
      </c>
      <c r="H324" s="627">
        <v>0.72</v>
      </c>
      <c r="I324" s="627">
        <v>0.63</v>
      </c>
      <c r="J324" s="956"/>
      <c r="K324" s="627">
        <v>0.6</v>
      </c>
      <c r="L324" s="492">
        <v>0.55500000000000005</v>
      </c>
      <c r="M324" s="956"/>
      <c r="N324" s="628">
        <v>0.48</v>
      </c>
      <c r="O324" s="628">
        <v>0.6</v>
      </c>
      <c r="P324" s="633">
        <v>0.96</v>
      </c>
      <c r="Q324" s="633">
        <v>0.91500000000000004</v>
      </c>
      <c r="R324" s="633">
        <v>0.84</v>
      </c>
      <c r="S324" s="633">
        <v>0.18</v>
      </c>
      <c r="T324" s="629">
        <v>0</v>
      </c>
      <c r="U324" s="629">
        <v>0</v>
      </c>
      <c r="V324" s="629">
        <v>0</v>
      </c>
      <c r="W324" s="629">
        <v>0</v>
      </c>
      <c r="X324" s="629">
        <v>0</v>
      </c>
      <c r="Y324" s="629">
        <v>0</v>
      </c>
      <c r="Z324" s="630">
        <f t="shared" si="191"/>
        <v>10.365499999999997</v>
      </c>
      <c r="AA324" s="1125">
        <f t="shared" si="194"/>
        <v>1.8726591760299449</v>
      </c>
      <c r="AB324" s="1125">
        <f t="shared" si="214"/>
        <v>3.8910505836575737</v>
      </c>
      <c r="AC324" s="1126">
        <f t="shared" si="215"/>
        <v>2.8000000000000247</v>
      </c>
      <c r="AD324" s="1126">
        <f t="shared" si="216"/>
        <v>0.33444816053511683</v>
      </c>
      <c r="AE324" s="1126">
        <f t="shared" si="217"/>
        <v>3.8194444444444642</v>
      </c>
      <c r="AF324" s="1126">
        <f t="shared" si="218"/>
        <v>14.285714285714279</v>
      </c>
      <c r="AG324" s="1126">
        <f t="shared" si="219"/>
        <v>5.0000000000000044</v>
      </c>
      <c r="AH324" s="1126">
        <f t="shared" si="220"/>
        <v>8.108108108108091</v>
      </c>
      <c r="AI324" s="1126">
        <f t="shared" si="221"/>
        <v>15.625000000000021</v>
      </c>
      <c r="AJ324" s="1126">
        <f t="shared" si="222"/>
        <v>-19.999999999999996</v>
      </c>
      <c r="AK324" s="1126">
        <f t="shared" si="223"/>
        <v>-37.5</v>
      </c>
      <c r="AL324" s="1126">
        <f t="shared" si="224"/>
        <v>4.9180327868852292</v>
      </c>
      <c r="AM324" s="1126">
        <f t="shared" si="225"/>
        <v>8.9285714285714413</v>
      </c>
      <c r="AN324" s="1126">
        <f t="shared" si="226"/>
        <v>366.66666666666669</v>
      </c>
      <c r="AO324" s="1126" t="str">
        <f t="shared" si="227"/>
        <v>n/a</v>
      </c>
      <c r="AP324" s="1126" t="str">
        <f t="shared" si="228"/>
        <v>n/a</v>
      </c>
      <c r="AQ324" s="1126" t="str">
        <f t="shared" si="229"/>
        <v>n/a</v>
      </c>
      <c r="AR324" s="1126" t="str">
        <f t="shared" si="230"/>
        <v>n/a</v>
      </c>
      <c r="AS324" s="1126" t="str">
        <f t="shared" si="231"/>
        <v>n/a</v>
      </c>
      <c r="AT324" s="1126" t="str">
        <f t="shared" si="232"/>
        <v>n/a</v>
      </c>
      <c r="AU324" s="1127">
        <f t="shared" si="192"/>
        <v>27.05354968861521</v>
      </c>
      <c r="AV324" s="1128">
        <f t="shared" si="193"/>
        <v>98.71802422180815</v>
      </c>
    </row>
    <row r="325" spans="1:48" ht="11.25" customHeight="1" x14ac:dyDescent="0.2">
      <c r="A325" s="634" t="s">
        <v>1232</v>
      </c>
      <c r="B325" s="501" t="s">
        <v>1233</v>
      </c>
      <c r="C325" s="627">
        <v>1.84</v>
      </c>
      <c r="D325" s="493">
        <v>1.76</v>
      </c>
      <c r="E325" s="514">
        <v>1.68</v>
      </c>
      <c r="F325" s="507">
        <v>1.6</v>
      </c>
      <c r="G325" s="507">
        <v>1.52</v>
      </c>
      <c r="H325" s="507">
        <v>1.32</v>
      </c>
      <c r="I325" s="507">
        <v>1.24</v>
      </c>
      <c r="J325" s="1053"/>
      <c r="K325" s="507">
        <v>1.2</v>
      </c>
      <c r="L325" s="503">
        <v>1.1599999999999999</v>
      </c>
      <c r="M325" s="1053"/>
      <c r="N325" s="530">
        <v>1.1200000000000001</v>
      </c>
      <c r="O325" s="521">
        <v>1.1200000000000001</v>
      </c>
      <c r="P325" s="509">
        <v>1.08</v>
      </c>
      <c r="Q325" s="509">
        <v>0.96</v>
      </c>
      <c r="R325" s="509">
        <v>0.84</v>
      </c>
      <c r="S325" s="510">
        <v>0.8</v>
      </c>
      <c r="T325" s="510">
        <v>0.8</v>
      </c>
      <c r="U325" s="510">
        <v>1.28</v>
      </c>
      <c r="V325" s="509">
        <v>1.28</v>
      </c>
      <c r="W325" s="509">
        <v>1.24</v>
      </c>
      <c r="X325" s="509">
        <v>1.2</v>
      </c>
      <c r="Y325" s="509">
        <v>1.1000000000000001</v>
      </c>
      <c r="Z325" s="630">
        <f t="shared" si="191"/>
        <v>26.140000000000004</v>
      </c>
      <c r="AA325" s="1125">
        <f t="shared" si="194"/>
        <v>4.5454545454545414</v>
      </c>
      <c r="AB325" s="1125">
        <f t="shared" si="214"/>
        <v>4.7619047619047672</v>
      </c>
      <c r="AC325" s="1126">
        <f t="shared" si="215"/>
        <v>4.9999999999999822</v>
      </c>
      <c r="AD325" s="1126">
        <f t="shared" si="216"/>
        <v>5.2631578947368363</v>
      </c>
      <c r="AE325" s="1126">
        <f t="shared" si="217"/>
        <v>15.151515151515138</v>
      </c>
      <c r="AF325" s="1126">
        <f t="shared" si="218"/>
        <v>6.4516129032258229</v>
      </c>
      <c r="AG325" s="1126">
        <f t="shared" si="219"/>
        <v>3.3333333333333437</v>
      </c>
      <c r="AH325" s="1126">
        <f t="shared" si="220"/>
        <v>3.4482758620689724</v>
      </c>
      <c r="AI325" s="1126">
        <f t="shared" si="221"/>
        <v>3.5714285714285587</v>
      </c>
      <c r="AJ325" s="1126">
        <f t="shared" si="222"/>
        <v>0</v>
      </c>
      <c r="AK325" s="1126">
        <f t="shared" si="223"/>
        <v>3.7037037037036979</v>
      </c>
      <c r="AL325" s="1126">
        <f t="shared" si="224"/>
        <v>12.500000000000021</v>
      </c>
      <c r="AM325" s="1126">
        <f t="shared" si="225"/>
        <v>14.285714285714279</v>
      </c>
      <c r="AN325" s="1126">
        <f t="shared" si="226"/>
        <v>4.9999999999999822</v>
      </c>
      <c r="AO325" s="1126">
        <f t="shared" si="227"/>
        <v>0</v>
      </c>
      <c r="AP325" s="1126">
        <f t="shared" si="228"/>
        <v>-37.5</v>
      </c>
      <c r="AQ325" s="1126">
        <f t="shared" si="229"/>
        <v>0</v>
      </c>
      <c r="AR325" s="1126">
        <f t="shared" si="230"/>
        <v>3.2258064516129004</v>
      </c>
      <c r="AS325" s="1126">
        <f t="shared" si="231"/>
        <v>3.3333333333333437</v>
      </c>
      <c r="AT325" s="1126">
        <f t="shared" si="232"/>
        <v>9.0909090909090828</v>
      </c>
      <c r="AU325" s="1127">
        <f t="shared" si="192"/>
        <v>3.258307494447064</v>
      </c>
      <c r="AV325" s="1128">
        <f t="shared" si="193"/>
        <v>10.513438845260801</v>
      </c>
    </row>
    <row r="326" spans="1:48" ht="11.25" customHeight="1" x14ac:dyDescent="0.2">
      <c r="A326" s="886" t="s">
        <v>1247</v>
      </c>
      <c r="B326" s="884" t="s">
        <v>1248</v>
      </c>
      <c r="C326" s="627">
        <v>1.1100000000000001</v>
      </c>
      <c r="D326" s="493">
        <v>1.01</v>
      </c>
      <c r="E326" s="493">
        <v>0.83000000000000007</v>
      </c>
      <c r="F326" s="627">
        <v>0.79</v>
      </c>
      <c r="G326" s="627">
        <v>0.75</v>
      </c>
      <c r="H326" s="627">
        <v>0.68</v>
      </c>
      <c r="I326" s="627">
        <v>0.6</v>
      </c>
      <c r="J326" s="956"/>
      <c r="K326" s="627">
        <v>0.53</v>
      </c>
      <c r="L326" s="631">
        <v>0.52</v>
      </c>
      <c r="M326" s="956"/>
      <c r="N326" s="628">
        <v>0.52</v>
      </c>
      <c r="O326" s="628">
        <v>0.52</v>
      </c>
      <c r="P326" s="633">
        <v>0.52</v>
      </c>
      <c r="Q326" s="633">
        <v>0.49</v>
      </c>
      <c r="R326" s="633">
        <v>0.43340000000000001</v>
      </c>
      <c r="S326" s="633">
        <v>0.38670000000000004</v>
      </c>
      <c r="T326" s="633">
        <v>0.35630000000000001</v>
      </c>
      <c r="U326" s="633">
        <v>0.30599999999999999</v>
      </c>
      <c r="V326" s="633">
        <v>0.24829999999999999</v>
      </c>
      <c r="W326" s="633">
        <v>0.23280000000000001</v>
      </c>
      <c r="X326" s="633">
        <v>0.22220000000000001</v>
      </c>
      <c r="Y326" s="633">
        <v>0.1956</v>
      </c>
      <c r="Z326" s="630">
        <f t="shared" si="191"/>
        <v>11.251299999999999</v>
      </c>
      <c r="AA326" s="1125">
        <f t="shared" si="194"/>
        <v>9.9009900990099098</v>
      </c>
      <c r="AB326" s="1125">
        <f t="shared" si="214"/>
        <v>21.686746987951789</v>
      </c>
      <c r="AC326" s="1126">
        <f t="shared" si="215"/>
        <v>5.0632911392405111</v>
      </c>
      <c r="AD326" s="1126">
        <f t="shared" si="216"/>
        <v>5.3333333333333455</v>
      </c>
      <c r="AE326" s="1126">
        <f t="shared" si="217"/>
        <v>10.294117647058808</v>
      </c>
      <c r="AF326" s="1126">
        <f t="shared" si="218"/>
        <v>13.333333333333353</v>
      </c>
      <c r="AG326" s="1126">
        <f t="shared" si="219"/>
        <v>13.207547169811317</v>
      </c>
      <c r="AH326" s="1126">
        <f t="shared" si="220"/>
        <v>1.9230769230769162</v>
      </c>
      <c r="AI326" s="1126">
        <f t="shared" si="221"/>
        <v>0</v>
      </c>
      <c r="AJ326" s="1126">
        <f t="shared" si="222"/>
        <v>0</v>
      </c>
      <c r="AK326" s="1126">
        <f t="shared" si="223"/>
        <v>0</v>
      </c>
      <c r="AL326" s="1126">
        <f t="shared" si="224"/>
        <v>6.1224489795918435</v>
      </c>
      <c r="AM326" s="1126">
        <f t="shared" si="225"/>
        <v>13.059529303184124</v>
      </c>
      <c r="AN326" s="1126">
        <f t="shared" si="226"/>
        <v>12.076545125420202</v>
      </c>
      <c r="AO326" s="1126">
        <f t="shared" si="227"/>
        <v>8.5321358405837877</v>
      </c>
      <c r="AP326" s="1126">
        <f t="shared" si="228"/>
        <v>16.437908496732035</v>
      </c>
      <c r="AQ326" s="1126">
        <f t="shared" si="229"/>
        <v>23.238018525976646</v>
      </c>
      <c r="AR326" s="1126">
        <f t="shared" si="230"/>
        <v>6.658075601374569</v>
      </c>
      <c r="AS326" s="1126">
        <f t="shared" si="231"/>
        <v>4.7704770477047687</v>
      </c>
      <c r="AT326" s="1126">
        <f t="shared" si="232"/>
        <v>13.599182004089982</v>
      </c>
      <c r="AU326" s="1127">
        <f t="shared" si="192"/>
        <v>9.2618378778736954</v>
      </c>
      <c r="AV326" s="1128">
        <f t="shared" si="193"/>
        <v>6.7183518975354284</v>
      </c>
    </row>
    <row r="327" spans="1:48" ht="11.25" customHeight="1" x14ac:dyDescent="0.2">
      <c r="A327" s="886" t="s">
        <v>3838</v>
      </c>
      <c r="B327" s="884" t="s">
        <v>3839</v>
      </c>
      <c r="C327" s="627">
        <v>1</v>
      </c>
      <c r="D327" s="493">
        <v>0.98</v>
      </c>
      <c r="E327" s="493">
        <v>0.88</v>
      </c>
      <c r="F327" s="627">
        <v>0.82</v>
      </c>
      <c r="G327" s="627">
        <v>0.65</v>
      </c>
      <c r="H327" s="627">
        <v>0.3</v>
      </c>
      <c r="I327" s="533">
        <v>0</v>
      </c>
      <c r="J327" s="956"/>
      <c r="K327" s="533">
        <v>0</v>
      </c>
      <c r="L327" s="536">
        <v>0</v>
      </c>
      <c r="M327" s="956"/>
      <c r="N327" s="628">
        <v>0</v>
      </c>
      <c r="O327" s="628">
        <v>0.04</v>
      </c>
      <c r="P327" s="629">
        <v>0.32</v>
      </c>
      <c r="Q327" s="629">
        <v>0.32</v>
      </c>
      <c r="R327" s="633">
        <v>0.32</v>
      </c>
      <c r="S327" s="633">
        <v>0.28000000000000003</v>
      </c>
      <c r="T327" s="633">
        <v>0.12</v>
      </c>
      <c r="U327" s="629">
        <v>0</v>
      </c>
      <c r="V327" s="629">
        <v>0</v>
      </c>
      <c r="W327" s="629">
        <v>0.27</v>
      </c>
      <c r="X327" s="633">
        <v>0.36</v>
      </c>
      <c r="Y327" s="633">
        <v>0.3</v>
      </c>
      <c r="Z327" s="630">
        <f t="shared" ref="Z327:Z389" si="233">SUM(C327:Y327)</f>
        <v>6.9600000000000009</v>
      </c>
      <c r="AA327" s="1125">
        <f t="shared" si="194"/>
        <v>2.0408163265306145</v>
      </c>
      <c r="AB327" s="1125">
        <f t="shared" si="214"/>
        <v>11.363636363636353</v>
      </c>
      <c r="AC327" s="1126">
        <f t="shared" si="215"/>
        <v>7.3170731707317138</v>
      </c>
      <c r="AD327" s="1126">
        <f t="shared" si="216"/>
        <v>26.15384615384615</v>
      </c>
      <c r="AE327" s="1126">
        <f t="shared" si="217"/>
        <v>116.6666666666667</v>
      </c>
      <c r="AF327" s="1126" t="str">
        <f t="shared" si="218"/>
        <v>n/a</v>
      </c>
      <c r="AG327" s="1126" t="str">
        <f t="shared" si="219"/>
        <v>n/a</v>
      </c>
      <c r="AH327" s="1126" t="str">
        <f t="shared" si="220"/>
        <v>n/a</v>
      </c>
      <c r="AI327" s="1126" t="str">
        <f t="shared" si="221"/>
        <v>n/a</v>
      </c>
      <c r="AJ327" s="1126">
        <f t="shared" si="222"/>
        <v>-100</v>
      </c>
      <c r="AK327" s="1126">
        <f t="shared" si="223"/>
        <v>-87.5</v>
      </c>
      <c r="AL327" s="1126">
        <f t="shared" si="224"/>
        <v>0</v>
      </c>
      <c r="AM327" s="1126">
        <f t="shared" si="225"/>
        <v>0</v>
      </c>
      <c r="AN327" s="1126">
        <f t="shared" si="226"/>
        <v>14.285714285714279</v>
      </c>
      <c r="AO327" s="1126">
        <f t="shared" si="227"/>
        <v>133.33333333333334</v>
      </c>
      <c r="AP327" s="1126" t="str">
        <f t="shared" si="228"/>
        <v>n/a</v>
      </c>
      <c r="AQ327" s="1126" t="str">
        <f t="shared" si="229"/>
        <v>n/a</v>
      </c>
      <c r="AR327" s="1126">
        <f t="shared" si="230"/>
        <v>-100</v>
      </c>
      <c r="AS327" s="1126">
        <f t="shared" si="231"/>
        <v>-24.999999999999989</v>
      </c>
      <c r="AT327" s="1126">
        <f t="shared" si="232"/>
        <v>19.999999999999996</v>
      </c>
      <c r="AU327" s="1127">
        <f t="shared" ref="AU327:AU389" si="234">AVERAGE(AA327:AT327)</f>
        <v>1.3329347357470824</v>
      </c>
      <c r="AV327" s="1128">
        <f t="shared" ref="AV327:AV389" si="235">STDEV(AA327:AT327)</f>
        <v>68.567881527114764</v>
      </c>
    </row>
    <row r="328" spans="1:48" ht="11.25" customHeight="1" x14ac:dyDescent="0.2">
      <c r="A328" s="856" t="s">
        <v>4554</v>
      </c>
      <c r="B328" s="884" t="s">
        <v>4534</v>
      </c>
      <c r="C328" s="493">
        <v>0.42</v>
      </c>
      <c r="D328" s="493">
        <v>0.39500000000000002</v>
      </c>
      <c r="E328" s="493">
        <v>0.38500000000000001</v>
      </c>
      <c r="F328" s="493">
        <v>0.375</v>
      </c>
      <c r="G328" s="493">
        <v>0.36499999999999999</v>
      </c>
      <c r="H328" s="516">
        <v>0.35499999999999998</v>
      </c>
      <c r="I328" s="516">
        <v>0.35</v>
      </c>
      <c r="J328" s="516"/>
      <c r="K328" s="516">
        <v>0.35</v>
      </c>
      <c r="L328" s="632">
        <v>0.35</v>
      </c>
      <c r="M328" s="493"/>
      <c r="N328" s="505">
        <v>0.34749999999999998</v>
      </c>
      <c r="O328" s="505">
        <v>0.34</v>
      </c>
      <c r="P328" s="633">
        <v>0.32500000000000001</v>
      </c>
      <c r="Q328" s="633">
        <v>0.32</v>
      </c>
      <c r="R328" s="633">
        <v>0.23</v>
      </c>
      <c r="S328" s="633">
        <v>0.22</v>
      </c>
      <c r="T328" s="633">
        <v>0.20499999999999999</v>
      </c>
      <c r="U328" s="633">
        <v>0.17499999999999999</v>
      </c>
      <c r="V328" s="633">
        <v>0.15</v>
      </c>
      <c r="W328" s="633">
        <v>9.2499999999999999E-2</v>
      </c>
      <c r="X328" s="633">
        <v>0.03</v>
      </c>
      <c r="Y328" s="633">
        <v>0</v>
      </c>
      <c r="Z328" s="630">
        <f t="shared" si="233"/>
        <v>5.780000000000002</v>
      </c>
      <c r="AA328" s="1125">
        <f t="shared" si="194"/>
        <v>6.3291139240506222</v>
      </c>
      <c r="AB328" s="1125">
        <f t="shared" si="214"/>
        <v>2.5974025974025983</v>
      </c>
      <c r="AC328" s="1126">
        <f t="shared" si="215"/>
        <v>2.6666666666666616</v>
      </c>
      <c r="AD328" s="1126">
        <f t="shared" si="216"/>
        <v>2.7397260273972712</v>
      </c>
      <c r="AE328" s="1126">
        <f t="shared" si="217"/>
        <v>2.8169014084507005</v>
      </c>
      <c r="AF328" s="1126">
        <f t="shared" si="218"/>
        <v>1.4285714285714235</v>
      </c>
      <c r="AG328" s="1126">
        <f t="shared" si="219"/>
        <v>0</v>
      </c>
      <c r="AH328" s="1126">
        <f t="shared" si="220"/>
        <v>0</v>
      </c>
      <c r="AI328" s="1126">
        <f t="shared" si="221"/>
        <v>0.7194244604316502</v>
      </c>
      <c r="AJ328" s="1126">
        <f t="shared" si="222"/>
        <v>2.2058823529411686</v>
      </c>
      <c r="AK328" s="1126">
        <f t="shared" si="223"/>
        <v>4.6153846153846212</v>
      </c>
      <c r="AL328" s="1126">
        <f t="shared" si="224"/>
        <v>1.5625</v>
      </c>
      <c r="AM328" s="1126">
        <f t="shared" si="225"/>
        <v>39.130434782608688</v>
      </c>
      <c r="AN328" s="1126">
        <f t="shared" si="226"/>
        <v>4.5454545454545414</v>
      </c>
      <c r="AO328" s="1126">
        <f t="shared" si="227"/>
        <v>7.3170731707317138</v>
      </c>
      <c r="AP328" s="1126">
        <f t="shared" si="228"/>
        <v>17.142857142857149</v>
      </c>
      <c r="AQ328" s="1126">
        <f t="shared" si="229"/>
        <v>16.666666666666675</v>
      </c>
      <c r="AR328" s="1126">
        <f t="shared" si="230"/>
        <v>62.162162162162147</v>
      </c>
      <c r="AS328" s="1126">
        <f t="shared" si="231"/>
        <v>208.33333333333334</v>
      </c>
      <c r="AT328" s="1126" t="str">
        <f t="shared" si="232"/>
        <v>n/a</v>
      </c>
      <c r="AU328" s="1127">
        <f t="shared" si="234"/>
        <v>20.15681869921637</v>
      </c>
      <c r="AV328" s="1128">
        <f t="shared" si="235"/>
        <v>48.203753603186357</v>
      </c>
    </row>
    <row r="329" spans="1:48" ht="11.25" customHeight="1" x14ac:dyDescent="0.2">
      <c r="A329" s="634" t="s">
        <v>241</v>
      </c>
      <c r="B329" s="501" t="s">
        <v>242</v>
      </c>
      <c r="C329" s="627">
        <v>3.99</v>
      </c>
      <c r="D329" s="493">
        <v>3.63</v>
      </c>
      <c r="E329" s="632">
        <v>3.2800000000000002</v>
      </c>
      <c r="F329" s="627">
        <v>2.97</v>
      </c>
      <c r="G329" s="627">
        <v>2.69</v>
      </c>
      <c r="H329" s="627">
        <v>2.42</v>
      </c>
      <c r="I329" s="627">
        <v>2.19</v>
      </c>
      <c r="J329" s="956" t="s">
        <v>90</v>
      </c>
      <c r="K329" s="627">
        <v>2</v>
      </c>
      <c r="L329" s="492">
        <v>1.83</v>
      </c>
      <c r="M329" s="956"/>
      <c r="N329" s="505">
        <v>1.64</v>
      </c>
      <c r="O329" s="505">
        <v>1.49</v>
      </c>
      <c r="P329" s="633">
        <v>1.34</v>
      </c>
      <c r="Q329" s="633">
        <v>1.1000000000000001</v>
      </c>
      <c r="R329" s="633">
        <v>0.89</v>
      </c>
      <c r="S329" s="633">
        <v>0.78</v>
      </c>
      <c r="T329" s="633">
        <v>0.7</v>
      </c>
      <c r="U329" s="633">
        <v>0.63</v>
      </c>
      <c r="V329" s="633">
        <v>0.59</v>
      </c>
      <c r="W329" s="633">
        <v>0.55000000000000004</v>
      </c>
      <c r="X329" s="633">
        <v>0.51</v>
      </c>
      <c r="Y329" s="633">
        <v>0.47</v>
      </c>
      <c r="Z329" s="630">
        <f t="shared" si="233"/>
        <v>35.690000000000012</v>
      </c>
      <c r="AA329" s="1125">
        <f t="shared" si="194"/>
        <v>9.9173553719008378</v>
      </c>
      <c r="AB329" s="1125">
        <f t="shared" si="214"/>
        <v>10.670731707317071</v>
      </c>
      <c r="AC329" s="1126">
        <f t="shared" si="215"/>
        <v>10.437710437710447</v>
      </c>
      <c r="AD329" s="1126">
        <f t="shared" si="216"/>
        <v>10.408921933085512</v>
      </c>
      <c r="AE329" s="1126">
        <f t="shared" si="217"/>
        <v>11.157024793388427</v>
      </c>
      <c r="AF329" s="1126">
        <f t="shared" si="218"/>
        <v>10.502283105022837</v>
      </c>
      <c r="AG329" s="1126">
        <f t="shared" si="219"/>
        <v>9.4999999999999964</v>
      </c>
      <c r="AH329" s="1126">
        <f t="shared" si="220"/>
        <v>9.2896174863387859</v>
      </c>
      <c r="AI329" s="1126">
        <f t="shared" si="221"/>
        <v>11.585365853658548</v>
      </c>
      <c r="AJ329" s="1126">
        <f t="shared" si="222"/>
        <v>10.067114093959727</v>
      </c>
      <c r="AK329" s="1126">
        <f t="shared" si="223"/>
        <v>11.194029850746269</v>
      </c>
      <c r="AL329" s="1126">
        <f t="shared" si="224"/>
        <v>21.818181818181827</v>
      </c>
      <c r="AM329" s="1126">
        <f t="shared" si="225"/>
        <v>23.59550561797754</v>
      </c>
      <c r="AN329" s="1126">
        <f t="shared" si="226"/>
        <v>14.102564102564097</v>
      </c>
      <c r="AO329" s="1126">
        <f t="shared" si="227"/>
        <v>11.428571428571432</v>
      </c>
      <c r="AP329" s="1126">
        <f t="shared" si="228"/>
        <v>11.111111111111093</v>
      </c>
      <c r="AQ329" s="1126">
        <f t="shared" si="229"/>
        <v>6.7796610169491567</v>
      </c>
      <c r="AR329" s="1126">
        <f t="shared" si="230"/>
        <v>7.2727272727272529</v>
      </c>
      <c r="AS329" s="1126">
        <f t="shared" si="231"/>
        <v>7.8431372549019773</v>
      </c>
      <c r="AT329" s="1126">
        <f t="shared" si="232"/>
        <v>8.5106382978723527</v>
      </c>
      <c r="AU329" s="1127">
        <f t="shared" si="234"/>
        <v>11.35961262769926</v>
      </c>
      <c r="AV329" s="1128">
        <f t="shared" si="235"/>
        <v>4.2266466058328707</v>
      </c>
    </row>
    <row r="330" spans="1:48" ht="11.25" customHeight="1" x14ac:dyDescent="0.2">
      <c r="A330" s="886" t="s">
        <v>1238</v>
      </c>
      <c r="B330" s="884" t="s">
        <v>1239</v>
      </c>
      <c r="C330" s="627">
        <v>1.92</v>
      </c>
      <c r="D330" s="516">
        <v>1.88</v>
      </c>
      <c r="E330" s="632">
        <v>1.8766669999999999</v>
      </c>
      <c r="F330" s="496">
        <v>1.7333333333333334</v>
      </c>
      <c r="G330" s="627">
        <v>1.6733333333333331</v>
      </c>
      <c r="H330" s="627">
        <v>1.5533333333333335</v>
      </c>
      <c r="I330" s="627">
        <v>1.3666666666666665</v>
      </c>
      <c r="J330" s="956"/>
      <c r="K330" s="627">
        <v>0.26666666666666666</v>
      </c>
      <c r="L330" s="631">
        <v>0</v>
      </c>
      <c r="M330" s="956"/>
      <c r="N330" s="628">
        <v>0</v>
      </c>
      <c r="O330" s="628">
        <v>0</v>
      </c>
      <c r="P330" s="629">
        <v>0</v>
      </c>
      <c r="Q330" s="629">
        <v>0</v>
      </c>
      <c r="R330" s="629">
        <v>0</v>
      </c>
      <c r="S330" s="629">
        <v>0</v>
      </c>
      <c r="T330" s="629">
        <v>0</v>
      </c>
      <c r="U330" s="629">
        <v>0</v>
      </c>
      <c r="V330" s="629">
        <v>0</v>
      </c>
      <c r="W330" s="629">
        <v>0</v>
      </c>
      <c r="X330" s="629">
        <v>0</v>
      </c>
      <c r="Y330" s="629">
        <v>0</v>
      </c>
      <c r="Z330" s="630">
        <f t="shared" si="233"/>
        <v>12.270000333333334</v>
      </c>
      <c r="AA330" s="1125">
        <f t="shared" si="194"/>
        <v>2.1276595744680771</v>
      </c>
      <c r="AB330" s="1125">
        <f t="shared" si="214"/>
        <v>0.17760209989305942</v>
      </c>
      <c r="AC330" s="1126">
        <f t="shared" si="215"/>
        <v>8.2692499999999836</v>
      </c>
      <c r="AD330" s="1126">
        <f t="shared" si="216"/>
        <v>3.5856573705179473</v>
      </c>
      <c r="AE330" s="1126">
        <f t="shared" si="217"/>
        <v>7.7253218884119956</v>
      </c>
      <c r="AF330" s="1126">
        <f t="shared" si="218"/>
        <v>13.658536585365887</v>
      </c>
      <c r="AG330" s="1126">
        <f t="shared" si="219"/>
        <v>412.49999999999989</v>
      </c>
      <c r="AH330" s="1126" t="str">
        <f t="shared" si="220"/>
        <v>n/a</v>
      </c>
      <c r="AI330" s="1126" t="str">
        <f t="shared" si="221"/>
        <v>n/a</v>
      </c>
      <c r="AJ330" s="1126" t="str">
        <f t="shared" si="222"/>
        <v>n/a</v>
      </c>
      <c r="AK330" s="1126" t="str">
        <f t="shared" si="223"/>
        <v>n/a</v>
      </c>
      <c r="AL330" s="1126" t="str">
        <f t="shared" si="224"/>
        <v>n/a</v>
      </c>
      <c r="AM330" s="1126" t="str">
        <f t="shared" si="225"/>
        <v>n/a</v>
      </c>
      <c r="AN330" s="1126" t="str">
        <f t="shared" si="226"/>
        <v>n/a</v>
      </c>
      <c r="AO330" s="1126" t="str">
        <f t="shared" si="227"/>
        <v>n/a</v>
      </c>
      <c r="AP330" s="1126" t="str">
        <f t="shared" si="228"/>
        <v>n/a</v>
      </c>
      <c r="AQ330" s="1126" t="str">
        <f t="shared" si="229"/>
        <v>n/a</v>
      </c>
      <c r="AR330" s="1126" t="str">
        <f t="shared" si="230"/>
        <v>n/a</v>
      </c>
      <c r="AS330" s="1126" t="str">
        <f t="shared" si="231"/>
        <v>n/a</v>
      </c>
      <c r="AT330" s="1126" t="str">
        <f t="shared" si="232"/>
        <v>n/a</v>
      </c>
      <c r="AU330" s="1127">
        <f t="shared" si="234"/>
        <v>64.006289645522401</v>
      </c>
      <c r="AV330" s="1128">
        <f t="shared" si="235"/>
        <v>153.73713839578019</v>
      </c>
    </row>
    <row r="331" spans="1:48" ht="11.25" customHeight="1" x14ac:dyDescent="0.2">
      <c r="A331" s="481" t="s">
        <v>3962</v>
      </c>
      <c r="B331" s="884" t="s">
        <v>3963</v>
      </c>
      <c r="C331" s="627">
        <v>0.52</v>
      </c>
      <c r="D331" s="493">
        <v>0.48</v>
      </c>
      <c r="E331" s="632">
        <v>0.4</v>
      </c>
      <c r="F331" s="627">
        <v>0.32</v>
      </c>
      <c r="G331" s="533">
        <v>0.2</v>
      </c>
      <c r="H331" s="627">
        <v>0.15</v>
      </c>
      <c r="I331" s="533">
        <v>0</v>
      </c>
      <c r="J331" s="956"/>
      <c r="K331" s="496">
        <v>0</v>
      </c>
      <c r="L331" s="631">
        <v>0</v>
      </c>
      <c r="M331" s="956"/>
      <c r="N331" s="628">
        <v>0</v>
      </c>
      <c r="O331" s="628">
        <v>0</v>
      </c>
      <c r="P331" s="534">
        <v>0.54</v>
      </c>
      <c r="Q331" s="633">
        <v>0.69</v>
      </c>
      <c r="R331" s="633">
        <v>0.66500000000000004</v>
      </c>
      <c r="S331" s="633">
        <v>0.64500000000000002</v>
      </c>
      <c r="T331" s="633">
        <v>0.625</v>
      </c>
      <c r="U331" s="633">
        <v>0.60499999999999998</v>
      </c>
      <c r="V331" s="633">
        <v>0.52500000000000002</v>
      </c>
      <c r="W331" s="633">
        <v>0.5</v>
      </c>
      <c r="X331" s="633">
        <v>0.45</v>
      </c>
      <c r="Y331" s="633">
        <v>0.19</v>
      </c>
      <c r="Z331" s="630">
        <f t="shared" si="233"/>
        <v>7.5050000000000008</v>
      </c>
      <c r="AA331" s="1125">
        <f t="shared" si="194"/>
        <v>8.3333333333333481</v>
      </c>
      <c r="AB331" s="1125">
        <f t="shared" si="214"/>
        <v>19.999999999999996</v>
      </c>
      <c r="AC331" s="1126">
        <f t="shared" si="215"/>
        <v>25</v>
      </c>
      <c r="AD331" s="1126">
        <f t="shared" si="216"/>
        <v>59.999999999999986</v>
      </c>
      <c r="AE331" s="1126">
        <f t="shared" si="217"/>
        <v>33.33333333333335</v>
      </c>
      <c r="AF331" s="1126" t="str">
        <f t="shared" si="218"/>
        <v>n/a</v>
      </c>
      <c r="AG331" s="1126" t="str">
        <f t="shared" si="219"/>
        <v>n/a</v>
      </c>
      <c r="AH331" s="1126" t="str">
        <f t="shared" si="220"/>
        <v>n/a</v>
      </c>
      <c r="AI331" s="1126" t="str">
        <f t="shared" si="221"/>
        <v>n/a</v>
      </c>
      <c r="AJ331" s="1126" t="str">
        <f t="shared" si="222"/>
        <v>n/a</v>
      </c>
      <c r="AK331" s="1126">
        <f t="shared" si="223"/>
        <v>-100</v>
      </c>
      <c r="AL331" s="1126">
        <f t="shared" si="224"/>
        <v>-21.739130434782595</v>
      </c>
      <c r="AM331" s="1126">
        <f t="shared" si="225"/>
        <v>3.7593984962405846</v>
      </c>
      <c r="AN331" s="1126">
        <f t="shared" si="226"/>
        <v>3.1007751937984551</v>
      </c>
      <c r="AO331" s="1126">
        <f t="shared" si="227"/>
        <v>3.2000000000000028</v>
      </c>
      <c r="AP331" s="1126">
        <f t="shared" si="228"/>
        <v>3.3057851239669533</v>
      </c>
      <c r="AQ331" s="1126">
        <f t="shared" si="229"/>
        <v>15.238095238095228</v>
      </c>
      <c r="AR331" s="1126">
        <f t="shared" si="230"/>
        <v>5.0000000000000044</v>
      </c>
      <c r="AS331" s="1126">
        <f t="shared" si="231"/>
        <v>11.111111111111116</v>
      </c>
      <c r="AT331" s="1126">
        <f t="shared" si="232"/>
        <v>136.84210526315786</v>
      </c>
      <c r="AU331" s="1127">
        <f t="shared" si="234"/>
        <v>13.765653777216952</v>
      </c>
      <c r="AV331" s="1128">
        <f t="shared" si="235"/>
        <v>48.245711280535218</v>
      </c>
    </row>
    <row r="332" spans="1:48" ht="11.25" customHeight="1" x14ac:dyDescent="0.2">
      <c r="A332" s="886" t="s">
        <v>1255</v>
      </c>
      <c r="B332" s="884" t="s">
        <v>1256</v>
      </c>
      <c r="C332" s="627">
        <v>0.29249999999999998</v>
      </c>
      <c r="D332" s="493">
        <v>0.28199999999999997</v>
      </c>
      <c r="E332" s="632">
        <v>0.25</v>
      </c>
      <c r="F332" s="627">
        <v>0.21</v>
      </c>
      <c r="G332" s="627">
        <v>0.17</v>
      </c>
      <c r="H332" s="627">
        <v>0.13</v>
      </c>
      <c r="I332" s="627">
        <v>0.105</v>
      </c>
      <c r="J332" s="956"/>
      <c r="K332" s="627">
        <v>8.5000000000000006E-2</v>
      </c>
      <c r="L332" s="492">
        <v>0.02</v>
      </c>
      <c r="M332" s="956"/>
      <c r="N332" s="628">
        <v>0</v>
      </c>
      <c r="O332" s="628">
        <v>0</v>
      </c>
      <c r="P332" s="629">
        <v>0</v>
      </c>
      <c r="Q332" s="629">
        <v>0</v>
      </c>
      <c r="R332" s="629">
        <v>0</v>
      </c>
      <c r="S332" s="629">
        <v>0</v>
      </c>
      <c r="T332" s="629">
        <v>0</v>
      </c>
      <c r="U332" s="629">
        <v>0</v>
      </c>
      <c r="V332" s="629">
        <v>0</v>
      </c>
      <c r="W332" s="629">
        <v>0</v>
      </c>
      <c r="X332" s="629">
        <v>0</v>
      </c>
      <c r="Y332" s="629">
        <v>0</v>
      </c>
      <c r="Z332" s="630">
        <f t="shared" si="233"/>
        <v>1.5444999999999998</v>
      </c>
      <c r="AA332" s="1125">
        <f t="shared" si="194"/>
        <v>3.7234042553191626</v>
      </c>
      <c r="AB332" s="1125">
        <f t="shared" si="214"/>
        <v>12.79999999999999</v>
      </c>
      <c r="AC332" s="1126">
        <f t="shared" si="215"/>
        <v>19.047619047619047</v>
      </c>
      <c r="AD332" s="1126">
        <f t="shared" si="216"/>
        <v>23.529411764705866</v>
      </c>
      <c r="AE332" s="1126">
        <f t="shared" si="217"/>
        <v>30.76923076923077</v>
      </c>
      <c r="AF332" s="1126">
        <f t="shared" si="218"/>
        <v>23.809523809523814</v>
      </c>
      <c r="AG332" s="1126">
        <f t="shared" si="219"/>
        <v>23.529411764705866</v>
      </c>
      <c r="AH332" s="1126">
        <f t="shared" si="220"/>
        <v>325</v>
      </c>
      <c r="AI332" s="1126" t="str">
        <f t="shared" si="221"/>
        <v>n/a</v>
      </c>
      <c r="AJ332" s="1126" t="str">
        <f t="shared" si="222"/>
        <v>n/a</v>
      </c>
      <c r="AK332" s="1126" t="str">
        <f t="shared" si="223"/>
        <v>n/a</v>
      </c>
      <c r="AL332" s="1126" t="str">
        <f t="shared" si="224"/>
        <v>n/a</v>
      </c>
      <c r="AM332" s="1126" t="str">
        <f t="shared" si="225"/>
        <v>n/a</v>
      </c>
      <c r="AN332" s="1126" t="str">
        <f t="shared" si="226"/>
        <v>n/a</v>
      </c>
      <c r="AO332" s="1126" t="str">
        <f t="shared" si="227"/>
        <v>n/a</v>
      </c>
      <c r="AP332" s="1126" t="str">
        <f t="shared" si="228"/>
        <v>n/a</v>
      </c>
      <c r="AQ332" s="1126" t="str">
        <f t="shared" si="229"/>
        <v>n/a</v>
      </c>
      <c r="AR332" s="1126" t="str">
        <f t="shared" si="230"/>
        <v>n/a</v>
      </c>
      <c r="AS332" s="1126" t="str">
        <f t="shared" si="231"/>
        <v>n/a</v>
      </c>
      <c r="AT332" s="1126" t="str">
        <f t="shared" si="232"/>
        <v>n/a</v>
      </c>
      <c r="AU332" s="1127">
        <f t="shared" si="234"/>
        <v>57.776075176388062</v>
      </c>
      <c r="AV332" s="1128">
        <f t="shared" si="235"/>
        <v>108.28653923106259</v>
      </c>
    </row>
    <row r="333" spans="1:48" ht="11.25" customHeight="1" x14ac:dyDescent="0.2">
      <c r="A333" s="498" t="s">
        <v>602</v>
      </c>
      <c r="B333" s="869" t="s">
        <v>603</v>
      </c>
      <c r="C333" s="627">
        <v>0.64</v>
      </c>
      <c r="D333" s="493">
        <v>0.52800000000000002</v>
      </c>
      <c r="E333" s="632">
        <v>0.48</v>
      </c>
      <c r="F333" s="627">
        <v>0.44</v>
      </c>
      <c r="G333" s="627">
        <v>0.39999999999999997</v>
      </c>
      <c r="H333" s="627">
        <v>0.3666666666666667</v>
      </c>
      <c r="I333" s="627">
        <v>0.33333333333333331</v>
      </c>
      <c r="J333" s="956"/>
      <c r="K333" s="627">
        <v>0.3</v>
      </c>
      <c r="L333" s="492">
        <v>0.27999999999999997</v>
      </c>
      <c r="M333" s="956"/>
      <c r="N333" s="505">
        <v>0.26666666666666666</v>
      </c>
      <c r="O333" s="505">
        <v>0.25333333333333335</v>
      </c>
      <c r="P333" s="633">
        <v>0.24666666666666667</v>
      </c>
      <c r="Q333" s="633">
        <v>0.22</v>
      </c>
      <c r="R333" s="633">
        <v>0.19333333333333333</v>
      </c>
      <c r="S333" s="633">
        <v>0.17333333333333334</v>
      </c>
      <c r="T333" s="633">
        <v>0.12444333333333334</v>
      </c>
      <c r="U333" s="633">
        <v>7.3556666666666673E-2</v>
      </c>
      <c r="V333" s="633">
        <v>6.4443333333333339E-2</v>
      </c>
      <c r="W333" s="633">
        <v>5.9266666666666669E-2</v>
      </c>
      <c r="X333" s="633">
        <v>5.5306666666666671E-2</v>
      </c>
      <c r="Y333" s="629">
        <v>4.3453333333333337E-2</v>
      </c>
      <c r="Z333" s="630">
        <f t="shared" si="233"/>
        <v>5.5418033333333323</v>
      </c>
      <c r="AA333" s="1125">
        <f t="shared" ref="AA333:AA396" si="236">IF(ISERROR((C333/D333-1)*100),"n/a",(C333/D333-1)*100)</f>
        <v>21.212121212121215</v>
      </c>
      <c r="AB333" s="1125">
        <f t="shared" si="214"/>
        <v>10.000000000000009</v>
      </c>
      <c r="AC333" s="1126">
        <f t="shared" si="215"/>
        <v>9.0909090909090828</v>
      </c>
      <c r="AD333" s="1126">
        <f t="shared" si="216"/>
        <v>10.000000000000009</v>
      </c>
      <c r="AE333" s="1126">
        <f t="shared" si="217"/>
        <v>9.0909090909090828</v>
      </c>
      <c r="AF333" s="1126">
        <f t="shared" si="218"/>
        <v>10.000000000000009</v>
      </c>
      <c r="AG333" s="1126">
        <f t="shared" si="219"/>
        <v>11.111111111111116</v>
      </c>
      <c r="AH333" s="1126">
        <f t="shared" si="220"/>
        <v>7.1428571428571397</v>
      </c>
      <c r="AI333" s="1126">
        <f t="shared" si="221"/>
        <v>4.9999999999999822</v>
      </c>
      <c r="AJ333" s="1126">
        <f t="shared" si="222"/>
        <v>5.2631578947368363</v>
      </c>
      <c r="AK333" s="1126">
        <f t="shared" si="223"/>
        <v>2.7027027027027195</v>
      </c>
      <c r="AL333" s="1126">
        <f t="shared" si="224"/>
        <v>12.121212121212132</v>
      </c>
      <c r="AM333" s="1126">
        <f t="shared" si="225"/>
        <v>13.793103448275868</v>
      </c>
      <c r="AN333" s="1126">
        <f t="shared" si="226"/>
        <v>11.538461538461542</v>
      </c>
      <c r="AO333" s="1126">
        <f t="shared" si="227"/>
        <v>39.286957919267131</v>
      </c>
      <c r="AP333" s="1126">
        <f t="shared" si="228"/>
        <v>69.180223863687857</v>
      </c>
      <c r="AQ333" s="1126">
        <f t="shared" si="229"/>
        <v>14.141623131433301</v>
      </c>
      <c r="AR333" s="1126">
        <f t="shared" si="230"/>
        <v>8.7345331833520881</v>
      </c>
      <c r="AS333" s="1126">
        <f t="shared" si="231"/>
        <v>7.1600771456123313</v>
      </c>
      <c r="AT333" s="1126">
        <f t="shared" si="232"/>
        <v>27.278306228904569</v>
      </c>
      <c r="AU333" s="1127">
        <f t="shared" si="234"/>
        <v>15.1924133412777</v>
      </c>
      <c r="AV333" s="1128">
        <f t="shared" si="235"/>
        <v>15.226130237766117</v>
      </c>
    </row>
    <row r="334" spans="1:48" ht="11.25" customHeight="1" x14ac:dyDescent="0.2">
      <c r="A334" s="494" t="s">
        <v>1245</v>
      </c>
      <c r="B334" s="884" t="s">
        <v>1246</v>
      </c>
      <c r="C334" s="627">
        <v>0.53600000000000003</v>
      </c>
      <c r="D334" s="493">
        <v>0.44800000000000001</v>
      </c>
      <c r="E334" s="493">
        <v>0.35849999999999999</v>
      </c>
      <c r="F334" s="627">
        <v>0.29899999999999999</v>
      </c>
      <c r="G334" s="627">
        <v>0.26</v>
      </c>
      <c r="H334" s="627">
        <v>0.215</v>
      </c>
      <c r="I334" s="627">
        <v>0.18</v>
      </c>
      <c r="J334" s="956"/>
      <c r="K334" s="627">
        <v>0.15</v>
      </c>
      <c r="L334" s="492">
        <v>0.1125</v>
      </c>
      <c r="M334" s="956"/>
      <c r="N334" s="628">
        <v>0</v>
      </c>
      <c r="O334" s="628">
        <v>0</v>
      </c>
      <c r="P334" s="629">
        <v>0</v>
      </c>
      <c r="Q334" s="629">
        <v>0</v>
      </c>
      <c r="R334" s="629">
        <v>0</v>
      </c>
      <c r="S334" s="629">
        <v>0</v>
      </c>
      <c r="T334" s="629">
        <v>0</v>
      </c>
      <c r="U334" s="629">
        <v>0</v>
      </c>
      <c r="V334" s="629">
        <v>0</v>
      </c>
      <c r="W334" s="629">
        <v>0</v>
      </c>
      <c r="X334" s="629">
        <v>0</v>
      </c>
      <c r="Y334" s="629">
        <v>0</v>
      </c>
      <c r="Z334" s="630">
        <f t="shared" si="233"/>
        <v>2.5589999999999997</v>
      </c>
      <c r="AA334" s="1125">
        <f t="shared" si="236"/>
        <v>19.642857142857139</v>
      </c>
      <c r="AB334" s="1125">
        <f t="shared" si="214"/>
        <v>24.965132496513263</v>
      </c>
      <c r="AC334" s="1126">
        <f t="shared" si="215"/>
        <v>19.899665551839462</v>
      </c>
      <c r="AD334" s="1126">
        <f t="shared" si="216"/>
        <v>14.999999999999991</v>
      </c>
      <c r="AE334" s="1126">
        <f t="shared" si="217"/>
        <v>20.930232558139551</v>
      </c>
      <c r="AF334" s="1126">
        <f t="shared" si="218"/>
        <v>19.444444444444443</v>
      </c>
      <c r="AG334" s="1126">
        <f t="shared" si="219"/>
        <v>19.999999999999996</v>
      </c>
      <c r="AH334" s="1126">
        <f t="shared" si="220"/>
        <v>33.333333333333329</v>
      </c>
      <c r="AI334" s="1126" t="str">
        <f t="shared" si="221"/>
        <v>n/a</v>
      </c>
      <c r="AJ334" s="1126" t="str">
        <f t="shared" si="222"/>
        <v>n/a</v>
      </c>
      <c r="AK334" s="1126" t="str">
        <f t="shared" si="223"/>
        <v>n/a</v>
      </c>
      <c r="AL334" s="1126" t="str">
        <f t="shared" si="224"/>
        <v>n/a</v>
      </c>
      <c r="AM334" s="1126" t="str">
        <f t="shared" si="225"/>
        <v>n/a</v>
      </c>
      <c r="AN334" s="1126" t="str">
        <f t="shared" si="226"/>
        <v>n/a</v>
      </c>
      <c r="AO334" s="1126" t="str">
        <f t="shared" si="227"/>
        <v>n/a</v>
      </c>
      <c r="AP334" s="1126" t="str">
        <f t="shared" si="228"/>
        <v>n/a</v>
      </c>
      <c r="AQ334" s="1126" t="str">
        <f t="shared" si="229"/>
        <v>n/a</v>
      </c>
      <c r="AR334" s="1126" t="str">
        <f t="shared" si="230"/>
        <v>n/a</v>
      </c>
      <c r="AS334" s="1126" t="str">
        <f t="shared" si="231"/>
        <v>n/a</v>
      </c>
      <c r="AT334" s="1126" t="str">
        <f t="shared" si="232"/>
        <v>n/a</v>
      </c>
      <c r="AU334" s="1127">
        <f t="shared" si="234"/>
        <v>21.651958190890895</v>
      </c>
      <c r="AV334" s="1128">
        <f t="shared" si="235"/>
        <v>5.4367819286718015</v>
      </c>
    </row>
    <row r="335" spans="1:48" ht="11.25" customHeight="1" x14ac:dyDescent="0.2">
      <c r="A335" s="494" t="s">
        <v>4061</v>
      </c>
      <c r="B335" s="884" t="s">
        <v>4062</v>
      </c>
      <c r="C335" s="627">
        <v>2.52</v>
      </c>
      <c r="D335" s="493">
        <v>2.2799999999999998</v>
      </c>
      <c r="E335" s="493">
        <v>2.08</v>
      </c>
      <c r="F335" s="637">
        <v>1.84</v>
      </c>
      <c r="G335" s="637">
        <v>1.29</v>
      </c>
      <c r="H335" s="496">
        <v>0</v>
      </c>
      <c r="I335" s="496">
        <v>0</v>
      </c>
      <c r="J335" s="956"/>
      <c r="K335" s="496">
        <v>0</v>
      </c>
      <c r="L335" s="631">
        <v>0</v>
      </c>
      <c r="M335" s="956"/>
      <c r="N335" s="628">
        <v>0</v>
      </c>
      <c r="O335" s="628">
        <v>0</v>
      </c>
      <c r="P335" s="629">
        <v>0</v>
      </c>
      <c r="Q335" s="629">
        <v>0</v>
      </c>
      <c r="R335" s="629">
        <v>0</v>
      </c>
      <c r="S335" s="629">
        <v>0</v>
      </c>
      <c r="T335" s="629">
        <v>0</v>
      </c>
      <c r="U335" s="629">
        <v>0</v>
      </c>
      <c r="V335" s="629">
        <v>0</v>
      </c>
      <c r="W335" s="629">
        <v>0</v>
      </c>
      <c r="X335" s="629">
        <v>0</v>
      </c>
      <c r="Y335" s="629">
        <v>0</v>
      </c>
      <c r="Z335" s="630">
        <f t="shared" si="233"/>
        <v>10.010000000000002</v>
      </c>
      <c r="AA335" s="1125">
        <f t="shared" si="236"/>
        <v>10.526315789473696</v>
      </c>
      <c r="AB335" s="1125">
        <f t="shared" si="214"/>
        <v>9.6153846153846025</v>
      </c>
      <c r="AC335" s="1126">
        <f t="shared" si="215"/>
        <v>13.043478260869556</v>
      </c>
      <c r="AD335" s="1126">
        <f t="shared" si="216"/>
        <v>42.635658914728694</v>
      </c>
      <c r="AE335" s="1126" t="str">
        <f t="shared" si="217"/>
        <v>n/a</v>
      </c>
      <c r="AF335" s="1126" t="str">
        <f t="shared" si="218"/>
        <v>n/a</v>
      </c>
      <c r="AG335" s="1126" t="str">
        <f t="shared" si="219"/>
        <v>n/a</v>
      </c>
      <c r="AH335" s="1126" t="str">
        <f t="shared" si="220"/>
        <v>n/a</v>
      </c>
      <c r="AI335" s="1126" t="str">
        <f t="shared" si="221"/>
        <v>n/a</v>
      </c>
      <c r="AJ335" s="1126" t="str">
        <f t="shared" si="222"/>
        <v>n/a</v>
      </c>
      <c r="AK335" s="1126" t="str">
        <f t="shared" si="223"/>
        <v>n/a</v>
      </c>
      <c r="AL335" s="1126" t="str">
        <f t="shared" si="224"/>
        <v>n/a</v>
      </c>
      <c r="AM335" s="1126" t="str">
        <f t="shared" si="225"/>
        <v>n/a</v>
      </c>
      <c r="AN335" s="1126" t="str">
        <f t="shared" si="226"/>
        <v>n/a</v>
      </c>
      <c r="AO335" s="1126" t="str">
        <f t="shared" si="227"/>
        <v>n/a</v>
      </c>
      <c r="AP335" s="1126" t="str">
        <f t="shared" si="228"/>
        <v>n/a</v>
      </c>
      <c r="AQ335" s="1126" t="str">
        <f t="shared" si="229"/>
        <v>n/a</v>
      </c>
      <c r="AR335" s="1126" t="str">
        <f t="shared" si="230"/>
        <v>n/a</v>
      </c>
      <c r="AS335" s="1126" t="str">
        <f t="shared" si="231"/>
        <v>n/a</v>
      </c>
      <c r="AT335" s="1126" t="str">
        <f t="shared" si="232"/>
        <v>n/a</v>
      </c>
      <c r="AU335" s="1127">
        <f t="shared" si="234"/>
        <v>18.955209395114139</v>
      </c>
      <c r="AV335" s="1128">
        <f t="shared" si="235"/>
        <v>15.853399517515328</v>
      </c>
    </row>
    <row r="336" spans="1:48" ht="11.25" customHeight="1" x14ac:dyDescent="0.2">
      <c r="A336" s="477" t="s">
        <v>4488</v>
      </c>
      <c r="B336" s="869" t="s">
        <v>4487</v>
      </c>
      <c r="C336" s="627">
        <v>0.67749999999999999</v>
      </c>
      <c r="D336" s="493">
        <v>0.63</v>
      </c>
      <c r="E336" s="515">
        <v>0.59</v>
      </c>
      <c r="F336" s="484">
        <v>0.55500000000000005</v>
      </c>
      <c r="G336" s="484">
        <v>0.53166666666666673</v>
      </c>
      <c r="H336" s="484">
        <v>0.49333333333333335</v>
      </c>
      <c r="I336" s="484">
        <v>0.44</v>
      </c>
      <c r="J336" s="1032"/>
      <c r="K336" s="484">
        <v>0.38</v>
      </c>
      <c r="L336" s="482">
        <v>0.29555999999999999</v>
      </c>
      <c r="M336" s="1032"/>
      <c r="N336" s="522">
        <v>0.27111111111111114</v>
      </c>
      <c r="O336" s="529">
        <v>0.24888888888888891</v>
      </c>
      <c r="P336" s="489">
        <v>0.24444444444444446</v>
      </c>
      <c r="Q336" s="489">
        <v>0.23111111111111113</v>
      </c>
      <c r="R336" s="489">
        <v>0.21333333333333335</v>
      </c>
      <c r="S336" s="488">
        <v>0.19555555555555557</v>
      </c>
      <c r="T336" s="488">
        <v>0.19555555555555557</v>
      </c>
      <c r="U336" s="489">
        <v>0.16888888888888889</v>
      </c>
      <c r="V336" s="488">
        <v>0.16</v>
      </c>
      <c r="W336" s="488">
        <v>0.16</v>
      </c>
      <c r="X336" s="488">
        <v>0.16</v>
      </c>
      <c r="Y336" s="488">
        <v>0.16</v>
      </c>
      <c r="Z336" s="630">
        <f t="shared" si="233"/>
        <v>7.0019488888888892</v>
      </c>
      <c r="AA336" s="1125">
        <f t="shared" si="236"/>
        <v>7.5396825396825351</v>
      </c>
      <c r="AB336" s="1125">
        <f t="shared" si="214"/>
        <v>6.7796610169491567</v>
      </c>
      <c r="AC336" s="1126">
        <f t="shared" si="215"/>
        <v>6.3063063063062863</v>
      </c>
      <c r="AD336" s="1126">
        <f t="shared" si="216"/>
        <v>4.3887147335423204</v>
      </c>
      <c r="AE336" s="1126">
        <f t="shared" si="217"/>
        <v>7.7702702702702853</v>
      </c>
      <c r="AF336" s="1126">
        <f t="shared" si="218"/>
        <v>12.121212121212132</v>
      </c>
      <c r="AG336" s="1126">
        <f t="shared" si="219"/>
        <v>15.789473684210531</v>
      </c>
      <c r="AH336" s="1126">
        <f t="shared" si="220"/>
        <v>28.569495195560979</v>
      </c>
      <c r="AI336" s="1126">
        <f t="shared" si="221"/>
        <v>9.0180327868852217</v>
      </c>
      <c r="AJ336" s="1126">
        <f t="shared" si="222"/>
        <v>8.9285714285714199</v>
      </c>
      <c r="AK336" s="1126">
        <f t="shared" si="223"/>
        <v>1.8181818181818077</v>
      </c>
      <c r="AL336" s="1126">
        <f t="shared" si="224"/>
        <v>5.7692307692307709</v>
      </c>
      <c r="AM336" s="1126">
        <f t="shared" si="225"/>
        <v>8.333333333333325</v>
      </c>
      <c r="AN336" s="1126">
        <f t="shared" si="226"/>
        <v>9.0909090909090828</v>
      </c>
      <c r="AO336" s="1126">
        <f t="shared" si="227"/>
        <v>0</v>
      </c>
      <c r="AP336" s="1126">
        <f t="shared" si="228"/>
        <v>15.789473684210531</v>
      </c>
      <c r="AQ336" s="1126">
        <f t="shared" si="229"/>
        <v>5.555555555555558</v>
      </c>
      <c r="AR336" s="1126">
        <f t="shared" si="230"/>
        <v>0</v>
      </c>
      <c r="AS336" s="1126">
        <f t="shared" si="231"/>
        <v>0</v>
      </c>
      <c r="AT336" s="1126">
        <f t="shared" si="232"/>
        <v>0</v>
      </c>
      <c r="AU336" s="1127">
        <f t="shared" si="234"/>
        <v>7.6784052167305976</v>
      </c>
      <c r="AV336" s="1128">
        <f t="shared" si="235"/>
        <v>6.8264272793503702</v>
      </c>
    </row>
    <row r="337" spans="1:48" ht="11.25" customHeight="1" x14ac:dyDescent="0.2">
      <c r="A337" s="1169" t="s">
        <v>4392</v>
      </c>
      <c r="B337" s="501" t="s">
        <v>3833</v>
      </c>
      <c r="C337" s="627">
        <v>2.74</v>
      </c>
      <c r="D337" s="493">
        <v>2.57</v>
      </c>
      <c r="E337" s="884">
        <v>2.5</v>
      </c>
      <c r="F337" s="867">
        <v>2.3199999999999998</v>
      </c>
      <c r="G337" s="867">
        <v>2.1800000000000002</v>
      </c>
      <c r="H337" s="867">
        <v>2.08</v>
      </c>
      <c r="I337" s="496">
        <v>0</v>
      </c>
      <c r="J337" s="867"/>
      <c r="K337" s="496">
        <v>0</v>
      </c>
      <c r="L337" s="631">
        <v>0</v>
      </c>
      <c r="M337" s="956"/>
      <c r="N337" s="628">
        <v>0</v>
      </c>
      <c r="O337" s="628">
        <v>0</v>
      </c>
      <c r="P337" s="629">
        <v>0</v>
      </c>
      <c r="Q337" s="629">
        <v>0</v>
      </c>
      <c r="R337" s="629">
        <v>0</v>
      </c>
      <c r="S337" s="629">
        <v>0</v>
      </c>
      <c r="T337" s="629">
        <v>0</v>
      </c>
      <c r="U337" s="629">
        <v>0</v>
      </c>
      <c r="V337" s="629">
        <v>0</v>
      </c>
      <c r="W337" s="629">
        <v>0</v>
      </c>
      <c r="X337" s="629">
        <v>0</v>
      </c>
      <c r="Y337" s="629">
        <v>0</v>
      </c>
      <c r="Z337" s="630">
        <f t="shared" si="233"/>
        <v>14.39</v>
      </c>
      <c r="AA337" s="1125">
        <f t="shared" si="236"/>
        <v>6.6147859922179197</v>
      </c>
      <c r="AB337" s="1125">
        <f t="shared" si="214"/>
        <v>2.8000000000000025</v>
      </c>
      <c r="AC337" s="1126">
        <f t="shared" si="215"/>
        <v>7.7586206896551824</v>
      </c>
      <c r="AD337" s="1126">
        <f t="shared" si="216"/>
        <v>6.4220183486238369</v>
      </c>
      <c r="AE337" s="1126">
        <f t="shared" si="217"/>
        <v>4.8076923076923128</v>
      </c>
      <c r="AF337" s="1126" t="str">
        <f t="shared" si="218"/>
        <v>n/a</v>
      </c>
      <c r="AG337" s="1126" t="str">
        <f t="shared" si="219"/>
        <v>n/a</v>
      </c>
      <c r="AH337" s="1126" t="str">
        <f t="shared" si="220"/>
        <v>n/a</v>
      </c>
      <c r="AI337" s="1126" t="str">
        <f t="shared" si="221"/>
        <v>n/a</v>
      </c>
      <c r="AJ337" s="1126" t="str">
        <f t="shared" si="222"/>
        <v>n/a</v>
      </c>
      <c r="AK337" s="1126" t="str">
        <f t="shared" si="223"/>
        <v>n/a</v>
      </c>
      <c r="AL337" s="1126" t="str">
        <f t="shared" si="224"/>
        <v>n/a</v>
      </c>
      <c r="AM337" s="1126" t="str">
        <f t="shared" si="225"/>
        <v>n/a</v>
      </c>
      <c r="AN337" s="1126" t="str">
        <f t="shared" si="226"/>
        <v>n/a</v>
      </c>
      <c r="AO337" s="1126" t="str">
        <f t="shared" si="227"/>
        <v>n/a</v>
      </c>
      <c r="AP337" s="1126" t="str">
        <f t="shared" si="228"/>
        <v>n/a</v>
      </c>
      <c r="AQ337" s="1126" t="str">
        <f t="shared" si="229"/>
        <v>n/a</v>
      </c>
      <c r="AR337" s="1126" t="str">
        <f t="shared" si="230"/>
        <v>n/a</v>
      </c>
      <c r="AS337" s="1126" t="str">
        <f t="shared" si="231"/>
        <v>n/a</v>
      </c>
      <c r="AT337" s="1126" t="str">
        <f t="shared" si="232"/>
        <v>n/a</v>
      </c>
      <c r="AU337" s="1127">
        <f t="shared" si="234"/>
        <v>5.6806234676378509</v>
      </c>
      <c r="AV337" s="1128">
        <f t="shared" si="235"/>
        <v>1.9235643230019353</v>
      </c>
    </row>
    <row r="338" spans="1:48" ht="11.25" customHeight="1" x14ac:dyDescent="0.2">
      <c r="A338" s="494" t="s">
        <v>1097</v>
      </c>
      <c r="B338" s="884" t="s">
        <v>1098</v>
      </c>
      <c r="C338" s="627">
        <v>0.8</v>
      </c>
      <c r="D338" s="493">
        <v>0.72</v>
      </c>
      <c r="E338" s="632">
        <v>0.62</v>
      </c>
      <c r="F338" s="627">
        <v>0.54</v>
      </c>
      <c r="G338" s="627">
        <v>0.48</v>
      </c>
      <c r="H338" s="496">
        <v>0.4</v>
      </c>
      <c r="I338" s="627">
        <v>0.39</v>
      </c>
      <c r="J338" s="956"/>
      <c r="K338" s="627">
        <v>0.315</v>
      </c>
      <c r="L338" s="492">
        <v>0.22500000000000001</v>
      </c>
      <c r="M338" s="956"/>
      <c r="N338" s="628">
        <v>0.2</v>
      </c>
      <c r="O338" s="628">
        <v>0.2</v>
      </c>
      <c r="P338" s="633">
        <v>0.2</v>
      </c>
      <c r="Q338" s="633">
        <v>0.1</v>
      </c>
      <c r="R338" s="629">
        <v>0</v>
      </c>
      <c r="S338" s="629">
        <v>0</v>
      </c>
      <c r="T338" s="629">
        <v>0</v>
      </c>
      <c r="U338" s="629">
        <v>0</v>
      </c>
      <c r="V338" s="629">
        <v>0</v>
      </c>
      <c r="W338" s="629">
        <v>0.12</v>
      </c>
      <c r="X338" s="629">
        <v>0.24</v>
      </c>
      <c r="Y338" s="629">
        <v>0.24</v>
      </c>
      <c r="Z338" s="630">
        <f t="shared" si="233"/>
        <v>5.7900000000000009</v>
      </c>
      <c r="AA338" s="1125">
        <f t="shared" si="236"/>
        <v>11.111111111111116</v>
      </c>
      <c r="AB338" s="1125">
        <f t="shared" si="214"/>
        <v>16.129032258064502</v>
      </c>
      <c r="AC338" s="1126">
        <f t="shared" si="215"/>
        <v>14.814814814814813</v>
      </c>
      <c r="AD338" s="1126">
        <f t="shared" si="216"/>
        <v>12.500000000000021</v>
      </c>
      <c r="AE338" s="1126">
        <f t="shared" si="217"/>
        <v>19.999999999999996</v>
      </c>
      <c r="AF338" s="1126">
        <f t="shared" si="218"/>
        <v>2.5641025641025772</v>
      </c>
      <c r="AG338" s="1126">
        <f t="shared" si="219"/>
        <v>23.809523809523814</v>
      </c>
      <c r="AH338" s="1126">
        <f t="shared" si="220"/>
        <v>39.999999999999993</v>
      </c>
      <c r="AI338" s="1126">
        <f t="shared" si="221"/>
        <v>12.5</v>
      </c>
      <c r="AJ338" s="1126">
        <f t="shared" si="222"/>
        <v>0</v>
      </c>
      <c r="AK338" s="1126">
        <f t="shared" si="223"/>
        <v>0</v>
      </c>
      <c r="AL338" s="1126">
        <f t="shared" si="224"/>
        <v>100</v>
      </c>
      <c r="AM338" s="1126" t="str">
        <f t="shared" si="225"/>
        <v>n/a</v>
      </c>
      <c r="AN338" s="1126" t="str">
        <f t="shared" si="226"/>
        <v>n/a</v>
      </c>
      <c r="AO338" s="1126" t="str">
        <f t="shared" si="227"/>
        <v>n/a</v>
      </c>
      <c r="AP338" s="1126" t="str">
        <f t="shared" si="228"/>
        <v>n/a</v>
      </c>
      <c r="AQ338" s="1126" t="str">
        <f t="shared" si="229"/>
        <v>n/a</v>
      </c>
      <c r="AR338" s="1126">
        <f t="shared" si="230"/>
        <v>-100</v>
      </c>
      <c r="AS338" s="1126">
        <f t="shared" si="231"/>
        <v>-50</v>
      </c>
      <c r="AT338" s="1126">
        <f t="shared" si="232"/>
        <v>0</v>
      </c>
      <c r="AU338" s="1127">
        <f t="shared" si="234"/>
        <v>6.8952389705077888</v>
      </c>
      <c r="AV338" s="1128">
        <f t="shared" si="235"/>
        <v>42.490237911440801</v>
      </c>
    </row>
    <row r="339" spans="1:48" ht="11.25" customHeight="1" x14ac:dyDescent="0.2">
      <c r="A339" s="494" t="s">
        <v>1236</v>
      </c>
      <c r="B339" s="884" t="s">
        <v>1237</v>
      </c>
      <c r="C339" s="627">
        <v>0.45500000000000002</v>
      </c>
      <c r="D339" s="493">
        <v>0.43</v>
      </c>
      <c r="E339" s="632">
        <v>0.38</v>
      </c>
      <c r="F339" s="627">
        <v>0.35</v>
      </c>
      <c r="G339" s="627">
        <v>0.33</v>
      </c>
      <c r="H339" s="627">
        <v>0.3</v>
      </c>
      <c r="I339" s="627">
        <v>0.27500000000000002</v>
      </c>
      <c r="J339" s="956"/>
      <c r="K339" s="627">
        <v>0.255</v>
      </c>
      <c r="L339" s="492">
        <v>0.23499999999999999</v>
      </c>
      <c r="M339" s="956"/>
      <c r="N339" s="628">
        <v>0.22</v>
      </c>
      <c r="O339" s="505">
        <v>0.22</v>
      </c>
      <c r="P339" s="633">
        <v>0.21249999999999999</v>
      </c>
      <c r="Q339" s="633">
        <v>0.19500000000000001</v>
      </c>
      <c r="R339" s="633">
        <v>0.1825</v>
      </c>
      <c r="S339" s="633">
        <v>0.17249999999999999</v>
      </c>
      <c r="T339" s="633">
        <v>0.155</v>
      </c>
      <c r="U339" s="633">
        <v>3.7499999999999999E-2</v>
      </c>
      <c r="V339" s="629">
        <v>0</v>
      </c>
      <c r="W339" s="629">
        <v>0</v>
      </c>
      <c r="X339" s="629">
        <v>0</v>
      </c>
      <c r="Y339" s="629">
        <v>0</v>
      </c>
      <c r="Z339" s="630">
        <f t="shared" si="233"/>
        <v>4.4050000000000002</v>
      </c>
      <c r="AA339" s="1125">
        <f t="shared" si="236"/>
        <v>5.8139534883721034</v>
      </c>
      <c r="AB339" s="1125">
        <f t="shared" si="214"/>
        <v>13.157894736842103</v>
      </c>
      <c r="AC339" s="1126">
        <f t="shared" si="215"/>
        <v>8.5714285714285854</v>
      </c>
      <c r="AD339" s="1126">
        <f t="shared" si="216"/>
        <v>6.0606060606060552</v>
      </c>
      <c r="AE339" s="1126">
        <f t="shared" si="217"/>
        <v>10.000000000000009</v>
      </c>
      <c r="AF339" s="1126">
        <f t="shared" si="218"/>
        <v>9.0909090909090828</v>
      </c>
      <c r="AG339" s="1126">
        <f t="shared" si="219"/>
        <v>7.8431372549019773</v>
      </c>
      <c r="AH339" s="1126">
        <f t="shared" si="220"/>
        <v>8.5106382978723527</v>
      </c>
      <c r="AI339" s="1126">
        <f t="shared" si="221"/>
        <v>6.8181818181818121</v>
      </c>
      <c r="AJ339" s="1126">
        <f t="shared" si="222"/>
        <v>0</v>
      </c>
      <c r="AK339" s="1126">
        <f t="shared" si="223"/>
        <v>3.529411764705892</v>
      </c>
      <c r="AL339" s="1126">
        <f t="shared" si="224"/>
        <v>8.9743589743589638</v>
      </c>
      <c r="AM339" s="1126">
        <f t="shared" si="225"/>
        <v>6.8493150684931559</v>
      </c>
      <c r="AN339" s="1126">
        <f t="shared" si="226"/>
        <v>5.7971014492753659</v>
      </c>
      <c r="AO339" s="1126">
        <f t="shared" si="227"/>
        <v>11.290322580645151</v>
      </c>
      <c r="AP339" s="1126">
        <f t="shared" si="228"/>
        <v>313.33333333333337</v>
      </c>
      <c r="AQ339" s="1126" t="str">
        <f t="shared" si="229"/>
        <v>n/a</v>
      </c>
      <c r="AR339" s="1126" t="str">
        <f t="shared" si="230"/>
        <v>n/a</v>
      </c>
      <c r="AS339" s="1126" t="str">
        <f t="shared" si="231"/>
        <v>n/a</v>
      </c>
      <c r="AT339" s="1126" t="str">
        <f t="shared" si="232"/>
        <v>n/a</v>
      </c>
      <c r="AU339" s="1127">
        <f t="shared" si="234"/>
        <v>26.602537030620375</v>
      </c>
      <c r="AV339" s="1128">
        <f t="shared" si="235"/>
        <v>76.522700547885208</v>
      </c>
    </row>
    <row r="340" spans="1:48" ht="11.25" customHeight="1" x14ac:dyDescent="0.2">
      <c r="A340" s="494" t="s">
        <v>244</v>
      </c>
      <c r="B340" s="884" t="s">
        <v>245</v>
      </c>
      <c r="C340" s="627">
        <v>3.0074999999999998</v>
      </c>
      <c r="D340" s="493">
        <v>2.835</v>
      </c>
      <c r="E340" s="632">
        <v>2.6825000000000001</v>
      </c>
      <c r="F340" s="627">
        <v>2.5874999999999999</v>
      </c>
      <c r="G340" s="627">
        <v>2.42</v>
      </c>
      <c r="H340" s="627">
        <v>2.2999999999999998</v>
      </c>
      <c r="I340" s="627">
        <v>2.15</v>
      </c>
      <c r="J340" s="956"/>
      <c r="K340" s="627">
        <v>1.9350000000000001</v>
      </c>
      <c r="L340" s="492">
        <v>1.8</v>
      </c>
      <c r="M340" s="956"/>
      <c r="N340" s="505">
        <v>1.63</v>
      </c>
      <c r="O340" s="505">
        <v>1.59</v>
      </c>
      <c r="P340" s="633">
        <v>1.5349999999999999</v>
      </c>
      <c r="Q340" s="633">
        <v>1.4325000000000001</v>
      </c>
      <c r="R340" s="633">
        <v>1.325</v>
      </c>
      <c r="S340" s="633">
        <v>1.2375</v>
      </c>
      <c r="T340" s="633">
        <v>1.1950000000000001</v>
      </c>
      <c r="U340" s="633">
        <v>1.175</v>
      </c>
      <c r="V340" s="633">
        <v>1.155</v>
      </c>
      <c r="W340" s="633">
        <v>1.1299999999999999</v>
      </c>
      <c r="X340" s="633">
        <v>1.085</v>
      </c>
      <c r="Y340" s="633">
        <v>1.03</v>
      </c>
      <c r="Z340" s="630">
        <f t="shared" si="233"/>
        <v>37.237500000000004</v>
      </c>
      <c r="AA340" s="1125">
        <f t="shared" si="236"/>
        <v>6.0846560846560704</v>
      </c>
      <c r="AB340" s="1125">
        <f t="shared" ref="AB340:AB358" si="237">IF(ISERROR((D340/E340-1)*100),"n/a",(D340/E340-1)*100)</f>
        <v>5.6849953401677533</v>
      </c>
      <c r="AC340" s="1126">
        <f t="shared" ref="AC340:AC358" si="238">IF(ISERROR((E340/F340-1)*100),"n/a",(E340/F340-1)*100)</f>
        <v>3.6714975845410613</v>
      </c>
      <c r="AD340" s="1126">
        <f t="shared" ref="AD340:AD358" si="239">IF(ISERROR((F340/G340-1)*100),"n/a",(F340/G340-1)*100)</f>
        <v>6.9214876033057759</v>
      </c>
      <c r="AE340" s="1126">
        <f t="shared" ref="AE340:AE358" si="240">IF(ISERROR((G340/H340-1)*100),"n/a",(G340/H340-1)*100)</f>
        <v>5.2173913043478404</v>
      </c>
      <c r="AF340" s="1126">
        <f t="shared" ref="AF340:AF358" si="241">IF(ISERROR((H340/I340-1)*100),"n/a",(H340/I340-1)*100)</f>
        <v>6.9767441860465018</v>
      </c>
      <c r="AG340" s="1126">
        <f t="shared" ref="AG340:AG358" si="242">IF(ISERROR((I340/K340-1)*100),"n/a",(I340/K340-1)*100)</f>
        <v>11.111111111111093</v>
      </c>
      <c r="AH340" s="1126">
        <f t="shared" ref="AH340:AH358" si="243">IF(ISERROR((K340/L340-1)*100),"n/a",(K340/L340-1)*100)</f>
        <v>7.4999999999999956</v>
      </c>
      <c r="AI340" s="1126">
        <f t="shared" ref="AI340:AI358" si="244">IF(ISERROR((L340/N340-1)*100),"n/a",(L340/N340-1)*100)</f>
        <v>10.429447852760742</v>
      </c>
      <c r="AJ340" s="1126">
        <f t="shared" ref="AJ340:AJ358" si="245">IF(ISERROR((N340/O340-1)*100),"n/a",(N340/O340-1)*100)</f>
        <v>2.5157232704402288</v>
      </c>
      <c r="AK340" s="1126">
        <f t="shared" ref="AK340:AK358" si="246">IF(ISERROR((O340/P340-1)*100),"n/a",(O340/P340-1)*100)</f>
        <v>3.5830618892508159</v>
      </c>
      <c r="AL340" s="1126">
        <f t="shared" ref="AL340:AL358" si="247">IF(ISERROR((P340/Q340-1)*100),"n/a",(P340/Q340-1)*100)</f>
        <v>7.1553228621291209</v>
      </c>
      <c r="AM340" s="1126">
        <f t="shared" ref="AM340:AM358" si="248">IF(ISERROR((Q340/R340-1)*100),"n/a",(Q340/R340-1)*100)</f>
        <v>8.1132075471698215</v>
      </c>
      <c r="AN340" s="1126">
        <f t="shared" ref="AN340:AN358" si="249">IF(ISERROR((R340/S340-1)*100),"n/a",(R340/S340-1)*100)</f>
        <v>7.0707070707070718</v>
      </c>
      <c r="AO340" s="1126">
        <f t="shared" ref="AO340:AO358" si="250">IF(ISERROR((S340/T340-1)*100),"n/a",(S340/T340-1)*100)</f>
        <v>3.5564853556485421</v>
      </c>
      <c r="AP340" s="1126">
        <f t="shared" ref="AP340:AP358" si="251">IF(ISERROR((T340/U340-1)*100),"n/a",(T340/U340-1)*100)</f>
        <v>1.7021276595744705</v>
      </c>
      <c r="AQ340" s="1126">
        <f t="shared" ref="AQ340:AQ358" si="252">IF(ISERROR((U340/V340-1)*100),"n/a",(U340/V340-1)*100)</f>
        <v>1.7316017316017396</v>
      </c>
      <c r="AR340" s="1126">
        <f t="shared" ref="AR340:AR358" si="253">IF(ISERROR((V340/W340-1)*100),"n/a",(V340/W340-1)*100)</f>
        <v>2.212389380530988</v>
      </c>
      <c r="AS340" s="1126">
        <f t="shared" ref="AS340:AS358" si="254">IF(ISERROR((W340/X340-1)*100),"n/a",(W340/X340-1)*100)</f>
        <v>4.1474654377880116</v>
      </c>
      <c r="AT340" s="1126">
        <f t="shared" ref="AT340:AT358" si="255">IF(ISERROR((X340/Y340-1)*100),"n/a",(X340/Y340-1)*100)</f>
        <v>5.3398058252427161</v>
      </c>
      <c r="AU340" s="1127">
        <f t="shared" si="234"/>
        <v>5.5362614548510196</v>
      </c>
      <c r="AV340" s="1128">
        <f t="shared" si="235"/>
        <v>2.6895547794493182</v>
      </c>
    </row>
    <row r="341" spans="1:48" ht="11.25" customHeight="1" x14ac:dyDescent="0.2">
      <c r="A341" s="498" t="s">
        <v>1257</v>
      </c>
      <c r="B341" s="869" t="s">
        <v>1258</v>
      </c>
      <c r="C341" s="627">
        <v>1.0900000000000001</v>
      </c>
      <c r="D341" s="493">
        <v>1.04</v>
      </c>
      <c r="E341" s="632">
        <v>0.97</v>
      </c>
      <c r="F341" s="627">
        <v>0.91</v>
      </c>
      <c r="G341" s="627">
        <v>0.83</v>
      </c>
      <c r="H341" s="627">
        <v>0.7</v>
      </c>
      <c r="I341" s="627">
        <v>0.65</v>
      </c>
      <c r="J341" s="956"/>
      <c r="K341" s="627">
        <v>0.59</v>
      </c>
      <c r="L341" s="492">
        <v>0.48</v>
      </c>
      <c r="M341" s="956"/>
      <c r="N341" s="505">
        <v>0.1</v>
      </c>
      <c r="O341" s="628">
        <v>0</v>
      </c>
      <c r="P341" s="629">
        <v>0.47</v>
      </c>
      <c r="Q341" s="633">
        <v>0.56000000000000005</v>
      </c>
      <c r="R341" s="633">
        <v>0.55000000000000004</v>
      </c>
      <c r="S341" s="629">
        <v>0</v>
      </c>
      <c r="T341" s="629">
        <v>0</v>
      </c>
      <c r="U341" s="629">
        <v>0</v>
      </c>
      <c r="V341" s="629">
        <v>0</v>
      </c>
      <c r="W341" s="629">
        <v>0</v>
      </c>
      <c r="X341" s="629">
        <v>0</v>
      </c>
      <c r="Y341" s="629">
        <v>0</v>
      </c>
      <c r="Z341" s="630">
        <f t="shared" si="233"/>
        <v>8.94</v>
      </c>
      <c r="AA341" s="1125">
        <f t="shared" si="236"/>
        <v>4.8076923076923128</v>
      </c>
      <c r="AB341" s="1125">
        <f t="shared" si="237"/>
        <v>7.2164948453608213</v>
      </c>
      <c r="AC341" s="1126">
        <f t="shared" si="238"/>
        <v>6.5934065934065922</v>
      </c>
      <c r="AD341" s="1126">
        <f t="shared" si="239"/>
        <v>9.6385542168674796</v>
      </c>
      <c r="AE341" s="1126">
        <f t="shared" si="240"/>
        <v>18.571428571428573</v>
      </c>
      <c r="AF341" s="1126">
        <f t="shared" si="241"/>
        <v>7.6923076923076872</v>
      </c>
      <c r="AG341" s="1126">
        <f t="shared" si="242"/>
        <v>10.169491525423746</v>
      </c>
      <c r="AH341" s="1126">
        <f t="shared" si="243"/>
        <v>22.916666666666675</v>
      </c>
      <c r="AI341" s="1126">
        <f t="shared" si="244"/>
        <v>380</v>
      </c>
      <c r="AJ341" s="1126" t="str">
        <f t="shared" si="245"/>
        <v>n/a</v>
      </c>
      <c r="AK341" s="1126">
        <f t="shared" si="246"/>
        <v>-100</v>
      </c>
      <c r="AL341" s="1126">
        <f t="shared" si="247"/>
        <v>-16.07142857142858</v>
      </c>
      <c r="AM341" s="1126">
        <f t="shared" si="248"/>
        <v>1.8181818181818299</v>
      </c>
      <c r="AN341" s="1126" t="str">
        <f t="shared" si="249"/>
        <v>n/a</v>
      </c>
      <c r="AO341" s="1126" t="str">
        <f t="shared" si="250"/>
        <v>n/a</v>
      </c>
      <c r="AP341" s="1126" t="str">
        <f t="shared" si="251"/>
        <v>n/a</v>
      </c>
      <c r="AQ341" s="1126" t="str">
        <f t="shared" si="252"/>
        <v>n/a</v>
      </c>
      <c r="AR341" s="1126" t="str">
        <f t="shared" si="253"/>
        <v>n/a</v>
      </c>
      <c r="AS341" s="1126" t="str">
        <f t="shared" si="254"/>
        <v>n/a</v>
      </c>
      <c r="AT341" s="1126" t="str">
        <f t="shared" si="255"/>
        <v>n/a</v>
      </c>
      <c r="AU341" s="1127">
        <f t="shared" si="234"/>
        <v>29.446066305492263</v>
      </c>
      <c r="AV341" s="1128">
        <f t="shared" si="235"/>
        <v>115.01026630773238</v>
      </c>
    </row>
    <row r="342" spans="1:48" ht="11.25" customHeight="1" x14ac:dyDescent="0.2">
      <c r="A342" s="1002" t="s">
        <v>4002</v>
      </c>
      <c r="B342" s="501" t="s">
        <v>4003</v>
      </c>
      <c r="C342" s="493">
        <v>1.9</v>
      </c>
      <c r="D342" s="493">
        <v>1.8949999999999998</v>
      </c>
      <c r="E342" s="514">
        <v>1.78</v>
      </c>
      <c r="F342" s="514">
        <v>1.6375</v>
      </c>
      <c r="G342" s="514">
        <v>0.4</v>
      </c>
      <c r="H342" s="1147">
        <v>0</v>
      </c>
      <c r="I342" s="1147">
        <v>0</v>
      </c>
      <c r="J342" s="1147"/>
      <c r="K342" s="1147">
        <v>0</v>
      </c>
      <c r="L342" s="540">
        <v>0</v>
      </c>
      <c r="M342" s="1147"/>
      <c r="N342" s="1150">
        <v>0</v>
      </c>
      <c r="O342" s="1150">
        <v>0</v>
      </c>
      <c r="P342" s="532">
        <v>0</v>
      </c>
      <c r="Q342" s="532">
        <v>0</v>
      </c>
      <c r="R342" s="532">
        <v>0</v>
      </c>
      <c r="S342" s="532">
        <v>0</v>
      </c>
      <c r="T342" s="532">
        <v>0</v>
      </c>
      <c r="U342" s="532">
        <v>0</v>
      </c>
      <c r="V342" s="532">
        <v>0</v>
      </c>
      <c r="W342" s="532">
        <v>0</v>
      </c>
      <c r="X342" s="532">
        <v>0</v>
      </c>
      <c r="Y342" s="532">
        <v>0</v>
      </c>
      <c r="Z342" s="630">
        <f t="shared" si="233"/>
        <v>7.6125000000000007</v>
      </c>
      <c r="AA342" s="1125">
        <f t="shared" si="236"/>
        <v>0.26385224274407815</v>
      </c>
      <c r="AB342" s="1125">
        <f t="shared" si="237"/>
        <v>6.4606741573033588</v>
      </c>
      <c r="AC342" s="1126">
        <f t="shared" si="238"/>
        <v>8.7022900763358724</v>
      </c>
      <c r="AD342" s="1126">
        <f t="shared" si="239"/>
        <v>309.375</v>
      </c>
      <c r="AE342" s="1126" t="str">
        <f t="shared" si="240"/>
        <v>n/a</v>
      </c>
      <c r="AF342" s="1126" t="str">
        <f t="shared" si="241"/>
        <v>n/a</v>
      </c>
      <c r="AG342" s="1126" t="str">
        <f t="shared" si="242"/>
        <v>n/a</v>
      </c>
      <c r="AH342" s="1126" t="str">
        <f t="shared" si="243"/>
        <v>n/a</v>
      </c>
      <c r="AI342" s="1126" t="str">
        <f t="shared" si="244"/>
        <v>n/a</v>
      </c>
      <c r="AJ342" s="1126" t="str">
        <f t="shared" si="245"/>
        <v>n/a</v>
      </c>
      <c r="AK342" s="1126" t="str">
        <f t="shared" si="246"/>
        <v>n/a</v>
      </c>
      <c r="AL342" s="1126" t="str">
        <f t="shared" si="247"/>
        <v>n/a</v>
      </c>
      <c r="AM342" s="1126" t="str">
        <f t="shared" si="248"/>
        <v>n/a</v>
      </c>
      <c r="AN342" s="1126" t="str">
        <f t="shared" si="249"/>
        <v>n/a</v>
      </c>
      <c r="AO342" s="1126" t="str">
        <f t="shared" si="250"/>
        <v>n/a</v>
      </c>
      <c r="AP342" s="1126" t="str">
        <f t="shared" si="251"/>
        <v>n/a</v>
      </c>
      <c r="AQ342" s="1126" t="str">
        <f t="shared" si="252"/>
        <v>n/a</v>
      </c>
      <c r="AR342" s="1126" t="str">
        <f t="shared" si="253"/>
        <v>n/a</v>
      </c>
      <c r="AS342" s="1126" t="str">
        <f t="shared" si="254"/>
        <v>n/a</v>
      </c>
      <c r="AT342" s="1126" t="str">
        <f t="shared" si="255"/>
        <v>n/a</v>
      </c>
      <c r="AU342" s="1127">
        <f t="shared" si="234"/>
        <v>81.200454119095824</v>
      </c>
      <c r="AV342" s="1128">
        <f t="shared" si="235"/>
        <v>152.15822401867953</v>
      </c>
    </row>
    <row r="343" spans="1:48" ht="11.25" customHeight="1" x14ac:dyDescent="0.2">
      <c r="A343" s="583" t="s">
        <v>4621</v>
      </c>
      <c r="B343" s="884" t="s">
        <v>4616</v>
      </c>
      <c r="C343" s="627">
        <v>1.08</v>
      </c>
      <c r="D343" s="493">
        <v>0.96</v>
      </c>
      <c r="E343" s="493">
        <v>0.84</v>
      </c>
      <c r="F343" s="627">
        <v>0.51</v>
      </c>
      <c r="G343" s="533">
        <v>0</v>
      </c>
      <c r="H343" s="496">
        <v>0</v>
      </c>
      <c r="I343" s="533">
        <v>0</v>
      </c>
      <c r="J343" s="556"/>
      <c r="K343" s="533">
        <v>0</v>
      </c>
      <c r="L343" s="536">
        <v>0</v>
      </c>
      <c r="M343" s="1179"/>
      <c r="N343" s="1085">
        <v>0</v>
      </c>
      <c r="O343" s="1085">
        <v>0</v>
      </c>
      <c r="P343" s="629">
        <v>0</v>
      </c>
      <c r="Q343" s="629">
        <v>0</v>
      </c>
      <c r="R343" s="629">
        <v>0</v>
      </c>
      <c r="S343" s="534">
        <v>0</v>
      </c>
      <c r="T343" s="534">
        <v>0</v>
      </c>
      <c r="U343" s="629">
        <v>0</v>
      </c>
      <c r="V343" s="534">
        <v>0</v>
      </c>
      <c r="W343" s="534">
        <v>0</v>
      </c>
      <c r="X343" s="629">
        <v>0</v>
      </c>
      <c r="Y343" s="629">
        <v>0</v>
      </c>
      <c r="Z343" s="630">
        <f t="shared" si="233"/>
        <v>3.3899999999999997</v>
      </c>
      <c r="AA343" s="1125">
        <f t="shared" si="236"/>
        <v>12.500000000000021</v>
      </c>
      <c r="AB343" s="1125">
        <f t="shared" si="237"/>
        <v>14.285714285714279</v>
      </c>
      <c r="AC343" s="1126">
        <f t="shared" si="238"/>
        <v>64.705882352941174</v>
      </c>
      <c r="AD343" s="1126" t="str">
        <f t="shared" si="239"/>
        <v>n/a</v>
      </c>
      <c r="AE343" s="1126" t="str">
        <f t="shared" si="240"/>
        <v>n/a</v>
      </c>
      <c r="AF343" s="1126" t="str">
        <f t="shared" si="241"/>
        <v>n/a</v>
      </c>
      <c r="AG343" s="1126" t="str">
        <f t="shared" si="242"/>
        <v>n/a</v>
      </c>
      <c r="AH343" s="1126" t="str">
        <f t="shared" si="243"/>
        <v>n/a</v>
      </c>
      <c r="AI343" s="1126" t="str">
        <f t="shared" si="244"/>
        <v>n/a</v>
      </c>
      <c r="AJ343" s="1126" t="str">
        <f t="shared" si="245"/>
        <v>n/a</v>
      </c>
      <c r="AK343" s="1126" t="str">
        <f t="shared" si="246"/>
        <v>n/a</v>
      </c>
      <c r="AL343" s="1126" t="str">
        <f t="shared" si="247"/>
        <v>n/a</v>
      </c>
      <c r="AM343" s="1126" t="str">
        <f t="shared" si="248"/>
        <v>n/a</v>
      </c>
      <c r="AN343" s="1126" t="str">
        <f t="shared" si="249"/>
        <v>n/a</v>
      </c>
      <c r="AO343" s="1126" t="str">
        <f t="shared" si="250"/>
        <v>n/a</v>
      </c>
      <c r="AP343" s="1126" t="str">
        <f t="shared" si="251"/>
        <v>n/a</v>
      </c>
      <c r="AQ343" s="1126" t="str">
        <f t="shared" si="252"/>
        <v>n/a</v>
      </c>
      <c r="AR343" s="1126" t="str">
        <f t="shared" si="253"/>
        <v>n/a</v>
      </c>
      <c r="AS343" s="1126" t="str">
        <f t="shared" si="254"/>
        <v>n/a</v>
      </c>
      <c r="AT343" s="1126" t="str">
        <f t="shared" si="255"/>
        <v>n/a</v>
      </c>
      <c r="AU343" s="1127">
        <f t="shared" si="234"/>
        <v>30.497198879551821</v>
      </c>
      <c r="AV343" s="1128">
        <f t="shared" si="235"/>
        <v>29.639040345707169</v>
      </c>
    </row>
    <row r="344" spans="1:48" ht="11.25" customHeight="1" x14ac:dyDescent="0.2">
      <c r="A344" s="494" t="s">
        <v>247</v>
      </c>
      <c r="B344" s="884" t="s">
        <v>248</v>
      </c>
      <c r="C344" s="627">
        <v>0.55000000000000004</v>
      </c>
      <c r="D344" s="493">
        <v>0.51</v>
      </c>
      <c r="E344" s="493">
        <v>0.47000000000000003</v>
      </c>
      <c r="F344" s="627">
        <v>0.43</v>
      </c>
      <c r="G344" s="627">
        <v>0.40500000000000003</v>
      </c>
      <c r="H344" s="627">
        <v>0.37</v>
      </c>
      <c r="I344" s="627">
        <v>0.33</v>
      </c>
      <c r="J344" s="956"/>
      <c r="K344" s="627">
        <v>0.31200000000000006</v>
      </c>
      <c r="L344" s="492">
        <v>0.28320000000000001</v>
      </c>
      <c r="M344" s="956"/>
      <c r="N344" s="628">
        <v>0.26880000000000004</v>
      </c>
      <c r="O344" s="505">
        <v>0.25920000000000004</v>
      </c>
      <c r="P344" s="633">
        <v>0.25600000000000001</v>
      </c>
      <c r="Q344" s="633">
        <v>0.19865600000000003</v>
      </c>
      <c r="R344" s="633">
        <v>0.18677760000000002</v>
      </c>
      <c r="S344" s="629">
        <v>0.18350080000000002</v>
      </c>
      <c r="T344" s="633">
        <v>0.18087936000000002</v>
      </c>
      <c r="U344" s="629">
        <v>0.17825792000000001</v>
      </c>
      <c r="V344" s="633">
        <v>0.17039360000000001</v>
      </c>
      <c r="W344" s="629">
        <v>0.16777216</v>
      </c>
      <c r="X344" s="633">
        <v>0.16252928000000003</v>
      </c>
      <c r="Y344" s="629">
        <v>0.15728640000000002</v>
      </c>
      <c r="Z344" s="630">
        <f t="shared" si="233"/>
        <v>6.0302531200000011</v>
      </c>
      <c r="AA344" s="1125">
        <f t="shared" si="236"/>
        <v>7.8431372549019773</v>
      </c>
      <c r="AB344" s="1125">
        <f t="shared" si="237"/>
        <v>8.5106382978723296</v>
      </c>
      <c r="AC344" s="1126">
        <f t="shared" si="238"/>
        <v>9.3023255813953654</v>
      </c>
      <c r="AD344" s="1126">
        <f t="shared" si="239"/>
        <v>6.1728395061728225</v>
      </c>
      <c r="AE344" s="1126">
        <f t="shared" si="240"/>
        <v>9.4594594594594739</v>
      </c>
      <c r="AF344" s="1126">
        <f t="shared" si="241"/>
        <v>12.12121212121211</v>
      </c>
      <c r="AG344" s="1126">
        <f t="shared" si="242"/>
        <v>5.7692307692307487</v>
      </c>
      <c r="AH344" s="1126">
        <f t="shared" si="243"/>
        <v>10.169491525423746</v>
      </c>
      <c r="AI344" s="1126">
        <f t="shared" si="244"/>
        <v>5.3571428571428381</v>
      </c>
      <c r="AJ344" s="1126">
        <f t="shared" si="245"/>
        <v>3.7037037037036979</v>
      </c>
      <c r="AK344" s="1126">
        <f t="shared" si="246"/>
        <v>1.2500000000000178</v>
      </c>
      <c r="AL344" s="1126">
        <f t="shared" si="247"/>
        <v>28.865979381443285</v>
      </c>
      <c r="AM344" s="1126">
        <f t="shared" si="248"/>
        <v>6.3596491228070207</v>
      </c>
      <c r="AN344" s="1126">
        <f t="shared" si="249"/>
        <v>1.7857142857142794</v>
      </c>
      <c r="AO344" s="1126">
        <f t="shared" si="250"/>
        <v>1.449275362318847</v>
      </c>
      <c r="AP344" s="1126">
        <f t="shared" si="251"/>
        <v>1.4705882352941124</v>
      </c>
      <c r="AQ344" s="1126">
        <f t="shared" si="252"/>
        <v>4.6153846153846212</v>
      </c>
      <c r="AR344" s="1126">
        <f t="shared" si="253"/>
        <v>1.5625</v>
      </c>
      <c r="AS344" s="1126">
        <f t="shared" si="254"/>
        <v>3.2258064516128782</v>
      </c>
      <c r="AT344" s="1126">
        <f t="shared" si="255"/>
        <v>3.3333333333333437</v>
      </c>
      <c r="AU344" s="1127">
        <f t="shared" si="234"/>
        <v>6.6163705932211752</v>
      </c>
      <c r="AV344" s="1128">
        <f t="shared" si="235"/>
        <v>6.1837828826087327</v>
      </c>
    </row>
    <row r="345" spans="1:48" ht="11.25" customHeight="1" x14ac:dyDescent="0.2">
      <c r="A345" s="886" t="s">
        <v>1251</v>
      </c>
      <c r="B345" s="884" t="s">
        <v>1252</v>
      </c>
      <c r="C345" s="627">
        <v>4.1500000000000004</v>
      </c>
      <c r="D345" s="493">
        <v>3.15</v>
      </c>
      <c r="E345" s="493">
        <v>2.9</v>
      </c>
      <c r="F345" s="496">
        <v>2.6</v>
      </c>
      <c r="G345" s="627">
        <v>2.5499999999999998</v>
      </c>
      <c r="H345" s="627">
        <v>2.25</v>
      </c>
      <c r="I345" s="627">
        <v>2.0499999999999998</v>
      </c>
      <c r="J345" s="956"/>
      <c r="K345" s="627">
        <v>1.77</v>
      </c>
      <c r="L345" s="631">
        <v>1.4</v>
      </c>
      <c r="M345" s="956"/>
      <c r="N345" s="628">
        <v>1.4</v>
      </c>
      <c r="O345" s="628">
        <v>1.4</v>
      </c>
      <c r="P345" s="629">
        <v>1.4</v>
      </c>
      <c r="Q345" s="633">
        <v>1.4</v>
      </c>
      <c r="R345" s="633">
        <v>1.3</v>
      </c>
      <c r="S345" s="629">
        <v>1</v>
      </c>
      <c r="T345" s="633">
        <v>1</v>
      </c>
      <c r="U345" s="633">
        <v>0.74</v>
      </c>
      <c r="V345" s="629">
        <v>0.48</v>
      </c>
      <c r="W345" s="629">
        <v>0.48</v>
      </c>
      <c r="X345" s="633">
        <v>0.48</v>
      </c>
      <c r="Y345" s="633">
        <v>0.24</v>
      </c>
      <c r="Z345" s="630">
        <f t="shared" si="233"/>
        <v>34.139999999999986</v>
      </c>
      <c r="AA345" s="1125">
        <f t="shared" si="236"/>
        <v>31.746031746031768</v>
      </c>
      <c r="AB345" s="1125">
        <f t="shared" si="237"/>
        <v>8.6206896551724199</v>
      </c>
      <c r="AC345" s="1126">
        <f t="shared" si="238"/>
        <v>11.538461538461542</v>
      </c>
      <c r="AD345" s="1126">
        <f t="shared" si="239"/>
        <v>1.9607843137255054</v>
      </c>
      <c r="AE345" s="1126">
        <f t="shared" si="240"/>
        <v>13.33333333333333</v>
      </c>
      <c r="AF345" s="1126">
        <f t="shared" si="241"/>
        <v>9.7560975609756184</v>
      </c>
      <c r="AG345" s="1126">
        <f t="shared" si="242"/>
        <v>15.81920903954801</v>
      </c>
      <c r="AH345" s="1126">
        <f t="shared" si="243"/>
        <v>26.428571428571445</v>
      </c>
      <c r="AI345" s="1126">
        <f t="shared" si="244"/>
        <v>0</v>
      </c>
      <c r="AJ345" s="1126">
        <f t="shared" si="245"/>
        <v>0</v>
      </c>
      <c r="AK345" s="1126">
        <f t="shared" si="246"/>
        <v>0</v>
      </c>
      <c r="AL345" s="1126">
        <f t="shared" si="247"/>
        <v>0</v>
      </c>
      <c r="AM345" s="1126">
        <f t="shared" si="248"/>
        <v>7.6923076923076872</v>
      </c>
      <c r="AN345" s="1126">
        <f t="shared" si="249"/>
        <v>30.000000000000004</v>
      </c>
      <c r="AO345" s="1126">
        <f t="shared" si="250"/>
        <v>0</v>
      </c>
      <c r="AP345" s="1126">
        <f t="shared" si="251"/>
        <v>35.13513513513513</v>
      </c>
      <c r="AQ345" s="1126">
        <f t="shared" si="252"/>
        <v>54.166666666666671</v>
      </c>
      <c r="AR345" s="1126">
        <f t="shared" si="253"/>
        <v>0</v>
      </c>
      <c r="AS345" s="1126">
        <f t="shared" si="254"/>
        <v>0</v>
      </c>
      <c r="AT345" s="1126">
        <f t="shared" si="255"/>
        <v>100</v>
      </c>
      <c r="AU345" s="1127">
        <f t="shared" si="234"/>
        <v>17.309864405496459</v>
      </c>
      <c r="AV345" s="1128">
        <f t="shared" si="235"/>
        <v>24.683078108164338</v>
      </c>
    </row>
    <row r="346" spans="1:48" ht="11.25" customHeight="1" x14ac:dyDescent="0.2">
      <c r="A346" s="477" t="s">
        <v>3836</v>
      </c>
      <c r="B346" s="869" t="s">
        <v>3837</v>
      </c>
      <c r="C346" s="627">
        <v>1.3</v>
      </c>
      <c r="D346" s="493">
        <v>1.1200000000000001</v>
      </c>
      <c r="E346" s="493">
        <v>0.92</v>
      </c>
      <c r="F346" s="538">
        <v>0.88</v>
      </c>
      <c r="G346" s="484">
        <v>0.84</v>
      </c>
      <c r="H346" s="484">
        <v>0.78</v>
      </c>
      <c r="I346" s="538">
        <v>0.72</v>
      </c>
      <c r="J346" s="1032"/>
      <c r="K346" s="485">
        <v>0.72</v>
      </c>
      <c r="L346" s="486">
        <v>0.72</v>
      </c>
      <c r="M346" s="1032"/>
      <c r="N346" s="529">
        <v>0.72</v>
      </c>
      <c r="O346" s="529">
        <v>0.72</v>
      </c>
      <c r="P346" s="489">
        <v>0.72</v>
      </c>
      <c r="Q346" s="489">
        <v>0.66</v>
      </c>
      <c r="R346" s="489">
        <v>0.57999999999999996</v>
      </c>
      <c r="S346" s="489">
        <v>0.5</v>
      </c>
      <c r="T346" s="489">
        <v>0.42</v>
      </c>
      <c r="U346" s="489">
        <v>0.33</v>
      </c>
      <c r="V346" s="489">
        <v>0.27250000000000002</v>
      </c>
      <c r="W346" s="539">
        <v>0.25</v>
      </c>
      <c r="X346" s="539">
        <v>0.25</v>
      </c>
      <c r="Y346" s="489">
        <v>0.25</v>
      </c>
      <c r="Z346" s="630">
        <f t="shared" si="233"/>
        <v>13.672500000000001</v>
      </c>
      <c r="AA346" s="1125">
        <f t="shared" si="236"/>
        <v>16.071428571428559</v>
      </c>
      <c r="AB346" s="1125">
        <f t="shared" si="237"/>
        <v>21.739130434782616</v>
      </c>
      <c r="AC346" s="1126">
        <f t="shared" si="238"/>
        <v>4.5454545454545414</v>
      </c>
      <c r="AD346" s="1126">
        <f t="shared" si="239"/>
        <v>4.7619047619047672</v>
      </c>
      <c r="AE346" s="1126">
        <f t="shared" si="240"/>
        <v>7.6923076923076872</v>
      </c>
      <c r="AF346" s="1126">
        <f t="shared" si="241"/>
        <v>8.3333333333333481</v>
      </c>
      <c r="AG346" s="1126">
        <f t="shared" si="242"/>
        <v>0</v>
      </c>
      <c r="AH346" s="1126">
        <f t="shared" si="243"/>
        <v>0</v>
      </c>
      <c r="AI346" s="1126">
        <f t="shared" si="244"/>
        <v>0</v>
      </c>
      <c r="AJ346" s="1126">
        <f t="shared" si="245"/>
        <v>0</v>
      </c>
      <c r="AK346" s="1126">
        <f t="shared" si="246"/>
        <v>0</v>
      </c>
      <c r="AL346" s="1126">
        <f t="shared" si="247"/>
        <v>9.0909090909090828</v>
      </c>
      <c r="AM346" s="1126">
        <f t="shared" si="248"/>
        <v>13.793103448275868</v>
      </c>
      <c r="AN346" s="1126">
        <f t="shared" si="249"/>
        <v>15.999999999999993</v>
      </c>
      <c r="AO346" s="1126">
        <f t="shared" si="250"/>
        <v>19.047619047619047</v>
      </c>
      <c r="AP346" s="1126">
        <f t="shared" si="251"/>
        <v>27.27272727272727</v>
      </c>
      <c r="AQ346" s="1126">
        <f t="shared" si="252"/>
        <v>21.100917431192666</v>
      </c>
      <c r="AR346" s="1126">
        <f t="shared" si="253"/>
        <v>9.0000000000000071</v>
      </c>
      <c r="AS346" s="1126">
        <f t="shared" si="254"/>
        <v>0</v>
      </c>
      <c r="AT346" s="1126">
        <f t="shared" si="255"/>
        <v>0</v>
      </c>
      <c r="AU346" s="1127">
        <f t="shared" si="234"/>
        <v>8.9224417814967723</v>
      </c>
      <c r="AV346" s="1128">
        <f t="shared" si="235"/>
        <v>8.8030816647074648</v>
      </c>
    </row>
    <row r="347" spans="1:48" ht="11.25" customHeight="1" x14ac:dyDescent="0.2">
      <c r="A347" s="634" t="s">
        <v>1253</v>
      </c>
      <c r="B347" s="501" t="s">
        <v>1254</v>
      </c>
      <c r="C347" s="627">
        <v>0.64</v>
      </c>
      <c r="D347" s="493">
        <v>0.57999999999999996</v>
      </c>
      <c r="E347" s="504">
        <v>0.44000000000000006</v>
      </c>
      <c r="F347" s="627">
        <v>0.31</v>
      </c>
      <c r="G347" s="627">
        <v>0.25</v>
      </c>
      <c r="H347" s="627">
        <v>0.22</v>
      </c>
      <c r="I347" s="627">
        <v>0.05</v>
      </c>
      <c r="J347" s="956"/>
      <c r="K347" s="496">
        <v>0</v>
      </c>
      <c r="L347" s="631">
        <v>0</v>
      </c>
      <c r="M347" s="956"/>
      <c r="N347" s="497">
        <v>0</v>
      </c>
      <c r="O347" s="629">
        <v>0</v>
      </c>
      <c r="P347" s="629">
        <v>0</v>
      </c>
      <c r="Q347" s="629">
        <v>0</v>
      </c>
      <c r="R347" s="629">
        <v>0</v>
      </c>
      <c r="S347" s="629">
        <v>0</v>
      </c>
      <c r="T347" s="629">
        <v>0</v>
      </c>
      <c r="U347" s="629">
        <v>0</v>
      </c>
      <c r="V347" s="629">
        <v>0.48</v>
      </c>
      <c r="W347" s="629">
        <v>1.02</v>
      </c>
      <c r="X347" s="629">
        <v>1.2</v>
      </c>
      <c r="Y347" s="629">
        <v>1.2</v>
      </c>
      <c r="Z347" s="630">
        <f t="shared" si="233"/>
        <v>6.3900000000000006</v>
      </c>
      <c r="AA347" s="1125">
        <f t="shared" si="236"/>
        <v>10.344827586206918</v>
      </c>
      <c r="AB347" s="1125">
        <f t="shared" si="237"/>
        <v>31.818181818181792</v>
      </c>
      <c r="AC347" s="1126">
        <f t="shared" si="238"/>
        <v>41.935483870967772</v>
      </c>
      <c r="AD347" s="1126">
        <f t="shared" si="239"/>
        <v>24</v>
      </c>
      <c r="AE347" s="1126">
        <f t="shared" si="240"/>
        <v>13.636363636363647</v>
      </c>
      <c r="AF347" s="1126">
        <f t="shared" si="241"/>
        <v>339.99999999999994</v>
      </c>
      <c r="AG347" s="1126" t="str">
        <f t="shared" si="242"/>
        <v>n/a</v>
      </c>
      <c r="AH347" s="1126" t="str">
        <f t="shared" si="243"/>
        <v>n/a</v>
      </c>
      <c r="AI347" s="1126" t="str">
        <f t="shared" si="244"/>
        <v>n/a</v>
      </c>
      <c r="AJ347" s="1126" t="str">
        <f t="shared" si="245"/>
        <v>n/a</v>
      </c>
      <c r="AK347" s="1126" t="str">
        <f t="shared" si="246"/>
        <v>n/a</v>
      </c>
      <c r="AL347" s="1126" t="str">
        <f t="shared" si="247"/>
        <v>n/a</v>
      </c>
      <c r="AM347" s="1126" t="str">
        <f t="shared" si="248"/>
        <v>n/a</v>
      </c>
      <c r="AN347" s="1126" t="str">
        <f t="shared" si="249"/>
        <v>n/a</v>
      </c>
      <c r="AO347" s="1126" t="str">
        <f t="shared" si="250"/>
        <v>n/a</v>
      </c>
      <c r="AP347" s="1126" t="str">
        <f t="shared" si="251"/>
        <v>n/a</v>
      </c>
      <c r="AQ347" s="1126">
        <f t="shared" si="252"/>
        <v>-100</v>
      </c>
      <c r="AR347" s="1126">
        <f t="shared" si="253"/>
        <v>-52.941176470588239</v>
      </c>
      <c r="AS347" s="1126">
        <f t="shared" si="254"/>
        <v>-14.999999999999991</v>
      </c>
      <c r="AT347" s="1126">
        <f t="shared" si="255"/>
        <v>0</v>
      </c>
      <c r="AU347" s="1127">
        <f t="shared" si="234"/>
        <v>29.379368044113182</v>
      </c>
      <c r="AV347" s="1128">
        <f t="shared" si="235"/>
        <v>117.20648582361619</v>
      </c>
    </row>
    <row r="348" spans="1:48" ht="11.25" customHeight="1" x14ac:dyDescent="0.2">
      <c r="A348" s="886" t="s">
        <v>1243</v>
      </c>
      <c r="B348" s="884" t="s">
        <v>1244</v>
      </c>
      <c r="C348" s="627">
        <v>1.4</v>
      </c>
      <c r="D348" s="493">
        <v>1.28</v>
      </c>
      <c r="E348" s="632">
        <v>1.1200000000000001</v>
      </c>
      <c r="F348" s="627">
        <v>1</v>
      </c>
      <c r="G348" s="627">
        <v>0.9</v>
      </c>
      <c r="H348" s="627">
        <v>0.8</v>
      </c>
      <c r="I348" s="627">
        <v>0.72499999999999998</v>
      </c>
      <c r="J348" s="956"/>
      <c r="K348" s="496">
        <v>0.5</v>
      </c>
      <c r="L348" s="631">
        <v>1.69</v>
      </c>
      <c r="M348" s="956"/>
      <c r="N348" s="632">
        <v>1.905</v>
      </c>
      <c r="O348" s="633">
        <v>1.885</v>
      </c>
      <c r="P348" s="633">
        <v>1.865</v>
      </c>
      <c r="Q348" s="633">
        <v>1.84</v>
      </c>
      <c r="R348" s="633">
        <v>1.81</v>
      </c>
      <c r="S348" s="633">
        <v>1.74</v>
      </c>
      <c r="T348" s="633">
        <v>1.7</v>
      </c>
      <c r="U348" s="633">
        <v>1.6625000000000001</v>
      </c>
      <c r="V348" s="629">
        <v>1.65</v>
      </c>
      <c r="W348" s="633">
        <v>0.86250000000000004</v>
      </c>
      <c r="X348" s="633">
        <v>0.55000000000000004</v>
      </c>
      <c r="Y348" s="629">
        <v>0.4</v>
      </c>
      <c r="Z348" s="630">
        <f t="shared" si="233"/>
        <v>27.284999999999997</v>
      </c>
      <c r="AA348" s="1125">
        <f t="shared" si="236"/>
        <v>9.375</v>
      </c>
      <c r="AB348" s="1125">
        <f t="shared" si="237"/>
        <v>14.285714285714279</v>
      </c>
      <c r="AC348" s="1126">
        <f t="shared" si="238"/>
        <v>12.000000000000011</v>
      </c>
      <c r="AD348" s="1126">
        <f t="shared" si="239"/>
        <v>11.111111111111116</v>
      </c>
      <c r="AE348" s="1126">
        <f t="shared" si="240"/>
        <v>12.5</v>
      </c>
      <c r="AF348" s="1126">
        <f t="shared" si="241"/>
        <v>10.344827586206895</v>
      </c>
      <c r="AG348" s="1126">
        <f t="shared" si="242"/>
        <v>44.999999999999993</v>
      </c>
      <c r="AH348" s="1126">
        <f t="shared" si="243"/>
        <v>-70.414201183431956</v>
      </c>
      <c r="AI348" s="1126">
        <f t="shared" si="244"/>
        <v>-11.286089238845154</v>
      </c>
      <c r="AJ348" s="1126">
        <f t="shared" si="245"/>
        <v>1.0610079575596787</v>
      </c>
      <c r="AK348" s="1126">
        <f t="shared" si="246"/>
        <v>1.072386058981234</v>
      </c>
      <c r="AL348" s="1126">
        <f t="shared" si="247"/>
        <v>1.3586956521739024</v>
      </c>
      <c r="AM348" s="1126">
        <f t="shared" si="248"/>
        <v>1.6574585635359185</v>
      </c>
      <c r="AN348" s="1126">
        <f t="shared" si="249"/>
        <v>4.0229885057471382</v>
      </c>
      <c r="AO348" s="1126">
        <f t="shared" si="250"/>
        <v>2.3529411764705799</v>
      </c>
      <c r="AP348" s="1126">
        <f t="shared" si="251"/>
        <v>2.2556390977443552</v>
      </c>
      <c r="AQ348" s="1126">
        <f t="shared" si="252"/>
        <v>0.75757575757577911</v>
      </c>
      <c r="AR348" s="1126">
        <f t="shared" si="253"/>
        <v>91.304347826086939</v>
      </c>
      <c r="AS348" s="1126">
        <f t="shared" si="254"/>
        <v>56.818181818181813</v>
      </c>
      <c r="AT348" s="1126">
        <f t="shared" si="255"/>
        <v>37.5</v>
      </c>
      <c r="AU348" s="1127">
        <f t="shared" si="234"/>
        <v>11.653879248740626</v>
      </c>
      <c r="AV348" s="1128">
        <f t="shared" si="235"/>
        <v>30.968798644624798</v>
      </c>
    </row>
    <row r="349" spans="1:48" ht="11.25" customHeight="1" x14ac:dyDescent="0.2">
      <c r="A349" s="583" t="s">
        <v>4161</v>
      </c>
      <c r="B349" s="884" t="s">
        <v>4160</v>
      </c>
      <c r="C349" s="627">
        <v>1.1499999999999999</v>
      </c>
      <c r="D349" s="493">
        <v>0.95</v>
      </c>
      <c r="E349" s="632">
        <v>0.77</v>
      </c>
      <c r="F349" s="627">
        <v>0.59</v>
      </c>
      <c r="G349" s="627">
        <v>0.5</v>
      </c>
      <c r="H349" s="547">
        <v>0</v>
      </c>
      <c r="I349" s="547">
        <v>0</v>
      </c>
      <c r="J349" s="956"/>
      <c r="K349" s="547">
        <v>0</v>
      </c>
      <c r="L349" s="497">
        <v>0</v>
      </c>
      <c r="M349" s="956"/>
      <c r="N349" s="497">
        <v>0</v>
      </c>
      <c r="O349" s="629">
        <v>0</v>
      </c>
      <c r="P349" s="629">
        <v>0</v>
      </c>
      <c r="Q349" s="629">
        <v>0</v>
      </c>
      <c r="R349" s="629">
        <v>0</v>
      </c>
      <c r="S349" s="629">
        <v>0</v>
      </c>
      <c r="T349" s="629">
        <v>0</v>
      </c>
      <c r="U349" s="629">
        <v>0</v>
      </c>
      <c r="V349" s="629">
        <v>0</v>
      </c>
      <c r="W349" s="629">
        <v>0</v>
      </c>
      <c r="X349" s="629">
        <v>0</v>
      </c>
      <c r="Y349" s="629">
        <v>0</v>
      </c>
      <c r="Z349" s="630">
        <f t="shared" si="233"/>
        <v>3.9599999999999995</v>
      </c>
      <c r="AA349" s="1125">
        <f t="shared" si="236"/>
        <v>21.052631578947366</v>
      </c>
      <c r="AB349" s="1125">
        <f t="shared" si="237"/>
        <v>23.376623376623364</v>
      </c>
      <c r="AC349" s="1126">
        <f t="shared" si="238"/>
        <v>30.508474576271194</v>
      </c>
      <c r="AD349" s="1126">
        <f t="shared" si="239"/>
        <v>17.999999999999993</v>
      </c>
      <c r="AE349" s="1126" t="str">
        <f t="shared" si="240"/>
        <v>n/a</v>
      </c>
      <c r="AF349" s="1126" t="str">
        <f t="shared" si="241"/>
        <v>n/a</v>
      </c>
      <c r="AG349" s="1126" t="str">
        <f t="shared" si="242"/>
        <v>n/a</v>
      </c>
      <c r="AH349" s="1126" t="str">
        <f t="shared" si="243"/>
        <v>n/a</v>
      </c>
      <c r="AI349" s="1126" t="str">
        <f t="shared" si="244"/>
        <v>n/a</v>
      </c>
      <c r="AJ349" s="1126" t="str">
        <f t="shared" si="245"/>
        <v>n/a</v>
      </c>
      <c r="AK349" s="1126" t="str">
        <f t="shared" si="246"/>
        <v>n/a</v>
      </c>
      <c r="AL349" s="1126" t="str">
        <f t="shared" si="247"/>
        <v>n/a</v>
      </c>
      <c r="AM349" s="1126" t="str">
        <f t="shared" si="248"/>
        <v>n/a</v>
      </c>
      <c r="AN349" s="1126" t="str">
        <f t="shared" si="249"/>
        <v>n/a</v>
      </c>
      <c r="AO349" s="1126" t="str">
        <f t="shared" si="250"/>
        <v>n/a</v>
      </c>
      <c r="AP349" s="1126" t="str">
        <f t="shared" si="251"/>
        <v>n/a</v>
      </c>
      <c r="AQ349" s="1126" t="str">
        <f t="shared" si="252"/>
        <v>n/a</v>
      </c>
      <c r="AR349" s="1126" t="str">
        <f t="shared" si="253"/>
        <v>n/a</v>
      </c>
      <c r="AS349" s="1126" t="str">
        <f t="shared" si="254"/>
        <v>n/a</v>
      </c>
      <c r="AT349" s="1126" t="str">
        <f t="shared" si="255"/>
        <v>n/a</v>
      </c>
      <c r="AU349" s="1127">
        <f t="shared" si="234"/>
        <v>23.234432382960478</v>
      </c>
      <c r="AV349" s="1128">
        <f t="shared" si="235"/>
        <v>5.3257689657275993</v>
      </c>
    </row>
    <row r="350" spans="1:48" ht="11.25" customHeight="1" x14ac:dyDescent="0.2">
      <c r="A350" s="494" t="s">
        <v>380</v>
      </c>
      <c r="B350" s="884" t="s">
        <v>381</v>
      </c>
      <c r="C350" s="627">
        <v>5.68</v>
      </c>
      <c r="D350" s="493">
        <v>5.36</v>
      </c>
      <c r="E350" s="632">
        <v>5.0599999999999996</v>
      </c>
      <c r="F350" s="627">
        <v>4.83</v>
      </c>
      <c r="G350" s="627">
        <v>4.59</v>
      </c>
      <c r="H350" s="627">
        <v>4.17</v>
      </c>
      <c r="I350" s="627">
        <v>3.59</v>
      </c>
      <c r="J350" s="956"/>
      <c r="K350" s="627">
        <v>3.06</v>
      </c>
      <c r="L350" s="492">
        <v>2.52</v>
      </c>
      <c r="M350" s="956"/>
      <c r="N350" s="632">
        <v>2.08</v>
      </c>
      <c r="O350" s="633">
        <v>1.78</v>
      </c>
      <c r="P350" s="633">
        <v>1.55</v>
      </c>
      <c r="Q350" s="633">
        <v>1.34</v>
      </c>
      <c r="R350" s="633">
        <v>1.1100000000000001</v>
      </c>
      <c r="S350" s="633">
        <v>0.92</v>
      </c>
      <c r="T350" s="633">
        <v>0.78500000000000003</v>
      </c>
      <c r="U350" s="633">
        <v>0.73499999999999999</v>
      </c>
      <c r="V350" s="633">
        <v>0.71499999999999997</v>
      </c>
      <c r="W350" s="633">
        <v>0.69499999999999995</v>
      </c>
      <c r="X350" s="633">
        <v>0.67</v>
      </c>
      <c r="Y350" s="633">
        <v>0.63</v>
      </c>
      <c r="Z350" s="630">
        <f t="shared" si="233"/>
        <v>51.870000000000012</v>
      </c>
      <c r="AA350" s="1125">
        <f t="shared" si="236"/>
        <v>5.9701492537313383</v>
      </c>
      <c r="AB350" s="1125">
        <f t="shared" si="237"/>
        <v>5.9288537549407216</v>
      </c>
      <c r="AC350" s="1126">
        <f t="shared" si="238"/>
        <v>4.761904761904745</v>
      </c>
      <c r="AD350" s="1126">
        <f t="shared" si="239"/>
        <v>5.2287581699346442</v>
      </c>
      <c r="AE350" s="1126">
        <f t="shared" si="240"/>
        <v>10.07194244604317</v>
      </c>
      <c r="AF350" s="1126">
        <f t="shared" si="241"/>
        <v>16.15598885793872</v>
      </c>
      <c r="AG350" s="1126">
        <f t="shared" si="242"/>
        <v>17.320261437908478</v>
      </c>
      <c r="AH350" s="1126">
        <f t="shared" si="243"/>
        <v>21.42857142857142</v>
      </c>
      <c r="AI350" s="1126">
        <f t="shared" si="244"/>
        <v>21.153846153846146</v>
      </c>
      <c r="AJ350" s="1126">
        <f t="shared" si="245"/>
        <v>16.853932584269661</v>
      </c>
      <c r="AK350" s="1126">
        <f t="shared" si="246"/>
        <v>14.838709677419359</v>
      </c>
      <c r="AL350" s="1126">
        <f t="shared" si="247"/>
        <v>15.671641791044767</v>
      </c>
      <c r="AM350" s="1126">
        <f t="shared" si="248"/>
        <v>20.72072072072071</v>
      </c>
      <c r="AN350" s="1126">
        <f t="shared" si="249"/>
        <v>20.65217391304348</v>
      </c>
      <c r="AO350" s="1126">
        <f t="shared" si="250"/>
        <v>17.197452229299358</v>
      </c>
      <c r="AP350" s="1126">
        <f t="shared" si="251"/>
        <v>6.8027210884353817</v>
      </c>
      <c r="AQ350" s="1126">
        <f t="shared" si="252"/>
        <v>2.7972027972027913</v>
      </c>
      <c r="AR350" s="1126">
        <f t="shared" si="253"/>
        <v>2.877697841726623</v>
      </c>
      <c r="AS350" s="1126">
        <f t="shared" si="254"/>
        <v>3.731343283582067</v>
      </c>
      <c r="AT350" s="1126">
        <f t="shared" si="255"/>
        <v>6.3492063492063489</v>
      </c>
      <c r="AU350" s="1127">
        <f t="shared" si="234"/>
        <v>11.825653927038498</v>
      </c>
      <c r="AV350" s="1128">
        <f t="shared" si="235"/>
        <v>6.9247140485960674</v>
      </c>
    </row>
    <row r="351" spans="1:48" ht="11.25" customHeight="1" x14ac:dyDescent="0.2">
      <c r="A351" s="477" t="s">
        <v>607</v>
      </c>
      <c r="B351" s="869" t="s">
        <v>608</v>
      </c>
      <c r="C351" s="627">
        <v>2.67</v>
      </c>
      <c r="D351" s="493">
        <v>2.46</v>
      </c>
      <c r="E351" s="487">
        <v>2.2199999999999998</v>
      </c>
      <c r="F351" s="627">
        <v>1.99</v>
      </c>
      <c r="G351" s="627">
        <v>1.81</v>
      </c>
      <c r="H351" s="627">
        <v>1.69</v>
      </c>
      <c r="I351" s="627">
        <v>1.56</v>
      </c>
      <c r="J351" s="956" t="s">
        <v>90</v>
      </c>
      <c r="K351" s="627">
        <v>1.38</v>
      </c>
      <c r="L351" s="492">
        <v>1.1499999999999999</v>
      </c>
      <c r="M351" s="956"/>
      <c r="N351" s="492">
        <v>0.95</v>
      </c>
      <c r="O351" s="633">
        <v>0.8</v>
      </c>
      <c r="P351" s="633">
        <v>0.76</v>
      </c>
      <c r="Q351" s="633">
        <v>0.6</v>
      </c>
      <c r="R351" s="633">
        <v>0.45</v>
      </c>
      <c r="S351" s="633">
        <v>0.33</v>
      </c>
      <c r="T351" s="633">
        <v>0.21</v>
      </c>
      <c r="U351" s="629">
        <v>0.12</v>
      </c>
      <c r="V351" s="629">
        <v>0.12</v>
      </c>
      <c r="W351" s="629">
        <v>0.12</v>
      </c>
      <c r="X351" s="633">
        <v>0.24</v>
      </c>
      <c r="Y351" s="633">
        <v>0.23332999999999998</v>
      </c>
      <c r="Z351" s="630">
        <f t="shared" si="233"/>
        <v>21.863330000000001</v>
      </c>
      <c r="AA351" s="1125">
        <f t="shared" si="236"/>
        <v>8.5365853658536661</v>
      </c>
      <c r="AB351" s="1125">
        <f t="shared" si="237"/>
        <v>10.810810810810811</v>
      </c>
      <c r="AC351" s="1126">
        <f t="shared" si="238"/>
        <v>11.557788944723612</v>
      </c>
      <c r="AD351" s="1126">
        <f t="shared" si="239"/>
        <v>9.9447513812154664</v>
      </c>
      <c r="AE351" s="1126">
        <f t="shared" si="240"/>
        <v>7.1005917159763454</v>
      </c>
      <c r="AF351" s="1126">
        <f t="shared" si="241"/>
        <v>8.333333333333325</v>
      </c>
      <c r="AG351" s="1126">
        <f t="shared" si="242"/>
        <v>13.043478260869579</v>
      </c>
      <c r="AH351" s="1126">
        <f t="shared" si="243"/>
        <v>19.999999999999996</v>
      </c>
      <c r="AI351" s="1126">
        <f t="shared" si="244"/>
        <v>21.052631578947366</v>
      </c>
      <c r="AJ351" s="1126">
        <f t="shared" si="245"/>
        <v>18.749999999999979</v>
      </c>
      <c r="AK351" s="1126">
        <f t="shared" si="246"/>
        <v>5.2631578947368363</v>
      </c>
      <c r="AL351" s="1126">
        <f t="shared" si="247"/>
        <v>26.666666666666682</v>
      </c>
      <c r="AM351" s="1126">
        <f t="shared" si="248"/>
        <v>33.333333333333329</v>
      </c>
      <c r="AN351" s="1126">
        <f t="shared" si="249"/>
        <v>36.363636363636353</v>
      </c>
      <c r="AO351" s="1126">
        <f t="shared" si="250"/>
        <v>57.14285714285716</v>
      </c>
      <c r="AP351" s="1126">
        <f t="shared" si="251"/>
        <v>75</v>
      </c>
      <c r="AQ351" s="1126">
        <f t="shared" si="252"/>
        <v>0</v>
      </c>
      <c r="AR351" s="1126">
        <f t="shared" si="253"/>
        <v>0</v>
      </c>
      <c r="AS351" s="1126">
        <f t="shared" si="254"/>
        <v>-50</v>
      </c>
      <c r="AT351" s="1126">
        <f t="shared" si="255"/>
        <v>2.8586122658895263</v>
      </c>
      <c r="AU351" s="1127">
        <f t="shared" si="234"/>
        <v>15.787911752942501</v>
      </c>
      <c r="AV351" s="1128">
        <f t="shared" si="235"/>
        <v>24.594126591438478</v>
      </c>
    </row>
    <row r="352" spans="1:48" ht="11.25" customHeight="1" x14ac:dyDescent="0.2">
      <c r="A352" s="512" t="s">
        <v>1309</v>
      </c>
      <c r="B352" s="501" t="s">
        <v>1310</v>
      </c>
      <c r="C352" s="627">
        <v>0.56999999999999995</v>
      </c>
      <c r="D352" s="493">
        <v>0.47</v>
      </c>
      <c r="E352" s="493">
        <v>0.32</v>
      </c>
      <c r="F352" s="507">
        <v>0.28000000000000003</v>
      </c>
      <c r="G352" s="507">
        <v>0.24</v>
      </c>
      <c r="H352" s="506">
        <v>0.2</v>
      </c>
      <c r="I352" s="507">
        <v>0.18</v>
      </c>
      <c r="J352" s="1053"/>
      <c r="K352" s="506">
        <v>0.16</v>
      </c>
      <c r="L352" s="503">
        <v>7.0000000000000007E-2</v>
      </c>
      <c r="M352" s="1053"/>
      <c r="N352" s="530">
        <v>0.04</v>
      </c>
      <c r="O352" s="530">
        <v>0.16333</v>
      </c>
      <c r="P352" s="510">
        <v>0.79666999999999999</v>
      </c>
      <c r="Q352" s="509">
        <v>1.0449999999999999</v>
      </c>
      <c r="R352" s="509">
        <v>0.96499999999999997</v>
      </c>
      <c r="S352" s="509">
        <v>0.83</v>
      </c>
      <c r="T352" s="509">
        <v>0.72499999999999998</v>
      </c>
      <c r="U352" s="509">
        <v>0.65500000000000003</v>
      </c>
      <c r="V352" s="510">
        <v>0.64</v>
      </c>
      <c r="W352" s="509">
        <v>0.76</v>
      </c>
      <c r="X352" s="509">
        <v>0.74546000000000001</v>
      </c>
      <c r="Y352" s="509">
        <v>0.67769000000000001</v>
      </c>
      <c r="Z352" s="630">
        <f t="shared" si="233"/>
        <v>10.533149999999999</v>
      </c>
      <c r="AA352" s="1125">
        <f t="shared" si="236"/>
        <v>21.276595744680836</v>
      </c>
      <c r="AB352" s="1125">
        <f t="shared" si="237"/>
        <v>46.874999999999979</v>
      </c>
      <c r="AC352" s="1126">
        <f t="shared" si="238"/>
        <v>14.285714285714279</v>
      </c>
      <c r="AD352" s="1126">
        <f t="shared" si="239"/>
        <v>16.666666666666675</v>
      </c>
      <c r="AE352" s="1126">
        <f t="shared" si="240"/>
        <v>19.999999999999996</v>
      </c>
      <c r="AF352" s="1126">
        <f t="shared" si="241"/>
        <v>11.111111111111116</v>
      </c>
      <c r="AG352" s="1126">
        <f t="shared" si="242"/>
        <v>12.5</v>
      </c>
      <c r="AH352" s="1126">
        <f t="shared" si="243"/>
        <v>128.57142857142856</v>
      </c>
      <c r="AI352" s="1126">
        <f t="shared" si="244"/>
        <v>75.000000000000028</v>
      </c>
      <c r="AJ352" s="1126">
        <f t="shared" si="245"/>
        <v>-75.509704279679184</v>
      </c>
      <c r="AK352" s="1126">
        <f t="shared" si="246"/>
        <v>-79.498412140534981</v>
      </c>
      <c r="AL352" s="1126">
        <f t="shared" si="247"/>
        <v>-23.763636363636365</v>
      </c>
      <c r="AM352" s="1126">
        <f t="shared" si="248"/>
        <v>8.2901554404144928</v>
      </c>
      <c r="AN352" s="1126">
        <f t="shared" si="249"/>
        <v>16.265060240963859</v>
      </c>
      <c r="AO352" s="1126">
        <f t="shared" si="250"/>
        <v>14.482758620689662</v>
      </c>
      <c r="AP352" s="1126">
        <f t="shared" si="251"/>
        <v>10.687022900763354</v>
      </c>
      <c r="AQ352" s="1126">
        <f t="shared" si="252"/>
        <v>2.34375</v>
      </c>
      <c r="AR352" s="1126">
        <f t="shared" si="253"/>
        <v>-15.789473684210531</v>
      </c>
      <c r="AS352" s="1126">
        <f t="shared" si="254"/>
        <v>1.9504735331204781</v>
      </c>
      <c r="AT352" s="1126">
        <f t="shared" si="255"/>
        <v>10.000147560093842</v>
      </c>
      <c r="AU352" s="1127">
        <f t="shared" si="234"/>
        <v>10.787232910379307</v>
      </c>
      <c r="AV352" s="1128">
        <f t="shared" si="235"/>
        <v>44.273148964428152</v>
      </c>
    </row>
    <row r="353" spans="1:48" ht="11.25" customHeight="1" x14ac:dyDescent="0.2">
      <c r="A353" s="886" t="s">
        <v>3842</v>
      </c>
      <c r="B353" s="884" t="s">
        <v>3843</v>
      </c>
      <c r="C353" s="627">
        <v>0.84</v>
      </c>
      <c r="D353" s="493">
        <v>0.71</v>
      </c>
      <c r="E353" s="493">
        <v>0.55000000000000004</v>
      </c>
      <c r="F353" s="627">
        <v>0.41</v>
      </c>
      <c r="G353" s="627">
        <v>0.3</v>
      </c>
      <c r="H353" s="627">
        <v>7.0000000000000007E-2</v>
      </c>
      <c r="I353" s="533">
        <v>0</v>
      </c>
      <c r="J353" s="956"/>
      <c r="K353" s="496">
        <v>0</v>
      </c>
      <c r="L353" s="631">
        <v>0</v>
      </c>
      <c r="M353" s="956"/>
      <c r="N353" s="628">
        <v>0</v>
      </c>
      <c r="O353" s="628">
        <v>0</v>
      </c>
      <c r="P353" s="534">
        <v>0</v>
      </c>
      <c r="Q353" s="534">
        <v>0</v>
      </c>
      <c r="R353" s="534">
        <v>0</v>
      </c>
      <c r="S353" s="534">
        <v>0</v>
      </c>
      <c r="T353" s="534">
        <v>0</v>
      </c>
      <c r="U353" s="534">
        <v>0</v>
      </c>
      <c r="V353" s="534">
        <v>0</v>
      </c>
      <c r="W353" s="534">
        <v>0</v>
      </c>
      <c r="X353" s="534">
        <v>0</v>
      </c>
      <c r="Y353" s="534">
        <v>0</v>
      </c>
      <c r="Z353" s="630">
        <f t="shared" si="233"/>
        <v>2.8799999999999994</v>
      </c>
      <c r="AA353" s="1125">
        <f t="shared" si="236"/>
        <v>18.309859154929576</v>
      </c>
      <c r="AB353" s="1125">
        <f t="shared" si="237"/>
        <v>29.090909090909079</v>
      </c>
      <c r="AC353" s="1126">
        <f t="shared" si="238"/>
        <v>34.146341463414643</v>
      </c>
      <c r="AD353" s="1126">
        <f t="shared" si="239"/>
        <v>36.666666666666671</v>
      </c>
      <c r="AE353" s="1126">
        <f t="shared" si="240"/>
        <v>328.57142857142856</v>
      </c>
      <c r="AF353" s="1126" t="str">
        <f t="shared" si="241"/>
        <v>n/a</v>
      </c>
      <c r="AG353" s="1126" t="str">
        <f t="shared" si="242"/>
        <v>n/a</v>
      </c>
      <c r="AH353" s="1126" t="str">
        <f t="shared" si="243"/>
        <v>n/a</v>
      </c>
      <c r="AI353" s="1126" t="str">
        <f t="shared" si="244"/>
        <v>n/a</v>
      </c>
      <c r="AJ353" s="1126" t="str">
        <f t="shared" si="245"/>
        <v>n/a</v>
      </c>
      <c r="AK353" s="1126" t="str">
        <f t="shared" si="246"/>
        <v>n/a</v>
      </c>
      <c r="AL353" s="1126" t="str">
        <f t="shared" si="247"/>
        <v>n/a</v>
      </c>
      <c r="AM353" s="1126" t="str">
        <f t="shared" si="248"/>
        <v>n/a</v>
      </c>
      <c r="AN353" s="1126" t="str">
        <f t="shared" si="249"/>
        <v>n/a</v>
      </c>
      <c r="AO353" s="1126" t="str">
        <f t="shared" si="250"/>
        <v>n/a</v>
      </c>
      <c r="AP353" s="1126" t="str">
        <f t="shared" si="251"/>
        <v>n/a</v>
      </c>
      <c r="AQ353" s="1126" t="str">
        <f t="shared" si="252"/>
        <v>n/a</v>
      </c>
      <c r="AR353" s="1126" t="str">
        <f t="shared" si="253"/>
        <v>n/a</v>
      </c>
      <c r="AS353" s="1126" t="str">
        <f t="shared" si="254"/>
        <v>n/a</v>
      </c>
      <c r="AT353" s="1126" t="str">
        <f t="shared" si="255"/>
        <v>n/a</v>
      </c>
      <c r="AU353" s="1127">
        <f t="shared" si="234"/>
        <v>89.357040989469709</v>
      </c>
      <c r="AV353" s="1128">
        <f t="shared" si="235"/>
        <v>133.91016467700462</v>
      </c>
    </row>
    <row r="354" spans="1:48" ht="11.25" customHeight="1" x14ac:dyDescent="0.2">
      <c r="A354" s="494" t="s">
        <v>1301</v>
      </c>
      <c r="B354" s="884" t="s">
        <v>1302</v>
      </c>
      <c r="C354" s="627">
        <v>0.44</v>
      </c>
      <c r="D354" s="493">
        <v>0.38669999999999999</v>
      </c>
      <c r="E354" s="493">
        <v>0.32</v>
      </c>
      <c r="F354" s="627">
        <v>0.26666666666666666</v>
      </c>
      <c r="G354" s="627">
        <v>0.25333333333333335</v>
      </c>
      <c r="H354" s="627">
        <v>0.21333333333333335</v>
      </c>
      <c r="I354" s="627">
        <v>0.1822222222222222</v>
      </c>
      <c r="J354" s="956">
        <v>0</v>
      </c>
      <c r="K354" s="627">
        <v>0.15703111111111109</v>
      </c>
      <c r="L354" s="492">
        <v>0.13630222222222224</v>
      </c>
      <c r="M354" s="956">
        <v>0</v>
      </c>
      <c r="N354" s="628">
        <v>0.13432888888888889</v>
      </c>
      <c r="O354" s="628">
        <v>0.13432888888888889</v>
      </c>
      <c r="P354" s="633">
        <v>0.1264177777777778</v>
      </c>
      <c r="Q354" s="633">
        <v>0.11456</v>
      </c>
      <c r="R354" s="633">
        <v>0.11061333333333333</v>
      </c>
      <c r="S354" s="633">
        <v>0.10270222222222224</v>
      </c>
      <c r="T354" s="633">
        <v>9.4808888888888887E-2</v>
      </c>
      <c r="U354" s="633">
        <v>8.428444444444444E-2</v>
      </c>
      <c r="V354" s="633">
        <v>5.9253333333333331E-2</v>
      </c>
      <c r="W354" s="629">
        <v>0</v>
      </c>
      <c r="X354" s="629">
        <v>0</v>
      </c>
      <c r="Y354" s="629">
        <v>0</v>
      </c>
      <c r="Z354" s="630">
        <f t="shared" si="233"/>
        <v>3.3168866666666661</v>
      </c>
      <c r="AA354" s="1125">
        <f t="shared" si="236"/>
        <v>13.783294543573831</v>
      </c>
      <c r="AB354" s="1125">
        <f t="shared" si="237"/>
        <v>20.843749999999982</v>
      </c>
      <c r="AC354" s="1126">
        <f t="shared" si="238"/>
        <v>19.999999999999996</v>
      </c>
      <c r="AD354" s="1126">
        <f t="shared" si="239"/>
        <v>5.2631578947368363</v>
      </c>
      <c r="AE354" s="1126">
        <f t="shared" si="240"/>
        <v>18.75</v>
      </c>
      <c r="AF354" s="1126">
        <f t="shared" si="241"/>
        <v>17.073170731707332</v>
      </c>
      <c r="AG354" s="1126">
        <f t="shared" si="242"/>
        <v>16.042114796784791</v>
      </c>
      <c r="AH354" s="1126">
        <f t="shared" si="243"/>
        <v>15.208034433285489</v>
      </c>
      <c r="AI354" s="1126">
        <f t="shared" si="244"/>
        <v>1.4690312334568745</v>
      </c>
      <c r="AJ354" s="1126">
        <f t="shared" si="245"/>
        <v>0</v>
      </c>
      <c r="AK354" s="1126">
        <f t="shared" si="246"/>
        <v>6.2579102798481001</v>
      </c>
      <c r="AL354" s="1126">
        <f t="shared" si="247"/>
        <v>10.35071384233397</v>
      </c>
      <c r="AM354" s="1126">
        <f t="shared" si="248"/>
        <v>3.5679845708775249</v>
      </c>
      <c r="AN354" s="1126">
        <f t="shared" si="249"/>
        <v>7.7029600138480037</v>
      </c>
      <c r="AO354" s="1126">
        <f t="shared" si="250"/>
        <v>8.3255203450215873</v>
      </c>
      <c r="AP354" s="1126">
        <f t="shared" si="251"/>
        <v>12.486817127188354</v>
      </c>
      <c r="AQ354" s="1126">
        <f t="shared" si="252"/>
        <v>42.244224422442244</v>
      </c>
      <c r="AR354" s="1126" t="str">
        <f t="shared" si="253"/>
        <v>n/a</v>
      </c>
      <c r="AS354" s="1126" t="str">
        <f t="shared" si="254"/>
        <v>n/a</v>
      </c>
      <c r="AT354" s="1126" t="str">
        <f t="shared" si="255"/>
        <v>n/a</v>
      </c>
      <c r="AU354" s="1127">
        <f t="shared" si="234"/>
        <v>12.904040249123817</v>
      </c>
      <c r="AV354" s="1128">
        <f t="shared" si="235"/>
        <v>9.9480566754821691</v>
      </c>
    </row>
    <row r="355" spans="1:48" ht="11.25" customHeight="1" x14ac:dyDescent="0.2">
      <c r="A355" s="494" t="s">
        <v>4208</v>
      </c>
      <c r="B355" s="884" t="s">
        <v>4203</v>
      </c>
      <c r="C355" s="627">
        <v>0.36</v>
      </c>
      <c r="D355" s="493">
        <v>0.32</v>
      </c>
      <c r="E355" s="637">
        <v>0.3</v>
      </c>
      <c r="F355" s="637">
        <v>0.26</v>
      </c>
      <c r="G355" s="637">
        <v>0.2</v>
      </c>
      <c r="H355" s="637">
        <v>0.12</v>
      </c>
      <c r="I355" s="654">
        <v>0.1</v>
      </c>
      <c r="J355" s="493"/>
      <c r="K355" s="637">
        <v>0.1</v>
      </c>
      <c r="L355" s="513">
        <v>0</v>
      </c>
      <c r="M355" s="516"/>
      <c r="N355" s="537">
        <v>0</v>
      </c>
      <c r="O355" s="537">
        <v>0</v>
      </c>
      <c r="P355" s="534">
        <v>0</v>
      </c>
      <c r="Q355" s="534">
        <v>0</v>
      </c>
      <c r="R355" s="534">
        <v>0</v>
      </c>
      <c r="S355" s="534">
        <v>0</v>
      </c>
      <c r="T355" s="534">
        <v>0</v>
      </c>
      <c r="U355" s="534">
        <v>0</v>
      </c>
      <c r="V355" s="534">
        <v>0</v>
      </c>
      <c r="W355" s="534">
        <v>0</v>
      </c>
      <c r="X355" s="534">
        <v>0</v>
      </c>
      <c r="Y355" s="534">
        <v>0</v>
      </c>
      <c r="Z355" s="630">
        <f t="shared" si="233"/>
        <v>1.7600000000000002</v>
      </c>
      <c r="AA355" s="1125">
        <f t="shared" si="236"/>
        <v>12.5</v>
      </c>
      <c r="AB355" s="1125">
        <f t="shared" si="237"/>
        <v>6.6666666666666652</v>
      </c>
      <c r="AC355" s="1126">
        <f t="shared" si="238"/>
        <v>15.384615384615374</v>
      </c>
      <c r="AD355" s="1126">
        <f t="shared" si="239"/>
        <v>30.000000000000004</v>
      </c>
      <c r="AE355" s="1126">
        <f t="shared" si="240"/>
        <v>66.666666666666671</v>
      </c>
      <c r="AF355" s="1126">
        <f t="shared" si="241"/>
        <v>19.999999999999996</v>
      </c>
      <c r="AG355" s="1126">
        <f t="shared" si="242"/>
        <v>0</v>
      </c>
      <c r="AH355" s="1126" t="str">
        <f t="shared" si="243"/>
        <v>n/a</v>
      </c>
      <c r="AI355" s="1126" t="str">
        <f t="shared" si="244"/>
        <v>n/a</v>
      </c>
      <c r="AJ355" s="1126" t="str">
        <f t="shared" si="245"/>
        <v>n/a</v>
      </c>
      <c r="AK355" s="1126" t="str">
        <f t="shared" si="246"/>
        <v>n/a</v>
      </c>
      <c r="AL355" s="1126" t="str">
        <f t="shared" si="247"/>
        <v>n/a</v>
      </c>
      <c r="AM355" s="1126" t="str">
        <f t="shared" si="248"/>
        <v>n/a</v>
      </c>
      <c r="AN355" s="1126" t="str">
        <f t="shared" si="249"/>
        <v>n/a</v>
      </c>
      <c r="AO355" s="1126" t="str">
        <f t="shared" si="250"/>
        <v>n/a</v>
      </c>
      <c r="AP355" s="1126" t="str">
        <f t="shared" si="251"/>
        <v>n/a</v>
      </c>
      <c r="AQ355" s="1126" t="str">
        <f t="shared" si="252"/>
        <v>n/a</v>
      </c>
      <c r="AR355" s="1126" t="str">
        <f t="shared" si="253"/>
        <v>n/a</v>
      </c>
      <c r="AS355" s="1126" t="str">
        <f t="shared" si="254"/>
        <v>n/a</v>
      </c>
      <c r="AT355" s="1126" t="str">
        <f t="shared" si="255"/>
        <v>n/a</v>
      </c>
      <c r="AU355" s="1127">
        <f t="shared" si="234"/>
        <v>21.602564102564106</v>
      </c>
      <c r="AV355" s="1128">
        <f t="shared" si="235"/>
        <v>22.042118201236526</v>
      </c>
    </row>
    <row r="356" spans="1:48" ht="11.25" customHeight="1" x14ac:dyDescent="0.2">
      <c r="A356" s="477" t="s">
        <v>615</v>
      </c>
      <c r="B356" s="869" t="s">
        <v>616</v>
      </c>
      <c r="C356" s="627">
        <v>0.79249999999999998</v>
      </c>
      <c r="D356" s="493">
        <v>0.77249999999999996</v>
      </c>
      <c r="E356" s="493">
        <v>0.75250000000000006</v>
      </c>
      <c r="F356" s="484">
        <v>0.73250000000000004</v>
      </c>
      <c r="G356" s="484">
        <v>0.71299999999999986</v>
      </c>
      <c r="H356" s="484">
        <v>0.6925</v>
      </c>
      <c r="I356" s="484">
        <v>0.67249999999999999</v>
      </c>
      <c r="J356" s="1032"/>
      <c r="K356" s="484">
        <v>0.65249999999999997</v>
      </c>
      <c r="L356" s="482">
        <v>0.63249999999999995</v>
      </c>
      <c r="M356" s="1032"/>
      <c r="N356" s="522">
        <v>0.59499999999999997</v>
      </c>
      <c r="O356" s="522">
        <v>0.49332999999999999</v>
      </c>
      <c r="P356" s="489">
        <v>0.38667000000000007</v>
      </c>
      <c r="Q356" s="489">
        <v>0.28000000000000003</v>
      </c>
      <c r="R356" s="489">
        <v>0.20445000000000002</v>
      </c>
      <c r="S356" s="489">
        <v>0.12296000000000001</v>
      </c>
      <c r="T356" s="489">
        <v>7.8020000000000006E-2</v>
      </c>
      <c r="U356" s="489">
        <v>2.5680000000000001E-2</v>
      </c>
      <c r="V356" s="488">
        <v>0</v>
      </c>
      <c r="W356" s="488">
        <v>0</v>
      </c>
      <c r="X356" s="488">
        <v>0</v>
      </c>
      <c r="Y356" s="488">
        <v>0</v>
      </c>
      <c r="Z356" s="630">
        <f t="shared" si="233"/>
        <v>8.5991099999999996</v>
      </c>
      <c r="AA356" s="1125">
        <f t="shared" si="236"/>
        <v>2.5889967637540368</v>
      </c>
      <c r="AB356" s="1125">
        <f t="shared" si="237"/>
        <v>2.6578073089700949</v>
      </c>
      <c r="AC356" s="1126">
        <f t="shared" si="238"/>
        <v>2.7303754266211566</v>
      </c>
      <c r="AD356" s="1126">
        <f t="shared" si="239"/>
        <v>2.7349228611500909</v>
      </c>
      <c r="AE356" s="1126">
        <f t="shared" si="240"/>
        <v>2.9602888086642354</v>
      </c>
      <c r="AF356" s="1126">
        <f t="shared" si="241"/>
        <v>2.9739776951672958</v>
      </c>
      <c r="AG356" s="1126">
        <f t="shared" si="242"/>
        <v>3.0651340996168619</v>
      </c>
      <c r="AH356" s="1126">
        <f t="shared" si="243"/>
        <v>3.1620553359683834</v>
      </c>
      <c r="AI356" s="1126">
        <f t="shared" si="244"/>
        <v>6.3025210084033612</v>
      </c>
      <c r="AJ356" s="1126">
        <f t="shared" si="245"/>
        <v>20.608923033263736</v>
      </c>
      <c r="AK356" s="1126">
        <f t="shared" si="246"/>
        <v>27.584244963405457</v>
      </c>
      <c r="AL356" s="1126">
        <f t="shared" si="247"/>
        <v>38.096428571428589</v>
      </c>
      <c r="AM356" s="1126">
        <f t="shared" si="248"/>
        <v>36.952800195646859</v>
      </c>
      <c r="AN356" s="1126">
        <f t="shared" si="249"/>
        <v>66.273584905660371</v>
      </c>
      <c r="AO356" s="1126">
        <f t="shared" si="250"/>
        <v>57.600615226864903</v>
      </c>
      <c r="AP356" s="1126">
        <f t="shared" si="251"/>
        <v>203.81619937694703</v>
      </c>
      <c r="AQ356" s="1126" t="str">
        <f t="shared" si="252"/>
        <v>n/a</v>
      </c>
      <c r="AR356" s="1126" t="str">
        <f t="shared" si="253"/>
        <v>n/a</v>
      </c>
      <c r="AS356" s="1126" t="str">
        <f t="shared" si="254"/>
        <v>n/a</v>
      </c>
      <c r="AT356" s="1126" t="str">
        <f t="shared" si="255"/>
        <v>n/a</v>
      </c>
      <c r="AU356" s="1127">
        <f t="shared" si="234"/>
        <v>30.006804723845775</v>
      </c>
      <c r="AV356" s="1128">
        <f t="shared" si="235"/>
        <v>50.959081125045607</v>
      </c>
    </row>
    <row r="357" spans="1:48" ht="11.25" customHeight="1" x14ac:dyDescent="0.2">
      <c r="A357" s="512" t="s">
        <v>1293</v>
      </c>
      <c r="B357" s="501" t="s">
        <v>1294</v>
      </c>
      <c r="C357" s="627">
        <v>5.44</v>
      </c>
      <c r="D357" s="493">
        <v>4.12</v>
      </c>
      <c r="E357" s="504">
        <v>3.56</v>
      </c>
      <c r="F357" s="627">
        <v>2.76</v>
      </c>
      <c r="G357" s="627">
        <v>2.36</v>
      </c>
      <c r="H357" s="627">
        <v>1.88</v>
      </c>
      <c r="I357" s="627">
        <v>1.56</v>
      </c>
      <c r="J357" s="956"/>
      <c r="K357" s="627">
        <v>1.1599999999999999</v>
      </c>
      <c r="L357" s="492">
        <v>1.04</v>
      </c>
      <c r="M357" s="956"/>
      <c r="N357" s="632">
        <v>0.97199999999999998</v>
      </c>
      <c r="O357" s="505">
        <v>0.92199999999999993</v>
      </c>
      <c r="P357" s="629">
        <v>0.9</v>
      </c>
      <c r="Q357" s="633">
        <v>0.9</v>
      </c>
      <c r="R357" s="633">
        <v>0.67500000000000004</v>
      </c>
      <c r="S357" s="633">
        <v>0.4</v>
      </c>
      <c r="T357" s="633">
        <v>0.32500000000000001</v>
      </c>
      <c r="U357" s="633">
        <v>0.26</v>
      </c>
      <c r="V357" s="633">
        <v>0.21</v>
      </c>
      <c r="W357" s="633">
        <v>0.17</v>
      </c>
      <c r="X357" s="629">
        <v>0.16</v>
      </c>
      <c r="Y357" s="633">
        <v>0.11334</v>
      </c>
      <c r="Z357" s="630">
        <f t="shared" si="233"/>
        <v>29.887340000000002</v>
      </c>
      <c r="AA357" s="1125">
        <f t="shared" si="236"/>
        <v>32.038834951456316</v>
      </c>
      <c r="AB357" s="1125">
        <f t="shared" si="237"/>
        <v>15.730337078651679</v>
      </c>
      <c r="AC357" s="1126">
        <f t="shared" si="238"/>
        <v>28.98550724637683</v>
      </c>
      <c r="AD357" s="1126">
        <f t="shared" si="239"/>
        <v>16.949152542372879</v>
      </c>
      <c r="AE357" s="1126">
        <f t="shared" si="240"/>
        <v>25.531914893617014</v>
      </c>
      <c r="AF357" s="1126">
        <f t="shared" si="241"/>
        <v>20.512820512820507</v>
      </c>
      <c r="AG357" s="1126">
        <f t="shared" si="242"/>
        <v>34.48275862068968</v>
      </c>
      <c r="AH357" s="1126">
        <f t="shared" si="243"/>
        <v>11.538461538461519</v>
      </c>
      <c r="AI357" s="1126">
        <f t="shared" si="244"/>
        <v>6.9958847736625529</v>
      </c>
      <c r="AJ357" s="1126">
        <f t="shared" si="245"/>
        <v>5.4229934924078238</v>
      </c>
      <c r="AK357" s="1126">
        <f t="shared" si="246"/>
        <v>2.4444444444444269</v>
      </c>
      <c r="AL357" s="1126">
        <f t="shared" si="247"/>
        <v>0</v>
      </c>
      <c r="AM357" s="1126">
        <f t="shared" si="248"/>
        <v>33.333333333333329</v>
      </c>
      <c r="AN357" s="1126">
        <f t="shared" si="249"/>
        <v>68.75</v>
      </c>
      <c r="AO357" s="1126">
        <f t="shared" si="250"/>
        <v>23.076923076923084</v>
      </c>
      <c r="AP357" s="1126">
        <f t="shared" si="251"/>
        <v>25</v>
      </c>
      <c r="AQ357" s="1126">
        <f t="shared" si="252"/>
        <v>23.809523809523814</v>
      </c>
      <c r="AR357" s="1126">
        <f t="shared" si="253"/>
        <v>23.529411764705866</v>
      </c>
      <c r="AS357" s="1126">
        <f t="shared" si="254"/>
        <v>6.25</v>
      </c>
      <c r="AT357" s="1126">
        <f t="shared" si="255"/>
        <v>41.168166578436562</v>
      </c>
      <c r="AU357" s="1127">
        <f t="shared" si="234"/>
        <v>22.277523432894192</v>
      </c>
      <c r="AV357" s="1128">
        <f t="shared" si="235"/>
        <v>15.901680990609441</v>
      </c>
    </row>
    <row r="358" spans="1:48" ht="11.25" customHeight="1" x14ac:dyDescent="0.2">
      <c r="A358" s="494" t="s">
        <v>612</v>
      </c>
      <c r="B358" s="884" t="s">
        <v>613</v>
      </c>
      <c r="C358" s="627">
        <v>0.64590000000000003</v>
      </c>
      <c r="D358" s="493">
        <v>0.54700000000000004</v>
      </c>
      <c r="E358" s="632">
        <v>0.49299999999999999</v>
      </c>
      <c r="F358" s="627">
        <v>0.42255999999999999</v>
      </c>
      <c r="G358" s="627">
        <v>0.37402099999999999</v>
      </c>
      <c r="H358" s="627">
        <v>0.34960799999999997</v>
      </c>
      <c r="I358" s="627">
        <v>0.306923</v>
      </c>
      <c r="J358" s="956"/>
      <c r="K358" s="627">
        <v>0.24479300000000001</v>
      </c>
      <c r="L358" s="492">
        <v>0.22263440000000001</v>
      </c>
      <c r="M358" s="956"/>
      <c r="N358" s="505">
        <v>0.1619978</v>
      </c>
      <c r="O358" s="505">
        <v>0.11977839999999999</v>
      </c>
      <c r="P358" s="633">
        <v>0.11817900000000001</v>
      </c>
      <c r="Q358" s="633">
        <v>0.1024764</v>
      </c>
      <c r="R358" s="633">
        <v>7.3251800000000006E-2</v>
      </c>
      <c r="S358" s="633">
        <v>6.1714000000000005E-2</v>
      </c>
      <c r="T358" s="633">
        <v>4.7694E-2</v>
      </c>
      <c r="U358" s="633">
        <v>3.8010000000000002E-2</v>
      </c>
      <c r="V358" s="633">
        <v>3.0599999999999999E-2</v>
      </c>
      <c r="W358" s="629">
        <v>0</v>
      </c>
      <c r="X358" s="629">
        <v>0</v>
      </c>
      <c r="Y358" s="629">
        <v>0</v>
      </c>
      <c r="Z358" s="630">
        <f t="shared" si="233"/>
        <v>4.360140799999999</v>
      </c>
      <c r="AA358" s="1125">
        <f t="shared" si="236"/>
        <v>18.080438756855564</v>
      </c>
      <c r="AB358" s="1125">
        <f t="shared" si="237"/>
        <v>10.953346855983792</v>
      </c>
      <c r="AC358" s="1126">
        <f t="shared" si="238"/>
        <v>16.669822037107163</v>
      </c>
      <c r="AD358" s="1126">
        <f t="shared" si="239"/>
        <v>12.977613556458056</v>
      </c>
      <c r="AE358" s="1126">
        <f t="shared" si="240"/>
        <v>6.9829637765726149</v>
      </c>
      <c r="AF358" s="1126">
        <f t="shared" si="241"/>
        <v>13.907396969272412</v>
      </c>
      <c r="AG358" s="1126">
        <f t="shared" si="242"/>
        <v>25.38062771402776</v>
      </c>
      <c r="AH358" s="1126">
        <f t="shared" si="243"/>
        <v>9.9529093437492158</v>
      </c>
      <c r="AI358" s="1126">
        <f t="shared" si="244"/>
        <v>37.43050831554504</v>
      </c>
      <c r="AJ358" s="1126">
        <f t="shared" si="245"/>
        <v>35.247924500577746</v>
      </c>
      <c r="AK358" s="1126">
        <f t="shared" si="246"/>
        <v>1.3533707342251899</v>
      </c>
      <c r="AL358" s="1126">
        <f t="shared" si="247"/>
        <v>15.323137815145738</v>
      </c>
      <c r="AM358" s="1126">
        <f t="shared" si="248"/>
        <v>39.896084464818607</v>
      </c>
      <c r="AN358" s="1126">
        <f t="shared" si="249"/>
        <v>18.695595812943576</v>
      </c>
      <c r="AO358" s="1126">
        <f t="shared" si="250"/>
        <v>29.395731119218361</v>
      </c>
      <c r="AP358" s="1126">
        <f t="shared" si="251"/>
        <v>25.47750591949487</v>
      </c>
      <c r="AQ358" s="1126">
        <f t="shared" si="252"/>
        <v>24.215686274509807</v>
      </c>
      <c r="AR358" s="1126" t="str">
        <f t="shared" si="253"/>
        <v>n/a</v>
      </c>
      <c r="AS358" s="1126" t="str">
        <f t="shared" si="254"/>
        <v>n/a</v>
      </c>
      <c r="AT358" s="1126" t="str">
        <f t="shared" si="255"/>
        <v>n/a</v>
      </c>
      <c r="AU358" s="1127">
        <f t="shared" si="234"/>
        <v>20.114156703912091</v>
      </c>
      <c r="AV358" s="1128">
        <f t="shared" si="235"/>
        <v>10.959212652235328</v>
      </c>
    </row>
    <row r="359" spans="1:48" ht="11.25" customHeight="1" x14ac:dyDescent="0.2">
      <c r="A359" s="880" t="s">
        <v>4195</v>
      </c>
      <c r="B359" s="884" t="s">
        <v>4196</v>
      </c>
      <c r="C359" s="627">
        <v>0.14000000000000001</v>
      </c>
      <c r="D359" s="493">
        <v>0.1048</v>
      </c>
      <c r="E359" s="652">
        <v>9.7299999999999998E-2</v>
      </c>
      <c r="F359" s="1031">
        <v>8.2000000000000003E-2</v>
      </c>
      <c r="G359" s="1031">
        <v>7.1599999999999997E-2</v>
      </c>
      <c r="H359" s="1031">
        <v>6.1400000000000003E-2</v>
      </c>
      <c r="I359" s="1031">
        <v>5.33E-2</v>
      </c>
      <c r="J359" s="1132" t="s">
        <v>90</v>
      </c>
      <c r="K359" s="1031">
        <v>4.4299999999999999E-2</v>
      </c>
      <c r="L359" s="1034">
        <v>3.5400000000000001E-2</v>
      </c>
      <c r="M359" s="1132"/>
      <c r="N359" s="1035">
        <v>2.8299999999999999E-2</v>
      </c>
      <c r="O359" s="1035">
        <v>2.52E-2</v>
      </c>
      <c r="P359" s="861">
        <v>2.1000000000000001E-2</v>
      </c>
      <c r="Q359" s="1037">
        <v>1.6799999999999999E-2</v>
      </c>
      <c r="R359" s="861">
        <v>1.6799999999999999E-2</v>
      </c>
      <c r="S359" s="1037">
        <v>1.04E-2</v>
      </c>
      <c r="T359" s="861">
        <v>1.04E-2</v>
      </c>
      <c r="U359" s="1037">
        <v>1.04E-2</v>
      </c>
      <c r="V359" s="861">
        <v>1.04E-2</v>
      </c>
      <c r="W359" s="861">
        <v>1.04E-2</v>
      </c>
      <c r="X359" s="861">
        <v>1.04E-2</v>
      </c>
      <c r="Y359" s="861">
        <v>1.04E-2</v>
      </c>
      <c r="Z359" s="630">
        <f t="shared" si="233"/>
        <v>0.87099999999999989</v>
      </c>
      <c r="AA359" s="1125">
        <f t="shared" si="236"/>
        <v>33.587786259542</v>
      </c>
      <c r="AB359" s="1125">
        <f t="shared" ref="AB359:AB367" si="256">IF(ISERROR((D359/E359-1)*100),"n/a",(D359/E359-1)*100)</f>
        <v>7.7081192189105918</v>
      </c>
      <c r="AC359" s="1133">
        <v>11.111111111111116</v>
      </c>
      <c r="AD359" s="1133">
        <v>28.571428571428559</v>
      </c>
      <c r="AE359" s="1133">
        <v>16.666666666666675</v>
      </c>
      <c r="AF359" s="1133">
        <v>7.1428571428571619</v>
      </c>
      <c r="AG359" s="1133">
        <v>29.629629629629626</v>
      </c>
      <c r="AH359" s="1133">
        <v>25</v>
      </c>
      <c r="AI359" s="1133">
        <v>24.999999999999979</v>
      </c>
      <c r="AJ359" s="1133">
        <v>12.500000000000044</v>
      </c>
      <c r="AK359" s="1133">
        <v>19.999999999999972</v>
      </c>
      <c r="AL359" s="1133">
        <v>25</v>
      </c>
      <c r="AM359" s="1133">
        <v>0</v>
      </c>
      <c r="AN359" s="1133">
        <v>59.999999999999986</v>
      </c>
      <c r="AO359" s="1133">
        <v>0</v>
      </c>
      <c r="AP359" s="1133">
        <v>10.060189165950174</v>
      </c>
      <c r="AQ359" s="1133">
        <v>0</v>
      </c>
      <c r="AR359" s="1133">
        <v>9.9243856332703153</v>
      </c>
      <c r="AS359" s="1133">
        <v>4.7524752475247123</v>
      </c>
      <c r="AT359" s="1133">
        <v>4.9896049896050121</v>
      </c>
      <c r="AU359" s="1127">
        <f t="shared" si="234"/>
        <v>16.582212681824799</v>
      </c>
      <c r="AV359" s="1128">
        <f t="shared" si="235"/>
        <v>14.71320283042116</v>
      </c>
    </row>
    <row r="360" spans="1:48" ht="11.25" customHeight="1" x14ac:dyDescent="0.2">
      <c r="A360" s="477" t="s">
        <v>622</v>
      </c>
      <c r="B360" s="869" t="s">
        <v>623</v>
      </c>
      <c r="C360" s="627">
        <v>2.6825000000000001</v>
      </c>
      <c r="D360" s="493">
        <v>2.63</v>
      </c>
      <c r="E360" s="487">
        <v>2.5049999999999999</v>
      </c>
      <c r="F360" s="627">
        <v>2.3199999999999998</v>
      </c>
      <c r="G360" s="627">
        <v>2.1675</v>
      </c>
      <c r="H360" s="627">
        <v>2.044</v>
      </c>
      <c r="I360" s="627">
        <v>1.925</v>
      </c>
      <c r="J360" s="956"/>
      <c r="K360" s="627">
        <v>1.8075000000000001</v>
      </c>
      <c r="L360" s="492">
        <v>1.72</v>
      </c>
      <c r="M360" s="956"/>
      <c r="N360" s="505">
        <v>1.64</v>
      </c>
      <c r="O360" s="505">
        <v>1.56</v>
      </c>
      <c r="P360" s="633">
        <v>1.48</v>
      </c>
      <c r="Q360" s="633">
        <v>1.3925000000000001</v>
      </c>
      <c r="R360" s="633">
        <v>1.2925</v>
      </c>
      <c r="S360" s="633">
        <v>0.58750000000000002</v>
      </c>
      <c r="T360" s="629">
        <v>0</v>
      </c>
      <c r="U360" s="629">
        <v>0</v>
      </c>
      <c r="V360" s="629">
        <v>0</v>
      </c>
      <c r="W360" s="629">
        <v>0</v>
      </c>
      <c r="X360" s="629">
        <v>0</v>
      </c>
      <c r="Y360" s="629">
        <v>0</v>
      </c>
      <c r="Z360" s="630">
        <f t="shared" si="233"/>
        <v>27.754000000000001</v>
      </c>
      <c r="AA360" s="1125">
        <f t="shared" si="236"/>
        <v>1.9961977186311763</v>
      </c>
      <c r="AB360" s="1125">
        <f t="shared" si="256"/>
        <v>4.9900199600798389</v>
      </c>
      <c r="AC360" s="1126">
        <f t="shared" ref="AC360:AF367" si="257">IF(ISERROR((E360/F360-1)*100),"n/a",(E360/F360-1)*100)</f>
        <v>7.9741379310344751</v>
      </c>
      <c r="AD360" s="1126">
        <f t="shared" si="257"/>
        <v>7.0357554786620424</v>
      </c>
      <c r="AE360" s="1126">
        <f t="shared" si="257"/>
        <v>6.0420743639921781</v>
      </c>
      <c r="AF360" s="1126">
        <f t="shared" si="257"/>
        <v>6.1818181818181772</v>
      </c>
      <c r="AG360" s="1126">
        <f t="shared" ref="AG360:AG367" si="258">IF(ISERROR((I360/K360-1)*100),"n/a",(I360/K360-1)*100)</f>
        <v>6.5006915629322259</v>
      </c>
      <c r="AH360" s="1126">
        <f t="shared" ref="AH360:AH367" si="259">IF(ISERROR((K360/L360-1)*100),"n/a",(K360/L360-1)*100)</f>
        <v>5.0872093023255793</v>
      </c>
      <c r="AI360" s="1126">
        <f t="shared" ref="AI360:AI367" si="260">IF(ISERROR((L360/N360-1)*100),"n/a",(L360/N360-1)*100)</f>
        <v>4.8780487804878092</v>
      </c>
      <c r="AJ360" s="1126">
        <f t="shared" ref="AJ360:AT367" si="261">IF(ISERROR((N360/O360-1)*100),"n/a",(N360/O360-1)*100)</f>
        <v>5.12820512820511</v>
      </c>
      <c r="AK360" s="1126">
        <f t="shared" si="261"/>
        <v>5.4054054054054168</v>
      </c>
      <c r="AL360" s="1126">
        <f t="shared" si="261"/>
        <v>6.2836624775583383</v>
      </c>
      <c r="AM360" s="1126">
        <f t="shared" si="261"/>
        <v>7.7369439071566903</v>
      </c>
      <c r="AN360" s="1126">
        <f t="shared" si="261"/>
        <v>119.99999999999997</v>
      </c>
      <c r="AO360" s="1126" t="str">
        <f t="shared" si="261"/>
        <v>n/a</v>
      </c>
      <c r="AP360" s="1126" t="str">
        <f t="shared" si="261"/>
        <v>n/a</v>
      </c>
      <c r="AQ360" s="1126" t="str">
        <f t="shared" si="261"/>
        <v>n/a</v>
      </c>
      <c r="AR360" s="1126" t="str">
        <f t="shared" si="261"/>
        <v>n/a</v>
      </c>
      <c r="AS360" s="1126" t="str">
        <f t="shared" si="261"/>
        <v>n/a</v>
      </c>
      <c r="AT360" s="1126" t="str">
        <f t="shared" si="261"/>
        <v>n/a</v>
      </c>
      <c r="AU360" s="1127">
        <f t="shared" si="234"/>
        <v>13.945726442734932</v>
      </c>
      <c r="AV360" s="1128">
        <f t="shared" si="235"/>
        <v>30.559808987575405</v>
      </c>
    </row>
    <row r="361" spans="1:48" ht="11.25" customHeight="1" x14ac:dyDescent="0.2">
      <c r="A361" s="512" t="s">
        <v>4210</v>
      </c>
      <c r="B361" s="501" t="s">
        <v>3844</v>
      </c>
      <c r="C361" s="627">
        <v>0.6</v>
      </c>
      <c r="D361" s="493">
        <v>0.52</v>
      </c>
      <c r="E361" s="637">
        <v>0.42</v>
      </c>
      <c r="F361" s="1175">
        <v>0.34</v>
      </c>
      <c r="G361" s="1175">
        <v>0.3</v>
      </c>
      <c r="H361" s="1175">
        <v>0.26</v>
      </c>
      <c r="I361" s="1178">
        <v>0.24</v>
      </c>
      <c r="J361" s="1147"/>
      <c r="K361" s="1178">
        <v>0.24</v>
      </c>
      <c r="L361" s="1224">
        <v>0.24</v>
      </c>
      <c r="M361" s="1147"/>
      <c r="N361" s="1185">
        <v>0.24</v>
      </c>
      <c r="O361" s="1185">
        <v>0.24</v>
      </c>
      <c r="P361" s="1231">
        <v>0.24</v>
      </c>
      <c r="Q361" s="1231">
        <v>0.24</v>
      </c>
      <c r="R361" s="1190">
        <v>0.24</v>
      </c>
      <c r="S361" s="1190">
        <v>0.1</v>
      </c>
      <c r="T361" s="532">
        <v>0</v>
      </c>
      <c r="U361" s="532">
        <v>0</v>
      </c>
      <c r="V361" s="532">
        <v>0</v>
      </c>
      <c r="W361" s="532">
        <v>0</v>
      </c>
      <c r="X361" s="532">
        <v>0</v>
      </c>
      <c r="Y361" s="532">
        <v>0</v>
      </c>
      <c r="Z361" s="630">
        <f t="shared" si="233"/>
        <v>4.4600000000000017</v>
      </c>
      <c r="AA361" s="1125">
        <f t="shared" si="236"/>
        <v>15.384615384615374</v>
      </c>
      <c r="AB361" s="1125">
        <f t="shared" si="256"/>
        <v>23.809523809523814</v>
      </c>
      <c r="AC361" s="1126">
        <f t="shared" si="257"/>
        <v>23.529411764705866</v>
      </c>
      <c r="AD361" s="1126">
        <f t="shared" si="257"/>
        <v>13.333333333333353</v>
      </c>
      <c r="AE361" s="1126">
        <f t="shared" si="257"/>
        <v>15.384615384615374</v>
      </c>
      <c r="AF361" s="1126">
        <f t="shared" si="257"/>
        <v>8.3333333333333481</v>
      </c>
      <c r="AG361" s="1126">
        <f t="shared" si="258"/>
        <v>0</v>
      </c>
      <c r="AH361" s="1126">
        <f t="shared" si="259"/>
        <v>0</v>
      </c>
      <c r="AI361" s="1126">
        <f t="shared" si="260"/>
        <v>0</v>
      </c>
      <c r="AJ361" s="1126">
        <f t="shared" si="261"/>
        <v>0</v>
      </c>
      <c r="AK361" s="1126">
        <f t="shared" si="261"/>
        <v>0</v>
      </c>
      <c r="AL361" s="1126">
        <f t="shared" si="261"/>
        <v>0</v>
      </c>
      <c r="AM361" s="1126">
        <f t="shared" si="261"/>
        <v>0</v>
      </c>
      <c r="AN361" s="1126">
        <f t="shared" si="261"/>
        <v>140</v>
      </c>
      <c r="AO361" s="1126" t="str">
        <f t="shared" si="261"/>
        <v>n/a</v>
      </c>
      <c r="AP361" s="1126" t="str">
        <f t="shared" si="261"/>
        <v>n/a</v>
      </c>
      <c r="AQ361" s="1126" t="str">
        <f t="shared" si="261"/>
        <v>n/a</v>
      </c>
      <c r="AR361" s="1126" t="str">
        <f t="shared" si="261"/>
        <v>n/a</v>
      </c>
      <c r="AS361" s="1126" t="str">
        <f t="shared" si="261"/>
        <v>n/a</v>
      </c>
      <c r="AT361" s="1126" t="str">
        <f t="shared" si="261"/>
        <v>n/a</v>
      </c>
      <c r="AU361" s="1127">
        <f t="shared" si="234"/>
        <v>17.126773786437649</v>
      </c>
      <c r="AV361" s="1128">
        <f t="shared" si="235"/>
        <v>36.516121119172894</v>
      </c>
    </row>
    <row r="362" spans="1:48" ht="11.25" customHeight="1" x14ac:dyDescent="0.2">
      <c r="A362" s="494" t="s">
        <v>1281</v>
      </c>
      <c r="B362" s="884" t="s">
        <v>1282</v>
      </c>
      <c r="C362" s="627">
        <v>0.74</v>
      </c>
      <c r="D362" s="493">
        <v>0.72</v>
      </c>
      <c r="E362" s="493">
        <v>0.51</v>
      </c>
      <c r="F362" s="627">
        <v>0.47</v>
      </c>
      <c r="G362" s="627">
        <v>0.43</v>
      </c>
      <c r="H362" s="627">
        <v>0.34</v>
      </c>
      <c r="I362" s="496">
        <v>0.32</v>
      </c>
      <c r="J362" s="956"/>
      <c r="K362" s="627">
        <v>0.3</v>
      </c>
      <c r="L362" s="492">
        <v>0.13</v>
      </c>
      <c r="M362" s="956"/>
      <c r="N362" s="628">
        <v>0</v>
      </c>
      <c r="O362" s="628">
        <v>0.1</v>
      </c>
      <c r="P362" s="629">
        <v>0.77</v>
      </c>
      <c r="Q362" s="633">
        <v>0.84</v>
      </c>
      <c r="R362" s="633">
        <v>0.79</v>
      </c>
      <c r="S362" s="633">
        <v>0.71</v>
      </c>
      <c r="T362" s="633">
        <v>0.63</v>
      </c>
      <c r="U362" s="633">
        <v>0.55000000000000004</v>
      </c>
      <c r="V362" s="633">
        <v>0.47</v>
      </c>
      <c r="W362" s="633">
        <v>0.39</v>
      </c>
      <c r="X362" s="633">
        <v>0.30499999999999999</v>
      </c>
      <c r="Y362" s="629">
        <v>0.28000000000000003</v>
      </c>
      <c r="Z362" s="630">
        <f t="shared" si="233"/>
        <v>9.7949999999999999</v>
      </c>
      <c r="AA362" s="1125">
        <f t="shared" si="236"/>
        <v>2.7777777777777901</v>
      </c>
      <c r="AB362" s="1125">
        <f t="shared" si="256"/>
        <v>41.176470588235283</v>
      </c>
      <c r="AC362" s="1126">
        <f t="shared" si="257"/>
        <v>8.5106382978723527</v>
      </c>
      <c r="AD362" s="1126">
        <f t="shared" si="257"/>
        <v>9.302325581395344</v>
      </c>
      <c r="AE362" s="1126">
        <f t="shared" si="257"/>
        <v>26.470588235294112</v>
      </c>
      <c r="AF362" s="1126">
        <f t="shared" si="257"/>
        <v>6.25</v>
      </c>
      <c r="AG362" s="1126">
        <f t="shared" si="258"/>
        <v>6.6666666666666652</v>
      </c>
      <c r="AH362" s="1126">
        <f t="shared" si="259"/>
        <v>130.76923076923075</v>
      </c>
      <c r="AI362" s="1126" t="str">
        <f t="shared" si="260"/>
        <v>n/a</v>
      </c>
      <c r="AJ362" s="1126">
        <f t="shared" si="261"/>
        <v>-100</v>
      </c>
      <c r="AK362" s="1126">
        <f t="shared" si="261"/>
        <v>-87.012987012987011</v>
      </c>
      <c r="AL362" s="1126">
        <f t="shared" si="261"/>
        <v>-8.333333333333325</v>
      </c>
      <c r="AM362" s="1126">
        <f t="shared" si="261"/>
        <v>6.3291139240506222</v>
      </c>
      <c r="AN362" s="1126">
        <f t="shared" si="261"/>
        <v>11.267605633802823</v>
      </c>
      <c r="AO362" s="1126">
        <f t="shared" si="261"/>
        <v>12.698412698412698</v>
      </c>
      <c r="AP362" s="1126">
        <f t="shared" si="261"/>
        <v>14.545454545454529</v>
      </c>
      <c r="AQ362" s="1126">
        <f t="shared" si="261"/>
        <v>17.021276595744705</v>
      </c>
      <c r="AR362" s="1126">
        <f t="shared" si="261"/>
        <v>20.512820512820507</v>
      </c>
      <c r="AS362" s="1126">
        <f t="shared" si="261"/>
        <v>27.868852459016402</v>
      </c>
      <c r="AT362" s="1126">
        <f t="shared" si="261"/>
        <v>8.9285714285714199</v>
      </c>
      <c r="AU362" s="1127">
        <f t="shared" si="234"/>
        <v>8.1973413351592459</v>
      </c>
      <c r="AV362" s="1128">
        <f t="shared" si="235"/>
        <v>46.078238962643169</v>
      </c>
    </row>
    <row r="363" spans="1:48" ht="11.25" customHeight="1" x14ac:dyDescent="0.2">
      <c r="A363" s="895" t="s">
        <v>617</v>
      </c>
      <c r="B363" s="884" t="s">
        <v>618</v>
      </c>
      <c r="C363" s="627">
        <v>0.84250000000000003</v>
      </c>
      <c r="D363" s="493">
        <v>0.83099999999999996</v>
      </c>
      <c r="E363" s="493">
        <v>0.82250000000000001</v>
      </c>
      <c r="F363" s="627">
        <v>0.8125</v>
      </c>
      <c r="G363" s="627">
        <v>0.80249999999999999</v>
      </c>
      <c r="H363" s="627">
        <v>0.79249999999999998</v>
      </c>
      <c r="I363" s="627">
        <v>0.78249999999999997</v>
      </c>
      <c r="J363" s="956"/>
      <c r="K363" s="627">
        <v>0.77249999999999996</v>
      </c>
      <c r="L363" s="492">
        <v>0.76249999999999996</v>
      </c>
      <c r="M363" s="956"/>
      <c r="N363" s="505">
        <v>0.75249999999999995</v>
      </c>
      <c r="O363" s="505">
        <v>0.74250000000000005</v>
      </c>
      <c r="P363" s="633">
        <v>0.55000000000000004</v>
      </c>
      <c r="Q363" s="629">
        <v>0</v>
      </c>
      <c r="R363" s="629">
        <v>0</v>
      </c>
      <c r="S363" s="629">
        <v>0</v>
      </c>
      <c r="T363" s="629">
        <v>0</v>
      </c>
      <c r="U363" s="629">
        <v>0</v>
      </c>
      <c r="V363" s="629">
        <v>0</v>
      </c>
      <c r="W363" s="629">
        <v>0</v>
      </c>
      <c r="X363" s="629">
        <v>0</v>
      </c>
      <c r="Y363" s="629">
        <v>0</v>
      </c>
      <c r="Z363" s="630">
        <f t="shared" si="233"/>
        <v>9.266</v>
      </c>
      <c r="AA363" s="1125">
        <f t="shared" si="236"/>
        <v>1.3838748495788256</v>
      </c>
      <c r="AB363" s="1125">
        <f t="shared" si="256"/>
        <v>1.0334346504559111</v>
      </c>
      <c r="AC363" s="1126">
        <f t="shared" si="257"/>
        <v>1.2307692307692353</v>
      </c>
      <c r="AD363" s="1126">
        <f t="shared" si="257"/>
        <v>1.2461059190031154</v>
      </c>
      <c r="AE363" s="1126">
        <f t="shared" si="257"/>
        <v>1.2618296529968376</v>
      </c>
      <c r="AF363" s="1126">
        <f t="shared" si="257"/>
        <v>1.2779552715654896</v>
      </c>
      <c r="AG363" s="1126">
        <f t="shared" si="258"/>
        <v>1.2944983818770295</v>
      </c>
      <c r="AH363" s="1126">
        <f t="shared" si="259"/>
        <v>1.3114754098360715</v>
      </c>
      <c r="AI363" s="1126">
        <f t="shared" si="260"/>
        <v>1.3289036544850585</v>
      </c>
      <c r="AJ363" s="1126">
        <f t="shared" si="261"/>
        <v>1.3468013468013407</v>
      </c>
      <c r="AK363" s="1126">
        <f t="shared" si="261"/>
        <v>35.000000000000007</v>
      </c>
      <c r="AL363" s="1126" t="str">
        <f t="shared" si="261"/>
        <v>n/a</v>
      </c>
      <c r="AM363" s="1126" t="str">
        <f t="shared" si="261"/>
        <v>n/a</v>
      </c>
      <c r="AN363" s="1126" t="str">
        <f t="shared" si="261"/>
        <v>n/a</v>
      </c>
      <c r="AO363" s="1126" t="str">
        <f t="shared" si="261"/>
        <v>n/a</v>
      </c>
      <c r="AP363" s="1126" t="str">
        <f t="shared" si="261"/>
        <v>n/a</v>
      </c>
      <c r="AQ363" s="1126" t="str">
        <f t="shared" si="261"/>
        <v>n/a</v>
      </c>
      <c r="AR363" s="1126" t="str">
        <f t="shared" si="261"/>
        <v>n/a</v>
      </c>
      <c r="AS363" s="1126" t="str">
        <f t="shared" si="261"/>
        <v>n/a</v>
      </c>
      <c r="AT363" s="1126" t="str">
        <f t="shared" si="261"/>
        <v>n/a</v>
      </c>
      <c r="AU363" s="1127">
        <f t="shared" si="234"/>
        <v>4.3377862152153561</v>
      </c>
      <c r="AV363" s="1128">
        <f t="shared" si="235"/>
        <v>10.169913098203189</v>
      </c>
    </row>
    <row r="364" spans="1:48" ht="11.25" customHeight="1" x14ac:dyDescent="0.2">
      <c r="A364" s="494" t="s">
        <v>619</v>
      </c>
      <c r="B364" s="884" t="s">
        <v>620</v>
      </c>
      <c r="C364" s="627">
        <v>1.54</v>
      </c>
      <c r="D364" s="493">
        <v>1.39</v>
      </c>
      <c r="E364" s="493">
        <v>1.3</v>
      </c>
      <c r="F364" s="627">
        <v>1.22</v>
      </c>
      <c r="G364" s="627">
        <v>1.1399999999999999</v>
      </c>
      <c r="H364" s="627">
        <v>1.0900000000000001</v>
      </c>
      <c r="I364" s="627">
        <v>1.05</v>
      </c>
      <c r="J364" s="956"/>
      <c r="K364" s="627">
        <v>1.02</v>
      </c>
      <c r="L364" s="492">
        <v>0.98</v>
      </c>
      <c r="M364" s="956"/>
      <c r="N364" s="505">
        <v>0.92</v>
      </c>
      <c r="O364" s="505">
        <v>0.85</v>
      </c>
      <c r="P364" s="633">
        <v>0.81</v>
      </c>
      <c r="Q364" s="629">
        <v>0.8</v>
      </c>
      <c r="R364" s="629">
        <v>0.8</v>
      </c>
      <c r="S364" s="633">
        <v>0.77</v>
      </c>
      <c r="T364" s="633">
        <v>0.73</v>
      </c>
      <c r="U364" s="633">
        <v>0.7</v>
      </c>
      <c r="V364" s="633">
        <v>0.64</v>
      </c>
      <c r="W364" s="633">
        <v>0.59</v>
      </c>
      <c r="X364" s="633">
        <v>0.52</v>
      </c>
      <c r="Y364" s="633">
        <v>0.44</v>
      </c>
      <c r="Z364" s="630">
        <f t="shared" si="233"/>
        <v>19.3</v>
      </c>
      <c r="AA364" s="1125">
        <f t="shared" si="236"/>
        <v>10.791366906474821</v>
      </c>
      <c r="AB364" s="1125">
        <f t="shared" si="256"/>
        <v>6.9230769230769207</v>
      </c>
      <c r="AC364" s="1126">
        <f t="shared" si="257"/>
        <v>6.5573770491803351</v>
      </c>
      <c r="AD364" s="1126">
        <f t="shared" si="257"/>
        <v>7.0175438596491224</v>
      </c>
      <c r="AE364" s="1126">
        <f t="shared" si="257"/>
        <v>4.5871559633027248</v>
      </c>
      <c r="AF364" s="1126">
        <f t="shared" si="257"/>
        <v>3.8095238095238182</v>
      </c>
      <c r="AG364" s="1126">
        <f t="shared" si="258"/>
        <v>2.941176470588247</v>
      </c>
      <c r="AH364" s="1126">
        <f t="shared" si="259"/>
        <v>4.081632653061229</v>
      </c>
      <c r="AI364" s="1126">
        <f t="shared" si="260"/>
        <v>6.5217391304347672</v>
      </c>
      <c r="AJ364" s="1126">
        <f t="shared" si="261"/>
        <v>8.235294117647074</v>
      </c>
      <c r="AK364" s="1126">
        <f t="shared" si="261"/>
        <v>4.9382716049382713</v>
      </c>
      <c r="AL364" s="1126">
        <f t="shared" si="261"/>
        <v>1.2499999999999956</v>
      </c>
      <c r="AM364" s="1126">
        <f t="shared" si="261"/>
        <v>0</v>
      </c>
      <c r="AN364" s="1126">
        <f t="shared" si="261"/>
        <v>3.8961038961039085</v>
      </c>
      <c r="AO364" s="1126">
        <f t="shared" si="261"/>
        <v>5.4794520547945202</v>
      </c>
      <c r="AP364" s="1126">
        <f t="shared" si="261"/>
        <v>4.2857142857142927</v>
      </c>
      <c r="AQ364" s="1126">
        <f t="shared" si="261"/>
        <v>9.375</v>
      </c>
      <c r="AR364" s="1126">
        <f t="shared" si="261"/>
        <v>8.4745762711864394</v>
      </c>
      <c r="AS364" s="1126">
        <f t="shared" si="261"/>
        <v>13.461538461538458</v>
      </c>
      <c r="AT364" s="1126">
        <f t="shared" si="261"/>
        <v>18.181818181818187</v>
      </c>
      <c r="AU364" s="1127">
        <f t="shared" si="234"/>
        <v>6.5404180819516569</v>
      </c>
      <c r="AV364" s="1128">
        <f t="shared" si="235"/>
        <v>4.1884879426285631</v>
      </c>
    </row>
    <row r="365" spans="1:48" ht="11.25" customHeight="1" x14ac:dyDescent="0.2">
      <c r="A365" s="477" t="s">
        <v>1269</v>
      </c>
      <c r="B365" s="869" t="s">
        <v>1270</v>
      </c>
      <c r="C365" s="627">
        <v>1.2</v>
      </c>
      <c r="D365" s="493">
        <v>1.05</v>
      </c>
      <c r="E365" s="493">
        <v>0.92</v>
      </c>
      <c r="F365" s="484">
        <v>0.84</v>
      </c>
      <c r="G365" s="484">
        <v>0.75</v>
      </c>
      <c r="H365" s="484">
        <v>0.63</v>
      </c>
      <c r="I365" s="484">
        <v>0.45</v>
      </c>
      <c r="J365" s="1032"/>
      <c r="K365" s="485">
        <v>0.4</v>
      </c>
      <c r="L365" s="482">
        <v>0.35</v>
      </c>
      <c r="M365" s="1032"/>
      <c r="N365" s="529">
        <v>0.2</v>
      </c>
      <c r="O365" s="529">
        <v>0.47</v>
      </c>
      <c r="P365" s="489">
        <v>2.12</v>
      </c>
      <c r="Q365" s="489">
        <v>2</v>
      </c>
      <c r="R365" s="489">
        <v>1.5</v>
      </c>
      <c r="S365" s="489">
        <v>1.1599999999999999</v>
      </c>
      <c r="T365" s="489">
        <v>1.1200000000000001</v>
      </c>
      <c r="U365" s="489">
        <v>1.08</v>
      </c>
      <c r="V365" s="489">
        <v>1.04</v>
      </c>
      <c r="W365" s="489">
        <v>1</v>
      </c>
      <c r="X365" s="489">
        <v>0.96</v>
      </c>
      <c r="Y365" s="489">
        <v>0.9</v>
      </c>
      <c r="Z365" s="630">
        <f t="shared" si="233"/>
        <v>20.14</v>
      </c>
      <c r="AA365" s="1125">
        <f t="shared" si="236"/>
        <v>14.285714285714279</v>
      </c>
      <c r="AB365" s="1125">
        <f t="shared" si="256"/>
        <v>14.130434782608692</v>
      </c>
      <c r="AC365" s="1126">
        <f t="shared" si="257"/>
        <v>9.5238095238095344</v>
      </c>
      <c r="AD365" s="1126">
        <f t="shared" si="257"/>
        <v>11.999999999999989</v>
      </c>
      <c r="AE365" s="1126">
        <f t="shared" si="257"/>
        <v>19.047619047619047</v>
      </c>
      <c r="AF365" s="1126">
        <f t="shared" si="257"/>
        <v>39.999999999999993</v>
      </c>
      <c r="AG365" s="1126">
        <f t="shared" si="258"/>
        <v>12.5</v>
      </c>
      <c r="AH365" s="1126">
        <f t="shared" si="259"/>
        <v>14.285714285714302</v>
      </c>
      <c r="AI365" s="1126">
        <f t="shared" si="260"/>
        <v>74.999999999999972</v>
      </c>
      <c r="AJ365" s="1126">
        <f t="shared" si="261"/>
        <v>-57.446808510638292</v>
      </c>
      <c r="AK365" s="1126">
        <f t="shared" si="261"/>
        <v>-77.830188679245282</v>
      </c>
      <c r="AL365" s="1126">
        <f t="shared" si="261"/>
        <v>6.0000000000000053</v>
      </c>
      <c r="AM365" s="1126">
        <f t="shared" si="261"/>
        <v>33.333333333333329</v>
      </c>
      <c r="AN365" s="1126">
        <f t="shared" si="261"/>
        <v>29.31034482758621</v>
      </c>
      <c r="AO365" s="1126">
        <f t="shared" si="261"/>
        <v>3.5714285714285587</v>
      </c>
      <c r="AP365" s="1126">
        <f t="shared" si="261"/>
        <v>3.7037037037036979</v>
      </c>
      <c r="AQ365" s="1126">
        <f t="shared" si="261"/>
        <v>3.8461538461538547</v>
      </c>
      <c r="AR365" s="1126">
        <f t="shared" si="261"/>
        <v>4.0000000000000036</v>
      </c>
      <c r="AS365" s="1126">
        <f t="shared" si="261"/>
        <v>4.1666666666666741</v>
      </c>
      <c r="AT365" s="1126">
        <f t="shared" si="261"/>
        <v>6.6666666666666652</v>
      </c>
      <c r="AU365" s="1127">
        <f t="shared" si="234"/>
        <v>8.5047296175560625</v>
      </c>
      <c r="AV365" s="1128">
        <f t="shared" si="235"/>
        <v>31.307424002171771</v>
      </c>
    </row>
    <row r="366" spans="1:48" ht="11.25" customHeight="1" x14ac:dyDescent="0.2">
      <c r="A366" s="634" t="s">
        <v>1311</v>
      </c>
      <c r="B366" s="501" t="s">
        <v>1312</v>
      </c>
      <c r="C366" s="627">
        <v>3.61</v>
      </c>
      <c r="D366" s="493">
        <v>3.02</v>
      </c>
      <c r="E366" s="504">
        <v>2.5199999999999996</v>
      </c>
      <c r="F366" s="627">
        <v>2.1</v>
      </c>
      <c r="G366" s="627">
        <v>1.7</v>
      </c>
      <c r="H366" s="627">
        <v>1</v>
      </c>
      <c r="I366" s="627">
        <v>0.5</v>
      </c>
      <c r="J366" s="956"/>
      <c r="K366" s="627">
        <v>0.1</v>
      </c>
      <c r="L366" s="631">
        <v>0</v>
      </c>
      <c r="M366" s="956"/>
      <c r="N366" s="628">
        <v>0</v>
      </c>
      <c r="O366" s="628">
        <v>0</v>
      </c>
      <c r="P366" s="629">
        <v>0</v>
      </c>
      <c r="Q366" s="629">
        <v>0</v>
      </c>
      <c r="R366" s="629">
        <v>0</v>
      </c>
      <c r="S366" s="629">
        <v>0</v>
      </c>
      <c r="T366" s="629">
        <v>0</v>
      </c>
      <c r="U366" s="629">
        <v>0</v>
      </c>
      <c r="V366" s="629">
        <v>0</v>
      </c>
      <c r="W366" s="629">
        <v>0</v>
      </c>
      <c r="X366" s="629">
        <v>0</v>
      </c>
      <c r="Y366" s="629">
        <v>0</v>
      </c>
      <c r="Z366" s="630">
        <f t="shared" si="233"/>
        <v>14.549999999999997</v>
      </c>
      <c r="AA366" s="1125">
        <f t="shared" si="236"/>
        <v>19.536423841059602</v>
      </c>
      <c r="AB366" s="1125">
        <f t="shared" si="256"/>
        <v>19.84126984126986</v>
      </c>
      <c r="AC366" s="1126">
        <f t="shared" si="257"/>
        <v>19.999999999999972</v>
      </c>
      <c r="AD366" s="1126">
        <f t="shared" si="257"/>
        <v>23.529411764705888</v>
      </c>
      <c r="AE366" s="1126">
        <f t="shared" si="257"/>
        <v>70</v>
      </c>
      <c r="AF366" s="1126">
        <f t="shared" si="257"/>
        <v>100</v>
      </c>
      <c r="AG366" s="1126">
        <f t="shared" si="258"/>
        <v>400</v>
      </c>
      <c r="AH366" s="1126" t="str">
        <f t="shared" si="259"/>
        <v>n/a</v>
      </c>
      <c r="AI366" s="1126" t="str">
        <f t="shared" si="260"/>
        <v>n/a</v>
      </c>
      <c r="AJ366" s="1126" t="str">
        <f t="shared" si="261"/>
        <v>n/a</v>
      </c>
      <c r="AK366" s="1126" t="str">
        <f t="shared" si="261"/>
        <v>n/a</v>
      </c>
      <c r="AL366" s="1126" t="str">
        <f t="shared" si="261"/>
        <v>n/a</v>
      </c>
      <c r="AM366" s="1126" t="str">
        <f t="shared" si="261"/>
        <v>n/a</v>
      </c>
      <c r="AN366" s="1126" t="str">
        <f t="shared" si="261"/>
        <v>n/a</v>
      </c>
      <c r="AO366" s="1126" t="str">
        <f t="shared" si="261"/>
        <v>n/a</v>
      </c>
      <c r="AP366" s="1126" t="str">
        <f t="shared" si="261"/>
        <v>n/a</v>
      </c>
      <c r="AQ366" s="1126" t="str">
        <f t="shared" si="261"/>
        <v>n/a</v>
      </c>
      <c r="AR366" s="1126" t="str">
        <f t="shared" si="261"/>
        <v>n/a</v>
      </c>
      <c r="AS366" s="1126" t="str">
        <f t="shared" si="261"/>
        <v>n/a</v>
      </c>
      <c r="AT366" s="1126" t="str">
        <f t="shared" si="261"/>
        <v>n/a</v>
      </c>
      <c r="AU366" s="1127">
        <f t="shared" si="234"/>
        <v>93.272443635290756</v>
      </c>
      <c r="AV366" s="1128">
        <f t="shared" si="235"/>
        <v>138.88288823772547</v>
      </c>
    </row>
    <row r="367" spans="1:48" ht="11.25" customHeight="1" x14ac:dyDescent="0.2">
      <c r="A367" s="481" t="s">
        <v>1277</v>
      </c>
      <c r="B367" s="884" t="s">
        <v>1278</v>
      </c>
      <c r="C367" s="627">
        <v>2.0331000000000001</v>
      </c>
      <c r="D367" s="493">
        <v>1.8493999999999999</v>
      </c>
      <c r="E367" s="632">
        <v>1.6813</v>
      </c>
      <c r="F367" s="627">
        <v>1.5427000000000002</v>
      </c>
      <c r="G367" s="627">
        <v>1.4719</v>
      </c>
      <c r="H367" s="627">
        <v>1.4188000000000001</v>
      </c>
      <c r="I367" s="627">
        <v>1.3028999999999999</v>
      </c>
      <c r="J367" s="956"/>
      <c r="K367" s="496">
        <v>1.2867999999999999</v>
      </c>
      <c r="L367" s="631">
        <v>1.2867999999999999</v>
      </c>
      <c r="M367" s="956"/>
      <c r="N367" s="525">
        <v>1.2867999999999999</v>
      </c>
      <c r="O367" s="505">
        <v>1.2805</v>
      </c>
      <c r="P367" s="633">
        <v>1.2329000000000001</v>
      </c>
      <c r="Q367" s="633">
        <v>1.0946</v>
      </c>
      <c r="R367" s="633">
        <v>0.91700000000000004</v>
      </c>
      <c r="S367" s="633">
        <v>0.69299999999999995</v>
      </c>
      <c r="T367" s="633">
        <v>0.43930999999999998</v>
      </c>
      <c r="U367" s="633">
        <v>0.31900000000000001</v>
      </c>
      <c r="V367" s="633">
        <v>0.26693</v>
      </c>
      <c r="W367" s="633">
        <v>0.23305999999999999</v>
      </c>
      <c r="X367" s="633">
        <v>0.2248</v>
      </c>
      <c r="Y367" s="633">
        <v>0.13685999999999998</v>
      </c>
      <c r="Z367" s="630">
        <f t="shared" si="233"/>
        <v>21.998459999999991</v>
      </c>
      <c r="AA367" s="1125">
        <f t="shared" si="236"/>
        <v>9.932951227425125</v>
      </c>
      <c r="AB367" s="1125">
        <f t="shared" si="256"/>
        <v>9.9982156664485835</v>
      </c>
      <c r="AC367" s="1126">
        <f t="shared" si="257"/>
        <v>8.9842483956699137</v>
      </c>
      <c r="AD367" s="1126">
        <f t="shared" si="257"/>
        <v>4.8101093824308938</v>
      </c>
      <c r="AE367" s="1126">
        <f t="shared" si="257"/>
        <v>3.7425993797575385</v>
      </c>
      <c r="AF367" s="1126">
        <f t="shared" si="257"/>
        <v>8.8955407168623815</v>
      </c>
      <c r="AG367" s="1126">
        <f t="shared" si="258"/>
        <v>1.251165682312716</v>
      </c>
      <c r="AH367" s="1126">
        <f t="shared" si="259"/>
        <v>0</v>
      </c>
      <c r="AI367" s="1126">
        <f t="shared" si="260"/>
        <v>0</v>
      </c>
      <c r="AJ367" s="1126">
        <f t="shared" si="261"/>
        <v>0.49199531433032906</v>
      </c>
      <c r="AK367" s="1126">
        <f t="shared" si="261"/>
        <v>3.8608159623651384</v>
      </c>
      <c r="AL367" s="1126">
        <f t="shared" si="261"/>
        <v>12.634752420975715</v>
      </c>
      <c r="AM367" s="1126">
        <f t="shared" si="261"/>
        <v>19.367502726281359</v>
      </c>
      <c r="AN367" s="1126">
        <f t="shared" si="261"/>
        <v>32.323232323232332</v>
      </c>
      <c r="AO367" s="1126">
        <f t="shared" si="261"/>
        <v>57.747376567799492</v>
      </c>
      <c r="AP367" s="1126">
        <f t="shared" si="261"/>
        <v>37.714733542319735</v>
      </c>
      <c r="AQ367" s="1126">
        <f t="shared" si="261"/>
        <v>19.506986850485152</v>
      </c>
      <c r="AR367" s="1126">
        <f t="shared" si="261"/>
        <v>14.532738350639329</v>
      </c>
      <c r="AS367" s="1126">
        <f t="shared" si="261"/>
        <v>3.6743772241992767</v>
      </c>
      <c r="AT367" s="1126">
        <f t="shared" si="261"/>
        <v>64.255443518924466</v>
      </c>
      <c r="AU367" s="1127">
        <f t="shared" si="234"/>
        <v>15.686239262622973</v>
      </c>
      <c r="AV367" s="1128">
        <f t="shared" si="235"/>
        <v>18.583872363493249</v>
      </c>
    </row>
    <row r="368" spans="1:48" ht="11.25" customHeight="1" x14ac:dyDescent="0.2">
      <c r="A368" s="583" t="s">
        <v>4467</v>
      </c>
      <c r="B368" s="884" t="s">
        <v>4466</v>
      </c>
      <c r="C368" s="627">
        <v>1.2</v>
      </c>
      <c r="D368" s="493">
        <v>1.01</v>
      </c>
      <c r="E368" s="632">
        <v>0.8</v>
      </c>
      <c r="F368" s="627">
        <v>0.66</v>
      </c>
      <c r="G368" s="627">
        <v>0.15</v>
      </c>
      <c r="H368" s="547">
        <v>0</v>
      </c>
      <c r="I368" s="547">
        <v>0</v>
      </c>
      <c r="J368" s="867"/>
      <c r="K368" s="547">
        <v>0</v>
      </c>
      <c r="L368" s="497">
        <v>0</v>
      </c>
      <c r="M368" s="867"/>
      <c r="N368" s="628">
        <v>0</v>
      </c>
      <c r="O368" s="628">
        <v>0</v>
      </c>
      <c r="P368" s="629">
        <v>0</v>
      </c>
      <c r="Q368" s="629">
        <v>0</v>
      </c>
      <c r="R368" s="629">
        <v>0</v>
      </c>
      <c r="S368" s="629">
        <v>0</v>
      </c>
      <c r="T368" s="629">
        <v>0</v>
      </c>
      <c r="U368" s="629">
        <v>0</v>
      </c>
      <c r="V368" s="629">
        <v>0</v>
      </c>
      <c r="W368" s="629">
        <v>0</v>
      </c>
      <c r="X368" s="629">
        <v>0</v>
      </c>
      <c r="Y368" s="629">
        <v>0</v>
      </c>
      <c r="Z368" s="630">
        <f t="shared" si="233"/>
        <v>3.82</v>
      </c>
      <c r="AA368" s="1125">
        <f t="shared" si="236"/>
        <v>18.811881188118807</v>
      </c>
      <c r="AB368" s="1125"/>
      <c r="AC368" s="1126"/>
      <c r="AD368" s="1126"/>
      <c r="AE368" s="1126"/>
      <c r="AF368" s="1126"/>
      <c r="AG368" s="1126"/>
      <c r="AH368" s="1126"/>
      <c r="AI368" s="1126"/>
      <c r="AJ368" s="1126"/>
      <c r="AK368" s="1126"/>
      <c r="AL368" s="1126"/>
      <c r="AM368" s="1126"/>
      <c r="AN368" s="1126"/>
      <c r="AO368" s="1126"/>
      <c r="AP368" s="1126"/>
      <c r="AQ368" s="1126"/>
      <c r="AR368" s="1126"/>
      <c r="AS368" s="1126"/>
      <c r="AT368" s="1126"/>
      <c r="AU368" s="1127">
        <f t="shared" si="234"/>
        <v>18.811881188118807</v>
      </c>
      <c r="AV368" s="1128" t="e">
        <f t="shared" si="235"/>
        <v>#DIV/0!</v>
      </c>
    </row>
    <row r="369" spans="1:48" ht="11.25" customHeight="1" x14ac:dyDescent="0.2">
      <c r="A369" s="481" t="s">
        <v>4147</v>
      </c>
      <c r="B369" s="884" t="s">
        <v>4148</v>
      </c>
      <c r="C369" s="627">
        <v>1.76</v>
      </c>
      <c r="D369" s="493">
        <v>1.75</v>
      </c>
      <c r="E369" s="632">
        <v>1.7025000000000001</v>
      </c>
      <c r="F369" s="627">
        <v>1.65</v>
      </c>
      <c r="G369" s="627">
        <v>1.35</v>
      </c>
      <c r="H369" s="627">
        <v>0.18340000000000001</v>
      </c>
      <c r="I369" s="533">
        <v>0</v>
      </c>
      <c r="J369" s="956"/>
      <c r="K369" s="496">
        <v>0</v>
      </c>
      <c r="L369" s="631">
        <v>0</v>
      </c>
      <c r="M369" s="956"/>
      <c r="N369" s="628">
        <v>0</v>
      </c>
      <c r="O369" s="628">
        <v>0</v>
      </c>
      <c r="P369" s="629">
        <v>0</v>
      </c>
      <c r="Q369" s="629">
        <v>0</v>
      </c>
      <c r="R369" s="629">
        <v>0</v>
      </c>
      <c r="S369" s="629">
        <v>0</v>
      </c>
      <c r="T369" s="629">
        <v>0</v>
      </c>
      <c r="U369" s="629">
        <v>0</v>
      </c>
      <c r="V369" s="629">
        <v>0</v>
      </c>
      <c r="W369" s="629">
        <v>0</v>
      </c>
      <c r="X369" s="629">
        <v>0</v>
      </c>
      <c r="Y369" s="629">
        <v>0</v>
      </c>
      <c r="Z369" s="630">
        <f t="shared" si="233"/>
        <v>8.395900000000001</v>
      </c>
      <c r="AA369" s="1125">
        <f t="shared" si="236"/>
        <v>0.57142857142857828</v>
      </c>
      <c r="AB369" s="1125">
        <f t="shared" ref="AB369:AB391" si="262">IF(ISERROR((D369/E369-1)*100),"n/a",(D369/E369-1)*100)</f>
        <v>2.7900146842878115</v>
      </c>
      <c r="AC369" s="1126">
        <f t="shared" ref="AC369:AC391" si="263">IF(ISERROR((E369/F369-1)*100),"n/a",(E369/F369-1)*100)</f>
        <v>3.1818181818181968</v>
      </c>
      <c r="AD369" s="1126">
        <f t="shared" ref="AD369:AD391" si="264">IF(ISERROR((F369/G369-1)*100),"n/a",(F369/G369-1)*100)</f>
        <v>22.222222222222211</v>
      </c>
      <c r="AE369" s="1126">
        <f t="shared" ref="AE369:AE391" si="265">IF(ISERROR((G369/H369-1)*100),"n/a",(G369/H369-1)*100)</f>
        <v>636.0959651035987</v>
      </c>
      <c r="AF369" s="1126" t="str">
        <f t="shared" ref="AF369:AF391" si="266">IF(ISERROR((H369/I369-1)*100),"n/a",(H369/I369-1)*100)</f>
        <v>n/a</v>
      </c>
      <c r="AG369" s="1126" t="str">
        <f t="shared" ref="AG369:AG391" si="267">IF(ISERROR((I369/K369-1)*100),"n/a",(I369/K369-1)*100)</f>
        <v>n/a</v>
      </c>
      <c r="AH369" s="1126" t="str">
        <f t="shared" ref="AH369:AH391" si="268">IF(ISERROR((K369/L369-1)*100),"n/a",(K369/L369-1)*100)</f>
        <v>n/a</v>
      </c>
      <c r="AI369" s="1126" t="str">
        <f t="shared" ref="AI369:AI391" si="269">IF(ISERROR((L369/N369-1)*100),"n/a",(L369/N369-1)*100)</f>
        <v>n/a</v>
      </c>
      <c r="AJ369" s="1126" t="str">
        <f t="shared" ref="AJ369:AJ391" si="270">IF(ISERROR((N369/O369-1)*100),"n/a",(N369/O369-1)*100)</f>
        <v>n/a</v>
      </c>
      <c r="AK369" s="1126" t="str">
        <f t="shared" ref="AK369:AK391" si="271">IF(ISERROR((O369/P369-1)*100),"n/a",(O369/P369-1)*100)</f>
        <v>n/a</v>
      </c>
      <c r="AL369" s="1126" t="str">
        <f t="shared" ref="AL369:AL391" si="272">IF(ISERROR((P369/Q369-1)*100),"n/a",(P369/Q369-1)*100)</f>
        <v>n/a</v>
      </c>
      <c r="AM369" s="1126" t="str">
        <f t="shared" ref="AM369:AM391" si="273">IF(ISERROR((Q369/R369-1)*100),"n/a",(Q369/R369-1)*100)</f>
        <v>n/a</v>
      </c>
      <c r="AN369" s="1126" t="str">
        <f t="shared" ref="AN369:AN391" si="274">IF(ISERROR((R369/S369-1)*100),"n/a",(R369/S369-1)*100)</f>
        <v>n/a</v>
      </c>
      <c r="AO369" s="1126" t="str">
        <f t="shared" ref="AO369:AO391" si="275">IF(ISERROR((S369/T369-1)*100),"n/a",(S369/T369-1)*100)</f>
        <v>n/a</v>
      </c>
      <c r="AP369" s="1126" t="str">
        <f t="shared" ref="AP369:AP391" si="276">IF(ISERROR((T369/U369-1)*100),"n/a",(T369/U369-1)*100)</f>
        <v>n/a</v>
      </c>
      <c r="AQ369" s="1126" t="str">
        <f t="shared" ref="AQ369:AQ391" si="277">IF(ISERROR((U369/V369-1)*100),"n/a",(U369/V369-1)*100)</f>
        <v>n/a</v>
      </c>
      <c r="AR369" s="1126" t="str">
        <f t="shared" ref="AR369:AR391" si="278">IF(ISERROR((V369/W369-1)*100),"n/a",(V369/W369-1)*100)</f>
        <v>n/a</v>
      </c>
      <c r="AS369" s="1126" t="str">
        <f t="shared" ref="AS369:AS391" si="279">IF(ISERROR((W369/X369-1)*100),"n/a",(W369/X369-1)*100)</f>
        <v>n/a</v>
      </c>
      <c r="AT369" s="1126" t="str">
        <f t="shared" ref="AT369:AT391" si="280">IF(ISERROR((X369/Y369-1)*100),"n/a",(X369/Y369-1)*100)</f>
        <v>n/a</v>
      </c>
      <c r="AU369" s="1127">
        <f t="shared" si="234"/>
        <v>132.97228975267109</v>
      </c>
      <c r="AV369" s="1128">
        <f t="shared" si="235"/>
        <v>281.39029365399398</v>
      </c>
    </row>
    <row r="370" spans="1:48" ht="11.25" customHeight="1" x14ac:dyDescent="0.2">
      <c r="A370" s="498" t="s">
        <v>1299</v>
      </c>
      <c r="B370" s="869" t="s">
        <v>1300</v>
      </c>
      <c r="C370" s="627">
        <v>1.1499999999999999</v>
      </c>
      <c r="D370" s="493">
        <v>1.1399999999999999</v>
      </c>
      <c r="E370" s="487">
        <v>1.1000000000000001</v>
      </c>
      <c r="F370" s="627">
        <v>1.06</v>
      </c>
      <c r="G370" s="627">
        <v>1</v>
      </c>
      <c r="H370" s="627">
        <v>0.92</v>
      </c>
      <c r="I370" s="627">
        <v>0.78</v>
      </c>
      <c r="J370" s="956"/>
      <c r="K370" s="627">
        <v>0.55000000000000004</v>
      </c>
      <c r="L370" s="492">
        <v>0.46</v>
      </c>
      <c r="M370" s="956"/>
      <c r="N370" s="505">
        <v>0.35</v>
      </c>
      <c r="O370" s="628">
        <v>0.23749999999999999</v>
      </c>
      <c r="P370" s="629">
        <v>0.36749999999999999</v>
      </c>
      <c r="Q370" s="629">
        <v>0.42</v>
      </c>
      <c r="R370" s="629">
        <v>0.42</v>
      </c>
      <c r="S370" s="629">
        <v>0.42</v>
      </c>
      <c r="T370" s="629">
        <v>0.42</v>
      </c>
      <c r="U370" s="629">
        <v>0.42</v>
      </c>
      <c r="V370" s="629">
        <v>0.42</v>
      </c>
      <c r="W370" s="629">
        <v>0.42</v>
      </c>
      <c r="X370" s="633">
        <v>0.42</v>
      </c>
      <c r="Y370" s="629">
        <v>0.35749999999999998</v>
      </c>
      <c r="Z370" s="630">
        <f t="shared" si="233"/>
        <v>12.8325</v>
      </c>
      <c r="AA370" s="1125">
        <f t="shared" si="236"/>
        <v>0.87719298245614308</v>
      </c>
      <c r="AB370" s="1125">
        <f t="shared" si="262"/>
        <v>3.6363636363636154</v>
      </c>
      <c r="AC370" s="1126">
        <f t="shared" si="263"/>
        <v>3.7735849056603765</v>
      </c>
      <c r="AD370" s="1126">
        <f t="shared" si="264"/>
        <v>6.0000000000000053</v>
      </c>
      <c r="AE370" s="1126">
        <f t="shared" si="265"/>
        <v>8.6956521739130377</v>
      </c>
      <c r="AF370" s="1126">
        <f t="shared" si="266"/>
        <v>17.948717948717952</v>
      </c>
      <c r="AG370" s="1126">
        <f t="shared" si="267"/>
        <v>41.81818181818182</v>
      </c>
      <c r="AH370" s="1126">
        <f t="shared" si="268"/>
        <v>19.565217391304344</v>
      </c>
      <c r="AI370" s="1126">
        <f t="shared" si="269"/>
        <v>31.428571428571452</v>
      </c>
      <c r="AJ370" s="1126">
        <f t="shared" si="270"/>
        <v>47.368421052631568</v>
      </c>
      <c r="AK370" s="1126">
        <f t="shared" si="271"/>
        <v>-35.374149659863953</v>
      </c>
      <c r="AL370" s="1126">
        <f t="shared" si="272"/>
        <v>-12.5</v>
      </c>
      <c r="AM370" s="1126">
        <f t="shared" si="273"/>
        <v>0</v>
      </c>
      <c r="AN370" s="1126">
        <f t="shared" si="274"/>
        <v>0</v>
      </c>
      <c r="AO370" s="1126">
        <f t="shared" si="275"/>
        <v>0</v>
      </c>
      <c r="AP370" s="1126">
        <f t="shared" si="276"/>
        <v>0</v>
      </c>
      <c r="AQ370" s="1126">
        <f t="shared" si="277"/>
        <v>0</v>
      </c>
      <c r="AR370" s="1126">
        <f t="shared" si="278"/>
        <v>0</v>
      </c>
      <c r="AS370" s="1126">
        <f t="shared" si="279"/>
        <v>0</v>
      </c>
      <c r="AT370" s="1126">
        <f t="shared" si="280"/>
        <v>17.48251748251748</v>
      </c>
      <c r="AU370" s="1127">
        <f t="shared" si="234"/>
        <v>7.5360135580226908</v>
      </c>
      <c r="AV370" s="1128">
        <f t="shared" si="235"/>
        <v>18.356803909629999</v>
      </c>
    </row>
    <row r="371" spans="1:48" ht="11.25" customHeight="1" x14ac:dyDescent="0.2">
      <c r="A371" s="512" t="s">
        <v>1289</v>
      </c>
      <c r="B371" s="501" t="s">
        <v>1290</v>
      </c>
      <c r="C371" s="627">
        <v>1.21</v>
      </c>
      <c r="D371" s="493">
        <v>1.17</v>
      </c>
      <c r="E371" s="493">
        <v>1.1299999999999999</v>
      </c>
      <c r="F371" s="507">
        <v>1.0900000000000001</v>
      </c>
      <c r="G371" s="507">
        <v>1.0449999999999999</v>
      </c>
      <c r="H371" s="507">
        <v>0.99</v>
      </c>
      <c r="I371" s="506">
        <v>0.96</v>
      </c>
      <c r="J371" s="1053"/>
      <c r="K371" s="507">
        <v>0.95</v>
      </c>
      <c r="L371" s="503">
        <v>0.92</v>
      </c>
      <c r="M371" s="1053"/>
      <c r="N371" s="530">
        <v>0.86</v>
      </c>
      <c r="O371" s="530">
        <v>0.86</v>
      </c>
      <c r="P371" s="509">
        <v>0.86</v>
      </c>
      <c r="Q371" s="509">
        <v>0.78</v>
      </c>
      <c r="R371" s="509">
        <v>0.72</v>
      </c>
      <c r="S371" s="509">
        <v>0.62</v>
      </c>
      <c r="T371" s="509">
        <v>0.56000000000000005</v>
      </c>
      <c r="U371" s="509">
        <v>0.52</v>
      </c>
      <c r="V371" s="509">
        <v>0.5</v>
      </c>
      <c r="W371" s="509">
        <v>0.48</v>
      </c>
      <c r="X371" s="509">
        <v>0.44</v>
      </c>
      <c r="Y371" s="509">
        <v>0.38</v>
      </c>
      <c r="Z371" s="630">
        <f t="shared" si="233"/>
        <v>17.044999999999998</v>
      </c>
      <c r="AA371" s="1125">
        <f t="shared" si="236"/>
        <v>3.4188034188034289</v>
      </c>
      <c r="AB371" s="1125">
        <f t="shared" si="262"/>
        <v>3.539823008849563</v>
      </c>
      <c r="AC371" s="1126">
        <f t="shared" si="263"/>
        <v>3.6697247706421798</v>
      </c>
      <c r="AD371" s="1126">
        <f t="shared" si="264"/>
        <v>4.3062200956937913</v>
      </c>
      <c r="AE371" s="1126">
        <f t="shared" si="265"/>
        <v>5.555555555555558</v>
      </c>
      <c r="AF371" s="1126">
        <f t="shared" si="266"/>
        <v>3.125</v>
      </c>
      <c r="AG371" s="1126">
        <f t="shared" si="267"/>
        <v>1.0526315789473717</v>
      </c>
      <c r="AH371" s="1126">
        <f t="shared" si="268"/>
        <v>3.2608695652173836</v>
      </c>
      <c r="AI371" s="1126">
        <f t="shared" si="269"/>
        <v>6.976744186046524</v>
      </c>
      <c r="AJ371" s="1126">
        <f t="shared" si="270"/>
        <v>0</v>
      </c>
      <c r="AK371" s="1126">
        <f t="shared" si="271"/>
        <v>0</v>
      </c>
      <c r="AL371" s="1126">
        <f t="shared" si="272"/>
        <v>10.256410256410241</v>
      </c>
      <c r="AM371" s="1126">
        <f t="shared" si="273"/>
        <v>8.3333333333333481</v>
      </c>
      <c r="AN371" s="1126">
        <f t="shared" si="274"/>
        <v>16.129032258064502</v>
      </c>
      <c r="AO371" s="1126">
        <f t="shared" si="275"/>
        <v>10.714285714285698</v>
      </c>
      <c r="AP371" s="1126">
        <f t="shared" si="276"/>
        <v>7.6923076923077094</v>
      </c>
      <c r="AQ371" s="1126">
        <f t="shared" si="277"/>
        <v>4.0000000000000036</v>
      </c>
      <c r="AR371" s="1126">
        <f t="shared" si="278"/>
        <v>4.1666666666666741</v>
      </c>
      <c r="AS371" s="1126">
        <f t="shared" si="279"/>
        <v>9.0909090909090828</v>
      </c>
      <c r="AT371" s="1126">
        <f t="shared" si="280"/>
        <v>15.789473684210531</v>
      </c>
      <c r="AU371" s="1127">
        <f t="shared" si="234"/>
        <v>6.0538895437971787</v>
      </c>
      <c r="AV371" s="1128">
        <f t="shared" si="235"/>
        <v>4.5788317305958497</v>
      </c>
    </row>
    <row r="372" spans="1:48" ht="11.25" customHeight="1" x14ac:dyDescent="0.2">
      <c r="A372" s="886" t="s">
        <v>3840</v>
      </c>
      <c r="B372" s="884" t="s">
        <v>3841</v>
      </c>
      <c r="C372" s="627">
        <v>0.495</v>
      </c>
      <c r="D372" s="493">
        <v>0.41</v>
      </c>
      <c r="E372" s="493">
        <v>0.29166700000000001</v>
      </c>
      <c r="F372" s="627">
        <v>0.22666600000000001</v>
      </c>
      <c r="G372" s="627">
        <v>0.16</v>
      </c>
      <c r="H372" s="627">
        <v>0.113331</v>
      </c>
      <c r="I372" s="533">
        <v>8.3332000000000003E-2</v>
      </c>
      <c r="J372" s="956"/>
      <c r="K372" s="627">
        <v>8.3332000000000003E-2</v>
      </c>
      <c r="L372" s="536">
        <v>6.6668000000000005E-2</v>
      </c>
      <c r="M372" s="956"/>
      <c r="N372" s="505">
        <v>0.12</v>
      </c>
      <c r="O372" s="537">
        <v>0.06</v>
      </c>
      <c r="P372" s="633">
        <v>0.06</v>
      </c>
      <c r="Q372" s="633">
        <v>3.5553333333333333E-2</v>
      </c>
      <c r="R372" s="633">
        <v>2.5186666666666666E-2</v>
      </c>
      <c r="S372" s="629">
        <v>0</v>
      </c>
      <c r="T372" s="629">
        <v>0</v>
      </c>
      <c r="U372" s="629">
        <v>0</v>
      </c>
      <c r="V372" s="629">
        <v>0</v>
      </c>
      <c r="W372" s="629">
        <v>0</v>
      </c>
      <c r="X372" s="629">
        <v>0</v>
      </c>
      <c r="Y372" s="629">
        <v>0</v>
      </c>
      <c r="Z372" s="630">
        <f t="shared" si="233"/>
        <v>2.2307360000000003</v>
      </c>
      <c r="AA372" s="1125">
        <f t="shared" si="236"/>
        <v>20.731707317073166</v>
      </c>
      <c r="AB372" s="1125">
        <f t="shared" si="262"/>
        <v>40.571267918550944</v>
      </c>
      <c r="AC372" s="1126">
        <f t="shared" si="263"/>
        <v>28.676996108812091</v>
      </c>
      <c r="AD372" s="1126">
        <f t="shared" si="264"/>
        <v>41.666249999999991</v>
      </c>
      <c r="AE372" s="1126">
        <f t="shared" si="265"/>
        <v>41.179377222472226</v>
      </c>
      <c r="AF372" s="1126">
        <f t="shared" si="266"/>
        <v>35.999375990015835</v>
      </c>
      <c r="AG372" s="1126">
        <f t="shared" si="267"/>
        <v>0</v>
      </c>
      <c r="AH372" s="1126">
        <f t="shared" si="268"/>
        <v>24.995500089998202</v>
      </c>
      <c r="AI372" s="1126">
        <f t="shared" si="269"/>
        <v>-44.443333333333321</v>
      </c>
      <c r="AJ372" s="1126">
        <f t="shared" si="270"/>
        <v>100</v>
      </c>
      <c r="AK372" s="1126">
        <f t="shared" si="271"/>
        <v>0</v>
      </c>
      <c r="AL372" s="1126">
        <f t="shared" si="272"/>
        <v>68.76054753422089</v>
      </c>
      <c r="AM372" s="1126">
        <f t="shared" si="273"/>
        <v>41.15934356802542</v>
      </c>
      <c r="AN372" s="1126" t="str">
        <f t="shared" si="274"/>
        <v>n/a</v>
      </c>
      <c r="AO372" s="1126" t="str">
        <f t="shared" si="275"/>
        <v>n/a</v>
      </c>
      <c r="AP372" s="1126" t="str">
        <f t="shared" si="276"/>
        <v>n/a</v>
      </c>
      <c r="AQ372" s="1126" t="str">
        <f t="shared" si="277"/>
        <v>n/a</v>
      </c>
      <c r="AR372" s="1126" t="str">
        <f t="shared" si="278"/>
        <v>n/a</v>
      </c>
      <c r="AS372" s="1126" t="str">
        <f t="shared" si="279"/>
        <v>n/a</v>
      </c>
      <c r="AT372" s="1126" t="str">
        <f t="shared" si="280"/>
        <v>n/a</v>
      </c>
      <c r="AU372" s="1127">
        <f t="shared" si="234"/>
        <v>30.715156339679648</v>
      </c>
      <c r="AV372" s="1128">
        <f t="shared" si="235"/>
        <v>34.621275647893533</v>
      </c>
    </row>
    <row r="373" spans="1:48" ht="11.25" customHeight="1" x14ac:dyDescent="0.2">
      <c r="A373" s="494" t="s">
        <v>1267</v>
      </c>
      <c r="B373" s="884" t="s">
        <v>1268</v>
      </c>
      <c r="C373" s="627">
        <v>1.5</v>
      </c>
      <c r="D373" s="493">
        <v>1.48</v>
      </c>
      <c r="E373" s="493">
        <v>1.46</v>
      </c>
      <c r="F373" s="627">
        <v>1.4</v>
      </c>
      <c r="G373" s="627">
        <v>1.24</v>
      </c>
      <c r="H373" s="627">
        <v>1.1000000000000001</v>
      </c>
      <c r="I373" s="627">
        <v>0.84</v>
      </c>
      <c r="J373" s="956"/>
      <c r="K373" s="627">
        <v>0.62</v>
      </c>
      <c r="L373" s="492">
        <v>0.47499999999999998</v>
      </c>
      <c r="M373" s="956"/>
      <c r="N373" s="628">
        <v>0.4</v>
      </c>
      <c r="O373" s="505">
        <v>0.4</v>
      </c>
      <c r="P373" s="633">
        <v>1.29</v>
      </c>
      <c r="Q373" s="633">
        <v>1.06</v>
      </c>
      <c r="R373" s="633">
        <v>0.81</v>
      </c>
      <c r="S373" s="633">
        <v>0.625</v>
      </c>
      <c r="T373" s="633">
        <v>0.40500000000000003</v>
      </c>
      <c r="U373" s="633">
        <v>0.19500000000000001</v>
      </c>
      <c r="V373" s="633">
        <v>0.13500000000000001</v>
      </c>
      <c r="W373" s="633">
        <v>0.115</v>
      </c>
      <c r="X373" s="633">
        <v>0.1</v>
      </c>
      <c r="Y373" s="633">
        <v>0.09</v>
      </c>
      <c r="Z373" s="630">
        <f t="shared" si="233"/>
        <v>15.739999999999998</v>
      </c>
      <c r="AA373" s="1125">
        <f t="shared" si="236"/>
        <v>1.3513513513513598</v>
      </c>
      <c r="AB373" s="1125">
        <f t="shared" si="262"/>
        <v>1.3698630136986356</v>
      </c>
      <c r="AC373" s="1126">
        <f t="shared" si="263"/>
        <v>4.2857142857142927</v>
      </c>
      <c r="AD373" s="1126">
        <f t="shared" si="264"/>
        <v>12.903225806451601</v>
      </c>
      <c r="AE373" s="1126">
        <f t="shared" si="265"/>
        <v>12.72727272727272</v>
      </c>
      <c r="AF373" s="1126">
        <f t="shared" si="266"/>
        <v>30.952380952380977</v>
      </c>
      <c r="AG373" s="1126">
        <f t="shared" si="267"/>
        <v>35.483870967741929</v>
      </c>
      <c r="AH373" s="1126">
        <f t="shared" si="268"/>
        <v>30.526315789473692</v>
      </c>
      <c r="AI373" s="1126">
        <f t="shared" si="269"/>
        <v>18.749999999999979</v>
      </c>
      <c r="AJ373" s="1126">
        <f t="shared" si="270"/>
        <v>0</v>
      </c>
      <c r="AK373" s="1126">
        <f t="shared" si="271"/>
        <v>-68.992248062015506</v>
      </c>
      <c r="AL373" s="1126">
        <f t="shared" si="272"/>
        <v>21.698113207547177</v>
      </c>
      <c r="AM373" s="1126">
        <f t="shared" si="273"/>
        <v>30.864197530864203</v>
      </c>
      <c r="AN373" s="1126">
        <f t="shared" si="274"/>
        <v>29.600000000000005</v>
      </c>
      <c r="AO373" s="1126">
        <f t="shared" si="275"/>
        <v>54.320987654320987</v>
      </c>
      <c r="AP373" s="1126">
        <f t="shared" si="276"/>
        <v>107.69230769230771</v>
      </c>
      <c r="AQ373" s="1126">
        <f t="shared" si="277"/>
        <v>44.444444444444443</v>
      </c>
      <c r="AR373" s="1126">
        <f t="shared" si="278"/>
        <v>17.391304347826097</v>
      </c>
      <c r="AS373" s="1126">
        <f t="shared" si="279"/>
        <v>14.999999999999991</v>
      </c>
      <c r="AT373" s="1126">
        <f t="shared" si="280"/>
        <v>11.111111111111116</v>
      </c>
      <c r="AU373" s="1127">
        <f t="shared" si="234"/>
        <v>20.574010641024572</v>
      </c>
      <c r="AV373" s="1128">
        <f t="shared" si="235"/>
        <v>32.134130672023957</v>
      </c>
    </row>
    <row r="374" spans="1:48" ht="11.25" customHeight="1" x14ac:dyDescent="0.2">
      <c r="A374" s="494" t="s">
        <v>1291</v>
      </c>
      <c r="B374" s="884" t="s">
        <v>1292</v>
      </c>
      <c r="C374" s="627">
        <v>0.51</v>
      </c>
      <c r="D374" s="493">
        <v>0.46</v>
      </c>
      <c r="E374" s="493">
        <v>0.4</v>
      </c>
      <c r="F374" s="627">
        <v>0.34250000000000003</v>
      </c>
      <c r="G374" s="627">
        <v>0.27500000000000002</v>
      </c>
      <c r="H374" s="627">
        <v>0.17499999999999999</v>
      </c>
      <c r="I374" s="627">
        <v>0.14499999999999999</v>
      </c>
      <c r="J374" s="956"/>
      <c r="K374" s="627">
        <v>0.1125</v>
      </c>
      <c r="L374" s="492">
        <v>6.7000000000000004E-2</v>
      </c>
      <c r="M374" s="956"/>
      <c r="N374" s="628">
        <v>5.4539999999999998E-2</v>
      </c>
      <c r="O374" s="505">
        <v>5.4539999999999998E-2</v>
      </c>
      <c r="P374" s="629">
        <v>4.9364999999999999E-2</v>
      </c>
      <c r="Q374" s="633">
        <v>5.5294999999999997E-2</v>
      </c>
      <c r="R374" s="633">
        <v>1.052E-2</v>
      </c>
      <c r="S374" s="629">
        <v>0</v>
      </c>
      <c r="T374" s="629">
        <v>0</v>
      </c>
      <c r="U374" s="629">
        <v>0</v>
      </c>
      <c r="V374" s="629">
        <v>0</v>
      </c>
      <c r="W374" s="629">
        <v>0</v>
      </c>
      <c r="X374" s="629">
        <v>0</v>
      </c>
      <c r="Y374" s="629">
        <v>0</v>
      </c>
      <c r="Z374" s="630">
        <f t="shared" si="233"/>
        <v>2.7112599999999998</v>
      </c>
      <c r="AA374" s="1125">
        <f t="shared" si="236"/>
        <v>10.869565217391308</v>
      </c>
      <c r="AB374" s="1125">
        <f t="shared" si="262"/>
        <v>14.999999999999991</v>
      </c>
      <c r="AC374" s="1126">
        <f t="shared" si="263"/>
        <v>16.788321167883204</v>
      </c>
      <c r="AD374" s="1126">
        <f t="shared" si="264"/>
        <v>24.545454545454536</v>
      </c>
      <c r="AE374" s="1126">
        <f t="shared" si="265"/>
        <v>57.14285714285716</v>
      </c>
      <c r="AF374" s="1126">
        <f t="shared" si="266"/>
        <v>20.68965517241379</v>
      </c>
      <c r="AG374" s="1126">
        <f t="shared" si="267"/>
        <v>28.888888888888875</v>
      </c>
      <c r="AH374" s="1126">
        <f t="shared" si="268"/>
        <v>67.910447761194021</v>
      </c>
      <c r="AI374" s="1126">
        <f t="shared" si="269"/>
        <v>22.845617895122849</v>
      </c>
      <c r="AJ374" s="1126">
        <f t="shared" si="270"/>
        <v>0</v>
      </c>
      <c r="AK374" s="1126">
        <f t="shared" si="271"/>
        <v>10.483135824977218</v>
      </c>
      <c r="AL374" s="1126">
        <f t="shared" si="272"/>
        <v>-10.724296952708201</v>
      </c>
      <c r="AM374" s="1126">
        <f t="shared" si="273"/>
        <v>425.61787072243345</v>
      </c>
      <c r="AN374" s="1126" t="str">
        <f t="shared" si="274"/>
        <v>n/a</v>
      </c>
      <c r="AO374" s="1126" t="str">
        <f t="shared" si="275"/>
        <v>n/a</v>
      </c>
      <c r="AP374" s="1126" t="str">
        <f t="shared" si="276"/>
        <v>n/a</v>
      </c>
      <c r="AQ374" s="1126" t="str">
        <f t="shared" si="277"/>
        <v>n/a</v>
      </c>
      <c r="AR374" s="1126" t="str">
        <f t="shared" si="278"/>
        <v>n/a</v>
      </c>
      <c r="AS374" s="1126" t="str">
        <f t="shared" si="279"/>
        <v>n/a</v>
      </c>
      <c r="AT374" s="1126" t="str">
        <f t="shared" si="280"/>
        <v>n/a</v>
      </c>
      <c r="AU374" s="1127">
        <f t="shared" si="234"/>
        <v>53.081347491223717</v>
      </c>
      <c r="AV374" s="1128">
        <f t="shared" si="235"/>
        <v>113.88424577625855</v>
      </c>
    </row>
    <row r="375" spans="1:48" ht="11.25" customHeight="1" x14ac:dyDescent="0.2">
      <c r="A375" s="477" t="s">
        <v>1295</v>
      </c>
      <c r="B375" s="869" t="s">
        <v>1296</v>
      </c>
      <c r="C375" s="627">
        <v>3.36</v>
      </c>
      <c r="D375" s="493">
        <v>3.0550000000000002</v>
      </c>
      <c r="E375" s="515">
        <v>2.74</v>
      </c>
      <c r="F375" s="484">
        <v>2.4500000000000002</v>
      </c>
      <c r="G375" s="484">
        <v>2.1475</v>
      </c>
      <c r="H375" s="484">
        <v>1.8674999999999999</v>
      </c>
      <c r="I375" s="484">
        <v>1.68</v>
      </c>
      <c r="J375" s="1032"/>
      <c r="K375" s="484">
        <v>1.5275000000000001</v>
      </c>
      <c r="L375" s="482">
        <v>1.37</v>
      </c>
      <c r="M375" s="1032"/>
      <c r="N375" s="529">
        <v>1.21</v>
      </c>
      <c r="O375" s="522">
        <v>1.21</v>
      </c>
      <c r="P375" s="489">
        <v>1.1000000000000001</v>
      </c>
      <c r="Q375" s="489">
        <v>1</v>
      </c>
      <c r="R375" s="489">
        <v>0.90749999999999997</v>
      </c>
      <c r="S375" s="489">
        <v>0.82499999999999996</v>
      </c>
      <c r="T375" s="488">
        <v>0.75</v>
      </c>
      <c r="U375" s="488">
        <v>0.75</v>
      </c>
      <c r="V375" s="488">
        <v>0.75</v>
      </c>
      <c r="W375" s="488">
        <v>0.75</v>
      </c>
      <c r="X375" s="489">
        <v>0.75</v>
      </c>
      <c r="Y375" s="489">
        <v>0.68</v>
      </c>
      <c r="Z375" s="630">
        <f t="shared" si="233"/>
        <v>30.880000000000003</v>
      </c>
      <c r="AA375" s="1125">
        <f t="shared" si="236"/>
        <v>9.9836333878887018</v>
      </c>
      <c r="AB375" s="1125">
        <f t="shared" si="262"/>
        <v>11.496350364963504</v>
      </c>
      <c r="AC375" s="1126">
        <f t="shared" si="263"/>
        <v>11.83673469387756</v>
      </c>
      <c r="AD375" s="1126">
        <f t="shared" si="264"/>
        <v>14.086146682188595</v>
      </c>
      <c r="AE375" s="1126">
        <f t="shared" si="265"/>
        <v>14.993306559571629</v>
      </c>
      <c r="AF375" s="1126">
        <f t="shared" si="266"/>
        <v>11.160714285714279</v>
      </c>
      <c r="AG375" s="1126">
        <f t="shared" si="267"/>
        <v>9.9836333878887018</v>
      </c>
      <c r="AH375" s="1126">
        <f t="shared" si="268"/>
        <v>11.496350364963504</v>
      </c>
      <c r="AI375" s="1126">
        <f t="shared" si="269"/>
        <v>13.223140495867792</v>
      </c>
      <c r="AJ375" s="1126">
        <f t="shared" si="270"/>
        <v>0</v>
      </c>
      <c r="AK375" s="1126">
        <f t="shared" si="271"/>
        <v>9.9999999999999858</v>
      </c>
      <c r="AL375" s="1126">
        <f t="shared" si="272"/>
        <v>10.000000000000009</v>
      </c>
      <c r="AM375" s="1126">
        <f t="shared" si="273"/>
        <v>10.192837465564741</v>
      </c>
      <c r="AN375" s="1126">
        <f t="shared" si="274"/>
        <v>10.000000000000009</v>
      </c>
      <c r="AO375" s="1126">
        <f t="shared" si="275"/>
        <v>9.9999999999999858</v>
      </c>
      <c r="AP375" s="1126">
        <f t="shared" si="276"/>
        <v>0</v>
      </c>
      <c r="AQ375" s="1126">
        <f t="shared" si="277"/>
        <v>0</v>
      </c>
      <c r="AR375" s="1126">
        <f t="shared" si="278"/>
        <v>0</v>
      </c>
      <c r="AS375" s="1126">
        <f t="shared" si="279"/>
        <v>0</v>
      </c>
      <c r="AT375" s="1126">
        <f t="shared" si="280"/>
        <v>10.294117647058808</v>
      </c>
      <c r="AU375" s="1127">
        <f t="shared" si="234"/>
        <v>8.4373482667773896</v>
      </c>
      <c r="AV375" s="1128">
        <f t="shared" si="235"/>
        <v>5.1936395260482406</v>
      </c>
    </row>
    <row r="376" spans="1:48" ht="11.25" customHeight="1" x14ac:dyDescent="0.2">
      <c r="A376" s="512" t="s">
        <v>624</v>
      </c>
      <c r="B376" s="501" t="s">
        <v>625</v>
      </c>
      <c r="C376" s="627">
        <v>1.78</v>
      </c>
      <c r="D376" s="493">
        <v>1.67</v>
      </c>
      <c r="E376" s="632">
        <v>1.2449999999999999</v>
      </c>
      <c r="F376" s="627">
        <v>1.2</v>
      </c>
      <c r="G376" s="627">
        <v>1.08</v>
      </c>
      <c r="H376" s="627">
        <v>1.04</v>
      </c>
      <c r="I376" s="627">
        <v>1</v>
      </c>
      <c r="J376" s="956"/>
      <c r="K376" s="627">
        <v>0.83333333333333337</v>
      </c>
      <c r="L376" s="492">
        <v>0.66666666666666663</v>
      </c>
      <c r="M376" s="956"/>
      <c r="N376" s="505">
        <v>0.6</v>
      </c>
      <c r="O376" s="505">
        <v>0.57499999999999996</v>
      </c>
      <c r="P376" s="633">
        <v>0.51666666666666672</v>
      </c>
      <c r="Q376" s="633">
        <v>0.46250000000000002</v>
      </c>
      <c r="R376" s="633">
        <v>0.41249999999999998</v>
      </c>
      <c r="S376" s="633">
        <v>0.375</v>
      </c>
      <c r="T376" s="633">
        <v>0.34166666666666662</v>
      </c>
      <c r="U376" s="629">
        <v>0</v>
      </c>
      <c r="V376" s="629">
        <v>0</v>
      </c>
      <c r="W376" s="629">
        <v>0</v>
      </c>
      <c r="X376" s="629">
        <v>0</v>
      </c>
      <c r="Y376" s="629">
        <v>0</v>
      </c>
      <c r="Z376" s="630">
        <f t="shared" si="233"/>
        <v>13.798333333333334</v>
      </c>
      <c r="AA376" s="1125">
        <f t="shared" si="236"/>
        <v>6.5868263473053856</v>
      </c>
      <c r="AB376" s="1125">
        <f t="shared" si="262"/>
        <v>34.136546184738961</v>
      </c>
      <c r="AC376" s="1126">
        <f t="shared" si="263"/>
        <v>3.7499999999999867</v>
      </c>
      <c r="AD376" s="1126">
        <f t="shared" si="264"/>
        <v>11.111111111111093</v>
      </c>
      <c r="AE376" s="1126">
        <f t="shared" si="265"/>
        <v>3.8461538461538547</v>
      </c>
      <c r="AF376" s="1126">
        <f t="shared" si="266"/>
        <v>4.0000000000000036</v>
      </c>
      <c r="AG376" s="1126">
        <f t="shared" si="267"/>
        <v>19.999999999999996</v>
      </c>
      <c r="AH376" s="1126">
        <f t="shared" si="268"/>
        <v>25.000000000000021</v>
      </c>
      <c r="AI376" s="1126">
        <f t="shared" si="269"/>
        <v>11.111111111111116</v>
      </c>
      <c r="AJ376" s="1126">
        <f t="shared" si="270"/>
        <v>4.3478260869565188</v>
      </c>
      <c r="AK376" s="1126">
        <f t="shared" si="271"/>
        <v>11.290322580645151</v>
      </c>
      <c r="AL376" s="1126">
        <f t="shared" si="272"/>
        <v>11.711711711711725</v>
      </c>
      <c r="AM376" s="1126">
        <f t="shared" si="273"/>
        <v>12.121212121212132</v>
      </c>
      <c r="AN376" s="1126">
        <f t="shared" si="274"/>
        <v>9.9999999999999858</v>
      </c>
      <c r="AO376" s="1126">
        <f t="shared" si="275"/>
        <v>9.7560975609756184</v>
      </c>
      <c r="AP376" s="1126" t="str">
        <f t="shared" si="276"/>
        <v>n/a</v>
      </c>
      <c r="AQ376" s="1126" t="str">
        <f t="shared" si="277"/>
        <v>n/a</v>
      </c>
      <c r="AR376" s="1126" t="str">
        <f t="shared" si="278"/>
        <v>n/a</v>
      </c>
      <c r="AS376" s="1126" t="str">
        <f t="shared" si="279"/>
        <v>n/a</v>
      </c>
      <c r="AT376" s="1126" t="str">
        <f t="shared" si="280"/>
        <v>n/a</v>
      </c>
      <c r="AU376" s="1127">
        <f t="shared" si="234"/>
        <v>11.917927910794768</v>
      </c>
      <c r="AV376" s="1128">
        <f t="shared" si="235"/>
        <v>8.5379336362847731</v>
      </c>
    </row>
    <row r="377" spans="1:48" ht="11.25" customHeight="1" x14ac:dyDescent="0.2">
      <c r="A377" s="494" t="s">
        <v>1297</v>
      </c>
      <c r="B377" s="884" t="s">
        <v>1298</v>
      </c>
      <c r="C377" s="627">
        <v>0.56000000000000005</v>
      </c>
      <c r="D377" s="493">
        <v>0.54</v>
      </c>
      <c r="E377" s="632">
        <v>0.5</v>
      </c>
      <c r="F377" s="627">
        <v>0.45</v>
      </c>
      <c r="G377" s="627">
        <v>0.42</v>
      </c>
      <c r="H377" s="627">
        <v>0.35</v>
      </c>
      <c r="I377" s="627">
        <v>0.25</v>
      </c>
      <c r="J377" s="956"/>
      <c r="K377" s="627">
        <v>4.9680000000000002E-2</v>
      </c>
      <c r="L377" s="631">
        <v>0</v>
      </c>
      <c r="M377" s="956"/>
      <c r="N377" s="628">
        <v>0</v>
      </c>
      <c r="O377" s="628">
        <v>2.75E-2</v>
      </c>
      <c r="P377" s="629">
        <v>0.11</v>
      </c>
      <c r="Q377" s="629">
        <v>0.11</v>
      </c>
      <c r="R377" s="629">
        <v>0.11</v>
      </c>
      <c r="S377" s="633">
        <v>0.11</v>
      </c>
      <c r="T377" s="629">
        <v>0.1</v>
      </c>
      <c r="U377" s="629">
        <v>0.1</v>
      </c>
      <c r="V377" s="633">
        <v>0.1</v>
      </c>
      <c r="W377" s="633">
        <v>3.7499999999999999E-2</v>
      </c>
      <c r="X377" s="629">
        <v>0</v>
      </c>
      <c r="Y377" s="629">
        <v>0</v>
      </c>
      <c r="Z377" s="630">
        <f t="shared" si="233"/>
        <v>3.9246799999999999</v>
      </c>
      <c r="AA377" s="1125">
        <f t="shared" si="236"/>
        <v>3.7037037037036979</v>
      </c>
      <c r="AB377" s="1125">
        <f t="shared" si="262"/>
        <v>8.0000000000000071</v>
      </c>
      <c r="AC377" s="1126">
        <f t="shared" si="263"/>
        <v>11.111111111111116</v>
      </c>
      <c r="AD377" s="1126">
        <f t="shared" si="264"/>
        <v>7.1428571428571397</v>
      </c>
      <c r="AE377" s="1126">
        <f t="shared" si="265"/>
        <v>19.999999999999996</v>
      </c>
      <c r="AF377" s="1126">
        <f t="shared" si="266"/>
        <v>39.999999999999993</v>
      </c>
      <c r="AG377" s="1126">
        <f t="shared" si="267"/>
        <v>403.22061191626409</v>
      </c>
      <c r="AH377" s="1126" t="str">
        <f t="shared" si="268"/>
        <v>n/a</v>
      </c>
      <c r="AI377" s="1126" t="str">
        <f t="shared" si="269"/>
        <v>n/a</v>
      </c>
      <c r="AJ377" s="1126">
        <f t="shared" si="270"/>
        <v>-100</v>
      </c>
      <c r="AK377" s="1126">
        <f t="shared" si="271"/>
        <v>-75</v>
      </c>
      <c r="AL377" s="1126">
        <f t="shared" si="272"/>
        <v>0</v>
      </c>
      <c r="AM377" s="1126">
        <f t="shared" si="273"/>
        <v>0</v>
      </c>
      <c r="AN377" s="1126">
        <f t="shared" si="274"/>
        <v>0</v>
      </c>
      <c r="AO377" s="1126">
        <f t="shared" si="275"/>
        <v>9.9999999999999858</v>
      </c>
      <c r="AP377" s="1126">
        <f t="shared" si="276"/>
        <v>0</v>
      </c>
      <c r="AQ377" s="1126">
        <f t="shared" si="277"/>
        <v>0</v>
      </c>
      <c r="AR377" s="1126">
        <f t="shared" si="278"/>
        <v>166.66666666666669</v>
      </c>
      <c r="AS377" s="1126" t="str">
        <f t="shared" si="279"/>
        <v>n/a</v>
      </c>
      <c r="AT377" s="1126" t="str">
        <f t="shared" si="280"/>
        <v>n/a</v>
      </c>
      <c r="AU377" s="1127">
        <f t="shared" si="234"/>
        <v>30.92780940878767</v>
      </c>
      <c r="AV377" s="1128">
        <f t="shared" si="235"/>
        <v>113.44230955397404</v>
      </c>
    </row>
    <row r="378" spans="1:48" ht="11.25" customHeight="1" x14ac:dyDescent="0.2">
      <c r="A378" s="494" t="s">
        <v>252</v>
      </c>
      <c r="B378" s="884" t="s">
        <v>253</v>
      </c>
      <c r="C378" s="627">
        <v>2.84</v>
      </c>
      <c r="D378" s="493">
        <v>2.82</v>
      </c>
      <c r="E378" s="513">
        <v>2.8</v>
      </c>
      <c r="F378" s="627">
        <v>2.7749999999999999</v>
      </c>
      <c r="G378" s="496">
        <v>2.75</v>
      </c>
      <c r="H378" s="627">
        <v>2.625</v>
      </c>
      <c r="I378" s="627">
        <v>1.3</v>
      </c>
      <c r="J378" s="956"/>
      <c r="K378" s="627">
        <v>0.28000000000000003</v>
      </c>
      <c r="L378" s="492">
        <v>0.26</v>
      </c>
      <c r="M378" s="956"/>
      <c r="N378" s="505">
        <v>0.22</v>
      </c>
      <c r="O378" s="628">
        <v>0.2</v>
      </c>
      <c r="P378" s="633">
        <v>0.19</v>
      </c>
      <c r="Q378" s="629">
        <v>0.18</v>
      </c>
      <c r="R378" s="633">
        <v>0.17299999999999999</v>
      </c>
      <c r="S378" s="629">
        <v>0.16600000000000001</v>
      </c>
      <c r="T378" s="633">
        <v>0.16300000000000001</v>
      </c>
      <c r="U378" s="629">
        <v>0.16</v>
      </c>
      <c r="V378" s="633">
        <v>0.155</v>
      </c>
      <c r="W378" s="629">
        <v>0.15</v>
      </c>
      <c r="X378" s="633">
        <v>0.14499999999999999</v>
      </c>
      <c r="Y378" s="629">
        <v>0.14000000000000001</v>
      </c>
      <c r="Z378" s="630">
        <f t="shared" si="233"/>
        <v>20.492000000000001</v>
      </c>
      <c r="AA378" s="1125">
        <f t="shared" si="236"/>
        <v>0.70921985815601829</v>
      </c>
      <c r="AB378" s="1125">
        <f t="shared" si="262"/>
        <v>0.71428571428571175</v>
      </c>
      <c r="AC378" s="1126">
        <f t="shared" si="263"/>
        <v>0.9009009009008917</v>
      </c>
      <c r="AD378" s="1126">
        <f t="shared" si="264"/>
        <v>0.90909090909090384</v>
      </c>
      <c r="AE378" s="1126">
        <f t="shared" si="265"/>
        <v>4.7619047619047672</v>
      </c>
      <c r="AF378" s="1126">
        <f t="shared" si="266"/>
        <v>101.92307692307692</v>
      </c>
      <c r="AG378" s="1126">
        <f t="shared" si="267"/>
        <v>364.28571428571422</v>
      </c>
      <c r="AH378" s="1126">
        <f t="shared" si="268"/>
        <v>7.6923076923077094</v>
      </c>
      <c r="AI378" s="1126">
        <f t="shared" si="269"/>
        <v>18.181818181818187</v>
      </c>
      <c r="AJ378" s="1126">
        <f t="shared" si="270"/>
        <v>9.9999999999999858</v>
      </c>
      <c r="AK378" s="1126">
        <f t="shared" si="271"/>
        <v>5.2631578947368363</v>
      </c>
      <c r="AL378" s="1126">
        <f t="shared" si="272"/>
        <v>5.555555555555558</v>
      </c>
      <c r="AM378" s="1126">
        <f t="shared" si="273"/>
        <v>4.0462427745664886</v>
      </c>
      <c r="AN378" s="1126">
        <f t="shared" si="274"/>
        <v>4.2168674698795039</v>
      </c>
      <c r="AO378" s="1126">
        <f t="shared" si="275"/>
        <v>1.8404907975460238</v>
      </c>
      <c r="AP378" s="1126">
        <f t="shared" si="276"/>
        <v>1.8750000000000044</v>
      </c>
      <c r="AQ378" s="1126">
        <f t="shared" si="277"/>
        <v>3.2258064516129004</v>
      </c>
      <c r="AR378" s="1126">
        <f t="shared" si="278"/>
        <v>3.3333333333333437</v>
      </c>
      <c r="AS378" s="1126">
        <f t="shared" si="279"/>
        <v>3.4482758620689724</v>
      </c>
      <c r="AT378" s="1126">
        <f t="shared" si="280"/>
        <v>3.5714285714285587</v>
      </c>
      <c r="AU378" s="1127">
        <f t="shared" si="234"/>
        <v>27.322723896899181</v>
      </c>
      <c r="AV378" s="1128">
        <f t="shared" si="235"/>
        <v>82.341596666572045</v>
      </c>
    </row>
    <row r="379" spans="1:48" ht="11.25" customHeight="1" x14ac:dyDescent="0.2">
      <c r="A379" s="856" t="s">
        <v>4591</v>
      </c>
      <c r="B379" s="884" t="s">
        <v>4551</v>
      </c>
      <c r="C379" s="493">
        <v>0.45</v>
      </c>
      <c r="D379" s="493">
        <v>0.375</v>
      </c>
      <c r="E379" s="632">
        <v>0.22739999999999999</v>
      </c>
      <c r="F379" s="493">
        <v>0.1648</v>
      </c>
      <c r="G379" s="516">
        <v>0</v>
      </c>
      <c r="H379" s="516">
        <v>0</v>
      </c>
      <c r="I379" s="516">
        <v>0</v>
      </c>
      <c r="J379" s="516"/>
      <c r="K379" s="516">
        <v>0</v>
      </c>
      <c r="L379" s="513">
        <v>0</v>
      </c>
      <c r="M379" s="516"/>
      <c r="N379" s="537">
        <v>0</v>
      </c>
      <c r="O379" s="537">
        <v>0</v>
      </c>
      <c r="P379" s="534">
        <v>0</v>
      </c>
      <c r="Q379" s="534">
        <v>0</v>
      </c>
      <c r="R379" s="534">
        <v>0</v>
      </c>
      <c r="S379" s="534">
        <v>0</v>
      </c>
      <c r="T379" s="534">
        <v>0</v>
      </c>
      <c r="U379" s="534">
        <v>0</v>
      </c>
      <c r="V379" s="534">
        <v>0</v>
      </c>
      <c r="W379" s="534">
        <v>0</v>
      </c>
      <c r="X379" s="534">
        <v>0</v>
      </c>
      <c r="Y379" s="534">
        <v>0</v>
      </c>
      <c r="Z379" s="630">
        <f t="shared" si="233"/>
        <v>1.2172000000000001</v>
      </c>
      <c r="AA379" s="1125">
        <f t="shared" si="236"/>
        <v>19.999999999999996</v>
      </c>
      <c r="AB379" s="1125">
        <f t="shared" si="262"/>
        <v>64.907651715039577</v>
      </c>
      <c r="AC379" s="1126">
        <f t="shared" si="263"/>
        <v>37.985436893203882</v>
      </c>
      <c r="AD379" s="1126" t="str">
        <f t="shared" si="264"/>
        <v>n/a</v>
      </c>
      <c r="AE379" s="1126" t="str">
        <f t="shared" si="265"/>
        <v>n/a</v>
      </c>
      <c r="AF379" s="1126" t="str">
        <f t="shared" si="266"/>
        <v>n/a</v>
      </c>
      <c r="AG379" s="1126" t="str">
        <f t="shared" si="267"/>
        <v>n/a</v>
      </c>
      <c r="AH379" s="1126" t="str">
        <f t="shared" si="268"/>
        <v>n/a</v>
      </c>
      <c r="AI379" s="1126" t="str">
        <f t="shared" si="269"/>
        <v>n/a</v>
      </c>
      <c r="AJ379" s="1126" t="str">
        <f t="shared" si="270"/>
        <v>n/a</v>
      </c>
      <c r="AK379" s="1126" t="str">
        <f t="shared" si="271"/>
        <v>n/a</v>
      </c>
      <c r="AL379" s="1126" t="str">
        <f t="shared" si="272"/>
        <v>n/a</v>
      </c>
      <c r="AM379" s="1126" t="str">
        <f t="shared" si="273"/>
        <v>n/a</v>
      </c>
      <c r="AN379" s="1126" t="str">
        <f t="shared" si="274"/>
        <v>n/a</v>
      </c>
      <c r="AO379" s="1126" t="str">
        <f t="shared" si="275"/>
        <v>n/a</v>
      </c>
      <c r="AP379" s="1126" t="str">
        <f t="shared" si="276"/>
        <v>n/a</v>
      </c>
      <c r="AQ379" s="1126" t="str">
        <f t="shared" si="277"/>
        <v>n/a</v>
      </c>
      <c r="AR379" s="1126" t="str">
        <f t="shared" si="278"/>
        <v>n/a</v>
      </c>
      <c r="AS379" s="1126" t="str">
        <f t="shared" si="279"/>
        <v>n/a</v>
      </c>
      <c r="AT379" s="1126" t="str">
        <f t="shared" si="280"/>
        <v>n/a</v>
      </c>
      <c r="AU379" s="1127">
        <f t="shared" si="234"/>
        <v>40.964362869414487</v>
      </c>
      <c r="AV379" s="1128">
        <f t="shared" si="235"/>
        <v>22.601544098106022</v>
      </c>
    </row>
    <row r="380" spans="1:48" ht="11.25" customHeight="1" x14ac:dyDescent="0.2">
      <c r="A380" s="477" t="s">
        <v>1305</v>
      </c>
      <c r="B380" s="869" t="s">
        <v>1306</v>
      </c>
      <c r="C380" s="627">
        <v>0.64080000000000004</v>
      </c>
      <c r="D380" s="493">
        <v>0.55720000000000003</v>
      </c>
      <c r="E380" s="632">
        <v>0.53080000000000005</v>
      </c>
      <c r="F380" s="627">
        <v>0.49199999999999999</v>
      </c>
      <c r="G380" s="627">
        <v>0.33193600000000001</v>
      </c>
      <c r="H380" s="627">
        <v>0.28780359999999999</v>
      </c>
      <c r="I380" s="627">
        <v>0.26139960000000001</v>
      </c>
      <c r="J380" s="956"/>
      <c r="K380" s="627">
        <v>0.23763600000000001</v>
      </c>
      <c r="L380" s="492">
        <v>0.18859999999999999</v>
      </c>
      <c r="M380" s="956"/>
      <c r="N380" s="628">
        <v>0.15088000000000001</v>
      </c>
      <c r="O380" s="628">
        <v>0.15088000000000001</v>
      </c>
      <c r="P380" s="629">
        <v>0.15088000000000001</v>
      </c>
      <c r="Q380" s="629">
        <v>0.15088000000000001</v>
      </c>
      <c r="R380" s="629">
        <v>0.15088000000000001</v>
      </c>
      <c r="S380" s="629">
        <v>0.15088000000000001</v>
      </c>
      <c r="T380" s="629">
        <v>0.15088000000000001</v>
      </c>
      <c r="U380" s="629">
        <v>0.15088000000000001</v>
      </c>
      <c r="V380" s="629">
        <v>0.15088000000000001</v>
      </c>
      <c r="W380" s="629">
        <v>0.15088000000000001</v>
      </c>
      <c r="X380" s="629">
        <v>0.15088000000000001</v>
      </c>
      <c r="Y380" s="633">
        <v>0.15088000000000001</v>
      </c>
      <c r="Z380" s="630">
        <f t="shared" si="233"/>
        <v>5.3387351999999995</v>
      </c>
      <c r="AA380" s="1125">
        <f t="shared" si="236"/>
        <v>15.003589375448678</v>
      </c>
      <c r="AB380" s="1125">
        <f t="shared" si="262"/>
        <v>4.9736247174076764</v>
      </c>
      <c r="AC380" s="1126">
        <f t="shared" si="263"/>
        <v>7.8861788617886397</v>
      </c>
      <c r="AD380" s="1126">
        <f t="shared" si="264"/>
        <v>48.221343873517775</v>
      </c>
      <c r="AE380" s="1126">
        <f t="shared" si="265"/>
        <v>15.334207077326356</v>
      </c>
      <c r="AF380" s="1126">
        <f t="shared" si="266"/>
        <v>10.1010101010101</v>
      </c>
      <c r="AG380" s="1126">
        <f t="shared" si="267"/>
        <v>9.9999999999999858</v>
      </c>
      <c r="AH380" s="1126">
        <f t="shared" si="268"/>
        <v>26.000000000000021</v>
      </c>
      <c r="AI380" s="1126">
        <f t="shared" si="269"/>
        <v>24.999999999999979</v>
      </c>
      <c r="AJ380" s="1126">
        <f t="shared" si="270"/>
        <v>0</v>
      </c>
      <c r="AK380" s="1126">
        <f t="shared" si="271"/>
        <v>0</v>
      </c>
      <c r="AL380" s="1126">
        <f t="shared" si="272"/>
        <v>0</v>
      </c>
      <c r="AM380" s="1126">
        <f t="shared" si="273"/>
        <v>0</v>
      </c>
      <c r="AN380" s="1126">
        <f t="shared" si="274"/>
        <v>0</v>
      </c>
      <c r="AO380" s="1126">
        <f t="shared" si="275"/>
        <v>0</v>
      </c>
      <c r="AP380" s="1126">
        <f t="shared" si="276"/>
        <v>0</v>
      </c>
      <c r="AQ380" s="1126">
        <f t="shared" si="277"/>
        <v>0</v>
      </c>
      <c r="AR380" s="1126">
        <f t="shared" si="278"/>
        <v>0</v>
      </c>
      <c r="AS380" s="1126">
        <f t="shared" si="279"/>
        <v>0</v>
      </c>
      <c r="AT380" s="1126">
        <f t="shared" si="280"/>
        <v>0</v>
      </c>
      <c r="AU380" s="1127">
        <f t="shared" si="234"/>
        <v>8.1259977003249606</v>
      </c>
      <c r="AV380" s="1128">
        <f t="shared" si="235"/>
        <v>12.68000082646137</v>
      </c>
    </row>
    <row r="381" spans="1:48" ht="11.25" customHeight="1" x14ac:dyDescent="0.2">
      <c r="A381" s="494" t="s">
        <v>1287</v>
      </c>
      <c r="B381" s="884" t="s">
        <v>1288</v>
      </c>
      <c r="C381" s="627">
        <v>0.84</v>
      </c>
      <c r="D381" s="493">
        <v>0.8</v>
      </c>
      <c r="E381" s="630">
        <v>0.72</v>
      </c>
      <c r="F381" s="627">
        <v>0.68</v>
      </c>
      <c r="G381" s="627">
        <v>0.64</v>
      </c>
      <c r="H381" s="627">
        <v>0.61</v>
      </c>
      <c r="I381" s="627">
        <v>0.53749999999999998</v>
      </c>
      <c r="J381" s="956"/>
      <c r="K381" s="627">
        <v>0.5</v>
      </c>
      <c r="L381" s="492">
        <v>0.44</v>
      </c>
      <c r="M381" s="956"/>
      <c r="N381" s="628">
        <v>0.41</v>
      </c>
      <c r="O381" s="628">
        <v>0.41</v>
      </c>
      <c r="P381" s="629">
        <v>0.4607</v>
      </c>
      <c r="Q381" s="633">
        <v>0.6129</v>
      </c>
      <c r="R381" s="633">
        <v>0.60760000000000003</v>
      </c>
      <c r="S381" s="633">
        <v>0.60350000000000004</v>
      </c>
      <c r="T381" s="633">
        <v>0.58599999999999997</v>
      </c>
      <c r="U381" s="633">
        <v>0.5484</v>
      </c>
      <c r="V381" s="633">
        <v>0.54659999999999997</v>
      </c>
      <c r="W381" s="633">
        <v>0.4516</v>
      </c>
      <c r="X381" s="633">
        <v>0.43009999999999998</v>
      </c>
      <c r="Y381" s="633">
        <v>0.4194</v>
      </c>
      <c r="Z381" s="630">
        <f t="shared" si="233"/>
        <v>11.854300000000002</v>
      </c>
      <c r="AA381" s="1125">
        <f t="shared" si="236"/>
        <v>4.9999999999999822</v>
      </c>
      <c r="AB381" s="1125">
        <f t="shared" si="262"/>
        <v>11.111111111111116</v>
      </c>
      <c r="AC381" s="1126">
        <f t="shared" si="263"/>
        <v>5.8823529411764497</v>
      </c>
      <c r="AD381" s="1126">
        <f t="shared" si="264"/>
        <v>6.25</v>
      </c>
      <c r="AE381" s="1126">
        <f t="shared" si="265"/>
        <v>4.9180327868852514</v>
      </c>
      <c r="AF381" s="1126">
        <f t="shared" si="266"/>
        <v>13.488372093023248</v>
      </c>
      <c r="AG381" s="1126">
        <f t="shared" si="267"/>
        <v>7.4999999999999956</v>
      </c>
      <c r="AH381" s="1126">
        <f t="shared" si="268"/>
        <v>13.636363636363647</v>
      </c>
      <c r="AI381" s="1126">
        <f t="shared" si="269"/>
        <v>7.3170731707317138</v>
      </c>
      <c r="AJ381" s="1126">
        <f t="shared" si="270"/>
        <v>0</v>
      </c>
      <c r="AK381" s="1126">
        <f t="shared" si="271"/>
        <v>-11.004992402865209</v>
      </c>
      <c r="AL381" s="1126">
        <f t="shared" si="272"/>
        <v>-24.832762277696197</v>
      </c>
      <c r="AM381" s="1126">
        <f t="shared" si="273"/>
        <v>0.87228439763000765</v>
      </c>
      <c r="AN381" s="1126">
        <f t="shared" si="274"/>
        <v>0.67937033968517024</v>
      </c>
      <c r="AO381" s="1126">
        <f t="shared" si="275"/>
        <v>2.9863481228669109</v>
      </c>
      <c r="AP381" s="1126">
        <f t="shared" si="276"/>
        <v>6.8563092633114442</v>
      </c>
      <c r="AQ381" s="1126">
        <f t="shared" si="277"/>
        <v>0.3293084522502765</v>
      </c>
      <c r="AR381" s="1126">
        <f t="shared" si="278"/>
        <v>21.03631532329495</v>
      </c>
      <c r="AS381" s="1126">
        <f t="shared" si="279"/>
        <v>4.9988374796559043</v>
      </c>
      <c r="AT381" s="1126">
        <f t="shared" si="280"/>
        <v>2.5512637100619795</v>
      </c>
      <c r="AU381" s="1127">
        <f t="shared" si="234"/>
        <v>3.9787794073743314</v>
      </c>
      <c r="AV381" s="1128">
        <f t="shared" si="235"/>
        <v>9.3932472979389985</v>
      </c>
    </row>
    <row r="382" spans="1:48" ht="11.25" customHeight="1" x14ac:dyDescent="0.2">
      <c r="A382" s="494" t="s">
        <v>254</v>
      </c>
      <c r="B382" s="884" t="s">
        <v>255</v>
      </c>
      <c r="C382" s="627">
        <v>0.84</v>
      </c>
      <c r="D382" s="493">
        <v>0.75</v>
      </c>
      <c r="E382" s="630">
        <v>0.68</v>
      </c>
      <c r="F382" s="627">
        <v>0.57999999999999996</v>
      </c>
      <c r="G382" s="627">
        <v>0.5</v>
      </c>
      <c r="H382" s="627">
        <v>0.4</v>
      </c>
      <c r="I382" s="627">
        <v>0.34</v>
      </c>
      <c r="J382" s="956"/>
      <c r="K382" s="627">
        <v>0.3</v>
      </c>
      <c r="L382" s="492">
        <v>0.255</v>
      </c>
      <c r="M382" s="956"/>
      <c r="N382" s="505">
        <v>0.21</v>
      </c>
      <c r="O382" s="505">
        <v>0.19</v>
      </c>
      <c r="P382" s="633">
        <v>0.185</v>
      </c>
      <c r="Q382" s="633">
        <v>0.15</v>
      </c>
      <c r="R382" s="633">
        <v>0.14000000000000001</v>
      </c>
      <c r="S382" s="633">
        <v>0.13</v>
      </c>
      <c r="T382" s="633">
        <v>0.1125</v>
      </c>
      <c r="U382" s="633">
        <v>0.105</v>
      </c>
      <c r="V382" s="633">
        <v>9.7500000000000003E-2</v>
      </c>
      <c r="W382" s="633">
        <v>9.2499999999999999E-2</v>
      </c>
      <c r="X382" s="633">
        <v>8.7499999999999994E-2</v>
      </c>
      <c r="Y382" s="633">
        <v>8.2500000000000004E-2</v>
      </c>
      <c r="Z382" s="630">
        <f t="shared" si="233"/>
        <v>6.2275</v>
      </c>
      <c r="AA382" s="1125">
        <f t="shared" si="236"/>
        <v>11.999999999999989</v>
      </c>
      <c r="AB382" s="1125">
        <f t="shared" si="262"/>
        <v>10.294117647058808</v>
      </c>
      <c r="AC382" s="1126">
        <f t="shared" si="263"/>
        <v>17.24137931034484</v>
      </c>
      <c r="AD382" s="1126">
        <f t="shared" si="264"/>
        <v>15.999999999999993</v>
      </c>
      <c r="AE382" s="1126">
        <f t="shared" si="265"/>
        <v>25</v>
      </c>
      <c r="AF382" s="1126">
        <f t="shared" si="266"/>
        <v>17.647058823529417</v>
      </c>
      <c r="AG382" s="1126">
        <f t="shared" si="267"/>
        <v>13.333333333333353</v>
      </c>
      <c r="AH382" s="1126">
        <f t="shared" si="268"/>
        <v>17.647058823529417</v>
      </c>
      <c r="AI382" s="1126">
        <f t="shared" si="269"/>
        <v>21.428571428571441</v>
      </c>
      <c r="AJ382" s="1126">
        <f t="shared" si="270"/>
        <v>10.526315789473673</v>
      </c>
      <c r="AK382" s="1126">
        <f t="shared" si="271"/>
        <v>2.7027027027026973</v>
      </c>
      <c r="AL382" s="1126">
        <f t="shared" si="272"/>
        <v>23.333333333333339</v>
      </c>
      <c r="AM382" s="1126">
        <f t="shared" si="273"/>
        <v>7.1428571428571397</v>
      </c>
      <c r="AN382" s="1126">
        <f t="shared" si="274"/>
        <v>7.6923076923077094</v>
      </c>
      <c r="AO382" s="1126">
        <f t="shared" si="275"/>
        <v>15.555555555555568</v>
      </c>
      <c r="AP382" s="1126">
        <f t="shared" si="276"/>
        <v>7.1428571428571397</v>
      </c>
      <c r="AQ382" s="1126">
        <f t="shared" si="277"/>
        <v>7.6923076923076872</v>
      </c>
      <c r="AR382" s="1126">
        <f t="shared" si="278"/>
        <v>5.4054054054054168</v>
      </c>
      <c r="AS382" s="1126">
        <f t="shared" si="279"/>
        <v>5.7142857142857162</v>
      </c>
      <c r="AT382" s="1126">
        <f t="shared" si="280"/>
        <v>6.0606060606060552</v>
      </c>
      <c r="AU382" s="1127">
        <f t="shared" si="234"/>
        <v>12.478002679902971</v>
      </c>
      <c r="AV382" s="1128">
        <f t="shared" si="235"/>
        <v>6.4788560063608935</v>
      </c>
    </row>
    <row r="383" spans="1:48" ht="11.25" customHeight="1" x14ac:dyDescent="0.2">
      <c r="A383" s="494" t="s">
        <v>1285</v>
      </c>
      <c r="B383" s="884" t="s">
        <v>1286</v>
      </c>
      <c r="C383" s="627">
        <v>2.99</v>
      </c>
      <c r="D383" s="493">
        <v>2.7559999999999998</v>
      </c>
      <c r="E383" s="630">
        <v>2.548</v>
      </c>
      <c r="F383" s="627">
        <v>2.4020000000000001</v>
      </c>
      <c r="G383" s="627">
        <v>2.2359999999999998</v>
      </c>
      <c r="H383" s="627">
        <v>2.04</v>
      </c>
      <c r="I383" s="627">
        <v>1.81</v>
      </c>
      <c r="J383" s="956"/>
      <c r="K383" s="627">
        <v>1.56</v>
      </c>
      <c r="L383" s="492">
        <v>1.38</v>
      </c>
      <c r="M383" s="956"/>
      <c r="N383" s="505">
        <v>1.28</v>
      </c>
      <c r="O383" s="628">
        <v>1.19</v>
      </c>
      <c r="P383" s="633">
        <v>1.19</v>
      </c>
      <c r="Q383" s="633">
        <v>1.135</v>
      </c>
      <c r="R383" s="633">
        <v>1.03</v>
      </c>
      <c r="S383" s="633">
        <v>0.93</v>
      </c>
      <c r="T383" s="633">
        <v>0.83499999999999996</v>
      </c>
      <c r="U383" s="633">
        <v>0.72260000000000002</v>
      </c>
      <c r="V383" s="633">
        <v>0.63019999999999998</v>
      </c>
      <c r="W383" s="633">
        <v>0.58260000000000001</v>
      </c>
      <c r="X383" s="633">
        <v>0.54</v>
      </c>
      <c r="Y383" s="633">
        <v>0.5</v>
      </c>
      <c r="Z383" s="630">
        <f t="shared" si="233"/>
        <v>30.287400000000002</v>
      </c>
      <c r="AA383" s="1125">
        <f t="shared" si="236"/>
        <v>8.4905660377358583</v>
      </c>
      <c r="AB383" s="1125">
        <f t="shared" si="262"/>
        <v>8.1632653061224367</v>
      </c>
      <c r="AC383" s="1126">
        <f t="shared" si="263"/>
        <v>6.0782681099084135</v>
      </c>
      <c r="AD383" s="1126">
        <f t="shared" si="264"/>
        <v>7.4239713774597593</v>
      </c>
      <c r="AE383" s="1126">
        <f t="shared" si="265"/>
        <v>9.6078431372548891</v>
      </c>
      <c r="AF383" s="1126">
        <f t="shared" si="266"/>
        <v>12.707182320441991</v>
      </c>
      <c r="AG383" s="1126">
        <f t="shared" si="267"/>
        <v>16.025641025641036</v>
      </c>
      <c r="AH383" s="1126">
        <f t="shared" si="268"/>
        <v>13.043478260869579</v>
      </c>
      <c r="AI383" s="1126">
        <f t="shared" si="269"/>
        <v>7.8125</v>
      </c>
      <c r="AJ383" s="1126">
        <f t="shared" si="270"/>
        <v>7.5630252100840512</v>
      </c>
      <c r="AK383" s="1126">
        <f t="shared" si="271"/>
        <v>0</v>
      </c>
      <c r="AL383" s="1126">
        <f t="shared" si="272"/>
        <v>4.8458149779735615</v>
      </c>
      <c r="AM383" s="1126">
        <f t="shared" si="273"/>
        <v>10.194174757281548</v>
      </c>
      <c r="AN383" s="1126">
        <f t="shared" si="274"/>
        <v>10.752688172043001</v>
      </c>
      <c r="AO383" s="1126">
        <f t="shared" si="275"/>
        <v>11.377245508982048</v>
      </c>
      <c r="AP383" s="1126">
        <f t="shared" si="276"/>
        <v>15.55494049266537</v>
      </c>
      <c r="AQ383" s="1126">
        <f t="shared" si="277"/>
        <v>14.662012059663599</v>
      </c>
      <c r="AR383" s="1126">
        <f t="shared" si="278"/>
        <v>8.1702711980775824</v>
      </c>
      <c r="AS383" s="1126">
        <f t="shared" si="279"/>
        <v>7.8888888888888786</v>
      </c>
      <c r="AT383" s="1126">
        <f t="shared" si="280"/>
        <v>8.0000000000000071</v>
      </c>
      <c r="AU383" s="1127">
        <f t="shared" si="234"/>
        <v>9.4180888420546793</v>
      </c>
      <c r="AV383" s="1128">
        <f t="shared" si="235"/>
        <v>3.826062306346194</v>
      </c>
    </row>
    <row r="384" spans="1:48" ht="11.25" customHeight="1" x14ac:dyDescent="0.2">
      <c r="A384" s="535" t="s">
        <v>1273</v>
      </c>
      <c r="B384" s="869" t="s">
        <v>1274</v>
      </c>
      <c r="C384" s="627">
        <v>1.2450000000000001</v>
      </c>
      <c r="D384" s="493">
        <v>1.2250000000000001</v>
      </c>
      <c r="E384" s="483">
        <v>1.2049999999999998</v>
      </c>
      <c r="F384" s="484">
        <v>1.1850000000000001</v>
      </c>
      <c r="G384" s="484">
        <v>1.165</v>
      </c>
      <c r="H384" s="484">
        <v>1.1525000000000001</v>
      </c>
      <c r="I384" s="484">
        <v>1.1499999999999999</v>
      </c>
      <c r="J384" s="1032"/>
      <c r="K384" s="484">
        <v>0.38328000000000001</v>
      </c>
      <c r="L384" s="486">
        <v>0</v>
      </c>
      <c r="M384" s="1032"/>
      <c r="N384" s="529">
        <v>0</v>
      </c>
      <c r="O384" s="529">
        <v>0</v>
      </c>
      <c r="P384" s="488">
        <v>0</v>
      </c>
      <c r="Q384" s="488">
        <v>0</v>
      </c>
      <c r="R384" s="488">
        <v>0</v>
      </c>
      <c r="S384" s="488">
        <v>0</v>
      </c>
      <c r="T384" s="488">
        <v>0</v>
      </c>
      <c r="U384" s="488">
        <v>0</v>
      </c>
      <c r="V384" s="488">
        <v>0</v>
      </c>
      <c r="W384" s="488">
        <v>0</v>
      </c>
      <c r="X384" s="488">
        <v>0</v>
      </c>
      <c r="Y384" s="488">
        <v>0</v>
      </c>
      <c r="Z384" s="630">
        <f t="shared" si="233"/>
        <v>8.710779999999998</v>
      </c>
      <c r="AA384" s="1125">
        <f t="shared" si="236"/>
        <v>1.6326530612244872</v>
      </c>
      <c r="AB384" s="1125">
        <f t="shared" si="262"/>
        <v>1.6597510373444146</v>
      </c>
      <c r="AC384" s="1126">
        <f t="shared" si="263"/>
        <v>1.6877637130801482</v>
      </c>
      <c r="AD384" s="1126">
        <f t="shared" si="264"/>
        <v>1.7167381974249052</v>
      </c>
      <c r="AE384" s="1126">
        <f t="shared" si="265"/>
        <v>1.0845986984815648</v>
      </c>
      <c r="AF384" s="1126">
        <f t="shared" si="266"/>
        <v>0.21739130434783593</v>
      </c>
      <c r="AG384" s="1126">
        <f t="shared" si="267"/>
        <v>200.04174493842618</v>
      </c>
      <c r="AH384" s="1126" t="str">
        <f t="shared" si="268"/>
        <v>n/a</v>
      </c>
      <c r="AI384" s="1126" t="str">
        <f t="shared" si="269"/>
        <v>n/a</v>
      </c>
      <c r="AJ384" s="1126" t="str">
        <f t="shared" si="270"/>
        <v>n/a</v>
      </c>
      <c r="AK384" s="1126" t="str">
        <f t="shared" si="271"/>
        <v>n/a</v>
      </c>
      <c r="AL384" s="1126" t="str">
        <f t="shared" si="272"/>
        <v>n/a</v>
      </c>
      <c r="AM384" s="1126" t="str">
        <f t="shared" si="273"/>
        <v>n/a</v>
      </c>
      <c r="AN384" s="1126" t="str">
        <f t="shared" si="274"/>
        <v>n/a</v>
      </c>
      <c r="AO384" s="1126" t="str">
        <f t="shared" si="275"/>
        <v>n/a</v>
      </c>
      <c r="AP384" s="1126" t="str">
        <f t="shared" si="276"/>
        <v>n/a</v>
      </c>
      <c r="AQ384" s="1126" t="str">
        <f t="shared" si="277"/>
        <v>n/a</v>
      </c>
      <c r="AR384" s="1126" t="str">
        <f t="shared" si="278"/>
        <v>n/a</v>
      </c>
      <c r="AS384" s="1126" t="str">
        <f t="shared" si="279"/>
        <v>n/a</v>
      </c>
      <c r="AT384" s="1126" t="str">
        <f t="shared" si="280"/>
        <v>n/a</v>
      </c>
      <c r="AU384" s="1127">
        <f t="shared" si="234"/>
        <v>29.72009156433279</v>
      </c>
      <c r="AV384" s="1128">
        <f t="shared" si="235"/>
        <v>75.106760125275457</v>
      </c>
    </row>
    <row r="385" spans="1:48" ht="11.25" customHeight="1" x14ac:dyDescent="0.2">
      <c r="A385" s="634" t="s">
        <v>1279</v>
      </c>
      <c r="B385" s="501" t="s">
        <v>1280</v>
      </c>
      <c r="C385" s="627">
        <v>0.48</v>
      </c>
      <c r="D385" s="493">
        <v>0.44</v>
      </c>
      <c r="E385" s="632">
        <v>0.4</v>
      </c>
      <c r="F385" s="627">
        <v>0.36</v>
      </c>
      <c r="G385" s="627">
        <v>0.32</v>
      </c>
      <c r="H385" s="627">
        <v>0.18</v>
      </c>
      <c r="I385" s="627">
        <v>0.06</v>
      </c>
      <c r="J385" s="956"/>
      <c r="K385" s="496">
        <v>0</v>
      </c>
      <c r="L385" s="631">
        <v>0</v>
      </c>
      <c r="M385" s="956"/>
      <c r="N385" s="628">
        <v>0</v>
      </c>
      <c r="O385" s="628">
        <v>0.02</v>
      </c>
      <c r="P385" s="633">
        <v>0.32</v>
      </c>
      <c r="Q385" s="633">
        <v>0.26</v>
      </c>
      <c r="R385" s="633">
        <v>0.2</v>
      </c>
      <c r="S385" s="633">
        <v>1E-3</v>
      </c>
      <c r="T385" s="629">
        <v>0</v>
      </c>
      <c r="U385" s="629">
        <v>0</v>
      </c>
      <c r="V385" s="629">
        <v>0</v>
      </c>
      <c r="W385" s="629">
        <v>0</v>
      </c>
      <c r="X385" s="629">
        <v>0</v>
      </c>
      <c r="Y385" s="629">
        <v>0</v>
      </c>
      <c r="Z385" s="630">
        <f t="shared" si="233"/>
        <v>3.0409999999999999</v>
      </c>
      <c r="AA385" s="1125">
        <f t="shared" si="236"/>
        <v>9.0909090909090828</v>
      </c>
      <c r="AB385" s="1125">
        <f t="shared" si="262"/>
        <v>9.9999999999999858</v>
      </c>
      <c r="AC385" s="1126">
        <f t="shared" si="263"/>
        <v>11.111111111111116</v>
      </c>
      <c r="AD385" s="1126">
        <f t="shared" si="264"/>
        <v>12.5</v>
      </c>
      <c r="AE385" s="1126">
        <f t="shared" si="265"/>
        <v>77.777777777777786</v>
      </c>
      <c r="AF385" s="1126">
        <f t="shared" si="266"/>
        <v>200</v>
      </c>
      <c r="AG385" s="1126" t="str">
        <f t="shared" si="267"/>
        <v>n/a</v>
      </c>
      <c r="AH385" s="1126" t="str">
        <f t="shared" si="268"/>
        <v>n/a</v>
      </c>
      <c r="AI385" s="1126" t="str">
        <f t="shared" si="269"/>
        <v>n/a</v>
      </c>
      <c r="AJ385" s="1126">
        <f t="shared" si="270"/>
        <v>-100</v>
      </c>
      <c r="AK385" s="1126">
        <f t="shared" si="271"/>
        <v>-93.75</v>
      </c>
      <c r="AL385" s="1126">
        <f t="shared" si="272"/>
        <v>23.076923076923084</v>
      </c>
      <c r="AM385" s="1126">
        <f t="shared" si="273"/>
        <v>30.000000000000004</v>
      </c>
      <c r="AN385" s="1126">
        <f t="shared" si="274"/>
        <v>19900</v>
      </c>
      <c r="AO385" s="1126" t="str">
        <f t="shared" si="275"/>
        <v>n/a</v>
      </c>
      <c r="AP385" s="1126" t="str">
        <f t="shared" si="276"/>
        <v>n/a</v>
      </c>
      <c r="AQ385" s="1126" t="str">
        <f t="shared" si="277"/>
        <v>n/a</v>
      </c>
      <c r="AR385" s="1126" t="str">
        <f t="shared" si="278"/>
        <v>n/a</v>
      </c>
      <c r="AS385" s="1126" t="str">
        <f t="shared" si="279"/>
        <v>n/a</v>
      </c>
      <c r="AT385" s="1126" t="str">
        <f t="shared" si="280"/>
        <v>n/a</v>
      </c>
      <c r="AU385" s="1127">
        <f t="shared" si="234"/>
        <v>1825.43697464152</v>
      </c>
      <c r="AV385" s="1128">
        <f t="shared" si="235"/>
        <v>5995.183998083301</v>
      </c>
    </row>
    <row r="386" spans="1:48" ht="11.25" customHeight="1" x14ac:dyDescent="0.2">
      <c r="A386" s="583" t="s">
        <v>4625</v>
      </c>
      <c r="B386" s="884" t="s">
        <v>4620</v>
      </c>
      <c r="C386" s="627">
        <v>0.32</v>
      </c>
      <c r="D386" s="493">
        <v>0.28000000000000003</v>
      </c>
      <c r="E386" s="632">
        <v>0.24</v>
      </c>
      <c r="F386" s="627">
        <v>0.06</v>
      </c>
      <c r="G386" s="533">
        <v>0</v>
      </c>
      <c r="H386" s="496">
        <v>0</v>
      </c>
      <c r="I386" s="533">
        <v>0</v>
      </c>
      <c r="J386" s="556"/>
      <c r="K386" s="533">
        <v>0</v>
      </c>
      <c r="L386" s="536">
        <v>0</v>
      </c>
      <c r="M386" s="1179"/>
      <c r="N386" s="1085">
        <v>0</v>
      </c>
      <c r="O386" s="1085">
        <v>0</v>
      </c>
      <c r="P386" s="629">
        <v>0</v>
      </c>
      <c r="Q386" s="629">
        <v>0</v>
      </c>
      <c r="R386" s="629">
        <v>0</v>
      </c>
      <c r="S386" s="534">
        <v>0.5</v>
      </c>
      <c r="T386" s="633">
        <v>1.0868</v>
      </c>
      <c r="U386" s="629">
        <v>0</v>
      </c>
      <c r="V386" s="534">
        <v>0</v>
      </c>
      <c r="W386" s="534">
        <v>0</v>
      </c>
      <c r="X386" s="629">
        <v>0</v>
      </c>
      <c r="Y386" s="629">
        <v>0</v>
      </c>
      <c r="Z386" s="630">
        <f t="shared" si="233"/>
        <v>2.4868000000000001</v>
      </c>
      <c r="AA386" s="1125">
        <f t="shared" si="236"/>
        <v>14.285714285714279</v>
      </c>
      <c r="AB386" s="1125">
        <f t="shared" si="262"/>
        <v>16.666666666666675</v>
      </c>
      <c r="AC386" s="1126">
        <f t="shared" si="263"/>
        <v>300</v>
      </c>
      <c r="AD386" s="1126" t="str">
        <f t="shared" si="264"/>
        <v>n/a</v>
      </c>
      <c r="AE386" s="1126" t="str">
        <f t="shared" si="265"/>
        <v>n/a</v>
      </c>
      <c r="AF386" s="1126" t="str">
        <f t="shared" si="266"/>
        <v>n/a</v>
      </c>
      <c r="AG386" s="1126" t="str">
        <f t="shared" si="267"/>
        <v>n/a</v>
      </c>
      <c r="AH386" s="1126" t="str">
        <f t="shared" si="268"/>
        <v>n/a</v>
      </c>
      <c r="AI386" s="1126" t="str">
        <f t="shared" si="269"/>
        <v>n/a</v>
      </c>
      <c r="AJ386" s="1126" t="str">
        <f t="shared" si="270"/>
        <v>n/a</v>
      </c>
      <c r="AK386" s="1126" t="str">
        <f t="shared" si="271"/>
        <v>n/a</v>
      </c>
      <c r="AL386" s="1126" t="str">
        <f t="shared" si="272"/>
        <v>n/a</v>
      </c>
      <c r="AM386" s="1126" t="str">
        <f t="shared" si="273"/>
        <v>n/a</v>
      </c>
      <c r="AN386" s="1126">
        <f t="shared" si="274"/>
        <v>-100</v>
      </c>
      <c r="AO386" s="1126">
        <f t="shared" si="275"/>
        <v>-53.993375046006634</v>
      </c>
      <c r="AP386" s="1126" t="str">
        <f t="shared" si="276"/>
        <v>n/a</v>
      </c>
      <c r="AQ386" s="1126" t="str">
        <f t="shared" si="277"/>
        <v>n/a</v>
      </c>
      <c r="AR386" s="1126" t="str">
        <f t="shared" si="278"/>
        <v>n/a</v>
      </c>
      <c r="AS386" s="1126" t="str">
        <f t="shared" si="279"/>
        <v>n/a</v>
      </c>
      <c r="AT386" s="1126" t="str">
        <f t="shared" si="280"/>
        <v>n/a</v>
      </c>
      <c r="AU386" s="1127">
        <f t="shared" si="234"/>
        <v>35.391801181274865</v>
      </c>
      <c r="AV386" s="1128">
        <f t="shared" si="235"/>
        <v>155.8318372517432</v>
      </c>
    </row>
    <row r="387" spans="1:48" ht="11.25" customHeight="1" x14ac:dyDescent="0.2">
      <c r="A387" s="886" t="s">
        <v>626</v>
      </c>
      <c r="B387" s="491" t="s">
        <v>627</v>
      </c>
      <c r="C387" s="627">
        <v>3.43</v>
      </c>
      <c r="D387" s="493">
        <v>3.15</v>
      </c>
      <c r="E387" s="632">
        <v>2.8699999999999997</v>
      </c>
      <c r="F387" s="627">
        <v>2.59</v>
      </c>
      <c r="G387" s="627">
        <v>2.2400000000000002</v>
      </c>
      <c r="H387" s="627">
        <v>2.06</v>
      </c>
      <c r="I387" s="627">
        <v>1.85</v>
      </c>
      <c r="J387" s="956"/>
      <c r="K387" s="627">
        <v>1.68</v>
      </c>
      <c r="L387" s="492">
        <v>1.52</v>
      </c>
      <c r="M387" s="956"/>
      <c r="N387" s="505">
        <v>1.44</v>
      </c>
      <c r="O387" s="628">
        <v>1.4</v>
      </c>
      <c r="P387" s="633">
        <v>1.36</v>
      </c>
      <c r="Q387" s="629">
        <v>1.32</v>
      </c>
      <c r="R387" s="629">
        <v>1.32</v>
      </c>
      <c r="S387" s="629">
        <v>1.32</v>
      </c>
      <c r="T387" s="629">
        <v>1.32</v>
      </c>
      <c r="U387" s="629">
        <v>1.32</v>
      </c>
      <c r="V387" s="629">
        <v>1.32</v>
      </c>
      <c r="W387" s="629">
        <v>1.32</v>
      </c>
      <c r="X387" s="633">
        <v>1.3</v>
      </c>
      <c r="Y387" s="633">
        <v>1.26</v>
      </c>
      <c r="Z387" s="630">
        <f t="shared" si="233"/>
        <v>37.389999999999993</v>
      </c>
      <c r="AA387" s="1125">
        <f t="shared" si="236"/>
        <v>8.8888888888889017</v>
      </c>
      <c r="AB387" s="1125">
        <f t="shared" si="262"/>
        <v>9.7560975609756184</v>
      </c>
      <c r="AC387" s="1126">
        <f t="shared" si="263"/>
        <v>10.810810810810811</v>
      </c>
      <c r="AD387" s="1126">
        <f t="shared" si="264"/>
        <v>15.624999999999979</v>
      </c>
      <c r="AE387" s="1126">
        <f t="shared" si="265"/>
        <v>8.7378640776699221</v>
      </c>
      <c r="AF387" s="1126">
        <f t="shared" si="266"/>
        <v>11.351351351351347</v>
      </c>
      <c r="AG387" s="1126">
        <f t="shared" si="267"/>
        <v>10.119047619047628</v>
      </c>
      <c r="AH387" s="1126">
        <f t="shared" si="268"/>
        <v>10.526315789473673</v>
      </c>
      <c r="AI387" s="1126">
        <f t="shared" si="269"/>
        <v>5.555555555555558</v>
      </c>
      <c r="AJ387" s="1126">
        <f t="shared" si="270"/>
        <v>2.8571428571428692</v>
      </c>
      <c r="AK387" s="1126">
        <f t="shared" si="271"/>
        <v>2.9411764705882248</v>
      </c>
      <c r="AL387" s="1126">
        <f t="shared" si="272"/>
        <v>3.0303030303030276</v>
      </c>
      <c r="AM387" s="1126">
        <f t="shared" si="273"/>
        <v>0</v>
      </c>
      <c r="AN387" s="1126">
        <f t="shared" si="274"/>
        <v>0</v>
      </c>
      <c r="AO387" s="1126">
        <f t="shared" si="275"/>
        <v>0</v>
      </c>
      <c r="AP387" s="1126">
        <f t="shared" si="276"/>
        <v>0</v>
      </c>
      <c r="AQ387" s="1126">
        <f t="shared" si="277"/>
        <v>0</v>
      </c>
      <c r="AR387" s="1126">
        <f t="shared" si="278"/>
        <v>0</v>
      </c>
      <c r="AS387" s="1126">
        <f t="shared" si="279"/>
        <v>1.538461538461533</v>
      </c>
      <c r="AT387" s="1126">
        <f t="shared" si="280"/>
        <v>3.1746031746031855</v>
      </c>
      <c r="AU387" s="1127">
        <f t="shared" si="234"/>
        <v>5.2456309362436153</v>
      </c>
      <c r="AV387" s="1128">
        <f t="shared" si="235"/>
        <v>4.9872613769744678</v>
      </c>
    </row>
    <row r="388" spans="1:48" ht="11.25" customHeight="1" x14ac:dyDescent="0.2">
      <c r="A388" s="498" t="s">
        <v>1307</v>
      </c>
      <c r="B388" s="869" t="s">
        <v>1308</v>
      </c>
      <c r="C388" s="627">
        <v>2.15</v>
      </c>
      <c r="D388" s="493">
        <v>1.9</v>
      </c>
      <c r="E388" s="632">
        <v>1.4900000000000002</v>
      </c>
      <c r="F388" s="496">
        <v>1.1599999999999999</v>
      </c>
      <c r="G388" s="627">
        <v>1.1399999999999999</v>
      </c>
      <c r="H388" s="627">
        <v>1.1000000000000001</v>
      </c>
      <c r="I388" s="627">
        <v>1.06</v>
      </c>
      <c r="J388" s="956"/>
      <c r="K388" s="627">
        <v>1.02</v>
      </c>
      <c r="L388" s="492">
        <v>0.5</v>
      </c>
      <c r="M388" s="956"/>
      <c r="N388" s="628">
        <v>0</v>
      </c>
      <c r="O388" s="628">
        <v>0</v>
      </c>
      <c r="P388" s="629">
        <v>0</v>
      </c>
      <c r="Q388" s="629">
        <v>0</v>
      </c>
      <c r="R388" s="629">
        <v>0</v>
      </c>
      <c r="S388" s="629">
        <v>0</v>
      </c>
      <c r="T388" s="629">
        <v>0</v>
      </c>
      <c r="U388" s="629">
        <v>0</v>
      </c>
      <c r="V388" s="629">
        <v>0</v>
      </c>
      <c r="W388" s="629">
        <v>0</v>
      </c>
      <c r="X388" s="629">
        <v>0</v>
      </c>
      <c r="Y388" s="629">
        <v>0</v>
      </c>
      <c r="Z388" s="630">
        <f t="shared" si="233"/>
        <v>11.52</v>
      </c>
      <c r="AA388" s="1125">
        <f t="shared" si="236"/>
        <v>13.157894736842103</v>
      </c>
      <c r="AB388" s="1125">
        <f t="shared" si="262"/>
        <v>27.516778523489904</v>
      </c>
      <c r="AC388" s="1126">
        <f t="shared" si="263"/>
        <v>28.448275862068996</v>
      </c>
      <c r="AD388" s="1126">
        <f t="shared" si="264"/>
        <v>1.7543859649122862</v>
      </c>
      <c r="AE388" s="1126">
        <f t="shared" si="265"/>
        <v>3.6363636363636154</v>
      </c>
      <c r="AF388" s="1126">
        <f t="shared" si="266"/>
        <v>3.7735849056603765</v>
      </c>
      <c r="AG388" s="1126">
        <f t="shared" si="267"/>
        <v>3.9215686274509887</v>
      </c>
      <c r="AH388" s="1126">
        <f t="shared" si="268"/>
        <v>104</v>
      </c>
      <c r="AI388" s="1126" t="str">
        <f t="shared" si="269"/>
        <v>n/a</v>
      </c>
      <c r="AJ388" s="1126" t="str">
        <f t="shared" si="270"/>
        <v>n/a</v>
      </c>
      <c r="AK388" s="1126" t="str">
        <f t="shared" si="271"/>
        <v>n/a</v>
      </c>
      <c r="AL388" s="1126" t="str">
        <f t="shared" si="272"/>
        <v>n/a</v>
      </c>
      <c r="AM388" s="1126" t="str">
        <f t="shared" si="273"/>
        <v>n/a</v>
      </c>
      <c r="AN388" s="1126" t="str">
        <f t="shared" si="274"/>
        <v>n/a</v>
      </c>
      <c r="AO388" s="1126" t="str">
        <f t="shared" si="275"/>
        <v>n/a</v>
      </c>
      <c r="AP388" s="1126" t="str">
        <f t="shared" si="276"/>
        <v>n/a</v>
      </c>
      <c r="AQ388" s="1126" t="str">
        <f t="shared" si="277"/>
        <v>n/a</v>
      </c>
      <c r="AR388" s="1126" t="str">
        <f t="shared" si="278"/>
        <v>n/a</v>
      </c>
      <c r="AS388" s="1126" t="str">
        <f t="shared" si="279"/>
        <v>n/a</v>
      </c>
      <c r="AT388" s="1126" t="str">
        <f t="shared" si="280"/>
        <v>n/a</v>
      </c>
      <c r="AU388" s="1127">
        <f t="shared" si="234"/>
        <v>23.276106532098531</v>
      </c>
      <c r="AV388" s="1128">
        <f t="shared" si="235"/>
        <v>34.366325431283073</v>
      </c>
    </row>
    <row r="389" spans="1:48" ht="11.25" customHeight="1" x14ac:dyDescent="0.2">
      <c r="A389" s="634" t="s">
        <v>1313</v>
      </c>
      <c r="B389" s="501" t="s">
        <v>1314</v>
      </c>
      <c r="C389" s="627">
        <v>0.47</v>
      </c>
      <c r="D389" s="493">
        <v>0.43</v>
      </c>
      <c r="E389" s="511">
        <v>0.39</v>
      </c>
      <c r="F389" s="507">
        <v>0.35</v>
      </c>
      <c r="G389" s="507">
        <v>0.31</v>
      </c>
      <c r="H389" s="507">
        <v>0.26</v>
      </c>
      <c r="I389" s="507">
        <v>0.1</v>
      </c>
      <c r="J389" s="1053"/>
      <c r="K389" s="506">
        <v>0</v>
      </c>
      <c r="L389" s="508">
        <v>0</v>
      </c>
      <c r="M389" s="1053"/>
      <c r="N389" s="530">
        <v>0</v>
      </c>
      <c r="O389" s="530">
        <v>0</v>
      </c>
      <c r="P389" s="510">
        <v>0</v>
      </c>
      <c r="Q389" s="510">
        <v>0</v>
      </c>
      <c r="R389" s="510">
        <v>0</v>
      </c>
      <c r="S389" s="510">
        <v>0</v>
      </c>
      <c r="T389" s="510">
        <v>0</v>
      </c>
      <c r="U389" s="510">
        <v>0</v>
      </c>
      <c r="V389" s="510">
        <v>0</v>
      </c>
      <c r="W389" s="510">
        <v>0</v>
      </c>
      <c r="X389" s="510">
        <v>0</v>
      </c>
      <c r="Y389" s="510">
        <v>0</v>
      </c>
      <c r="Z389" s="630">
        <f t="shared" si="233"/>
        <v>2.31</v>
      </c>
      <c r="AA389" s="1125">
        <f t="shared" si="236"/>
        <v>9.302325581395344</v>
      </c>
      <c r="AB389" s="1125">
        <f t="shared" si="262"/>
        <v>10.256410256410241</v>
      </c>
      <c r="AC389" s="1126">
        <f t="shared" si="263"/>
        <v>11.428571428571432</v>
      </c>
      <c r="AD389" s="1126">
        <f t="shared" si="264"/>
        <v>12.903225806451601</v>
      </c>
      <c r="AE389" s="1126">
        <f t="shared" si="265"/>
        <v>19.23076923076923</v>
      </c>
      <c r="AF389" s="1126">
        <f t="shared" si="266"/>
        <v>160</v>
      </c>
      <c r="AG389" s="1126" t="str">
        <f t="shared" si="267"/>
        <v>n/a</v>
      </c>
      <c r="AH389" s="1126" t="str">
        <f t="shared" si="268"/>
        <v>n/a</v>
      </c>
      <c r="AI389" s="1126" t="str">
        <f t="shared" si="269"/>
        <v>n/a</v>
      </c>
      <c r="AJ389" s="1126" t="str">
        <f t="shared" si="270"/>
        <v>n/a</v>
      </c>
      <c r="AK389" s="1126" t="str">
        <f t="shared" si="271"/>
        <v>n/a</v>
      </c>
      <c r="AL389" s="1126" t="str">
        <f t="shared" si="272"/>
        <v>n/a</v>
      </c>
      <c r="AM389" s="1126" t="str">
        <f t="shared" si="273"/>
        <v>n/a</v>
      </c>
      <c r="AN389" s="1126" t="str">
        <f t="shared" si="274"/>
        <v>n/a</v>
      </c>
      <c r="AO389" s="1126" t="str">
        <f t="shared" si="275"/>
        <v>n/a</v>
      </c>
      <c r="AP389" s="1126" t="str">
        <f t="shared" si="276"/>
        <v>n/a</v>
      </c>
      <c r="AQ389" s="1126" t="str">
        <f t="shared" si="277"/>
        <v>n/a</v>
      </c>
      <c r="AR389" s="1126" t="str">
        <f t="shared" si="278"/>
        <v>n/a</v>
      </c>
      <c r="AS389" s="1126" t="str">
        <f t="shared" si="279"/>
        <v>n/a</v>
      </c>
      <c r="AT389" s="1126" t="str">
        <f t="shared" si="280"/>
        <v>n/a</v>
      </c>
      <c r="AU389" s="1127">
        <f t="shared" si="234"/>
        <v>37.186883717266305</v>
      </c>
      <c r="AV389" s="1128">
        <f t="shared" si="235"/>
        <v>60.268514591415801</v>
      </c>
    </row>
    <row r="390" spans="1:48" ht="11.25" customHeight="1" x14ac:dyDescent="0.2">
      <c r="A390" s="886" t="s">
        <v>1271</v>
      </c>
      <c r="B390" s="884" t="s">
        <v>1272</v>
      </c>
      <c r="C390" s="627">
        <v>0.76</v>
      </c>
      <c r="D390" s="493">
        <v>0.72</v>
      </c>
      <c r="E390" s="630">
        <v>0.54</v>
      </c>
      <c r="F390" s="627">
        <v>0.44</v>
      </c>
      <c r="G390" s="627">
        <v>0.36</v>
      </c>
      <c r="H390" s="496">
        <v>0.32</v>
      </c>
      <c r="I390" s="627">
        <v>0.24</v>
      </c>
      <c r="J390" s="956"/>
      <c r="K390" s="627">
        <v>0.16</v>
      </c>
      <c r="L390" s="492">
        <v>0.12</v>
      </c>
      <c r="M390" s="956"/>
      <c r="N390" s="505">
        <v>0.1</v>
      </c>
      <c r="O390" s="628">
        <v>2.1999999999999999E-2</v>
      </c>
      <c r="P390" s="629">
        <v>0.20250000000000001</v>
      </c>
      <c r="Q390" s="629">
        <v>0.27</v>
      </c>
      <c r="R390" s="633">
        <v>0.27</v>
      </c>
      <c r="S390" s="633">
        <v>0.255</v>
      </c>
      <c r="T390" s="633">
        <v>0.25</v>
      </c>
      <c r="U390" s="633">
        <v>0.23499999999999999</v>
      </c>
      <c r="V390" s="633">
        <v>0.22</v>
      </c>
      <c r="W390" s="633">
        <v>0.21</v>
      </c>
      <c r="X390" s="633">
        <v>0.20250000000000001</v>
      </c>
      <c r="Y390" s="633">
        <v>0.19</v>
      </c>
      <c r="Z390" s="630">
        <f t="shared" ref="Z390:Z453" si="281">SUM(C390:Y390)</f>
        <v>6.0869999999999997</v>
      </c>
      <c r="AA390" s="1125">
        <f t="shared" si="236"/>
        <v>5.555555555555558</v>
      </c>
      <c r="AB390" s="1125">
        <f t="shared" si="262"/>
        <v>33.333333333333329</v>
      </c>
      <c r="AC390" s="1126">
        <f t="shared" si="263"/>
        <v>22.72727272727273</v>
      </c>
      <c r="AD390" s="1126">
        <f t="shared" si="264"/>
        <v>22.222222222222232</v>
      </c>
      <c r="AE390" s="1126">
        <f t="shared" si="265"/>
        <v>12.5</v>
      </c>
      <c r="AF390" s="1126">
        <f t="shared" si="266"/>
        <v>33.33333333333335</v>
      </c>
      <c r="AG390" s="1126">
        <f t="shared" si="267"/>
        <v>50</v>
      </c>
      <c r="AH390" s="1126">
        <f t="shared" si="268"/>
        <v>33.33333333333335</v>
      </c>
      <c r="AI390" s="1126">
        <f t="shared" si="269"/>
        <v>19.999999999999996</v>
      </c>
      <c r="AJ390" s="1126">
        <f t="shared" si="270"/>
        <v>354.54545454545456</v>
      </c>
      <c r="AK390" s="1126">
        <f t="shared" si="271"/>
        <v>-89.135802469135811</v>
      </c>
      <c r="AL390" s="1126">
        <f t="shared" si="272"/>
        <v>-25</v>
      </c>
      <c r="AM390" s="1126">
        <f t="shared" si="273"/>
        <v>0</v>
      </c>
      <c r="AN390" s="1126">
        <f t="shared" si="274"/>
        <v>5.8823529411764719</v>
      </c>
      <c r="AO390" s="1126">
        <f t="shared" si="275"/>
        <v>2.0000000000000018</v>
      </c>
      <c r="AP390" s="1126">
        <f t="shared" si="276"/>
        <v>6.3829787234042534</v>
      </c>
      <c r="AQ390" s="1126">
        <f t="shared" si="277"/>
        <v>6.8181818181818121</v>
      </c>
      <c r="AR390" s="1126">
        <f t="shared" si="278"/>
        <v>4.7619047619047672</v>
      </c>
      <c r="AS390" s="1126">
        <f t="shared" si="279"/>
        <v>3.7037037037036979</v>
      </c>
      <c r="AT390" s="1126">
        <f t="shared" si="280"/>
        <v>6.578947368421062</v>
      </c>
      <c r="AU390" s="1127">
        <f t="shared" ref="AU390:AU453" si="282">AVERAGE(AA390:AT390)</f>
        <v>25.477138594908066</v>
      </c>
      <c r="AV390" s="1128">
        <f t="shared" ref="AV390:AV453" si="283">STDEV(AA390:AT390)</f>
        <v>82.375037807300998</v>
      </c>
    </row>
    <row r="391" spans="1:48" ht="11.25" customHeight="1" x14ac:dyDescent="0.2">
      <c r="A391" s="886" t="s">
        <v>4102</v>
      </c>
      <c r="B391" s="884" t="s">
        <v>4103</v>
      </c>
      <c r="C391" s="627">
        <v>0.72</v>
      </c>
      <c r="D391" s="493">
        <v>0.68</v>
      </c>
      <c r="E391" s="630">
        <v>0.51</v>
      </c>
      <c r="F391" s="627">
        <v>0.41499999999999998</v>
      </c>
      <c r="G391" s="627">
        <v>0.34</v>
      </c>
      <c r="H391" s="496">
        <v>0.3</v>
      </c>
      <c r="I391" s="627">
        <v>0.22500000000000001</v>
      </c>
      <c r="J391" s="956"/>
      <c r="K391" s="627">
        <v>0.15</v>
      </c>
      <c r="L391" s="492">
        <v>0.113</v>
      </c>
      <c r="M391" s="956"/>
      <c r="N391" s="505">
        <v>9.5000000000000001E-2</v>
      </c>
      <c r="O391" s="628">
        <v>0.02</v>
      </c>
      <c r="P391" s="629">
        <v>0.1875</v>
      </c>
      <c r="Q391" s="629">
        <v>0.25</v>
      </c>
      <c r="R391" s="534">
        <v>0.25</v>
      </c>
      <c r="S391" s="633">
        <v>0.23499999999999999</v>
      </c>
      <c r="T391" s="534">
        <v>0.23</v>
      </c>
      <c r="U391" s="633">
        <v>0.215</v>
      </c>
      <c r="V391" s="633">
        <v>0.20499999999999999</v>
      </c>
      <c r="W391" s="534">
        <v>0.2</v>
      </c>
      <c r="X391" s="633">
        <v>0.1925</v>
      </c>
      <c r="Y391" s="633">
        <v>0.18</v>
      </c>
      <c r="Z391" s="630">
        <f t="shared" si="281"/>
        <v>5.7130000000000001</v>
      </c>
      <c r="AA391" s="1125">
        <f t="shared" si="236"/>
        <v>5.8823529411764497</v>
      </c>
      <c r="AB391" s="1125">
        <f t="shared" si="262"/>
        <v>33.33333333333335</v>
      </c>
      <c r="AC391" s="1126">
        <f t="shared" si="263"/>
        <v>22.891566265060259</v>
      </c>
      <c r="AD391" s="1126">
        <f t="shared" si="264"/>
        <v>22.058823529411754</v>
      </c>
      <c r="AE391" s="1126">
        <f t="shared" si="265"/>
        <v>13.333333333333353</v>
      </c>
      <c r="AF391" s="1126">
        <f t="shared" si="266"/>
        <v>33.333333333333329</v>
      </c>
      <c r="AG391" s="1126">
        <f t="shared" si="267"/>
        <v>50</v>
      </c>
      <c r="AH391" s="1126">
        <f t="shared" si="268"/>
        <v>32.743362831858391</v>
      </c>
      <c r="AI391" s="1126">
        <f t="shared" si="269"/>
        <v>18.947368421052623</v>
      </c>
      <c r="AJ391" s="1126">
        <f t="shared" si="270"/>
        <v>375</v>
      </c>
      <c r="AK391" s="1126">
        <f t="shared" si="271"/>
        <v>-89.333333333333329</v>
      </c>
      <c r="AL391" s="1126">
        <f t="shared" si="272"/>
        <v>-25</v>
      </c>
      <c r="AM391" s="1126">
        <f t="shared" si="273"/>
        <v>0</v>
      </c>
      <c r="AN391" s="1126">
        <f t="shared" si="274"/>
        <v>6.3829787234042534</v>
      </c>
      <c r="AO391" s="1126">
        <f t="shared" si="275"/>
        <v>2.1739130434782483</v>
      </c>
      <c r="AP391" s="1126">
        <f t="shared" si="276"/>
        <v>6.976744186046524</v>
      </c>
      <c r="AQ391" s="1126">
        <f t="shared" si="277"/>
        <v>4.8780487804878092</v>
      </c>
      <c r="AR391" s="1126">
        <f t="shared" si="278"/>
        <v>2.4999999999999911</v>
      </c>
      <c r="AS391" s="1126">
        <f t="shared" si="279"/>
        <v>3.8961038961039085</v>
      </c>
      <c r="AT391" s="1126">
        <f t="shared" si="280"/>
        <v>6.944444444444442</v>
      </c>
      <c r="AU391" s="1127">
        <f t="shared" si="282"/>
        <v>26.347118686459574</v>
      </c>
      <c r="AV391" s="1128">
        <f t="shared" si="283"/>
        <v>86.727332214866962</v>
      </c>
    </row>
    <row r="392" spans="1:48" ht="11.25" customHeight="1" x14ac:dyDescent="0.2">
      <c r="A392" s="886" t="s">
        <v>4197</v>
      </c>
      <c r="B392" s="884" t="s">
        <v>4198</v>
      </c>
      <c r="C392" s="627">
        <v>0.44</v>
      </c>
      <c r="D392" s="493">
        <v>0.34</v>
      </c>
      <c r="E392" s="630">
        <v>0.26769199999999999</v>
      </c>
      <c r="F392" s="627">
        <v>0.2</v>
      </c>
      <c r="G392" s="627">
        <v>0.1867</v>
      </c>
      <c r="H392" s="627">
        <v>0.1794</v>
      </c>
      <c r="I392" s="627">
        <v>0.17249999999999999</v>
      </c>
      <c r="J392" s="956"/>
      <c r="K392" s="627">
        <v>0.16599999999999998</v>
      </c>
      <c r="L392" s="631">
        <v>0.15959999999999999</v>
      </c>
      <c r="M392" s="956"/>
      <c r="N392" s="628">
        <v>0.24469999999999997</v>
      </c>
      <c r="O392" s="628">
        <v>0.4708</v>
      </c>
      <c r="P392" s="629">
        <v>0.61360000000000003</v>
      </c>
      <c r="Q392" s="629">
        <v>0.61360000000000003</v>
      </c>
      <c r="R392" s="633">
        <v>0.61360000000000003</v>
      </c>
      <c r="S392" s="629">
        <v>0.52600000000000002</v>
      </c>
      <c r="T392" s="633">
        <v>0.52600000000000002</v>
      </c>
      <c r="U392" s="633">
        <v>0.45779999999999998</v>
      </c>
      <c r="V392" s="633">
        <v>0.38</v>
      </c>
      <c r="W392" s="633">
        <v>0.37040000000000001</v>
      </c>
      <c r="X392" s="633">
        <v>0.3654</v>
      </c>
      <c r="Y392" s="633">
        <v>0.34099999999999997</v>
      </c>
      <c r="Z392" s="630">
        <f t="shared" si="281"/>
        <v>7.634792</v>
      </c>
      <c r="AA392" s="1125">
        <f t="shared" si="236"/>
        <v>29.411764705882337</v>
      </c>
      <c r="AB392" s="1125">
        <f t="shared" ref="AB392:AB432" si="284">IF(ISERROR((D392/E392-1)*100),"n/a",(D392/E392-1)*100)</f>
        <v>27.011640243264658</v>
      </c>
      <c r="AC392" s="1126">
        <v>33.845999999999975</v>
      </c>
      <c r="AD392" s="1126">
        <v>7.1237279057311254</v>
      </c>
      <c r="AE392" s="1126">
        <v>4.0691192865105918</v>
      </c>
      <c r="AF392" s="1126">
        <v>4.0000000000000036</v>
      </c>
      <c r="AG392" s="1126">
        <v>3.9156626506024139</v>
      </c>
      <c r="AH392" s="1126">
        <v>4.0100250626566414</v>
      </c>
      <c r="AI392" s="1126">
        <v>0</v>
      </c>
      <c r="AJ392" s="1126">
        <v>0</v>
      </c>
      <c r="AK392" s="1126">
        <v>0</v>
      </c>
      <c r="AL392" s="1126">
        <v>0</v>
      </c>
      <c r="AM392" s="1126">
        <v>0</v>
      </c>
      <c r="AN392" s="1126">
        <v>16.653992395437257</v>
      </c>
      <c r="AO392" s="1126">
        <v>0</v>
      </c>
      <c r="AP392" s="1126">
        <v>14.897335080821339</v>
      </c>
      <c r="AQ392" s="1126">
        <v>20.473684210526311</v>
      </c>
      <c r="AR392" s="1126">
        <v>2.591792656587466</v>
      </c>
      <c r="AS392" s="1126">
        <v>1.3683634373289566</v>
      </c>
      <c r="AT392" s="1126">
        <v>7.1554252199413693</v>
      </c>
      <c r="AU392" s="1127">
        <f t="shared" si="282"/>
        <v>8.8264266427645204</v>
      </c>
      <c r="AV392" s="1128">
        <f t="shared" si="283"/>
        <v>10.942629930934558</v>
      </c>
    </row>
    <row r="393" spans="1:48" ht="11.25" customHeight="1" x14ac:dyDescent="0.2">
      <c r="A393" s="477" t="s">
        <v>609</v>
      </c>
      <c r="B393" s="869" t="s">
        <v>610</v>
      </c>
      <c r="C393" s="627">
        <v>0.92</v>
      </c>
      <c r="D393" s="493">
        <v>0.89</v>
      </c>
      <c r="E393" s="630">
        <v>0.86</v>
      </c>
      <c r="F393" s="484">
        <v>0.82</v>
      </c>
      <c r="G393" s="484">
        <v>0.78</v>
      </c>
      <c r="H393" s="484">
        <v>0.74</v>
      </c>
      <c r="I393" s="484">
        <v>0.7</v>
      </c>
      <c r="J393" s="1032"/>
      <c r="K393" s="484">
        <v>0.66</v>
      </c>
      <c r="L393" s="482">
        <v>0.64</v>
      </c>
      <c r="M393" s="1032"/>
      <c r="N393" s="522">
        <v>0.57999999999999996</v>
      </c>
      <c r="O393" s="522">
        <v>0.54</v>
      </c>
      <c r="P393" s="489">
        <v>0.5</v>
      </c>
      <c r="Q393" s="489">
        <v>0.46</v>
      </c>
      <c r="R393" s="489">
        <v>0.42</v>
      </c>
      <c r="S393" s="489">
        <v>0.38</v>
      </c>
      <c r="T393" s="488">
        <v>0.36</v>
      </c>
      <c r="U393" s="489">
        <v>0.36</v>
      </c>
      <c r="V393" s="488">
        <v>0.3</v>
      </c>
      <c r="W393" s="488">
        <v>0.3</v>
      </c>
      <c r="X393" s="489">
        <v>0.32</v>
      </c>
      <c r="Y393" s="489">
        <v>0.115</v>
      </c>
      <c r="Z393" s="630">
        <f t="shared" si="281"/>
        <v>11.645000000000001</v>
      </c>
      <c r="AA393" s="1125">
        <f t="shared" si="236"/>
        <v>3.3707865168539408</v>
      </c>
      <c r="AB393" s="1125">
        <f t="shared" si="284"/>
        <v>3.488372093023262</v>
      </c>
      <c r="AC393" s="1126">
        <f t="shared" ref="AC393:AC432" si="285">IF(ISERROR((E393/F393-1)*100),"n/a",(E393/F393-1)*100)</f>
        <v>4.8780487804878092</v>
      </c>
      <c r="AD393" s="1126">
        <f t="shared" ref="AD393:AD432" si="286">IF(ISERROR((F393/G393-1)*100),"n/a",(F393/G393-1)*100)</f>
        <v>5.12820512820511</v>
      </c>
      <c r="AE393" s="1126">
        <f t="shared" ref="AE393:AE432" si="287">IF(ISERROR((G393/H393-1)*100),"n/a",(G393/H393-1)*100)</f>
        <v>5.4054054054054168</v>
      </c>
      <c r="AF393" s="1126">
        <f t="shared" ref="AF393:AF432" si="288">IF(ISERROR((H393/I393-1)*100),"n/a",(H393/I393-1)*100)</f>
        <v>5.7142857142857162</v>
      </c>
      <c r="AG393" s="1126">
        <f t="shared" ref="AG393:AG432" si="289">IF(ISERROR((I393/K393-1)*100),"n/a",(I393/K393-1)*100)</f>
        <v>6.0606060606060552</v>
      </c>
      <c r="AH393" s="1126">
        <f t="shared" ref="AH393:AH432" si="290">IF(ISERROR((K393/L393-1)*100),"n/a",(K393/L393-1)*100)</f>
        <v>3.125</v>
      </c>
      <c r="AI393" s="1126">
        <f t="shared" ref="AI393:AI432" si="291">IF(ISERROR((L393/N393-1)*100),"n/a",(L393/N393-1)*100)</f>
        <v>10.344827586206918</v>
      </c>
      <c r="AJ393" s="1126">
        <f t="shared" ref="AJ393:AJ432" si="292">IF(ISERROR((N393/O393-1)*100),"n/a",(N393/O393-1)*100)</f>
        <v>7.4074074074073959</v>
      </c>
      <c r="AK393" s="1126">
        <f t="shared" ref="AK393:AK432" si="293">IF(ISERROR((O393/P393-1)*100),"n/a",(O393/P393-1)*100)</f>
        <v>8.0000000000000071</v>
      </c>
      <c r="AL393" s="1126">
        <f t="shared" ref="AL393:AL432" si="294">IF(ISERROR((P393/Q393-1)*100),"n/a",(P393/Q393-1)*100)</f>
        <v>8.6956521739130377</v>
      </c>
      <c r="AM393" s="1126">
        <f t="shared" ref="AM393:AM432" si="295">IF(ISERROR((Q393/R393-1)*100),"n/a",(Q393/R393-1)*100)</f>
        <v>9.5238095238095344</v>
      </c>
      <c r="AN393" s="1126">
        <f t="shared" ref="AN393:AN432" si="296">IF(ISERROR((R393/S393-1)*100),"n/a",(R393/S393-1)*100)</f>
        <v>10.526315789473673</v>
      </c>
      <c r="AO393" s="1126">
        <f t="shared" ref="AO393:AO432" si="297">IF(ISERROR((S393/T393-1)*100),"n/a",(S393/T393-1)*100)</f>
        <v>5.555555555555558</v>
      </c>
      <c r="AP393" s="1126">
        <f t="shared" ref="AP393:AP432" si="298">IF(ISERROR((T393/U393-1)*100),"n/a",(T393/U393-1)*100)</f>
        <v>0</v>
      </c>
      <c r="AQ393" s="1126">
        <f t="shared" ref="AQ393:AQ432" si="299">IF(ISERROR((U393/V393-1)*100),"n/a",(U393/V393-1)*100)</f>
        <v>19.999999999999996</v>
      </c>
      <c r="AR393" s="1126">
        <f t="shared" ref="AR393:AR432" si="300">IF(ISERROR((V393/W393-1)*100),"n/a",(V393/W393-1)*100)</f>
        <v>0</v>
      </c>
      <c r="AS393" s="1126">
        <f t="shared" ref="AS393:AS432" si="301">IF(ISERROR((W393/X393-1)*100),"n/a",(W393/X393-1)*100)</f>
        <v>-6.25</v>
      </c>
      <c r="AT393" s="1126">
        <f t="shared" ref="AT393:AT432" si="302">IF(ISERROR((X393/Y393-1)*100),"n/a",(X393/Y393-1)*100)</f>
        <v>178.26086956521738</v>
      </c>
      <c r="AU393" s="1127">
        <f t="shared" si="282"/>
        <v>14.461757365022541</v>
      </c>
      <c r="AV393" s="1128">
        <f t="shared" si="283"/>
        <v>38.898663489374265</v>
      </c>
    </row>
    <row r="394" spans="1:48" ht="11.25" customHeight="1" x14ac:dyDescent="0.2">
      <c r="A394" s="1002" t="s">
        <v>4573</v>
      </c>
      <c r="B394" s="501" t="s">
        <v>4538</v>
      </c>
      <c r="C394" s="493">
        <v>0.64</v>
      </c>
      <c r="D394" s="493">
        <v>0.55000000000000004</v>
      </c>
      <c r="E394" s="504">
        <v>0.47</v>
      </c>
      <c r="F394" s="493">
        <v>0.43000000000000005</v>
      </c>
      <c r="G394" s="493">
        <v>0.4</v>
      </c>
      <c r="H394" s="516">
        <v>0</v>
      </c>
      <c r="I394" s="516">
        <v>0</v>
      </c>
      <c r="J394" s="516"/>
      <c r="K394" s="516">
        <v>0</v>
      </c>
      <c r="L394" s="513">
        <v>0</v>
      </c>
      <c r="M394" s="516"/>
      <c r="N394" s="537">
        <v>0</v>
      </c>
      <c r="O394" s="537">
        <v>0</v>
      </c>
      <c r="P394" s="534">
        <v>0</v>
      </c>
      <c r="Q394" s="534">
        <v>0</v>
      </c>
      <c r="R394" s="534">
        <v>0</v>
      </c>
      <c r="S394" s="534">
        <v>0</v>
      </c>
      <c r="T394" s="534">
        <v>0</v>
      </c>
      <c r="U394" s="534">
        <v>0</v>
      </c>
      <c r="V394" s="534">
        <v>0</v>
      </c>
      <c r="W394" s="534">
        <v>0</v>
      </c>
      <c r="X394" s="534">
        <v>0</v>
      </c>
      <c r="Y394" s="534">
        <v>0</v>
      </c>
      <c r="Z394" s="630">
        <f t="shared" si="281"/>
        <v>2.4899999999999998</v>
      </c>
      <c r="AA394" s="1125">
        <f t="shared" si="236"/>
        <v>16.36363636363636</v>
      </c>
      <c r="AB394" s="1125">
        <f t="shared" si="284"/>
        <v>17.021276595744705</v>
      </c>
      <c r="AC394" s="1126">
        <f t="shared" si="285"/>
        <v>9.302325581395321</v>
      </c>
      <c r="AD394" s="1126">
        <f t="shared" si="286"/>
        <v>7.4999999999999956</v>
      </c>
      <c r="AE394" s="1126" t="str">
        <f t="shared" si="287"/>
        <v>n/a</v>
      </c>
      <c r="AF394" s="1126" t="str">
        <f t="shared" si="288"/>
        <v>n/a</v>
      </c>
      <c r="AG394" s="1126" t="str">
        <f t="shared" si="289"/>
        <v>n/a</v>
      </c>
      <c r="AH394" s="1126" t="str">
        <f t="shared" si="290"/>
        <v>n/a</v>
      </c>
      <c r="AI394" s="1126" t="str">
        <f t="shared" si="291"/>
        <v>n/a</v>
      </c>
      <c r="AJ394" s="1126" t="str">
        <f t="shared" si="292"/>
        <v>n/a</v>
      </c>
      <c r="AK394" s="1126" t="str">
        <f t="shared" si="293"/>
        <v>n/a</v>
      </c>
      <c r="AL394" s="1126" t="str">
        <f t="shared" si="294"/>
        <v>n/a</v>
      </c>
      <c r="AM394" s="1126" t="str">
        <f t="shared" si="295"/>
        <v>n/a</v>
      </c>
      <c r="AN394" s="1126" t="str">
        <f t="shared" si="296"/>
        <v>n/a</v>
      </c>
      <c r="AO394" s="1126" t="str">
        <f t="shared" si="297"/>
        <v>n/a</v>
      </c>
      <c r="AP394" s="1126" t="str">
        <f t="shared" si="298"/>
        <v>n/a</v>
      </c>
      <c r="AQ394" s="1126" t="str">
        <f t="shared" si="299"/>
        <v>n/a</v>
      </c>
      <c r="AR394" s="1126" t="str">
        <f t="shared" si="300"/>
        <v>n/a</v>
      </c>
      <c r="AS394" s="1126" t="str">
        <f t="shared" si="301"/>
        <v>n/a</v>
      </c>
      <c r="AT394" s="1126" t="str">
        <f t="shared" si="302"/>
        <v>n/a</v>
      </c>
      <c r="AU394" s="1127">
        <f t="shared" si="282"/>
        <v>12.546809635194096</v>
      </c>
      <c r="AV394" s="1128">
        <f t="shared" si="283"/>
        <v>4.8506351860779606</v>
      </c>
    </row>
    <row r="395" spans="1:48" ht="11.25" customHeight="1" x14ac:dyDescent="0.2">
      <c r="A395" s="886" t="s">
        <v>1315</v>
      </c>
      <c r="B395" s="884" t="s">
        <v>1316</v>
      </c>
      <c r="C395" s="627">
        <v>1.2625</v>
      </c>
      <c r="D395" s="493">
        <v>1.2324999999999999</v>
      </c>
      <c r="E395" s="632">
        <v>1.2024999999999999</v>
      </c>
      <c r="F395" s="627">
        <v>1.17</v>
      </c>
      <c r="G395" s="627">
        <v>1.1299999999999999</v>
      </c>
      <c r="H395" s="627">
        <v>1.075</v>
      </c>
      <c r="I395" s="627">
        <v>1</v>
      </c>
      <c r="J395" s="956"/>
      <c r="K395" s="627">
        <v>0.25</v>
      </c>
      <c r="L395" s="631">
        <v>0</v>
      </c>
      <c r="M395" s="956"/>
      <c r="N395" s="628">
        <v>0</v>
      </c>
      <c r="O395" s="628">
        <v>0</v>
      </c>
      <c r="P395" s="629">
        <v>0</v>
      </c>
      <c r="Q395" s="629">
        <v>0</v>
      </c>
      <c r="R395" s="629">
        <v>0</v>
      </c>
      <c r="S395" s="629">
        <v>0</v>
      </c>
      <c r="T395" s="629">
        <v>0</v>
      </c>
      <c r="U395" s="629">
        <v>0</v>
      </c>
      <c r="V395" s="629">
        <v>0</v>
      </c>
      <c r="W395" s="629">
        <v>0</v>
      </c>
      <c r="X395" s="629">
        <v>0</v>
      </c>
      <c r="Y395" s="629">
        <v>0</v>
      </c>
      <c r="Z395" s="630">
        <f t="shared" si="281"/>
        <v>8.3224999999999998</v>
      </c>
      <c r="AA395" s="1125">
        <f t="shared" si="236"/>
        <v>2.4340770791074995</v>
      </c>
      <c r="AB395" s="1125">
        <f t="shared" si="284"/>
        <v>2.4948024948024949</v>
      </c>
      <c r="AC395" s="1126">
        <f t="shared" si="285"/>
        <v>2.7777777777777679</v>
      </c>
      <c r="AD395" s="1126">
        <f t="shared" si="286"/>
        <v>3.539823008849563</v>
      </c>
      <c r="AE395" s="1126">
        <f t="shared" si="287"/>
        <v>5.1162790697674376</v>
      </c>
      <c r="AF395" s="1126">
        <f t="shared" si="288"/>
        <v>7.4999999999999956</v>
      </c>
      <c r="AG395" s="1126">
        <f t="shared" si="289"/>
        <v>300</v>
      </c>
      <c r="AH395" s="1126" t="str">
        <f t="shared" si="290"/>
        <v>n/a</v>
      </c>
      <c r="AI395" s="1126" t="str">
        <f t="shared" si="291"/>
        <v>n/a</v>
      </c>
      <c r="AJ395" s="1126" t="str">
        <f t="shared" si="292"/>
        <v>n/a</v>
      </c>
      <c r="AK395" s="1126" t="str">
        <f t="shared" si="293"/>
        <v>n/a</v>
      </c>
      <c r="AL395" s="1126" t="str">
        <f t="shared" si="294"/>
        <v>n/a</v>
      </c>
      <c r="AM395" s="1126" t="str">
        <f t="shared" si="295"/>
        <v>n/a</v>
      </c>
      <c r="AN395" s="1126" t="str">
        <f t="shared" si="296"/>
        <v>n/a</v>
      </c>
      <c r="AO395" s="1126" t="str">
        <f t="shared" si="297"/>
        <v>n/a</v>
      </c>
      <c r="AP395" s="1126" t="str">
        <f t="shared" si="298"/>
        <v>n/a</v>
      </c>
      <c r="AQ395" s="1126" t="str">
        <f t="shared" si="299"/>
        <v>n/a</v>
      </c>
      <c r="AR395" s="1126" t="str">
        <f t="shared" si="300"/>
        <v>n/a</v>
      </c>
      <c r="AS395" s="1126" t="str">
        <f t="shared" si="301"/>
        <v>n/a</v>
      </c>
      <c r="AT395" s="1126" t="str">
        <f t="shared" si="302"/>
        <v>n/a</v>
      </c>
      <c r="AU395" s="1127">
        <f t="shared" si="282"/>
        <v>46.266108490043543</v>
      </c>
      <c r="AV395" s="1128">
        <f t="shared" si="283"/>
        <v>111.9009621010652</v>
      </c>
    </row>
    <row r="396" spans="1:48" ht="11.25" customHeight="1" x14ac:dyDescent="0.2">
      <c r="A396" s="886" t="s">
        <v>3847</v>
      </c>
      <c r="B396" s="884" t="s">
        <v>3848</v>
      </c>
      <c r="C396" s="627">
        <v>0.72</v>
      </c>
      <c r="D396" s="493">
        <v>0.6</v>
      </c>
      <c r="E396" s="632">
        <v>0.42</v>
      </c>
      <c r="F396" s="627">
        <v>0.34</v>
      </c>
      <c r="G396" s="627">
        <v>0.26</v>
      </c>
      <c r="H396" s="627">
        <v>0.18</v>
      </c>
      <c r="I396" s="533">
        <v>0</v>
      </c>
      <c r="J396" s="956"/>
      <c r="K396" s="496">
        <v>0</v>
      </c>
      <c r="L396" s="631">
        <v>0</v>
      </c>
      <c r="M396" s="956"/>
      <c r="N396" s="628">
        <v>0</v>
      </c>
      <c r="O396" s="628">
        <v>0.04</v>
      </c>
      <c r="P396" s="534">
        <v>0.34</v>
      </c>
      <c r="Q396" s="633">
        <v>0.83</v>
      </c>
      <c r="R396" s="633">
        <v>0.76190999999999998</v>
      </c>
      <c r="S396" s="633">
        <v>0.67990000000000006</v>
      </c>
      <c r="T396" s="633">
        <v>0.58961000000000008</v>
      </c>
      <c r="U396" s="633">
        <v>0.50800000000000001</v>
      </c>
      <c r="V396" s="633">
        <v>0.37716</v>
      </c>
      <c r="W396" s="633">
        <v>0.31399000000000005</v>
      </c>
      <c r="X396" s="633">
        <v>0.28029000000000004</v>
      </c>
      <c r="Y396" s="633">
        <v>0.24874999999999997</v>
      </c>
      <c r="Z396" s="630">
        <f t="shared" si="281"/>
        <v>7.4896100000000008</v>
      </c>
      <c r="AA396" s="1125">
        <f t="shared" si="236"/>
        <v>19.999999999999996</v>
      </c>
      <c r="AB396" s="1125">
        <f t="shared" si="284"/>
        <v>42.857142857142861</v>
      </c>
      <c r="AC396" s="1126">
        <f t="shared" si="285"/>
        <v>23.529411764705866</v>
      </c>
      <c r="AD396" s="1126">
        <f t="shared" si="286"/>
        <v>30.76923076923077</v>
      </c>
      <c r="AE396" s="1126">
        <f t="shared" si="287"/>
        <v>44.444444444444464</v>
      </c>
      <c r="AF396" s="1126" t="str">
        <f t="shared" si="288"/>
        <v>n/a</v>
      </c>
      <c r="AG396" s="1126" t="str">
        <f t="shared" si="289"/>
        <v>n/a</v>
      </c>
      <c r="AH396" s="1126" t="str">
        <f t="shared" si="290"/>
        <v>n/a</v>
      </c>
      <c r="AI396" s="1126" t="str">
        <f t="shared" si="291"/>
        <v>n/a</v>
      </c>
      <c r="AJ396" s="1126">
        <f t="shared" si="292"/>
        <v>-100</v>
      </c>
      <c r="AK396" s="1126">
        <f t="shared" si="293"/>
        <v>-88.235294117647058</v>
      </c>
      <c r="AL396" s="1126">
        <f t="shared" si="294"/>
        <v>-59.036144578313255</v>
      </c>
      <c r="AM396" s="1126">
        <f t="shared" si="295"/>
        <v>8.9367510598364674</v>
      </c>
      <c r="AN396" s="1126">
        <f t="shared" si="296"/>
        <v>12.062067951169286</v>
      </c>
      <c r="AO396" s="1126">
        <f t="shared" si="297"/>
        <v>15.31351232170417</v>
      </c>
      <c r="AP396" s="1126">
        <f t="shared" si="298"/>
        <v>16.064960629921266</v>
      </c>
      <c r="AQ396" s="1126">
        <f t="shared" si="299"/>
        <v>34.690847385724901</v>
      </c>
      <c r="AR396" s="1126">
        <f t="shared" si="300"/>
        <v>20.118475110672286</v>
      </c>
      <c r="AS396" s="1126">
        <f t="shared" si="301"/>
        <v>12.023261621891624</v>
      </c>
      <c r="AT396" s="1126">
        <f t="shared" si="302"/>
        <v>12.679396984924661</v>
      </c>
      <c r="AU396" s="1127">
        <f t="shared" si="282"/>
        <v>2.8886290128380203</v>
      </c>
      <c r="AV396" s="1128">
        <f t="shared" si="283"/>
        <v>44.332928509160126</v>
      </c>
    </row>
    <row r="397" spans="1:48" ht="11.25" customHeight="1" x14ac:dyDescent="0.2">
      <c r="A397" s="1169" t="s">
        <v>4606</v>
      </c>
      <c r="B397" s="501" t="s">
        <v>4602</v>
      </c>
      <c r="C397" s="627">
        <v>1.72</v>
      </c>
      <c r="D397" s="493">
        <v>1.52</v>
      </c>
      <c r="E397" s="632">
        <v>1.4499999999999997</v>
      </c>
      <c r="F397" s="507">
        <v>1.3800000000000001</v>
      </c>
      <c r="G397" s="531">
        <v>1.36</v>
      </c>
      <c r="H397" s="506">
        <v>1.36</v>
      </c>
      <c r="I397" s="531">
        <v>1.36</v>
      </c>
      <c r="J397" s="552"/>
      <c r="K397" s="531">
        <v>1.36</v>
      </c>
      <c r="L397" s="508">
        <v>1.36</v>
      </c>
      <c r="M397" s="552"/>
      <c r="N397" s="1093">
        <v>1.36</v>
      </c>
      <c r="O397" s="1227">
        <v>1.36</v>
      </c>
      <c r="P397" s="510">
        <v>1.36</v>
      </c>
      <c r="Q397" s="510">
        <v>1.32</v>
      </c>
      <c r="R397" s="510">
        <v>1.1800000000000002</v>
      </c>
      <c r="S397" s="509">
        <v>0.94799999999999995</v>
      </c>
      <c r="T397" s="509">
        <v>0.81600000000000006</v>
      </c>
      <c r="U397" s="510">
        <v>0.67200000000000004</v>
      </c>
      <c r="V397" s="509">
        <v>0.59199999999999997</v>
      </c>
      <c r="W397" s="509">
        <v>0.55200000000000005</v>
      </c>
      <c r="X397" s="509">
        <v>0.52</v>
      </c>
      <c r="Y397" s="509">
        <v>0.496</v>
      </c>
      <c r="Z397" s="630">
        <f t="shared" si="281"/>
        <v>24.045999999999992</v>
      </c>
      <c r="AA397" s="1125">
        <f t="shared" ref="AA397:AA460" si="303">IF(ISERROR((C397/D397-1)*100),"n/a",(C397/D397-1)*100)</f>
        <v>13.157894736842103</v>
      </c>
      <c r="AB397" s="1125">
        <f t="shared" si="284"/>
        <v>4.8275862068965614</v>
      </c>
      <c r="AC397" s="1126">
        <f t="shared" si="285"/>
        <v>5.0724637681159201</v>
      </c>
      <c r="AD397" s="1126">
        <f t="shared" si="286"/>
        <v>1.4705882352941124</v>
      </c>
      <c r="AE397" s="1126">
        <f t="shared" si="287"/>
        <v>0</v>
      </c>
      <c r="AF397" s="1126">
        <f t="shared" si="288"/>
        <v>0</v>
      </c>
      <c r="AG397" s="1126">
        <f t="shared" si="289"/>
        <v>0</v>
      </c>
      <c r="AH397" s="1126">
        <f t="shared" si="290"/>
        <v>0</v>
      </c>
      <c r="AI397" s="1126">
        <f t="shared" si="291"/>
        <v>0</v>
      </c>
      <c r="AJ397" s="1126">
        <f t="shared" si="292"/>
        <v>0</v>
      </c>
      <c r="AK397" s="1126">
        <f t="shared" si="293"/>
        <v>0</v>
      </c>
      <c r="AL397" s="1126">
        <f t="shared" si="294"/>
        <v>3.0303030303030276</v>
      </c>
      <c r="AM397" s="1126">
        <f t="shared" si="295"/>
        <v>11.864406779661007</v>
      </c>
      <c r="AN397" s="1126">
        <f t="shared" si="296"/>
        <v>24.472573839662459</v>
      </c>
      <c r="AO397" s="1126">
        <f t="shared" si="297"/>
        <v>16.176470588235283</v>
      </c>
      <c r="AP397" s="1126">
        <f t="shared" si="298"/>
        <v>21.42857142857142</v>
      </c>
      <c r="AQ397" s="1126">
        <f t="shared" si="299"/>
        <v>13.51351351351353</v>
      </c>
      <c r="AR397" s="1126">
        <f t="shared" si="300"/>
        <v>7.2463768115941907</v>
      </c>
      <c r="AS397" s="1126">
        <f t="shared" si="301"/>
        <v>6.1538461538461542</v>
      </c>
      <c r="AT397" s="1126">
        <f t="shared" si="302"/>
        <v>4.8387096774193505</v>
      </c>
      <c r="AU397" s="1127">
        <f t="shared" si="282"/>
        <v>6.6626652384977563</v>
      </c>
      <c r="AV397" s="1128">
        <f t="shared" si="283"/>
        <v>7.6179487732063036</v>
      </c>
    </row>
    <row r="398" spans="1:48" ht="11.25" customHeight="1" x14ac:dyDescent="0.2">
      <c r="A398" s="494" t="s">
        <v>630</v>
      </c>
      <c r="B398" s="884" t="s">
        <v>631</v>
      </c>
      <c r="C398" s="627">
        <v>6.43</v>
      </c>
      <c r="D398" s="493">
        <v>6.21</v>
      </c>
      <c r="E398" s="493">
        <v>5.9</v>
      </c>
      <c r="F398" s="627">
        <v>5.5</v>
      </c>
      <c r="G398" s="627">
        <v>5</v>
      </c>
      <c r="H398" s="627">
        <v>4.25</v>
      </c>
      <c r="I398" s="627">
        <v>3.7</v>
      </c>
      <c r="J398" s="956"/>
      <c r="K398" s="627">
        <v>3.3</v>
      </c>
      <c r="L398" s="492">
        <v>2.9</v>
      </c>
      <c r="M398" s="956"/>
      <c r="N398" s="505">
        <v>2.5</v>
      </c>
      <c r="O398" s="505">
        <v>2.15</v>
      </c>
      <c r="P398" s="633">
        <v>1.9</v>
      </c>
      <c r="Q398" s="633">
        <v>1.5</v>
      </c>
      <c r="R398" s="633">
        <v>1.1000000000000001</v>
      </c>
      <c r="S398" s="633">
        <v>0.78</v>
      </c>
      <c r="T398" s="633">
        <v>0.7</v>
      </c>
      <c r="U398" s="633">
        <v>0.63</v>
      </c>
      <c r="V398" s="633">
        <v>0.59</v>
      </c>
      <c r="W398" s="633">
        <v>0.55000000000000004</v>
      </c>
      <c r="X398" s="633">
        <v>0.51</v>
      </c>
      <c r="Y398" s="633">
        <v>0.47</v>
      </c>
      <c r="Z398" s="630">
        <f t="shared" si="281"/>
        <v>56.57</v>
      </c>
      <c r="AA398" s="1125">
        <f t="shared" si="303"/>
        <v>3.5426731078904927</v>
      </c>
      <c r="AB398" s="1125">
        <f t="shared" si="284"/>
        <v>5.2542372881355881</v>
      </c>
      <c r="AC398" s="1126">
        <f t="shared" si="285"/>
        <v>7.2727272727272751</v>
      </c>
      <c r="AD398" s="1126">
        <f t="shared" si="286"/>
        <v>10.000000000000009</v>
      </c>
      <c r="AE398" s="1126">
        <f t="shared" si="287"/>
        <v>17.647058823529417</v>
      </c>
      <c r="AF398" s="1126">
        <f t="shared" si="288"/>
        <v>14.864864864864868</v>
      </c>
      <c r="AG398" s="1126">
        <f t="shared" si="289"/>
        <v>12.121212121212132</v>
      </c>
      <c r="AH398" s="1126">
        <f t="shared" si="290"/>
        <v>13.793103448275868</v>
      </c>
      <c r="AI398" s="1126">
        <f t="shared" si="291"/>
        <v>15.999999999999993</v>
      </c>
      <c r="AJ398" s="1126">
        <f t="shared" si="292"/>
        <v>16.279069767441868</v>
      </c>
      <c r="AK398" s="1126">
        <f t="shared" si="293"/>
        <v>13.157894736842103</v>
      </c>
      <c r="AL398" s="1126">
        <f t="shared" si="294"/>
        <v>26.666666666666661</v>
      </c>
      <c r="AM398" s="1126">
        <f t="shared" si="295"/>
        <v>36.363636363636353</v>
      </c>
      <c r="AN398" s="1126">
        <f t="shared" si="296"/>
        <v>41.025641025641036</v>
      </c>
      <c r="AO398" s="1126">
        <f t="shared" si="297"/>
        <v>11.428571428571432</v>
      </c>
      <c r="AP398" s="1126">
        <f t="shared" si="298"/>
        <v>11.111111111111093</v>
      </c>
      <c r="AQ398" s="1126">
        <f t="shared" si="299"/>
        <v>6.7796610169491567</v>
      </c>
      <c r="AR398" s="1126">
        <f t="shared" si="300"/>
        <v>7.2727272727272529</v>
      </c>
      <c r="AS398" s="1126">
        <f t="shared" si="301"/>
        <v>7.8431372549019773</v>
      </c>
      <c r="AT398" s="1126">
        <f t="shared" si="302"/>
        <v>8.5106382978723527</v>
      </c>
      <c r="AU398" s="1127">
        <f t="shared" si="282"/>
        <v>14.346731593449846</v>
      </c>
      <c r="AV398" s="1128">
        <f t="shared" si="283"/>
        <v>9.8503812106966659</v>
      </c>
    </row>
    <row r="399" spans="1:48" ht="11.25" customHeight="1" x14ac:dyDescent="0.2">
      <c r="A399" s="494" t="s">
        <v>1335</v>
      </c>
      <c r="B399" s="884" t="s">
        <v>1336</v>
      </c>
      <c r="C399" s="627">
        <v>1.05</v>
      </c>
      <c r="D399" s="493">
        <v>0.75</v>
      </c>
      <c r="E399" s="493">
        <v>0.66</v>
      </c>
      <c r="F399" s="627">
        <v>0.59</v>
      </c>
      <c r="G399" s="627">
        <v>0.57999999999999996</v>
      </c>
      <c r="H399" s="627">
        <v>0.52</v>
      </c>
      <c r="I399" s="627">
        <v>0.43</v>
      </c>
      <c r="J399" s="956"/>
      <c r="K399" s="627">
        <v>0.4</v>
      </c>
      <c r="L399" s="631">
        <v>0.38</v>
      </c>
      <c r="M399" s="956"/>
      <c r="N399" s="505">
        <v>0.36</v>
      </c>
      <c r="O399" s="628">
        <v>0.34</v>
      </c>
      <c r="P399" s="629">
        <v>0.66</v>
      </c>
      <c r="Q399" s="633">
        <v>0.64817999999999998</v>
      </c>
      <c r="R399" s="633">
        <v>0.63636000000000004</v>
      </c>
      <c r="S399" s="633">
        <v>0.60909000000000002</v>
      </c>
      <c r="T399" s="629">
        <v>0.58182</v>
      </c>
      <c r="U399" s="633">
        <v>0.49106</v>
      </c>
      <c r="V399" s="633">
        <v>0.32117000000000001</v>
      </c>
      <c r="W399" s="629">
        <v>0.2979</v>
      </c>
      <c r="X399" s="633">
        <v>0.29193999999999998</v>
      </c>
      <c r="Y399" s="633">
        <v>0.17634</v>
      </c>
      <c r="Z399" s="630">
        <f t="shared" si="281"/>
        <v>10.773860000000001</v>
      </c>
      <c r="AA399" s="1125">
        <f t="shared" si="303"/>
        <v>40.000000000000014</v>
      </c>
      <c r="AB399" s="1125">
        <f t="shared" si="284"/>
        <v>13.636363636363624</v>
      </c>
      <c r="AC399" s="1126">
        <f t="shared" si="285"/>
        <v>11.86440677966103</v>
      </c>
      <c r="AD399" s="1126">
        <f t="shared" si="286"/>
        <v>1.7241379310344751</v>
      </c>
      <c r="AE399" s="1126">
        <f t="shared" si="287"/>
        <v>11.538461538461519</v>
      </c>
      <c r="AF399" s="1126">
        <f t="shared" si="288"/>
        <v>20.930232558139551</v>
      </c>
      <c r="AG399" s="1126">
        <f t="shared" si="289"/>
        <v>7.4999999999999956</v>
      </c>
      <c r="AH399" s="1126">
        <f t="shared" si="290"/>
        <v>5.2631578947368363</v>
      </c>
      <c r="AI399" s="1126">
        <f t="shared" si="291"/>
        <v>5.555555555555558</v>
      </c>
      <c r="AJ399" s="1126">
        <f t="shared" si="292"/>
        <v>5.8823529411764497</v>
      </c>
      <c r="AK399" s="1126">
        <f t="shared" si="293"/>
        <v>-48.484848484848484</v>
      </c>
      <c r="AL399" s="1126">
        <f t="shared" si="294"/>
        <v>1.8235675275386498</v>
      </c>
      <c r="AM399" s="1126">
        <f t="shared" si="295"/>
        <v>1.8574391853667604</v>
      </c>
      <c r="AN399" s="1126">
        <f t="shared" si="296"/>
        <v>4.4771708614490535</v>
      </c>
      <c r="AO399" s="1126">
        <f t="shared" si="297"/>
        <v>4.6870166030731131</v>
      </c>
      <c r="AP399" s="1126">
        <f t="shared" si="298"/>
        <v>18.482466501038573</v>
      </c>
      <c r="AQ399" s="1126">
        <f t="shared" si="299"/>
        <v>52.897219541053019</v>
      </c>
      <c r="AR399" s="1126">
        <f t="shared" si="300"/>
        <v>7.8113460892917042</v>
      </c>
      <c r="AS399" s="1126">
        <f t="shared" si="301"/>
        <v>2.0415153798725827</v>
      </c>
      <c r="AT399" s="1126">
        <f t="shared" si="302"/>
        <v>65.555177498015183</v>
      </c>
      <c r="AU399" s="1127">
        <f t="shared" si="282"/>
        <v>11.752136976848961</v>
      </c>
      <c r="AV399" s="1128">
        <f t="shared" si="283"/>
        <v>22.699424273502697</v>
      </c>
    </row>
    <row r="400" spans="1:48" ht="11.25" customHeight="1" x14ac:dyDescent="0.2">
      <c r="A400" s="481" t="s">
        <v>4048</v>
      </c>
      <c r="B400" s="884" t="s">
        <v>4049</v>
      </c>
      <c r="C400" s="627">
        <v>1</v>
      </c>
      <c r="D400" s="493">
        <v>0.54</v>
      </c>
      <c r="E400" s="516">
        <v>0.4</v>
      </c>
      <c r="F400" s="627">
        <v>0.34</v>
      </c>
      <c r="G400" s="627">
        <v>0.32</v>
      </c>
      <c r="H400" s="533">
        <v>0.24</v>
      </c>
      <c r="I400" s="627">
        <v>0.12</v>
      </c>
      <c r="J400" s="956"/>
      <c r="K400" s="496">
        <v>0</v>
      </c>
      <c r="L400" s="631">
        <v>0</v>
      </c>
      <c r="M400" s="956"/>
      <c r="N400" s="628">
        <v>0</v>
      </c>
      <c r="O400" s="628">
        <v>0</v>
      </c>
      <c r="P400" s="534">
        <v>0</v>
      </c>
      <c r="Q400" s="534">
        <v>0</v>
      </c>
      <c r="R400" s="534">
        <v>0</v>
      </c>
      <c r="S400" s="534">
        <v>0</v>
      </c>
      <c r="T400" s="534">
        <v>0</v>
      </c>
      <c r="U400" s="534">
        <v>0</v>
      </c>
      <c r="V400" s="534">
        <v>0</v>
      </c>
      <c r="W400" s="534">
        <v>0</v>
      </c>
      <c r="X400" s="534">
        <v>0</v>
      </c>
      <c r="Y400" s="534">
        <v>0</v>
      </c>
      <c r="Z400" s="630">
        <f t="shared" si="281"/>
        <v>2.96</v>
      </c>
      <c r="AA400" s="1125">
        <f t="shared" si="303"/>
        <v>85.185185185185162</v>
      </c>
      <c r="AB400" s="1125">
        <f t="shared" si="284"/>
        <v>35.000000000000007</v>
      </c>
      <c r="AC400" s="1126">
        <f t="shared" si="285"/>
        <v>17.647058823529417</v>
      </c>
      <c r="AD400" s="1126">
        <f t="shared" si="286"/>
        <v>6.25</v>
      </c>
      <c r="AE400" s="1126">
        <f t="shared" si="287"/>
        <v>33.33333333333335</v>
      </c>
      <c r="AF400" s="1126">
        <f t="shared" si="288"/>
        <v>100</v>
      </c>
      <c r="AG400" s="1126" t="str">
        <f t="shared" si="289"/>
        <v>n/a</v>
      </c>
      <c r="AH400" s="1126" t="str">
        <f t="shared" si="290"/>
        <v>n/a</v>
      </c>
      <c r="AI400" s="1126" t="str">
        <f t="shared" si="291"/>
        <v>n/a</v>
      </c>
      <c r="AJ400" s="1126" t="str">
        <f t="shared" si="292"/>
        <v>n/a</v>
      </c>
      <c r="AK400" s="1126" t="str">
        <f t="shared" si="293"/>
        <v>n/a</v>
      </c>
      <c r="AL400" s="1126" t="str">
        <f t="shared" si="294"/>
        <v>n/a</v>
      </c>
      <c r="AM400" s="1126" t="str">
        <f t="shared" si="295"/>
        <v>n/a</v>
      </c>
      <c r="AN400" s="1126" t="str">
        <f t="shared" si="296"/>
        <v>n/a</v>
      </c>
      <c r="AO400" s="1126" t="str">
        <f t="shared" si="297"/>
        <v>n/a</v>
      </c>
      <c r="AP400" s="1126" t="str">
        <f t="shared" si="298"/>
        <v>n/a</v>
      </c>
      <c r="AQ400" s="1126" t="str">
        <f t="shared" si="299"/>
        <v>n/a</v>
      </c>
      <c r="AR400" s="1126" t="str">
        <f t="shared" si="300"/>
        <v>n/a</v>
      </c>
      <c r="AS400" s="1126" t="str">
        <f t="shared" si="301"/>
        <v>n/a</v>
      </c>
      <c r="AT400" s="1126" t="str">
        <f t="shared" si="302"/>
        <v>n/a</v>
      </c>
      <c r="AU400" s="1127">
        <f t="shared" si="282"/>
        <v>46.235929557007985</v>
      </c>
      <c r="AV400" s="1128">
        <f t="shared" si="283"/>
        <v>37.72675702803749</v>
      </c>
    </row>
    <row r="401" spans="1:48" ht="11.25" customHeight="1" x14ac:dyDescent="0.2">
      <c r="A401" s="477" t="s">
        <v>1331</v>
      </c>
      <c r="B401" s="869" t="s">
        <v>1332</v>
      </c>
      <c r="C401" s="627">
        <v>1.1000000000000001</v>
      </c>
      <c r="D401" s="493">
        <v>0.96</v>
      </c>
      <c r="E401" s="515">
        <v>0.8</v>
      </c>
      <c r="F401" s="484">
        <v>0.68</v>
      </c>
      <c r="G401" s="484">
        <v>0.57999999999999996</v>
      </c>
      <c r="H401" s="485">
        <v>0.52</v>
      </c>
      <c r="I401" s="484">
        <v>0.13</v>
      </c>
      <c r="J401" s="1032"/>
      <c r="K401" s="485">
        <v>0</v>
      </c>
      <c r="L401" s="486">
        <v>0</v>
      </c>
      <c r="M401" s="1032"/>
      <c r="N401" s="529">
        <v>0</v>
      </c>
      <c r="O401" s="529">
        <v>0</v>
      </c>
      <c r="P401" s="488">
        <v>0</v>
      </c>
      <c r="Q401" s="488">
        <v>0</v>
      </c>
      <c r="R401" s="488">
        <v>0</v>
      </c>
      <c r="S401" s="488">
        <v>0</v>
      </c>
      <c r="T401" s="488">
        <v>0</v>
      </c>
      <c r="U401" s="488">
        <v>0</v>
      </c>
      <c r="V401" s="488">
        <v>0</v>
      </c>
      <c r="W401" s="488">
        <v>0</v>
      </c>
      <c r="X401" s="488">
        <v>0</v>
      </c>
      <c r="Y401" s="488">
        <v>0</v>
      </c>
      <c r="Z401" s="630">
        <f t="shared" si="281"/>
        <v>4.7700000000000005</v>
      </c>
      <c r="AA401" s="1125">
        <f t="shared" si="303"/>
        <v>14.583333333333348</v>
      </c>
      <c r="AB401" s="1125">
        <f t="shared" si="284"/>
        <v>19.999999999999996</v>
      </c>
      <c r="AC401" s="1126">
        <f t="shared" si="285"/>
        <v>17.647058823529417</v>
      </c>
      <c r="AD401" s="1126">
        <f t="shared" si="286"/>
        <v>17.24137931034484</v>
      </c>
      <c r="AE401" s="1126">
        <f t="shared" si="287"/>
        <v>11.538461538461519</v>
      </c>
      <c r="AF401" s="1126">
        <f t="shared" si="288"/>
        <v>300</v>
      </c>
      <c r="AG401" s="1126" t="str">
        <f t="shared" si="289"/>
        <v>n/a</v>
      </c>
      <c r="AH401" s="1126" t="str">
        <f t="shared" si="290"/>
        <v>n/a</v>
      </c>
      <c r="AI401" s="1126" t="str">
        <f t="shared" si="291"/>
        <v>n/a</v>
      </c>
      <c r="AJ401" s="1126" t="str">
        <f t="shared" si="292"/>
        <v>n/a</v>
      </c>
      <c r="AK401" s="1126" t="str">
        <f t="shared" si="293"/>
        <v>n/a</v>
      </c>
      <c r="AL401" s="1126" t="str">
        <f t="shared" si="294"/>
        <v>n/a</v>
      </c>
      <c r="AM401" s="1126" t="str">
        <f t="shared" si="295"/>
        <v>n/a</v>
      </c>
      <c r="AN401" s="1126" t="str">
        <f t="shared" si="296"/>
        <v>n/a</v>
      </c>
      <c r="AO401" s="1126" t="str">
        <f t="shared" si="297"/>
        <v>n/a</v>
      </c>
      <c r="AP401" s="1126" t="str">
        <f t="shared" si="298"/>
        <v>n/a</v>
      </c>
      <c r="AQ401" s="1126" t="str">
        <f t="shared" si="299"/>
        <v>n/a</v>
      </c>
      <c r="AR401" s="1126" t="str">
        <f t="shared" si="300"/>
        <v>n/a</v>
      </c>
      <c r="AS401" s="1126" t="str">
        <f t="shared" si="301"/>
        <v>n/a</v>
      </c>
      <c r="AT401" s="1126" t="str">
        <f t="shared" si="302"/>
        <v>n/a</v>
      </c>
      <c r="AU401" s="1127">
        <f t="shared" si="282"/>
        <v>63.501705500944858</v>
      </c>
      <c r="AV401" s="1128">
        <f t="shared" si="283"/>
        <v>115.89624147681199</v>
      </c>
    </row>
    <row r="402" spans="1:48" ht="11.25" customHeight="1" x14ac:dyDescent="0.2">
      <c r="A402" s="886" t="s">
        <v>1317</v>
      </c>
      <c r="B402" s="884" t="s">
        <v>1318</v>
      </c>
      <c r="C402" s="627">
        <v>2.56</v>
      </c>
      <c r="D402" s="493">
        <v>2.4</v>
      </c>
      <c r="E402" s="632">
        <v>2.2400000000000002</v>
      </c>
      <c r="F402" s="627">
        <v>2.08</v>
      </c>
      <c r="G402" s="627">
        <v>1.92</v>
      </c>
      <c r="H402" s="627">
        <v>1.76</v>
      </c>
      <c r="I402" s="627">
        <v>1.57</v>
      </c>
      <c r="J402" s="956"/>
      <c r="K402" s="627">
        <v>1.37</v>
      </c>
      <c r="L402" s="631">
        <v>1.2</v>
      </c>
      <c r="M402" s="956"/>
      <c r="N402" s="527">
        <v>1.2</v>
      </c>
      <c r="O402" s="628">
        <v>1.2</v>
      </c>
      <c r="P402" s="629">
        <v>1.2</v>
      </c>
      <c r="Q402" s="629">
        <v>1.2</v>
      </c>
      <c r="R402" s="629">
        <v>1.2</v>
      </c>
      <c r="S402" s="629">
        <v>1.2</v>
      </c>
      <c r="T402" s="629">
        <v>1.2</v>
      </c>
      <c r="U402" s="629">
        <v>1.6950000000000001</v>
      </c>
      <c r="V402" s="629">
        <v>1.86</v>
      </c>
      <c r="W402" s="629">
        <v>1.86</v>
      </c>
      <c r="X402" s="629">
        <v>1.86</v>
      </c>
      <c r="Y402" s="629">
        <v>1.86</v>
      </c>
      <c r="Z402" s="630">
        <f t="shared" si="281"/>
        <v>34.634999999999998</v>
      </c>
      <c r="AA402" s="1125">
        <f t="shared" si="303"/>
        <v>6.6666666666666652</v>
      </c>
      <c r="AB402" s="1125">
        <f t="shared" si="284"/>
        <v>7.1428571428571397</v>
      </c>
      <c r="AC402" s="1126">
        <f t="shared" si="285"/>
        <v>7.6923076923077094</v>
      </c>
      <c r="AD402" s="1126">
        <f t="shared" si="286"/>
        <v>8.3333333333333481</v>
      </c>
      <c r="AE402" s="1126">
        <f t="shared" si="287"/>
        <v>9.0909090909090828</v>
      </c>
      <c r="AF402" s="1126">
        <f t="shared" si="288"/>
        <v>12.101910828025474</v>
      </c>
      <c r="AG402" s="1126">
        <f t="shared" si="289"/>
        <v>14.598540145985407</v>
      </c>
      <c r="AH402" s="1126">
        <f t="shared" si="290"/>
        <v>14.166666666666682</v>
      </c>
      <c r="AI402" s="1126">
        <f t="shared" si="291"/>
        <v>0</v>
      </c>
      <c r="AJ402" s="1126">
        <f t="shared" si="292"/>
        <v>0</v>
      </c>
      <c r="AK402" s="1126">
        <f t="shared" si="293"/>
        <v>0</v>
      </c>
      <c r="AL402" s="1126">
        <f t="shared" si="294"/>
        <v>0</v>
      </c>
      <c r="AM402" s="1126">
        <f t="shared" si="295"/>
        <v>0</v>
      </c>
      <c r="AN402" s="1126">
        <f t="shared" si="296"/>
        <v>0</v>
      </c>
      <c r="AO402" s="1126">
        <f t="shared" si="297"/>
        <v>0</v>
      </c>
      <c r="AP402" s="1126">
        <f t="shared" si="298"/>
        <v>-29.20353982300885</v>
      </c>
      <c r="AQ402" s="1126">
        <f t="shared" si="299"/>
        <v>-8.8709677419354875</v>
      </c>
      <c r="AR402" s="1126">
        <f t="shared" si="300"/>
        <v>0</v>
      </c>
      <c r="AS402" s="1126">
        <f t="shared" si="301"/>
        <v>0</v>
      </c>
      <c r="AT402" s="1126">
        <f t="shared" si="302"/>
        <v>0</v>
      </c>
      <c r="AU402" s="1127">
        <f t="shared" si="282"/>
        <v>2.085934200090358</v>
      </c>
      <c r="AV402" s="1128">
        <f t="shared" si="283"/>
        <v>9.4910261339821993</v>
      </c>
    </row>
    <row r="403" spans="1:48" ht="11.25" customHeight="1" x14ac:dyDescent="0.2">
      <c r="A403" s="494" t="s">
        <v>1319</v>
      </c>
      <c r="B403" s="884" t="s">
        <v>1320</v>
      </c>
      <c r="C403" s="627">
        <v>1.93</v>
      </c>
      <c r="D403" s="493">
        <v>1.66</v>
      </c>
      <c r="E403" s="632">
        <v>1.45</v>
      </c>
      <c r="F403" s="627">
        <v>1.34</v>
      </c>
      <c r="G403" s="627">
        <v>1.24</v>
      </c>
      <c r="H403" s="627">
        <v>1.07</v>
      </c>
      <c r="I403" s="627">
        <v>0.89</v>
      </c>
      <c r="J403" s="956"/>
      <c r="K403" s="627">
        <v>0.77</v>
      </c>
      <c r="L403" s="492">
        <v>0.66</v>
      </c>
      <c r="M403" s="956"/>
      <c r="N403" s="505">
        <v>0.56999999999999995</v>
      </c>
      <c r="O403" s="628">
        <v>0.48</v>
      </c>
      <c r="P403" s="629">
        <v>0.48</v>
      </c>
      <c r="Q403" s="633">
        <v>0.46</v>
      </c>
      <c r="R403" s="633">
        <v>0.38</v>
      </c>
      <c r="S403" s="629">
        <v>0.32</v>
      </c>
      <c r="T403" s="633">
        <v>0.28222000000000003</v>
      </c>
      <c r="U403" s="629">
        <v>0.24887999999999999</v>
      </c>
      <c r="V403" s="629">
        <v>0.24887999999999999</v>
      </c>
      <c r="W403" s="629">
        <v>0.24887999999999999</v>
      </c>
      <c r="X403" s="629">
        <v>0.24887999999999999</v>
      </c>
      <c r="Y403" s="633">
        <v>0.24887999999999999</v>
      </c>
      <c r="Z403" s="630">
        <f t="shared" si="281"/>
        <v>15.226620000000002</v>
      </c>
      <c r="AA403" s="1125">
        <f t="shared" si="303"/>
        <v>16.265060240963859</v>
      </c>
      <c r="AB403" s="1125">
        <f t="shared" si="284"/>
        <v>14.482758620689662</v>
      </c>
      <c r="AC403" s="1126">
        <f t="shared" si="285"/>
        <v>8.2089552238805865</v>
      </c>
      <c r="AD403" s="1126">
        <f t="shared" si="286"/>
        <v>8.064516129032274</v>
      </c>
      <c r="AE403" s="1126">
        <f t="shared" si="287"/>
        <v>15.887850467289709</v>
      </c>
      <c r="AF403" s="1126">
        <f t="shared" si="288"/>
        <v>20.2247191011236</v>
      </c>
      <c r="AG403" s="1126">
        <f t="shared" si="289"/>
        <v>15.58441558441559</v>
      </c>
      <c r="AH403" s="1126">
        <f t="shared" si="290"/>
        <v>16.666666666666675</v>
      </c>
      <c r="AI403" s="1126">
        <f t="shared" si="291"/>
        <v>15.789473684210531</v>
      </c>
      <c r="AJ403" s="1126">
        <f t="shared" si="292"/>
        <v>18.75</v>
      </c>
      <c r="AK403" s="1126">
        <f t="shared" si="293"/>
        <v>0</v>
      </c>
      <c r="AL403" s="1126">
        <f t="shared" si="294"/>
        <v>4.3478260869565188</v>
      </c>
      <c r="AM403" s="1126">
        <f t="shared" si="295"/>
        <v>21.052631578947366</v>
      </c>
      <c r="AN403" s="1126">
        <f t="shared" si="296"/>
        <v>18.75</v>
      </c>
      <c r="AO403" s="1126">
        <f t="shared" si="297"/>
        <v>13.38671958046913</v>
      </c>
      <c r="AP403" s="1126">
        <f t="shared" si="298"/>
        <v>13.396014143362267</v>
      </c>
      <c r="AQ403" s="1126">
        <f t="shared" si="299"/>
        <v>0</v>
      </c>
      <c r="AR403" s="1126">
        <f t="shared" si="300"/>
        <v>0</v>
      </c>
      <c r="AS403" s="1126">
        <f t="shared" si="301"/>
        <v>0</v>
      </c>
      <c r="AT403" s="1126">
        <f t="shared" si="302"/>
        <v>0</v>
      </c>
      <c r="AU403" s="1127">
        <f t="shared" si="282"/>
        <v>11.042880355400388</v>
      </c>
      <c r="AV403" s="1128">
        <f t="shared" si="283"/>
        <v>7.6884855217105983</v>
      </c>
    </row>
    <row r="404" spans="1:48" ht="11.25" customHeight="1" x14ac:dyDescent="0.2">
      <c r="A404" s="477" t="s">
        <v>632</v>
      </c>
      <c r="B404" s="869" t="s">
        <v>633</v>
      </c>
      <c r="C404" s="627">
        <v>2.96</v>
      </c>
      <c r="D404" s="493">
        <v>2.8</v>
      </c>
      <c r="E404" s="487">
        <v>2.61</v>
      </c>
      <c r="F404" s="627">
        <v>2.3199999999999998</v>
      </c>
      <c r="G404" s="627">
        <v>1.97</v>
      </c>
      <c r="H404" s="627">
        <v>1.64</v>
      </c>
      <c r="I404" s="627">
        <v>1.41</v>
      </c>
      <c r="J404" s="956" t="s">
        <v>90</v>
      </c>
      <c r="K404" s="627">
        <v>1.27</v>
      </c>
      <c r="L404" s="492">
        <v>1.1200000000000001</v>
      </c>
      <c r="M404" s="956"/>
      <c r="N404" s="505">
        <v>1.02</v>
      </c>
      <c r="O404" s="628">
        <v>1</v>
      </c>
      <c r="P404" s="633">
        <v>0.94</v>
      </c>
      <c r="Q404" s="633">
        <v>0.86</v>
      </c>
      <c r="R404" s="633">
        <v>0.74</v>
      </c>
      <c r="S404" s="633">
        <v>0.72</v>
      </c>
      <c r="T404" s="633">
        <v>0.67</v>
      </c>
      <c r="U404" s="633">
        <v>0.62</v>
      </c>
      <c r="V404" s="629">
        <v>0.6</v>
      </c>
      <c r="W404" s="629">
        <v>0.6</v>
      </c>
      <c r="X404" s="629">
        <v>1.52</v>
      </c>
      <c r="Y404" s="633">
        <v>1.52</v>
      </c>
      <c r="Z404" s="630">
        <f t="shared" si="281"/>
        <v>28.910000000000004</v>
      </c>
      <c r="AA404" s="1125">
        <f t="shared" si="303"/>
        <v>5.7142857142857162</v>
      </c>
      <c r="AB404" s="1125">
        <f t="shared" si="284"/>
        <v>7.2796934865900331</v>
      </c>
      <c r="AC404" s="1126">
        <f t="shared" si="285"/>
        <v>12.5</v>
      </c>
      <c r="AD404" s="1126">
        <f t="shared" si="286"/>
        <v>17.766497461928932</v>
      </c>
      <c r="AE404" s="1126">
        <f t="shared" si="287"/>
        <v>20.121951219512191</v>
      </c>
      <c r="AF404" s="1126">
        <f t="shared" si="288"/>
        <v>16.312056737588641</v>
      </c>
      <c r="AG404" s="1126">
        <f t="shared" si="289"/>
        <v>11.023622047244096</v>
      </c>
      <c r="AH404" s="1126">
        <f t="shared" si="290"/>
        <v>13.392857142857139</v>
      </c>
      <c r="AI404" s="1126">
        <f t="shared" si="291"/>
        <v>9.8039215686274606</v>
      </c>
      <c r="AJ404" s="1126">
        <f t="shared" si="292"/>
        <v>2.0000000000000018</v>
      </c>
      <c r="AK404" s="1126">
        <f t="shared" si="293"/>
        <v>6.3829787234042534</v>
      </c>
      <c r="AL404" s="1126">
        <f t="shared" si="294"/>
        <v>9.302325581395344</v>
      </c>
      <c r="AM404" s="1126">
        <f t="shared" si="295"/>
        <v>16.216216216216207</v>
      </c>
      <c r="AN404" s="1126">
        <f t="shared" si="296"/>
        <v>2.7777777777777901</v>
      </c>
      <c r="AO404" s="1126">
        <f t="shared" si="297"/>
        <v>7.4626865671641784</v>
      </c>
      <c r="AP404" s="1126">
        <f t="shared" si="298"/>
        <v>8.064516129032274</v>
      </c>
      <c r="AQ404" s="1126">
        <f t="shared" si="299"/>
        <v>3.3333333333333437</v>
      </c>
      <c r="AR404" s="1126">
        <f t="shared" si="300"/>
        <v>0</v>
      </c>
      <c r="AS404" s="1126">
        <f t="shared" si="301"/>
        <v>-60.526315789473685</v>
      </c>
      <c r="AT404" s="1126">
        <f t="shared" si="302"/>
        <v>0</v>
      </c>
      <c r="AU404" s="1127">
        <f t="shared" si="282"/>
        <v>5.4464201958741958</v>
      </c>
      <c r="AV404" s="1128">
        <f t="shared" si="283"/>
        <v>16.590245949708006</v>
      </c>
    </row>
    <row r="405" spans="1:48" ht="11.25" customHeight="1" x14ac:dyDescent="0.2">
      <c r="A405" s="1170" t="s">
        <v>3845</v>
      </c>
      <c r="B405" s="872" t="s">
        <v>3846</v>
      </c>
      <c r="C405" s="1031">
        <v>0.35</v>
      </c>
      <c r="D405" s="493">
        <v>0.25</v>
      </c>
      <c r="E405" s="871">
        <v>0.16</v>
      </c>
      <c r="F405" s="23">
        <v>0.15</v>
      </c>
      <c r="G405" s="23">
        <v>0.08</v>
      </c>
      <c r="H405" s="23">
        <v>7.0000000000000007E-2</v>
      </c>
      <c r="I405" s="23">
        <v>3.5000000000000003E-2</v>
      </c>
      <c r="J405" s="23"/>
      <c r="K405" s="23">
        <v>9.5000000000000001E-2</v>
      </c>
      <c r="L405" s="501">
        <v>0.05</v>
      </c>
      <c r="M405" s="502"/>
      <c r="N405" s="512">
        <v>0.05</v>
      </c>
      <c r="O405" s="512">
        <v>0.05</v>
      </c>
      <c r="P405" s="986">
        <v>0.05</v>
      </c>
      <c r="Q405" s="986">
        <v>0.05</v>
      </c>
      <c r="R405" s="986">
        <v>0.05</v>
      </c>
      <c r="S405" s="986">
        <v>0.05</v>
      </c>
      <c r="T405" s="986">
        <v>7.5999999999999998E-2</v>
      </c>
      <c r="U405" s="986">
        <v>0.04</v>
      </c>
      <c r="V405" s="986">
        <v>0.04</v>
      </c>
      <c r="W405" s="986">
        <v>0.04</v>
      </c>
      <c r="X405" s="986">
        <v>0.04</v>
      </c>
      <c r="Y405" s="986">
        <v>0.04</v>
      </c>
      <c r="Z405" s="630">
        <f t="shared" si="281"/>
        <v>1.8160000000000005</v>
      </c>
      <c r="AA405" s="1125">
        <f t="shared" si="303"/>
        <v>39.999999999999993</v>
      </c>
      <c r="AB405" s="1125">
        <f t="shared" si="284"/>
        <v>56.25</v>
      </c>
      <c r="AC405" s="1126">
        <f t="shared" si="285"/>
        <v>6.6666666666666652</v>
      </c>
      <c r="AD405" s="1126">
        <f t="shared" si="286"/>
        <v>87.5</v>
      </c>
      <c r="AE405" s="1126">
        <f t="shared" si="287"/>
        <v>14.285714285714279</v>
      </c>
      <c r="AF405" s="1126">
        <f t="shared" si="288"/>
        <v>100</v>
      </c>
      <c r="AG405" s="1126">
        <f t="shared" si="289"/>
        <v>-63.157894736842103</v>
      </c>
      <c r="AH405" s="1126">
        <f t="shared" si="290"/>
        <v>89.999999999999986</v>
      </c>
      <c r="AI405" s="1126">
        <f t="shared" si="291"/>
        <v>0</v>
      </c>
      <c r="AJ405" s="1126">
        <f t="shared" si="292"/>
        <v>0</v>
      </c>
      <c r="AK405" s="1126">
        <f t="shared" si="293"/>
        <v>0</v>
      </c>
      <c r="AL405" s="1126">
        <f t="shared" si="294"/>
        <v>0</v>
      </c>
      <c r="AM405" s="1126">
        <f t="shared" si="295"/>
        <v>0</v>
      </c>
      <c r="AN405" s="1126">
        <f t="shared" si="296"/>
        <v>0</v>
      </c>
      <c r="AO405" s="1126">
        <f t="shared" si="297"/>
        <v>-34.210526315789465</v>
      </c>
      <c r="AP405" s="1126">
        <f t="shared" si="298"/>
        <v>89.999999999999986</v>
      </c>
      <c r="AQ405" s="1126">
        <f t="shared" si="299"/>
        <v>0</v>
      </c>
      <c r="AR405" s="1126">
        <f t="shared" si="300"/>
        <v>0</v>
      </c>
      <c r="AS405" s="1126">
        <f t="shared" si="301"/>
        <v>0</v>
      </c>
      <c r="AT405" s="1126">
        <f t="shared" si="302"/>
        <v>0</v>
      </c>
      <c r="AU405" s="1127">
        <f t="shared" si="282"/>
        <v>19.366697994987469</v>
      </c>
      <c r="AV405" s="1128">
        <f t="shared" si="283"/>
        <v>43.845865514087691</v>
      </c>
    </row>
    <row r="406" spans="1:48" ht="11.25" customHeight="1" x14ac:dyDescent="0.2">
      <c r="A406" s="886" t="s">
        <v>1321</v>
      </c>
      <c r="B406" s="884" t="s">
        <v>1322</v>
      </c>
      <c r="C406" s="627">
        <v>1.7</v>
      </c>
      <c r="D406" s="493">
        <v>1.46</v>
      </c>
      <c r="E406" s="632">
        <v>1.25</v>
      </c>
      <c r="F406" s="627">
        <v>1.1299999999999999</v>
      </c>
      <c r="G406" s="627">
        <v>1.02</v>
      </c>
      <c r="H406" s="627">
        <v>0.94</v>
      </c>
      <c r="I406" s="627">
        <v>0.87</v>
      </c>
      <c r="J406" s="956"/>
      <c r="K406" s="627">
        <v>0.82</v>
      </c>
      <c r="L406" s="492">
        <v>0.75</v>
      </c>
      <c r="M406" s="956"/>
      <c r="N406" s="628">
        <v>0.72</v>
      </c>
      <c r="O406" s="505">
        <v>0.72</v>
      </c>
      <c r="P406" s="633">
        <v>0.71</v>
      </c>
      <c r="Q406" s="633">
        <v>0.67</v>
      </c>
      <c r="R406" s="633">
        <v>0.63</v>
      </c>
      <c r="S406" s="633">
        <v>0.59</v>
      </c>
      <c r="T406" s="633">
        <v>0.55000000000000004</v>
      </c>
      <c r="U406" s="633">
        <v>0.51</v>
      </c>
      <c r="V406" s="633">
        <v>0.47</v>
      </c>
      <c r="W406" s="633">
        <v>0.43</v>
      </c>
      <c r="X406" s="629">
        <v>0.4</v>
      </c>
      <c r="Y406" s="629">
        <v>0.4</v>
      </c>
      <c r="Z406" s="630">
        <f t="shared" si="281"/>
        <v>16.739999999999998</v>
      </c>
      <c r="AA406" s="1125">
        <f t="shared" si="303"/>
        <v>16.43835616438356</v>
      </c>
      <c r="AB406" s="1125">
        <f t="shared" si="284"/>
        <v>16.799999999999994</v>
      </c>
      <c r="AC406" s="1126">
        <f t="shared" si="285"/>
        <v>10.619469026548689</v>
      </c>
      <c r="AD406" s="1126">
        <f t="shared" si="286"/>
        <v>10.784313725490179</v>
      </c>
      <c r="AE406" s="1126">
        <f t="shared" si="287"/>
        <v>8.5106382978723527</v>
      </c>
      <c r="AF406" s="1126">
        <f t="shared" si="288"/>
        <v>8.045977011494255</v>
      </c>
      <c r="AG406" s="1126">
        <f t="shared" si="289"/>
        <v>6.0975609756097615</v>
      </c>
      <c r="AH406" s="1126">
        <f t="shared" si="290"/>
        <v>9.3333333333333268</v>
      </c>
      <c r="AI406" s="1126">
        <f t="shared" si="291"/>
        <v>4.1666666666666741</v>
      </c>
      <c r="AJ406" s="1126">
        <f t="shared" si="292"/>
        <v>0</v>
      </c>
      <c r="AK406" s="1126">
        <f t="shared" si="293"/>
        <v>1.4084507042253502</v>
      </c>
      <c r="AL406" s="1126">
        <f t="shared" si="294"/>
        <v>5.9701492537313383</v>
      </c>
      <c r="AM406" s="1126">
        <f t="shared" si="295"/>
        <v>6.3492063492063489</v>
      </c>
      <c r="AN406" s="1126">
        <f t="shared" si="296"/>
        <v>6.7796610169491567</v>
      </c>
      <c r="AO406" s="1126">
        <f t="shared" si="297"/>
        <v>7.2727272727272529</v>
      </c>
      <c r="AP406" s="1126">
        <f t="shared" si="298"/>
        <v>7.8431372549019773</v>
      </c>
      <c r="AQ406" s="1126">
        <f t="shared" si="299"/>
        <v>8.5106382978723527</v>
      </c>
      <c r="AR406" s="1126">
        <f t="shared" si="300"/>
        <v>9.302325581395344</v>
      </c>
      <c r="AS406" s="1126">
        <f t="shared" si="301"/>
        <v>7.4999999999999956</v>
      </c>
      <c r="AT406" s="1126">
        <f t="shared" si="302"/>
        <v>0</v>
      </c>
      <c r="AU406" s="1127">
        <f t="shared" si="282"/>
        <v>7.5866305466203956</v>
      </c>
      <c r="AV406" s="1128">
        <f t="shared" si="283"/>
        <v>4.3693926435368375</v>
      </c>
    </row>
    <row r="407" spans="1:48" ht="11.25" customHeight="1" x14ac:dyDescent="0.2">
      <c r="A407" s="886" t="s">
        <v>1325</v>
      </c>
      <c r="B407" s="884" t="s">
        <v>1326</v>
      </c>
      <c r="C407" s="627">
        <v>2.5049999999999999</v>
      </c>
      <c r="D407" s="493">
        <v>2.4249999999999998</v>
      </c>
      <c r="E407" s="493">
        <v>2.1</v>
      </c>
      <c r="F407" s="627">
        <v>1.85</v>
      </c>
      <c r="G407" s="627">
        <v>1.71</v>
      </c>
      <c r="H407" s="627">
        <v>1.68</v>
      </c>
      <c r="I407" s="627">
        <v>1.4</v>
      </c>
      <c r="J407" s="956"/>
      <c r="K407" s="627">
        <v>0.86</v>
      </c>
      <c r="L407" s="492">
        <v>0.6</v>
      </c>
      <c r="M407" s="956"/>
      <c r="N407" s="628">
        <v>0.56000000000000005</v>
      </c>
      <c r="O407" s="505">
        <v>0.56000000000000005</v>
      </c>
      <c r="P407" s="633">
        <v>0.51</v>
      </c>
      <c r="Q407" s="633">
        <v>0.38</v>
      </c>
      <c r="R407" s="633">
        <v>0.31</v>
      </c>
      <c r="S407" s="633">
        <v>0.28000000000000003</v>
      </c>
      <c r="T407" s="633">
        <v>0.24</v>
      </c>
      <c r="U407" s="629">
        <v>0.2</v>
      </c>
      <c r="V407" s="629">
        <v>0.2</v>
      </c>
      <c r="W407" s="629">
        <v>0.2</v>
      </c>
      <c r="X407" s="633">
        <v>0.2</v>
      </c>
      <c r="Y407" s="633">
        <v>0.17</v>
      </c>
      <c r="Z407" s="630">
        <f t="shared" si="281"/>
        <v>18.939999999999998</v>
      </c>
      <c r="AA407" s="1125">
        <f t="shared" si="303"/>
        <v>3.2989690721649589</v>
      </c>
      <c r="AB407" s="1125">
        <f t="shared" si="284"/>
        <v>15.476190476190466</v>
      </c>
      <c r="AC407" s="1126">
        <f t="shared" si="285"/>
        <v>13.513513513513509</v>
      </c>
      <c r="AD407" s="1126">
        <f t="shared" si="286"/>
        <v>8.1871345029239873</v>
      </c>
      <c r="AE407" s="1126">
        <f t="shared" si="287"/>
        <v>1.7857142857142794</v>
      </c>
      <c r="AF407" s="1126">
        <f t="shared" si="288"/>
        <v>19.999999999999996</v>
      </c>
      <c r="AG407" s="1126">
        <f t="shared" si="289"/>
        <v>62.790697674418603</v>
      </c>
      <c r="AH407" s="1126">
        <f t="shared" si="290"/>
        <v>43.333333333333336</v>
      </c>
      <c r="AI407" s="1126">
        <f t="shared" si="291"/>
        <v>7.1428571428571397</v>
      </c>
      <c r="AJ407" s="1126">
        <f t="shared" si="292"/>
        <v>0</v>
      </c>
      <c r="AK407" s="1126">
        <f t="shared" si="293"/>
        <v>9.8039215686274606</v>
      </c>
      <c r="AL407" s="1126">
        <f t="shared" si="294"/>
        <v>34.210526315789465</v>
      </c>
      <c r="AM407" s="1126">
        <f t="shared" si="295"/>
        <v>22.580645161290324</v>
      </c>
      <c r="AN407" s="1126">
        <f t="shared" si="296"/>
        <v>10.714285714285698</v>
      </c>
      <c r="AO407" s="1126">
        <f t="shared" si="297"/>
        <v>16.666666666666675</v>
      </c>
      <c r="AP407" s="1126">
        <f t="shared" si="298"/>
        <v>19.999999999999996</v>
      </c>
      <c r="AQ407" s="1126">
        <f t="shared" si="299"/>
        <v>0</v>
      </c>
      <c r="AR407" s="1126">
        <f t="shared" si="300"/>
        <v>0</v>
      </c>
      <c r="AS407" s="1126">
        <f t="shared" si="301"/>
        <v>0</v>
      </c>
      <c r="AT407" s="1126">
        <f t="shared" si="302"/>
        <v>17.647058823529417</v>
      </c>
      <c r="AU407" s="1127">
        <f t="shared" si="282"/>
        <v>15.357575712565264</v>
      </c>
      <c r="AV407" s="1128">
        <f t="shared" si="283"/>
        <v>16.121170837205216</v>
      </c>
    </row>
    <row r="408" spans="1:48" ht="11.25" customHeight="1" x14ac:dyDescent="0.2">
      <c r="A408" s="481" t="s">
        <v>2398</v>
      </c>
      <c r="B408" s="884" t="s">
        <v>2399</v>
      </c>
      <c r="C408" s="627">
        <v>1.26</v>
      </c>
      <c r="D408" s="493">
        <v>1.2</v>
      </c>
      <c r="E408" s="493">
        <v>1.0774999999999999</v>
      </c>
      <c r="F408" s="627">
        <v>1.04</v>
      </c>
      <c r="G408" s="627">
        <v>0.96</v>
      </c>
      <c r="H408" s="533">
        <v>0.9</v>
      </c>
      <c r="I408" s="627">
        <v>0.9</v>
      </c>
      <c r="J408" s="627"/>
      <c r="K408" s="627">
        <v>0.87</v>
      </c>
      <c r="L408" s="492">
        <v>0.78249999999999997</v>
      </c>
      <c r="M408" s="627"/>
      <c r="N408" s="505">
        <v>0.63</v>
      </c>
      <c r="O408" s="505">
        <v>0.56000000000000005</v>
      </c>
      <c r="P408" s="633">
        <v>0.54749999999999999</v>
      </c>
      <c r="Q408" s="633">
        <v>0.45</v>
      </c>
      <c r="R408" s="633">
        <v>0.4</v>
      </c>
      <c r="S408" s="633">
        <v>0.32</v>
      </c>
      <c r="T408" s="633">
        <v>0.16</v>
      </c>
      <c r="U408" s="629">
        <v>0.08</v>
      </c>
      <c r="V408" s="629">
        <v>0.08</v>
      </c>
      <c r="W408" s="633">
        <v>0.08</v>
      </c>
      <c r="X408" s="633">
        <v>7.0000000000000007E-2</v>
      </c>
      <c r="Y408" s="629">
        <v>0.06</v>
      </c>
      <c r="Z408" s="630">
        <f t="shared" si="281"/>
        <v>12.427500000000002</v>
      </c>
      <c r="AA408" s="1125">
        <f t="shared" si="303"/>
        <v>5.0000000000000044</v>
      </c>
      <c r="AB408" s="1125">
        <f t="shared" si="284"/>
        <v>11.368909512761016</v>
      </c>
      <c r="AC408" s="1126">
        <f t="shared" si="285"/>
        <v>3.6057692307692069</v>
      </c>
      <c r="AD408" s="1126">
        <f t="shared" si="286"/>
        <v>8.3333333333333481</v>
      </c>
      <c r="AE408" s="1126">
        <f t="shared" si="287"/>
        <v>6.6666666666666652</v>
      </c>
      <c r="AF408" s="1126">
        <f t="shared" si="288"/>
        <v>0</v>
      </c>
      <c r="AG408" s="1126">
        <f t="shared" si="289"/>
        <v>3.4482758620689724</v>
      </c>
      <c r="AH408" s="1126">
        <f t="shared" si="290"/>
        <v>11.182108626198083</v>
      </c>
      <c r="AI408" s="1126">
        <f t="shared" si="291"/>
        <v>24.206349206349209</v>
      </c>
      <c r="AJ408" s="1126">
        <f t="shared" si="292"/>
        <v>12.5</v>
      </c>
      <c r="AK408" s="1126">
        <f t="shared" si="293"/>
        <v>2.2831050228310668</v>
      </c>
      <c r="AL408" s="1126">
        <f t="shared" si="294"/>
        <v>21.666666666666657</v>
      </c>
      <c r="AM408" s="1126">
        <f t="shared" si="295"/>
        <v>12.5</v>
      </c>
      <c r="AN408" s="1126">
        <f t="shared" si="296"/>
        <v>25</v>
      </c>
      <c r="AO408" s="1126">
        <f t="shared" si="297"/>
        <v>100</v>
      </c>
      <c r="AP408" s="1126">
        <f t="shared" si="298"/>
        <v>100</v>
      </c>
      <c r="AQ408" s="1126">
        <f t="shared" si="299"/>
        <v>0</v>
      </c>
      <c r="AR408" s="1126">
        <f t="shared" si="300"/>
        <v>0</v>
      </c>
      <c r="AS408" s="1126">
        <f t="shared" si="301"/>
        <v>14.285714285714279</v>
      </c>
      <c r="AT408" s="1126">
        <f t="shared" si="302"/>
        <v>16.666666666666675</v>
      </c>
      <c r="AU408" s="1127">
        <f t="shared" si="282"/>
        <v>18.93567825400126</v>
      </c>
      <c r="AV408" s="1128">
        <f t="shared" si="283"/>
        <v>28.7702681604245</v>
      </c>
    </row>
    <row r="409" spans="1:48" ht="11.25" customHeight="1" x14ac:dyDescent="0.2">
      <c r="A409" s="498" t="s">
        <v>1341</v>
      </c>
      <c r="B409" s="869" t="s">
        <v>1342</v>
      </c>
      <c r="C409" s="627">
        <v>1.94</v>
      </c>
      <c r="D409" s="493">
        <v>1.64</v>
      </c>
      <c r="E409" s="515">
        <v>1.4100000000000001</v>
      </c>
      <c r="F409" s="484">
        <v>1.24</v>
      </c>
      <c r="G409" s="484">
        <v>1.05</v>
      </c>
      <c r="H409" s="484">
        <v>0.82</v>
      </c>
      <c r="I409" s="484">
        <v>0.7</v>
      </c>
      <c r="J409" s="1032"/>
      <c r="K409" s="484">
        <v>0.62</v>
      </c>
      <c r="L409" s="482">
        <v>0.15</v>
      </c>
      <c r="M409" s="1032"/>
      <c r="N409" s="529">
        <v>0</v>
      </c>
      <c r="O409" s="529">
        <v>0</v>
      </c>
      <c r="P409" s="488">
        <v>0</v>
      </c>
      <c r="Q409" s="488">
        <v>0</v>
      </c>
      <c r="R409" s="488">
        <v>0</v>
      </c>
      <c r="S409" s="488">
        <v>0</v>
      </c>
      <c r="T409" s="488">
        <v>0</v>
      </c>
      <c r="U409" s="488">
        <v>0</v>
      </c>
      <c r="V409" s="488">
        <v>0</v>
      </c>
      <c r="W409" s="488">
        <v>0</v>
      </c>
      <c r="X409" s="488">
        <v>0</v>
      </c>
      <c r="Y409" s="488">
        <v>0</v>
      </c>
      <c r="Z409" s="630">
        <f t="shared" si="281"/>
        <v>9.5699999999999985</v>
      </c>
      <c r="AA409" s="1125">
        <f t="shared" si="303"/>
        <v>18.292682926829261</v>
      </c>
      <c r="AB409" s="1125">
        <f t="shared" si="284"/>
        <v>16.312056737588641</v>
      </c>
      <c r="AC409" s="1126">
        <f t="shared" si="285"/>
        <v>13.709677419354849</v>
      </c>
      <c r="AD409" s="1126">
        <f t="shared" si="286"/>
        <v>18.095238095238098</v>
      </c>
      <c r="AE409" s="1126">
        <f t="shared" si="287"/>
        <v>28.04878048780488</v>
      </c>
      <c r="AF409" s="1126">
        <f t="shared" si="288"/>
        <v>17.142857142857149</v>
      </c>
      <c r="AG409" s="1126">
        <f t="shared" si="289"/>
        <v>12.903225806451601</v>
      </c>
      <c r="AH409" s="1126">
        <f t="shared" si="290"/>
        <v>313.33333333333337</v>
      </c>
      <c r="AI409" s="1126" t="str">
        <f t="shared" si="291"/>
        <v>n/a</v>
      </c>
      <c r="AJ409" s="1126" t="str">
        <f t="shared" si="292"/>
        <v>n/a</v>
      </c>
      <c r="AK409" s="1126" t="str">
        <f t="shared" si="293"/>
        <v>n/a</v>
      </c>
      <c r="AL409" s="1126" t="str">
        <f t="shared" si="294"/>
        <v>n/a</v>
      </c>
      <c r="AM409" s="1126" t="str">
        <f t="shared" si="295"/>
        <v>n/a</v>
      </c>
      <c r="AN409" s="1126" t="str">
        <f t="shared" si="296"/>
        <v>n/a</v>
      </c>
      <c r="AO409" s="1126" t="str">
        <f t="shared" si="297"/>
        <v>n/a</v>
      </c>
      <c r="AP409" s="1126" t="str">
        <f t="shared" si="298"/>
        <v>n/a</v>
      </c>
      <c r="AQ409" s="1126" t="str">
        <f t="shared" si="299"/>
        <v>n/a</v>
      </c>
      <c r="AR409" s="1126" t="str">
        <f t="shared" si="300"/>
        <v>n/a</v>
      </c>
      <c r="AS409" s="1126" t="str">
        <f t="shared" si="301"/>
        <v>n/a</v>
      </c>
      <c r="AT409" s="1126" t="str">
        <f t="shared" si="302"/>
        <v>n/a</v>
      </c>
      <c r="AU409" s="1127">
        <f t="shared" si="282"/>
        <v>54.72973149368223</v>
      </c>
      <c r="AV409" s="1128">
        <f t="shared" si="283"/>
        <v>104.59324815496122</v>
      </c>
    </row>
    <row r="410" spans="1:48" ht="11.25" customHeight="1" x14ac:dyDescent="0.2">
      <c r="A410" s="1170" t="s">
        <v>3849</v>
      </c>
      <c r="B410" s="872" t="s">
        <v>3850</v>
      </c>
      <c r="C410" s="1031">
        <v>1.02</v>
      </c>
      <c r="D410" s="493">
        <v>0.89</v>
      </c>
      <c r="E410" s="871">
        <v>0.77</v>
      </c>
      <c r="F410" s="875">
        <v>0.67</v>
      </c>
      <c r="G410" s="875">
        <v>0.61</v>
      </c>
      <c r="H410" s="875">
        <v>0.55000000000000004</v>
      </c>
      <c r="I410" s="875">
        <v>0.5</v>
      </c>
      <c r="J410" s="875"/>
      <c r="K410" s="875">
        <v>2</v>
      </c>
      <c r="L410" s="631">
        <v>0</v>
      </c>
      <c r="M410" s="867"/>
      <c r="N410" s="527">
        <v>0</v>
      </c>
      <c r="O410" s="494">
        <v>0.05</v>
      </c>
      <c r="P410" s="887">
        <v>0.1</v>
      </c>
      <c r="Q410" s="887">
        <v>0.09</v>
      </c>
      <c r="R410" s="887">
        <v>0.08</v>
      </c>
      <c r="S410" s="629">
        <v>0</v>
      </c>
      <c r="T410" s="629">
        <v>0</v>
      </c>
      <c r="U410" s="629">
        <v>0</v>
      </c>
      <c r="V410" s="629">
        <v>0</v>
      </c>
      <c r="W410" s="629">
        <v>0</v>
      </c>
      <c r="X410" s="629">
        <v>0</v>
      </c>
      <c r="Y410" s="629">
        <v>0</v>
      </c>
      <c r="Z410" s="630">
        <f t="shared" si="281"/>
        <v>7.3299999999999992</v>
      </c>
      <c r="AA410" s="1125">
        <f t="shared" si="303"/>
        <v>14.606741573033698</v>
      </c>
      <c r="AB410" s="1125">
        <f t="shared" si="284"/>
        <v>15.58441558441559</v>
      </c>
      <c r="AC410" s="1126">
        <f t="shared" si="285"/>
        <v>14.925373134328357</v>
      </c>
      <c r="AD410" s="1126">
        <f t="shared" si="286"/>
        <v>9.8360655737705027</v>
      </c>
      <c r="AE410" s="1126">
        <f t="shared" si="287"/>
        <v>10.909090909090891</v>
      </c>
      <c r="AF410" s="1126">
        <f t="shared" si="288"/>
        <v>10.000000000000009</v>
      </c>
      <c r="AG410" s="1126">
        <f t="shared" si="289"/>
        <v>-75</v>
      </c>
      <c r="AH410" s="1126" t="str">
        <f t="shared" si="290"/>
        <v>n/a</v>
      </c>
      <c r="AI410" s="1126" t="str">
        <f t="shared" si="291"/>
        <v>n/a</v>
      </c>
      <c r="AJ410" s="1126">
        <f t="shared" si="292"/>
        <v>-100</v>
      </c>
      <c r="AK410" s="1126">
        <f t="shared" si="293"/>
        <v>-50</v>
      </c>
      <c r="AL410" s="1126">
        <f t="shared" si="294"/>
        <v>11.111111111111116</v>
      </c>
      <c r="AM410" s="1126">
        <f t="shared" si="295"/>
        <v>12.5</v>
      </c>
      <c r="AN410" s="1126" t="str">
        <f t="shared" si="296"/>
        <v>n/a</v>
      </c>
      <c r="AO410" s="1126" t="str">
        <f t="shared" si="297"/>
        <v>n/a</v>
      </c>
      <c r="AP410" s="1126" t="str">
        <f t="shared" si="298"/>
        <v>n/a</v>
      </c>
      <c r="AQ410" s="1126" t="str">
        <f t="shared" si="299"/>
        <v>n/a</v>
      </c>
      <c r="AR410" s="1126" t="str">
        <f t="shared" si="300"/>
        <v>n/a</v>
      </c>
      <c r="AS410" s="1126" t="str">
        <f t="shared" si="301"/>
        <v>n/a</v>
      </c>
      <c r="AT410" s="1126" t="str">
        <f t="shared" si="302"/>
        <v>n/a</v>
      </c>
      <c r="AU410" s="1127">
        <f t="shared" si="282"/>
        <v>-11.411563828568166</v>
      </c>
      <c r="AV410" s="1128">
        <f t="shared" si="283"/>
        <v>42.387497252252984</v>
      </c>
    </row>
    <row r="411" spans="1:48" ht="11.25" customHeight="1" x14ac:dyDescent="0.2">
      <c r="A411" s="886" t="s">
        <v>1337</v>
      </c>
      <c r="B411" s="884" t="s">
        <v>1338</v>
      </c>
      <c r="C411" s="627">
        <v>2.0125000000000002</v>
      </c>
      <c r="D411" s="493">
        <v>1.925</v>
      </c>
      <c r="E411" s="632">
        <v>1.8625000000000003</v>
      </c>
      <c r="F411" s="627">
        <v>1.7825</v>
      </c>
      <c r="G411" s="627">
        <v>1.64</v>
      </c>
      <c r="H411" s="627">
        <v>1.44034</v>
      </c>
      <c r="I411" s="627">
        <v>1.23275</v>
      </c>
      <c r="J411" s="956"/>
      <c r="K411" s="627">
        <v>1.0739700000000001</v>
      </c>
      <c r="L411" s="492">
        <v>0.96350999999999998</v>
      </c>
      <c r="M411" s="956"/>
      <c r="N411" s="505">
        <v>0.39446000000000003</v>
      </c>
      <c r="O411" s="628">
        <v>0.32619999999999999</v>
      </c>
      <c r="P411" s="629">
        <v>0.98619999999999997</v>
      </c>
      <c r="Q411" s="629">
        <v>0.98619999999999997</v>
      </c>
      <c r="R411" s="629">
        <v>0.98619999999999997</v>
      </c>
      <c r="S411" s="629">
        <v>0.98619999999999997</v>
      </c>
      <c r="T411" s="629">
        <v>0.98619999999999997</v>
      </c>
      <c r="U411" s="629">
        <v>0.98619999999999997</v>
      </c>
      <c r="V411" s="629">
        <v>0.98619999999999997</v>
      </c>
      <c r="W411" s="629">
        <v>0.98619999999999997</v>
      </c>
      <c r="X411" s="629">
        <v>0.98619999999999997</v>
      </c>
      <c r="Y411" s="629">
        <v>0.98619999999999997</v>
      </c>
      <c r="Z411" s="630">
        <f t="shared" si="281"/>
        <v>24.515729999999998</v>
      </c>
      <c r="AA411" s="1125">
        <f t="shared" si="303"/>
        <v>4.5454545454545414</v>
      </c>
      <c r="AB411" s="1125">
        <f t="shared" si="284"/>
        <v>3.3557046979865612</v>
      </c>
      <c r="AC411" s="1126">
        <f t="shared" si="285"/>
        <v>4.4880785413744961</v>
      </c>
      <c r="AD411" s="1126">
        <f t="shared" si="286"/>
        <v>8.6890243902439046</v>
      </c>
      <c r="AE411" s="1126">
        <f t="shared" si="287"/>
        <v>13.862004804421169</v>
      </c>
      <c r="AF411" s="1126">
        <f t="shared" si="288"/>
        <v>16.839586290813212</v>
      </c>
      <c r="AG411" s="1126">
        <f t="shared" si="289"/>
        <v>14.784398074434101</v>
      </c>
      <c r="AH411" s="1126">
        <f t="shared" si="290"/>
        <v>11.464333530529025</v>
      </c>
      <c r="AI411" s="1126">
        <f t="shared" si="291"/>
        <v>144.26050803630278</v>
      </c>
      <c r="AJ411" s="1126">
        <f t="shared" si="292"/>
        <v>20.925812385039876</v>
      </c>
      <c r="AK411" s="1126">
        <f t="shared" si="293"/>
        <v>-66.923544919894539</v>
      </c>
      <c r="AL411" s="1126">
        <f t="shared" si="294"/>
        <v>0</v>
      </c>
      <c r="AM411" s="1126">
        <f t="shared" si="295"/>
        <v>0</v>
      </c>
      <c r="AN411" s="1126">
        <f t="shared" si="296"/>
        <v>0</v>
      </c>
      <c r="AO411" s="1126">
        <f t="shared" si="297"/>
        <v>0</v>
      </c>
      <c r="AP411" s="1126">
        <f t="shared" si="298"/>
        <v>0</v>
      </c>
      <c r="AQ411" s="1126">
        <f t="shared" si="299"/>
        <v>0</v>
      </c>
      <c r="AR411" s="1126">
        <f t="shared" si="300"/>
        <v>0</v>
      </c>
      <c r="AS411" s="1126">
        <f t="shared" si="301"/>
        <v>0</v>
      </c>
      <c r="AT411" s="1126">
        <f t="shared" si="302"/>
        <v>0</v>
      </c>
      <c r="AU411" s="1127">
        <f t="shared" si="282"/>
        <v>8.8145680188352564</v>
      </c>
      <c r="AV411" s="1128">
        <f t="shared" si="283"/>
        <v>36.365912754287471</v>
      </c>
    </row>
    <row r="412" spans="1:48" ht="11.25" customHeight="1" x14ac:dyDescent="0.2">
      <c r="A412" s="481" t="s">
        <v>1329</v>
      </c>
      <c r="B412" s="884" t="s">
        <v>1330</v>
      </c>
      <c r="C412" s="627">
        <v>1.1000000000000001</v>
      </c>
      <c r="D412" s="493">
        <v>0.84</v>
      </c>
      <c r="E412" s="632">
        <v>0.68</v>
      </c>
      <c r="F412" s="627">
        <v>0.6</v>
      </c>
      <c r="G412" s="627">
        <v>0.51</v>
      </c>
      <c r="H412" s="496">
        <v>0.48</v>
      </c>
      <c r="I412" s="627">
        <v>0.44</v>
      </c>
      <c r="J412" s="956"/>
      <c r="K412" s="496">
        <v>0.32</v>
      </c>
      <c r="L412" s="492">
        <v>0.30499999999999999</v>
      </c>
      <c r="M412" s="956"/>
      <c r="N412" s="505">
        <v>0.22833000000000001</v>
      </c>
      <c r="O412" s="628">
        <v>0.13320000000000001</v>
      </c>
      <c r="P412" s="633">
        <v>0.13320000000000001</v>
      </c>
      <c r="Q412" s="633">
        <v>0.12665999999999999</v>
      </c>
      <c r="R412" s="633">
        <v>0.10668</v>
      </c>
      <c r="S412" s="633">
        <v>0.10001</v>
      </c>
      <c r="T412" s="633">
        <v>7.3330000000000006E-2</v>
      </c>
      <c r="U412" s="633">
        <v>0.05</v>
      </c>
      <c r="V412" s="633">
        <v>0.03</v>
      </c>
      <c r="W412" s="629">
        <v>0</v>
      </c>
      <c r="X412" s="629">
        <v>0</v>
      </c>
      <c r="Y412" s="629">
        <v>0</v>
      </c>
      <c r="Z412" s="630">
        <f t="shared" si="281"/>
        <v>6.2564100000000025</v>
      </c>
      <c r="AA412" s="1125">
        <f t="shared" si="303"/>
        <v>30.952380952380977</v>
      </c>
      <c r="AB412" s="1125">
        <f t="shared" si="284"/>
        <v>23.529411764705866</v>
      </c>
      <c r="AC412" s="1126">
        <f t="shared" si="285"/>
        <v>13.333333333333353</v>
      </c>
      <c r="AD412" s="1126">
        <f t="shared" si="286"/>
        <v>17.647058823529417</v>
      </c>
      <c r="AE412" s="1126">
        <f t="shared" si="287"/>
        <v>6.25</v>
      </c>
      <c r="AF412" s="1126">
        <f t="shared" si="288"/>
        <v>9.0909090909090828</v>
      </c>
      <c r="AG412" s="1126">
        <f t="shared" si="289"/>
        <v>37.5</v>
      </c>
      <c r="AH412" s="1126">
        <f t="shared" si="290"/>
        <v>4.9180327868852514</v>
      </c>
      <c r="AI412" s="1126">
        <f t="shared" si="291"/>
        <v>33.578592388210041</v>
      </c>
      <c r="AJ412" s="1126">
        <f t="shared" si="292"/>
        <v>71.418918918918919</v>
      </c>
      <c r="AK412" s="1126">
        <f t="shared" si="293"/>
        <v>0</v>
      </c>
      <c r="AL412" s="1126">
        <f t="shared" si="294"/>
        <v>5.1634296541923419</v>
      </c>
      <c r="AM412" s="1126">
        <f t="shared" si="295"/>
        <v>18.728908886389206</v>
      </c>
      <c r="AN412" s="1126">
        <f t="shared" si="296"/>
        <v>6.6693330666933281</v>
      </c>
      <c r="AO412" s="1126">
        <f t="shared" si="297"/>
        <v>36.383471975998894</v>
      </c>
      <c r="AP412" s="1126">
        <f t="shared" si="298"/>
        <v>46.660000000000011</v>
      </c>
      <c r="AQ412" s="1126">
        <f t="shared" si="299"/>
        <v>66.666666666666671</v>
      </c>
      <c r="AR412" s="1126" t="str">
        <f t="shared" si="300"/>
        <v>n/a</v>
      </c>
      <c r="AS412" s="1126" t="str">
        <f t="shared" si="301"/>
        <v>n/a</v>
      </c>
      <c r="AT412" s="1126" t="str">
        <f t="shared" si="302"/>
        <v>n/a</v>
      </c>
      <c r="AU412" s="1127">
        <f t="shared" si="282"/>
        <v>25.205320488753728</v>
      </c>
      <c r="AV412" s="1128">
        <f t="shared" si="283"/>
        <v>21.430466961968385</v>
      </c>
    </row>
    <row r="413" spans="1:48" ht="11.25" customHeight="1" x14ac:dyDescent="0.2">
      <c r="A413" s="886" t="s">
        <v>1339</v>
      </c>
      <c r="B413" s="884" t="s">
        <v>1340</v>
      </c>
      <c r="C413" s="627">
        <v>0.94</v>
      </c>
      <c r="D413" s="493">
        <v>0.84</v>
      </c>
      <c r="E413" s="632">
        <v>0.72</v>
      </c>
      <c r="F413" s="627">
        <v>0.6</v>
      </c>
      <c r="G413" s="627">
        <v>0.48</v>
      </c>
      <c r="H413" s="627">
        <v>0.38</v>
      </c>
      <c r="I413" s="627">
        <v>0.3</v>
      </c>
      <c r="J413" s="956"/>
      <c r="K413" s="496">
        <v>0.24</v>
      </c>
      <c r="L413" s="492">
        <v>0.24</v>
      </c>
      <c r="M413" s="956"/>
      <c r="N413" s="628">
        <v>0</v>
      </c>
      <c r="O413" s="628">
        <v>0</v>
      </c>
      <c r="P413" s="629">
        <v>0</v>
      </c>
      <c r="Q413" s="629">
        <v>0</v>
      </c>
      <c r="R413" s="629">
        <v>0</v>
      </c>
      <c r="S413" s="629">
        <v>0</v>
      </c>
      <c r="T413" s="629">
        <v>0</v>
      </c>
      <c r="U413" s="629">
        <v>0</v>
      </c>
      <c r="V413" s="629">
        <v>0.38</v>
      </c>
      <c r="W413" s="633">
        <v>0.38</v>
      </c>
      <c r="X413" s="633">
        <v>0.37</v>
      </c>
      <c r="Y413" s="633">
        <v>0.33</v>
      </c>
      <c r="Z413" s="630">
        <f t="shared" si="281"/>
        <v>6.2</v>
      </c>
      <c r="AA413" s="1125">
        <f t="shared" si="303"/>
        <v>11.904761904761907</v>
      </c>
      <c r="AB413" s="1125">
        <f t="shared" si="284"/>
        <v>16.666666666666675</v>
      </c>
      <c r="AC413" s="1126">
        <f t="shared" si="285"/>
        <v>19.999999999999996</v>
      </c>
      <c r="AD413" s="1126">
        <f t="shared" si="286"/>
        <v>25</v>
      </c>
      <c r="AE413" s="1126">
        <f t="shared" si="287"/>
        <v>26.315789473684205</v>
      </c>
      <c r="AF413" s="1126">
        <f t="shared" si="288"/>
        <v>26.666666666666682</v>
      </c>
      <c r="AG413" s="1126">
        <f t="shared" si="289"/>
        <v>25</v>
      </c>
      <c r="AH413" s="1126">
        <f t="shared" si="290"/>
        <v>0</v>
      </c>
      <c r="AI413" s="1126" t="str">
        <f t="shared" si="291"/>
        <v>n/a</v>
      </c>
      <c r="AJ413" s="1126" t="str">
        <f t="shared" si="292"/>
        <v>n/a</v>
      </c>
      <c r="AK413" s="1126" t="str">
        <f t="shared" si="293"/>
        <v>n/a</v>
      </c>
      <c r="AL413" s="1126" t="str">
        <f t="shared" si="294"/>
        <v>n/a</v>
      </c>
      <c r="AM413" s="1126" t="str">
        <f t="shared" si="295"/>
        <v>n/a</v>
      </c>
      <c r="AN413" s="1126" t="str">
        <f t="shared" si="296"/>
        <v>n/a</v>
      </c>
      <c r="AO413" s="1126" t="str">
        <f t="shared" si="297"/>
        <v>n/a</v>
      </c>
      <c r="AP413" s="1126" t="str">
        <f t="shared" si="298"/>
        <v>n/a</v>
      </c>
      <c r="AQ413" s="1126">
        <f t="shared" si="299"/>
        <v>-100</v>
      </c>
      <c r="AR413" s="1126">
        <f t="shared" si="300"/>
        <v>0</v>
      </c>
      <c r="AS413" s="1126">
        <f t="shared" si="301"/>
        <v>2.7027027027026973</v>
      </c>
      <c r="AT413" s="1126">
        <f t="shared" si="302"/>
        <v>12.12121212121211</v>
      </c>
      <c r="AU413" s="1127">
        <f t="shared" si="282"/>
        <v>5.5314832946411885</v>
      </c>
      <c r="AV413" s="1128">
        <f t="shared" si="283"/>
        <v>34.719910081106214</v>
      </c>
    </row>
    <row r="414" spans="1:48" ht="11.25" customHeight="1" x14ac:dyDescent="0.2">
      <c r="A414" s="494" t="s">
        <v>1323</v>
      </c>
      <c r="B414" s="884" t="s">
        <v>1324</v>
      </c>
      <c r="C414" s="627">
        <v>2.12</v>
      </c>
      <c r="D414" s="493">
        <v>1.96</v>
      </c>
      <c r="E414" s="632">
        <v>1.7000000000000002</v>
      </c>
      <c r="F414" s="627">
        <v>1.36</v>
      </c>
      <c r="G414" s="627">
        <v>1.1599999999999999</v>
      </c>
      <c r="H414" s="627">
        <v>1</v>
      </c>
      <c r="I414" s="627">
        <v>0.67091999999999996</v>
      </c>
      <c r="J414" s="956"/>
      <c r="K414" s="627">
        <v>0.51119999999999999</v>
      </c>
      <c r="L414" s="492">
        <v>0.38340000000000002</v>
      </c>
      <c r="M414" s="956"/>
      <c r="N414" s="628">
        <v>0.22364000000000001</v>
      </c>
      <c r="O414" s="628">
        <v>0.39936000000000005</v>
      </c>
      <c r="P414" s="629">
        <v>0.57508000000000004</v>
      </c>
      <c r="Q414" s="629">
        <v>0.57508000000000004</v>
      </c>
      <c r="R414" s="633">
        <v>0.54313999999999996</v>
      </c>
      <c r="S414" s="633">
        <v>0.45528000000000002</v>
      </c>
      <c r="T414" s="633">
        <v>0.35143999999999997</v>
      </c>
      <c r="U414" s="633">
        <v>0.28754000000000002</v>
      </c>
      <c r="V414" s="629">
        <v>0.27156000000000002</v>
      </c>
      <c r="W414" s="629">
        <v>0.27156000000000002</v>
      </c>
      <c r="X414" s="629">
        <v>0.27156000000000002</v>
      </c>
      <c r="Y414" s="633">
        <v>0.25558000000000003</v>
      </c>
      <c r="Z414" s="630">
        <f t="shared" si="281"/>
        <v>15.346340000000003</v>
      </c>
      <c r="AA414" s="1125">
        <f t="shared" si="303"/>
        <v>8.163265306122458</v>
      </c>
      <c r="AB414" s="1125">
        <f t="shared" si="284"/>
        <v>15.294117647058814</v>
      </c>
      <c r="AC414" s="1126">
        <f t="shared" si="285"/>
        <v>25</v>
      </c>
      <c r="AD414" s="1126">
        <f t="shared" si="286"/>
        <v>17.24137931034484</v>
      </c>
      <c r="AE414" s="1126">
        <f t="shared" si="287"/>
        <v>15.999999999999993</v>
      </c>
      <c r="AF414" s="1126">
        <f t="shared" si="288"/>
        <v>49.049066952840882</v>
      </c>
      <c r="AG414" s="1126">
        <f t="shared" si="289"/>
        <v>31.24413145539906</v>
      </c>
      <c r="AH414" s="1126">
        <f t="shared" si="290"/>
        <v>33.333333333333329</v>
      </c>
      <c r="AI414" s="1126">
        <f t="shared" si="291"/>
        <v>71.436236809157577</v>
      </c>
      <c r="AJ414" s="1126">
        <f t="shared" si="292"/>
        <v>-44.000400641025649</v>
      </c>
      <c r="AK414" s="1126">
        <f t="shared" si="293"/>
        <v>-30.555748765389158</v>
      </c>
      <c r="AL414" s="1126">
        <f t="shared" si="294"/>
        <v>0</v>
      </c>
      <c r="AM414" s="1126">
        <f t="shared" si="295"/>
        <v>5.8806200979489853</v>
      </c>
      <c r="AN414" s="1126">
        <f t="shared" si="296"/>
        <v>19.298014408715503</v>
      </c>
      <c r="AO414" s="1126">
        <f t="shared" si="297"/>
        <v>29.54700660141134</v>
      </c>
      <c r="AP414" s="1126">
        <f t="shared" si="298"/>
        <v>22.222995061556627</v>
      </c>
      <c r="AQ414" s="1126">
        <f t="shared" si="299"/>
        <v>5.884519074974226</v>
      </c>
      <c r="AR414" s="1126">
        <f t="shared" si="300"/>
        <v>0</v>
      </c>
      <c r="AS414" s="1126">
        <f t="shared" si="301"/>
        <v>0</v>
      </c>
      <c r="AT414" s="1126">
        <f t="shared" si="302"/>
        <v>6.2524454182643296</v>
      </c>
      <c r="AU414" s="1127">
        <f t="shared" si="282"/>
        <v>14.06454910353566</v>
      </c>
      <c r="AV414" s="1128">
        <f t="shared" si="283"/>
        <v>24.959049476757595</v>
      </c>
    </row>
    <row r="415" spans="1:48" ht="11.25" customHeight="1" x14ac:dyDescent="0.2">
      <c r="A415" s="494" t="s">
        <v>1347</v>
      </c>
      <c r="B415" s="884" t="s">
        <v>1348</v>
      </c>
      <c r="C415" s="627">
        <v>2.444</v>
      </c>
      <c r="D415" s="493">
        <v>2.35</v>
      </c>
      <c r="E415" s="487">
        <v>2.2000000000000002</v>
      </c>
      <c r="F415" s="484">
        <v>2.0049999999999999</v>
      </c>
      <c r="G415" s="484">
        <v>1.91</v>
      </c>
      <c r="H415" s="484">
        <v>1.49</v>
      </c>
      <c r="I415" s="485">
        <v>1.08</v>
      </c>
      <c r="J415" s="1032"/>
      <c r="K415" s="484">
        <v>1.04</v>
      </c>
      <c r="L415" s="482">
        <v>0.875</v>
      </c>
      <c r="M415" s="1032"/>
      <c r="N415" s="522">
        <v>0.1875</v>
      </c>
      <c r="O415" s="529">
        <v>0</v>
      </c>
      <c r="P415" s="488">
        <v>0</v>
      </c>
      <c r="Q415" s="488">
        <v>0</v>
      </c>
      <c r="R415" s="488">
        <v>0</v>
      </c>
      <c r="S415" s="488">
        <v>0</v>
      </c>
      <c r="T415" s="488">
        <v>0</v>
      </c>
      <c r="U415" s="488">
        <v>0</v>
      </c>
      <c r="V415" s="488">
        <v>0</v>
      </c>
      <c r="W415" s="488">
        <v>0</v>
      </c>
      <c r="X415" s="488">
        <v>0</v>
      </c>
      <c r="Y415" s="488">
        <v>0</v>
      </c>
      <c r="Z415" s="630">
        <f t="shared" si="281"/>
        <v>15.581500000000002</v>
      </c>
      <c r="AA415" s="1125">
        <f t="shared" si="303"/>
        <v>4.0000000000000036</v>
      </c>
      <c r="AB415" s="1125">
        <f t="shared" si="284"/>
        <v>6.8181818181818121</v>
      </c>
      <c r="AC415" s="1126">
        <f t="shared" si="285"/>
        <v>9.7256857855361645</v>
      </c>
      <c r="AD415" s="1126">
        <f t="shared" si="286"/>
        <v>4.9738219895288038</v>
      </c>
      <c r="AE415" s="1126">
        <f t="shared" si="287"/>
        <v>28.187919463087251</v>
      </c>
      <c r="AF415" s="1126">
        <f t="shared" si="288"/>
        <v>37.962962962962955</v>
      </c>
      <c r="AG415" s="1126">
        <f t="shared" si="289"/>
        <v>3.8461538461538547</v>
      </c>
      <c r="AH415" s="1126">
        <f t="shared" si="290"/>
        <v>18.857142857142861</v>
      </c>
      <c r="AI415" s="1126">
        <f t="shared" si="291"/>
        <v>366.66666666666669</v>
      </c>
      <c r="AJ415" s="1126" t="str">
        <f t="shared" si="292"/>
        <v>n/a</v>
      </c>
      <c r="AK415" s="1126" t="str">
        <f t="shared" si="293"/>
        <v>n/a</v>
      </c>
      <c r="AL415" s="1126" t="str">
        <f t="shared" si="294"/>
        <v>n/a</v>
      </c>
      <c r="AM415" s="1126" t="str">
        <f t="shared" si="295"/>
        <v>n/a</v>
      </c>
      <c r="AN415" s="1126" t="str">
        <f t="shared" si="296"/>
        <v>n/a</v>
      </c>
      <c r="AO415" s="1126" t="str">
        <f t="shared" si="297"/>
        <v>n/a</v>
      </c>
      <c r="AP415" s="1126" t="str">
        <f t="shared" si="298"/>
        <v>n/a</v>
      </c>
      <c r="AQ415" s="1126" t="str">
        <f t="shared" si="299"/>
        <v>n/a</v>
      </c>
      <c r="AR415" s="1126" t="str">
        <f t="shared" si="300"/>
        <v>n/a</v>
      </c>
      <c r="AS415" s="1126" t="str">
        <f t="shared" si="301"/>
        <v>n/a</v>
      </c>
      <c r="AT415" s="1126" t="str">
        <f t="shared" si="302"/>
        <v>n/a</v>
      </c>
      <c r="AU415" s="1127">
        <f t="shared" si="282"/>
        <v>53.448726154362269</v>
      </c>
      <c r="AV415" s="1128">
        <f t="shared" si="283"/>
        <v>118.06856750737282</v>
      </c>
    </row>
    <row r="416" spans="1:48" ht="11.25" customHeight="1" x14ac:dyDescent="0.2">
      <c r="A416" s="512" t="s">
        <v>636</v>
      </c>
      <c r="B416" s="501" t="s">
        <v>637</v>
      </c>
      <c r="C416" s="627">
        <v>1.05</v>
      </c>
      <c r="D416" s="516">
        <v>1.04</v>
      </c>
      <c r="E416" s="504">
        <v>1.02</v>
      </c>
      <c r="F416" s="627">
        <v>0.98</v>
      </c>
      <c r="G416" s="627">
        <v>0.94</v>
      </c>
      <c r="H416" s="627">
        <v>0.89</v>
      </c>
      <c r="I416" s="627">
        <v>0.84</v>
      </c>
      <c r="J416" s="956"/>
      <c r="K416" s="627">
        <v>0.8</v>
      </c>
      <c r="L416" s="492">
        <v>0.76</v>
      </c>
      <c r="M416" s="956"/>
      <c r="N416" s="505">
        <v>0.72</v>
      </c>
      <c r="O416" s="505">
        <v>0.51</v>
      </c>
      <c r="P416" s="633">
        <v>0.48</v>
      </c>
      <c r="Q416" s="633">
        <v>0.43640000000000001</v>
      </c>
      <c r="R416" s="633">
        <v>0.41</v>
      </c>
      <c r="S416" s="629">
        <v>0.36359999999999998</v>
      </c>
      <c r="T416" s="633">
        <v>0.47</v>
      </c>
      <c r="U416" s="633">
        <v>0.43780000000000002</v>
      </c>
      <c r="V416" s="633">
        <v>0.4</v>
      </c>
      <c r="W416" s="633">
        <v>0.36280000000000001</v>
      </c>
      <c r="X416" s="633">
        <v>0.33450000000000002</v>
      </c>
      <c r="Y416" s="629">
        <v>0.2</v>
      </c>
      <c r="Z416" s="630">
        <f t="shared" si="281"/>
        <v>13.4451</v>
      </c>
      <c r="AA416" s="1125">
        <f t="shared" si="303"/>
        <v>0.96153846153845812</v>
      </c>
      <c r="AB416" s="1125">
        <f t="shared" si="284"/>
        <v>1.9607843137254832</v>
      </c>
      <c r="AC416" s="1126">
        <f t="shared" si="285"/>
        <v>4.081632653061229</v>
      </c>
      <c r="AD416" s="1126">
        <f t="shared" si="286"/>
        <v>4.2553191489361764</v>
      </c>
      <c r="AE416" s="1126">
        <f t="shared" si="287"/>
        <v>5.6179775280898792</v>
      </c>
      <c r="AF416" s="1126">
        <f t="shared" si="288"/>
        <v>5.9523809523809534</v>
      </c>
      <c r="AG416" s="1126">
        <f t="shared" si="289"/>
        <v>4.9999999999999822</v>
      </c>
      <c r="AH416" s="1126">
        <f t="shared" si="290"/>
        <v>5.2631578947368363</v>
      </c>
      <c r="AI416" s="1126">
        <f t="shared" si="291"/>
        <v>5.555555555555558</v>
      </c>
      <c r="AJ416" s="1126">
        <f t="shared" si="292"/>
        <v>41.176470588235283</v>
      </c>
      <c r="AK416" s="1126">
        <f t="shared" si="293"/>
        <v>6.25</v>
      </c>
      <c r="AL416" s="1126">
        <f t="shared" si="294"/>
        <v>9.9908340971585741</v>
      </c>
      <c r="AM416" s="1126">
        <f t="shared" si="295"/>
        <v>6.4390243902439082</v>
      </c>
      <c r="AN416" s="1126">
        <f t="shared" si="296"/>
        <v>12.761276127612753</v>
      </c>
      <c r="AO416" s="1126">
        <f t="shared" si="297"/>
        <v>-22.638297872340431</v>
      </c>
      <c r="AP416" s="1126">
        <f t="shared" si="298"/>
        <v>7.3549566011877454</v>
      </c>
      <c r="AQ416" s="1126">
        <f t="shared" si="299"/>
        <v>9.4500000000000028</v>
      </c>
      <c r="AR416" s="1126">
        <f t="shared" si="300"/>
        <v>10.253583241455356</v>
      </c>
      <c r="AS416" s="1126">
        <f t="shared" si="301"/>
        <v>8.4603886397608399</v>
      </c>
      <c r="AT416" s="1126">
        <f t="shared" si="302"/>
        <v>67.250000000000014</v>
      </c>
      <c r="AU416" s="1127">
        <f t="shared" si="282"/>
        <v>9.7698291160669299</v>
      </c>
      <c r="AV416" s="1128">
        <f t="shared" si="283"/>
        <v>17.282425328372291</v>
      </c>
    </row>
    <row r="417" spans="1:48" ht="11.25" customHeight="1" x14ac:dyDescent="0.2">
      <c r="A417" s="494" t="s">
        <v>1345</v>
      </c>
      <c r="B417" s="884" t="s">
        <v>1346</v>
      </c>
      <c r="C417" s="627">
        <v>0.44</v>
      </c>
      <c r="D417" s="493">
        <v>0.38</v>
      </c>
      <c r="E417" s="632">
        <v>0.32999999999999996</v>
      </c>
      <c r="F417" s="627">
        <v>0.26</v>
      </c>
      <c r="G417" s="627">
        <v>0.2</v>
      </c>
      <c r="H417" s="627">
        <v>0.11924</v>
      </c>
      <c r="I417" s="627">
        <v>7.8479999999999994E-2</v>
      </c>
      <c r="J417" s="956"/>
      <c r="K417" s="627">
        <v>1.9619999999999999E-2</v>
      </c>
      <c r="L417" s="631">
        <v>0</v>
      </c>
      <c r="M417" s="956"/>
      <c r="N417" s="628">
        <v>0</v>
      </c>
      <c r="O417" s="628">
        <v>0</v>
      </c>
      <c r="P417" s="629">
        <v>0</v>
      </c>
      <c r="Q417" s="629">
        <v>0</v>
      </c>
      <c r="R417" s="629">
        <v>0</v>
      </c>
      <c r="S417" s="629">
        <v>0</v>
      </c>
      <c r="T417" s="629">
        <v>0</v>
      </c>
      <c r="U417" s="629">
        <v>0</v>
      </c>
      <c r="V417" s="629">
        <v>0</v>
      </c>
      <c r="W417" s="629">
        <v>0</v>
      </c>
      <c r="X417" s="629">
        <v>0</v>
      </c>
      <c r="Y417" s="629">
        <v>0</v>
      </c>
      <c r="Z417" s="630">
        <f t="shared" si="281"/>
        <v>1.8273399999999997</v>
      </c>
      <c r="AA417" s="1125">
        <f t="shared" si="303"/>
        <v>15.789473684210531</v>
      </c>
      <c r="AB417" s="1125">
        <f t="shared" si="284"/>
        <v>15.151515151515159</v>
      </c>
      <c r="AC417" s="1126">
        <f t="shared" si="285"/>
        <v>26.923076923076895</v>
      </c>
      <c r="AD417" s="1126">
        <f t="shared" si="286"/>
        <v>30.000000000000004</v>
      </c>
      <c r="AE417" s="1126">
        <f t="shared" si="287"/>
        <v>67.728950016772899</v>
      </c>
      <c r="AF417" s="1126">
        <f t="shared" si="288"/>
        <v>51.936799184505624</v>
      </c>
      <c r="AG417" s="1126">
        <f t="shared" si="289"/>
        <v>300</v>
      </c>
      <c r="AH417" s="1126" t="str">
        <f t="shared" si="290"/>
        <v>n/a</v>
      </c>
      <c r="AI417" s="1126" t="str">
        <f t="shared" si="291"/>
        <v>n/a</v>
      </c>
      <c r="AJ417" s="1126" t="str">
        <f t="shared" si="292"/>
        <v>n/a</v>
      </c>
      <c r="AK417" s="1126" t="str">
        <f t="shared" si="293"/>
        <v>n/a</v>
      </c>
      <c r="AL417" s="1126" t="str">
        <f t="shared" si="294"/>
        <v>n/a</v>
      </c>
      <c r="AM417" s="1126" t="str">
        <f t="shared" si="295"/>
        <v>n/a</v>
      </c>
      <c r="AN417" s="1126" t="str">
        <f t="shared" si="296"/>
        <v>n/a</v>
      </c>
      <c r="AO417" s="1126" t="str">
        <f t="shared" si="297"/>
        <v>n/a</v>
      </c>
      <c r="AP417" s="1126" t="str">
        <f t="shared" si="298"/>
        <v>n/a</v>
      </c>
      <c r="AQ417" s="1126" t="str">
        <f t="shared" si="299"/>
        <v>n/a</v>
      </c>
      <c r="AR417" s="1126" t="str">
        <f t="shared" si="300"/>
        <v>n/a</v>
      </c>
      <c r="AS417" s="1126" t="str">
        <f t="shared" si="301"/>
        <v>n/a</v>
      </c>
      <c r="AT417" s="1126" t="str">
        <f t="shared" si="302"/>
        <v>n/a</v>
      </c>
      <c r="AU417" s="1127">
        <f t="shared" si="282"/>
        <v>72.504259280011595</v>
      </c>
      <c r="AV417" s="1128">
        <f t="shared" si="283"/>
        <v>102.13577274500925</v>
      </c>
    </row>
    <row r="418" spans="1:48" ht="11.25" customHeight="1" x14ac:dyDescent="0.2">
      <c r="A418" s="481" t="s">
        <v>3959</v>
      </c>
      <c r="B418" s="884" t="s">
        <v>3960</v>
      </c>
      <c r="C418" s="627">
        <v>0.2276</v>
      </c>
      <c r="D418" s="493">
        <v>0.1515</v>
      </c>
      <c r="E418" s="632">
        <v>0.12</v>
      </c>
      <c r="F418" s="627">
        <v>3.8599999999999995E-2</v>
      </c>
      <c r="G418" s="627">
        <v>3.0399999999999996E-2</v>
      </c>
      <c r="H418" s="627">
        <v>6.7999999999999996E-3</v>
      </c>
      <c r="I418" s="533">
        <v>0</v>
      </c>
      <c r="J418" s="956"/>
      <c r="K418" s="496">
        <v>0</v>
      </c>
      <c r="L418" s="631">
        <v>0</v>
      </c>
      <c r="M418" s="956"/>
      <c r="N418" s="628">
        <v>0</v>
      </c>
      <c r="O418" s="628">
        <v>0</v>
      </c>
      <c r="P418" s="629">
        <v>0</v>
      </c>
      <c r="Q418" s="629">
        <v>0</v>
      </c>
      <c r="R418" s="629">
        <v>0</v>
      </c>
      <c r="S418" s="629">
        <v>0</v>
      </c>
      <c r="T418" s="629">
        <v>0</v>
      </c>
      <c r="U418" s="629">
        <v>0</v>
      </c>
      <c r="V418" s="629">
        <v>0</v>
      </c>
      <c r="W418" s="629">
        <v>0</v>
      </c>
      <c r="X418" s="629">
        <v>0</v>
      </c>
      <c r="Y418" s="629">
        <v>0</v>
      </c>
      <c r="Z418" s="630">
        <f t="shared" si="281"/>
        <v>0.57489999999999997</v>
      </c>
      <c r="AA418" s="1125">
        <f t="shared" si="303"/>
        <v>50.231023102310225</v>
      </c>
      <c r="AB418" s="1125">
        <f t="shared" si="284"/>
        <v>26.249999999999996</v>
      </c>
      <c r="AC418" s="1126">
        <f t="shared" si="285"/>
        <v>210.88082901554407</v>
      </c>
      <c r="AD418" s="1126">
        <f t="shared" si="286"/>
        <v>26.973684210526304</v>
      </c>
      <c r="AE418" s="1126">
        <f t="shared" si="287"/>
        <v>347.05882352941177</v>
      </c>
      <c r="AF418" s="1126" t="str">
        <f t="shared" si="288"/>
        <v>n/a</v>
      </c>
      <c r="AG418" s="1126" t="str">
        <f t="shared" si="289"/>
        <v>n/a</v>
      </c>
      <c r="AH418" s="1126" t="str">
        <f t="shared" si="290"/>
        <v>n/a</v>
      </c>
      <c r="AI418" s="1126" t="str">
        <f t="shared" si="291"/>
        <v>n/a</v>
      </c>
      <c r="AJ418" s="1126" t="str">
        <f t="shared" si="292"/>
        <v>n/a</v>
      </c>
      <c r="AK418" s="1126" t="str">
        <f t="shared" si="293"/>
        <v>n/a</v>
      </c>
      <c r="AL418" s="1126" t="str">
        <f t="shared" si="294"/>
        <v>n/a</v>
      </c>
      <c r="AM418" s="1126" t="str">
        <f t="shared" si="295"/>
        <v>n/a</v>
      </c>
      <c r="AN418" s="1126" t="str">
        <f t="shared" si="296"/>
        <v>n/a</v>
      </c>
      <c r="AO418" s="1126" t="str">
        <f t="shared" si="297"/>
        <v>n/a</v>
      </c>
      <c r="AP418" s="1126" t="str">
        <f t="shared" si="298"/>
        <v>n/a</v>
      </c>
      <c r="AQ418" s="1126" t="str">
        <f t="shared" si="299"/>
        <v>n/a</v>
      </c>
      <c r="AR418" s="1126" t="str">
        <f t="shared" si="300"/>
        <v>n/a</v>
      </c>
      <c r="AS418" s="1126" t="str">
        <f t="shared" si="301"/>
        <v>n/a</v>
      </c>
      <c r="AT418" s="1126" t="str">
        <f t="shared" si="302"/>
        <v>n/a</v>
      </c>
      <c r="AU418" s="1127">
        <f t="shared" si="282"/>
        <v>132.27887197155846</v>
      </c>
      <c r="AV418" s="1128">
        <f t="shared" si="283"/>
        <v>142.6287567492586</v>
      </c>
    </row>
    <row r="419" spans="1:48" ht="11.25" customHeight="1" x14ac:dyDescent="0.2">
      <c r="A419" s="634" t="s">
        <v>1349</v>
      </c>
      <c r="B419" s="501" t="s">
        <v>1350</v>
      </c>
      <c r="C419" s="627">
        <v>0.58799999999999997</v>
      </c>
      <c r="D419" s="493">
        <v>0.53600000000000003</v>
      </c>
      <c r="E419" s="504">
        <v>0.50800000000000001</v>
      </c>
      <c r="F419" s="507">
        <v>0.496</v>
      </c>
      <c r="G419" s="507">
        <v>0.47199999999999998</v>
      </c>
      <c r="H419" s="507">
        <v>0.44</v>
      </c>
      <c r="I419" s="507">
        <v>0.4</v>
      </c>
      <c r="J419" s="1053"/>
      <c r="K419" s="506">
        <v>0.36399999999999999</v>
      </c>
      <c r="L419" s="508">
        <v>0.37824999999999998</v>
      </c>
      <c r="M419" s="1053"/>
      <c r="N419" s="521">
        <v>0.38300000000000001</v>
      </c>
      <c r="O419" s="521">
        <v>0.32555000000000001</v>
      </c>
      <c r="P419" s="509">
        <v>0.2681</v>
      </c>
      <c r="Q419" s="509">
        <v>0.21448000000000003</v>
      </c>
      <c r="R419" s="509">
        <v>0.16852</v>
      </c>
      <c r="S419" s="509">
        <v>0.13788</v>
      </c>
      <c r="T419" s="509">
        <v>0.13022</v>
      </c>
      <c r="U419" s="509">
        <v>0.12256</v>
      </c>
      <c r="V419" s="510">
        <v>0.1149</v>
      </c>
      <c r="W419" s="510">
        <v>0.1149</v>
      </c>
      <c r="X419" s="510">
        <v>0.1149</v>
      </c>
      <c r="Y419" s="510">
        <v>0.1149</v>
      </c>
      <c r="Z419" s="630">
        <f t="shared" si="281"/>
        <v>6.3921600000000005</v>
      </c>
      <c r="AA419" s="1125">
        <f t="shared" si="303"/>
        <v>9.7014925373134275</v>
      </c>
      <c r="AB419" s="1125">
        <f t="shared" si="284"/>
        <v>5.5118110236220597</v>
      </c>
      <c r="AC419" s="1126">
        <f t="shared" si="285"/>
        <v>2.4193548387096753</v>
      </c>
      <c r="AD419" s="1126">
        <f t="shared" si="286"/>
        <v>5.0847457627118731</v>
      </c>
      <c r="AE419" s="1126">
        <f t="shared" si="287"/>
        <v>7.2727272727272751</v>
      </c>
      <c r="AF419" s="1126">
        <f t="shared" si="288"/>
        <v>9.9999999999999858</v>
      </c>
      <c r="AG419" s="1126">
        <f t="shared" si="289"/>
        <v>9.8901098901098994</v>
      </c>
      <c r="AH419" s="1126">
        <f t="shared" si="290"/>
        <v>-3.7673496364838077</v>
      </c>
      <c r="AI419" s="1126">
        <f t="shared" si="291"/>
        <v>-1.2402088772845987</v>
      </c>
      <c r="AJ419" s="1126">
        <f t="shared" si="292"/>
        <v>17.647058823529417</v>
      </c>
      <c r="AK419" s="1126">
        <f t="shared" si="293"/>
        <v>21.42857142857142</v>
      </c>
      <c r="AL419" s="1126">
        <f t="shared" si="294"/>
        <v>24.999999999999979</v>
      </c>
      <c r="AM419" s="1126">
        <f t="shared" si="295"/>
        <v>27.272727272727295</v>
      </c>
      <c r="AN419" s="1126">
        <f t="shared" si="296"/>
        <v>22.222222222222232</v>
      </c>
      <c r="AO419" s="1126">
        <f t="shared" si="297"/>
        <v>5.8823529411764719</v>
      </c>
      <c r="AP419" s="1126">
        <f t="shared" si="298"/>
        <v>6.25</v>
      </c>
      <c r="AQ419" s="1126">
        <f t="shared" si="299"/>
        <v>6.6666666666666652</v>
      </c>
      <c r="AR419" s="1126">
        <f t="shared" si="300"/>
        <v>0</v>
      </c>
      <c r="AS419" s="1126">
        <f t="shared" si="301"/>
        <v>0</v>
      </c>
      <c r="AT419" s="1126">
        <f t="shared" si="302"/>
        <v>0</v>
      </c>
      <c r="AU419" s="1127">
        <f t="shared" si="282"/>
        <v>8.8621141083159625</v>
      </c>
      <c r="AV419" s="1128">
        <f t="shared" si="283"/>
        <v>9.1859265230570166</v>
      </c>
    </row>
    <row r="420" spans="1:48" ht="11.25" customHeight="1" x14ac:dyDescent="0.2">
      <c r="A420" s="494" t="s">
        <v>256</v>
      </c>
      <c r="B420" s="884" t="s">
        <v>257</v>
      </c>
      <c r="C420" s="627">
        <v>4.07</v>
      </c>
      <c r="D420" s="493">
        <v>3.34</v>
      </c>
      <c r="E420" s="632">
        <v>2.7300000000000004</v>
      </c>
      <c r="F420" s="627">
        <v>2.2999999999999998</v>
      </c>
      <c r="G420" s="627">
        <v>2.0049999999999999</v>
      </c>
      <c r="H420" s="627">
        <v>1.7450000000000001</v>
      </c>
      <c r="I420" s="627">
        <v>1.56</v>
      </c>
      <c r="J420" s="956" t="s">
        <v>90</v>
      </c>
      <c r="K420" s="627">
        <v>1.46</v>
      </c>
      <c r="L420" s="492">
        <v>1.38</v>
      </c>
      <c r="M420" s="956"/>
      <c r="N420" s="505">
        <v>1.27</v>
      </c>
      <c r="O420" s="628">
        <v>1.24</v>
      </c>
      <c r="P420" s="633">
        <v>1.1499999999999999</v>
      </c>
      <c r="Q420" s="633">
        <v>0.91</v>
      </c>
      <c r="R420" s="633">
        <v>0.70499999999999996</v>
      </c>
      <c r="S420" s="633">
        <v>0.58499999999999996</v>
      </c>
      <c r="T420" s="633">
        <v>0.5</v>
      </c>
      <c r="U420" s="633">
        <v>0.46500000000000002</v>
      </c>
      <c r="V420" s="633">
        <v>0.44500000000000001</v>
      </c>
      <c r="W420" s="633">
        <v>0.41</v>
      </c>
      <c r="X420" s="633">
        <v>0.37</v>
      </c>
      <c r="Y420" s="633">
        <v>0.315</v>
      </c>
      <c r="Z420" s="630">
        <f t="shared" si="281"/>
        <v>28.954999999999998</v>
      </c>
      <c r="AA420" s="1125">
        <f t="shared" si="303"/>
        <v>21.856287425149713</v>
      </c>
      <c r="AB420" s="1125">
        <f t="shared" si="284"/>
        <v>22.344322344322308</v>
      </c>
      <c r="AC420" s="1126">
        <f t="shared" si="285"/>
        <v>18.695652173913068</v>
      </c>
      <c r="AD420" s="1126">
        <f t="shared" si="286"/>
        <v>14.71321695760599</v>
      </c>
      <c r="AE420" s="1126">
        <f t="shared" si="287"/>
        <v>14.899713467048702</v>
      </c>
      <c r="AF420" s="1126">
        <f t="shared" si="288"/>
        <v>11.858974358974361</v>
      </c>
      <c r="AG420" s="1126">
        <f t="shared" si="289"/>
        <v>6.8493150684931559</v>
      </c>
      <c r="AH420" s="1126">
        <f t="shared" si="290"/>
        <v>5.7971014492753659</v>
      </c>
      <c r="AI420" s="1126">
        <f t="shared" si="291"/>
        <v>8.6614173228346303</v>
      </c>
      <c r="AJ420" s="1126">
        <f t="shared" si="292"/>
        <v>2.4193548387096753</v>
      </c>
      <c r="AK420" s="1126">
        <f t="shared" si="293"/>
        <v>7.8260869565217384</v>
      </c>
      <c r="AL420" s="1126">
        <f t="shared" si="294"/>
        <v>26.373626373626369</v>
      </c>
      <c r="AM420" s="1126">
        <f t="shared" si="295"/>
        <v>29.078014184397173</v>
      </c>
      <c r="AN420" s="1126">
        <f t="shared" si="296"/>
        <v>20.512820512820507</v>
      </c>
      <c r="AO420" s="1126">
        <f t="shared" si="297"/>
        <v>16.999999999999993</v>
      </c>
      <c r="AP420" s="1126">
        <f t="shared" si="298"/>
        <v>7.5268817204301008</v>
      </c>
      <c r="AQ420" s="1126">
        <f t="shared" si="299"/>
        <v>4.4943820224719211</v>
      </c>
      <c r="AR420" s="1126">
        <f t="shared" si="300"/>
        <v>8.5365853658536661</v>
      </c>
      <c r="AS420" s="1126">
        <f t="shared" si="301"/>
        <v>10.810810810810811</v>
      </c>
      <c r="AT420" s="1126">
        <f t="shared" si="302"/>
        <v>17.460317460317466</v>
      </c>
      <c r="AU420" s="1127">
        <f t="shared" si="282"/>
        <v>13.885744040678835</v>
      </c>
      <c r="AV420" s="1128">
        <f t="shared" si="283"/>
        <v>7.5891531356816042</v>
      </c>
    </row>
    <row r="421" spans="1:48" ht="11.25" customHeight="1" x14ac:dyDescent="0.2">
      <c r="A421" s="494" t="s">
        <v>1343</v>
      </c>
      <c r="B421" s="884" t="s">
        <v>1344</v>
      </c>
      <c r="C421" s="627">
        <v>1.23</v>
      </c>
      <c r="D421" s="493">
        <v>1.19</v>
      </c>
      <c r="E421" s="632">
        <v>1.1499999999999999</v>
      </c>
      <c r="F421" s="627">
        <v>1.1100000000000001</v>
      </c>
      <c r="G421" s="627">
        <v>1.06</v>
      </c>
      <c r="H421" s="627">
        <v>0.97499999999999998</v>
      </c>
      <c r="I421" s="627">
        <v>0.84750000000000003</v>
      </c>
      <c r="J421" s="956"/>
      <c r="K421" s="627">
        <v>0.64</v>
      </c>
      <c r="L421" s="492">
        <v>0.47749999999999998</v>
      </c>
      <c r="M421" s="956"/>
      <c r="N421" s="505">
        <v>0.4325</v>
      </c>
      <c r="O421" s="628">
        <v>0.40749999999999997</v>
      </c>
      <c r="P421" s="633">
        <v>0.52</v>
      </c>
      <c r="Q421" s="633">
        <v>0.372</v>
      </c>
      <c r="R421" s="633">
        <v>0.34499999999999997</v>
      </c>
      <c r="S421" s="633">
        <v>0.33299999999999996</v>
      </c>
      <c r="T421" s="629">
        <v>0.32699999999999996</v>
      </c>
      <c r="U421" s="633">
        <v>0.39700000000000002</v>
      </c>
      <c r="V421" s="633">
        <v>0.375</v>
      </c>
      <c r="W421" s="633">
        <v>0.33699999999999997</v>
      </c>
      <c r="X421" s="633">
        <v>0.32320000000000004</v>
      </c>
      <c r="Y421" s="633">
        <v>0.3024</v>
      </c>
      <c r="Z421" s="630">
        <f t="shared" si="281"/>
        <v>13.1516</v>
      </c>
      <c r="AA421" s="1125">
        <f t="shared" si="303"/>
        <v>3.3613445378151363</v>
      </c>
      <c r="AB421" s="1125">
        <f t="shared" si="284"/>
        <v>3.4782608695652195</v>
      </c>
      <c r="AC421" s="1126">
        <f t="shared" si="285"/>
        <v>3.603603603603589</v>
      </c>
      <c r="AD421" s="1126">
        <f t="shared" si="286"/>
        <v>4.7169811320754818</v>
      </c>
      <c r="AE421" s="1126">
        <f t="shared" si="287"/>
        <v>8.7179487179487314</v>
      </c>
      <c r="AF421" s="1126">
        <f t="shared" si="288"/>
        <v>15.044247787610621</v>
      </c>
      <c r="AG421" s="1126">
        <f t="shared" si="289"/>
        <v>32.421875</v>
      </c>
      <c r="AH421" s="1126">
        <f t="shared" si="290"/>
        <v>34.031413612565451</v>
      </c>
      <c r="AI421" s="1126">
        <f t="shared" si="291"/>
        <v>10.404624277456653</v>
      </c>
      <c r="AJ421" s="1126">
        <f t="shared" si="292"/>
        <v>6.1349693251533832</v>
      </c>
      <c r="AK421" s="1126">
        <f t="shared" si="293"/>
        <v>-21.634615384615397</v>
      </c>
      <c r="AL421" s="1126">
        <f t="shared" si="294"/>
        <v>39.784946236559151</v>
      </c>
      <c r="AM421" s="1126">
        <f t="shared" si="295"/>
        <v>7.8260869565217384</v>
      </c>
      <c r="AN421" s="1126">
        <f t="shared" si="296"/>
        <v>3.6036036036036112</v>
      </c>
      <c r="AO421" s="1126">
        <f t="shared" si="297"/>
        <v>1.8348623853211121</v>
      </c>
      <c r="AP421" s="1126">
        <f t="shared" si="298"/>
        <v>-17.632241813602036</v>
      </c>
      <c r="AQ421" s="1126">
        <f t="shared" si="299"/>
        <v>5.8666666666666645</v>
      </c>
      <c r="AR421" s="1126">
        <f t="shared" si="300"/>
        <v>11.275964391691407</v>
      </c>
      <c r="AS421" s="1126">
        <f t="shared" si="301"/>
        <v>4.2698019801979958</v>
      </c>
      <c r="AT421" s="1126">
        <f t="shared" si="302"/>
        <v>6.8783068783068835</v>
      </c>
      <c r="AU421" s="1127">
        <f t="shared" si="282"/>
        <v>8.1994325382222719</v>
      </c>
      <c r="AV421" s="1128">
        <f t="shared" si="283"/>
        <v>14.578394894783106</v>
      </c>
    </row>
    <row r="422" spans="1:48" ht="11.25" customHeight="1" x14ac:dyDescent="0.2">
      <c r="A422" s="886" t="s">
        <v>642</v>
      </c>
      <c r="B422" s="884" t="s">
        <v>643</v>
      </c>
      <c r="C422" s="627">
        <v>1.04</v>
      </c>
      <c r="D422" s="493">
        <v>0.96</v>
      </c>
      <c r="E422" s="632">
        <v>0.92</v>
      </c>
      <c r="F422" s="627">
        <v>0.88</v>
      </c>
      <c r="G422" s="627">
        <v>0.84</v>
      </c>
      <c r="H422" s="627">
        <v>0.8</v>
      </c>
      <c r="I422" s="627">
        <v>0.6</v>
      </c>
      <c r="J422" s="956" t="s">
        <v>90</v>
      </c>
      <c r="K422" s="627">
        <v>0.56000000000000005</v>
      </c>
      <c r="L422" s="492">
        <v>0.52</v>
      </c>
      <c r="M422" s="956"/>
      <c r="N422" s="505">
        <v>0.48</v>
      </c>
      <c r="O422" s="505">
        <v>0.44</v>
      </c>
      <c r="P422" s="633">
        <v>0.4</v>
      </c>
      <c r="Q422" s="633">
        <v>0.36</v>
      </c>
      <c r="R422" s="633">
        <v>0.32</v>
      </c>
      <c r="S422" s="633">
        <v>0.24</v>
      </c>
      <c r="T422" s="633">
        <v>4.4999999999999998E-2</v>
      </c>
      <c r="U422" s="629">
        <v>0</v>
      </c>
      <c r="V422" s="629">
        <v>0</v>
      </c>
      <c r="W422" s="629">
        <v>0</v>
      </c>
      <c r="X422" s="629">
        <v>1.2500000000000001E-2</v>
      </c>
      <c r="Y422" s="633">
        <v>0.05</v>
      </c>
      <c r="Z422" s="630">
        <f t="shared" si="281"/>
        <v>9.4674999999999994</v>
      </c>
      <c r="AA422" s="1125">
        <f t="shared" si="303"/>
        <v>8.3333333333333481</v>
      </c>
      <c r="AB422" s="1125">
        <f t="shared" si="284"/>
        <v>4.3478260869565188</v>
      </c>
      <c r="AC422" s="1126">
        <f t="shared" si="285"/>
        <v>4.5454545454545414</v>
      </c>
      <c r="AD422" s="1126">
        <f t="shared" si="286"/>
        <v>4.7619047619047672</v>
      </c>
      <c r="AE422" s="1126">
        <f t="shared" si="287"/>
        <v>4.9999999999999822</v>
      </c>
      <c r="AF422" s="1126">
        <f t="shared" si="288"/>
        <v>33.33333333333335</v>
      </c>
      <c r="AG422" s="1126">
        <f t="shared" si="289"/>
        <v>7.1428571428571397</v>
      </c>
      <c r="AH422" s="1126">
        <f t="shared" si="290"/>
        <v>7.6923076923077094</v>
      </c>
      <c r="AI422" s="1126">
        <f t="shared" si="291"/>
        <v>8.3333333333333481</v>
      </c>
      <c r="AJ422" s="1126">
        <f t="shared" si="292"/>
        <v>9.0909090909090828</v>
      </c>
      <c r="AK422" s="1126">
        <f t="shared" si="293"/>
        <v>9.9999999999999858</v>
      </c>
      <c r="AL422" s="1126">
        <f t="shared" si="294"/>
        <v>11.111111111111116</v>
      </c>
      <c r="AM422" s="1126">
        <f t="shared" si="295"/>
        <v>12.5</v>
      </c>
      <c r="AN422" s="1126">
        <f t="shared" si="296"/>
        <v>33.33333333333335</v>
      </c>
      <c r="AO422" s="1126">
        <f t="shared" si="297"/>
        <v>433.33333333333331</v>
      </c>
      <c r="AP422" s="1126" t="str">
        <f t="shared" si="298"/>
        <v>n/a</v>
      </c>
      <c r="AQ422" s="1126" t="str">
        <f t="shared" si="299"/>
        <v>n/a</v>
      </c>
      <c r="AR422" s="1126" t="str">
        <f t="shared" si="300"/>
        <v>n/a</v>
      </c>
      <c r="AS422" s="1126">
        <f t="shared" si="301"/>
        <v>-100</v>
      </c>
      <c r="AT422" s="1126">
        <f t="shared" si="302"/>
        <v>-75</v>
      </c>
      <c r="AU422" s="1127">
        <f t="shared" si="282"/>
        <v>24.579943358715735</v>
      </c>
      <c r="AV422" s="1128">
        <f t="shared" si="283"/>
        <v>110.72283000096913</v>
      </c>
    </row>
    <row r="423" spans="1:48" ht="11.25" customHeight="1" x14ac:dyDescent="0.2">
      <c r="A423" s="477" t="s">
        <v>640</v>
      </c>
      <c r="B423" s="869" t="s">
        <v>641</v>
      </c>
      <c r="C423" s="627">
        <v>2</v>
      </c>
      <c r="D423" s="493">
        <v>1.8</v>
      </c>
      <c r="E423" s="487">
        <v>1.68</v>
      </c>
      <c r="F423" s="484">
        <v>1.56</v>
      </c>
      <c r="G423" s="484">
        <v>1.44</v>
      </c>
      <c r="H423" s="484">
        <v>1.28</v>
      </c>
      <c r="I423" s="484">
        <v>0.64</v>
      </c>
      <c r="J423" s="1032" t="s">
        <v>90</v>
      </c>
      <c r="K423" s="484">
        <v>0.52</v>
      </c>
      <c r="L423" s="482">
        <v>0.46</v>
      </c>
      <c r="M423" s="1032"/>
      <c r="N423" s="522">
        <v>0.43</v>
      </c>
      <c r="O423" s="522">
        <v>0.39</v>
      </c>
      <c r="P423" s="489">
        <v>0.37</v>
      </c>
      <c r="Q423" s="489">
        <v>0.34</v>
      </c>
      <c r="R423" s="489">
        <v>0.3</v>
      </c>
      <c r="S423" s="489">
        <v>0.25</v>
      </c>
      <c r="T423" s="488">
        <v>0</v>
      </c>
      <c r="U423" s="488">
        <v>0</v>
      </c>
      <c r="V423" s="488">
        <v>0</v>
      </c>
      <c r="W423" s="488">
        <v>0</v>
      </c>
      <c r="X423" s="488">
        <v>0</v>
      </c>
      <c r="Y423" s="488">
        <v>0</v>
      </c>
      <c r="Z423" s="630">
        <f t="shared" si="281"/>
        <v>13.459999999999999</v>
      </c>
      <c r="AA423" s="1125">
        <f t="shared" si="303"/>
        <v>11.111111111111116</v>
      </c>
      <c r="AB423" s="1125">
        <f t="shared" si="284"/>
        <v>7.1428571428571397</v>
      </c>
      <c r="AC423" s="1126">
        <f t="shared" si="285"/>
        <v>7.6923076923076872</v>
      </c>
      <c r="AD423" s="1126">
        <f t="shared" si="286"/>
        <v>8.3333333333333481</v>
      </c>
      <c r="AE423" s="1126">
        <f t="shared" si="287"/>
        <v>12.5</v>
      </c>
      <c r="AF423" s="1126">
        <f t="shared" si="288"/>
        <v>100</v>
      </c>
      <c r="AG423" s="1126">
        <f t="shared" si="289"/>
        <v>23.076923076923084</v>
      </c>
      <c r="AH423" s="1126">
        <f t="shared" si="290"/>
        <v>13.043478260869556</v>
      </c>
      <c r="AI423" s="1126">
        <f t="shared" si="291"/>
        <v>6.976744186046524</v>
      </c>
      <c r="AJ423" s="1126">
        <f t="shared" si="292"/>
        <v>10.256410256410241</v>
      </c>
      <c r="AK423" s="1126">
        <f t="shared" si="293"/>
        <v>5.4054054054054168</v>
      </c>
      <c r="AL423" s="1126">
        <f t="shared" si="294"/>
        <v>8.8235294117646959</v>
      </c>
      <c r="AM423" s="1126">
        <f t="shared" si="295"/>
        <v>13.333333333333353</v>
      </c>
      <c r="AN423" s="1126">
        <f t="shared" si="296"/>
        <v>19.999999999999996</v>
      </c>
      <c r="AO423" s="1126" t="str">
        <f t="shared" si="297"/>
        <v>n/a</v>
      </c>
      <c r="AP423" s="1126" t="str">
        <f t="shared" si="298"/>
        <v>n/a</v>
      </c>
      <c r="AQ423" s="1126" t="str">
        <f t="shared" si="299"/>
        <v>n/a</v>
      </c>
      <c r="AR423" s="1126" t="str">
        <f t="shared" si="300"/>
        <v>n/a</v>
      </c>
      <c r="AS423" s="1126" t="str">
        <f t="shared" si="301"/>
        <v>n/a</v>
      </c>
      <c r="AT423" s="1126" t="str">
        <f t="shared" si="302"/>
        <v>n/a</v>
      </c>
      <c r="AU423" s="1127">
        <f t="shared" si="282"/>
        <v>17.692530943597298</v>
      </c>
      <c r="AV423" s="1128">
        <f t="shared" si="283"/>
        <v>24.208041567568166</v>
      </c>
    </row>
    <row r="424" spans="1:48" ht="11.25" customHeight="1" x14ac:dyDescent="0.2">
      <c r="A424" s="634" t="s">
        <v>258</v>
      </c>
      <c r="B424" s="501" t="s">
        <v>259</v>
      </c>
      <c r="C424" s="627">
        <v>1.6</v>
      </c>
      <c r="D424" s="493">
        <v>1.48</v>
      </c>
      <c r="E424" s="504">
        <v>1.24</v>
      </c>
      <c r="F424" s="627">
        <v>1.1200000000000001</v>
      </c>
      <c r="G424" s="627">
        <v>1</v>
      </c>
      <c r="H424" s="627">
        <v>0.88</v>
      </c>
      <c r="I424" s="627">
        <v>0.73</v>
      </c>
      <c r="J424" s="956"/>
      <c r="K424" s="627">
        <v>0.46</v>
      </c>
      <c r="L424" s="492">
        <v>0.42</v>
      </c>
      <c r="M424" s="956"/>
      <c r="N424" s="505">
        <v>0.38</v>
      </c>
      <c r="O424" s="505">
        <v>0.34</v>
      </c>
      <c r="P424" s="633">
        <v>0.3</v>
      </c>
      <c r="Q424" s="633">
        <v>0.26</v>
      </c>
      <c r="R424" s="633">
        <v>0.22</v>
      </c>
      <c r="S424" s="633">
        <v>0.18</v>
      </c>
      <c r="T424" s="633">
        <v>0.16</v>
      </c>
      <c r="U424" s="629">
        <v>0.14000000000000001</v>
      </c>
      <c r="V424" s="633">
        <v>0.14000000000000001</v>
      </c>
      <c r="W424" s="633">
        <v>0.12</v>
      </c>
      <c r="X424" s="633">
        <v>0.1</v>
      </c>
      <c r="Y424" s="633">
        <v>0.08</v>
      </c>
      <c r="Z424" s="630">
        <f t="shared" si="281"/>
        <v>11.350000000000003</v>
      </c>
      <c r="AA424" s="1125">
        <f t="shared" si="303"/>
        <v>8.1081081081081141</v>
      </c>
      <c r="AB424" s="1125">
        <f t="shared" si="284"/>
        <v>19.354838709677423</v>
      </c>
      <c r="AC424" s="1126">
        <f t="shared" si="285"/>
        <v>10.714285714285698</v>
      </c>
      <c r="AD424" s="1126">
        <f t="shared" si="286"/>
        <v>12.000000000000011</v>
      </c>
      <c r="AE424" s="1126">
        <f t="shared" si="287"/>
        <v>13.636363636363647</v>
      </c>
      <c r="AF424" s="1126">
        <f t="shared" si="288"/>
        <v>20.547945205479444</v>
      </c>
      <c r="AG424" s="1126">
        <f t="shared" si="289"/>
        <v>58.695652173913039</v>
      </c>
      <c r="AH424" s="1126">
        <f t="shared" si="290"/>
        <v>9.5238095238095344</v>
      </c>
      <c r="AI424" s="1126">
        <f t="shared" si="291"/>
        <v>10.526315789473673</v>
      </c>
      <c r="AJ424" s="1126">
        <f t="shared" si="292"/>
        <v>11.764705882352944</v>
      </c>
      <c r="AK424" s="1126">
        <f t="shared" si="293"/>
        <v>13.333333333333353</v>
      </c>
      <c r="AL424" s="1126">
        <f t="shared" si="294"/>
        <v>15.384615384615374</v>
      </c>
      <c r="AM424" s="1126">
        <f t="shared" si="295"/>
        <v>18.181818181818187</v>
      </c>
      <c r="AN424" s="1126">
        <f t="shared" si="296"/>
        <v>22.222222222222232</v>
      </c>
      <c r="AO424" s="1126">
        <f t="shared" si="297"/>
        <v>12.5</v>
      </c>
      <c r="AP424" s="1126">
        <f t="shared" si="298"/>
        <v>14.285714285714279</v>
      </c>
      <c r="AQ424" s="1126">
        <f t="shared" si="299"/>
        <v>0</v>
      </c>
      <c r="AR424" s="1126">
        <f t="shared" si="300"/>
        <v>16.666666666666675</v>
      </c>
      <c r="AS424" s="1126">
        <f t="shared" si="301"/>
        <v>19.999999999999996</v>
      </c>
      <c r="AT424" s="1126">
        <f t="shared" si="302"/>
        <v>25</v>
      </c>
      <c r="AU424" s="1127">
        <f t="shared" si="282"/>
        <v>16.622319740891683</v>
      </c>
      <c r="AV424" s="1128">
        <f t="shared" si="283"/>
        <v>11.397965476707228</v>
      </c>
    </row>
    <row r="425" spans="1:48" ht="11.25" customHeight="1" x14ac:dyDescent="0.2">
      <c r="A425" s="886" t="s">
        <v>1357</v>
      </c>
      <c r="B425" s="884" t="s">
        <v>1358</v>
      </c>
      <c r="C425" s="627">
        <v>0.86</v>
      </c>
      <c r="D425" s="493">
        <v>0.82</v>
      </c>
      <c r="E425" s="632">
        <v>0.72</v>
      </c>
      <c r="F425" s="627">
        <v>0.64</v>
      </c>
      <c r="G425" s="627">
        <v>0.56000000000000005</v>
      </c>
      <c r="H425" s="627">
        <v>0.48</v>
      </c>
      <c r="I425" s="627">
        <v>0.44</v>
      </c>
      <c r="J425" s="956"/>
      <c r="K425" s="627">
        <v>0.4</v>
      </c>
      <c r="L425" s="492">
        <v>0.3</v>
      </c>
      <c r="M425" s="956"/>
      <c r="N425" s="628">
        <v>0.2</v>
      </c>
      <c r="O425" s="628">
        <v>0.2</v>
      </c>
      <c r="P425" s="633">
        <v>0.75</v>
      </c>
      <c r="Q425" s="633">
        <v>0.6</v>
      </c>
      <c r="R425" s="633">
        <v>0.25</v>
      </c>
      <c r="S425" s="629">
        <v>0</v>
      </c>
      <c r="T425" s="629">
        <v>0</v>
      </c>
      <c r="U425" s="629">
        <v>0</v>
      </c>
      <c r="V425" s="629">
        <v>0</v>
      </c>
      <c r="W425" s="629">
        <v>0</v>
      </c>
      <c r="X425" s="629">
        <v>0</v>
      </c>
      <c r="Y425" s="629">
        <v>0</v>
      </c>
      <c r="Z425" s="630">
        <f t="shared" si="281"/>
        <v>7.2200000000000006</v>
      </c>
      <c r="AA425" s="1125">
        <f t="shared" si="303"/>
        <v>4.8780487804878092</v>
      </c>
      <c r="AB425" s="1125">
        <f t="shared" si="284"/>
        <v>13.888888888888884</v>
      </c>
      <c r="AC425" s="1126">
        <f t="shared" si="285"/>
        <v>12.5</v>
      </c>
      <c r="AD425" s="1126">
        <f t="shared" si="286"/>
        <v>14.285714285714279</v>
      </c>
      <c r="AE425" s="1126">
        <f t="shared" si="287"/>
        <v>16.666666666666675</v>
      </c>
      <c r="AF425" s="1126">
        <f t="shared" si="288"/>
        <v>9.0909090909090828</v>
      </c>
      <c r="AG425" s="1126">
        <f t="shared" si="289"/>
        <v>9.9999999999999858</v>
      </c>
      <c r="AH425" s="1126">
        <f t="shared" si="290"/>
        <v>33.33333333333335</v>
      </c>
      <c r="AI425" s="1126">
        <f t="shared" si="291"/>
        <v>49.999999999999979</v>
      </c>
      <c r="AJ425" s="1126">
        <f t="shared" si="292"/>
        <v>0</v>
      </c>
      <c r="AK425" s="1126">
        <f t="shared" si="293"/>
        <v>-73.333333333333343</v>
      </c>
      <c r="AL425" s="1126">
        <f t="shared" si="294"/>
        <v>25</v>
      </c>
      <c r="AM425" s="1126">
        <f t="shared" si="295"/>
        <v>140</v>
      </c>
      <c r="AN425" s="1126" t="str">
        <f t="shared" si="296"/>
        <v>n/a</v>
      </c>
      <c r="AO425" s="1126" t="str">
        <f t="shared" si="297"/>
        <v>n/a</v>
      </c>
      <c r="AP425" s="1126" t="str">
        <f t="shared" si="298"/>
        <v>n/a</v>
      </c>
      <c r="AQ425" s="1126" t="str">
        <f t="shared" si="299"/>
        <v>n/a</v>
      </c>
      <c r="AR425" s="1126" t="str">
        <f t="shared" si="300"/>
        <v>n/a</v>
      </c>
      <c r="AS425" s="1126" t="str">
        <f t="shared" si="301"/>
        <v>n/a</v>
      </c>
      <c r="AT425" s="1126" t="str">
        <f t="shared" si="302"/>
        <v>n/a</v>
      </c>
      <c r="AU425" s="1127">
        <f t="shared" si="282"/>
        <v>19.716171362512821</v>
      </c>
      <c r="AV425" s="1128">
        <f t="shared" si="283"/>
        <v>45.823832182195325</v>
      </c>
    </row>
    <row r="426" spans="1:48" ht="11.25" customHeight="1" x14ac:dyDescent="0.2">
      <c r="A426" s="494" t="s">
        <v>260</v>
      </c>
      <c r="B426" s="884" t="s">
        <v>261</v>
      </c>
      <c r="C426" s="627">
        <v>3.75</v>
      </c>
      <c r="D426" s="493">
        <v>3.54</v>
      </c>
      <c r="E426" s="632">
        <v>3.3200000000000003</v>
      </c>
      <c r="F426" s="627">
        <v>3.15</v>
      </c>
      <c r="G426" s="627">
        <v>2.95</v>
      </c>
      <c r="H426" s="627">
        <v>2.76</v>
      </c>
      <c r="I426" s="627">
        <v>2.59</v>
      </c>
      <c r="J426" s="956"/>
      <c r="K426" s="627">
        <v>2.4</v>
      </c>
      <c r="L426" s="492">
        <v>2.25</v>
      </c>
      <c r="M426" s="956"/>
      <c r="N426" s="505">
        <v>2.11</v>
      </c>
      <c r="O426" s="505">
        <v>1.93</v>
      </c>
      <c r="P426" s="633">
        <v>1.7949999999999999</v>
      </c>
      <c r="Q426" s="633">
        <v>1.62</v>
      </c>
      <c r="R426" s="633">
        <v>1.4550000000000001</v>
      </c>
      <c r="S426" s="633">
        <v>1.2749999999999999</v>
      </c>
      <c r="T426" s="633">
        <v>1.095</v>
      </c>
      <c r="U426" s="633">
        <v>0.92500000000000004</v>
      </c>
      <c r="V426" s="633">
        <v>0.79500000000000004</v>
      </c>
      <c r="W426" s="633">
        <v>0.7</v>
      </c>
      <c r="X426" s="633">
        <v>0.62</v>
      </c>
      <c r="Y426" s="633">
        <v>0.54500000000000004</v>
      </c>
      <c r="Z426" s="630">
        <f t="shared" si="281"/>
        <v>41.574999999999989</v>
      </c>
      <c r="AA426" s="1125">
        <f t="shared" si="303"/>
        <v>5.9322033898305149</v>
      </c>
      <c r="AB426" s="1125">
        <f t="shared" si="284"/>
        <v>6.6265060240963791</v>
      </c>
      <c r="AC426" s="1126">
        <f t="shared" si="285"/>
        <v>5.3968253968253999</v>
      </c>
      <c r="AD426" s="1126">
        <f t="shared" si="286"/>
        <v>6.7796610169491345</v>
      </c>
      <c r="AE426" s="1126">
        <f t="shared" si="287"/>
        <v>6.8840579710145011</v>
      </c>
      <c r="AF426" s="1126">
        <f t="shared" si="288"/>
        <v>6.5637065637065506</v>
      </c>
      <c r="AG426" s="1126">
        <f t="shared" si="289"/>
        <v>7.9166666666666607</v>
      </c>
      <c r="AH426" s="1126">
        <f t="shared" si="290"/>
        <v>6.6666666666666652</v>
      </c>
      <c r="AI426" s="1126">
        <f t="shared" si="291"/>
        <v>6.6350710900473953</v>
      </c>
      <c r="AJ426" s="1126">
        <f t="shared" si="292"/>
        <v>9.32642487046631</v>
      </c>
      <c r="AK426" s="1126">
        <f t="shared" si="293"/>
        <v>7.5208913649025044</v>
      </c>
      <c r="AL426" s="1126">
        <f t="shared" si="294"/>
        <v>10.80246913580245</v>
      </c>
      <c r="AM426" s="1126">
        <f t="shared" si="295"/>
        <v>11.340206185567014</v>
      </c>
      <c r="AN426" s="1126">
        <f t="shared" si="296"/>
        <v>14.117647058823547</v>
      </c>
      <c r="AO426" s="1126">
        <f t="shared" si="297"/>
        <v>16.43835616438356</v>
      </c>
      <c r="AP426" s="1126">
        <f t="shared" si="298"/>
        <v>18.378378378378368</v>
      </c>
      <c r="AQ426" s="1126">
        <f t="shared" si="299"/>
        <v>16.35220125786163</v>
      </c>
      <c r="AR426" s="1126">
        <f t="shared" si="300"/>
        <v>13.571428571428591</v>
      </c>
      <c r="AS426" s="1126">
        <f t="shared" si="301"/>
        <v>12.903225806451601</v>
      </c>
      <c r="AT426" s="1126">
        <f t="shared" si="302"/>
        <v>13.761467889908241</v>
      </c>
      <c r="AU426" s="1127">
        <f t="shared" si="282"/>
        <v>10.195703073488851</v>
      </c>
      <c r="AV426" s="1128">
        <f t="shared" si="283"/>
        <v>4.1060928224409654</v>
      </c>
    </row>
    <row r="427" spans="1:48" ht="11.25" customHeight="1" x14ac:dyDescent="0.2">
      <c r="A427" s="886" t="s">
        <v>1355</v>
      </c>
      <c r="B427" s="884" t="s">
        <v>1356</v>
      </c>
      <c r="C427" s="627">
        <v>0.59</v>
      </c>
      <c r="D427" s="493">
        <v>0.48</v>
      </c>
      <c r="E427" s="632">
        <v>0.37</v>
      </c>
      <c r="F427" s="627">
        <v>0.33</v>
      </c>
      <c r="G427" s="627">
        <v>0.30499999999999999</v>
      </c>
      <c r="H427" s="496">
        <v>0.3</v>
      </c>
      <c r="I427" s="627">
        <v>7.4999999999999997E-2</v>
      </c>
      <c r="J427" s="956"/>
      <c r="K427" s="496">
        <v>0</v>
      </c>
      <c r="L427" s="631">
        <v>0</v>
      </c>
      <c r="M427" s="956"/>
      <c r="N427" s="628">
        <v>0</v>
      </c>
      <c r="O427" s="628">
        <v>0</v>
      </c>
      <c r="P427" s="629">
        <v>0.22</v>
      </c>
      <c r="Q427" s="633">
        <v>0.11</v>
      </c>
      <c r="R427" s="629">
        <v>0</v>
      </c>
      <c r="S427" s="629">
        <v>0</v>
      </c>
      <c r="T427" s="629">
        <v>0</v>
      </c>
      <c r="U427" s="629">
        <v>0</v>
      </c>
      <c r="V427" s="629">
        <v>0</v>
      </c>
      <c r="W427" s="629">
        <v>0</v>
      </c>
      <c r="X427" s="629">
        <v>0</v>
      </c>
      <c r="Y427" s="629">
        <v>0</v>
      </c>
      <c r="Z427" s="630">
        <f t="shared" si="281"/>
        <v>2.7800000000000002</v>
      </c>
      <c r="AA427" s="1125">
        <f t="shared" si="303"/>
        <v>22.916666666666675</v>
      </c>
      <c r="AB427" s="1125">
        <f t="shared" si="284"/>
        <v>29.729729729729737</v>
      </c>
      <c r="AC427" s="1126">
        <f t="shared" si="285"/>
        <v>12.12121212121211</v>
      </c>
      <c r="AD427" s="1126">
        <f t="shared" si="286"/>
        <v>8.196721311475418</v>
      </c>
      <c r="AE427" s="1126">
        <f t="shared" si="287"/>
        <v>1.6666666666666607</v>
      </c>
      <c r="AF427" s="1126">
        <f t="shared" si="288"/>
        <v>300</v>
      </c>
      <c r="AG427" s="1126" t="str">
        <f t="shared" si="289"/>
        <v>n/a</v>
      </c>
      <c r="AH427" s="1126" t="str">
        <f t="shared" si="290"/>
        <v>n/a</v>
      </c>
      <c r="AI427" s="1126" t="str">
        <f t="shared" si="291"/>
        <v>n/a</v>
      </c>
      <c r="AJ427" s="1126" t="str">
        <f t="shared" si="292"/>
        <v>n/a</v>
      </c>
      <c r="AK427" s="1126">
        <f t="shared" si="293"/>
        <v>-100</v>
      </c>
      <c r="AL427" s="1126">
        <f t="shared" si="294"/>
        <v>100</v>
      </c>
      <c r="AM427" s="1126" t="str">
        <f t="shared" si="295"/>
        <v>n/a</v>
      </c>
      <c r="AN427" s="1126" t="str">
        <f t="shared" si="296"/>
        <v>n/a</v>
      </c>
      <c r="AO427" s="1126" t="str">
        <f t="shared" si="297"/>
        <v>n/a</v>
      </c>
      <c r="AP427" s="1126" t="str">
        <f t="shared" si="298"/>
        <v>n/a</v>
      </c>
      <c r="AQ427" s="1126" t="str">
        <f t="shared" si="299"/>
        <v>n/a</v>
      </c>
      <c r="AR427" s="1126" t="str">
        <f t="shared" si="300"/>
        <v>n/a</v>
      </c>
      <c r="AS427" s="1126" t="str">
        <f t="shared" si="301"/>
        <v>n/a</v>
      </c>
      <c r="AT427" s="1126" t="str">
        <f t="shared" si="302"/>
        <v>n/a</v>
      </c>
      <c r="AU427" s="1127">
        <f t="shared" si="282"/>
        <v>46.828874561968824</v>
      </c>
      <c r="AV427" s="1128">
        <f t="shared" si="283"/>
        <v>115.93247437336233</v>
      </c>
    </row>
    <row r="428" spans="1:48" ht="11.25" customHeight="1" x14ac:dyDescent="0.2">
      <c r="A428" s="886" t="s">
        <v>1360</v>
      </c>
      <c r="B428" s="884" t="s">
        <v>1361</v>
      </c>
      <c r="C428" s="627">
        <v>3.3</v>
      </c>
      <c r="D428" s="493">
        <v>2.48</v>
      </c>
      <c r="E428" s="487">
        <v>2.04</v>
      </c>
      <c r="F428" s="627">
        <v>1.84</v>
      </c>
      <c r="G428" s="627">
        <v>1.68</v>
      </c>
      <c r="H428" s="627">
        <v>1.56</v>
      </c>
      <c r="I428" s="627">
        <v>1.36</v>
      </c>
      <c r="J428" s="956"/>
      <c r="K428" s="627">
        <v>1.1499999999999999</v>
      </c>
      <c r="L428" s="492">
        <v>0.8</v>
      </c>
      <c r="M428" s="956"/>
      <c r="N428" s="628">
        <v>0.2</v>
      </c>
      <c r="O428" s="628">
        <v>0.53</v>
      </c>
      <c r="P428" s="629">
        <v>1.52</v>
      </c>
      <c r="Q428" s="633">
        <v>1.44</v>
      </c>
      <c r="R428" s="629">
        <v>1.36</v>
      </c>
      <c r="S428" s="629">
        <v>1.36</v>
      </c>
      <c r="T428" s="629">
        <v>1.36</v>
      </c>
      <c r="U428" s="629">
        <v>1.36</v>
      </c>
      <c r="V428" s="633">
        <v>1.36</v>
      </c>
      <c r="W428" s="633">
        <v>1.34</v>
      </c>
      <c r="X428" s="633">
        <v>1.2333000000000001</v>
      </c>
      <c r="Y428" s="633">
        <v>1.06</v>
      </c>
      <c r="Z428" s="630">
        <f t="shared" si="281"/>
        <v>30.333299999999998</v>
      </c>
      <c r="AA428" s="1125">
        <f t="shared" si="303"/>
        <v>33.064516129032249</v>
      </c>
      <c r="AB428" s="1125">
        <f t="shared" si="284"/>
        <v>21.568627450980383</v>
      </c>
      <c r="AC428" s="1126">
        <f t="shared" si="285"/>
        <v>10.869565217391308</v>
      </c>
      <c r="AD428" s="1126">
        <f t="shared" si="286"/>
        <v>9.5238095238095344</v>
      </c>
      <c r="AE428" s="1126">
        <f t="shared" si="287"/>
        <v>7.6923076923076872</v>
      </c>
      <c r="AF428" s="1126">
        <f t="shared" si="288"/>
        <v>14.705882352941169</v>
      </c>
      <c r="AG428" s="1126">
        <f t="shared" si="289"/>
        <v>18.260869565217419</v>
      </c>
      <c r="AH428" s="1126">
        <f t="shared" si="290"/>
        <v>43.749999999999979</v>
      </c>
      <c r="AI428" s="1126">
        <f t="shared" si="291"/>
        <v>300</v>
      </c>
      <c r="AJ428" s="1126">
        <f t="shared" si="292"/>
        <v>-62.264150943396224</v>
      </c>
      <c r="AK428" s="1126">
        <f t="shared" si="293"/>
        <v>-65.131578947368425</v>
      </c>
      <c r="AL428" s="1126">
        <f t="shared" si="294"/>
        <v>5.555555555555558</v>
      </c>
      <c r="AM428" s="1126">
        <f t="shared" si="295"/>
        <v>5.8823529411764497</v>
      </c>
      <c r="AN428" s="1126">
        <f t="shared" si="296"/>
        <v>0</v>
      </c>
      <c r="AO428" s="1126">
        <f t="shared" si="297"/>
        <v>0</v>
      </c>
      <c r="AP428" s="1126">
        <f t="shared" si="298"/>
        <v>0</v>
      </c>
      <c r="AQ428" s="1126">
        <f t="shared" si="299"/>
        <v>0</v>
      </c>
      <c r="AR428" s="1126">
        <f t="shared" si="300"/>
        <v>1.4925373134328401</v>
      </c>
      <c r="AS428" s="1126">
        <f t="shared" si="301"/>
        <v>8.6515851779777933</v>
      </c>
      <c r="AT428" s="1126">
        <f t="shared" si="302"/>
        <v>16.349056603773594</v>
      </c>
      <c r="AU428" s="1127">
        <f t="shared" si="282"/>
        <v>18.498546781641565</v>
      </c>
      <c r="AV428" s="1128">
        <f t="shared" si="283"/>
        <v>71.072658400791738</v>
      </c>
    </row>
    <row r="429" spans="1:48" ht="11.25" customHeight="1" x14ac:dyDescent="0.2">
      <c r="A429" s="512" t="s">
        <v>645</v>
      </c>
      <c r="B429" s="501" t="s">
        <v>646</v>
      </c>
      <c r="C429" s="627">
        <v>1.34</v>
      </c>
      <c r="D429" s="493">
        <v>1.3</v>
      </c>
      <c r="E429" s="514">
        <v>1.26</v>
      </c>
      <c r="F429" s="507">
        <v>1.22</v>
      </c>
      <c r="G429" s="507">
        <v>1.18</v>
      </c>
      <c r="H429" s="507">
        <v>1.08</v>
      </c>
      <c r="I429" s="507">
        <v>0.98</v>
      </c>
      <c r="J429" s="1053" t="s">
        <v>90</v>
      </c>
      <c r="K429" s="507">
        <v>0.88</v>
      </c>
      <c r="L429" s="503">
        <v>0.72</v>
      </c>
      <c r="M429" s="1053"/>
      <c r="N429" s="521">
        <v>0.6</v>
      </c>
      <c r="O429" s="521">
        <v>0.54</v>
      </c>
      <c r="P429" s="509">
        <v>0.48</v>
      </c>
      <c r="Q429" s="509">
        <v>0.42</v>
      </c>
      <c r="R429" s="509">
        <v>0.38</v>
      </c>
      <c r="S429" s="509">
        <v>0.33</v>
      </c>
      <c r="T429" s="509">
        <v>0.28000000000000003</v>
      </c>
      <c r="U429" s="509">
        <v>0.23</v>
      </c>
      <c r="V429" s="509">
        <v>0.19</v>
      </c>
      <c r="W429" s="509">
        <v>0.17</v>
      </c>
      <c r="X429" s="509">
        <v>0.152</v>
      </c>
      <c r="Y429" s="509">
        <v>0.13700000000000001</v>
      </c>
      <c r="Z429" s="630">
        <f t="shared" si="281"/>
        <v>13.869000000000002</v>
      </c>
      <c r="AA429" s="1125">
        <f t="shared" si="303"/>
        <v>3.0769230769230882</v>
      </c>
      <c r="AB429" s="1125">
        <f t="shared" si="284"/>
        <v>3.1746031746031855</v>
      </c>
      <c r="AC429" s="1126">
        <f t="shared" si="285"/>
        <v>3.2786885245901676</v>
      </c>
      <c r="AD429" s="1126">
        <f t="shared" si="286"/>
        <v>3.3898305084745894</v>
      </c>
      <c r="AE429" s="1126">
        <f t="shared" si="287"/>
        <v>9.259259259259256</v>
      </c>
      <c r="AF429" s="1126">
        <f t="shared" si="288"/>
        <v>10.204081632653072</v>
      </c>
      <c r="AG429" s="1126">
        <f t="shared" si="289"/>
        <v>11.363636363636353</v>
      </c>
      <c r="AH429" s="1126">
        <f t="shared" si="290"/>
        <v>22.222222222222232</v>
      </c>
      <c r="AI429" s="1126">
        <f t="shared" si="291"/>
        <v>19.999999999999996</v>
      </c>
      <c r="AJ429" s="1126">
        <f t="shared" si="292"/>
        <v>11.111111111111093</v>
      </c>
      <c r="AK429" s="1126">
        <f t="shared" si="293"/>
        <v>12.500000000000021</v>
      </c>
      <c r="AL429" s="1126">
        <f t="shared" si="294"/>
        <v>14.285714285714279</v>
      </c>
      <c r="AM429" s="1126">
        <f t="shared" si="295"/>
        <v>10.526315789473673</v>
      </c>
      <c r="AN429" s="1126">
        <f t="shared" si="296"/>
        <v>15.151515151515138</v>
      </c>
      <c r="AO429" s="1126">
        <f t="shared" si="297"/>
        <v>17.857142857142861</v>
      </c>
      <c r="AP429" s="1126">
        <f t="shared" si="298"/>
        <v>21.739130434782616</v>
      </c>
      <c r="AQ429" s="1126">
        <f t="shared" si="299"/>
        <v>21.052631578947366</v>
      </c>
      <c r="AR429" s="1126">
        <f t="shared" si="300"/>
        <v>11.764705882352944</v>
      </c>
      <c r="AS429" s="1126">
        <f t="shared" si="301"/>
        <v>11.842105263157897</v>
      </c>
      <c r="AT429" s="1126">
        <f t="shared" si="302"/>
        <v>10.948905109489049</v>
      </c>
      <c r="AU429" s="1127">
        <f t="shared" si="282"/>
        <v>12.237426111302444</v>
      </c>
      <c r="AV429" s="1128">
        <f t="shared" si="283"/>
        <v>6.142492173631001</v>
      </c>
    </row>
    <row r="430" spans="1:48" ht="11.25" customHeight="1" x14ac:dyDescent="0.2">
      <c r="A430" s="886" t="s">
        <v>648</v>
      </c>
      <c r="B430" s="884" t="s">
        <v>649</v>
      </c>
      <c r="C430" s="627">
        <v>2.2599999999999998</v>
      </c>
      <c r="D430" s="493">
        <v>2.2000000000000002</v>
      </c>
      <c r="E430" s="493">
        <v>2.12</v>
      </c>
      <c r="F430" s="627">
        <v>2.04</v>
      </c>
      <c r="G430" s="627">
        <v>1.98</v>
      </c>
      <c r="H430" s="627">
        <v>1.9</v>
      </c>
      <c r="I430" s="627">
        <v>1.8</v>
      </c>
      <c r="J430" s="956"/>
      <c r="K430" s="627">
        <v>1.74</v>
      </c>
      <c r="L430" s="492">
        <v>1.67</v>
      </c>
      <c r="M430" s="956"/>
      <c r="N430" s="505">
        <v>1.56</v>
      </c>
      <c r="O430" s="505">
        <v>1.43</v>
      </c>
      <c r="P430" s="633">
        <v>1.3</v>
      </c>
      <c r="Q430" s="633">
        <v>1.2</v>
      </c>
      <c r="R430" s="633">
        <v>1.1399999999999999</v>
      </c>
      <c r="S430" s="633">
        <v>1.06</v>
      </c>
      <c r="T430" s="629">
        <v>1.01</v>
      </c>
      <c r="U430" s="629">
        <v>1.01</v>
      </c>
      <c r="V430" s="629">
        <v>1.01</v>
      </c>
      <c r="W430" s="629">
        <v>1.01</v>
      </c>
      <c r="X430" s="633">
        <v>1.01</v>
      </c>
      <c r="Y430" s="633">
        <v>0.96</v>
      </c>
      <c r="Z430" s="630">
        <f t="shared" si="281"/>
        <v>31.410000000000007</v>
      </c>
      <c r="AA430" s="1125">
        <f t="shared" si="303"/>
        <v>2.7272727272727115</v>
      </c>
      <c r="AB430" s="1125">
        <f t="shared" si="284"/>
        <v>3.7735849056603765</v>
      </c>
      <c r="AC430" s="1126">
        <f t="shared" si="285"/>
        <v>3.9215686274509887</v>
      </c>
      <c r="AD430" s="1126">
        <f t="shared" si="286"/>
        <v>3.0303030303030276</v>
      </c>
      <c r="AE430" s="1126">
        <f t="shared" si="287"/>
        <v>4.2105263157894868</v>
      </c>
      <c r="AF430" s="1126">
        <f t="shared" si="288"/>
        <v>5.555555555555558</v>
      </c>
      <c r="AG430" s="1126">
        <f t="shared" si="289"/>
        <v>3.4482758620689724</v>
      </c>
      <c r="AH430" s="1126">
        <f t="shared" si="290"/>
        <v>4.1916167664670656</v>
      </c>
      <c r="AI430" s="1126">
        <f t="shared" si="291"/>
        <v>7.0512820512820484</v>
      </c>
      <c r="AJ430" s="1126">
        <f t="shared" si="292"/>
        <v>9.0909090909091042</v>
      </c>
      <c r="AK430" s="1126">
        <f t="shared" si="293"/>
        <v>9.9999999999999858</v>
      </c>
      <c r="AL430" s="1126">
        <f t="shared" si="294"/>
        <v>8.3333333333333481</v>
      </c>
      <c r="AM430" s="1126">
        <f t="shared" si="295"/>
        <v>5.2631578947368363</v>
      </c>
      <c r="AN430" s="1126">
        <f t="shared" si="296"/>
        <v>7.5471698113207308</v>
      </c>
      <c r="AO430" s="1126">
        <f t="shared" si="297"/>
        <v>4.9504950495049549</v>
      </c>
      <c r="AP430" s="1126">
        <f t="shared" si="298"/>
        <v>0</v>
      </c>
      <c r="AQ430" s="1126">
        <f t="shared" si="299"/>
        <v>0</v>
      </c>
      <c r="AR430" s="1126">
        <f t="shared" si="300"/>
        <v>0</v>
      </c>
      <c r="AS430" s="1126">
        <f t="shared" si="301"/>
        <v>0</v>
      </c>
      <c r="AT430" s="1126">
        <f t="shared" si="302"/>
        <v>5.2083333333333481</v>
      </c>
      <c r="AU430" s="1127">
        <f t="shared" si="282"/>
        <v>4.4151692177494262</v>
      </c>
      <c r="AV430" s="1128">
        <f t="shared" si="283"/>
        <v>3.0133247127448275</v>
      </c>
    </row>
    <row r="431" spans="1:48" ht="11.25" customHeight="1" x14ac:dyDescent="0.2">
      <c r="A431" s="886" t="s">
        <v>1362</v>
      </c>
      <c r="B431" s="884" t="s">
        <v>1363</v>
      </c>
      <c r="C431" s="627">
        <v>0.91</v>
      </c>
      <c r="D431" s="493">
        <v>0.87</v>
      </c>
      <c r="E431" s="493">
        <v>0.82000000000000006</v>
      </c>
      <c r="F431" s="627">
        <v>0.74</v>
      </c>
      <c r="G431" s="627">
        <v>0.66</v>
      </c>
      <c r="H431" s="627">
        <v>0.57499999999999996</v>
      </c>
      <c r="I431" s="627">
        <v>0.25</v>
      </c>
      <c r="J431" s="956"/>
      <c r="K431" s="496">
        <v>0</v>
      </c>
      <c r="L431" s="631">
        <v>0</v>
      </c>
      <c r="M431" s="956"/>
      <c r="N431" s="628">
        <v>0</v>
      </c>
      <c r="O431" s="628">
        <v>0</v>
      </c>
      <c r="P431" s="629">
        <v>0</v>
      </c>
      <c r="Q431" s="629">
        <v>0</v>
      </c>
      <c r="R431" s="629">
        <v>0</v>
      </c>
      <c r="S431" s="629">
        <v>0</v>
      </c>
      <c r="T431" s="629">
        <v>0</v>
      </c>
      <c r="U431" s="629">
        <v>0</v>
      </c>
      <c r="V431" s="629">
        <v>0</v>
      </c>
      <c r="W431" s="629">
        <v>0</v>
      </c>
      <c r="X431" s="629">
        <v>0</v>
      </c>
      <c r="Y431" s="629">
        <v>0</v>
      </c>
      <c r="Z431" s="630">
        <f t="shared" si="281"/>
        <v>4.8250000000000002</v>
      </c>
      <c r="AA431" s="1125">
        <f t="shared" si="303"/>
        <v>4.5977011494252817</v>
      </c>
      <c r="AB431" s="1125">
        <f t="shared" si="284"/>
        <v>6.0975609756097393</v>
      </c>
      <c r="AC431" s="1126">
        <f t="shared" si="285"/>
        <v>10.810810810810811</v>
      </c>
      <c r="AD431" s="1126">
        <f t="shared" si="286"/>
        <v>12.12121212121211</v>
      </c>
      <c r="AE431" s="1126">
        <f t="shared" si="287"/>
        <v>14.782608695652177</v>
      </c>
      <c r="AF431" s="1126">
        <f t="shared" si="288"/>
        <v>129.99999999999997</v>
      </c>
      <c r="AG431" s="1126" t="str">
        <f t="shared" si="289"/>
        <v>n/a</v>
      </c>
      <c r="AH431" s="1126" t="str">
        <f t="shared" si="290"/>
        <v>n/a</v>
      </c>
      <c r="AI431" s="1126" t="str">
        <f t="shared" si="291"/>
        <v>n/a</v>
      </c>
      <c r="AJ431" s="1126" t="str">
        <f t="shared" si="292"/>
        <v>n/a</v>
      </c>
      <c r="AK431" s="1126" t="str">
        <f t="shared" si="293"/>
        <v>n/a</v>
      </c>
      <c r="AL431" s="1126" t="str">
        <f t="shared" si="294"/>
        <v>n/a</v>
      </c>
      <c r="AM431" s="1126" t="str">
        <f t="shared" si="295"/>
        <v>n/a</v>
      </c>
      <c r="AN431" s="1126" t="str">
        <f t="shared" si="296"/>
        <v>n/a</v>
      </c>
      <c r="AO431" s="1126" t="str">
        <f t="shared" si="297"/>
        <v>n/a</v>
      </c>
      <c r="AP431" s="1126" t="str">
        <f t="shared" si="298"/>
        <v>n/a</v>
      </c>
      <c r="AQ431" s="1126" t="str">
        <f t="shared" si="299"/>
        <v>n/a</v>
      </c>
      <c r="AR431" s="1126" t="str">
        <f t="shared" si="300"/>
        <v>n/a</v>
      </c>
      <c r="AS431" s="1126" t="str">
        <f t="shared" si="301"/>
        <v>n/a</v>
      </c>
      <c r="AT431" s="1126" t="str">
        <f t="shared" si="302"/>
        <v>n/a</v>
      </c>
      <c r="AU431" s="1127">
        <f t="shared" si="282"/>
        <v>29.73498229211835</v>
      </c>
      <c r="AV431" s="1128">
        <f t="shared" si="283"/>
        <v>49.265864465689589</v>
      </c>
    </row>
    <row r="432" spans="1:48" ht="11.25" customHeight="1" x14ac:dyDescent="0.2">
      <c r="A432" s="494" t="s">
        <v>1364</v>
      </c>
      <c r="B432" s="884" t="s">
        <v>1365</v>
      </c>
      <c r="C432" s="627">
        <v>2.4</v>
      </c>
      <c r="D432" s="493">
        <v>2.2000000000000002</v>
      </c>
      <c r="E432" s="493">
        <v>2</v>
      </c>
      <c r="F432" s="627">
        <v>1.8</v>
      </c>
      <c r="G432" s="627">
        <v>1.6</v>
      </c>
      <c r="H432" s="627">
        <v>1.4</v>
      </c>
      <c r="I432" s="627">
        <v>1.2</v>
      </c>
      <c r="J432" s="956"/>
      <c r="K432" s="627">
        <v>1</v>
      </c>
      <c r="L432" s="631">
        <v>0.96</v>
      </c>
      <c r="M432" s="956"/>
      <c r="N432" s="628">
        <v>0.96</v>
      </c>
      <c r="O432" s="628">
        <v>0.96</v>
      </c>
      <c r="P432" s="633">
        <v>0.84</v>
      </c>
      <c r="Q432" s="633">
        <v>0.36</v>
      </c>
      <c r="R432" s="629">
        <v>0</v>
      </c>
      <c r="S432" s="629">
        <v>0</v>
      </c>
      <c r="T432" s="629">
        <v>0</v>
      </c>
      <c r="U432" s="629">
        <v>0</v>
      </c>
      <c r="V432" s="629">
        <v>0</v>
      </c>
      <c r="W432" s="629">
        <v>0</v>
      </c>
      <c r="X432" s="629">
        <v>0</v>
      </c>
      <c r="Y432" s="629">
        <v>0</v>
      </c>
      <c r="Z432" s="630">
        <f t="shared" si="281"/>
        <v>17.68</v>
      </c>
      <c r="AA432" s="1125">
        <f t="shared" si="303"/>
        <v>9.0909090909090828</v>
      </c>
      <c r="AB432" s="1125">
        <f t="shared" si="284"/>
        <v>10.000000000000009</v>
      </c>
      <c r="AC432" s="1126">
        <f t="shared" si="285"/>
        <v>11.111111111111116</v>
      </c>
      <c r="AD432" s="1126">
        <f t="shared" si="286"/>
        <v>12.5</v>
      </c>
      <c r="AE432" s="1126">
        <f t="shared" si="287"/>
        <v>14.285714285714302</v>
      </c>
      <c r="AF432" s="1126">
        <f t="shared" si="288"/>
        <v>16.666666666666675</v>
      </c>
      <c r="AG432" s="1126">
        <f t="shared" si="289"/>
        <v>19.999999999999996</v>
      </c>
      <c r="AH432" s="1126">
        <f t="shared" si="290"/>
        <v>4.1666666666666741</v>
      </c>
      <c r="AI432" s="1126">
        <f t="shared" si="291"/>
        <v>0</v>
      </c>
      <c r="AJ432" s="1126">
        <f t="shared" si="292"/>
        <v>0</v>
      </c>
      <c r="AK432" s="1126">
        <f t="shared" si="293"/>
        <v>14.285714285714279</v>
      </c>
      <c r="AL432" s="1126">
        <f t="shared" si="294"/>
        <v>133.33333333333334</v>
      </c>
      <c r="AM432" s="1126" t="str">
        <f t="shared" si="295"/>
        <v>n/a</v>
      </c>
      <c r="AN432" s="1126" t="str">
        <f t="shared" si="296"/>
        <v>n/a</v>
      </c>
      <c r="AO432" s="1126" t="str">
        <f t="shared" si="297"/>
        <v>n/a</v>
      </c>
      <c r="AP432" s="1126" t="str">
        <f t="shared" si="298"/>
        <v>n/a</v>
      </c>
      <c r="AQ432" s="1126" t="str">
        <f t="shared" si="299"/>
        <v>n/a</v>
      </c>
      <c r="AR432" s="1126" t="str">
        <f t="shared" si="300"/>
        <v>n/a</v>
      </c>
      <c r="AS432" s="1126" t="str">
        <f t="shared" si="301"/>
        <v>n/a</v>
      </c>
      <c r="AT432" s="1126" t="str">
        <f t="shared" si="302"/>
        <v>n/a</v>
      </c>
      <c r="AU432" s="1127">
        <f t="shared" si="282"/>
        <v>20.453342953342958</v>
      </c>
      <c r="AV432" s="1128">
        <f t="shared" si="283"/>
        <v>36.084950898212725</v>
      </c>
    </row>
    <row r="433" spans="1:48" ht="11.25" customHeight="1" x14ac:dyDescent="0.2">
      <c r="A433" s="583" t="s">
        <v>4482</v>
      </c>
      <c r="B433" s="884" t="s">
        <v>4481</v>
      </c>
      <c r="C433" s="627">
        <v>0.31</v>
      </c>
      <c r="D433" s="493">
        <v>0.29000000000000004</v>
      </c>
      <c r="E433" s="632">
        <v>0.25</v>
      </c>
      <c r="F433" s="627">
        <v>0.22499999999999998</v>
      </c>
      <c r="G433" s="627">
        <v>0.20500000000000002</v>
      </c>
      <c r="H433" s="496">
        <v>0.2</v>
      </c>
      <c r="I433" s="533">
        <v>0.2</v>
      </c>
      <c r="J433" s="867"/>
      <c r="K433" s="516">
        <v>0.2</v>
      </c>
      <c r="L433" s="513">
        <v>0.2</v>
      </c>
      <c r="M433" s="516"/>
      <c r="N433" s="1085">
        <v>0.2</v>
      </c>
      <c r="O433" s="537">
        <v>0.31000000000000005</v>
      </c>
      <c r="P433" s="582">
        <v>0.64</v>
      </c>
      <c r="Q433" s="1076">
        <v>0.64</v>
      </c>
      <c r="R433" s="582">
        <v>0.64</v>
      </c>
      <c r="S433" s="582">
        <v>0.64</v>
      </c>
      <c r="T433" s="534">
        <v>0.64</v>
      </c>
      <c r="U433" s="534">
        <v>0.64</v>
      </c>
      <c r="V433" s="534">
        <v>0.64</v>
      </c>
      <c r="W433" s="534">
        <v>0.64</v>
      </c>
      <c r="X433" s="534">
        <v>0.64</v>
      </c>
      <c r="Y433" s="534">
        <v>0.64</v>
      </c>
      <c r="Z433" s="630">
        <f t="shared" si="281"/>
        <v>8.99</v>
      </c>
      <c r="AA433" s="1125">
        <f t="shared" si="303"/>
        <v>6.8965517241379226</v>
      </c>
      <c r="AB433" s="1125"/>
      <c r="AC433" s="1126"/>
      <c r="AD433" s="1126"/>
      <c r="AE433" s="1126"/>
      <c r="AF433" s="1126"/>
      <c r="AG433" s="1126"/>
      <c r="AH433" s="1126"/>
      <c r="AI433" s="1126"/>
      <c r="AJ433" s="1126"/>
      <c r="AK433" s="1126"/>
      <c r="AL433" s="1126"/>
      <c r="AM433" s="1126"/>
      <c r="AN433" s="1126"/>
      <c r="AO433" s="1126"/>
      <c r="AP433" s="1126"/>
      <c r="AQ433" s="1126"/>
      <c r="AR433" s="1126"/>
      <c r="AS433" s="1126"/>
      <c r="AT433" s="1126"/>
      <c r="AU433" s="1127">
        <f t="shared" si="282"/>
        <v>6.8965517241379226</v>
      </c>
      <c r="AV433" s="1128" t="e">
        <f t="shared" si="283"/>
        <v>#DIV/0!</v>
      </c>
    </row>
    <row r="434" spans="1:48" ht="11.25" customHeight="1" x14ac:dyDescent="0.2">
      <c r="A434" s="494" t="s">
        <v>1374</v>
      </c>
      <c r="B434" s="884" t="s">
        <v>1375</v>
      </c>
      <c r="C434" s="627">
        <v>0.69</v>
      </c>
      <c r="D434" s="493">
        <v>0.56499999999999995</v>
      </c>
      <c r="E434" s="632">
        <v>0.38</v>
      </c>
      <c r="F434" s="627">
        <v>0.33</v>
      </c>
      <c r="G434" s="627">
        <v>0.28999999999999998</v>
      </c>
      <c r="H434" s="627">
        <v>0.25</v>
      </c>
      <c r="I434" s="627">
        <v>0.215</v>
      </c>
      <c r="J434" s="956"/>
      <c r="K434" s="627">
        <v>0.18</v>
      </c>
      <c r="L434" s="492">
        <v>0.1</v>
      </c>
      <c r="M434" s="956"/>
      <c r="N434" s="628">
        <v>0.04</v>
      </c>
      <c r="O434" s="628">
        <v>9.2499999999999999E-2</v>
      </c>
      <c r="P434" s="629">
        <v>1</v>
      </c>
      <c r="Q434" s="633">
        <v>1.46</v>
      </c>
      <c r="R434" s="633">
        <v>1.38</v>
      </c>
      <c r="S434" s="633">
        <v>1.3</v>
      </c>
      <c r="T434" s="633">
        <v>1.24</v>
      </c>
      <c r="U434" s="633">
        <v>1.22</v>
      </c>
      <c r="V434" s="633">
        <v>1.2</v>
      </c>
      <c r="W434" s="633">
        <v>1.18</v>
      </c>
      <c r="X434" s="633">
        <v>1.1200000000000001</v>
      </c>
      <c r="Y434" s="633">
        <v>1.04</v>
      </c>
      <c r="Z434" s="630">
        <f t="shared" si="281"/>
        <v>15.272500000000001</v>
      </c>
      <c r="AA434" s="1125">
        <f t="shared" si="303"/>
        <v>22.123893805309748</v>
      </c>
      <c r="AB434" s="1125">
        <f t="shared" ref="AB434:AB496" si="304">IF(ISERROR((D434/E434-1)*100),"n/a",(D434/E434-1)*100)</f>
        <v>48.684210526315773</v>
      </c>
      <c r="AC434" s="1126">
        <f t="shared" ref="AC434:AC496" si="305">IF(ISERROR((E434/F434-1)*100),"n/a",(E434/F434-1)*100)</f>
        <v>15.151515151515138</v>
      </c>
      <c r="AD434" s="1126">
        <f t="shared" ref="AD434:AD496" si="306">IF(ISERROR((F434/G434-1)*100),"n/a",(F434/G434-1)*100)</f>
        <v>13.793103448275868</v>
      </c>
      <c r="AE434" s="1126">
        <f t="shared" ref="AE434:AE496" si="307">IF(ISERROR((G434/H434-1)*100),"n/a",(G434/H434-1)*100)</f>
        <v>15.999999999999993</v>
      </c>
      <c r="AF434" s="1126">
        <f t="shared" ref="AF434:AF496" si="308">IF(ISERROR((H434/I434-1)*100),"n/a",(H434/I434-1)*100)</f>
        <v>16.279069767441868</v>
      </c>
      <c r="AG434" s="1126">
        <f t="shared" ref="AG434:AG496" si="309">IF(ISERROR((I434/K434-1)*100),"n/a",(I434/K434-1)*100)</f>
        <v>19.444444444444443</v>
      </c>
      <c r="AH434" s="1126">
        <f t="shared" ref="AH434:AH496" si="310">IF(ISERROR((K434/L434-1)*100),"n/a",(K434/L434-1)*100)</f>
        <v>79.999999999999986</v>
      </c>
      <c r="AI434" s="1126">
        <f t="shared" ref="AI434:AI496" si="311">IF(ISERROR((L434/N434-1)*100),"n/a",(L434/N434-1)*100)</f>
        <v>150</v>
      </c>
      <c r="AJ434" s="1126">
        <f t="shared" ref="AJ434:AJ496" si="312">IF(ISERROR((N434/O434-1)*100),"n/a",(N434/O434-1)*100)</f>
        <v>-56.756756756756758</v>
      </c>
      <c r="AK434" s="1126">
        <f t="shared" ref="AK434:AK496" si="313">IF(ISERROR((O434/P434-1)*100),"n/a",(O434/P434-1)*100)</f>
        <v>-90.75</v>
      </c>
      <c r="AL434" s="1126">
        <f t="shared" ref="AL434:AL496" si="314">IF(ISERROR((P434/Q434-1)*100),"n/a",(P434/Q434-1)*100)</f>
        <v>-31.506849315068497</v>
      </c>
      <c r="AM434" s="1126">
        <f t="shared" ref="AM434:AM496" si="315">IF(ISERROR((Q434/R434-1)*100),"n/a",(Q434/R434-1)*100)</f>
        <v>5.7971014492753659</v>
      </c>
      <c r="AN434" s="1126">
        <f t="shared" ref="AN434:AN496" si="316">IF(ISERROR((R434/S434-1)*100),"n/a",(R434/S434-1)*100)</f>
        <v>6.153846153846132</v>
      </c>
      <c r="AO434" s="1126">
        <f t="shared" ref="AO434:AO496" si="317">IF(ISERROR((S434/T434-1)*100),"n/a",(S434/T434-1)*100)</f>
        <v>4.8387096774193505</v>
      </c>
      <c r="AP434" s="1126">
        <f t="shared" ref="AP434:AP496" si="318">IF(ISERROR((T434/U434-1)*100),"n/a",(T434/U434-1)*100)</f>
        <v>1.6393442622950838</v>
      </c>
      <c r="AQ434" s="1126">
        <f t="shared" ref="AQ434:AQ496" si="319">IF(ISERROR((U434/V434-1)*100),"n/a",(U434/V434-1)*100)</f>
        <v>1.6666666666666607</v>
      </c>
      <c r="AR434" s="1126">
        <f t="shared" ref="AR434:AR496" si="320">IF(ISERROR((V434/W434-1)*100),"n/a",(V434/W434-1)*100)</f>
        <v>1.6949152542372836</v>
      </c>
      <c r="AS434" s="1126">
        <f t="shared" ref="AS434:AS496" si="321">IF(ISERROR((W434/X434-1)*100),"n/a",(W434/X434-1)*100)</f>
        <v>5.3571428571428381</v>
      </c>
      <c r="AT434" s="1126">
        <f t="shared" ref="AT434:AT496" si="322">IF(ISERROR((X434/Y434-1)*100),"n/a",(X434/Y434-1)*100)</f>
        <v>7.6923076923077094</v>
      </c>
      <c r="AU434" s="1127">
        <f t="shared" si="282"/>
        <v>11.865133254233401</v>
      </c>
      <c r="AV434" s="1128">
        <f t="shared" si="283"/>
        <v>47.519289871484744</v>
      </c>
    </row>
    <row r="435" spans="1:48" ht="11.25" customHeight="1" x14ac:dyDescent="0.2">
      <c r="A435" s="498" t="s">
        <v>1382</v>
      </c>
      <c r="B435" s="869" t="s">
        <v>1383</v>
      </c>
      <c r="C435" s="627">
        <v>3.1</v>
      </c>
      <c r="D435" s="493">
        <v>2.84</v>
      </c>
      <c r="E435" s="632">
        <v>2.2599999999999998</v>
      </c>
      <c r="F435" s="627">
        <v>2.1</v>
      </c>
      <c r="G435" s="627">
        <v>2.04</v>
      </c>
      <c r="H435" s="627">
        <v>1.9</v>
      </c>
      <c r="I435" s="627">
        <v>1.7</v>
      </c>
      <c r="J435" s="956"/>
      <c r="K435" s="627">
        <v>1.5</v>
      </c>
      <c r="L435" s="492">
        <v>1.2</v>
      </c>
      <c r="M435" s="956"/>
      <c r="N435" s="505">
        <v>0.8</v>
      </c>
      <c r="O435" s="628">
        <v>0.6</v>
      </c>
      <c r="P435" s="629">
        <v>0.6</v>
      </c>
      <c r="Q435" s="633">
        <v>0.54</v>
      </c>
      <c r="R435" s="629">
        <v>0.48</v>
      </c>
      <c r="S435" s="633">
        <v>0.36</v>
      </c>
      <c r="T435" s="629">
        <v>0</v>
      </c>
      <c r="U435" s="629">
        <v>0</v>
      </c>
      <c r="V435" s="629">
        <v>0</v>
      </c>
      <c r="W435" s="629">
        <v>0</v>
      </c>
      <c r="X435" s="629">
        <v>0</v>
      </c>
      <c r="Y435" s="629">
        <v>0</v>
      </c>
      <c r="Z435" s="630">
        <f t="shared" si="281"/>
        <v>22.02</v>
      </c>
      <c r="AA435" s="1125">
        <f t="shared" si="303"/>
        <v>9.1549295774647987</v>
      </c>
      <c r="AB435" s="1125">
        <f t="shared" si="304"/>
        <v>25.663716814159287</v>
      </c>
      <c r="AC435" s="1126">
        <f t="shared" si="305"/>
        <v>7.6190476190476142</v>
      </c>
      <c r="AD435" s="1126">
        <f t="shared" si="306"/>
        <v>2.941176470588247</v>
      </c>
      <c r="AE435" s="1126">
        <f t="shared" si="307"/>
        <v>7.3684210526315796</v>
      </c>
      <c r="AF435" s="1126">
        <f t="shared" si="308"/>
        <v>11.764705882352944</v>
      </c>
      <c r="AG435" s="1126">
        <f t="shared" si="309"/>
        <v>13.33333333333333</v>
      </c>
      <c r="AH435" s="1126">
        <f t="shared" si="310"/>
        <v>25</v>
      </c>
      <c r="AI435" s="1126">
        <f t="shared" si="311"/>
        <v>49.999999999999979</v>
      </c>
      <c r="AJ435" s="1126">
        <f t="shared" si="312"/>
        <v>33.33333333333335</v>
      </c>
      <c r="AK435" s="1126">
        <f t="shared" si="313"/>
        <v>0</v>
      </c>
      <c r="AL435" s="1126">
        <f t="shared" si="314"/>
        <v>11.111111111111093</v>
      </c>
      <c r="AM435" s="1126">
        <f t="shared" si="315"/>
        <v>12.500000000000021</v>
      </c>
      <c r="AN435" s="1126">
        <f t="shared" si="316"/>
        <v>33.333333333333329</v>
      </c>
      <c r="AO435" s="1126" t="str">
        <f t="shared" si="317"/>
        <v>n/a</v>
      </c>
      <c r="AP435" s="1126" t="str">
        <f t="shared" si="318"/>
        <v>n/a</v>
      </c>
      <c r="AQ435" s="1126" t="str">
        <f t="shared" si="319"/>
        <v>n/a</v>
      </c>
      <c r="AR435" s="1126" t="str">
        <f t="shared" si="320"/>
        <v>n/a</v>
      </c>
      <c r="AS435" s="1126" t="str">
        <f t="shared" si="321"/>
        <v>n/a</v>
      </c>
      <c r="AT435" s="1126" t="str">
        <f t="shared" si="322"/>
        <v>n/a</v>
      </c>
      <c r="AU435" s="1127">
        <f t="shared" si="282"/>
        <v>17.365936323382538</v>
      </c>
      <c r="AV435" s="1128">
        <f t="shared" si="283"/>
        <v>14.09988489843874</v>
      </c>
    </row>
    <row r="436" spans="1:48" ht="11.25" customHeight="1" x14ac:dyDescent="0.2">
      <c r="A436" s="494" t="s">
        <v>263</v>
      </c>
      <c r="B436" s="884" t="s">
        <v>264</v>
      </c>
      <c r="C436" s="627">
        <v>4.09</v>
      </c>
      <c r="D436" s="493">
        <v>3.97</v>
      </c>
      <c r="E436" s="630">
        <v>3.83</v>
      </c>
      <c r="F436" s="627">
        <v>3.64</v>
      </c>
      <c r="G436" s="627">
        <v>3.48</v>
      </c>
      <c r="H436" s="627">
        <v>3.2561100000000001</v>
      </c>
      <c r="I436" s="627">
        <v>3.0383752599999996</v>
      </c>
      <c r="J436" s="956"/>
      <c r="K436" s="627">
        <v>2.7987557600000001</v>
      </c>
      <c r="L436" s="492">
        <v>2.6837384000000002</v>
      </c>
      <c r="M436" s="956"/>
      <c r="N436" s="505">
        <v>2.4728732400000002</v>
      </c>
      <c r="O436" s="505">
        <v>2.2811776399999997</v>
      </c>
      <c r="P436" s="633">
        <v>2.1757450600000001</v>
      </c>
      <c r="Q436" s="633">
        <v>1.9936342400000002</v>
      </c>
      <c r="R436" s="633">
        <v>1.8402777600000002</v>
      </c>
      <c r="S436" s="633">
        <v>1.6773365000000002</v>
      </c>
      <c r="T436" s="633">
        <v>1.47605612</v>
      </c>
      <c r="U436" s="633">
        <v>1.26519096</v>
      </c>
      <c r="V436" s="633">
        <v>1.1310040400000001</v>
      </c>
      <c r="W436" s="633">
        <v>1.0639105799999999</v>
      </c>
      <c r="X436" s="633">
        <v>1.0255714600000001</v>
      </c>
      <c r="Y436" s="633">
        <v>0.98723234000000004</v>
      </c>
      <c r="Z436" s="630">
        <f t="shared" si="281"/>
        <v>50.17698936</v>
      </c>
      <c r="AA436" s="1125">
        <f t="shared" si="303"/>
        <v>3.0226700251889005</v>
      </c>
      <c r="AB436" s="1125">
        <f t="shared" si="304"/>
        <v>3.6553524804177506</v>
      </c>
      <c r="AC436" s="1126">
        <f t="shared" si="305"/>
        <v>5.2197802197802234</v>
      </c>
      <c r="AD436" s="1126">
        <f t="shared" si="306"/>
        <v>4.5977011494252817</v>
      </c>
      <c r="AE436" s="1126">
        <f t="shared" si="307"/>
        <v>6.8759962040594536</v>
      </c>
      <c r="AF436" s="1126">
        <f t="shared" si="308"/>
        <v>7.1661569545560466</v>
      </c>
      <c r="AG436" s="1126">
        <f t="shared" si="309"/>
        <v>8.5616438356164171</v>
      </c>
      <c r="AH436" s="1126">
        <f t="shared" si="310"/>
        <v>4.2857142857142927</v>
      </c>
      <c r="AI436" s="1126">
        <f t="shared" si="311"/>
        <v>8.5271317829457303</v>
      </c>
      <c r="AJ436" s="1126">
        <f t="shared" si="312"/>
        <v>8.4033613445378297</v>
      </c>
      <c r="AK436" s="1126">
        <f t="shared" si="313"/>
        <v>4.8458149779735393</v>
      </c>
      <c r="AL436" s="1126">
        <f t="shared" si="314"/>
        <v>9.1346153846153744</v>
      </c>
      <c r="AM436" s="1126">
        <f t="shared" si="315"/>
        <v>8.333333333333325</v>
      </c>
      <c r="AN436" s="1126">
        <f t="shared" si="316"/>
        <v>9.7142857142857189</v>
      </c>
      <c r="AO436" s="1126">
        <f t="shared" si="317"/>
        <v>13.636363636363647</v>
      </c>
      <c r="AP436" s="1126">
        <f t="shared" si="318"/>
        <v>16.666666666666675</v>
      </c>
      <c r="AQ436" s="1126">
        <f t="shared" si="319"/>
        <v>11.864406779661007</v>
      </c>
      <c r="AR436" s="1126">
        <f t="shared" si="320"/>
        <v>6.3063063063063307</v>
      </c>
      <c r="AS436" s="1126">
        <f t="shared" si="321"/>
        <v>3.738317757009324</v>
      </c>
      <c r="AT436" s="1126">
        <f t="shared" si="322"/>
        <v>3.8834951456310662</v>
      </c>
      <c r="AU436" s="1127">
        <f t="shared" si="282"/>
        <v>7.4219556992043962</v>
      </c>
      <c r="AV436" s="1128">
        <f t="shared" si="283"/>
        <v>3.604518757745371</v>
      </c>
    </row>
    <row r="437" spans="1:48" ht="11.25" customHeight="1" x14ac:dyDescent="0.2">
      <c r="A437" s="583" t="s">
        <v>4622</v>
      </c>
      <c r="B437" s="884" t="s">
        <v>4617</v>
      </c>
      <c r="C437" s="627">
        <v>0.32</v>
      </c>
      <c r="D437" s="493">
        <v>0.28000000000000003</v>
      </c>
      <c r="E437" s="630">
        <v>0.24</v>
      </c>
      <c r="F437" s="627">
        <v>0.1</v>
      </c>
      <c r="G437" s="533">
        <v>0</v>
      </c>
      <c r="H437" s="496">
        <v>0</v>
      </c>
      <c r="I437" s="533">
        <v>0</v>
      </c>
      <c r="J437" s="556"/>
      <c r="K437" s="533">
        <v>0</v>
      </c>
      <c r="L437" s="536">
        <v>0</v>
      </c>
      <c r="M437" s="1179"/>
      <c r="N437" s="1085">
        <v>0</v>
      </c>
      <c r="O437" s="1085">
        <v>0</v>
      </c>
      <c r="P437" s="629">
        <v>0</v>
      </c>
      <c r="Q437" s="629">
        <v>0</v>
      </c>
      <c r="R437" s="629">
        <v>0</v>
      </c>
      <c r="S437" s="534">
        <v>0</v>
      </c>
      <c r="T437" s="534">
        <v>0</v>
      </c>
      <c r="U437" s="629">
        <v>0</v>
      </c>
      <c r="V437" s="534">
        <v>0</v>
      </c>
      <c r="W437" s="534">
        <v>0</v>
      </c>
      <c r="X437" s="629">
        <v>0</v>
      </c>
      <c r="Y437" s="629">
        <v>0</v>
      </c>
      <c r="Z437" s="630">
        <f t="shared" si="281"/>
        <v>0.94000000000000006</v>
      </c>
      <c r="AA437" s="1125">
        <f t="shared" si="303"/>
        <v>14.285714285714279</v>
      </c>
      <c r="AB437" s="1125">
        <f t="shared" si="304"/>
        <v>16.666666666666675</v>
      </c>
      <c r="AC437" s="1126">
        <f t="shared" si="305"/>
        <v>140</v>
      </c>
      <c r="AD437" s="1126" t="str">
        <f t="shared" si="306"/>
        <v>n/a</v>
      </c>
      <c r="AE437" s="1126" t="str">
        <f t="shared" si="307"/>
        <v>n/a</v>
      </c>
      <c r="AF437" s="1126" t="str">
        <f t="shared" si="308"/>
        <v>n/a</v>
      </c>
      <c r="AG437" s="1126" t="str">
        <f t="shared" si="309"/>
        <v>n/a</v>
      </c>
      <c r="AH437" s="1126" t="str">
        <f t="shared" si="310"/>
        <v>n/a</v>
      </c>
      <c r="AI437" s="1126" t="str">
        <f t="shared" si="311"/>
        <v>n/a</v>
      </c>
      <c r="AJ437" s="1126" t="str">
        <f t="shared" si="312"/>
        <v>n/a</v>
      </c>
      <c r="AK437" s="1126" t="str">
        <f t="shared" si="313"/>
        <v>n/a</v>
      </c>
      <c r="AL437" s="1126" t="str">
        <f t="shared" si="314"/>
        <v>n/a</v>
      </c>
      <c r="AM437" s="1126" t="str">
        <f t="shared" si="315"/>
        <v>n/a</v>
      </c>
      <c r="AN437" s="1126" t="str">
        <f t="shared" si="316"/>
        <v>n/a</v>
      </c>
      <c r="AO437" s="1126" t="str">
        <f t="shared" si="317"/>
        <v>n/a</v>
      </c>
      <c r="AP437" s="1126" t="str">
        <f t="shared" si="318"/>
        <v>n/a</v>
      </c>
      <c r="AQ437" s="1126" t="str">
        <f t="shared" si="319"/>
        <v>n/a</v>
      </c>
      <c r="AR437" s="1126" t="str">
        <f t="shared" si="320"/>
        <v>n/a</v>
      </c>
      <c r="AS437" s="1126" t="str">
        <f t="shared" si="321"/>
        <v>n/a</v>
      </c>
      <c r="AT437" s="1126" t="str">
        <f t="shared" si="322"/>
        <v>n/a</v>
      </c>
      <c r="AU437" s="1127">
        <f t="shared" si="282"/>
        <v>56.984126984126988</v>
      </c>
      <c r="AV437" s="1128">
        <f t="shared" si="283"/>
        <v>71.9037107039738</v>
      </c>
    </row>
    <row r="438" spans="1:48" ht="11.25" customHeight="1" x14ac:dyDescent="0.2">
      <c r="A438" s="494" t="s">
        <v>187</v>
      </c>
      <c r="B438" s="884" t="s">
        <v>188</v>
      </c>
      <c r="C438" s="627">
        <v>1.6</v>
      </c>
      <c r="D438" s="493">
        <v>1.56</v>
      </c>
      <c r="E438" s="630">
        <v>1.48</v>
      </c>
      <c r="F438" s="627">
        <v>1.4</v>
      </c>
      <c r="G438" s="627">
        <v>1.32</v>
      </c>
      <c r="H438" s="627">
        <v>1.22</v>
      </c>
      <c r="I438" s="627">
        <v>1.1200000000000001</v>
      </c>
      <c r="J438" s="956"/>
      <c r="K438" s="627">
        <v>1.02</v>
      </c>
      <c r="L438" s="492">
        <v>0.94</v>
      </c>
      <c r="M438" s="956"/>
      <c r="N438" s="505">
        <v>0.88</v>
      </c>
      <c r="O438" s="505">
        <v>0.82</v>
      </c>
      <c r="P438" s="633">
        <v>0.76</v>
      </c>
      <c r="Q438" s="633">
        <v>0.68</v>
      </c>
      <c r="R438" s="633">
        <v>0.62</v>
      </c>
      <c r="S438" s="633">
        <v>0.56000000000000005</v>
      </c>
      <c r="T438" s="633">
        <v>0.5</v>
      </c>
      <c r="U438" s="633">
        <v>0.44</v>
      </c>
      <c r="V438" s="633">
        <v>0.4</v>
      </c>
      <c r="W438" s="633">
        <v>0.36</v>
      </c>
      <c r="X438" s="633">
        <v>0.34</v>
      </c>
      <c r="Y438" s="633">
        <v>0.32</v>
      </c>
      <c r="Z438" s="630">
        <f t="shared" si="281"/>
        <v>18.340000000000003</v>
      </c>
      <c r="AA438" s="1125">
        <f t="shared" si="303"/>
        <v>2.5641025641025772</v>
      </c>
      <c r="AB438" s="1125">
        <f t="shared" si="304"/>
        <v>5.4054054054054168</v>
      </c>
      <c r="AC438" s="1126">
        <f t="shared" si="305"/>
        <v>5.7142857142857162</v>
      </c>
      <c r="AD438" s="1126">
        <f t="shared" si="306"/>
        <v>6.0606060606060552</v>
      </c>
      <c r="AE438" s="1126">
        <f t="shared" si="307"/>
        <v>8.196721311475418</v>
      </c>
      <c r="AF438" s="1126">
        <f t="shared" si="308"/>
        <v>8.9285714285714199</v>
      </c>
      <c r="AG438" s="1126">
        <f t="shared" si="309"/>
        <v>9.8039215686274606</v>
      </c>
      <c r="AH438" s="1126">
        <f t="shared" si="310"/>
        <v>8.5106382978723527</v>
      </c>
      <c r="AI438" s="1126">
        <f t="shared" si="311"/>
        <v>6.8181818181818121</v>
      </c>
      <c r="AJ438" s="1126">
        <f t="shared" si="312"/>
        <v>7.3170731707317138</v>
      </c>
      <c r="AK438" s="1126">
        <f t="shared" si="313"/>
        <v>7.8947368421052655</v>
      </c>
      <c r="AL438" s="1126">
        <f t="shared" si="314"/>
        <v>11.764705882352944</v>
      </c>
      <c r="AM438" s="1126">
        <f t="shared" si="315"/>
        <v>9.6774193548387224</v>
      </c>
      <c r="AN438" s="1126">
        <f t="shared" si="316"/>
        <v>10.714285714285698</v>
      </c>
      <c r="AO438" s="1126">
        <f t="shared" si="317"/>
        <v>12.000000000000011</v>
      </c>
      <c r="AP438" s="1126">
        <f t="shared" si="318"/>
        <v>13.636363636363647</v>
      </c>
      <c r="AQ438" s="1126">
        <f t="shared" si="319"/>
        <v>9.9999999999999858</v>
      </c>
      <c r="AR438" s="1126">
        <f t="shared" si="320"/>
        <v>11.111111111111116</v>
      </c>
      <c r="AS438" s="1126">
        <f t="shared" si="321"/>
        <v>5.8823529411764497</v>
      </c>
      <c r="AT438" s="1126">
        <f t="shared" si="322"/>
        <v>6.25</v>
      </c>
      <c r="AU438" s="1127">
        <f t="shared" si="282"/>
        <v>8.4125241411046883</v>
      </c>
      <c r="AV438" s="1128">
        <f t="shared" si="283"/>
        <v>2.7290034723223542</v>
      </c>
    </row>
    <row r="439" spans="1:48" ht="11.25" customHeight="1" x14ac:dyDescent="0.2">
      <c r="A439" s="886" t="s">
        <v>650</v>
      </c>
      <c r="B439" s="884" t="s">
        <v>651</v>
      </c>
      <c r="C439" s="627">
        <v>0.6</v>
      </c>
      <c r="D439" s="493">
        <v>0.53</v>
      </c>
      <c r="E439" s="630">
        <v>0.49</v>
      </c>
      <c r="F439" s="484">
        <v>0.45</v>
      </c>
      <c r="G439" s="484">
        <v>0.39500000000000002</v>
      </c>
      <c r="H439" s="484">
        <v>0.34</v>
      </c>
      <c r="I439" s="484">
        <v>0.3075</v>
      </c>
      <c r="J439" s="1032"/>
      <c r="K439" s="484">
        <v>0.2475</v>
      </c>
      <c r="L439" s="482">
        <v>0.215</v>
      </c>
      <c r="M439" s="1032"/>
      <c r="N439" s="522">
        <v>0.19500000000000001</v>
      </c>
      <c r="O439" s="522">
        <v>0.1825</v>
      </c>
      <c r="P439" s="489">
        <v>0.17249999999999999</v>
      </c>
      <c r="Q439" s="489">
        <v>0.14499999999999999</v>
      </c>
      <c r="R439" s="489">
        <v>9.7500000000000003E-2</v>
      </c>
      <c r="S439" s="488">
        <v>0</v>
      </c>
      <c r="T439" s="488">
        <v>0</v>
      </c>
      <c r="U439" s="488">
        <v>0</v>
      </c>
      <c r="V439" s="488">
        <v>0</v>
      </c>
      <c r="W439" s="488">
        <v>0</v>
      </c>
      <c r="X439" s="488">
        <v>0</v>
      </c>
      <c r="Y439" s="488">
        <v>0</v>
      </c>
      <c r="Z439" s="630">
        <f t="shared" si="281"/>
        <v>4.3674999999999997</v>
      </c>
      <c r="AA439" s="1125">
        <f t="shared" si="303"/>
        <v>13.207547169811317</v>
      </c>
      <c r="AB439" s="1125">
        <f t="shared" si="304"/>
        <v>8.163265306122458</v>
      </c>
      <c r="AC439" s="1126">
        <f t="shared" si="305"/>
        <v>8.8888888888888786</v>
      </c>
      <c r="AD439" s="1126">
        <f t="shared" si="306"/>
        <v>13.924050632911399</v>
      </c>
      <c r="AE439" s="1126">
        <f t="shared" si="307"/>
        <v>16.176470588235283</v>
      </c>
      <c r="AF439" s="1126">
        <f t="shared" si="308"/>
        <v>10.569105691056912</v>
      </c>
      <c r="AG439" s="1126">
        <f t="shared" si="309"/>
        <v>24.242424242424242</v>
      </c>
      <c r="AH439" s="1126">
        <f t="shared" si="310"/>
        <v>15.116279069767447</v>
      </c>
      <c r="AI439" s="1126">
        <f t="shared" si="311"/>
        <v>10.256410256410241</v>
      </c>
      <c r="AJ439" s="1126">
        <f t="shared" si="312"/>
        <v>6.8493150684931559</v>
      </c>
      <c r="AK439" s="1126">
        <f t="shared" si="313"/>
        <v>5.7971014492753659</v>
      </c>
      <c r="AL439" s="1126">
        <f t="shared" si="314"/>
        <v>18.965517241379317</v>
      </c>
      <c r="AM439" s="1126">
        <f t="shared" si="315"/>
        <v>48.717948717948701</v>
      </c>
      <c r="AN439" s="1126" t="str">
        <f t="shared" si="316"/>
        <v>n/a</v>
      </c>
      <c r="AO439" s="1126" t="str">
        <f t="shared" si="317"/>
        <v>n/a</v>
      </c>
      <c r="AP439" s="1126" t="str">
        <f t="shared" si="318"/>
        <v>n/a</v>
      </c>
      <c r="AQ439" s="1126" t="str">
        <f t="shared" si="319"/>
        <v>n/a</v>
      </c>
      <c r="AR439" s="1126" t="str">
        <f t="shared" si="320"/>
        <v>n/a</v>
      </c>
      <c r="AS439" s="1126" t="str">
        <f t="shared" si="321"/>
        <v>n/a</v>
      </c>
      <c r="AT439" s="1126" t="str">
        <f t="shared" si="322"/>
        <v>n/a</v>
      </c>
      <c r="AU439" s="1127">
        <f t="shared" si="282"/>
        <v>15.451871101748056</v>
      </c>
      <c r="AV439" s="1128">
        <f t="shared" si="283"/>
        <v>11.249109646893915</v>
      </c>
    </row>
    <row r="440" spans="1:48" ht="11.25" customHeight="1" x14ac:dyDescent="0.2">
      <c r="A440" s="1002" t="s">
        <v>4582</v>
      </c>
      <c r="B440" s="501" t="s">
        <v>4545</v>
      </c>
      <c r="C440" s="493">
        <v>0.25</v>
      </c>
      <c r="D440" s="493">
        <v>0.16</v>
      </c>
      <c r="E440" s="511">
        <v>0.12</v>
      </c>
      <c r="F440" s="493">
        <v>0.08</v>
      </c>
      <c r="G440" s="493">
        <v>0.04</v>
      </c>
      <c r="H440" s="516">
        <v>0</v>
      </c>
      <c r="I440" s="516">
        <v>0</v>
      </c>
      <c r="J440" s="516"/>
      <c r="K440" s="516">
        <v>0.1</v>
      </c>
      <c r="L440" s="513">
        <v>0.2</v>
      </c>
      <c r="M440" s="516"/>
      <c r="N440" s="537">
        <v>0.2</v>
      </c>
      <c r="O440" s="537">
        <v>0.2</v>
      </c>
      <c r="P440" s="1076">
        <v>0.2</v>
      </c>
      <c r="Q440" s="1076">
        <v>0.2</v>
      </c>
      <c r="R440" s="1028">
        <v>0.2</v>
      </c>
      <c r="S440" s="1028">
        <v>0.09</v>
      </c>
      <c r="T440" s="1076">
        <v>0</v>
      </c>
      <c r="U440" s="1076">
        <v>0</v>
      </c>
      <c r="V440" s="1076">
        <v>0</v>
      </c>
      <c r="W440" s="1076">
        <v>0</v>
      </c>
      <c r="X440" s="1076">
        <v>0</v>
      </c>
      <c r="Y440" s="1076">
        <v>0</v>
      </c>
      <c r="Z440" s="630">
        <f t="shared" si="281"/>
        <v>2.0399999999999996</v>
      </c>
      <c r="AA440" s="1125">
        <f t="shared" si="303"/>
        <v>56.25</v>
      </c>
      <c r="AB440" s="1125">
        <f t="shared" si="304"/>
        <v>33.33333333333335</v>
      </c>
      <c r="AC440" s="1126">
        <f t="shared" si="305"/>
        <v>50</v>
      </c>
      <c r="AD440" s="1126">
        <f t="shared" si="306"/>
        <v>100</v>
      </c>
      <c r="AE440" s="1126" t="str">
        <f t="shared" si="307"/>
        <v>n/a</v>
      </c>
      <c r="AF440" s="1126" t="str">
        <f t="shared" si="308"/>
        <v>n/a</v>
      </c>
      <c r="AG440" s="1126">
        <f t="shared" si="309"/>
        <v>-100</v>
      </c>
      <c r="AH440" s="1126">
        <f t="shared" si="310"/>
        <v>-50</v>
      </c>
      <c r="AI440" s="1126">
        <f t="shared" si="311"/>
        <v>0</v>
      </c>
      <c r="AJ440" s="1126">
        <f t="shared" si="312"/>
        <v>0</v>
      </c>
      <c r="AK440" s="1126">
        <f t="shared" si="313"/>
        <v>0</v>
      </c>
      <c r="AL440" s="1126">
        <f t="shared" si="314"/>
        <v>0</v>
      </c>
      <c r="AM440" s="1126">
        <f t="shared" si="315"/>
        <v>0</v>
      </c>
      <c r="AN440" s="1126">
        <f t="shared" si="316"/>
        <v>122.22222222222223</v>
      </c>
      <c r="AO440" s="1126" t="str">
        <f t="shared" si="317"/>
        <v>n/a</v>
      </c>
      <c r="AP440" s="1126" t="str">
        <f t="shared" si="318"/>
        <v>n/a</v>
      </c>
      <c r="AQ440" s="1126" t="str">
        <f t="shared" si="319"/>
        <v>n/a</v>
      </c>
      <c r="AR440" s="1126" t="str">
        <f t="shared" si="320"/>
        <v>n/a</v>
      </c>
      <c r="AS440" s="1126" t="str">
        <f t="shared" si="321"/>
        <v>n/a</v>
      </c>
      <c r="AT440" s="1126" t="str">
        <f t="shared" si="322"/>
        <v>n/a</v>
      </c>
      <c r="AU440" s="1127">
        <f t="shared" si="282"/>
        <v>17.650462962962965</v>
      </c>
      <c r="AV440" s="1128">
        <f t="shared" si="283"/>
        <v>60.659241297271173</v>
      </c>
    </row>
    <row r="441" spans="1:48" ht="11.25" customHeight="1" x14ac:dyDescent="0.2">
      <c r="A441" s="494" t="s">
        <v>1384</v>
      </c>
      <c r="B441" s="884" t="s">
        <v>1385</v>
      </c>
      <c r="C441" s="627">
        <v>2.68</v>
      </c>
      <c r="D441" s="493">
        <v>2.44</v>
      </c>
      <c r="E441" s="630">
        <v>2.2000000000000002</v>
      </c>
      <c r="F441" s="627">
        <v>2</v>
      </c>
      <c r="G441" s="627">
        <v>1.8</v>
      </c>
      <c r="H441" s="627">
        <v>1.56</v>
      </c>
      <c r="I441" s="627">
        <v>1.4</v>
      </c>
      <c r="J441" s="956"/>
      <c r="K441" s="627">
        <v>1.28</v>
      </c>
      <c r="L441" s="492">
        <v>1</v>
      </c>
      <c r="M441" s="956"/>
      <c r="N441" s="628">
        <v>0</v>
      </c>
      <c r="O441" s="628">
        <v>0</v>
      </c>
      <c r="P441" s="629">
        <v>0</v>
      </c>
      <c r="Q441" s="629">
        <v>0</v>
      </c>
      <c r="R441" s="629">
        <v>0</v>
      </c>
      <c r="S441" s="629">
        <v>0</v>
      </c>
      <c r="T441" s="629">
        <v>0</v>
      </c>
      <c r="U441" s="629">
        <v>0</v>
      </c>
      <c r="V441" s="629">
        <v>0</v>
      </c>
      <c r="W441" s="629">
        <v>0</v>
      </c>
      <c r="X441" s="629">
        <v>0</v>
      </c>
      <c r="Y441" s="629">
        <v>0</v>
      </c>
      <c r="Z441" s="630">
        <f t="shared" si="281"/>
        <v>16.36</v>
      </c>
      <c r="AA441" s="1125">
        <f t="shared" si="303"/>
        <v>9.8360655737705027</v>
      </c>
      <c r="AB441" s="1125">
        <f t="shared" si="304"/>
        <v>10.909090909090891</v>
      </c>
      <c r="AC441" s="1126">
        <f t="shared" si="305"/>
        <v>10.000000000000009</v>
      </c>
      <c r="AD441" s="1126">
        <f t="shared" si="306"/>
        <v>11.111111111111116</v>
      </c>
      <c r="AE441" s="1126">
        <f t="shared" si="307"/>
        <v>15.384615384615374</v>
      </c>
      <c r="AF441" s="1126">
        <f t="shared" si="308"/>
        <v>11.428571428571432</v>
      </c>
      <c r="AG441" s="1126">
        <f t="shared" si="309"/>
        <v>9.375</v>
      </c>
      <c r="AH441" s="1126">
        <f t="shared" si="310"/>
        <v>28.000000000000004</v>
      </c>
      <c r="AI441" s="1126" t="str">
        <f t="shared" si="311"/>
        <v>n/a</v>
      </c>
      <c r="AJ441" s="1126" t="str">
        <f t="shared" si="312"/>
        <v>n/a</v>
      </c>
      <c r="AK441" s="1126" t="str">
        <f t="shared" si="313"/>
        <v>n/a</v>
      </c>
      <c r="AL441" s="1126" t="str">
        <f t="shared" si="314"/>
        <v>n/a</v>
      </c>
      <c r="AM441" s="1126" t="str">
        <f t="shared" si="315"/>
        <v>n/a</v>
      </c>
      <c r="AN441" s="1126" t="str">
        <f t="shared" si="316"/>
        <v>n/a</v>
      </c>
      <c r="AO441" s="1126" t="str">
        <f t="shared" si="317"/>
        <v>n/a</v>
      </c>
      <c r="AP441" s="1126" t="str">
        <f t="shared" si="318"/>
        <v>n/a</v>
      </c>
      <c r="AQ441" s="1126" t="str">
        <f t="shared" si="319"/>
        <v>n/a</v>
      </c>
      <c r="AR441" s="1126" t="str">
        <f t="shared" si="320"/>
        <v>n/a</v>
      </c>
      <c r="AS441" s="1126" t="str">
        <f t="shared" si="321"/>
        <v>n/a</v>
      </c>
      <c r="AT441" s="1126" t="str">
        <f t="shared" si="322"/>
        <v>n/a</v>
      </c>
      <c r="AU441" s="1127">
        <f t="shared" si="282"/>
        <v>13.255556800894915</v>
      </c>
      <c r="AV441" s="1128">
        <f t="shared" si="283"/>
        <v>6.2418428159624231</v>
      </c>
    </row>
    <row r="442" spans="1:48" ht="11.25" customHeight="1" x14ac:dyDescent="0.2">
      <c r="A442" s="886" t="s">
        <v>1370</v>
      </c>
      <c r="B442" s="884" t="s">
        <v>1371</v>
      </c>
      <c r="C442" s="627">
        <v>0.84</v>
      </c>
      <c r="D442" s="493">
        <v>0.76</v>
      </c>
      <c r="E442" s="630">
        <v>0.68</v>
      </c>
      <c r="F442" s="627">
        <v>0.54</v>
      </c>
      <c r="G442" s="627">
        <v>0.45</v>
      </c>
      <c r="H442" s="627">
        <v>0.34</v>
      </c>
      <c r="I442" s="627">
        <v>0.26</v>
      </c>
      <c r="J442" s="956"/>
      <c r="K442" s="627">
        <v>0.19</v>
      </c>
      <c r="L442" s="492">
        <v>0.08</v>
      </c>
      <c r="M442" s="956"/>
      <c r="N442" s="628">
        <v>0</v>
      </c>
      <c r="O442" s="628">
        <v>0</v>
      </c>
      <c r="P442" s="629">
        <v>0</v>
      </c>
      <c r="Q442" s="629">
        <v>0</v>
      </c>
      <c r="R442" s="629">
        <v>0</v>
      </c>
      <c r="S442" s="629">
        <v>0</v>
      </c>
      <c r="T442" s="629">
        <v>0</v>
      </c>
      <c r="U442" s="629">
        <v>0</v>
      </c>
      <c r="V442" s="629">
        <v>0</v>
      </c>
      <c r="W442" s="629">
        <v>0</v>
      </c>
      <c r="X442" s="629">
        <v>0</v>
      </c>
      <c r="Y442" s="629">
        <v>0</v>
      </c>
      <c r="Z442" s="630">
        <f t="shared" si="281"/>
        <v>4.1400000000000006</v>
      </c>
      <c r="AA442" s="1125">
        <f t="shared" si="303"/>
        <v>10.526315789473673</v>
      </c>
      <c r="AB442" s="1125">
        <f t="shared" si="304"/>
        <v>11.764705882352944</v>
      </c>
      <c r="AC442" s="1126">
        <f t="shared" si="305"/>
        <v>25.925925925925931</v>
      </c>
      <c r="AD442" s="1126">
        <f t="shared" si="306"/>
        <v>19.999999999999996</v>
      </c>
      <c r="AE442" s="1126">
        <f t="shared" si="307"/>
        <v>32.352941176470587</v>
      </c>
      <c r="AF442" s="1126">
        <f t="shared" si="308"/>
        <v>30.76923076923077</v>
      </c>
      <c r="AG442" s="1126">
        <f t="shared" si="309"/>
        <v>36.842105263157897</v>
      </c>
      <c r="AH442" s="1126">
        <f t="shared" si="310"/>
        <v>137.5</v>
      </c>
      <c r="AI442" s="1126" t="str">
        <f t="shared" si="311"/>
        <v>n/a</v>
      </c>
      <c r="AJ442" s="1126" t="str">
        <f t="shared" si="312"/>
        <v>n/a</v>
      </c>
      <c r="AK442" s="1126" t="str">
        <f t="shared" si="313"/>
        <v>n/a</v>
      </c>
      <c r="AL442" s="1126" t="str">
        <f t="shared" si="314"/>
        <v>n/a</v>
      </c>
      <c r="AM442" s="1126" t="str">
        <f t="shared" si="315"/>
        <v>n/a</v>
      </c>
      <c r="AN442" s="1126" t="str">
        <f t="shared" si="316"/>
        <v>n/a</v>
      </c>
      <c r="AO442" s="1126" t="str">
        <f t="shared" si="317"/>
        <v>n/a</v>
      </c>
      <c r="AP442" s="1126" t="str">
        <f t="shared" si="318"/>
        <v>n/a</v>
      </c>
      <c r="AQ442" s="1126" t="str">
        <f t="shared" si="319"/>
        <v>n/a</v>
      </c>
      <c r="AR442" s="1126" t="str">
        <f t="shared" si="320"/>
        <v>n/a</v>
      </c>
      <c r="AS442" s="1126" t="str">
        <f t="shared" si="321"/>
        <v>n/a</v>
      </c>
      <c r="AT442" s="1126" t="str">
        <f t="shared" si="322"/>
        <v>n/a</v>
      </c>
      <c r="AU442" s="1127">
        <f t="shared" si="282"/>
        <v>38.210153100826474</v>
      </c>
      <c r="AV442" s="1128">
        <f t="shared" si="283"/>
        <v>41.228090196795527</v>
      </c>
    </row>
    <row r="443" spans="1:48" ht="11.25" customHeight="1" x14ac:dyDescent="0.2">
      <c r="A443" s="886" t="s">
        <v>746</v>
      </c>
      <c r="B443" s="884" t="s">
        <v>747</v>
      </c>
      <c r="C443" s="627">
        <v>1.51</v>
      </c>
      <c r="D443" s="493">
        <v>1.45</v>
      </c>
      <c r="E443" s="630">
        <v>1.4</v>
      </c>
      <c r="F443" s="627">
        <v>1.33</v>
      </c>
      <c r="G443" s="627">
        <v>1.24</v>
      </c>
      <c r="H443" s="627">
        <v>1.1000000000000001</v>
      </c>
      <c r="I443" s="627">
        <v>0.99</v>
      </c>
      <c r="J443" s="956"/>
      <c r="K443" s="627">
        <v>0.97</v>
      </c>
      <c r="L443" s="492">
        <v>0.95</v>
      </c>
      <c r="M443" s="956"/>
      <c r="N443" s="505">
        <v>0.93</v>
      </c>
      <c r="O443" s="628">
        <v>0.92</v>
      </c>
      <c r="P443" s="633">
        <v>0.90500000000000003</v>
      </c>
      <c r="Q443" s="629">
        <v>0.86</v>
      </c>
      <c r="R443" s="629">
        <v>0.86</v>
      </c>
      <c r="S443" s="629">
        <v>0.86</v>
      </c>
      <c r="T443" s="633">
        <v>0.85499999999999998</v>
      </c>
      <c r="U443" s="629">
        <v>0.84</v>
      </c>
      <c r="V443" s="633">
        <v>0.83499999999999996</v>
      </c>
      <c r="W443" s="629">
        <v>0.82</v>
      </c>
      <c r="X443" s="633">
        <v>0.79</v>
      </c>
      <c r="Y443" s="633">
        <v>0.76500000000000001</v>
      </c>
      <c r="Z443" s="630">
        <f t="shared" si="281"/>
        <v>21.18</v>
      </c>
      <c r="AA443" s="1125">
        <f t="shared" si="303"/>
        <v>4.1379310344827669</v>
      </c>
      <c r="AB443" s="1125">
        <f t="shared" si="304"/>
        <v>3.5714285714285809</v>
      </c>
      <c r="AC443" s="1126">
        <f t="shared" si="305"/>
        <v>5.2631578947368363</v>
      </c>
      <c r="AD443" s="1126">
        <f t="shared" si="306"/>
        <v>7.258064516129048</v>
      </c>
      <c r="AE443" s="1126">
        <f t="shared" si="307"/>
        <v>12.72727272727272</v>
      </c>
      <c r="AF443" s="1126">
        <f t="shared" si="308"/>
        <v>11.111111111111116</v>
      </c>
      <c r="AG443" s="1126">
        <f t="shared" si="309"/>
        <v>2.0618556701030855</v>
      </c>
      <c r="AH443" s="1126">
        <f t="shared" si="310"/>
        <v>2.1052631578947434</v>
      </c>
      <c r="AI443" s="1126">
        <f t="shared" si="311"/>
        <v>2.1505376344086002</v>
      </c>
      <c r="AJ443" s="1126">
        <f t="shared" si="312"/>
        <v>1.0869565217391353</v>
      </c>
      <c r="AK443" s="1126">
        <f t="shared" si="313"/>
        <v>1.6574585635359185</v>
      </c>
      <c r="AL443" s="1126">
        <f t="shared" si="314"/>
        <v>5.232558139534893</v>
      </c>
      <c r="AM443" s="1126">
        <f t="shared" si="315"/>
        <v>0</v>
      </c>
      <c r="AN443" s="1126">
        <f t="shared" si="316"/>
        <v>0</v>
      </c>
      <c r="AO443" s="1126">
        <f t="shared" si="317"/>
        <v>0.58479532163742132</v>
      </c>
      <c r="AP443" s="1126">
        <f t="shared" si="318"/>
        <v>1.7857142857142794</v>
      </c>
      <c r="AQ443" s="1126">
        <f t="shared" si="319"/>
        <v>0.59880239520957446</v>
      </c>
      <c r="AR443" s="1126">
        <f t="shared" si="320"/>
        <v>1.8292682926829285</v>
      </c>
      <c r="AS443" s="1126">
        <f t="shared" si="321"/>
        <v>3.7974683544303778</v>
      </c>
      <c r="AT443" s="1126">
        <f t="shared" si="322"/>
        <v>3.2679738562091609</v>
      </c>
      <c r="AU443" s="1127">
        <f t="shared" si="282"/>
        <v>3.5113809024130589</v>
      </c>
      <c r="AV443" s="1128">
        <f t="shared" si="283"/>
        <v>3.4492922236127117</v>
      </c>
    </row>
    <row r="444" spans="1:48" ht="11.25" customHeight="1" x14ac:dyDescent="0.2">
      <c r="A444" s="494" t="s">
        <v>1416</v>
      </c>
      <c r="B444" s="884" t="s">
        <v>1417</v>
      </c>
      <c r="C444" s="627">
        <v>1.19</v>
      </c>
      <c r="D444" s="493">
        <v>1.1399999999999999</v>
      </c>
      <c r="E444" s="483">
        <v>1.06</v>
      </c>
      <c r="F444" s="627">
        <v>0.95</v>
      </c>
      <c r="G444" s="627">
        <v>0.76</v>
      </c>
      <c r="H444" s="627">
        <v>0.61</v>
      </c>
      <c r="I444" s="627">
        <v>0.49</v>
      </c>
      <c r="J444" s="956" t="s">
        <v>90</v>
      </c>
      <c r="K444" s="627">
        <v>0.37</v>
      </c>
      <c r="L444" s="492">
        <v>0.26</v>
      </c>
      <c r="M444" s="956"/>
      <c r="N444" s="505">
        <v>0.15</v>
      </c>
      <c r="O444" s="628">
        <v>0</v>
      </c>
      <c r="P444" s="629">
        <v>0.47</v>
      </c>
      <c r="Q444" s="629">
        <v>0.56000000000000005</v>
      </c>
      <c r="R444" s="633">
        <v>0.52</v>
      </c>
      <c r="S444" s="633">
        <v>0.4</v>
      </c>
      <c r="T444" s="633">
        <v>0.3</v>
      </c>
      <c r="U444" s="633">
        <v>0.14000000000000001</v>
      </c>
      <c r="V444" s="629">
        <v>0</v>
      </c>
      <c r="W444" s="629">
        <v>0</v>
      </c>
      <c r="X444" s="629">
        <v>0</v>
      </c>
      <c r="Y444" s="629">
        <v>0</v>
      </c>
      <c r="Z444" s="630">
        <f t="shared" si="281"/>
        <v>9.370000000000001</v>
      </c>
      <c r="AA444" s="1125">
        <f t="shared" si="303"/>
        <v>4.3859649122807154</v>
      </c>
      <c r="AB444" s="1125">
        <f t="shared" si="304"/>
        <v>7.5471698113207308</v>
      </c>
      <c r="AC444" s="1126">
        <f t="shared" si="305"/>
        <v>11.578947368421066</v>
      </c>
      <c r="AD444" s="1126">
        <f t="shared" si="306"/>
        <v>25</v>
      </c>
      <c r="AE444" s="1126">
        <f t="shared" si="307"/>
        <v>24.590163934426236</v>
      </c>
      <c r="AF444" s="1126">
        <f t="shared" si="308"/>
        <v>24.489795918367353</v>
      </c>
      <c r="AG444" s="1126">
        <f t="shared" si="309"/>
        <v>32.432432432432435</v>
      </c>
      <c r="AH444" s="1126">
        <f t="shared" si="310"/>
        <v>42.307692307692292</v>
      </c>
      <c r="AI444" s="1126">
        <f t="shared" si="311"/>
        <v>73.333333333333343</v>
      </c>
      <c r="AJ444" s="1126" t="str">
        <f t="shared" si="312"/>
        <v>n/a</v>
      </c>
      <c r="AK444" s="1126">
        <f t="shared" si="313"/>
        <v>-100</v>
      </c>
      <c r="AL444" s="1126">
        <f t="shared" si="314"/>
        <v>-16.07142857142858</v>
      </c>
      <c r="AM444" s="1126">
        <f t="shared" si="315"/>
        <v>7.6923076923077094</v>
      </c>
      <c r="AN444" s="1126">
        <f t="shared" si="316"/>
        <v>30.000000000000004</v>
      </c>
      <c r="AO444" s="1126">
        <f t="shared" si="317"/>
        <v>33.33333333333335</v>
      </c>
      <c r="AP444" s="1126">
        <f t="shared" si="318"/>
        <v>114.28571428571428</v>
      </c>
      <c r="AQ444" s="1126" t="str">
        <f t="shared" si="319"/>
        <v>n/a</v>
      </c>
      <c r="AR444" s="1126" t="str">
        <f t="shared" si="320"/>
        <v>n/a</v>
      </c>
      <c r="AS444" s="1126" t="str">
        <f t="shared" si="321"/>
        <v>n/a</v>
      </c>
      <c r="AT444" s="1126" t="str">
        <f t="shared" si="322"/>
        <v>n/a</v>
      </c>
      <c r="AU444" s="1127">
        <f t="shared" si="282"/>
        <v>20.993695117213392</v>
      </c>
      <c r="AV444" s="1128">
        <f t="shared" si="283"/>
        <v>45.542794257859491</v>
      </c>
    </row>
    <row r="445" spans="1:48" ht="11.25" customHeight="1" x14ac:dyDescent="0.2">
      <c r="A445" s="857" t="s">
        <v>4579</v>
      </c>
      <c r="B445" s="884" t="s">
        <v>3852</v>
      </c>
      <c r="C445" s="493">
        <v>1.36</v>
      </c>
      <c r="D445" s="493">
        <v>1.28</v>
      </c>
      <c r="E445" s="493">
        <v>1.2</v>
      </c>
      <c r="F445" s="493">
        <v>1.1000000000000001</v>
      </c>
      <c r="G445" s="493">
        <v>0.77500000000000002</v>
      </c>
      <c r="H445" s="516">
        <v>0</v>
      </c>
      <c r="I445" s="516">
        <v>0</v>
      </c>
      <c r="J445" s="516"/>
      <c r="K445" s="516">
        <v>0</v>
      </c>
      <c r="L445" s="513">
        <v>0</v>
      </c>
      <c r="M445" s="516"/>
      <c r="N445" s="537">
        <v>0</v>
      </c>
      <c r="O445" s="537">
        <v>0</v>
      </c>
      <c r="P445" s="1076">
        <v>0</v>
      </c>
      <c r="Q445" s="1076">
        <v>0</v>
      </c>
      <c r="R445" s="1076">
        <v>0</v>
      </c>
      <c r="S445" s="1076">
        <v>0</v>
      </c>
      <c r="T445" s="1076">
        <v>0</v>
      </c>
      <c r="U445" s="1076">
        <v>0</v>
      </c>
      <c r="V445" s="1076">
        <v>0</v>
      </c>
      <c r="W445" s="1076">
        <v>0</v>
      </c>
      <c r="X445" s="1076">
        <v>0</v>
      </c>
      <c r="Y445" s="1076">
        <v>0</v>
      </c>
      <c r="Z445" s="630">
        <f t="shared" si="281"/>
        <v>5.7149999999999999</v>
      </c>
      <c r="AA445" s="1125">
        <f t="shared" si="303"/>
        <v>6.25</v>
      </c>
      <c r="AB445" s="1125">
        <f t="shared" si="304"/>
        <v>6.6666666666666652</v>
      </c>
      <c r="AC445" s="1126">
        <f t="shared" si="305"/>
        <v>9.0909090909090828</v>
      </c>
      <c r="AD445" s="1126">
        <f t="shared" si="306"/>
        <v>41.935483870967751</v>
      </c>
      <c r="AE445" s="1126" t="str">
        <f t="shared" si="307"/>
        <v>n/a</v>
      </c>
      <c r="AF445" s="1126" t="str">
        <f t="shared" si="308"/>
        <v>n/a</v>
      </c>
      <c r="AG445" s="1126" t="str">
        <f t="shared" si="309"/>
        <v>n/a</v>
      </c>
      <c r="AH445" s="1126" t="str">
        <f t="shared" si="310"/>
        <v>n/a</v>
      </c>
      <c r="AI445" s="1126" t="str">
        <f t="shared" si="311"/>
        <v>n/a</v>
      </c>
      <c r="AJ445" s="1126" t="str">
        <f t="shared" si="312"/>
        <v>n/a</v>
      </c>
      <c r="AK445" s="1126" t="str">
        <f t="shared" si="313"/>
        <v>n/a</v>
      </c>
      <c r="AL445" s="1126" t="str">
        <f t="shared" si="314"/>
        <v>n/a</v>
      </c>
      <c r="AM445" s="1126" t="str">
        <f t="shared" si="315"/>
        <v>n/a</v>
      </c>
      <c r="AN445" s="1126" t="str">
        <f t="shared" si="316"/>
        <v>n/a</v>
      </c>
      <c r="AO445" s="1126" t="str">
        <f t="shared" si="317"/>
        <v>n/a</v>
      </c>
      <c r="AP445" s="1126" t="str">
        <f t="shared" si="318"/>
        <v>n/a</v>
      </c>
      <c r="AQ445" s="1126" t="str">
        <f t="shared" si="319"/>
        <v>n/a</v>
      </c>
      <c r="AR445" s="1126" t="str">
        <f t="shared" si="320"/>
        <v>n/a</v>
      </c>
      <c r="AS445" s="1126" t="str">
        <f t="shared" si="321"/>
        <v>n/a</v>
      </c>
      <c r="AT445" s="1126" t="str">
        <f t="shared" si="322"/>
        <v>n/a</v>
      </c>
      <c r="AU445" s="1127">
        <f t="shared" si="282"/>
        <v>15.985764907135874</v>
      </c>
      <c r="AV445" s="1128">
        <f t="shared" si="283"/>
        <v>17.345101723262268</v>
      </c>
    </row>
    <row r="446" spans="1:48" ht="11.25" customHeight="1" x14ac:dyDescent="0.2">
      <c r="A446" s="491" t="s">
        <v>3853</v>
      </c>
      <c r="B446" s="884" t="s">
        <v>3854</v>
      </c>
      <c r="C446" s="627">
        <v>3.84</v>
      </c>
      <c r="D446" s="493">
        <v>3.65</v>
      </c>
      <c r="E446" s="493">
        <v>3.32</v>
      </c>
      <c r="F446" s="627">
        <v>3.02</v>
      </c>
      <c r="G446" s="627">
        <v>2.75</v>
      </c>
      <c r="H446" s="627">
        <v>2.5</v>
      </c>
      <c r="I446" s="533">
        <v>0</v>
      </c>
      <c r="J446" s="956"/>
      <c r="K446" s="496">
        <v>0</v>
      </c>
      <c r="L446" s="631">
        <v>0</v>
      </c>
      <c r="M446" s="956"/>
      <c r="N446" s="628">
        <v>0</v>
      </c>
      <c r="O446" s="628">
        <v>0</v>
      </c>
      <c r="P446" s="629">
        <v>0</v>
      </c>
      <c r="Q446" s="633">
        <v>3.25</v>
      </c>
      <c r="R446" s="629">
        <v>0</v>
      </c>
      <c r="S446" s="629">
        <v>0</v>
      </c>
      <c r="T446" s="629">
        <v>0</v>
      </c>
      <c r="U446" s="629">
        <v>0</v>
      </c>
      <c r="V446" s="629">
        <v>0</v>
      </c>
      <c r="W446" s="629">
        <v>0</v>
      </c>
      <c r="X446" s="629">
        <v>0</v>
      </c>
      <c r="Y446" s="629">
        <v>0</v>
      </c>
      <c r="Z446" s="630">
        <f t="shared" si="281"/>
        <v>22.33</v>
      </c>
      <c r="AA446" s="1125">
        <f t="shared" si="303"/>
        <v>5.2054794520547842</v>
      </c>
      <c r="AB446" s="1125">
        <f t="shared" si="304"/>
        <v>9.93975903614459</v>
      </c>
      <c r="AC446" s="1126">
        <f t="shared" si="305"/>
        <v>9.9337748344370702</v>
      </c>
      <c r="AD446" s="1126">
        <f t="shared" si="306"/>
        <v>9.8181818181818148</v>
      </c>
      <c r="AE446" s="1126">
        <f t="shared" si="307"/>
        <v>10.000000000000009</v>
      </c>
      <c r="AF446" s="1126" t="str">
        <f t="shared" si="308"/>
        <v>n/a</v>
      </c>
      <c r="AG446" s="1126" t="str">
        <f t="shared" si="309"/>
        <v>n/a</v>
      </c>
      <c r="AH446" s="1126" t="str">
        <f t="shared" si="310"/>
        <v>n/a</v>
      </c>
      <c r="AI446" s="1126" t="str">
        <f t="shared" si="311"/>
        <v>n/a</v>
      </c>
      <c r="AJ446" s="1126" t="str">
        <f t="shared" si="312"/>
        <v>n/a</v>
      </c>
      <c r="AK446" s="1126" t="str">
        <f t="shared" si="313"/>
        <v>n/a</v>
      </c>
      <c r="AL446" s="1126">
        <f t="shared" si="314"/>
        <v>-100</v>
      </c>
      <c r="AM446" s="1126" t="str">
        <f t="shared" si="315"/>
        <v>n/a</v>
      </c>
      <c r="AN446" s="1126" t="str">
        <f t="shared" si="316"/>
        <v>n/a</v>
      </c>
      <c r="AO446" s="1126" t="str">
        <f t="shared" si="317"/>
        <v>n/a</v>
      </c>
      <c r="AP446" s="1126" t="str">
        <f t="shared" si="318"/>
        <v>n/a</v>
      </c>
      <c r="AQ446" s="1126" t="str">
        <f t="shared" si="319"/>
        <v>n/a</v>
      </c>
      <c r="AR446" s="1126" t="str">
        <f t="shared" si="320"/>
        <v>n/a</v>
      </c>
      <c r="AS446" s="1126" t="str">
        <f t="shared" si="321"/>
        <v>n/a</v>
      </c>
      <c r="AT446" s="1126" t="str">
        <f t="shared" si="322"/>
        <v>n/a</v>
      </c>
      <c r="AU446" s="1127">
        <f t="shared" si="282"/>
        <v>-9.1838008098636212</v>
      </c>
      <c r="AV446" s="1128">
        <f t="shared" si="283"/>
        <v>44.530706751200441</v>
      </c>
    </row>
    <row r="447" spans="1:48" ht="11.25" customHeight="1" x14ac:dyDescent="0.2">
      <c r="A447" s="884" t="s">
        <v>266</v>
      </c>
      <c r="B447" s="884" t="s">
        <v>267</v>
      </c>
      <c r="C447" s="627">
        <v>2.65</v>
      </c>
      <c r="D447" s="493">
        <v>2.4500000000000002</v>
      </c>
      <c r="E447" s="493">
        <v>2.25</v>
      </c>
      <c r="F447" s="627">
        <v>2.0499999999999998</v>
      </c>
      <c r="G447" s="627">
        <v>1.88</v>
      </c>
      <c r="H447" s="627">
        <v>1.78</v>
      </c>
      <c r="I447" s="627">
        <v>1.62</v>
      </c>
      <c r="J447" s="956"/>
      <c r="K447" s="627">
        <v>1.46</v>
      </c>
      <c r="L447" s="492">
        <v>1.35</v>
      </c>
      <c r="M447" s="956"/>
      <c r="N447" s="505">
        <v>1.23</v>
      </c>
      <c r="O447" s="505">
        <v>1.155</v>
      </c>
      <c r="P447" s="633">
        <v>1.125</v>
      </c>
      <c r="Q447" s="633">
        <v>1.0900000000000001</v>
      </c>
      <c r="R447" s="633">
        <v>1.05</v>
      </c>
      <c r="S447" s="633">
        <v>1.01</v>
      </c>
      <c r="T447" s="633">
        <v>0.94</v>
      </c>
      <c r="U447" s="633">
        <v>0.83</v>
      </c>
      <c r="V447" s="633">
        <v>0.76</v>
      </c>
      <c r="W447" s="633">
        <v>0.69</v>
      </c>
      <c r="X447" s="633">
        <v>0.65</v>
      </c>
      <c r="Y447" s="633">
        <v>0.61</v>
      </c>
      <c r="Z447" s="630">
        <f t="shared" si="281"/>
        <v>28.630000000000003</v>
      </c>
      <c r="AA447" s="1125">
        <f t="shared" si="303"/>
        <v>8.1632653061224367</v>
      </c>
      <c r="AB447" s="1125">
        <f t="shared" si="304"/>
        <v>8.8888888888889017</v>
      </c>
      <c r="AC447" s="1126">
        <f t="shared" si="305"/>
        <v>9.7560975609756184</v>
      </c>
      <c r="AD447" s="1126">
        <f t="shared" si="306"/>
        <v>9.0425531914893664</v>
      </c>
      <c r="AE447" s="1126">
        <f t="shared" si="307"/>
        <v>5.6179775280898792</v>
      </c>
      <c r="AF447" s="1126">
        <f t="shared" si="308"/>
        <v>9.8765432098765427</v>
      </c>
      <c r="AG447" s="1126">
        <f t="shared" si="309"/>
        <v>10.95890410958904</v>
      </c>
      <c r="AH447" s="1126">
        <f t="shared" si="310"/>
        <v>8.1481481481481488</v>
      </c>
      <c r="AI447" s="1126">
        <f t="shared" si="311"/>
        <v>9.7560975609756184</v>
      </c>
      <c r="AJ447" s="1126">
        <f t="shared" si="312"/>
        <v>6.4935064935064846</v>
      </c>
      <c r="AK447" s="1126">
        <f t="shared" si="313"/>
        <v>2.6666666666666616</v>
      </c>
      <c r="AL447" s="1126">
        <f t="shared" si="314"/>
        <v>3.2110091743119185</v>
      </c>
      <c r="AM447" s="1126">
        <f t="shared" si="315"/>
        <v>3.8095238095238182</v>
      </c>
      <c r="AN447" s="1126">
        <f t="shared" si="316"/>
        <v>3.9603960396039639</v>
      </c>
      <c r="AO447" s="1126">
        <f t="shared" si="317"/>
        <v>7.4468085106383031</v>
      </c>
      <c r="AP447" s="1126">
        <f t="shared" si="318"/>
        <v>13.25301204819278</v>
      </c>
      <c r="AQ447" s="1126">
        <f t="shared" si="319"/>
        <v>9.210526315789469</v>
      </c>
      <c r="AR447" s="1126">
        <f t="shared" si="320"/>
        <v>10.144927536231885</v>
      </c>
      <c r="AS447" s="1126">
        <f t="shared" si="321"/>
        <v>6.153846153846132</v>
      </c>
      <c r="AT447" s="1126">
        <f t="shared" si="322"/>
        <v>6.5573770491803351</v>
      </c>
      <c r="AU447" s="1127">
        <f t="shared" si="282"/>
        <v>7.655803765082366</v>
      </c>
      <c r="AV447" s="1128">
        <f t="shared" si="283"/>
        <v>2.8159052017214417</v>
      </c>
    </row>
    <row r="448" spans="1:48" ht="11.25" customHeight="1" x14ac:dyDescent="0.2">
      <c r="A448" s="881" t="s">
        <v>3995</v>
      </c>
      <c r="B448" s="871" t="s">
        <v>3996</v>
      </c>
      <c r="C448" s="1031">
        <v>0.5343</v>
      </c>
      <c r="D448" s="875">
        <v>0.53190000000000004</v>
      </c>
      <c r="E448" s="871">
        <v>0.52380000000000004</v>
      </c>
      <c r="F448" s="867">
        <v>0.49530000000000002</v>
      </c>
      <c r="G448" s="867">
        <v>0.46500000000000002</v>
      </c>
      <c r="H448" s="968">
        <v>0.36</v>
      </c>
      <c r="I448" s="867">
        <v>1.49</v>
      </c>
      <c r="J448" s="867"/>
      <c r="K448" s="496">
        <v>0</v>
      </c>
      <c r="L448" s="631">
        <v>0</v>
      </c>
      <c r="M448" s="956"/>
      <c r="N448" s="628">
        <v>0</v>
      </c>
      <c r="O448" s="628">
        <v>0</v>
      </c>
      <c r="P448" s="629">
        <v>0</v>
      </c>
      <c r="Q448" s="629">
        <v>0</v>
      </c>
      <c r="R448" s="629">
        <v>0</v>
      </c>
      <c r="S448" s="629">
        <v>0</v>
      </c>
      <c r="T448" s="629">
        <v>0</v>
      </c>
      <c r="U448" s="629">
        <v>0</v>
      </c>
      <c r="V448" s="629">
        <v>0</v>
      </c>
      <c r="W448" s="629">
        <v>0</v>
      </c>
      <c r="X448" s="629">
        <v>0</v>
      </c>
      <c r="Y448" s="629">
        <v>0</v>
      </c>
      <c r="Z448" s="630">
        <f t="shared" si="281"/>
        <v>4.4002999999999997</v>
      </c>
      <c r="AA448" s="1125">
        <f t="shared" si="303"/>
        <v>0.45121263395373479</v>
      </c>
      <c r="AB448" s="1125">
        <f t="shared" si="304"/>
        <v>1.5463917525773141</v>
      </c>
      <c r="AC448" s="1126">
        <f t="shared" si="305"/>
        <v>5.754088431253801</v>
      </c>
      <c r="AD448" s="1126">
        <f t="shared" si="306"/>
        <v>6.5161290322580667</v>
      </c>
      <c r="AE448" s="1126">
        <f t="shared" si="307"/>
        <v>29.166666666666675</v>
      </c>
      <c r="AF448" s="1126">
        <f t="shared" si="308"/>
        <v>-75.838926174496649</v>
      </c>
      <c r="AG448" s="1126" t="str">
        <f t="shared" si="309"/>
        <v>n/a</v>
      </c>
      <c r="AH448" s="1126" t="str">
        <f t="shared" si="310"/>
        <v>n/a</v>
      </c>
      <c r="AI448" s="1126" t="str">
        <f t="shared" si="311"/>
        <v>n/a</v>
      </c>
      <c r="AJ448" s="1126" t="str">
        <f t="shared" si="312"/>
        <v>n/a</v>
      </c>
      <c r="AK448" s="1126" t="str">
        <f t="shared" si="313"/>
        <v>n/a</v>
      </c>
      <c r="AL448" s="1126" t="str">
        <f t="shared" si="314"/>
        <v>n/a</v>
      </c>
      <c r="AM448" s="1126" t="str">
        <f t="shared" si="315"/>
        <v>n/a</v>
      </c>
      <c r="AN448" s="1126" t="str">
        <f t="shared" si="316"/>
        <v>n/a</v>
      </c>
      <c r="AO448" s="1126" t="str">
        <f t="shared" si="317"/>
        <v>n/a</v>
      </c>
      <c r="AP448" s="1126" t="str">
        <f t="shared" si="318"/>
        <v>n/a</v>
      </c>
      <c r="AQ448" s="1126" t="str">
        <f t="shared" si="319"/>
        <v>n/a</v>
      </c>
      <c r="AR448" s="1126" t="str">
        <f t="shared" si="320"/>
        <v>n/a</v>
      </c>
      <c r="AS448" s="1126" t="str">
        <f t="shared" si="321"/>
        <v>n/a</v>
      </c>
      <c r="AT448" s="1126" t="str">
        <f t="shared" si="322"/>
        <v>n/a</v>
      </c>
      <c r="AU448" s="1127">
        <f t="shared" si="282"/>
        <v>-5.4007396096311764</v>
      </c>
      <c r="AV448" s="1128">
        <f t="shared" si="283"/>
        <v>36.070468888807554</v>
      </c>
    </row>
    <row r="449" spans="1:48" ht="11.25" customHeight="1" x14ac:dyDescent="0.2">
      <c r="A449" s="884" t="s">
        <v>654</v>
      </c>
      <c r="B449" s="884" t="s">
        <v>655</v>
      </c>
      <c r="C449" s="627">
        <v>0.8</v>
      </c>
      <c r="D449" s="493">
        <v>0.8</v>
      </c>
      <c r="E449" s="632">
        <v>0.72562358276643979</v>
      </c>
      <c r="F449" s="627">
        <v>0.72562358276643979</v>
      </c>
      <c r="G449" s="627">
        <v>0.65651657488392168</v>
      </c>
      <c r="H449" s="627">
        <v>0.62525388084183009</v>
      </c>
      <c r="I449" s="627">
        <v>0.59547205125436409</v>
      </c>
      <c r="J449" s="956"/>
      <c r="K449" s="627">
        <v>0.56713817802253164</v>
      </c>
      <c r="L449" s="492">
        <v>0.54012062875036626</v>
      </c>
      <c r="M449" s="956"/>
      <c r="N449" s="505">
        <v>0.51438649533887626</v>
      </c>
      <c r="O449" s="505">
        <v>0.48990286968906976</v>
      </c>
      <c r="P449" s="633">
        <v>0.46657102750397195</v>
      </c>
      <c r="Q449" s="633">
        <v>0.44435806068459116</v>
      </c>
      <c r="R449" s="633">
        <v>0.37864058699821573</v>
      </c>
      <c r="S449" s="633">
        <v>0.36060694875077764</v>
      </c>
      <c r="T449" s="633">
        <v>0.34346182917611484</v>
      </c>
      <c r="U449" s="633">
        <v>0.31748088502218719</v>
      </c>
      <c r="V449" s="633">
        <v>0.27945557663730641</v>
      </c>
      <c r="W449" s="629">
        <v>0.26178392747877677</v>
      </c>
      <c r="X449" s="629">
        <v>0.26177439165821503</v>
      </c>
      <c r="Y449" s="629">
        <v>0.26177439165821503</v>
      </c>
      <c r="Z449" s="630">
        <f t="shared" si="281"/>
        <v>10.41594546988221</v>
      </c>
      <c r="AA449" s="1125">
        <f t="shared" si="303"/>
        <v>0</v>
      </c>
      <c r="AB449" s="1125">
        <f t="shared" si="304"/>
        <v>10.250000000000025</v>
      </c>
      <c r="AC449" s="1126">
        <f t="shared" si="305"/>
        <v>0</v>
      </c>
      <c r="AD449" s="1126">
        <f t="shared" si="306"/>
        <v>10.526315789473696</v>
      </c>
      <c r="AE449" s="1126">
        <f t="shared" si="307"/>
        <v>5.0000000000000044</v>
      </c>
      <c r="AF449" s="1126">
        <f t="shared" si="308"/>
        <v>5.0013815971262643</v>
      </c>
      <c r="AG449" s="1126">
        <f t="shared" si="309"/>
        <v>4.9959382615759607</v>
      </c>
      <c r="AH449" s="1126">
        <f t="shared" si="310"/>
        <v>5.0021324559800018</v>
      </c>
      <c r="AI449" s="1126">
        <f t="shared" si="311"/>
        <v>5.0028788945045033</v>
      </c>
      <c r="AJ449" s="1126">
        <f t="shared" si="312"/>
        <v>4.9976489554645287</v>
      </c>
      <c r="AK449" s="1126">
        <f t="shared" si="313"/>
        <v>5.000705318098464</v>
      </c>
      <c r="AL449" s="1126">
        <f t="shared" si="314"/>
        <v>4.9988891357475973</v>
      </c>
      <c r="AM449" s="1126">
        <f t="shared" si="315"/>
        <v>17.356162002433486</v>
      </c>
      <c r="AN449" s="1126">
        <f t="shared" si="316"/>
        <v>5.000912575287475</v>
      </c>
      <c r="AO449" s="1126">
        <f t="shared" si="317"/>
        <v>4.9918558972884997</v>
      </c>
      <c r="AP449" s="1126">
        <f t="shared" si="318"/>
        <v>8.1834672194869285</v>
      </c>
      <c r="AQ449" s="1126">
        <f t="shared" si="319"/>
        <v>13.606924163918976</v>
      </c>
      <c r="AR449" s="1126">
        <f t="shared" si="320"/>
        <v>6.750471401634206</v>
      </c>
      <c r="AS449" s="1126">
        <f t="shared" si="321"/>
        <v>3.6427629537483242E-3</v>
      </c>
      <c r="AT449" s="1126">
        <f t="shared" si="322"/>
        <v>0</v>
      </c>
      <c r="AU449" s="1127">
        <f t="shared" si="282"/>
        <v>5.8334663215487179</v>
      </c>
      <c r="AV449" s="1128">
        <f t="shared" si="283"/>
        <v>4.4963466572518049</v>
      </c>
    </row>
    <row r="450" spans="1:48" ht="11.25" customHeight="1" x14ac:dyDescent="0.2">
      <c r="A450" s="480" t="s">
        <v>658</v>
      </c>
      <c r="B450" s="869" t="s">
        <v>659</v>
      </c>
      <c r="C450" s="627">
        <v>1.85</v>
      </c>
      <c r="D450" s="493">
        <v>1.73</v>
      </c>
      <c r="E450" s="487">
        <v>1.6099999999999999</v>
      </c>
      <c r="F450" s="627">
        <v>1.49</v>
      </c>
      <c r="G450" s="627">
        <v>1.35</v>
      </c>
      <c r="H450" s="627">
        <v>1.2</v>
      </c>
      <c r="I450" s="627">
        <v>0.95</v>
      </c>
      <c r="J450" s="956" t="s">
        <v>90</v>
      </c>
      <c r="K450" s="627">
        <v>0.76</v>
      </c>
      <c r="L450" s="492">
        <v>0.60499999999999998</v>
      </c>
      <c r="M450" s="956"/>
      <c r="N450" s="505">
        <v>0.5</v>
      </c>
      <c r="O450" s="505">
        <v>0.45</v>
      </c>
      <c r="P450" s="633">
        <v>0.4</v>
      </c>
      <c r="Q450" s="629">
        <v>0.36</v>
      </c>
      <c r="R450" s="633">
        <v>0.36</v>
      </c>
      <c r="S450" s="633">
        <v>0.14199999999999999</v>
      </c>
      <c r="T450" s="629">
        <v>0</v>
      </c>
      <c r="U450" s="629">
        <v>0</v>
      </c>
      <c r="V450" s="629">
        <v>0</v>
      </c>
      <c r="W450" s="629">
        <v>0</v>
      </c>
      <c r="X450" s="629">
        <v>0</v>
      </c>
      <c r="Y450" s="629">
        <v>0</v>
      </c>
      <c r="Z450" s="630">
        <f t="shared" si="281"/>
        <v>13.756999999999996</v>
      </c>
      <c r="AA450" s="1125">
        <f t="shared" si="303"/>
        <v>6.9364161849710948</v>
      </c>
      <c r="AB450" s="1125">
        <f t="shared" si="304"/>
        <v>7.453416149068337</v>
      </c>
      <c r="AC450" s="1126">
        <f t="shared" si="305"/>
        <v>8.0536912751677736</v>
      </c>
      <c r="AD450" s="1126">
        <f t="shared" si="306"/>
        <v>10.370370370370363</v>
      </c>
      <c r="AE450" s="1126">
        <f t="shared" si="307"/>
        <v>12.500000000000021</v>
      </c>
      <c r="AF450" s="1126">
        <f t="shared" si="308"/>
        <v>26.315789473684205</v>
      </c>
      <c r="AG450" s="1126">
        <f t="shared" si="309"/>
        <v>25</v>
      </c>
      <c r="AH450" s="1126">
        <f t="shared" si="310"/>
        <v>25.619834710743806</v>
      </c>
      <c r="AI450" s="1126">
        <f t="shared" si="311"/>
        <v>20.999999999999996</v>
      </c>
      <c r="AJ450" s="1126">
        <f t="shared" si="312"/>
        <v>11.111111111111116</v>
      </c>
      <c r="AK450" s="1126">
        <f t="shared" si="313"/>
        <v>12.5</v>
      </c>
      <c r="AL450" s="1126">
        <f t="shared" si="314"/>
        <v>11.111111111111116</v>
      </c>
      <c r="AM450" s="1126">
        <f t="shared" si="315"/>
        <v>0</v>
      </c>
      <c r="AN450" s="1126">
        <f t="shared" si="316"/>
        <v>153.52112676056339</v>
      </c>
      <c r="AO450" s="1126" t="str">
        <f t="shared" si="317"/>
        <v>n/a</v>
      </c>
      <c r="AP450" s="1126" t="str">
        <f t="shared" si="318"/>
        <v>n/a</v>
      </c>
      <c r="AQ450" s="1126" t="str">
        <f t="shared" si="319"/>
        <v>n/a</v>
      </c>
      <c r="AR450" s="1126" t="str">
        <f t="shared" si="320"/>
        <v>n/a</v>
      </c>
      <c r="AS450" s="1126" t="str">
        <f t="shared" si="321"/>
        <v>n/a</v>
      </c>
      <c r="AT450" s="1126" t="str">
        <f t="shared" si="322"/>
        <v>n/a</v>
      </c>
      <c r="AU450" s="1127">
        <f t="shared" si="282"/>
        <v>23.678061939056516</v>
      </c>
      <c r="AV450" s="1128">
        <f t="shared" si="283"/>
        <v>38.199891073353079</v>
      </c>
    </row>
    <row r="451" spans="1:48" ht="11.25" customHeight="1" x14ac:dyDescent="0.2">
      <c r="A451" s="501" t="s">
        <v>1390</v>
      </c>
      <c r="B451" s="501" t="s">
        <v>1391</v>
      </c>
      <c r="C451" s="627">
        <v>0.49</v>
      </c>
      <c r="D451" s="493">
        <v>0.44500000000000001</v>
      </c>
      <c r="E451" s="514">
        <v>0.39500000000000002</v>
      </c>
      <c r="F451" s="507">
        <v>0.37</v>
      </c>
      <c r="G451" s="507">
        <v>0.33</v>
      </c>
      <c r="H451" s="507">
        <v>0.29286000000000001</v>
      </c>
      <c r="I451" s="507">
        <v>0.27143999999999996</v>
      </c>
      <c r="J451" s="1053"/>
      <c r="K451" s="507">
        <v>0.23537</v>
      </c>
      <c r="L451" s="503">
        <v>0.21502599999999999</v>
      </c>
      <c r="M451" s="1053"/>
      <c r="N451" s="530">
        <v>0.18140000000000001</v>
      </c>
      <c r="O451" s="530">
        <v>0.25913999999999998</v>
      </c>
      <c r="P451" s="509">
        <v>0.34551999999999999</v>
      </c>
      <c r="Q451" s="509">
        <v>0.32907999999999998</v>
      </c>
      <c r="R451" s="509">
        <v>0.31731999999999999</v>
      </c>
      <c r="S451" s="510">
        <v>0.31340000000000001</v>
      </c>
      <c r="T451" s="509">
        <v>0.31340000000000001</v>
      </c>
      <c r="U451" s="509">
        <v>0.29474999999999996</v>
      </c>
      <c r="V451" s="509">
        <v>0.26632</v>
      </c>
      <c r="W451" s="509">
        <v>0.23315000000000002</v>
      </c>
      <c r="X451" s="509">
        <v>0.15082000000000001</v>
      </c>
      <c r="Y451" s="510">
        <v>0</v>
      </c>
      <c r="Z451" s="630">
        <f t="shared" si="281"/>
        <v>6.0489959999999998</v>
      </c>
      <c r="AA451" s="1125">
        <f t="shared" si="303"/>
        <v>10.1123595505618</v>
      </c>
      <c r="AB451" s="1125">
        <f t="shared" si="304"/>
        <v>12.658227848101266</v>
      </c>
      <c r="AC451" s="1126">
        <f t="shared" si="305"/>
        <v>6.7567567567567544</v>
      </c>
      <c r="AD451" s="1126">
        <f t="shared" si="306"/>
        <v>12.12121212121211</v>
      </c>
      <c r="AE451" s="1126">
        <f t="shared" si="307"/>
        <v>12.681827494365905</v>
      </c>
      <c r="AF451" s="1126">
        <f t="shared" si="308"/>
        <v>7.8912466843501505</v>
      </c>
      <c r="AG451" s="1126">
        <f t="shared" si="309"/>
        <v>15.32480774950078</v>
      </c>
      <c r="AH451" s="1126">
        <f t="shared" si="310"/>
        <v>9.4611814385237238</v>
      </c>
      <c r="AI451" s="1126">
        <f t="shared" si="311"/>
        <v>18.536934950385884</v>
      </c>
      <c r="AJ451" s="1126">
        <f t="shared" si="312"/>
        <v>-29.999228216408113</v>
      </c>
      <c r="AK451" s="1126">
        <f t="shared" si="313"/>
        <v>-25</v>
      </c>
      <c r="AL451" s="1126">
        <f t="shared" si="314"/>
        <v>4.995745715327593</v>
      </c>
      <c r="AM451" s="1126">
        <f t="shared" si="315"/>
        <v>3.7060380688264116</v>
      </c>
      <c r="AN451" s="1126">
        <f t="shared" si="316"/>
        <v>1.2507977026164685</v>
      </c>
      <c r="AO451" s="1126">
        <f t="shared" si="317"/>
        <v>0</v>
      </c>
      <c r="AP451" s="1126">
        <f t="shared" si="318"/>
        <v>6.3273960983884825</v>
      </c>
      <c r="AQ451" s="1126">
        <f t="shared" si="319"/>
        <v>10.675127665965745</v>
      </c>
      <c r="AR451" s="1126">
        <f t="shared" si="320"/>
        <v>14.226892558438763</v>
      </c>
      <c r="AS451" s="1126">
        <f t="shared" si="321"/>
        <v>54.588250895106746</v>
      </c>
      <c r="AT451" s="1126" t="str">
        <f t="shared" si="322"/>
        <v>n/a</v>
      </c>
      <c r="AU451" s="1127">
        <f t="shared" si="282"/>
        <v>7.7008197411589725</v>
      </c>
      <c r="AV451" s="1128">
        <f t="shared" si="283"/>
        <v>16.866941158236923</v>
      </c>
    </row>
    <row r="452" spans="1:48" ht="11.25" customHeight="1" x14ac:dyDescent="0.2">
      <c r="A452" s="884" t="s">
        <v>1398</v>
      </c>
      <c r="B452" s="884" t="s">
        <v>1399</v>
      </c>
      <c r="C452" s="627">
        <v>3</v>
      </c>
      <c r="D452" s="493">
        <v>2.8</v>
      </c>
      <c r="E452" s="493">
        <v>2</v>
      </c>
      <c r="F452" s="627">
        <v>1.2</v>
      </c>
      <c r="G452" s="627">
        <v>1</v>
      </c>
      <c r="H452" s="627">
        <v>0.8</v>
      </c>
      <c r="I452" s="627">
        <v>0.68</v>
      </c>
      <c r="J452" s="956"/>
      <c r="K452" s="627">
        <v>0.56000000000000005</v>
      </c>
      <c r="L452" s="492">
        <v>0.5</v>
      </c>
      <c r="M452" s="956"/>
      <c r="N452" s="628">
        <v>0</v>
      </c>
      <c r="O452" s="628">
        <v>0</v>
      </c>
      <c r="P452" s="629">
        <v>0</v>
      </c>
      <c r="Q452" s="629">
        <v>0</v>
      </c>
      <c r="R452" s="629">
        <v>0</v>
      </c>
      <c r="S452" s="629">
        <v>0</v>
      </c>
      <c r="T452" s="629">
        <v>0</v>
      </c>
      <c r="U452" s="629">
        <v>0</v>
      </c>
      <c r="V452" s="629">
        <v>0</v>
      </c>
      <c r="W452" s="629">
        <v>0</v>
      </c>
      <c r="X452" s="629">
        <v>0</v>
      </c>
      <c r="Y452" s="629">
        <v>0</v>
      </c>
      <c r="Z452" s="630">
        <f t="shared" si="281"/>
        <v>12.540000000000001</v>
      </c>
      <c r="AA452" s="1125">
        <f t="shared" si="303"/>
        <v>7.1428571428571397</v>
      </c>
      <c r="AB452" s="1125">
        <f t="shared" si="304"/>
        <v>39.999999999999993</v>
      </c>
      <c r="AC452" s="1126">
        <f t="shared" si="305"/>
        <v>66.666666666666671</v>
      </c>
      <c r="AD452" s="1126">
        <f t="shared" si="306"/>
        <v>19.999999999999996</v>
      </c>
      <c r="AE452" s="1126">
        <f t="shared" si="307"/>
        <v>25</v>
      </c>
      <c r="AF452" s="1126">
        <f t="shared" si="308"/>
        <v>17.647058823529417</v>
      </c>
      <c r="AG452" s="1126">
        <f t="shared" si="309"/>
        <v>21.42857142857142</v>
      </c>
      <c r="AH452" s="1126">
        <f t="shared" si="310"/>
        <v>12.000000000000011</v>
      </c>
      <c r="AI452" s="1126" t="str">
        <f t="shared" si="311"/>
        <v>n/a</v>
      </c>
      <c r="AJ452" s="1126" t="str">
        <f t="shared" si="312"/>
        <v>n/a</v>
      </c>
      <c r="AK452" s="1126" t="str">
        <f t="shared" si="313"/>
        <v>n/a</v>
      </c>
      <c r="AL452" s="1126" t="str">
        <f t="shared" si="314"/>
        <v>n/a</v>
      </c>
      <c r="AM452" s="1126" t="str">
        <f t="shared" si="315"/>
        <v>n/a</v>
      </c>
      <c r="AN452" s="1126" t="str">
        <f t="shared" si="316"/>
        <v>n/a</v>
      </c>
      <c r="AO452" s="1126" t="str">
        <f t="shared" si="317"/>
        <v>n/a</v>
      </c>
      <c r="AP452" s="1126" t="str">
        <f t="shared" si="318"/>
        <v>n/a</v>
      </c>
      <c r="AQ452" s="1126" t="str">
        <f t="shared" si="319"/>
        <v>n/a</v>
      </c>
      <c r="AR452" s="1126" t="str">
        <f t="shared" si="320"/>
        <v>n/a</v>
      </c>
      <c r="AS452" s="1126" t="str">
        <f t="shared" si="321"/>
        <v>n/a</v>
      </c>
      <c r="AT452" s="1126" t="str">
        <f t="shared" si="322"/>
        <v>n/a</v>
      </c>
      <c r="AU452" s="1127">
        <f t="shared" si="282"/>
        <v>26.235644257703079</v>
      </c>
      <c r="AV452" s="1128">
        <f t="shared" si="283"/>
        <v>19.005995197997827</v>
      </c>
    </row>
    <row r="453" spans="1:48" ht="11.25" customHeight="1" x14ac:dyDescent="0.2">
      <c r="A453" s="884" t="s">
        <v>660</v>
      </c>
      <c r="B453" s="884" t="s">
        <v>661</v>
      </c>
      <c r="C453" s="627">
        <v>1.88</v>
      </c>
      <c r="D453" s="493">
        <v>1.56</v>
      </c>
      <c r="E453" s="493">
        <v>1.4</v>
      </c>
      <c r="F453" s="627">
        <v>1.28</v>
      </c>
      <c r="G453" s="627">
        <v>1.1599999999999999</v>
      </c>
      <c r="H453" s="627">
        <v>0.92</v>
      </c>
      <c r="I453" s="627">
        <v>0.8</v>
      </c>
      <c r="J453" s="956" t="s">
        <v>90</v>
      </c>
      <c r="K453" s="627">
        <v>0.68</v>
      </c>
      <c r="L453" s="492">
        <v>0.62</v>
      </c>
      <c r="M453" s="956"/>
      <c r="N453" s="505">
        <v>0.56000000000000005</v>
      </c>
      <c r="O453" s="505">
        <v>0.54</v>
      </c>
      <c r="P453" s="633">
        <v>0.5</v>
      </c>
      <c r="Q453" s="633">
        <v>0.44</v>
      </c>
      <c r="R453" s="633">
        <v>0.38</v>
      </c>
      <c r="S453" s="633">
        <v>0.36</v>
      </c>
      <c r="T453" s="633">
        <v>0.33500000000000002</v>
      </c>
      <c r="U453" s="633">
        <v>0.32</v>
      </c>
      <c r="V453" s="633">
        <v>0.3</v>
      </c>
      <c r="W453" s="633">
        <v>0.29499999999999998</v>
      </c>
      <c r="X453" s="633">
        <v>0.28000000000000003</v>
      </c>
      <c r="Y453" s="633">
        <v>0.24</v>
      </c>
      <c r="Z453" s="630">
        <f t="shared" si="281"/>
        <v>14.850000000000003</v>
      </c>
      <c r="AA453" s="1125">
        <f t="shared" si="303"/>
        <v>20.512820512820507</v>
      </c>
      <c r="AB453" s="1125">
        <f t="shared" si="304"/>
        <v>11.428571428571432</v>
      </c>
      <c r="AC453" s="1126">
        <f t="shared" si="305"/>
        <v>9.375</v>
      </c>
      <c r="AD453" s="1126">
        <f t="shared" si="306"/>
        <v>10.344827586206918</v>
      </c>
      <c r="AE453" s="1126">
        <f t="shared" si="307"/>
        <v>26.086956521739111</v>
      </c>
      <c r="AF453" s="1126">
        <f t="shared" si="308"/>
        <v>14.999999999999991</v>
      </c>
      <c r="AG453" s="1126">
        <f t="shared" si="309"/>
        <v>17.647058823529417</v>
      </c>
      <c r="AH453" s="1126">
        <f t="shared" si="310"/>
        <v>9.6774193548387224</v>
      </c>
      <c r="AI453" s="1126">
        <f t="shared" si="311"/>
        <v>10.714285714285698</v>
      </c>
      <c r="AJ453" s="1126">
        <f t="shared" si="312"/>
        <v>3.7037037037036979</v>
      </c>
      <c r="AK453" s="1126">
        <f t="shared" si="313"/>
        <v>8.0000000000000071</v>
      </c>
      <c r="AL453" s="1126">
        <f t="shared" si="314"/>
        <v>13.636363636363647</v>
      </c>
      <c r="AM453" s="1126">
        <f t="shared" si="315"/>
        <v>15.789473684210531</v>
      </c>
      <c r="AN453" s="1126">
        <f t="shared" si="316"/>
        <v>5.555555555555558</v>
      </c>
      <c r="AO453" s="1126">
        <f t="shared" si="317"/>
        <v>7.4626865671641784</v>
      </c>
      <c r="AP453" s="1126">
        <f t="shared" si="318"/>
        <v>4.6875</v>
      </c>
      <c r="AQ453" s="1126">
        <f t="shared" si="319"/>
        <v>6.6666666666666652</v>
      </c>
      <c r="AR453" s="1126">
        <f t="shared" si="320"/>
        <v>1.6949152542372836</v>
      </c>
      <c r="AS453" s="1126">
        <f t="shared" si="321"/>
        <v>5.3571428571428381</v>
      </c>
      <c r="AT453" s="1126">
        <f t="shared" si="322"/>
        <v>16.666666666666675</v>
      </c>
      <c r="AU453" s="1127">
        <f t="shared" si="282"/>
        <v>11.000380726685144</v>
      </c>
      <c r="AV453" s="1128">
        <f t="shared" si="283"/>
        <v>6.1849595052411868</v>
      </c>
    </row>
    <row r="454" spans="1:48" ht="11.25" customHeight="1" x14ac:dyDescent="0.2">
      <c r="A454" s="884" t="s">
        <v>268</v>
      </c>
      <c r="B454" s="884" t="s">
        <v>269</v>
      </c>
      <c r="C454" s="627">
        <v>1.56</v>
      </c>
      <c r="D454" s="493">
        <v>1.48</v>
      </c>
      <c r="E454" s="493">
        <v>1.4</v>
      </c>
      <c r="F454" s="627">
        <v>1.32</v>
      </c>
      <c r="G454" s="627">
        <v>1.25</v>
      </c>
      <c r="H454" s="627">
        <v>1.21</v>
      </c>
      <c r="I454" s="627">
        <v>1.17</v>
      </c>
      <c r="J454" s="956"/>
      <c r="K454" s="627">
        <v>1.1299999999999999</v>
      </c>
      <c r="L454" s="492">
        <v>1.0900000000000001</v>
      </c>
      <c r="M454" s="956"/>
      <c r="N454" s="505">
        <v>1.05</v>
      </c>
      <c r="O454" s="505">
        <v>1.01</v>
      </c>
      <c r="P454" s="633">
        <v>1</v>
      </c>
      <c r="Q454" s="633">
        <v>0.7</v>
      </c>
      <c r="R454" s="633">
        <v>0.68</v>
      </c>
      <c r="S454" s="633">
        <v>0.62</v>
      </c>
      <c r="T454" s="633">
        <v>0.56999999999999995</v>
      </c>
      <c r="U454" s="633">
        <v>0.53</v>
      </c>
      <c r="V454" s="633">
        <v>0.49</v>
      </c>
      <c r="W454" s="633">
        <v>0.47</v>
      </c>
      <c r="X454" s="633">
        <v>0.4</v>
      </c>
      <c r="Y454" s="633">
        <v>0.35</v>
      </c>
      <c r="Z454" s="630">
        <f t="shared" ref="Z454:Z516" si="323">SUM(C454:Y454)</f>
        <v>19.48</v>
      </c>
      <c r="AA454" s="1125">
        <f t="shared" si="303"/>
        <v>5.4054054054054168</v>
      </c>
      <c r="AB454" s="1125">
        <f t="shared" si="304"/>
        <v>5.7142857142857162</v>
      </c>
      <c r="AC454" s="1126">
        <f t="shared" si="305"/>
        <v>6.0606060606060552</v>
      </c>
      <c r="AD454" s="1126">
        <f t="shared" si="306"/>
        <v>5.600000000000005</v>
      </c>
      <c r="AE454" s="1126">
        <f t="shared" si="307"/>
        <v>3.3057851239669533</v>
      </c>
      <c r="AF454" s="1126">
        <f t="shared" si="308"/>
        <v>3.4188034188034289</v>
      </c>
      <c r="AG454" s="1126">
        <f t="shared" si="309"/>
        <v>3.539823008849563</v>
      </c>
      <c r="AH454" s="1126">
        <f t="shared" si="310"/>
        <v>3.6697247706421798</v>
      </c>
      <c r="AI454" s="1126">
        <f t="shared" si="311"/>
        <v>3.8095238095238182</v>
      </c>
      <c r="AJ454" s="1126">
        <f t="shared" si="312"/>
        <v>3.9603960396039639</v>
      </c>
      <c r="AK454" s="1126">
        <f t="shared" si="313"/>
        <v>1.0000000000000009</v>
      </c>
      <c r="AL454" s="1126">
        <f t="shared" si="314"/>
        <v>42.857142857142861</v>
      </c>
      <c r="AM454" s="1126">
        <f t="shared" si="315"/>
        <v>2.9411764705882248</v>
      </c>
      <c r="AN454" s="1126">
        <f t="shared" si="316"/>
        <v>9.6774193548387224</v>
      </c>
      <c r="AO454" s="1126">
        <f t="shared" si="317"/>
        <v>8.7719298245614077</v>
      </c>
      <c r="AP454" s="1126">
        <f t="shared" si="318"/>
        <v>7.5471698113207308</v>
      </c>
      <c r="AQ454" s="1126">
        <f t="shared" si="319"/>
        <v>8.163265306122458</v>
      </c>
      <c r="AR454" s="1126">
        <f t="shared" si="320"/>
        <v>4.2553191489361764</v>
      </c>
      <c r="AS454" s="1126">
        <f t="shared" si="321"/>
        <v>17.499999999999982</v>
      </c>
      <c r="AT454" s="1126">
        <f t="shared" si="322"/>
        <v>14.285714285714302</v>
      </c>
      <c r="AU454" s="1127">
        <f t="shared" ref="AU454:AU516" si="324">AVERAGE(AA454:AT454)</f>
        <v>8.0741745205455988</v>
      </c>
      <c r="AV454" s="1128">
        <f t="shared" ref="AV454:AV516" si="325">STDEV(AA454:AT454)</f>
        <v>9.1016188719354876</v>
      </c>
    </row>
    <row r="455" spans="1:48" ht="11.25" customHeight="1" x14ac:dyDescent="0.2">
      <c r="A455" s="884" t="s">
        <v>1418</v>
      </c>
      <c r="B455" s="884" t="s">
        <v>1419</v>
      </c>
      <c r="C455" s="627">
        <v>1.82</v>
      </c>
      <c r="D455" s="493">
        <v>1.6</v>
      </c>
      <c r="E455" s="493">
        <v>1.4</v>
      </c>
      <c r="F455" s="484">
        <v>1.24</v>
      </c>
      <c r="G455" s="484">
        <v>1.08</v>
      </c>
      <c r="H455" s="484">
        <v>0.94</v>
      </c>
      <c r="I455" s="484">
        <v>0.84</v>
      </c>
      <c r="J455" s="1032"/>
      <c r="K455" s="484">
        <v>0.76</v>
      </c>
      <c r="L455" s="482">
        <v>0.66</v>
      </c>
      <c r="M455" s="1032"/>
      <c r="N455" s="522">
        <v>0.15</v>
      </c>
      <c r="O455" s="529">
        <v>0</v>
      </c>
      <c r="P455" s="488">
        <v>0</v>
      </c>
      <c r="Q455" s="488">
        <v>0</v>
      </c>
      <c r="R455" s="488">
        <v>0</v>
      </c>
      <c r="S455" s="488">
        <v>0</v>
      </c>
      <c r="T455" s="488">
        <v>0</v>
      </c>
      <c r="U455" s="488">
        <v>0</v>
      </c>
      <c r="V455" s="488">
        <v>0</v>
      </c>
      <c r="W455" s="488">
        <v>0</v>
      </c>
      <c r="X455" s="488">
        <v>0</v>
      </c>
      <c r="Y455" s="488">
        <v>0</v>
      </c>
      <c r="Z455" s="630">
        <f t="shared" si="323"/>
        <v>10.49</v>
      </c>
      <c r="AA455" s="1125">
        <f t="shared" si="303"/>
        <v>13.749999999999996</v>
      </c>
      <c r="AB455" s="1125">
        <f t="shared" si="304"/>
        <v>14.285714285714302</v>
      </c>
      <c r="AC455" s="1126">
        <f t="shared" si="305"/>
        <v>12.903225806451601</v>
      </c>
      <c r="AD455" s="1126">
        <f t="shared" si="306"/>
        <v>14.814814814814813</v>
      </c>
      <c r="AE455" s="1126">
        <f t="shared" si="307"/>
        <v>14.893617021276606</v>
      </c>
      <c r="AF455" s="1126">
        <f t="shared" si="308"/>
        <v>11.904761904761907</v>
      </c>
      <c r="AG455" s="1126">
        <f t="shared" si="309"/>
        <v>10.526315789473673</v>
      </c>
      <c r="AH455" s="1126">
        <f t="shared" si="310"/>
        <v>15.151515151515138</v>
      </c>
      <c r="AI455" s="1126">
        <f t="shared" si="311"/>
        <v>340.00000000000006</v>
      </c>
      <c r="AJ455" s="1126" t="str">
        <f t="shared" si="312"/>
        <v>n/a</v>
      </c>
      <c r="AK455" s="1126" t="str">
        <f t="shared" si="313"/>
        <v>n/a</v>
      </c>
      <c r="AL455" s="1126" t="str">
        <f t="shared" si="314"/>
        <v>n/a</v>
      </c>
      <c r="AM455" s="1126" t="str">
        <f t="shared" si="315"/>
        <v>n/a</v>
      </c>
      <c r="AN455" s="1126" t="str">
        <f t="shared" si="316"/>
        <v>n/a</v>
      </c>
      <c r="AO455" s="1126" t="str">
        <f t="shared" si="317"/>
        <v>n/a</v>
      </c>
      <c r="AP455" s="1126" t="str">
        <f t="shared" si="318"/>
        <v>n/a</v>
      </c>
      <c r="AQ455" s="1126" t="str">
        <f t="shared" si="319"/>
        <v>n/a</v>
      </c>
      <c r="AR455" s="1126" t="str">
        <f t="shared" si="320"/>
        <v>n/a</v>
      </c>
      <c r="AS455" s="1126" t="str">
        <f t="shared" si="321"/>
        <v>n/a</v>
      </c>
      <c r="AT455" s="1126" t="str">
        <f t="shared" si="322"/>
        <v>n/a</v>
      </c>
      <c r="AU455" s="1127">
        <f t="shared" si="324"/>
        <v>49.803329419334233</v>
      </c>
      <c r="AV455" s="1128">
        <f t="shared" si="325"/>
        <v>108.83455703215201</v>
      </c>
    </row>
    <row r="456" spans="1:48" ht="11.25" customHeight="1" x14ac:dyDescent="0.2">
      <c r="A456" s="500" t="s">
        <v>4473</v>
      </c>
      <c r="B456" s="501" t="s">
        <v>4472</v>
      </c>
      <c r="C456" s="627">
        <v>2.87</v>
      </c>
      <c r="D456" s="493">
        <v>2.5099999999999998</v>
      </c>
      <c r="E456" s="504">
        <v>2.2000000000000002</v>
      </c>
      <c r="F456" s="627">
        <v>2.06</v>
      </c>
      <c r="G456" s="627">
        <v>1.94</v>
      </c>
      <c r="H456" s="627">
        <v>1.78</v>
      </c>
      <c r="I456" s="627">
        <v>1.58</v>
      </c>
      <c r="J456" s="956"/>
      <c r="K456" s="627">
        <v>1.4</v>
      </c>
      <c r="L456" s="492">
        <v>1.06</v>
      </c>
      <c r="M456" s="956"/>
      <c r="N456" s="505">
        <v>0.94</v>
      </c>
      <c r="O456" s="505">
        <v>0.84</v>
      </c>
      <c r="P456" s="633">
        <v>0.7</v>
      </c>
      <c r="Q456" s="633">
        <v>0.52</v>
      </c>
      <c r="R456" s="633">
        <v>0.38</v>
      </c>
      <c r="S456" s="633">
        <v>0.28000000000000003</v>
      </c>
      <c r="T456" s="633">
        <v>0.22</v>
      </c>
      <c r="U456" s="633">
        <v>0.18</v>
      </c>
      <c r="V456" s="633">
        <v>0.13</v>
      </c>
      <c r="W456" s="629">
        <v>0.1</v>
      </c>
      <c r="X456" s="629">
        <v>0.1</v>
      </c>
      <c r="Y456" s="629">
        <v>0.38500000000000001</v>
      </c>
      <c r="Z456" s="630">
        <f t="shared" si="323"/>
        <v>22.175000000000001</v>
      </c>
      <c r="AA456" s="1125">
        <f t="shared" si="303"/>
        <v>14.342629482071722</v>
      </c>
      <c r="AB456" s="1125">
        <f t="shared" si="304"/>
        <v>14.090909090909065</v>
      </c>
      <c r="AC456" s="1126">
        <f t="shared" si="305"/>
        <v>6.7961165048543659</v>
      </c>
      <c r="AD456" s="1126">
        <f t="shared" si="306"/>
        <v>6.1855670103092786</v>
      </c>
      <c r="AE456" s="1126">
        <f t="shared" si="307"/>
        <v>8.9887640449438209</v>
      </c>
      <c r="AF456" s="1126">
        <f t="shared" si="308"/>
        <v>12.658227848101266</v>
      </c>
      <c r="AG456" s="1126">
        <f t="shared" si="309"/>
        <v>12.857142857142879</v>
      </c>
      <c r="AH456" s="1126">
        <f t="shared" si="310"/>
        <v>32.075471698113198</v>
      </c>
      <c r="AI456" s="1126">
        <f t="shared" si="311"/>
        <v>12.765957446808528</v>
      </c>
      <c r="AJ456" s="1126">
        <f t="shared" si="312"/>
        <v>11.904761904761907</v>
      </c>
      <c r="AK456" s="1126">
        <f t="shared" si="313"/>
        <v>19.999999999999996</v>
      </c>
      <c r="AL456" s="1126">
        <f t="shared" si="314"/>
        <v>34.615384615384606</v>
      </c>
      <c r="AM456" s="1126">
        <f t="shared" si="315"/>
        <v>36.842105263157897</v>
      </c>
      <c r="AN456" s="1126">
        <f t="shared" si="316"/>
        <v>35.714285714285701</v>
      </c>
      <c r="AO456" s="1126">
        <f t="shared" si="317"/>
        <v>27.272727272727295</v>
      </c>
      <c r="AP456" s="1126">
        <f t="shared" si="318"/>
        <v>22.222222222222232</v>
      </c>
      <c r="AQ456" s="1126">
        <f t="shared" si="319"/>
        <v>38.46153846153846</v>
      </c>
      <c r="AR456" s="1126">
        <f t="shared" si="320"/>
        <v>30.000000000000004</v>
      </c>
      <c r="AS456" s="1126">
        <f t="shared" si="321"/>
        <v>0</v>
      </c>
      <c r="AT456" s="1126">
        <f t="shared" si="322"/>
        <v>-74.025974025974023</v>
      </c>
      <c r="AU456" s="1127">
        <f t="shared" si="324"/>
        <v>15.188391870567909</v>
      </c>
      <c r="AV456" s="1128">
        <f t="shared" si="325"/>
        <v>23.998542972239122</v>
      </c>
    </row>
    <row r="457" spans="1:48" ht="11.25" customHeight="1" x14ac:dyDescent="0.2">
      <c r="A457" s="884" t="s">
        <v>1406</v>
      </c>
      <c r="B457" s="884" t="s">
        <v>1407</v>
      </c>
      <c r="C457" s="627">
        <v>2.82</v>
      </c>
      <c r="D457" s="493">
        <v>2.2999999999999998</v>
      </c>
      <c r="E457" s="632">
        <v>1.88</v>
      </c>
      <c r="F457" s="627">
        <v>1.58</v>
      </c>
      <c r="G457" s="627">
        <v>1.32</v>
      </c>
      <c r="H457" s="627">
        <v>1.08</v>
      </c>
      <c r="I457" s="627">
        <v>0.88</v>
      </c>
      <c r="J457" s="956" t="s">
        <v>90</v>
      </c>
      <c r="K457" s="627">
        <v>0.74</v>
      </c>
      <c r="L457" s="492">
        <v>0.69</v>
      </c>
      <c r="M457" s="956"/>
      <c r="N457" s="505">
        <v>0.59</v>
      </c>
      <c r="O457" s="628">
        <v>0.56000000000000005</v>
      </c>
      <c r="P457" s="633">
        <v>0.56000000000000005</v>
      </c>
      <c r="Q457" s="633">
        <v>0.52</v>
      </c>
      <c r="R457" s="633">
        <v>0.44</v>
      </c>
      <c r="S457" s="633">
        <v>0.4</v>
      </c>
      <c r="T457" s="629">
        <v>0.38</v>
      </c>
      <c r="U457" s="629">
        <v>0.38</v>
      </c>
      <c r="V457" s="629">
        <v>0.38</v>
      </c>
      <c r="W457" s="629">
        <v>0.38</v>
      </c>
      <c r="X457" s="633">
        <v>0.38</v>
      </c>
      <c r="Y457" s="633">
        <v>8.5000000000000006E-2</v>
      </c>
      <c r="Z457" s="630">
        <f t="shared" si="323"/>
        <v>18.344999999999995</v>
      </c>
      <c r="AA457" s="1125">
        <f t="shared" si="303"/>
        <v>22.608695652173914</v>
      </c>
      <c r="AB457" s="1125">
        <f t="shared" si="304"/>
        <v>22.340425531914889</v>
      </c>
      <c r="AC457" s="1126">
        <f t="shared" si="305"/>
        <v>18.98734177215189</v>
      </c>
      <c r="AD457" s="1126">
        <f t="shared" si="306"/>
        <v>19.696969696969703</v>
      </c>
      <c r="AE457" s="1126">
        <f t="shared" si="307"/>
        <v>22.222222222222211</v>
      </c>
      <c r="AF457" s="1126">
        <f t="shared" si="308"/>
        <v>22.72727272727273</v>
      </c>
      <c r="AG457" s="1126">
        <f t="shared" si="309"/>
        <v>18.918918918918926</v>
      </c>
      <c r="AH457" s="1126">
        <f t="shared" si="310"/>
        <v>7.2463768115942129</v>
      </c>
      <c r="AI457" s="1126">
        <f t="shared" si="311"/>
        <v>16.949152542372879</v>
      </c>
      <c r="AJ457" s="1126">
        <f t="shared" si="312"/>
        <v>5.3571428571428381</v>
      </c>
      <c r="AK457" s="1126">
        <f t="shared" si="313"/>
        <v>0</v>
      </c>
      <c r="AL457" s="1126">
        <f t="shared" si="314"/>
        <v>7.6923076923077094</v>
      </c>
      <c r="AM457" s="1126">
        <f t="shared" si="315"/>
        <v>18.181818181818187</v>
      </c>
      <c r="AN457" s="1126">
        <f t="shared" si="316"/>
        <v>9.9999999999999858</v>
      </c>
      <c r="AO457" s="1126">
        <f t="shared" si="317"/>
        <v>5.2631578947368363</v>
      </c>
      <c r="AP457" s="1126">
        <f t="shared" si="318"/>
        <v>0</v>
      </c>
      <c r="AQ457" s="1126">
        <f t="shared" si="319"/>
        <v>0</v>
      </c>
      <c r="AR457" s="1126">
        <f t="shared" si="320"/>
        <v>0</v>
      </c>
      <c r="AS457" s="1126">
        <f t="shared" si="321"/>
        <v>0</v>
      </c>
      <c r="AT457" s="1126">
        <f t="shared" si="322"/>
        <v>347.05882352941177</v>
      </c>
      <c r="AU457" s="1127">
        <f t="shared" si="324"/>
        <v>28.262531301550432</v>
      </c>
      <c r="AV457" s="1128">
        <f t="shared" si="325"/>
        <v>75.563624715123922</v>
      </c>
    </row>
    <row r="458" spans="1:48" ht="11.25" customHeight="1" x14ac:dyDescent="0.2">
      <c r="A458" s="884" t="s">
        <v>4394</v>
      </c>
      <c r="B458" s="884" t="s">
        <v>4395</v>
      </c>
      <c r="C458" s="627">
        <v>3.5</v>
      </c>
      <c r="D458" s="493">
        <v>3.3</v>
      </c>
      <c r="E458" s="632">
        <v>3.15</v>
      </c>
      <c r="F458" s="627">
        <v>3</v>
      </c>
      <c r="G458" s="627">
        <v>2.86</v>
      </c>
      <c r="H458" s="627">
        <v>2.6</v>
      </c>
      <c r="I458" s="627">
        <v>2.4</v>
      </c>
      <c r="J458" s="956"/>
      <c r="K458" s="627">
        <v>2.2000000000000002</v>
      </c>
      <c r="L458" s="492">
        <v>2</v>
      </c>
      <c r="M458" s="956"/>
      <c r="N458" s="505">
        <v>1.8</v>
      </c>
      <c r="O458" s="505">
        <v>1.6</v>
      </c>
      <c r="P458" s="633">
        <v>1.5</v>
      </c>
      <c r="Q458" s="633">
        <v>1.2</v>
      </c>
      <c r="R458" s="633">
        <v>1</v>
      </c>
      <c r="S458" s="633">
        <v>0.72</v>
      </c>
      <c r="T458" s="633">
        <v>0.6</v>
      </c>
      <c r="U458" s="633">
        <v>0.45750000000000002</v>
      </c>
      <c r="V458" s="633">
        <v>0.38</v>
      </c>
      <c r="W458" s="633">
        <v>0.34</v>
      </c>
      <c r="X458" s="633">
        <v>0.31</v>
      </c>
      <c r="Y458" s="633">
        <v>0.28000000000000003</v>
      </c>
      <c r="Z458" s="630">
        <f t="shared" si="323"/>
        <v>35.197500000000012</v>
      </c>
      <c r="AA458" s="1125">
        <f t="shared" si="303"/>
        <v>6.0606060606060552</v>
      </c>
      <c r="AB458" s="1125">
        <f t="shared" si="304"/>
        <v>4.7619047619047672</v>
      </c>
      <c r="AC458" s="1126">
        <f t="shared" si="305"/>
        <v>5.0000000000000044</v>
      </c>
      <c r="AD458" s="1126">
        <f t="shared" si="306"/>
        <v>4.8951048951048959</v>
      </c>
      <c r="AE458" s="1126">
        <f t="shared" si="307"/>
        <v>9.9999999999999858</v>
      </c>
      <c r="AF458" s="1126">
        <f t="shared" si="308"/>
        <v>8.3333333333333481</v>
      </c>
      <c r="AG458" s="1126">
        <f t="shared" si="309"/>
        <v>9.0909090909090828</v>
      </c>
      <c r="AH458" s="1126">
        <f t="shared" si="310"/>
        <v>10.000000000000009</v>
      </c>
      <c r="AI458" s="1126">
        <f t="shared" si="311"/>
        <v>11.111111111111116</v>
      </c>
      <c r="AJ458" s="1126">
        <f t="shared" si="312"/>
        <v>12.5</v>
      </c>
      <c r="AK458" s="1126">
        <f t="shared" si="313"/>
        <v>6.6666666666666652</v>
      </c>
      <c r="AL458" s="1126">
        <f t="shared" si="314"/>
        <v>25</v>
      </c>
      <c r="AM458" s="1126">
        <f t="shared" si="315"/>
        <v>19.999999999999996</v>
      </c>
      <c r="AN458" s="1126">
        <f t="shared" si="316"/>
        <v>38.888888888888886</v>
      </c>
      <c r="AO458" s="1126">
        <f t="shared" si="317"/>
        <v>19.999999999999996</v>
      </c>
      <c r="AP458" s="1126">
        <f t="shared" si="318"/>
        <v>31.147540983606547</v>
      </c>
      <c r="AQ458" s="1126">
        <f t="shared" si="319"/>
        <v>20.394736842105267</v>
      </c>
      <c r="AR458" s="1126">
        <f t="shared" si="320"/>
        <v>11.764705882352944</v>
      </c>
      <c r="AS458" s="1126">
        <f t="shared" si="321"/>
        <v>9.6774193548387224</v>
      </c>
      <c r="AT458" s="1126">
        <f t="shared" si="322"/>
        <v>10.714285714285698</v>
      </c>
      <c r="AU458" s="1127">
        <f t="shared" si="324"/>
        <v>13.800360679285703</v>
      </c>
      <c r="AV458" s="1128">
        <f t="shared" si="325"/>
        <v>9.3074019544518585</v>
      </c>
    </row>
    <row r="459" spans="1:48" ht="11.25" customHeight="1" x14ac:dyDescent="0.2">
      <c r="A459" s="491" t="s">
        <v>1392</v>
      </c>
      <c r="B459" s="884" t="s">
        <v>1393</v>
      </c>
      <c r="C459" s="627">
        <v>1.1599999999999999</v>
      </c>
      <c r="D459" s="493">
        <v>1</v>
      </c>
      <c r="E459" s="632">
        <v>0.85000000000000009</v>
      </c>
      <c r="F459" s="627">
        <v>0.72666699999999995</v>
      </c>
      <c r="G459" s="627">
        <v>0.63</v>
      </c>
      <c r="H459" s="627">
        <v>0.54666666666666663</v>
      </c>
      <c r="I459" s="627">
        <v>0.49333333333333335</v>
      </c>
      <c r="J459" s="956"/>
      <c r="K459" s="627">
        <v>0.44333333333333336</v>
      </c>
      <c r="L459" s="631">
        <v>0.41333333333333333</v>
      </c>
      <c r="M459" s="956"/>
      <c r="N459" s="628">
        <v>0.41333333333333333</v>
      </c>
      <c r="O459" s="628">
        <v>0.41333333333333333</v>
      </c>
      <c r="P459" s="633">
        <v>0.40333333333333332</v>
      </c>
      <c r="Q459" s="633">
        <v>0.36333333333333334</v>
      </c>
      <c r="R459" s="633">
        <v>0.32666666666666666</v>
      </c>
      <c r="S459" s="633">
        <v>0.3</v>
      </c>
      <c r="T459" s="633">
        <v>0.27333333333333332</v>
      </c>
      <c r="U459" s="633">
        <v>0.24666666666666667</v>
      </c>
      <c r="V459" s="633">
        <v>0.22</v>
      </c>
      <c r="W459" s="633">
        <v>0.19333333333333333</v>
      </c>
      <c r="X459" s="633">
        <v>0.16</v>
      </c>
      <c r="Y459" s="629">
        <v>0.12</v>
      </c>
      <c r="Z459" s="630">
        <f t="shared" si="323"/>
        <v>9.6966669999999997</v>
      </c>
      <c r="AA459" s="1125">
        <f t="shared" si="303"/>
        <v>15.999999999999993</v>
      </c>
      <c r="AB459" s="1125">
        <f t="shared" si="304"/>
        <v>17.647058823529392</v>
      </c>
      <c r="AC459" s="1126">
        <f t="shared" si="305"/>
        <v>16.972423407145243</v>
      </c>
      <c r="AD459" s="1126">
        <f t="shared" si="306"/>
        <v>15.343968253968242</v>
      </c>
      <c r="AE459" s="1126">
        <f t="shared" si="307"/>
        <v>15.243902439024403</v>
      </c>
      <c r="AF459" s="1126">
        <f t="shared" si="308"/>
        <v>10.810810810810811</v>
      </c>
      <c r="AG459" s="1126">
        <f t="shared" si="309"/>
        <v>11.278195488721799</v>
      </c>
      <c r="AH459" s="1126">
        <f t="shared" si="310"/>
        <v>7.258064516129048</v>
      </c>
      <c r="AI459" s="1126">
        <f t="shared" si="311"/>
        <v>0</v>
      </c>
      <c r="AJ459" s="1126">
        <f t="shared" si="312"/>
        <v>0</v>
      </c>
      <c r="AK459" s="1126">
        <f t="shared" si="313"/>
        <v>2.4793388429751984</v>
      </c>
      <c r="AL459" s="1126">
        <f t="shared" si="314"/>
        <v>11.009174311926607</v>
      </c>
      <c r="AM459" s="1126">
        <f t="shared" si="315"/>
        <v>11.22448979591837</v>
      </c>
      <c r="AN459" s="1126">
        <f t="shared" si="316"/>
        <v>8.8888888888889017</v>
      </c>
      <c r="AO459" s="1126">
        <f t="shared" si="317"/>
        <v>9.7560975609756184</v>
      </c>
      <c r="AP459" s="1126">
        <f t="shared" si="318"/>
        <v>10.810810810810811</v>
      </c>
      <c r="AQ459" s="1126">
        <f t="shared" si="319"/>
        <v>12.121212121212132</v>
      </c>
      <c r="AR459" s="1126">
        <f t="shared" si="320"/>
        <v>13.793103448275868</v>
      </c>
      <c r="AS459" s="1126">
        <f t="shared" si="321"/>
        <v>20.833333333333325</v>
      </c>
      <c r="AT459" s="1126">
        <f t="shared" si="322"/>
        <v>33.33333333333335</v>
      </c>
      <c r="AU459" s="1127">
        <f t="shared" si="324"/>
        <v>12.240210309348953</v>
      </c>
      <c r="AV459" s="1128">
        <f t="shared" si="325"/>
        <v>7.4350153885556818</v>
      </c>
    </row>
    <row r="460" spans="1:48" ht="11.25" customHeight="1" x14ac:dyDescent="0.2">
      <c r="A460" s="954" t="s">
        <v>2215</v>
      </c>
      <c r="B460" s="869" t="s">
        <v>2216</v>
      </c>
      <c r="C460" s="627">
        <v>2.58</v>
      </c>
      <c r="D460" s="493">
        <v>2.25</v>
      </c>
      <c r="E460" s="487">
        <v>2.08</v>
      </c>
      <c r="F460" s="627">
        <v>2.04</v>
      </c>
      <c r="G460" s="627">
        <v>2</v>
      </c>
      <c r="H460" s="533">
        <v>1.96</v>
      </c>
      <c r="I460" s="533">
        <v>1.96</v>
      </c>
      <c r="J460" s="956"/>
      <c r="K460" s="496">
        <v>1.96</v>
      </c>
      <c r="L460" s="631">
        <v>1.96</v>
      </c>
      <c r="M460" s="956"/>
      <c r="N460" s="628">
        <v>1.96</v>
      </c>
      <c r="O460" s="505">
        <v>1.96</v>
      </c>
      <c r="P460" s="633">
        <v>1.88</v>
      </c>
      <c r="Q460" s="633">
        <v>1.7</v>
      </c>
      <c r="R460" s="633">
        <v>1.6</v>
      </c>
      <c r="S460" s="633">
        <v>1.52</v>
      </c>
      <c r="T460" s="633">
        <v>1.42</v>
      </c>
      <c r="U460" s="633">
        <v>1.34</v>
      </c>
      <c r="V460" s="633">
        <v>1.24</v>
      </c>
      <c r="W460" s="633">
        <v>1.1200000000000001</v>
      </c>
      <c r="X460" s="633">
        <v>1.04</v>
      </c>
      <c r="Y460" s="633">
        <v>0.92</v>
      </c>
      <c r="Z460" s="630">
        <f t="shared" si="323"/>
        <v>36.490000000000009</v>
      </c>
      <c r="AA460" s="1125">
        <f t="shared" si="303"/>
        <v>14.666666666666671</v>
      </c>
      <c r="AB460" s="1125">
        <f t="shared" si="304"/>
        <v>8.1730769230769162</v>
      </c>
      <c r="AC460" s="1126">
        <f t="shared" si="305"/>
        <v>1.9607843137254832</v>
      </c>
      <c r="AD460" s="1126">
        <f t="shared" si="306"/>
        <v>2.0000000000000018</v>
      </c>
      <c r="AE460" s="1126">
        <f t="shared" si="307"/>
        <v>2.0408163265306145</v>
      </c>
      <c r="AF460" s="1126">
        <f t="shared" si="308"/>
        <v>0</v>
      </c>
      <c r="AG460" s="1126">
        <f t="shared" si="309"/>
        <v>0</v>
      </c>
      <c r="AH460" s="1126">
        <f t="shared" si="310"/>
        <v>0</v>
      </c>
      <c r="AI460" s="1126">
        <f t="shared" si="311"/>
        <v>0</v>
      </c>
      <c r="AJ460" s="1126">
        <f t="shared" si="312"/>
        <v>0</v>
      </c>
      <c r="AK460" s="1126">
        <f t="shared" si="313"/>
        <v>4.2553191489361764</v>
      </c>
      <c r="AL460" s="1126">
        <f t="shared" si="314"/>
        <v>10.588235294117654</v>
      </c>
      <c r="AM460" s="1126">
        <f t="shared" si="315"/>
        <v>6.25</v>
      </c>
      <c r="AN460" s="1126">
        <f t="shared" si="316"/>
        <v>5.2631578947368363</v>
      </c>
      <c r="AO460" s="1126">
        <f t="shared" si="317"/>
        <v>7.0422535211267734</v>
      </c>
      <c r="AP460" s="1126">
        <f t="shared" si="318"/>
        <v>5.9701492537313383</v>
      </c>
      <c r="AQ460" s="1126">
        <f t="shared" si="319"/>
        <v>8.064516129032274</v>
      </c>
      <c r="AR460" s="1126">
        <f t="shared" si="320"/>
        <v>10.714285714285698</v>
      </c>
      <c r="AS460" s="1126">
        <f t="shared" si="321"/>
        <v>7.6923076923077094</v>
      </c>
      <c r="AT460" s="1126">
        <f t="shared" si="322"/>
        <v>13.043478260869556</v>
      </c>
      <c r="AU460" s="1127">
        <f t="shared" si="324"/>
        <v>5.3862523569571845</v>
      </c>
      <c r="AV460" s="1128">
        <f t="shared" si="325"/>
        <v>4.6171288177933452</v>
      </c>
    </row>
    <row r="461" spans="1:48" ht="11.25" customHeight="1" x14ac:dyDescent="0.2">
      <c r="A461" s="501" t="s">
        <v>1402</v>
      </c>
      <c r="B461" s="501" t="s">
        <v>1403</v>
      </c>
      <c r="C461" s="627">
        <v>1.54</v>
      </c>
      <c r="D461" s="493">
        <v>1.24</v>
      </c>
      <c r="E461" s="514">
        <v>1</v>
      </c>
      <c r="F461" s="507">
        <v>0.84</v>
      </c>
      <c r="G461" s="507">
        <v>0.72</v>
      </c>
      <c r="H461" s="507">
        <v>0.61</v>
      </c>
      <c r="I461" s="507">
        <v>0.5</v>
      </c>
      <c r="J461" s="1053"/>
      <c r="K461" s="507">
        <v>0.41</v>
      </c>
      <c r="L461" s="503">
        <v>0.3</v>
      </c>
      <c r="M461" s="1053"/>
      <c r="N461" s="530">
        <v>0.17</v>
      </c>
      <c r="O461" s="530">
        <v>0.33</v>
      </c>
      <c r="P461" s="510">
        <v>0.96</v>
      </c>
      <c r="Q461" s="509">
        <v>0.93</v>
      </c>
      <c r="R461" s="509">
        <v>0.78</v>
      </c>
      <c r="S461" s="509">
        <v>0.66</v>
      </c>
      <c r="T461" s="509">
        <v>0.5</v>
      </c>
      <c r="U461" s="509">
        <v>0.34666999999999998</v>
      </c>
      <c r="V461" s="509">
        <v>0.28000000000000003</v>
      </c>
      <c r="W461" s="509">
        <v>0.25333</v>
      </c>
      <c r="X461" s="509">
        <v>0.22667000000000001</v>
      </c>
      <c r="Y461" s="509">
        <v>0.19333</v>
      </c>
      <c r="Z461" s="630">
        <f t="shared" si="323"/>
        <v>12.79</v>
      </c>
      <c r="AA461" s="1125">
        <f t="shared" ref="AA461:AA523" si="326">IF(ISERROR((C461/D461-1)*100),"n/a",(C461/D461-1)*100)</f>
        <v>24.193548387096776</v>
      </c>
      <c r="AB461" s="1125">
        <f t="shared" si="304"/>
        <v>24</v>
      </c>
      <c r="AC461" s="1126">
        <f t="shared" si="305"/>
        <v>19.047619047619047</v>
      </c>
      <c r="AD461" s="1126">
        <f t="shared" si="306"/>
        <v>16.666666666666675</v>
      </c>
      <c r="AE461" s="1126">
        <f t="shared" si="307"/>
        <v>18.032786885245898</v>
      </c>
      <c r="AF461" s="1126">
        <f t="shared" si="308"/>
        <v>21.999999999999996</v>
      </c>
      <c r="AG461" s="1126">
        <f t="shared" si="309"/>
        <v>21.95121951219512</v>
      </c>
      <c r="AH461" s="1126">
        <f t="shared" si="310"/>
        <v>36.666666666666671</v>
      </c>
      <c r="AI461" s="1126">
        <f t="shared" si="311"/>
        <v>76.470588235294088</v>
      </c>
      <c r="AJ461" s="1126">
        <f t="shared" si="312"/>
        <v>-48.484848484848484</v>
      </c>
      <c r="AK461" s="1126">
        <f t="shared" si="313"/>
        <v>-65.625</v>
      </c>
      <c r="AL461" s="1126">
        <f t="shared" si="314"/>
        <v>3.2258064516129004</v>
      </c>
      <c r="AM461" s="1126">
        <f t="shared" si="315"/>
        <v>19.23076923076923</v>
      </c>
      <c r="AN461" s="1126">
        <f t="shared" si="316"/>
        <v>18.181818181818187</v>
      </c>
      <c r="AO461" s="1126">
        <f t="shared" si="317"/>
        <v>32.000000000000007</v>
      </c>
      <c r="AP461" s="1126">
        <f t="shared" si="318"/>
        <v>44.229382409784535</v>
      </c>
      <c r="AQ461" s="1126">
        <f t="shared" si="319"/>
        <v>23.810714285714262</v>
      </c>
      <c r="AR461" s="1126">
        <f t="shared" si="320"/>
        <v>10.527770102238199</v>
      </c>
      <c r="AS461" s="1126">
        <f t="shared" si="321"/>
        <v>11.761591741297917</v>
      </c>
      <c r="AT461" s="1126">
        <f t="shared" si="322"/>
        <v>17.245124915946832</v>
      </c>
      <c r="AU461" s="1127">
        <f t="shared" si="324"/>
        <v>16.256611211755892</v>
      </c>
      <c r="AV461" s="1128">
        <f t="shared" si="325"/>
        <v>29.434657002219129</v>
      </c>
    </row>
    <row r="462" spans="1:48" ht="11.25" customHeight="1" x14ac:dyDescent="0.2">
      <c r="A462" s="491" t="s">
        <v>1404</v>
      </c>
      <c r="B462" s="884" t="s">
        <v>1405</v>
      </c>
      <c r="C462" s="627">
        <v>0.34</v>
      </c>
      <c r="D462" s="493">
        <v>0.28000000000000003</v>
      </c>
      <c r="E462" s="493">
        <v>0.21000000000000002</v>
      </c>
      <c r="F462" s="627">
        <v>0.17499999999999999</v>
      </c>
      <c r="G462" s="627">
        <v>0.16</v>
      </c>
      <c r="H462" s="627">
        <v>0.13500000000000001</v>
      </c>
      <c r="I462" s="627">
        <v>0.115</v>
      </c>
      <c r="J462" s="956"/>
      <c r="K462" s="627">
        <v>9.5000000000000001E-2</v>
      </c>
      <c r="L462" s="492">
        <v>0.06</v>
      </c>
      <c r="M462" s="956"/>
      <c r="N462" s="628">
        <v>0</v>
      </c>
      <c r="O462" s="628">
        <v>0</v>
      </c>
      <c r="P462" s="629">
        <v>0</v>
      </c>
      <c r="Q462" s="629">
        <v>0</v>
      </c>
      <c r="R462" s="629">
        <v>0</v>
      </c>
      <c r="S462" s="629">
        <v>0</v>
      </c>
      <c r="T462" s="629">
        <v>0</v>
      </c>
      <c r="U462" s="629">
        <v>0</v>
      </c>
      <c r="V462" s="629">
        <v>0</v>
      </c>
      <c r="W462" s="629">
        <v>0</v>
      </c>
      <c r="X462" s="629">
        <v>0</v>
      </c>
      <c r="Y462" s="629">
        <v>0</v>
      </c>
      <c r="Z462" s="630">
        <f t="shared" si="323"/>
        <v>1.57</v>
      </c>
      <c r="AA462" s="1125">
        <f t="shared" si="326"/>
        <v>21.42857142857142</v>
      </c>
      <c r="AB462" s="1125">
        <f t="shared" si="304"/>
        <v>33.333333333333329</v>
      </c>
      <c r="AC462" s="1126">
        <f t="shared" si="305"/>
        <v>20.000000000000018</v>
      </c>
      <c r="AD462" s="1126">
        <f t="shared" si="306"/>
        <v>9.375</v>
      </c>
      <c r="AE462" s="1126">
        <f t="shared" si="307"/>
        <v>18.518518518518512</v>
      </c>
      <c r="AF462" s="1126">
        <f t="shared" si="308"/>
        <v>17.391304347826097</v>
      </c>
      <c r="AG462" s="1126">
        <f t="shared" si="309"/>
        <v>21.052631578947366</v>
      </c>
      <c r="AH462" s="1126">
        <f t="shared" si="310"/>
        <v>58.33333333333335</v>
      </c>
      <c r="AI462" s="1126" t="str">
        <f t="shared" si="311"/>
        <v>n/a</v>
      </c>
      <c r="AJ462" s="1126" t="str">
        <f t="shared" si="312"/>
        <v>n/a</v>
      </c>
      <c r="AK462" s="1126" t="str">
        <f t="shared" si="313"/>
        <v>n/a</v>
      </c>
      <c r="AL462" s="1126" t="str">
        <f t="shared" si="314"/>
        <v>n/a</v>
      </c>
      <c r="AM462" s="1126" t="str">
        <f t="shared" si="315"/>
        <v>n/a</v>
      </c>
      <c r="AN462" s="1126" t="str">
        <f t="shared" si="316"/>
        <v>n/a</v>
      </c>
      <c r="AO462" s="1126" t="str">
        <f t="shared" si="317"/>
        <v>n/a</v>
      </c>
      <c r="AP462" s="1126" t="str">
        <f t="shared" si="318"/>
        <v>n/a</v>
      </c>
      <c r="AQ462" s="1126" t="str">
        <f t="shared" si="319"/>
        <v>n/a</v>
      </c>
      <c r="AR462" s="1126" t="str">
        <f t="shared" si="320"/>
        <v>n/a</v>
      </c>
      <c r="AS462" s="1126" t="str">
        <f t="shared" si="321"/>
        <v>n/a</v>
      </c>
      <c r="AT462" s="1126" t="str">
        <f t="shared" si="322"/>
        <v>n/a</v>
      </c>
      <c r="AU462" s="1127">
        <f t="shared" si="324"/>
        <v>24.929086567566259</v>
      </c>
      <c r="AV462" s="1128">
        <f t="shared" si="325"/>
        <v>15.013777587131184</v>
      </c>
    </row>
    <row r="463" spans="1:48" ht="11.25" customHeight="1" x14ac:dyDescent="0.2">
      <c r="A463" s="884" t="s">
        <v>1412</v>
      </c>
      <c r="B463" s="626" t="s">
        <v>1413</v>
      </c>
      <c r="C463" s="627">
        <v>0.3</v>
      </c>
      <c r="D463" s="493">
        <v>0.25</v>
      </c>
      <c r="E463" s="493">
        <v>0.22</v>
      </c>
      <c r="F463" s="627">
        <v>0.2</v>
      </c>
      <c r="G463" s="496">
        <v>0.18</v>
      </c>
      <c r="H463" s="627">
        <v>0.16500000000000001</v>
      </c>
      <c r="I463" s="496">
        <v>0.15</v>
      </c>
      <c r="J463" s="956" t="s">
        <v>90</v>
      </c>
      <c r="K463" s="627">
        <v>0.13125000000000001</v>
      </c>
      <c r="L463" s="631">
        <v>0.125</v>
      </c>
      <c r="M463" s="956"/>
      <c r="N463" s="505">
        <v>6.25E-2</v>
      </c>
      <c r="O463" s="505">
        <v>3.125E-2</v>
      </c>
      <c r="P463" s="629">
        <v>0</v>
      </c>
      <c r="Q463" s="629">
        <v>0</v>
      </c>
      <c r="R463" s="629">
        <v>0</v>
      </c>
      <c r="S463" s="629">
        <v>0</v>
      </c>
      <c r="T463" s="629">
        <v>0</v>
      </c>
      <c r="U463" s="629">
        <v>0</v>
      </c>
      <c r="V463" s="629">
        <v>0</v>
      </c>
      <c r="W463" s="629">
        <v>0</v>
      </c>
      <c r="X463" s="629">
        <v>0</v>
      </c>
      <c r="Y463" s="629">
        <v>0</v>
      </c>
      <c r="Z463" s="630">
        <f t="shared" si="323"/>
        <v>1.8149999999999999</v>
      </c>
      <c r="AA463" s="1125">
        <f t="shared" si="326"/>
        <v>19.999999999999996</v>
      </c>
      <c r="AB463" s="1125">
        <f t="shared" si="304"/>
        <v>13.636363636363647</v>
      </c>
      <c r="AC463" s="1126">
        <f t="shared" si="305"/>
        <v>9.9999999999999858</v>
      </c>
      <c r="AD463" s="1126">
        <f t="shared" si="306"/>
        <v>11.111111111111116</v>
      </c>
      <c r="AE463" s="1126">
        <f t="shared" si="307"/>
        <v>9.0909090909090828</v>
      </c>
      <c r="AF463" s="1126">
        <f t="shared" si="308"/>
        <v>10.000000000000009</v>
      </c>
      <c r="AG463" s="1126">
        <f t="shared" si="309"/>
        <v>14.285714285714279</v>
      </c>
      <c r="AH463" s="1126">
        <f t="shared" si="310"/>
        <v>5.0000000000000044</v>
      </c>
      <c r="AI463" s="1126">
        <f t="shared" si="311"/>
        <v>100</v>
      </c>
      <c r="AJ463" s="1126">
        <f t="shared" si="312"/>
        <v>100</v>
      </c>
      <c r="AK463" s="1126" t="str">
        <f t="shared" si="313"/>
        <v>n/a</v>
      </c>
      <c r="AL463" s="1126" t="str">
        <f t="shared" si="314"/>
        <v>n/a</v>
      </c>
      <c r="AM463" s="1126" t="str">
        <f t="shared" si="315"/>
        <v>n/a</v>
      </c>
      <c r="AN463" s="1126" t="str">
        <f t="shared" si="316"/>
        <v>n/a</v>
      </c>
      <c r="AO463" s="1126" t="str">
        <f t="shared" si="317"/>
        <v>n/a</v>
      </c>
      <c r="AP463" s="1126" t="str">
        <f t="shared" si="318"/>
        <v>n/a</v>
      </c>
      <c r="AQ463" s="1126" t="str">
        <f t="shared" si="319"/>
        <v>n/a</v>
      </c>
      <c r="AR463" s="1126" t="str">
        <f t="shared" si="320"/>
        <v>n/a</v>
      </c>
      <c r="AS463" s="1126" t="str">
        <f t="shared" si="321"/>
        <v>n/a</v>
      </c>
      <c r="AT463" s="1126" t="str">
        <f t="shared" si="322"/>
        <v>n/a</v>
      </c>
      <c r="AU463" s="1127">
        <f t="shared" si="324"/>
        <v>29.312409812409811</v>
      </c>
      <c r="AV463" s="1128">
        <f t="shared" si="325"/>
        <v>37.459548217588058</v>
      </c>
    </row>
    <row r="464" spans="1:48" ht="11.25" customHeight="1" x14ac:dyDescent="0.2">
      <c r="A464" s="895" t="s">
        <v>664</v>
      </c>
      <c r="B464" s="621" t="s">
        <v>665</v>
      </c>
      <c r="C464" s="524">
        <v>9</v>
      </c>
      <c r="D464" s="493">
        <v>8.1999999999999993</v>
      </c>
      <c r="E464" s="493">
        <v>7.46</v>
      </c>
      <c r="F464" s="627">
        <v>6.77</v>
      </c>
      <c r="G464" s="627">
        <v>6.15</v>
      </c>
      <c r="H464" s="627">
        <v>5.49</v>
      </c>
      <c r="I464" s="627">
        <v>4.78</v>
      </c>
      <c r="J464" s="956"/>
      <c r="K464" s="627">
        <v>4.1500000000000004</v>
      </c>
      <c r="L464" s="492">
        <v>3.25</v>
      </c>
      <c r="M464" s="956"/>
      <c r="N464" s="505">
        <v>2.64</v>
      </c>
      <c r="O464" s="505">
        <v>2.34</v>
      </c>
      <c r="P464" s="633">
        <v>1.83</v>
      </c>
      <c r="Q464" s="633">
        <v>1.47</v>
      </c>
      <c r="R464" s="633">
        <v>1.25</v>
      </c>
      <c r="S464" s="633">
        <v>1.05</v>
      </c>
      <c r="T464" s="633">
        <v>0.91</v>
      </c>
      <c r="U464" s="633">
        <v>0.57999999999999996</v>
      </c>
      <c r="V464" s="629">
        <v>0.44</v>
      </c>
      <c r="W464" s="629">
        <v>0.44</v>
      </c>
      <c r="X464" s="629">
        <v>0.44</v>
      </c>
      <c r="Y464" s="633">
        <v>0.88</v>
      </c>
      <c r="Z464" s="630">
        <f t="shared" si="323"/>
        <v>69.519999999999982</v>
      </c>
      <c r="AA464" s="1125">
        <f t="shared" si="326"/>
        <v>9.7560975609756184</v>
      </c>
      <c r="AB464" s="1125">
        <f t="shared" si="304"/>
        <v>9.9195710455763919</v>
      </c>
      <c r="AC464" s="1126">
        <f t="shared" si="305"/>
        <v>10.192023633677994</v>
      </c>
      <c r="AD464" s="1126">
        <f t="shared" si="306"/>
        <v>10.081300813008109</v>
      </c>
      <c r="AE464" s="1126">
        <f t="shared" si="307"/>
        <v>12.021857923497258</v>
      </c>
      <c r="AF464" s="1126">
        <f t="shared" si="308"/>
        <v>14.853556485355647</v>
      </c>
      <c r="AG464" s="1126">
        <f t="shared" si="309"/>
        <v>15.180722891566267</v>
      </c>
      <c r="AH464" s="1126">
        <f t="shared" si="310"/>
        <v>27.692307692307704</v>
      </c>
      <c r="AI464" s="1126">
        <f t="shared" si="311"/>
        <v>23.106060606060595</v>
      </c>
      <c r="AJ464" s="1126">
        <f t="shared" si="312"/>
        <v>12.820512820512842</v>
      </c>
      <c r="AK464" s="1126">
        <f t="shared" si="313"/>
        <v>27.868852459016381</v>
      </c>
      <c r="AL464" s="1126">
        <f t="shared" si="314"/>
        <v>24.489795918367353</v>
      </c>
      <c r="AM464" s="1126">
        <f t="shared" si="315"/>
        <v>17.599999999999994</v>
      </c>
      <c r="AN464" s="1126">
        <f t="shared" si="316"/>
        <v>19.047619047619047</v>
      </c>
      <c r="AO464" s="1126">
        <f t="shared" si="317"/>
        <v>15.384615384615397</v>
      </c>
      <c r="AP464" s="1126">
        <f t="shared" si="318"/>
        <v>56.896551724137943</v>
      </c>
      <c r="AQ464" s="1126">
        <f t="shared" si="319"/>
        <v>31.818181818181813</v>
      </c>
      <c r="AR464" s="1126">
        <f t="shared" si="320"/>
        <v>0</v>
      </c>
      <c r="AS464" s="1126">
        <f t="shared" si="321"/>
        <v>0</v>
      </c>
      <c r="AT464" s="1126">
        <f t="shared" si="322"/>
        <v>-50</v>
      </c>
      <c r="AU464" s="1127">
        <f t="shared" si="324"/>
        <v>14.436481391223817</v>
      </c>
      <c r="AV464" s="1128">
        <f t="shared" si="325"/>
        <v>19.63733281877899</v>
      </c>
    </row>
    <row r="465" spans="1:48" ht="11.25" customHeight="1" x14ac:dyDescent="0.2">
      <c r="A465" s="895" t="s">
        <v>1414</v>
      </c>
      <c r="B465" s="621" t="s">
        <v>1415</v>
      </c>
      <c r="C465" s="524">
        <v>1.48</v>
      </c>
      <c r="D465" s="493">
        <v>1.32</v>
      </c>
      <c r="E465" s="493">
        <v>1.1599999999999999</v>
      </c>
      <c r="F465" s="627">
        <v>1</v>
      </c>
      <c r="G465" s="627">
        <v>0.8</v>
      </c>
      <c r="H465" s="627">
        <v>0.64</v>
      </c>
      <c r="I465" s="627">
        <v>0.48</v>
      </c>
      <c r="J465" s="956"/>
      <c r="K465" s="627">
        <v>0.32</v>
      </c>
      <c r="L465" s="492">
        <v>0.2</v>
      </c>
      <c r="M465" s="956"/>
      <c r="N465" s="628">
        <v>0.04</v>
      </c>
      <c r="O465" s="628">
        <v>0.24</v>
      </c>
      <c r="P465" s="633">
        <v>1.66</v>
      </c>
      <c r="Q465" s="633">
        <v>1.58</v>
      </c>
      <c r="R465" s="633">
        <v>1.52</v>
      </c>
      <c r="S465" s="633">
        <v>1.46</v>
      </c>
      <c r="T465" s="633">
        <v>1.4</v>
      </c>
      <c r="U465" s="633">
        <v>1.34</v>
      </c>
      <c r="V465" s="633">
        <v>1.28</v>
      </c>
      <c r="W465" s="633">
        <v>1.22</v>
      </c>
      <c r="X465" s="633">
        <v>1.1599999999999999</v>
      </c>
      <c r="Y465" s="633">
        <v>1.1000000000000001</v>
      </c>
      <c r="Z465" s="630">
        <f t="shared" si="323"/>
        <v>21.400000000000002</v>
      </c>
      <c r="AA465" s="1125">
        <f t="shared" si="326"/>
        <v>12.12121212121211</v>
      </c>
      <c r="AB465" s="1125">
        <f t="shared" si="304"/>
        <v>13.793103448275868</v>
      </c>
      <c r="AC465" s="1126">
        <f t="shared" si="305"/>
        <v>15.999999999999993</v>
      </c>
      <c r="AD465" s="1126">
        <f t="shared" si="306"/>
        <v>25</v>
      </c>
      <c r="AE465" s="1126">
        <f t="shared" si="307"/>
        <v>25</v>
      </c>
      <c r="AF465" s="1126">
        <f t="shared" si="308"/>
        <v>33.33333333333335</v>
      </c>
      <c r="AG465" s="1126">
        <f t="shared" si="309"/>
        <v>50</v>
      </c>
      <c r="AH465" s="1126">
        <f t="shared" si="310"/>
        <v>59.999999999999986</v>
      </c>
      <c r="AI465" s="1126">
        <f t="shared" si="311"/>
        <v>400</v>
      </c>
      <c r="AJ465" s="1126">
        <f t="shared" si="312"/>
        <v>-83.333333333333329</v>
      </c>
      <c r="AK465" s="1126">
        <f t="shared" si="313"/>
        <v>-85.542168674698786</v>
      </c>
      <c r="AL465" s="1126">
        <f t="shared" si="314"/>
        <v>5.0632911392404889</v>
      </c>
      <c r="AM465" s="1126">
        <f t="shared" si="315"/>
        <v>3.9473684210526327</v>
      </c>
      <c r="AN465" s="1126">
        <f t="shared" si="316"/>
        <v>4.1095890410958846</v>
      </c>
      <c r="AO465" s="1126">
        <f t="shared" si="317"/>
        <v>4.2857142857142927</v>
      </c>
      <c r="AP465" s="1126">
        <f t="shared" si="318"/>
        <v>4.4776119402984982</v>
      </c>
      <c r="AQ465" s="1126">
        <f t="shared" si="319"/>
        <v>4.6875</v>
      </c>
      <c r="AR465" s="1126">
        <f t="shared" si="320"/>
        <v>4.9180327868852514</v>
      </c>
      <c r="AS465" s="1126">
        <f t="shared" si="321"/>
        <v>5.1724137931034475</v>
      </c>
      <c r="AT465" s="1126">
        <f t="shared" si="322"/>
        <v>5.4545454545454453</v>
      </c>
      <c r="AU465" s="1127">
        <f t="shared" si="324"/>
        <v>25.424410687836254</v>
      </c>
      <c r="AV465" s="1128">
        <f t="shared" si="325"/>
        <v>94.753799488409484</v>
      </c>
    </row>
    <row r="466" spans="1:48" ht="11.25" customHeight="1" x14ac:dyDescent="0.2">
      <c r="A466" s="895" t="s">
        <v>662</v>
      </c>
      <c r="B466" s="621" t="s">
        <v>663</v>
      </c>
      <c r="C466" s="524">
        <v>1.24</v>
      </c>
      <c r="D466" s="493">
        <v>1.22</v>
      </c>
      <c r="E466" s="514">
        <v>1.18</v>
      </c>
      <c r="F466" s="507">
        <v>1.1399999999999999</v>
      </c>
      <c r="G466" s="507">
        <v>1.1000000000000001</v>
      </c>
      <c r="H466" s="507">
        <v>1.06</v>
      </c>
      <c r="I466" s="507">
        <v>0.49</v>
      </c>
      <c r="J466" s="1053"/>
      <c r="K466" s="507">
        <v>0.41</v>
      </c>
      <c r="L466" s="503">
        <v>0.35</v>
      </c>
      <c r="M466" s="1053"/>
      <c r="N466" s="521">
        <v>0.33</v>
      </c>
      <c r="O466" s="521">
        <v>0.31</v>
      </c>
      <c r="P466" s="509">
        <v>0.28999999999999998</v>
      </c>
      <c r="Q466" s="509">
        <v>0.27</v>
      </c>
      <c r="R466" s="509">
        <v>0.25</v>
      </c>
      <c r="S466" s="509">
        <v>0.23</v>
      </c>
      <c r="T466" s="509">
        <v>0.21</v>
      </c>
      <c r="U466" s="509">
        <v>0.17</v>
      </c>
      <c r="V466" s="510">
        <v>0.14000000000000001</v>
      </c>
      <c r="W466" s="510">
        <v>0.14000000000000001</v>
      </c>
      <c r="X466" s="509">
        <v>0.14000000000000001</v>
      </c>
      <c r="Y466" s="509">
        <v>0.13</v>
      </c>
      <c r="Z466" s="630">
        <f t="shared" si="323"/>
        <v>10.800000000000002</v>
      </c>
      <c r="AA466" s="1125">
        <f t="shared" si="326"/>
        <v>1.6393442622950838</v>
      </c>
      <c r="AB466" s="1125">
        <f t="shared" si="304"/>
        <v>3.3898305084745894</v>
      </c>
      <c r="AC466" s="1126">
        <f t="shared" si="305"/>
        <v>3.5087719298245723</v>
      </c>
      <c r="AD466" s="1126">
        <f t="shared" si="306"/>
        <v>3.6363636363636154</v>
      </c>
      <c r="AE466" s="1126">
        <f t="shared" si="307"/>
        <v>3.7735849056603765</v>
      </c>
      <c r="AF466" s="1126">
        <f t="shared" si="308"/>
        <v>116.32653061224491</v>
      </c>
      <c r="AG466" s="1126">
        <f t="shared" si="309"/>
        <v>19.512195121951216</v>
      </c>
      <c r="AH466" s="1126">
        <f t="shared" si="310"/>
        <v>17.142857142857149</v>
      </c>
      <c r="AI466" s="1126">
        <f t="shared" si="311"/>
        <v>6.0606060606060552</v>
      </c>
      <c r="AJ466" s="1126">
        <f t="shared" si="312"/>
        <v>6.4516129032258229</v>
      </c>
      <c r="AK466" s="1126">
        <f t="shared" si="313"/>
        <v>6.8965517241379448</v>
      </c>
      <c r="AL466" s="1126">
        <f t="shared" si="314"/>
        <v>7.4074074074073959</v>
      </c>
      <c r="AM466" s="1126">
        <f t="shared" si="315"/>
        <v>8.0000000000000071</v>
      </c>
      <c r="AN466" s="1126">
        <f t="shared" si="316"/>
        <v>8.6956521739130377</v>
      </c>
      <c r="AO466" s="1126">
        <f t="shared" si="317"/>
        <v>9.5238095238095344</v>
      </c>
      <c r="AP466" s="1126">
        <f t="shared" si="318"/>
        <v>23.529411764705866</v>
      </c>
      <c r="AQ466" s="1126">
        <f t="shared" si="319"/>
        <v>21.42857142857142</v>
      </c>
      <c r="AR466" s="1126">
        <f t="shared" si="320"/>
        <v>0</v>
      </c>
      <c r="AS466" s="1126">
        <f t="shared" si="321"/>
        <v>0</v>
      </c>
      <c r="AT466" s="1126">
        <f t="shared" si="322"/>
        <v>7.6923076923077094</v>
      </c>
      <c r="AU466" s="1127">
        <f t="shared" si="324"/>
        <v>13.730770439917816</v>
      </c>
      <c r="AV466" s="1128">
        <f t="shared" si="325"/>
        <v>25.102766705885124</v>
      </c>
    </row>
    <row r="467" spans="1:48" ht="11.25" customHeight="1" x14ac:dyDescent="0.2">
      <c r="A467" s="895" t="s">
        <v>406</v>
      </c>
      <c r="B467" s="621" t="s">
        <v>407</v>
      </c>
      <c r="C467" s="524">
        <v>1.42</v>
      </c>
      <c r="D467" s="493">
        <v>1.34</v>
      </c>
      <c r="E467" s="493">
        <v>1.26</v>
      </c>
      <c r="F467" s="627">
        <v>1.175</v>
      </c>
      <c r="G467" s="627">
        <v>1.1000000000000001</v>
      </c>
      <c r="H467" s="627">
        <v>1.02</v>
      </c>
      <c r="I467" s="627">
        <v>0.94</v>
      </c>
      <c r="J467" s="956"/>
      <c r="K467" s="627">
        <v>0.9</v>
      </c>
      <c r="L467" s="492">
        <v>0.85</v>
      </c>
      <c r="M467" s="956"/>
      <c r="N467" s="505">
        <v>0.79</v>
      </c>
      <c r="O467" s="505">
        <v>0.75</v>
      </c>
      <c r="P467" s="633">
        <v>0.7</v>
      </c>
      <c r="Q467" s="633">
        <v>0.63500000000000001</v>
      </c>
      <c r="R467" s="633">
        <v>0.57499999999999996</v>
      </c>
      <c r="S467" s="629">
        <v>0.52500000000000002</v>
      </c>
      <c r="T467" s="633">
        <v>0.50624999999999998</v>
      </c>
      <c r="U467" s="629">
        <v>0.5</v>
      </c>
      <c r="V467" s="629">
        <v>1</v>
      </c>
      <c r="W467" s="629">
        <v>1</v>
      </c>
      <c r="X467" s="629">
        <v>1</v>
      </c>
      <c r="Y467" s="629">
        <v>1</v>
      </c>
      <c r="Z467" s="630">
        <f t="shared" si="323"/>
        <v>18.986249999999998</v>
      </c>
      <c r="AA467" s="1125">
        <f t="shared" si="326"/>
        <v>5.9701492537313383</v>
      </c>
      <c r="AB467" s="1125">
        <f t="shared" si="304"/>
        <v>6.3492063492063489</v>
      </c>
      <c r="AC467" s="1126">
        <f t="shared" si="305"/>
        <v>7.2340425531914887</v>
      </c>
      <c r="AD467" s="1126">
        <f t="shared" si="306"/>
        <v>6.8181818181818121</v>
      </c>
      <c r="AE467" s="1126">
        <f t="shared" si="307"/>
        <v>7.8431372549019773</v>
      </c>
      <c r="AF467" s="1126">
        <f t="shared" si="308"/>
        <v>8.5106382978723527</v>
      </c>
      <c r="AG467" s="1126">
        <f t="shared" si="309"/>
        <v>4.4444444444444287</v>
      </c>
      <c r="AH467" s="1126">
        <f t="shared" si="310"/>
        <v>5.8823529411764719</v>
      </c>
      <c r="AI467" s="1126">
        <f t="shared" si="311"/>
        <v>7.5949367088607556</v>
      </c>
      <c r="AJ467" s="1126">
        <f t="shared" si="312"/>
        <v>5.3333333333333455</v>
      </c>
      <c r="AK467" s="1126">
        <f t="shared" si="313"/>
        <v>7.1428571428571397</v>
      </c>
      <c r="AL467" s="1126">
        <f t="shared" si="314"/>
        <v>10.236220472440927</v>
      </c>
      <c r="AM467" s="1126">
        <f t="shared" si="315"/>
        <v>10.434782608695659</v>
      </c>
      <c r="AN467" s="1126">
        <f t="shared" si="316"/>
        <v>9.5238095238095113</v>
      </c>
      <c r="AO467" s="1126">
        <f t="shared" si="317"/>
        <v>3.7037037037037202</v>
      </c>
      <c r="AP467" s="1126">
        <f t="shared" si="318"/>
        <v>1.2499999999999956</v>
      </c>
      <c r="AQ467" s="1126">
        <f t="shared" si="319"/>
        <v>-50</v>
      </c>
      <c r="AR467" s="1126">
        <f t="shared" si="320"/>
        <v>0</v>
      </c>
      <c r="AS467" s="1126">
        <f t="shared" si="321"/>
        <v>0</v>
      </c>
      <c r="AT467" s="1126">
        <f t="shared" si="322"/>
        <v>0</v>
      </c>
      <c r="AU467" s="1127">
        <f t="shared" si="324"/>
        <v>2.9135898203203636</v>
      </c>
      <c r="AV467" s="1128">
        <f t="shared" si="325"/>
        <v>12.876111249221367</v>
      </c>
    </row>
    <row r="468" spans="1:48" ht="11.25" customHeight="1" x14ac:dyDescent="0.2">
      <c r="A468" s="904" t="s">
        <v>4272</v>
      </c>
      <c r="B468" s="858" t="s">
        <v>3855</v>
      </c>
      <c r="C468" s="1112">
        <v>0.73219999999999996</v>
      </c>
      <c r="D468" s="493">
        <v>0.68759999999999999</v>
      </c>
      <c r="E468" s="875">
        <v>0.6341</v>
      </c>
      <c r="F468" s="875">
        <v>0.56789999999999996</v>
      </c>
      <c r="G468" s="875">
        <v>0.53</v>
      </c>
      <c r="H468" s="875">
        <v>0.2671</v>
      </c>
      <c r="I468" s="875">
        <v>0.23</v>
      </c>
      <c r="J468" s="867"/>
      <c r="K468" s="875">
        <v>0.84</v>
      </c>
      <c r="L468" s="631">
        <v>0</v>
      </c>
      <c r="M468" s="956"/>
      <c r="N468" s="628">
        <v>0</v>
      </c>
      <c r="O468" s="628">
        <v>0</v>
      </c>
      <c r="P468" s="629">
        <v>0</v>
      </c>
      <c r="Q468" s="629">
        <v>0</v>
      </c>
      <c r="R468" s="629">
        <v>0</v>
      </c>
      <c r="S468" s="629">
        <v>0</v>
      </c>
      <c r="T468" s="629">
        <v>0</v>
      </c>
      <c r="U468" s="629">
        <v>0</v>
      </c>
      <c r="V468" s="629">
        <v>0</v>
      </c>
      <c r="W468" s="629">
        <v>0</v>
      </c>
      <c r="X468" s="629">
        <v>0</v>
      </c>
      <c r="Y468" s="629">
        <v>0</v>
      </c>
      <c r="Z468" s="630">
        <f t="shared" si="323"/>
        <v>4.4889000000000001</v>
      </c>
      <c r="AA468" s="1125">
        <f t="shared" si="326"/>
        <v>6.4863292611983647</v>
      </c>
      <c r="AB468" s="1125">
        <f t="shared" si="304"/>
        <v>8.43715502286706</v>
      </c>
      <c r="AC468" s="1126">
        <f t="shared" si="305"/>
        <v>11.656981863004056</v>
      </c>
      <c r="AD468" s="1126">
        <f t="shared" si="306"/>
        <v>7.1509433962263946</v>
      </c>
      <c r="AE468" s="1126">
        <f t="shared" si="307"/>
        <v>98.427555222763004</v>
      </c>
      <c r="AF468" s="1126">
        <f t="shared" si="308"/>
        <v>16.130434782608695</v>
      </c>
      <c r="AG468" s="1126">
        <f t="shared" si="309"/>
        <v>-72.61904761904762</v>
      </c>
      <c r="AH468" s="1126" t="str">
        <f t="shared" si="310"/>
        <v>n/a</v>
      </c>
      <c r="AI468" s="1126" t="str">
        <f t="shared" si="311"/>
        <v>n/a</v>
      </c>
      <c r="AJ468" s="1126" t="str">
        <f t="shared" si="312"/>
        <v>n/a</v>
      </c>
      <c r="AK468" s="1126" t="str">
        <f t="shared" si="313"/>
        <v>n/a</v>
      </c>
      <c r="AL468" s="1126" t="str">
        <f t="shared" si="314"/>
        <v>n/a</v>
      </c>
      <c r="AM468" s="1126" t="str">
        <f t="shared" si="315"/>
        <v>n/a</v>
      </c>
      <c r="AN468" s="1126" t="str">
        <f t="shared" si="316"/>
        <v>n/a</v>
      </c>
      <c r="AO468" s="1126" t="str">
        <f t="shared" si="317"/>
        <v>n/a</v>
      </c>
      <c r="AP468" s="1126" t="str">
        <f t="shared" si="318"/>
        <v>n/a</v>
      </c>
      <c r="AQ468" s="1126" t="str">
        <f t="shared" si="319"/>
        <v>n/a</v>
      </c>
      <c r="AR468" s="1126" t="str">
        <f t="shared" si="320"/>
        <v>n/a</v>
      </c>
      <c r="AS468" s="1126" t="str">
        <f t="shared" si="321"/>
        <v>n/a</v>
      </c>
      <c r="AT468" s="1126" t="str">
        <f t="shared" si="322"/>
        <v>n/a</v>
      </c>
      <c r="AU468" s="1127">
        <f t="shared" si="324"/>
        <v>10.810050275659993</v>
      </c>
      <c r="AV468" s="1128">
        <f t="shared" si="325"/>
        <v>49.504174220534999</v>
      </c>
    </row>
    <row r="469" spans="1:48" ht="11.25" customHeight="1" x14ac:dyDescent="0.2">
      <c r="A469" s="895" t="s">
        <v>1420</v>
      </c>
      <c r="B469" s="621" t="s">
        <v>1421</v>
      </c>
      <c r="C469" s="524">
        <v>1.4</v>
      </c>
      <c r="D469" s="493">
        <v>1.35</v>
      </c>
      <c r="E469" s="515">
        <v>1.1600000000000001</v>
      </c>
      <c r="F469" s="484">
        <v>0.97</v>
      </c>
      <c r="G469" s="484">
        <v>0.74</v>
      </c>
      <c r="H469" s="485">
        <v>0.64</v>
      </c>
      <c r="I469" s="484">
        <v>0.62</v>
      </c>
      <c r="J469" s="1032"/>
      <c r="K469" s="485">
        <v>0.6</v>
      </c>
      <c r="L469" s="486">
        <v>0.6</v>
      </c>
      <c r="M469" s="1032"/>
      <c r="N469" s="529">
        <v>0.6</v>
      </c>
      <c r="O469" s="529">
        <v>0.6</v>
      </c>
      <c r="P469" s="488">
        <v>0.6</v>
      </c>
      <c r="Q469" s="488">
        <v>0.6</v>
      </c>
      <c r="R469" s="489">
        <v>0.6</v>
      </c>
      <c r="S469" s="488">
        <v>0.56000000000000005</v>
      </c>
      <c r="T469" s="488">
        <v>0.56000000000000005</v>
      </c>
      <c r="U469" s="489">
        <v>0.56000000000000005</v>
      </c>
      <c r="V469" s="489">
        <v>0.5</v>
      </c>
      <c r="W469" s="489">
        <v>0.47</v>
      </c>
      <c r="X469" s="488">
        <v>0.44</v>
      </c>
      <c r="Y469" s="489">
        <v>0.44</v>
      </c>
      <c r="Z469" s="630">
        <f t="shared" si="323"/>
        <v>14.61</v>
      </c>
      <c r="AA469" s="1125">
        <f t="shared" si="326"/>
        <v>3.7037037037036979</v>
      </c>
      <c r="AB469" s="1125">
        <f t="shared" si="304"/>
        <v>16.37931034482758</v>
      </c>
      <c r="AC469" s="1126">
        <f t="shared" si="305"/>
        <v>19.587628865979401</v>
      </c>
      <c r="AD469" s="1126">
        <f t="shared" si="306"/>
        <v>31.081081081081074</v>
      </c>
      <c r="AE469" s="1126">
        <f t="shared" si="307"/>
        <v>15.625</v>
      </c>
      <c r="AF469" s="1126">
        <f t="shared" si="308"/>
        <v>3.2258064516129004</v>
      </c>
      <c r="AG469" s="1126">
        <f t="shared" si="309"/>
        <v>3.3333333333333437</v>
      </c>
      <c r="AH469" s="1126">
        <f t="shared" si="310"/>
        <v>0</v>
      </c>
      <c r="AI469" s="1126">
        <f t="shared" si="311"/>
        <v>0</v>
      </c>
      <c r="AJ469" s="1126">
        <f t="shared" si="312"/>
        <v>0</v>
      </c>
      <c r="AK469" s="1126">
        <f t="shared" si="313"/>
        <v>0</v>
      </c>
      <c r="AL469" s="1126">
        <f t="shared" si="314"/>
        <v>0</v>
      </c>
      <c r="AM469" s="1126">
        <f t="shared" si="315"/>
        <v>0</v>
      </c>
      <c r="AN469" s="1126">
        <f t="shared" si="316"/>
        <v>7.1428571428571397</v>
      </c>
      <c r="AO469" s="1126">
        <f t="shared" si="317"/>
        <v>0</v>
      </c>
      <c r="AP469" s="1126">
        <f t="shared" si="318"/>
        <v>0</v>
      </c>
      <c r="AQ469" s="1126">
        <f t="shared" si="319"/>
        <v>12.000000000000011</v>
      </c>
      <c r="AR469" s="1126">
        <f t="shared" si="320"/>
        <v>6.3829787234042534</v>
      </c>
      <c r="AS469" s="1126">
        <f t="shared" si="321"/>
        <v>6.8181818181818121</v>
      </c>
      <c r="AT469" s="1126">
        <f t="shared" si="322"/>
        <v>0</v>
      </c>
      <c r="AU469" s="1127">
        <f t="shared" si="324"/>
        <v>6.2639940732490604</v>
      </c>
      <c r="AV469" s="1128">
        <f t="shared" si="325"/>
        <v>8.5681896125327341</v>
      </c>
    </row>
    <row r="470" spans="1:48" ht="11.25" customHeight="1" x14ac:dyDescent="0.2">
      <c r="A470" s="887" t="s">
        <v>270</v>
      </c>
      <c r="B470" s="621" t="s">
        <v>271</v>
      </c>
      <c r="C470" s="524">
        <v>2.06</v>
      </c>
      <c r="D470" s="493">
        <v>1.78</v>
      </c>
      <c r="E470" s="493">
        <v>1.52</v>
      </c>
      <c r="F470" s="627">
        <v>1.26</v>
      </c>
      <c r="G470" s="627">
        <v>1.02</v>
      </c>
      <c r="H470" s="627">
        <v>0.82</v>
      </c>
      <c r="I470" s="627">
        <v>0.68</v>
      </c>
      <c r="J470" s="956"/>
      <c r="K470" s="627">
        <v>0.6</v>
      </c>
      <c r="L470" s="492">
        <v>0.5</v>
      </c>
      <c r="M470" s="956"/>
      <c r="N470" s="505">
        <v>0.4</v>
      </c>
      <c r="O470" s="505">
        <v>0.35</v>
      </c>
      <c r="P470" s="633">
        <v>0.33</v>
      </c>
      <c r="Q470" s="633">
        <v>0.26</v>
      </c>
      <c r="R470" s="633">
        <v>0.16</v>
      </c>
      <c r="S470" s="633">
        <v>0.1</v>
      </c>
      <c r="T470" s="633">
        <v>7.0000000000000007E-2</v>
      </c>
      <c r="U470" s="633">
        <v>5.2499999999999998E-2</v>
      </c>
      <c r="V470" s="633">
        <v>0.04</v>
      </c>
      <c r="W470" s="633">
        <v>3.7499999999999999E-2</v>
      </c>
      <c r="X470" s="633">
        <v>3.5000000000000003E-2</v>
      </c>
      <c r="Y470" s="633">
        <v>0.03</v>
      </c>
      <c r="Z470" s="630">
        <f t="shared" si="323"/>
        <v>12.104999999999997</v>
      </c>
      <c r="AA470" s="1125">
        <f t="shared" si="326"/>
        <v>15.730337078651679</v>
      </c>
      <c r="AB470" s="1125">
        <f t="shared" si="304"/>
        <v>17.105263157894733</v>
      </c>
      <c r="AC470" s="1126">
        <f t="shared" si="305"/>
        <v>20.634920634920629</v>
      </c>
      <c r="AD470" s="1126">
        <f t="shared" si="306"/>
        <v>23.529411764705888</v>
      </c>
      <c r="AE470" s="1126">
        <f t="shared" si="307"/>
        <v>24.390243902439025</v>
      </c>
      <c r="AF470" s="1126">
        <f t="shared" si="308"/>
        <v>20.588235294117641</v>
      </c>
      <c r="AG470" s="1126">
        <f t="shared" si="309"/>
        <v>13.333333333333353</v>
      </c>
      <c r="AH470" s="1126">
        <f t="shared" si="310"/>
        <v>19.999999999999996</v>
      </c>
      <c r="AI470" s="1126">
        <f t="shared" si="311"/>
        <v>25</v>
      </c>
      <c r="AJ470" s="1126">
        <f t="shared" si="312"/>
        <v>14.285714285714302</v>
      </c>
      <c r="AK470" s="1126">
        <f t="shared" si="313"/>
        <v>6.0606060606060552</v>
      </c>
      <c r="AL470" s="1126">
        <f t="shared" si="314"/>
        <v>26.923076923076916</v>
      </c>
      <c r="AM470" s="1126">
        <f t="shared" si="315"/>
        <v>62.5</v>
      </c>
      <c r="AN470" s="1126">
        <f t="shared" si="316"/>
        <v>59.999999999999986</v>
      </c>
      <c r="AO470" s="1126">
        <f t="shared" si="317"/>
        <v>42.857142857142861</v>
      </c>
      <c r="AP470" s="1126">
        <f t="shared" si="318"/>
        <v>33.33333333333335</v>
      </c>
      <c r="AQ470" s="1126">
        <f t="shared" si="319"/>
        <v>31.25</v>
      </c>
      <c r="AR470" s="1126">
        <f t="shared" si="320"/>
        <v>6.6666666666666652</v>
      </c>
      <c r="AS470" s="1126">
        <f t="shared" si="321"/>
        <v>7.1428571428571397</v>
      </c>
      <c r="AT470" s="1126">
        <f t="shared" si="322"/>
        <v>16.666666666666675</v>
      </c>
      <c r="AU470" s="1127">
        <f t="shared" si="324"/>
        <v>24.399890455106348</v>
      </c>
      <c r="AV470" s="1128">
        <f t="shared" si="325"/>
        <v>15.565610557059442</v>
      </c>
    </row>
    <row r="471" spans="1:48" ht="11.25" customHeight="1" x14ac:dyDescent="0.2">
      <c r="A471" s="895" t="s">
        <v>1394</v>
      </c>
      <c r="B471" s="621" t="s">
        <v>1395</v>
      </c>
      <c r="C471" s="524">
        <v>4.5</v>
      </c>
      <c r="D471" s="493">
        <v>3.2</v>
      </c>
      <c r="E471" s="493">
        <v>1.8</v>
      </c>
      <c r="F471" s="496">
        <v>1.2</v>
      </c>
      <c r="G471" s="627">
        <v>0.96</v>
      </c>
      <c r="H471" s="627">
        <v>0.36</v>
      </c>
      <c r="I471" s="627">
        <v>0</v>
      </c>
      <c r="J471" s="956"/>
      <c r="K471" s="496">
        <v>0</v>
      </c>
      <c r="L471" s="631">
        <v>0</v>
      </c>
      <c r="M471" s="956"/>
      <c r="N471" s="527">
        <v>0</v>
      </c>
      <c r="O471" s="527">
        <v>0</v>
      </c>
      <c r="P471" s="526">
        <v>0</v>
      </c>
      <c r="Q471" s="629">
        <v>0</v>
      </c>
      <c r="R471" s="629">
        <v>0</v>
      </c>
      <c r="S471" s="629">
        <v>0</v>
      </c>
      <c r="T471" s="629">
        <v>0</v>
      </c>
      <c r="U471" s="629">
        <v>0</v>
      </c>
      <c r="V471" s="629">
        <v>0</v>
      </c>
      <c r="W471" s="629">
        <v>0</v>
      </c>
      <c r="X471" s="629">
        <v>0</v>
      </c>
      <c r="Y471" s="629">
        <v>0</v>
      </c>
      <c r="Z471" s="630">
        <f t="shared" si="323"/>
        <v>12.02</v>
      </c>
      <c r="AA471" s="1125">
        <f t="shared" si="326"/>
        <v>40.625</v>
      </c>
      <c r="AB471" s="1125">
        <f t="shared" si="304"/>
        <v>77.777777777777786</v>
      </c>
      <c r="AC471" s="1126">
        <f t="shared" si="305"/>
        <v>50</v>
      </c>
      <c r="AD471" s="1126">
        <f t="shared" si="306"/>
        <v>25</v>
      </c>
      <c r="AE471" s="1126">
        <f t="shared" si="307"/>
        <v>166.66666666666666</v>
      </c>
      <c r="AF471" s="1126" t="str">
        <f t="shared" si="308"/>
        <v>n/a</v>
      </c>
      <c r="AG471" s="1126" t="str">
        <f t="shared" si="309"/>
        <v>n/a</v>
      </c>
      <c r="AH471" s="1126" t="str">
        <f t="shared" si="310"/>
        <v>n/a</v>
      </c>
      <c r="AI471" s="1126" t="str">
        <f t="shared" si="311"/>
        <v>n/a</v>
      </c>
      <c r="AJ471" s="1126" t="str">
        <f t="shared" si="312"/>
        <v>n/a</v>
      </c>
      <c r="AK471" s="1126" t="str">
        <f t="shared" si="313"/>
        <v>n/a</v>
      </c>
      <c r="AL471" s="1126" t="str">
        <f t="shared" si="314"/>
        <v>n/a</v>
      </c>
      <c r="AM471" s="1126" t="str">
        <f t="shared" si="315"/>
        <v>n/a</v>
      </c>
      <c r="AN471" s="1126" t="str">
        <f t="shared" si="316"/>
        <v>n/a</v>
      </c>
      <c r="AO471" s="1126" t="str">
        <f t="shared" si="317"/>
        <v>n/a</v>
      </c>
      <c r="AP471" s="1126" t="str">
        <f t="shared" si="318"/>
        <v>n/a</v>
      </c>
      <c r="AQ471" s="1126" t="str">
        <f t="shared" si="319"/>
        <v>n/a</v>
      </c>
      <c r="AR471" s="1126" t="str">
        <f t="shared" si="320"/>
        <v>n/a</v>
      </c>
      <c r="AS471" s="1126" t="str">
        <f t="shared" si="321"/>
        <v>n/a</v>
      </c>
      <c r="AT471" s="1126" t="str">
        <f t="shared" si="322"/>
        <v>n/a</v>
      </c>
      <c r="AU471" s="1127">
        <f t="shared" si="324"/>
        <v>72.013888888888886</v>
      </c>
      <c r="AV471" s="1128">
        <f t="shared" si="325"/>
        <v>56.286210909780074</v>
      </c>
    </row>
    <row r="472" spans="1:48" ht="11.25" customHeight="1" x14ac:dyDescent="0.2">
      <c r="A472" s="895" t="s">
        <v>656</v>
      </c>
      <c r="B472" s="621" t="s">
        <v>657</v>
      </c>
      <c r="C472" s="524">
        <v>0.7</v>
      </c>
      <c r="D472" s="493">
        <v>0.63</v>
      </c>
      <c r="E472" s="493">
        <v>0.38</v>
      </c>
      <c r="F472" s="627">
        <v>0.34</v>
      </c>
      <c r="G472" s="627">
        <v>0.3</v>
      </c>
      <c r="H472" s="627">
        <v>0.26</v>
      </c>
      <c r="I472" s="627">
        <v>0.25</v>
      </c>
      <c r="J472" s="956" t="s">
        <v>90</v>
      </c>
      <c r="K472" s="627">
        <v>0.23</v>
      </c>
      <c r="L472" s="492">
        <v>0.21</v>
      </c>
      <c r="M472" s="956"/>
      <c r="N472" s="505">
        <v>0.19</v>
      </c>
      <c r="O472" s="505">
        <v>0.17</v>
      </c>
      <c r="P472" s="633">
        <v>0.155</v>
      </c>
      <c r="Q472" s="633">
        <v>0.13500000000000001</v>
      </c>
      <c r="R472" s="633">
        <v>0.11</v>
      </c>
      <c r="S472" s="633">
        <v>0.05</v>
      </c>
      <c r="T472" s="629">
        <v>0</v>
      </c>
      <c r="U472" s="629">
        <v>0</v>
      </c>
      <c r="V472" s="629">
        <v>0</v>
      </c>
      <c r="W472" s="629">
        <v>0</v>
      </c>
      <c r="X472" s="629">
        <v>0</v>
      </c>
      <c r="Y472" s="629">
        <v>0</v>
      </c>
      <c r="Z472" s="630">
        <f t="shared" si="323"/>
        <v>4.1099999999999994</v>
      </c>
      <c r="AA472" s="1125">
        <f t="shared" si="326"/>
        <v>11.111111111111093</v>
      </c>
      <c r="AB472" s="1125">
        <f t="shared" si="304"/>
        <v>65.789473684210535</v>
      </c>
      <c r="AC472" s="1126">
        <f t="shared" si="305"/>
        <v>11.764705882352944</v>
      </c>
      <c r="AD472" s="1126">
        <f t="shared" si="306"/>
        <v>13.333333333333353</v>
      </c>
      <c r="AE472" s="1126">
        <f t="shared" si="307"/>
        <v>15.384615384615374</v>
      </c>
      <c r="AF472" s="1126">
        <f t="shared" si="308"/>
        <v>4.0000000000000036</v>
      </c>
      <c r="AG472" s="1126">
        <f t="shared" si="309"/>
        <v>8.6956521739130377</v>
      </c>
      <c r="AH472" s="1126">
        <f t="shared" si="310"/>
        <v>9.5238095238095344</v>
      </c>
      <c r="AI472" s="1126">
        <f t="shared" si="311"/>
        <v>10.526315789473673</v>
      </c>
      <c r="AJ472" s="1126">
        <f t="shared" si="312"/>
        <v>11.764705882352944</v>
      </c>
      <c r="AK472" s="1126">
        <f t="shared" si="313"/>
        <v>9.6774193548387224</v>
      </c>
      <c r="AL472" s="1126">
        <f t="shared" si="314"/>
        <v>14.814814814814813</v>
      </c>
      <c r="AM472" s="1126">
        <f t="shared" si="315"/>
        <v>22.72727272727273</v>
      </c>
      <c r="AN472" s="1126">
        <f t="shared" si="316"/>
        <v>119.99999999999997</v>
      </c>
      <c r="AO472" s="1126" t="str">
        <f t="shared" si="317"/>
        <v>n/a</v>
      </c>
      <c r="AP472" s="1126" t="str">
        <f t="shared" si="318"/>
        <v>n/a</v>
      </c>
      <c r="AQ472" s="1126" t="str">
        <f t="shared" si="319"/>
        <v>n/a</v>
      </c>
      <c r="AR472" s="1126" t="str">
        <f t="shared" si="320"/>
        <v>n/a</v>
      </c>
      <c r="AS472" s="1126" t="str">
        <f t="shared" si="321"/>
        <v>n/a</v>
      </c>
      <c r="AT472" s="1126" t="str">
        <f t="shared" si="322"/>
        <v>n/a</v>
      </c>
      <c r="AU472" s="1127">
        <f t="shared" si="324"/>
        <v>23.508087833007057</v>
      </c>
      <c r="AV472" s="1128">
        <f t="shared" si="325"/>
        <v>31.536243438592521</v>
      </c>
    </row>
    <row r="473" spans="1:48" ht="11.25" customHeight="1" x14ac:dyDescent="0.2">
      <c r="A473" s="895" t="s">
        <v>1671</v>
      </c>
      <c r="B473" s="621" t="s">
        <v>1672</v>
      </c>
      <c r="C473" s="524">
        <v>0.7</v>
      </c>
      <c r="D473" s="493">
        <v>0.56999999999999995</v>
      </c>
      <c r="E473" s="493">
        <v>0.47499999999999998</v>
      </c>
      <c r="F473" s="627">
        <v>0.375</v>
      </c>
      <c r="G473" s="627">
        <v>0.28499999999999998</v>
      </c>
      <c r="H473" s="627">
        <v>0.22</v>
      </c>
      <c r="I473" s="627">
        <v>0.13</v>
      </c>
      <c r="J473" s="956"/>
      <c r="K473" s="627">
        <v>3.5000000000000003E-2</v>
      </c>
      <c r="L473" s="631">
        <v>0.02</v>
      </c>
      <c r="M473" s="956"/>
      <c r="N473" s="628">
        <v>0.02</v>
      </c>
      <c r="O473" s="628">
        <v>0.02</v>
      </c>
      <c r="P473" s="629">
        <v>0.02</v>
      </c>
      <c r="Q473" s="629">
        <v>0.02</v>
      </c>
      <c r="R473" s="629">
        <v>0.02</v>
      </c>
      <c r="S473" s="629">
        <v>0.02</v>
      </c>
      <c r="T473" s="629">
        <v>0.02</v>
      </c>
      <c r="U473" s="629">
        <v>0.02</v>
      </c>
      <c r="V473" s="629">
        <v>0.02</v>
      </c>
      <c r="W473" s="633">
        <v>0.02</v>
      </c>
      <c r="X473" s="633">
        <v>1.6E-2</v>
      </c>
      <c r="Y473" s="633">
        <v>1.512E-2</v>
      </c>
      <c r="Z473" s="630">
        <f t="shared" si="323"/>
        <v>3.0411200000000007</v>
      </c>
      <c r="AA473" s="1125">
        <f t="shared" si="326"/>
        <v>22.807017543859654</v>
      </c>
      <c r="AB473" s="1125">
        <f t="shared" si="304"/>
        <v>19.999999999999996</v>
      </c>
      <c r="AC473" s="1126">
        <f t="shared" si="305"/>
        <v>26.666666666666661</v>
      </c>
      <c r="AD473" s="1126">
        <f t="shared" si="306"/>
        <v>31.578947368421062</v>
      </c>
      <c r="AE473" s="1126">
        <f t="shared" si="307"/>
        <v>29.54545454545454</v>
      </c>
      <c r="AF473" s="1126">
        <f t="shared" si="308"/>
        <v>69.230769230769226</v>
      </c>
      <c r="AG473" s="1126">
        <f t="shared" si="309"/>
        <v>271.42857142857139</v>
      </c>
      <c r="AH473" s="1126">
        <f t="shared" si="310"/>
        <v>75.000000000000028</v>
      </c>
      <c r="AI473" s="1126">
        <f t="shared" si="311"/>
        <v>0</v>
      </c>
      <c r="AJ473" s="1126">
        <f t="shared" si="312"/>
        <v>0</v>
      </c>
      <c r="AK473" s="1126">
        <f t="shared" si="313"/>
        <v>0</v>
      </c>
      <c r="AL473" s="1126">
        <f t="shared" si="314"/>
        <v>0</v>
      </c>
      <c r="AM473" s="1126">
        <f t="shared" si="315"/>
        <v>0</v>
      </c>
      <c r="AN473" s="1126">
        <f t="shared" si="316"/>
        <v>0</v>
      </c>
      <c r="AO473" s="1126">
        <f t="shared" si="317"/>
        <v>0</v>
      </c>
      <c r="AP473" s="1126">
        <f t="shared" si="318"/>
        <v>0</v>
      </c>
      <c r="AQ473" s="1126">
        <f t="shared" si="319"/>
        <v>0</v>
      </c>
      <c r="AR473" s="1126">
        <f t="shared" si="320"/>
        <v>0</v>
      </c>
      <c r="AS473" s="1126">
        <f t="shared" si="321"/>
        <v>25</v>
      </c>
      <c r="AT473" s="1126">
        <f t="shared" si="322"/>
        <v>5.8201058201058142</v>
      </c>
      <c r="AU473" s="1127">
        <f t="shared" si="324"/>
        <v>28.853876630192417</v>
      </c>
      <c r="AV473" s="1128">
        <f t="shared" si="325"/>
        <v>61.387789570008444</v>
      </c>
    </row>
    <row r="474" spans="1:48" ht="11.25" customHeight="1" x14ac:dyDescent="0.2">
      <c r="A474" s="895" t="s">
        <v>1396</v>
      </c>
      <c r="B474" s="621" t="s">
        <v>1397</v>
      </c>
      <c r="C474" s="524">
        <v>3.08</v>
      </c>
      <c r="D474" s="493">
        <v>3</v>
      </c>
      <c r="E474" s="515">
        <v>2.92</v>
      </c>
      <c r="F474" s="484">
        <v>2.88</v>
      </c>
      <c r="G474" s="484">
        <v>2.6</v>
      </c>
      <c r="H474" s="484">
        <v>2</v>
      </c>
      <c r="I474" s="484">
        <v>1.4</v>
      </c>
      <c r="J474" s="1032"/>
      <c r="K474" s="484">
        <v>1</v>
      </c>
      <c r="L474" s="482">
        <v>0.25</v>
      </c>
      <c r="M474" s="1032"/>
      <c r="N474" s="529">
        <v>0</v>
      </c>
      <c r="O474" s="529">
        <v>0</v>
      </c>
      <c r="P474" s="488">
        <v>0</v>
      </c>
      <c r="Q474" s="488">
        <v>0</v>
      </c>
      <c r="R474" s="488">
        <v>0</v>
      </c>
      <c r="S474" s="488">
        <v>0</v>
      </c>
      <c r="T474" s="488">
        <v>0</v>
      </c>
      <c r="U474" s="488">
        <v>0</v>
      </c>
      <c r="V474" s="488">
        <v>0</v>
      </c>
      <c r="W474" s="488">
        <v>0</v>
      </c>
      <c r="X474" s="488">
        <v>0</v>
      </c>
      <c r="Y474" s="488">
        <v>0</v>
      </c>
      <c r="Z474" s="630">
        <f t="shared" si="323"/>
        <v>19.129999999999995</v>
      </c>
      <c r="AA474" s="1125">
        <f t="shared" si="326"/>
        <v>2.6666666666666616</v>
      </c>
      <c r="AB474" s="1125">
        <f t="shared" si="304"/>
        <v>2.7397260273972712</v>
      </c>
      <c r="AC474" s="1126">
        <f t="shared" si="305"/>
        <v>1.388888888888884</v>
      </c>
      <c r="AD474" s="1126">
        <f t="shared" si="306"/>
        <v>10.769230769230752</v>
      </c>
      <c r="AE474" s="1126">
        <f t="shared" si="307"/>
        <v>30.000000000000004</v>
      </c>
      <c r="AF474" s="1126">
        <f t="shared" si="308"/>
        <v>42.857142857142861</v>
      </c>
      <c r="AG474" s="1126">
        <f t="shared" si="309"/>
        <v>39.999999999999993</v>
      </c>
      <c r="AH474" s="1126">
        <f t="shared" si="310"/>
        <v>300</v>
      </c>
      <c r="AI474" s="1126" t="str">
        <f t="shared" si="311"/>
        <v>n/a</v>
      </c>
      <c r="AJ474" s="1126" t="str">
        <f t="shared" si="312"/>
        <v>n/a</v>
      </c>
      <c r="AK474" s="1126" t="str">
        <f t="shared" si="313"/>
        <v>n/a</v>
      </c>
      <c r="AL474" s="1126" t="str">
        <f t="shared" si="314"/>
        <v>n/a</v>
      </c>
      <c r="AM474" s="1126" t="str">
        <f t="shared" si="315"/>
        <v>n/a</v>
      </c>
      <c r="AN474" s="1126" t="str">
        <f t="shared" si="316"/>
        <v>n/a</v>
      </c>
      <c r="AO474" s="1126" t="str">
        <f t="shared" si="317"/>
        <v>n/a</v>
      </c>
      <c r="AP474" s="1126" t="str">
        <f t="shared" si="318"/>
        <v>n/a</v>
      </c>
      <c r="AQ474" s="1126" t="str">
        <f t="shared" si="319"/>
        <v>n/a</v>
      </c>
      <c r="AR474" s="1126" t="str">
        <f t="shared" si="320"/>
        <v>n/a</v>
      </c>
      <c r="AS474" s="1126" t="str">
        <f t="shared" si="321"/>
        <v>n/a</v>
      </c>
      <c r="AT474" s="1126" t="str">
        <f t="shared" si="322"/>
        <v>n/a</v>
      </c>
      <c r="AU474" s="1127">
        <f t="shared" si="324"/>
        <v>53.802706901165806</v>
      </c>
      <c r="AV474" s="1128">
        <f t="shared" si="325"/>
        <v>100.93237275399407</v>
      </c>
    </row>
    <row r="475" spans="1:48" ht="11.25" customHeight="1" x14ac:dyDescent="0.2">
      <c r="A475" s="895" t="s">
        <v>1424</v>
      </c>
      <c r="B475" s="621" t="s">
        <v>1425</v>
      </c>
      <c r="C475" s="524">
        <v>4.1500000000000004</v>
      </c>
      <c r="D475" s="493">
        <v>4</v>
      </c>
      <c r="E475" s="514">
        <v>3.5500000000000003</v>
      </c>
      <c r="F475" s="627">
        <v>3.33</v>
      </c>
      <c r="G475" s="627">
        <v>3.04</v>
      </c>
      <c r="H475" s="627">
        <v>2.7</v>
      </c>
      <c r="I475" s="627">
        <v>2</v>
      </c>
      <c r="J475" s="956"/>
      <c r="K475" s="627">
        <v>1.45</v>
      </c>
      <c r="L475" s="492">
        <v>0.55000000000000004</v>
      </c>
      <c r="M475" s="956"/>
      <c r="N475" s="628">
        <v>0</v>
      </c>
      <c r="O475" s="628">
        <v>0</v>
      </c>
      <c r="P475" s="629">
        <v>0</v>
      </c>
      <c r="Q475" s="629">
        <v>0</v>
      </c>
      <c r="R475" s="629">
        <v>0</v>
      </c>
      <c r="S475" s="629">
        <v>0</v>
      </c>
      <c r="T475" s="629">
        <v>0</v>
      </c>
      <c r="U475" s="629">
        <v>0</v>
      </c>
      <c r="V475" s="629">
        <v>0</v>
      </c>
      <c r="W475" s="629">
        <v>0</v>
      </c>
      <c r="X475" s="629">
        <v>0</v>
      </c>
      <c r="Y475" s="629">
        <v>0</v>
      </c>
      <c r="Z475" s="630">
        <f t="shared" si="323"/>
        <v>24.77</v>
      </c>
      <c r="AA475" s="1125">
        <f t="shared" si="326"/>
        <v>3.7500000000000089</v>
      </c>
      <c r="AB475" s="1125">
        <f t="shared" si="304"/>
        <v>12.676056338028152</v>
      </c>
      <c r="AC475" s="1126">
        <f t="shared" si="305"/>
        <v>6.6066066066066131</v>
      </c>
      <c r="AD475" s="1126">
        <f t="shared" si="306"/>
        <v>9.539473684210531</v>
      </c>
      <c r="AE475" s="1126">
        <f t="shared" si="307"/>
        <v>12.592592592592577</v>
      </c>
      <c r="AF475" s="1126">
        <f t="shared" si="308"/>
        <v>35.000000000000007</v>
      </c>
      <c r="AG475" s="1126">
        <f t="shared" si="309"/>
        <v>37.931034482758633</v>
      </c>
      <c r="AH475" s="1126">
        <f t="shared" si="310"/>
        <v>163.63636363636363</v>
      </c>
      <c r="AI475" s="1126" t="str">
        <f t="shared" si="311"/>
        <v>n/a</v>
      </c>
      <c r="AJ475" s="1126" t="str">
        <f t="shared" si="312"/>
        <v>n/a</v>
      </c>
      <c r="AK475" s="1126" t="str">
        <f t="shared" si="313"/>
        <v>n/a</v>
      </c>
      <c r="AL475" s="1126" t="str">
        <f t="shared" si="314"/>
        <v>n/a</v>
      </c>
      <c r="AM475" s="1126" t="str">
        <f t="shared" si="315"/>
        <v>n/a</v>
      </c>
      <c r="AN475" s="1126" t="str">
        <f t="shared" si="316"/>
        <v>n/a</v>
      </c>
      <c r="AO475" s="1126" t="str">
        <f t="shared" si="317"/>
        <v>n/a</v>
      </c>
      <c r="AP475" s="1126" t="str">
        <f t="shared" si="318"/>
        <v>n/a</v>
      </c>
      <c r="AQ475" s="1126" t="str">
        <f t="shared" si="319"/>
        <v>n/a</v>
      </c>
      <c r="AR475" s="1126" t="str">
        <f t="shared" si="320"/>
        <v>n/a</v>
      </c>
      <c r="AS475" s="1126" t="str">
        <f t="shared" si="321"/>
        <v>n/a</v>
      </c>
      <c r="AT475" s="1126" t="str">
        <f t="shared" si="322"/>
        <v>n/a</v>
      </c>
      <c r="AU475" s="1127">
        <f t="shared" si="324"/>
        <v>35.216515917570021</v>
      </c>
      <c r="AV475" s="1128">
        <f t="shared" si="325"/>
        <v>53.434828176278486</v>
      </c>
    </row>
    <row r="476" spans="1:48" ht="11.25" customHeight="1" x14ac:dyDescent="0.2">
      <c r="A476" s="887" t="s">
        <v>666</v>
      </c>
      <c r="B476" s="621" t="s">
        <v>667</v>
      </c>
      <c r="C476" s="524">
        <v>1.21</v>
      </c>
      <c r="D476" s="493">
        <v>1.1100000000000001</v>
      </c>
      <c r="E476" s="493">
        <v>1.03</v>
      </c>
      <c r="F476" s="627">
        <v>0.95</v>
      </c>
      <c r="G476" s="627">
        <v>0.77</v>
      </c>
      <c r="H476" s="627">
        <v>0.68500000000000005</v>
      </c>
      <c r="I476" s="627">
        <v>0.58335000000000004</v>
      </c>
      <c r="J476" s="956"/>
      <c r="K476" s="627">
        <v>0.58333500000000005</v>
      </c>
      <c r="L476" s="492">
        <v>0.45334999999999998</v>
      </c>
      <c r="M476" s="956"/>
      <c r="N476" s="505">
        <v>0.42</v>
      </c>
      <c r="O476" s="505">
        <v>0.39</v>
      </c>
      <c r="P476" s="633">
        <v>0.37664999999999998</v>
      </c>
      <c r="Q476" s="633">
        <v>0.36</v>
      </c>
      <c r="R476" s="633">
        <v>0.33334999999999998</v>
      </c>
      <c r="S476" s="633">
        <v>0.28665000000000002</v>
      </c>
      <c r="T476" s="633">
        <v>0.25</v>
      </c>
      <c r="U476" s="633">
        <v>0.19334999999999999</v>
      </c>
      <c r="V476" s="629">
        <v>0.13664999999999999</v>
      </c>
      <c r="W476" s="633">
        <v>9.3350000000000002E-2</v>
      </c>
      <c r="X476" s="633">
        <v>0</v>
      </c>
      <c r="Y476" s="633">
        <v>0</v>
      </c>
      <c r="Z476" s="630">
        <f t="shared" si="323"/>
        <v>10.215034999999999</v>
      </c>
      <c r="AA476" s="1125">
        <f t="shared" si="326"/>
        <v>9.0090090090090058</v>
      </c>
      <c r="AB476" s="1125">
        <f t="shared" si="304"/>
        <v>7.7669902912621325</v>
      </c>
      <c r="AC476" s="1126">
        <f t="shared" si="305"/>
        <v>8.4210526315789522</v>
      </c>
      <c r="AD476" s="1126">
        <f t="shared" si="306"/>
        <v>23.376623376623364</v>
      </c>
      <c r="AE476" s="1126">
        <f t="shared" si="307"/>
        <v>12.408759124087588</v>
      </c>
      <c r="AF476" s="1126">
        <f t="shared" si="308"/>
        <v>17.425216422387923</v>
      </c>
      <c r="AG476" s="1126">
        <f t="shared" si="309"/>
        <v>2.5714212245064871E-3</v>
      </c>
      <c r="AH476" s="1126">
        <f t="shared" si="310"/>
        <v>28.672107643101373</v>
      </c>
      <c r="AI476" s="1126">
        <f t="shared" si="311"/>
        <v>7.9404761904761978</v>
      </c>
      <c r="AJ476" s="1126">
        <f t="shared" si="312"/>
        <v>7.6923076923076872</v>
      </c>
      <c r="AK476" s="1126">
        <f t="shared" si="313"/>
        <v>3.5444046196734469</v>
      </c>
      <c r="AL476" s="1126">
        <f t="shared" si="314"/>
        <v>4.6249999999999902</v>
      </c>
      <c r="AM476" s="1126">
        <f t="shared" si="315"/>
        <v>7.9946002699865071</v>
      </c>
      <c r="AN476" s="1126">
        <f t="shared" si="316"/>
        <v>16.291644863073419</v>
      </c>
      <c r="AO476" s="1126">
        <f t="shared" si="317"/>
        <v>14.660000000000007</v>
      </c>
      <c r="AP476" s="1126">
        <f t="shared" si="318"/>
        <v>29.299198344970257</v>
      </c>
      <c r="AQ476" s="1126">
        <f t="shared" si="319"/>
        <v>41.492864983534574</v>
      </c>
      <c r="AR476" s="1126">
        <f t="shared" si="320"/>
        <v>46.384574183181556</v>
      </c>
      <c r="AS476" s="1126" t="str">
        <f t="shared" si="321"/>
        <v>n/a</v>
      </c>
      <c r="AT476" s="1126" t="str">
        <f t="shared" si="322"/>
        <v>n/a</v>
      </c>
      <c r="AU476" s="1127">
        <f t="shared" si="324"/>
        <v>15.944855614804359</v>
      </c>
      <c r="AV476" s="1128">
        <f t="shared" si="325"/>
        <v>13.048180846308053</v>
      </c>
    </row>
    <row r="477" spans="1:48" ht="11.25" customHeight="1" x14ac:dyDescent="0.2">
      <c r="A477" s="491" t="s">
        <v>1388</v>
      </c>
      <c r="B477" s="626" t="s">
        <v>1389</v>
      </c>
      <c r="C477" s="627">
        <v>0.53</v>
      </c>
      <c r="D477" s="493">
        <v>0.49</v>
      </c>
      <c r="E477" s="632">
        <v>0.45</v>
      </c>
      <c r="F477" s="627">
        <v>0.41</v>
      </c>
      <c r="G477" s="627">
        <v>0.34</v>
      </c>
      <c r="H477" s="627">
        <v>0.26</v>
      </c>
      <c r="I477" s="627">
        <v>0.18</v>
      </c>
      <c r="J477" s="956"/>
      <c r="K477" s="627">
        <v>0.04</v>
      </c>
      <c r="L477" s="631">
        <v>0</v>
      </c>
      <c r="M477" s="956"/>
      <c r="N477" s="628">
        <v>0</v>
      </c>
      <c r="O477" s="628">
        <v>0</v>
      </c>
      <c r="P477" s="629">
        <v>0.14000000000000001</v>
      </c>
      <c r="Q477" s="629">
        <v>0.48</v>
      </c>
      <c r="R477" s="633">
        <v>0.47</v>
      </c>
      <c r="S477" s="633">
        <v>0.44</v>
      </c>
      <c r="T477" s="633">
        <v>0.43</v>
      </c>
      <c r="U477" s="629">
        <v>0.4</v>
      </c>
      <c r="V477" s="633">
        <v>0.39</v>
      </c>
      <c r="W477" s="629">
        <v>0.36</v>
      </c>
      <c r="X477" s="633">
        <v>0.34</v>
      </c>
      <c r="Y477" s="629">
        <v>0.32</v>
      </c>
      <c r="Z477" s="630">
        <f t="shared" si="323"/>
        <v>6.4700000000000006</v>
      </c>
      <c r="AA477" s="1125">
        <f t="shared" si="326"/>
        <v>8.163265306122458</v>
      </c>
      <c r="AB477" s="1125">
        <f t="shared" si="304"/>
        <v>8.8888888888888786</v>
      </c>
      <c r="AC477" s="1126">
        <f t="shared" si="305"/>
        <v>9.7560975609756184</v>
      </c>
      <c r="AD477" s="1126">
        <f t="shared" si="306"/>
        <v>20.588235294117641</v>
      </c>
      <c r="AE477" s="1126">
        <f t="shared" si="307"/>
        <v>30.76923076923077</v>
      </c>
      <c r="AF477" s="1126">
        <f t="shared" si="308"/>
        <v>44.444444444444464</v>
      </c>
      <c r="AG477" s="1126">
        <f t="shared" si="309"/>
        <v>350</v>
      </c>
      <c r="AH477" s="1126" t="str">
        <f t="shared" si="310"/>
        <v>n/a</v>
      </c>
      <c r="AI477" s="1126" t="str">
        <f t="shared" si="311"/>
        <v>n/a</v>
      </c>
      <c r="AJ477" s="1126" t="str">
        <f t="shared" si="312"/>
        <v>n/a</v>
      </c>
      <c r="AK477" s="1126">
        <f t="shared" si="313"/>
        <v>-100</v>
      </c>
      <c r="AL477" s="1126">
        <f t="shared" si="314"/>
        <v>-70.833333333333329</v>
      </c>
      <c r="AM477" s="1126">
        <f t="shared" si="315"/>
        <v>2.1276595744680771</v>
      </c>
      <c r="AN477" s="1126">
        <f t="shared" si="316"/>
        <v>6.8181818181818121</v>
      </c>
      <c r="AO477" s="1126">
        <f t="shared" si="317"/>
        <v>2.3255813953488413</v>
      </c>
      <c r="AP477" s="1126">
        <f t="shared" si="318"/>
        <v>7.4999999999999956</v>
      </c>
      <c r="AQ477" s="1126">
        <f t="shared" si="319"/>
        <v>2.5641025641025772</v>
      </c>
      <c r="AR477" s="1126">
        <f t="shared" si="320"/>
        <v>8.3333333333333481</v>
      </c>
      <c r="AS477" s="1126">
        <f t="shared" si="321"/>
        <v>5.8823529411764497</v>
      </c>
      <c r="AT477" s="1126">
        <f t="shared" si="322"/>
        <v>6.25</v>
      </c>
      <c r="AU477" s="1127">
        <f t="shared" si="324"/>
        <v>20.210472973944569</v>
      </c>
      <c r="AV477" s="1128">
        <f t="shared" si="325"/>
        <v>91.659221181063188</v>
      </c>
    </row>
    <row r="478" spans="1:48" ht="11.25" customHeight="1" x14ac:dyDescent="0.2">
      <c r="A478" s="869" t="s">
        <v>1455</v>
      </c>
      <c r="B478" s="1144" t="s">
        <v>1456</v>
      </c>
      <c r="C478" s="627">
        <v>1.32</v>
      </c>
      <c r="D478" s="493">
        <v>1</v>
      </c>
      <c r="E478" s="487">
        <v>0.88</v>
      </c>
      <c r="F478" s="627">
        <v>0.76</v>
      </c>
      <c r="G478" s="627">
        <v>0.64</v>
      </c>
      <c r="H478" s="627">
        <v>0.44</v>
      </c>
      <c r="I478" s="627">
        <v>0.21</v>
      </c>
      <c r="J478" s="956"/>
      <c r="K478" s="627">
        <v>0.105</v>
      </c>
      <c r="L478" s="631">
        <v>0.06</v>
      </c>
      <c r="M478" s="956"/>
      <c r="N478" s="628">
        <v>0.06</v>
      </c>
      <c r="O478" s="628">
        <v>0.06</v>
      </c>
      <c r="P478" s="633">
        <v>0.06</v>
      </c>
      <c r="Q478" s="633">
        <v>5.3999999999999999E-2</v>
      </c>
      <c r="R478" s="633">
        <v>8.9999999999999993E-3</v>
      </c>
      <c r="S478" s="629">
        <v>0</v>
      </c>
      <c r="T478" s="629">
        <v>0</v>
      </c>
      <c r="U478" s="629">
        <v>0</v>
      </c>
      <c r="V478" s="629">
        <v>0</v>
      </c>
      <c r="W478" s="629">
        <v>0</v>
      </c>
      <c r="X478" s="629">
        <v>0</v>
      </c>
      <c r="Y478" s="629">
        <v>0</v>
      </c>
      <c r="Z478" s="630">
        <f t="shared" si="323"/>
        <v>5.6579999999999995</v>
      </c>
      <c r="AA478" s="1125">
        <f t="shared" si="326"/>
        <v>32.000000000000007</v>
      </c>
      <c r="AB478" s="1125">
        <f t="shared" si="304"/>
        <v>13.636363636363647</v>
      </c>
      <c r="AC478" s="1126">
        <f t="shared" si="305"/>
        <v>15.789473684210531</v>
      </c>
      <c r="AD478" s="1126">
        <f t="shared" si="306"/>
        <v>18.75</v>
      </c>
      <c r="AE478" s="1126">
        <f t="shared" si="307"/>
        <v>45.45454545454546</v>
      </c>
      <c r="AF478" s="1126">
        <f t="shared" si="308"/>
        <v>109.52380952380953</v>
      </c>
      <c r="AG478" s="1126">
        <f t="shared" si="309"/>
        <v>100</v>
      </c>
      <c r="AH478" s="1126">
        <f t="shared" si="310"/>
        <v>75</v>
      </c>
      <c r="AI478" s="1126">
        <f t="shared" si="311"/>
        <v>0</v>
      </c>
      <c r="AJ478" s="1126">
        <f t="shared" si="312"/>
        <v>0</v>
      </c>
      <c r="AK478" s="1126">
        <f t="shared" si="313"/>
        <v>0</v>
      </c>
      <c r="AL478" s="1126">
        <f t="shared" si="314"/>
        <v>11.111111111111116</v>
      </c>
      <c r="AM478" s="1126">
        <f t="shared" si="315"/>
        <v>500</v>
      </c>
      <c r="AN478" s="1126" t="str">
        <f t="shared" si="316"/>
        <v>n/a</v>
      </c>
      <c r="AO478" s="1126" t="str">
        <f t="shared" si="317"/>
        <v>n/a</v>
      </c>
      <c r="AP478" s="1126" t="str">
        <f t="shared" si="318"/>
        <v>n/a</v>
      </c>
      <c r="AQ478" s="1126" t="str">
        <f t="shared" si="319"/>
        <v>n/a</v>
      </c>
      <c r="AR478" s="1126" t="str">
        <f t="shared" si="320"/>
        <v>n/a</v>
      </c>
      <c r="AS478" s="1126" t="str">
        <f t="shared" si="321"/>
        <v>n/a</v>
      </c>
      <c r="AT478" s="1126" t="str">
        <f t="shared" si="322"/>
        <v>n/a</v>
      </c>
      <c r="AU478" s="1127">
        <f t="shared" si="324"/>
        <v>70.866561800772331</v>
      </c>
      <c r="AV478" s="1128">
        <f t="shared" si="325"/>
        <v>134.26775276124044</v>
      </c>
    </row>
    <row r="479" spans="1:48" ht="11.25" customHeight="1" x14ac:dyDescent="0.2">
      <c r="A479" s="501" t="s">
        <v>1471</v>
      </c>
      <c r="B479" s="501" t="s">
        <v>1472</v>
      </c>
      <c r="C479" s="627">
        <v>3.84</v>
      </c>
      <c r="D479" s="493">
        <v>3.69</v>
      </c>
      <c r="E479" s="493">
        <v>3.48</v>
      </c>
      <c r="F479" s="507">
        <v>3.28</v>
      </c>
      <c r="G479" s="507">
        <v>3.08</v>
      </c>
      <c r="H479" s="507">
        <v>2.92</v>
      </c>
      <c r="I479" s="507">
        <v>2.78</v>
      </c>
      <c r="J479" s="1053"/>
      <c r="K479" s="507">
        <v>2.64</v>
      </c>
      <c r="L479" s="503">
        <v>2.5099999999999998</v>
      </c>
      <c r="M479" s="1053"/>
      <c r="N479" s="530">
        <v>2.46</v>
      </c>
      <c r="O479" s="530">
        <v>2.46</v>
      </c>
      <c r="P479" s="509">
        <v>2.46</v>
      </c>
      <c r="Q479" s="509">
        <v>2.42</v>
      </c>
      <c r="R479" s="510">
        <v>2.38</v>
      </c>
      <c r="S479" s="510">
        <v>2.34</v>
      </c>
      <c r="T479" s="510">
        <v>2.34</v>
      </c>
      <c r="U479" s="510">
        <v>2.34</v>
      </c>
      <c r="V479" s="510">
        <v>2.34</v>
      </c>
      <c r="W479" s="509">
        <v>2.34</v>
      </c>
      <c r="X479" s="509">
        <v>2.3199999999999998</v>
      </c>
      <c r="Y479" s="509">
        <v>2.2999999999999998</v>
      </c>
      <c r="Z479" s="630">
        <f t="shared" si="323"/>
        <v>56.72000000000002</v>
      </c>
      <c r="AA479" s="1125">
        <f t="shared" si="326"/>
        <v>4.0650406504064929</v>
      </c>
      <c r="AB479" s="1125">
        <f t="shared" si="304"/>
        <v>6.0344827586206851</v>
      </c>
      <c r="AC479" s="1126">
        <f t="shared" si="305"/>
        <v>6.0975609756097615</v>
      </c>
      <c r="AD479" s="1126">
        <f t="shared" si="306"/>
        <v>6.4935064935064846</v>
      </c>
      <c r="AE479" s="1126">
        <f t="shared" si="307"/>
        <v>5.4794520547945202</v>
      </c>
      <c r="AF479" s="1126">
        <f t="shared" si="308"/>
        <v>5.0359712230215958</v>
      </c>
      <c r="AG479" s="1126">
        <f t="shared" si="309"/>
        <v>5.3030303030302983</v>
      </c>
      <c r="AH479" s="1126">
        <f t="shared" si="310"/>
        <v>5.179282868525914</v>
      </c>
      <c r="AI479" s="1126">
        <f t="shared" si="311"/>
        <v>2.0325203252032464</v>
      </c>
      <c r="AJ479" s="1126">
        <f t="shared" si="312"/>
        <v>0</v>
      </c>
      <c r="AK479" s="1126">
        <f t="shared" si="313"/>
        <v>0</v>
      </c>
      <c r="AL479" s="1126">
        <f t="shared" si="314"/>
        <v>1.6528925619834656</v>
      </c>
      <c r="AM479" s="1126">
        <f t="shared" si="315"/>
        <v>1.6806722689075571</v>
      </c>
      <c r="AN479" s="1126">
        <f t="shared" si="316"/>
        <v>1.7094017094017033</v>
      </c>
      <c r="AO479" s="1126">
        <f t="shared" si="317"/>
        <v>0</v>
      </c>
      <c r="AP479" s="1126">
        <f t="shared" si="318"/>
        <v>0</v>
      </c>
      <c r="AQ479" s="1126">
        <f t="shared" si="319"/>
        <v>0</v>
      </c>
      <c r="AR479" s="1126">
        <f t="shared" si="320"/>
        <v>0</v>
      </c>
      <c r="AS479" s="1126">
        <f t="shared" si="321"/>
        <v>0.86206896551723755</v>
      </c>
      <c r="AT479" s="1126">
        <f t="shared" si="322"/>
        <v>0.86956521739129933</v>
      </c>
      <c r="AU479" s="1127">
        <f t="shared" si="324"/>
        <v>2.6247724187960126</v>
      </c>
      <c r="AV479" s="1128">
        <f t="shared" si="325"/>
        <v>2.5019836785360914</v>
      </c>
    </row>
    <row r="480" spans="1:48" ht="11.25" customHeight="1" x14ac:dyDescent="0.2">
      <c r="A480" s="884" t="s">
        <v>1427</v>
      </c>
      <c r="B480" s="884" t="s">
        <v>1428</v>
      </c>
      <c r="C480" s="627">
        <v>3</v>
      </c>
      <c r="D480" s="493">
        <v>2.97</v>
      </c>
      <c r="E480" s="493">
        <v>2.87</v>
      </c>
      <c r="F480" s="627">
        <v>2.75</v>
      </c>
      <c r="G480" s="627">
        <v>2.63</v>
      </c>
      <c r="H480" s="627">
        <v>2.5099999999999998</v>
      </c>
      <c r="I480" s="627">
        <v>2.36</v>
      </c>
      <c r="J480" s="956"/>
      <c r="K480" s="627">
        <v>2.23</v>
      </c>
      <c r="L480" s="492">
        <v>2.0499999999999998</v>
      </c>
      <c r="M480" s="956"/>
      <c r="N480" s="505">
        <v>1.56</v>
      </c>
      <c r="O480" s="628">
        <v>0.98</v>
      </c>
      <c r="P480" s="633">
        <v>3.2</v>
      </c>
      <c r="Q480" s="633">
        <v>2.93</v>
      </c>
      <c r="R480" s="633">
        <v>2.75</v>
      </c>
      <c r="S480" s="633">
        <v>2.63</v>
      </c>
      <c r="T480" s="633">
        <v>2.48</v>
      </c>
      <c r="U480" s="633">
        <v>2.3199999999999998</v>
      </c>
      <c r="V480" s="633">
        <v>2.2200000000000002</v>
      </c>
      <c r="W480" s="633">
        <v>2.14</v>
      </c>
      <c r="X480" s="633">
        <v>2.06</v>
      </c>
      <c r="Y480" s="633">
        <v>1.9650000000000001</v>
      </c>
      <c r="Z480" s="630">
        <f t="shared" si="323"/>
        <v>50.605000000000004</v>
      </c>
      <c r="AA480" s="1125">
        <f t="shared" si="326"/>
        <v>1.0101010101009944</v>
      </c>
      <c r="AB480" s="1125">
        <f t="shared" si="304"/>
        <v>3.4843205574912828</v>
      </c>
      <c r="AC480" s="1126">
        <f t="shared" si="305"/>
        <v>4.3636363636363695</v>
      </c>
      <c r="AD480" s="1126">
        <f t="shared" si="306"/>
        <v>4.5627376425855459</v>
      </c>
      <c r="AE480" s="1126">
        <f t="shared" si="307"/>
        <v>4.7808764940239001</v>
      </c>
      <c r="AF480" s="1126">
        <f t="shared" si="308"/>
        <v>6.3559322033898358</v>
      </c>
      <c r="AG480" s="1126">
        <f t="shared" si="309"/>
        <v>5.8295964125560484</v>
      </c>
      <c r="AH480" s="1126">
        <f t="shared" si="310"/>
        <v>8.7804878048780566</v>
      </c>
      <c r="AI480" s="1126">
        <f t="shared" si="311"/>
        <v>31.410256410256387</v>
      </c>
      <c r="AJ480" s="1126">
        <f t="shared" si="312"/>
        <v>59.183673469387756</v>
      </c>
      <c r="AK480" s="1126">
        <f t="shared" si="313"/>
        <v>-69.375000000000014</v>
      </c>
      <c r="AL480" s="1126">
        <f t="shared" si="314"/>
        <v>9.2150170648464211</v>
      </c>
      <c r="AM480" s="1126">
        <f t="shared" si="315"/>
        <v>6.5454545454545432</v>
      </c>
      <c r="AN480" s="1126">
        <f t="shared" si="316"/>
        <v>4.5627376425855459</v>
      </c>
      <c r="AO480" s="1126">
        <f t="shared" si="317"/>
        <v>6.0483870967741993</v>
      </c>
      <c r="AP480" s="1126">
        <f t="shared" si="318"/>
        <v>6.8965517241379448</v>
      </c>
      <c r="AQ480" s="1126">
        <f t="shared" si="319"/>
        <v>4.5045045045044807</v>
      </c>
      <c r="AR480" s="1126">
        <f t="shared" si="320"/>
        <v>3.7383177570093462</v>
      </c>
      <c r="AS480" s="1126">
        <f t="shared" si="321"/>
        <v>3.8834951456310662</v>
      </c>
      <c r="AT480" s="1126">
        <f t="shared" si="322"/>
        <v>4.8346055979643809</v>
      </c>
      <c r="AU480" s="1127">
        <f t="shared" si="324"/>
        <v>5.5307844723607058</v>
      </c>
      <c r="AV480" s="1128">
        <f t="shared" si="325"/>
        <v>22.032525041082859</v>
      </c>
    </row>
    <row r="481" spans="1:48" ht="11.25" customHeight="1" x14ac:dyDescent="0.2">
      <c r="A481" s="884" t="s">
        <v>1437</v>
      </c>
      <c r="B481" s="884" t="s">
        <v>1438</v>
      </c>
      <c r="C481" s="627">
        <v>2.415</v>
      </c>
      <c r="D481" s="493">
        <v>2.2949999999999999</v>
      </c>
      <c r="E481" s="493">
        <v>2.2350000000000003</v>
      </c>
      <c r="F481" s="627">
        <v>2.1749999999999998</v>
      </c>
      <c r="G481" s="627">
        <v>2.1</v>
      </c>
      <c r="H481" s="627">
        <v>1.9950000000000001</v>
      </c>
      <c r="I481" s="627">
        <v>1.86</v>
      </c>
      <c r="J481" s="956"/>
      <c r="K481" s="627">
        <v>1.71</v>
      </c>
      <c r="L481" s="492">
        <v>1.56</v>
      </c>
      <c r="M481" s="956"/>
      <c r="N481" s="628">
        <v>1.5</v>
      </c>
      <c r="O481" s="505">
        <v>1.5</v>
      </c>
      <c r="P481" s="633">
        <v>1.425</v>
      </c>
      <c r="Q481" s="633">
        <v>0.33</v>
      </c>
      <c r="R481" s="629">
        <v>0</v>
      </c>
      <c r="S481" s="629">
        <v>0</v>
      </c>
      <c r="T481" s="629">
        <v>0</v>
      </c>
      <c r="U481" s="629">
        <v>0</v>
      </c>
      <c r="V481" s="629">
        <v>0</v>
      </c>
      <c r="W481" s="629">
        <v>0</v>
      </c>
      <c r="X481" s="629">
        <v>0</v>
      </c>
      <c r="Y481" s="629">
        <v>0</v>
      </c>
      <c r="Z481" s="630">
        <f t="shared" si="323"/>
        <v>23.099999999999998</v>
      </c>
      <c r="AA481" s="1125">
        <f t="shared" si="326"/>
        <v>5.2287581699346442</v>
      </c>
      <c r="AB481" s="1125">
        <f t="shared" si="304"/>
        <v>2.6845637583892357</v>
      </c>
      <c r="AC481" s="1126">
        <f t="shared" si="305"/>
        <v>2.7586206896552001</v>
      </c>
      <c r="AD481" s="1126">
        <f t="shared" si="306"/>
        <v>3.5714285714285587</v>
      </c>
      <c r="AE481" s="1126">
        <f t="shared" si="307"/>
        <v>5.2631578947368363</v>
      </c>
      <c r="AF481" s="1126">
        <f t="shared" si="308"/>
        <v>7.2580645161290258</v>
      </c>
      <c r="AG481" s="1126">
        <f t="shared" si="309"/>
        <v>8.7719298245614077</v>
      </c>
      <c r="AH481" s="1126">
        <f t="shared" si="310"/>
        <v>9.6153846153846025</v>
      </c>
      <c r="AI481" s="1126">
        <f t="shared" si="311"/>
        <v>4.0000000000000036</v>
      </c>
      <c r="AJ481" s="1126">
        <f t="shared" si="312"/>
        <v>0</v>
      </c>
      <c r="AK481" s="1126">
        <f t="shared" si="313"/>
        <v>5.2631578947368363</v>
      </c>
      <c r="AL481" s="1126">
        <f t="shared" si="314"/>
        <v>331.81818181818181</v>
      </c>
      <c r="AM481" s="1126" t="str">
        <f t="shared" si="315"/>
        <v>n/a</v>
      </c>
      <c r="AN481" s="1126" t="str">
        <f t="shared" si="316"/>
        <v>n/a</v>
      </c>
      <c r="AO481" s="1126" t="str">
        <f t="shared" si="317"/>
        <v>n/a</v>
      </c>
      <c r="AP481" s="1126" t="str">
        <f t="shared" si="318"/>
        <v>n/a</v>
      </c>
      <c r="AQ481" s="1126" t="str">
        <f t="shared" si="319"/>
        <v>n/a</v>
      </c>
      <c r="AR481" s="1126" t="str">
        <f t="shared" si="320"/>
        <v>n/a</v>
      </c>
      <c r="AS481" s="1126" t="str">
        <f t="shared" si="321"/>
        <v>n/a</v>
      </c>
      <c r="AT481" s="1126" t="str">
        <f t="shared" si="322"/>
        <v>n/a</v>
      </c>
      <c r="AU481" s="1127">
        <f t="shared" si="324"/>
        <v>32.186103979428175</v>
      </c>
      <c r="AV481" s="1128">
        <f t="shared" si="325"/>
        <v>94.39778393685026</v>
      </c>
    </row>
    <row r="482" spans="1:48" ht="11.25" customHeight="1" x14ac:dyDescent="0.2">
      <c r="A482" s="491" t="s">
        <v>1445</v>
      </c>
      <c r="B482" s="884" t="s">
        <v>1446</v>
      </c>
      <c r="C482" s="627">
        <v>2.1800000000000002</v>
      </c>
      <c r="D482" s="493">
        <v>2.02</v>
      </c>
      <c r="E482" s="493">
        <v>1.86</v>
      </c>
      <c r="F482" s="627">
        <v>1.66</v>
      </c>
      <c r="G482" s="627">
        <v>1.6</v>
      </c>
      <c r="H482" s="627">
        <v>0.98</v>
      </c>
      <c r="I482" s="627">
        <v>0.92</v>
      </c>
      <c r="J482" s="956"/>
      <c r="K482" s="627">
        <v>0.86</v>
      </c>
      <c r="L482" s="492">
        <v>0.8</v>
      </c>
      <c r="M482" s="956"/>
      <c r="N482" s="628">
        <v>0.74</v>
      </c>
      <c r="O482" s="628">
        <v>0.74</v>
      </c>
      <c r="P482" s="633">
        <v>0.74</v>
      </c>
      <c r="Q482" s="633">
        <v>0.69</v>
      </c>
      <c r="R482" s="633">
        <v>0.59</v>
      </c>
      <c r="S482" s="633">
        <v>0.47</v>
      </c>
      <c r="T482" s="633">
        <v>0.3</v>
      </c>
      <c r="U482" s="629">
        <v>0.2</v>
      </c>
      <c r="V482" s="629">
        <v>0.2</v>
      </c>
      <c r="W482" s="629">
        <v>0.2</v>
      </c>
      <c r="X482" s="629">
        <v>0.2</v>
      </c>
      <c r="Y482" s="633">
        <v>0.2</v>
      </c>
      <c r="Z482" s="630">
        <f t="shared" si="323"/>
        <v>18.149999999999999</v>
      </c>
      <c r="AA482" s="1125">
        <f t="shared" si="326"/>
        <v>7.9207920792079278</v>
      </c>
      <c r="AB482" s="1125">
        <f t="shared" si="304"/>
        <v>8.602150537634401</v>
      </c>
      <c r="AC482" s="1126">
        <f t="shared" si="305"/>
        <v>12.048192771084354</v>
      </c>
      <c r="AD482" s="1126">
        <f t="shared" si="306"/>
        <v>3.7499999999999867</v>
      </c>
      <c r="AE482" s="1126">
        <f t="shared" si="307"/>
        <v>63.265306122448983</v>
      </c>
      <c r="AF482" s="1126">
        <f t="shared" si="308"/>
        <v>6.5217391304347672</v>
      </c>
      <c r="AG482" s="1126">
        <f t="shared" si="309"/>
        <v>6.976744186046524</v>
      </c>
      <c r="AH482" s="1126">
        <f t="shared" si="310"/>
        <v>7.4999999999999956</v>
      </c>
      <c r="AI482" s="1126">
        <f t="shared" si="311"/>
        <v>8.1081081081081141</v>
      </c>
      <c r="AJ482" s="1126">
        <f t="shared" si="312"/>
        <v>0</v>
      </c>
      <c r="AK482" s="1126">
        <f t="shared" si="313"/>
        <v>0</v>
      </c>
      <c r="AL482" s="1126">
        <f t="shared" si="314"/>
        <v>7.2463768115942129</v>
      </c>
      <c r="AM482" s="1126">
        <f t="shared" si="315"/>
        <v>16.949152542372879</v>
      </c>
      <c r="AN482" s="1126">
        <f t="shared" si="316"/>
        <v>25.531914893617014</v>
      </c>
      <c r="AO482" s="1126">
        <f t="shared" si="317"/>
        <v>56.666666666666664</v>
      </c>
      <c r="AP482" s="1126">
        <f t="shared" si="318"/>
        <v>49.999999999999979</v>
      </c>
      <c r="AQ482" s="1126">
        <f t="shared" si="319"/>
        <v>0</v>
      </c>
      <c r="AR482" s="1126">
        <f t="shared" si="320"/>
        <v>0</v>
      </c>
      <c r="AS482" s="1126">
        <f t="shared" si="321"/>
        <v>0</v>
      </c>
      <c r="AT482" s="1126">
        <f t="shared" si="322"/>
        <v>0</v>
      </c>
      <c r="AU482" s="1127">
        <f t="shared" si="324"/>
        <v>14.054357192460788</v>
      </c>
      <c r="AV482" s="1128">
        <f t="shared" si="325"/>
        <v>19.552803302645657</v>
      </c>
    </row>
    <row r="483" spans="1:48" ht="11.25" customHeight="1" x14ac:dyDescent="0.2">
      <c r="A483" s="1216" t="s">
        <v>1451</v>
      </c>
      <c r="B483" s="869" t="s">
        <v>1452</v>
      </c>
      <c r="C483" s="627">
        <v>1.85</v>
      </c>
      <c r="D483" s="493">
        <v>1.56</v>
      </c>
      <c r="E483" s="493">
        <v>1.29</v>
      </c>
      <c r="F483" s="484">
        <v>1.1499999999999999</v>
      </c>
      <c r="G483" s="484">
        <v>0.95</v>
      </c>
      <c r="H483" s="484">
        <v>0.77</v>
      </c>
      <c r="I483" s="484">
        <v>0.64</v>
      </c>
      <c r="J483" s="1032"/>
      <c r="K483" s="484">
        <v>0.49</v>
      </c>
      <c r="L483" s="482">
        <v>0.37561500000000003</v>
      </c>
      <c r="M483" s="1032"/>
      <c r="N483" s="522">
        <v>0.19603999999999999</v>
      </c>
      <c r="O483" s="529">
        <v>8.2030000000000006E-2</v>
      </c>
      <c r="P483" s="489">
        <v>0.31601000000000001</v>
      </c>
      <c r="Q483" s="489">
        <v>0.26849000000000001</v>
      </c>
      <c r="R483" s="489">
        <v>0.22513</v>
      </c>
      <c r="S483" s="489">
        <v>0.18643999999999999</v>
      </c>
      <c r="T483" s="489">
        <v>0.15382000000000001</v>
      </c>
      <c r="U483" s="489">
        <v>0.13750999999999999</v>
      </c>
      <c r="V483" s="489">
        <v>0.12819</v>
      </c>
      <c r="W483" s="489">
        <v>0.11887</v>
      </c>
      <c r="X483" s="489">
        <v>0.11187999999999999</v>
      </c>
      <c r="Y483" s="489">
        <v>7.7380000000000004E-2</v>
      </c>
      <c r="Z483" s="630">
        <f t="shared" si="323"/>
        <v>11.077404999999999</v>
      </c>
      <c r="AA483" s="1125">
        <f t="shared" si="326"/>
        <v>18.589743589743591</v>
      </c>
      <c r="AB483" s="1125">
        <f t="shared" si="304"/>
        <v>20.930232558139529</v>
      </c>
      <c r="AC483" s="1126">
        <f t="shared" si="305"/>
        <v>12.173913043478279</v>
      </c>
      <c r="AD483" s="1126">
        <f t="shared" si="306"/>
        <v>21.052631578947366</v>
      </c>
      <c r="AE483" s="1126">
        <f t="shared" si="307"/>
        <v>23.376623376623364</v>
      </c>
      <c r="AF483" s="1126">
        <f t="shared" si="308"/>
        <v>20.3125</v>
      </c>
      <c r="AG483" s="1126">
        <f t="shared" si="309"/>
        <v>30.612244897959194</v>
      </c>
      <c r="AH483" s="1126">
        <f t="shared" si="310"/>
        <v>30.452724198980331</v>
      </c>
      <c r="AI483" s="1126">
        <f t="shared" si="311"/>
        <v>91.601203835951878</v>
      </c>
      <c r="AJ483" s="1126">
        <f t="shared" si="312"/>
        <v>138.98573692551503</v>
      </c>
      <c r="AK483" s="1126">
        <f t="shared" si="313"/>
        <v>-74.041960697446285</v>
      </c>
      <c r="AL483" s="1126">
        <f t="shared" si="314"/>
        <v>17.698983202353901</v>
      </c>
      <c r="AM483" s="1126">
        <f t="shared" si="315"/>
        <v>19.259983120863499</v>
      </c>
      <c r="AN483" s="1126">
        <f t="shared" si="316"/>
        <v>20.751984552671111</v>
      </c>
      <c r="AO483" s="1126">
        <f t="shared" si="317"/>
        <v>21.206605122870869</v>
      </c>
      <c r="AP483" s="1126">
        <f t="shared" si="318"/>
        <v>11.860955566867881</v>
      </c>
      <c r="AQ483" s="1126">
        <f t="shared" si="319"/>
        <v>7.2704579140338454</v>
      </c>
      <c r="AR483" s="1126">
        <f t="shared" si="320"/>
        <v>7.8404980230503796</v>
      </c>
      <c r="AS483" s="1126">
        <f t="shared" si="321"/>
        <v>6.2477654629960799</v>
      </c>
      <c r="AT483" s="1126">
        <f t="shared" si="322"/>
        <v>44.585164125096895</v>
      </c>
      <c r="AU483" s="1127">
        <f t="shared" si="324"/>
        <v>24.538399519934835</v>
      </c>
      <c r="AV483" s="1128">
        <f t="shared" si="325"/>
        <v>39.197497172407324</v>
      </c>
    </row>
    <row r="484" spans="1:48" ht="11.25" customHeight="1" x14ac:dyDescent="0.2">
      <c r="A484" s="1029" t="s">
        <v>4274</v>
      </c>
      <c r="B484" s="872" t="s">
        <v>2489</v>
      </c>
      <c r="C484" s="1031">
        <v>0.495</v>
      </c>
      <c r="D484" s="493">
        <v>0.435</v>
      </c>
      <c r="E484" s="872">
        <v>0.40500000000000003</v>
      </c>
      <c r="F484" s="875">
        <v>0.38500000000000001</v>
      </c>
      <c r="G484" s="875">
        <v>0.36499999999999999</v>
      </c>
      <c r="H484" s="875">
        <v>0.33</v>
      </c>
      <c r="I484" s="875">
        <v>0.3</v>
      </c>
      <c r="J484" s="867"/>
      <c r="K484" s="875">
        <v>0.3</v>
      </c>
      <c r="L484" s="871">
        <v>0.3</v>
      </c>
      <c r="M484" s="867"/>
      <c r="N484" s="36">
        <v>0.3</v>
      </c>
      <c r="O484" s="36">
        <v>0.46</v>
      </c>
      <c r="P484" s="13">
        <v>0.92500000000000004</v>
      </c>
      <c r="Q484" s="13">
        <v>0.91</v>
      </c>
      <c r="R484" s="13">
        <v>0.86</v>
      </c>
      <c r="S484" s="13">
        <v>0.78</v>
      </c>
      <c r="T484" s="13">
        <v>0.66</v>
      </c>
      <c r="U484" s="13">
        <v>0.57999999999999996</v>
      </c>
      <c r="V484" s="13">
        <v>0.54500000000000004</v>
      </c>
      <c r="W484" s="13">
        <v>0.52500000000000002</v>
      </c>
      <c r="X484" s="13">
        <v>0.49</v>
      </c>
      <c r="Y484" s="13">
        <v>0.45</v>
      </c>
      <c r="Z484" s="630">
        <f t="shared" si="323"/>
        <v>10.799999999999999</v>
      </c>
      <c r="AA484" s="1125">
        <f t="shared" si="326"/>
        <v>13.793103448275868</v>
      </c>
      <c r="AB484" s="1125">
        <f t="shared" si="304"/>
        <v>7.4074074074073959</v>
      </c>
      <c r="AC484" s="1126">
        <f t="shared" si="305"/>
        <v>5.1948051948051965</v>
      </c>
      <c r="AD484" s="1126">
        <f t="shared" si="306"/>
        <v>5.4794520547945202</v>
      </c>
      <c r="AE484" s="1126">
        <f t="shared" si="307"/>
        <v>10.606060606060597</v>
      </c>
      <c r="AF484" s="1126">
        <f t="shared" si="308"/>
        <v>10.000000000000009</v>
      </c>
      <c r="AG484" s="1126">
        <f t="shared" si="309"/>
        <v>0</v>
      </c>
      <c r="AH484" s="1126">
        <f t="shared" si="310"/>
        <v>0</v>
      </c>
      <c r="AI484" s="1126">
        <f t="shared" si="311"/>
        <v>0</v>
      </c>
      <c r="AJ484" s="1126">
        <f t="shared" si="312"/>
        <v>-34.782608695652186</v>
      </c>
      <c r="AK484" s="1126">
        <f t="shared" si="313"/>
        <v>-50.270270270270267</v>
      </c>
      <c r="AL484" s="1126">
        <f t="shared" si="314"/>
        <v>1.6483516483516425</v>
      </c>
      <c r="AM484" s="1126">
        <f t="shared" si="315"/>
        <v>5.8139534883721034</v>
      </c>
      <c r="AN484" s="1126">
        <f t="shared" si="316"/>
        <v>10.256410256410241</v>
      </c>
      <c r="AO484" s="1126">
        <f t="shared" si="317"/>
        <v>18.181818181818187</v>
      </c>
      <c r="AP484" s="1126">
        <f t="shared" si="318"/>
        <v>13.793103448275868</v>
      </c>
      <c r="AQ484" s="1126">
        <f t="shared" si="319"/>
        <v>6.4220183486238369</v>
      </c>
      <c r="AR484" s="1126">
        <f t="shared" si="320"/>
        <v>3.8095238095238182</v>
      </c>
      <c r="AS484" s="1126">
        <f t="shared" si="321"/>
        <v>7.1428571428571397</v>
      </c>
      <c r="AT484" s="1126">
        <f t="shared" si="322"/>
        <v>8.8888888888888786</v>
      </c>
      <c r="AU484" s="1127">
        <f t="shared" si="324"/>
        <v>2.1692437479271423</v>
      </c>
      <c r="AV484" s="1128">
        <f t="shared" si="325"/>
        <v>16.23149100810453</v>
      </c>
    </row>
    <row r="485" spans="1:48" ht="11.25" customHeight="1" x14ac:dyDescent="0.2">
      <c r="A485" s="884" t="s">
        <v>670</v>
      </c>
      <c r="B485" s="884" t="s">
        <v>671</v>
      </c>
      <c r="C485" s="627">
        <v>0.81</v>
      </c>
      <c r="D485" s="493">
        <v>0.77</v>
      </c>
      <c r="E485" s="632">
        <v>0.7</v>
      </c>
      <c r="F485" s="627">
        <v>0.62</v>
      </c>
      <c r="G485" s="627">
        <v>0.54</v>
      </c>
      <c r="H485" s="627">
        <v>0.46</v>
      </c>
      <c r="I485" s="627">
        <v>0.41</v>
      </c>
      <c r="J485" s="956"/>
      <c r="K485" s="627">
        <v>0.37</v>
      </c>
      <c r="L485" s="492">
        <v>0.33</v>
      </c>
      <c r="M485" s="956"/>
      <c r="N485" s="505">
        <v>0.28999999999999998</v>
      </c>
      <c r="O485" s="505">
        <v>0.26500000000000001</v>
      </c>
      <c r="P485" s="633">
        <v>0.245</v>
      </c>
      <c r="Q485" s="633">
        <v>0.22500000000000001</v>
      </c>
      <c r="R485" s="633">
        <v>0.20499999999999999</v>
      </c>
      <c r="S485" s="633">
        <v>0.185</v>
      </c>
      <c r="T485" s="633">
        <v>0.16500000000000001</v>
      </c>
      <c r="U485" s="633">
        <v>0.124</v>
      </c>
      <c r="V485" s="633">
        <v>0.106</v>
      </c>
      <c r="W485" s="633">
        <v>0.10100000000000001</v>
      </c>
      <c r="X485" s="633">
        <v>9.7000000000000003E-2</v>
      </c>
      <c r="Y485" s="633">
        <v>9.1499999999999998E-2</v>
      </c>
      <c r="Z485" s="630">
        <f t="shared" si="323"/>
        <v>7.1094999999999997</v>
      </c>
      <c r="AA485" s="1125">
        <f t="shared" si="326"/>
        <v>5.1948051948051965</v>
      </c>
      <c r="AB485" s="1125">
        <f t="shared" si="304"/>
        <v>10.000000000000009</v>
      </c>
      <c r="AC485" s="1126">
        <f t="shared" si="305"/>
        <v>12.903225806451601</v>
      </c>
      <c r="AD485" s="1126">
        <f t="shared" si="306"/>
        <v>14.814814814814813</v>
      </c>
      <c r="AE485" s="1126">
        <f t="shared" si="307"/>
        <v>17.391304347826097</v>
      </c>
      <c r="AF485" s="1126">
        <f t="shared" si="308"/>
        <v>12.195121951219523</v>
      </c>
      <c r="AG485" s="1126">
        <f t="shared" si="309"/>
        <v>10.810810810810811</v>
      </c>
      <c r="AH485" s="1126">
        <f t="shared" si="310"/>
        <v>12.12121212121211</v>
      </c>
      <c r="AI485" s="1126">
        <f t="shared" si="311"/>
        <v>13.793103448275868</v>
      </c>
      <c r="AJ485" s="1126">
        <f t="shared" si="312"/>
        <v>9.4339622641509422</v>
      </c>
      <c r="AK485" s="1126">
        <f t="shared" si="313"/>
        <v>8.163265306122458</v>
      </c>
      <c r="AL485" s="1126">
        <f t="shared" si="314"/>
        <v>8.8888888888888786</v>
      </c>
      <c r="AM485" s="1126">
        <f t="shared" si="315"/>
        <v>9.7560975609756184</v>
      </c>
      <c r="AN485" s="1126">
        <f t="shared" si="316"/>
        <v>10.810810810810811</v>
      </c>
      <c r="AO485" s="1126">
        <f t="shared" si="317"/>
        <v>12.12121212121211</v>
      </c>
      <c r="AP485" s="1126">
        <f t="shared" si="318"/>
        <v>33.06451612903227</v>
      </c>
      <c r="AQ485" s="1126">
        <f t="shared" si="319"/>
        <v>16.981132075471695</v>
      </c>
      <c r="AR485" s="1126">
        <f t="shared" si="320"/>
        <v>4.9504950495049327</v>
      </c>
      <c r="AS485" s="1126">
        <f t="shared" si="321"/>
        <v>4.1237113402061931</v>
      </c>
      <c r="AT485" s="1126">
        <f t="shared" si="322"/>
        <v>6.0109289617486406</v>
      </c>
      <c r="AU485" s="1127">
        <f t="shared" si="324"/>
        <v>11.676470950177025</v>
      </c>
      <c r="AV485" s="1128">
        <f t="shared" si="325"/>
        <v>6.2587982755560203</v>
      </c>
    </row>
    <row r="486" spans="1:48" ht="11.25" customHeight="1" x14ac:dyDescent="0.2">
      <c r="A486" s="596" t="s">
        <v>3860</v>
      </c>
      <c r="B486" s="871" t="s">
        <v>3861</v>
      </c>
      <c r="C486" s="1031">
        <v>0.86</v>
      </c>
      <c r="D486" s="493">
        <v>0.82</v>
      </c>
      <c r="E486" s="871">
        <v>0.78</v>
      </c>
      <c r="F486" s="875">
        <v>0.74</v>
      </c>
      <c r="G486" s="875">
        <v>0.7</v>
      </c>
      <c r="H486" s="875">
        <v>0.66</v>
      </c>
      <c r="I486" s="875">
        <v>0.62</v>
      </c>
      <c r="J486" s="875">
        <v>0.3</v>
      </c>
      <c r="K486" s="875">
        <v>0.3</v>
      </c>
      <c r="L486" s="631">
        <v>0</v>
      </c>
      <c r="M486" s="867"/>
      <c r="N486" s="497">
        <v>0</v>
      </c>
      <c r="O486" s="629">
        <v>0</v>
      </c>
      <c r="P486" s="629">
        <v>0</v>
      </c>
      <c r="Q486" s="629">
        <v>0</v>
      </c>
      <c r="R486" s="629">
        <v>0</v>
      </c>
      <c r="S486" s="629">
        <v>0</v>
      </c>
      <c r="T486" s="629">
        <v>0</v>
      </c>
      <c r="U486" s="629">
        <v>0</v>
      </c>
      <c r="V486" s="629">
        <v>0</v>
      </c>
      <c r="W486" s="629">
        <v>0</v>
      </c>
      <c r="X486" s="629">
        <v>0</v>
      </c>
      <c r="Y486" s="629">
        <v>0</v>
      </c>
      <c r="Z486" s="630">
        <f t="shared" si="323"/>
        <v>5.78</v>
      </c>
      <c r="AA486" s="1125">
        <f t="shared" si="326"/>
        <v>4.8780487804878092</v>
      </c>
      <c r="AB486" s="1125">
        <f t="shared" si="304"/>
        <v>5.12820512820511</v>
      </c>
      <c r="AC486" s="1126">
        <f t="shared" si="305"/>
        <v>5.4054054054054168</v>
      </c>
      <c r="AD486" s="1126">
        <f t="shared" si="306"/>
        <v>5.7142857142857162</v>
      </c>
      <c r="AE486" s="1126">
        <f t="shared" si="307"/>
        <v>6.0606060606060552</v>
      </c>
      <c r="AF486" s="1126">
        <f t="shared" si="308"/>
        <v>6.4516129032258229</v>
      </c>
      <c r="AG486" s="1126">
        <f t="shared" si="309"/>
        <v>106.66666666666669</v>
      </c>
      <c r="AH486" s="1126" t="str">
        <f t="shared" si="310"/>
        <v>n/a</v>
      </c>
      <c r="AI486" s="1126" t="str">
        <f t="shared" si="311"/>
        <v>n/a</v>
      </c>
      <c r="AJ486" s="1126" t="str">
        <f t="shared" si="312"/>
        <v>n/a</v>
      </c>
      <c r="AK486" s="1126" t="str">
        <f t="shared" si="313"/>
        <v>n/a</v>
      </c>
      <c r="AL486" s="1126" t="str">
        <f t="shared" si="314"/>
        <v>n/a</v>
      </c>
      <c r="AM486" s="1126" t="str">
        <f t="shared" si="315"/>
        <v>n/a</v>
      </c>
      <c r="AN486" s="1126" t="str">
        <f t="shared" si="316"/>
        <v>n/a</v>
      </c>
      <c r="AO486" s="1126" t="str">
        <f t="shared" si="317"/>
        <v>n/a</v>
      </c>
      <c r="AP486" s="1126" t="str">
        <f t="shared" si="318"/>
        <v>n/a</v>
      </c>
      <c r="AQ486" s="1126" t="str">
        <f t="shared" si="319"/>
        <v>n/a</v>
      </c>
      <c r="AR486" s="1126" t="str">
        <f t="shared" si="320"/>
        <v>n/a</v>
      </c>
      <c r="AS486" s="1126" t="str">
        <f t="shared" si="321"/>
        <v>n/a</v>
      </c>
      <c r="AT486" s="1126" t="str">
        <f t="shared" si="322"/>
        <v>n/a</v>
      </c>
      <c r="AU486" s="1127">
        <f t="shared" si="324"/>
        <v>20.043547236983233</v>
      </c>
      <c r="AV486" s="1128">
        <f t="shared" si="325"/>
        <v>38.200983513358878</v>
      </c>
    </row>
    <row r="487" spans="1:48" ht="11.25" customHeight="1" x14ac:dyDescent="0.2">
      <c r="A487" s="886" t="s">
        <v>1461</v>
      </c>
      <c r="B487" s="884" t="s">
        <v>1462</v>
      </c>
      <c r="C487" s="627">
        <v>1.06</v>
      </c>
      <c r="D487" s="493">
        <v>0.93</v>
      </c>
      <c r="E487" s="632">
        <v>0.74</v>
      </c>
      <c r="F487" s="627">
        <v>0.66</v>
      </c>
      <c r="G487" s="627">
        <v>0.57999999999999996</v>
      </c>
      <c r="H487" s="496">
        <v>0.48</v>
      </c>
      <c r="I487" s="627">
        <v>0.45</v>
      </c>
      <c r="J487" s="956"/>
      <c r="K487" s="627">
        <v>0.09</v>
      </c>
      <c r="L487" s="631">
        <v>0</v>
      </c>
      <c r="M487" s="956"/>
      <c r="N487" s="497">
        <v>0.01</v>
      </c>
      <c r="O487" s="629">
        <v>7.0000000000000007E-2</v>
      </c>
      <c r="P487" s="629">
        <v>0.31</v>
      </c>
      <c r="Q487" s="633">
        <v>0.56999999999999995</v>
      </c>
      <c r="R487" s="633">
        <v>0.48572000000000004</v>
      </c>
      <c r="S487" s="633">
        <v>0.39999000000000001</v>
      </c>
      <c r="T487" s="633">
        <v>0.32263999999999998</v>
      </c>
      <c r="U487" s="633">
        <v>0.27644000000000002</v>
      </c>
      <c r="V487" s="629">
        <v>0</v>
      </c>
      <c r="W487" s="629">
        <v>0</v>
      </c>
      <c r="X487" s="629">
        <v>0</v>
      </c>
      <c r="Y487" s="629">
        <v>0</v>
      </c>
      <c r="Z487" s="630">
        <f t="shared" si="323"/>
        <v>7.4347900000000005</v>
      </c>
      <c r="AA487" s="1125">
        <f t="shared" si="326"/>
        <v>13.978494623655923</v>
      </c>
      <c r="AB487" s="1125">
        <f t="shared" si="304"/>
        <v>25.675675675675681</v>
      </c>
      <c r="AC487" s="1126">
        <f t="shared" si="305"/>
        <v>12.12121212121211</v>
      </c>
      <c r="AD487" s="1126">
        <f t="shared" si="306"/>
        <v>13.793103448275868</v>
      </c>
      <c r="AE487" s="1126">
        <f t="shared" si="307"/>
        <v>20.833333333333325</v>
      </c>
      <c r="AF487" s="1126">
        <f t="shared" si="308"/>
        <v>6.6666666666666652</v>
      </c>
      <c r="AG487" s="1126">
        <f t="shared" si="309"/>
        <v>400</v>
      </c>
      <c r="AH487" s="1126" t="str">
        <f t="shared" si="310"/>
        <v>n/a</v>
      </c>
      <c r="AI487" s="1126">
        <f t="shared" si="311"/>
        <v>-100</v>
      </c>
      <c r="AJ487" s="1126">
        <f t="shared" si="312"/>
        <v>-85.714285714285722</v>
      </c>
      <c r="AK487" s="1126">
        <f t="shared" si="313"/>
        <v>-77.41935483870968</v>
      </c>
      <c r="AL487" s="1126">
        <f t="shared" si="314"/>
        <v>-45.614035087719294</v>
      </c>
      <c r="AM487" s="1126">
        <f t="shared" si="315"/>
        <v>17.351560569875634</v>
      </c>
      <c r="AN487" s="1126">
        <f t="shared" si="316"/>
        <v>21.433035825895665</v>
      </c>
      <c r="AO487" s="1126">
        <f t="shared" si="317"/>
        <v>23.974088767666757</v>
      </c>
      <c r="AP487" s="1126">
        <f t="shared" si="318"/>
        <v>16.712487339024729</v>
      </c>
      <c r="AQ487" s="1126" t="str">
        <f t="shared" si="319"/>
        <v>n/a</v>
      </c>
      <c r="AR487" s="1126" t="str">
        <f t="shared" si="320"/>
        <v>n/a</v>
      </c>
      <c r="AS487" s="1126" t="str">
        <f t="shared" si="321"/>
        <v>n/a</v>
      </c>
      <c r="AT487" s="1126" t="str">
        <f t="shared" si="322"/>
        <v>n/a</v>
      </c>
      <c r="AU487" s="1127">
        <f t="shared" si="324"/>
        <v>17.586132182037844</v>
      </c>
      <c r="AV487" s="1128">
        <f t="shared" si="325"/>
        <v>114.66318844620103</v>
      </c>
    </row>
    <row r="488" spans="1:48" ht="11.25" customHeight="1" x14ac:dyDescent="0.2">
      <c r="A488" s="886" t="s">
        <v>3868</v>
      </c>
      <c r="B488" s="884" t="s">
        <v>3869</v>
      </c>
      <c r="C488" s="627">
        <v>2</v>
      </c>
      <c r="D488" s="493">
        <v>1.88</v>
      </c>
      <c r="E488" s="632">
        <v>1.48</v>
      </c>
      <c r="F488" s="627">
        <v>1.24</v>
      </c>
      <c r="G488" s="627">
        <v>1</v>
      </c>
      <c r="H488" s="627">
        <v>0.4</v>
      </c>
      <c r="I488" s="533">
        <v>0</v>
      </c>
      <c r="J488" s="956"/>
      <c r="K488" s="533">
        <v>0</v>
      </c>
      <c r="L488" s="536">
        <v>0</v>
      </c>
      <c r="M488" s="956"/>
      <c r="N488" s="537">
        <v>0</v>
      </c>
      <c r="O488" s="628">
        <v>0</v>
      </c>
      <c r="P488" s="629">
        <v>0</v>
      </c>
      <c r="Q488" s="629">
        <v>0</v>
      </c>
      <c r="R488" s="629">
        <v>0</v>
      </c>
      <c r="S488" s="629">
        <v>0</v>
      </c>
      <c r="T488" s="629">
        <v>0</v>
      </c>
      <c r="U488" s="629">
        <v>0</v>
      </c>
      <c r="V488" s="629">
        <v>0</v>
      </c>
      <c r="W488" s="629">
        <v>0</v>
      </c>
      <c r="X488" s="629">
        <v>0</v>
      </c>
      <c r="Y488" s="629">
        <v>0</v>
      </c>
      <c r="Z488" s="630">
        <f t="shared" si="323"/>
        <v>8</v>
      </c>
      <c r="AA488" s="1125">
        <f t="shared" si="326"/>
        <v>6.3829787234042534</v>
      </c>
      <c r="AB488" s="1125">
        <f t="shared" si="304"/>
        <v>27.027027027027017</v>
      </c>
      <c r="AC488" s="1126">
        <f t="shared" si="305"/>
        <v>19.354838709677423</v>
      </c>
      <c r="AD488" s="1126">
        <f t="shared" si="306"/>
        <v>24</v>
      </c>
      <c r="AE488" s="1126">
        <f t="shared" si="307"/>
        <v>150</v>
      </c>
      <c r="AF488" s="1126" t="str">
        <f t="shared" si="308"/>
        <v>n/a</v>
      </c>
      <c r="AG488" s="1126" t="str">
        <f t="shared" si="309"/>
        <v>n/a</v>
      </c>
      <c r="AH488" s="1126" t="str">
        <f t="shared" si="310"/>
        <v>n/a</v>
      </c>
      <c r="AI488" s="1126" t="str">
        <f t="shared" si="311"/>
        <v>n/a</v>
      </c>
      <c r="AJ488" s="1126" t="str">
        <f t="shared" si="312"/>
        <v>n/a</v>
      </c>
      <c r="AK488" s="1126" t="str">
        <f t="shared" si="313"/>
        <v>n/a</v>
      </c>
      <c r="AL488" s="1126" t="str">
        <f t="shared" si="314"/>
        <v>n/a</v>
      </c>
      <c r="AM488" s="1126" t="str">
        <f t="shared" si="315"/>
        <v>n/a</v>
      </c>
      <c r="AN488" s="1126" t="str">
        <f t="shared" si="316"/>
        <v>n/a</v>
      </c>
      <c r="AO488" s="1126" t="str">
        <f t="shared" si="317"/>
        <v>n/a</v>
      </c>
      <c r="AP488" s="1126" t="str">
        <f t="shared" si="318"/>
        <v>n/a</v>
      </c>
      <c r="AQ488" s="1126" t="str">
        <f t="shared" si="319"/>
        <v>n/a</v>
      </c>
      <c r="AR488" s="1126" t="str">
        <f t="shared" si="320"/>
        <v>n/a</v>
      </c>
      <c r="AS488" s="1126" t="str">
        <f t="shared" si="321"/>
        <v>n/a</v>
      </c>
      <c r="AT488" s="1126" t="str">
        <f t="shared" si="322"/>
        <v>n/a</v>
      </c>
      <c r="AU488" s="1127">
        <f t="shared" si="324"/>
        <v>45.352968892021735</v>
      </c>
      <c r="AV488" s="1128">
        <f t="shared" si="325"/>
        <v>59.028284432501614</v>
      </c>
    </row>
    <row r="489" spans="1:48" ht="11.25" customHeight="1" x14ac:dyDescent="0.2">
      <c r="A489" s="500" t="s">
        <v>3856</v>
      </c>
      <c r="B489" s="501" t="s">
        <v>3857</v>
      </c>
      <c r="C489" s="627">
        <v>0.28000000000000003</v>
      </c>
      <c r="D489" s="493">
        <v>0.25</v>
      </c>
      <c r="E489" s="514">
        <v>0.18</v>
      </c>
      <c r="F489" s="506">
        <v>0.12</v>
      </c>
      <c r="G489" s="507">
        <v>0.11</v>
      </c>
      <c r="H489" s="506">
        <v>0.08</v>
      </c>
      <c r="I489" s="507">
        <v>0</v>
      </c>
      <c r="J489" s="1053"/>
      <c r="K489" s="506">
        <v>0</v>
      </c>
      <c r="L489" s="508">
        <v>0</v>
      </c>
      <c r="M489" s="1053"/>
      <c r="N489" s="530">
        <v>0</v>
      </c>
      <c r="O489" s="530">
        <v>0</v>
      </c>
      <c r="P489" s="510">
        <v>0.26</v>
      </c>
      <c r="Q489" s="509">
        <v>0.51380000000000003</v>
      </c>
      <c r="R489" s="509">
        <v>0.46129999999999999</v>
      </c>
      <c r="S489" s="509">
        <v>0.36909999999999998</v>
      </c>
      <c r="T489" s="509">
        <v>0.26429999999999998</v>
      </c>
      <c r="U489" s="509">
        <v>0.20699999999999999</v>
      </c>
      <c r="V489" s="509">
        <v>0.16</v>
      </c>
      <c r="W489" s="509">
        <v>0.1313</v>
      </c>
      <c r="X489" s="509">
        <v>3.1E-2</v>
      </c>
      <c r="Y489" s="532">
        <v>0</v>
      </c>
      <c r="Z489" s="630">
        <f t="shared" si="323"/>
        <v>3.4178000000000002</v>
      </c>
      <c r="AA489" s="1125">
        <f t="shared" si="326"/>
        <v>12.000000000000011</v>
      </c>
      <c r="AB489" s="1125">
        <f t="shared" si="304"/>
        <v>38.888888888888886</v>
      </c>
      <c r="AC489" s="1126">
        <f t="shared" si="305"/>
        <v>50</v>
      </c>
      <c r="AD489" s="1126">
        <f t="shared" si="306"/>
        <v>9.0909090909090828</v>
      </c>
      <c r="AE489" s="1126">
        <f t="shared" si="307"/>
        <v>37.5</v>
      </c>
      <c r="AF489" s="1126" t="str">
        <f t="shared" si="308"/>
        <v>n/a</v>
      </c>
      <c r="AG489" s="1126" t="str">
        <f t="shared" si="309"/>
        <v>n/a</v>
      </c>
      <c r="AH489" s="1126" t="str">
        <f t="shared" si="310"/>
        <v>n/a</v>
      </c>
      <c r="AI489" s="1126" t="str">
        <f t="shared" si="311"/>
        <v>n/a</v>
      </c>
      <c r="AJ489" s="1126" t="str">
        <f t="shared" si="312"/>
        <v>n/a</v>
      </c>
      <c r="AK489" s="1126">
        <f t="shared" si="313"/>
        <v>-100</v>
      </c>
      <c r="AL489" s="1126">
        <f t="shared" si="314"/>
        <v>-49.396652393927596</v>
      </c>
      <c r="AM489" s="1126">
        <f t="shared" si="315"/>
        <v>11.380880121396064</v>
      </c>
      <c r="AN489" s="1126">
        <f t="shared" si="316"/>
        <v>24.979680303440798</v>
      </c>
      <c r="AO489" s="1126">
        <f t="shared" si="317"/>
        <v>39.651910707529339</v>
      </c>
      <c r="AP489" s="1126">
        <f t="shared" si="318"/>
        <v>27.681159420289859</v>
      </c>
      <c r="AQ489" s="1126">
        <f t="shared" si="319"/>
        <v>29.374999999999996</v>
      </c>
      <c r="AR489" s="1126">
        <f t="shared" si="320"/>
        <v>21.858339680121851</v>
      </c>
      <c r="AS489" s="1126">
        <f t="shared" si="321"/>
        <v>323.54838709677421</v>
      </c>
      <c r="AT489" s="1126" t="str">
        <f t="shared" si="322"/>
        <v>n/a</v>
      </c>
      <c r="AU489" s="1127">
        <f t="shared" si="324"/>
        <v>34.039893065387318</v>
      </c>
      <c r="AV489" s="1128">
        <f t="shared" si="325"/>
        <v>92.395277517389587</v>
      </c>
    </row>
    <row r="490" spans="1:48" ht="11.25" customHeight="1" x14ac:dyDescent="0.2">
      <c r="A490" s="884" t="s">
        <v>275</v>
      </c>
      <c r="B490" s="884" t="s">
        <v>276</v>
      </c>
      <c r="C490" s="627">
        <v>4.7300000000000004</v>
      </c>
      <c r="D490" s="493">
        <v>4.1900000000000004</v>
      </c>
      <c r="E490" s="493">
        <v>3.83</v>
      </c>
      <c r="F490" s="627">
        <v>3.61</v>
      </c>
      <c r="G490" s="627">
        <v>3.44</v>
      </c>
      <c r="H490" s="627">
        <v>3.28</v>
      </c>
      <c r="I490" s="627">
        <v>3.12</v>
      </c>
      <c r="J490" s="956"/>
      <c r="K490" s="627">
        <v>2.87</v>
      </c>
      <c r="L490" s="492">
        <v>2.5299999999999998</v>
      </c>
      <c r="M490" s="956"/>
      <c r="N490" s="505">
        <v>2.2599999999999998</v>
      </c>
      <c r="O490" s="505">
        <v>2.0499999999999998</v>
      </c>
      <c r="P490" s="633">
        <v>1.625</v>
      </c>
      <c r="Q490" s="633">
        <v>1.5</v>
      </c>
      <c r="R490" s="633">
        <v>1</v>
      </c>
      <c r="S490" s="633">
        <v>0.67</v>
      </c>
      <c r="T490" s="633">
        <v>0.55000000000000004</v>
      </c>
      <c r="U490" s="633">
        <v>0.4</v>
      </c>
      <c r="V490" s="633">
        <v>0.23499999999999999</v>
      </c>
      <c r="W490" s="633">
        <v>0.22500000000000001</v>
      </c>
      <c r="X490" s="633">
        <v>0.215</v>
      </c>
      <c r="Y490" s="633">
        <v>0.19500000000000001</v>
      </c>
      <c r="Z490" s="630">
        <f t="shared" si="323"/>
        <v>42.525000000000006</v>
      </c>
      <c r="AA490" s="1125">
        <f t="shared" si="326"/>
        <v>12.887828162291171</v>
      </c>
      <c r="AB490" s="1125">
        <f t="shared" si="304"/>
        <v>9.3994778067885143</v>
      </c>
      <c r="AC490" s="1126">
        <f t="shared" si="305"/>
        <v>6.094182825484773</v>
      </c>
      <c r="AD490" s="1126">
        <f t="shared" si="306"/>
        <v>4.9418604651162878</v>
      </c>
      <c r="AE490" s="1126">
        <f t="shared" si="307"/>
        <v>4.8780487804878092</v>
      </c>
      <c r="AF490" s="1126">
        <f t="shared" si="308"/>
        <v>5.12820512820511</v>
      </c>
      <c r="AG490" s="1126">
        <f t="shared" si="309"/>
        <v>8.710801393728218</v>
      </c>
      <c r="AH490" s="1126">
        <f t="shared" si="310"/>
        <v>13.438735177865624</v>
      </c>
      <c r="AI490" s="1126">
        <f t="shared" si="311"/>
        <v>11.946902654867264</v>
      </c>
      <c r="AJ490" s="1126">
        <f t="shared" si="312"/>
        <v>10.243902439024399</v>
      </c>
      <c r="AK490" s="1126">
        <f t="shared" si="313"/>
        <v>26.15384615384615</v>
      </c>
      <c r="AL490" s="1126">
        <f t="shared" si="314"/>
        <v>8.333333333333325</v>
      </c>
      <c r="AM490" s="1126">
        <f t="shared" si="315"/>
        <v>50</v>
      </c>
      <c r="AN490" s="1126">
        <f t="shared" si="316"/>
        <v>49.253731343283569</v>
      </c>
      <c r="AO490" s="1126">
        <f t="shared" si="317"/>
        <v>21.818181818181827</v>
      </c>
      <c r="AP490" s="1126">
        <f t="shared" si="318"/>
        <v>37.5</v>
      </c>
      <c r="AQ490" s="1126">
        <f t="shared" si="319"/>
        <v>70.212765957446834</v>
      </c>
      <c r="AR490" s="1126">
        <f t="shared" si="320"/>
        <v>4.4444444444444287</v>
      </c>
      <c r="AS490" s="1126">
        <f t="shared" si="321"/>
        <v>4.6511627906976827</v>
      </c>
      <c r="AT490" s="1126">
        <f t="shared" si="322"/>
        <v>10.256410256410241</v>
      </c>
      <c r="AU490" s="1127">
        <f t="shared" si="324"/>
        <v>18.514691046575159</v>
      </c>
      <c r="AV490" s="1128">
        <f t="shared" si="325"/>
        <v>18.711751537826437</v>
      </c>
    </row>
    <row r="491" spans="1:48" ht="11.25" customHeight="1" x14ac:dyDescent="0.2">
      <c r="A491" s="491" t="s">
        <v>678</v>
      </c>
      <c r="B491" s="884" t="s">
        <v>679</v>
      </c>
      <c r="C491" s="627">
        <v>1.4630000000000001</v>
      </c>
      <c r="D491" s="493">
        <v>1.4550000000000001</v>
      </c>
      <c r="E491" s="493">
        <v>1.4469999999999998</v>
      </c>
      <c r="F491" s="627">
        <v>1.4389999999999998</v>
      </c>
      <c r="G491" s="627">
        <v>1.4319999999999999</v>
      </c>
      <c r="H491" s="627">
        <v>1.4229999999999998</v>
      </c>
      <c r="I491" s="627">
        <v>1.415</v>
      </c>
      <c r="J491" s="956"/>
      <c r="K491" s="627">
        <v>1.4019999999999999</v>
      </c>
      <c r="L491" s="492">
        <v>1.3859999999999997</v>
      </c>
      <c r="M491" s="956" t="s">
        <v>90</v>
      </c>
      <c r="N491" s="505">
        <v>1.37</v>
      </c>
      <c r="O491" s="505">
        <v>1.357</v>
      </c>
      <c r="P491" s="633">
        <v>1.3270000000000002</v>
      </c>
      <c r="Q491" s="633">
        <v>1.1499999999999999</v>
      </c>
      <c r="R491" s="633">
        <v>0.89</v>
      </c>
      <c r="S491" s="633">
        <v>0.45</v>
      </c>
      <c r="T491" s="633">
        <v>0.17300000000000001</v>
      </c>
      <c r="U491" s="633">
        <v>9.8000000000000004E-2</v>
      </c>
      <c r="V491" s="633">
        <v>0.02</v>
      </c>
      <c r="W491" s="629">
        <v>0</v>
      </c>
      <c r="X491" s="629">
        <v>0</v>
      </c>
      <c r="Y491" s="629">
        <v>0</v>
      </c>
      <c r="Z491" s="630">
        <f t="shared" si="323"/>
        <v>19.696999999999996</v>
      </c>
      <c r="AA491" s="1125">
        <f t="shared" si="326"/>
        <v>0.54982817869415612</v>
      </c>
      <c r="AB491" s="1125">
        <f t="shared" si="304"/>
        <v>0.55286800276435066</v>
      </c>
      <c r="AC491" s="1126">
        <f t="shared" si="305"/>
        <v>0.55594162612926379</v>
      </c>
      <c r="AD491" s="1126">
        <f t="shared" si="306"/>
        <v>0.48882681564244024</v>
      </c>
      <c r="AE491" s="1126">
        <f t="shared" si="307"/>
        <v>0.63246661981730679</v>
      </c>
      <c r="AF491" s="1126">
        <f t="shared" si="308"/>
        <v>0.56537102473497303</v>
      </c>
      <c r="AG491" s="1126">
        <f t="shared" si="309"/>
        <v>0.92724679029958512</v>
      </c>
      <c r="AH491" s="1126">
        <f t="shared" si="310"/>
        <v>1.1544011544011745</v>
      </c>
      <c r="AI491" s="1126">
        <f t="shared" si="311"/>
        <v>1.1678832116787996</v>
      </c>
      <c r="AJ491" s="1126">
        <f t="shared" si="312"/>
        <v>0.9579955784819516</v>
      </c>
      <c r="AK491" s="1126">
        <f t="shared" si="313"/>
        <v>2.2607385079125741</v>
      </c>
      <c r="AL491" s="1126">
        <f t="shared" si="314"/>
        <v>15.391304347826118</v>
      </c>
      <c r="AM491" s="1126">
        <f t="shared" si="315"/>
        <v>29.213483146067396</v>
      </c>
      <c r="AN491" s="1126">
        <f t="shared" si="316"/>
        <v>97.777777777777786</v>
      </c>
      <c r="AO491" s="1126">
        <f t="shared" si="317"/>
        <v>160.11560693641616</v>
      </c>
      <c r="AP491" s="1126">
        <f t="shared" si="318"/>
        <v>76.530612244897966</v>
      </c>
      <c r="AQ491" s="1126">
        <f t="shared" si="319"/>
        <v>390.00000000000006</v>
      </c>
      <c r="AR491" s="1126" t="str">
        <f t="shared" si="320"/>
        <v>n/a</v>
      </c>
      <c r="AS491" s="1126" t="str">
        <f t="shared" si="321"/>
        <v>n/a</v>
      </c>
      <c r="AT491" s="1126" t="str">
        <f t="shared" si="322"/>
        <v>n/a</v>
      </c>
      <c r="AU491" s="1127">
        <f t="shared" si="324"/>
        <v>45.814255997855419</v>
      </c>
      <c r="AV491" s="1128">
        <f t="shared" si="325"/>
        <v>99.553419612212352</v>
      </c>
    </row>
    <row r="492" spans="1:48" ht="11.25" customHeight="1" x14ac:dyDescent="0.2">
      <c r="A492" s="480" t="s">
        <v>674</v>
      </c>
      <c r="B492" s="869" t="s">
        <v>675</v>
      </c>
      <c r="C492" s="627">
        <v>1.58</v>
      </c>
      <c r="D492" s="493">
        <v>1.41</v>
      </c>
      <c r="E492" s="515">
        <v>1.1800000000000002</v>
      </c>
      <c r="F492" s="485">
        <v>1.1200000000000001</v>
      </c>
      <c r="G492" s="484">
        <v>1.04</v>
      </c>
      <c r="H492" s="485">
        <v>0.96</v>
      </c>
      <c r="I492" s="484">
        <v>0.88</v>
      </c>
      <c r="J492" s="1032"/>
      <c r="K492" s="485">
        <v>0.8</v>
      </c>
      <c r="L492" s="482">
        <v>0.78</v>
      </c>
      <c r="M492" s="1032"/>
      <c r="N492" s="522">
        <v>0.66</v>
      </c>
      <c r="O492" s="529">
        <v>0.48</v>
      </c>
      <c r="P492" s="489">
        <v>0.42</v>
      </c>
      <c r="Q492" s="488">
        <v>0.24</v>
      </c>
      <c r="R492" s="488">
        <v>0.24</v>
      </c>
      <c r="S492" s="488">
        <v>0.24</v>
      </c>
      <c r="T492" s="488">
        <v>0.24</v>
      </c>
      <c r="U492" s="488">
        <v>0.24</v>
      </c>
      <c r="V492" s="488">
        <v>0.24</v>
      </c>
      <c r="W492" s="488">
        <v>0.24</v>
      </c>
      <c r="X492" s="488">
        <v>0.24</v>
      </c>
      <c r="Y492" s="488">
        <v>0.24</v>
      </c>
      <c r="Z492" s="630">
        <f t="shared" si="323"/>
        <v>13.470000000000002</v>
      </c>
      <c r="AA492" s="1125">
        <f t="shared" si="326"/>
        <v>12.056737588652489</v>
      </c>
      <c r="AB492" s="1125">
        <f t="shared" si="304"/>
        <v>19.491525423728785</v>
      </c>
      <c r="AC492" s="1126">
        <f t="shared" si="305"/>
        <v>5.3571428571428603</v>
      </c>
      <c r="AD492" s="1126">
        <f t="shared" si="306"/>
        <v>7.6923076923077094</v>
      </c>
      <c r="AE492" s="1126">
        <f t="shared" si="307"/>
        <v>8.3333333333333481</v>
      </c>
      <c r="AF492" s="1126">
        <f t="shared" si="308"/>
        <v>9.0909090909090828</v>
      </c>
      <c r="AG492" s="1126">
        <f t="shared" si="309"/>
        <v>9.9999999999999858</v>
      </c>
      <c r="AH492" s="1126">
        <f t="shared" si="310"/>
        <v>2.5641025641025772</v>
      </c>
      <c r="AI492" s="1126">
        <f t="shared" si="311"/>
        <v>18.181818181818187</v>
      </c>
      <c r="AJ492" s="1126">
        <f t="shared" si="312"/>
        <v>37.500000000000021</v>
      </c>
      <c r="AK492" s="1126">
        <f t="shared" si="313"/>
        <v>14.285714285714279</v>
      </c>
      <c r="AL492" s="1126">
        <f t="shared" si="314"/>
        <v>75</v>
      </c>
      <c r="AM492" s="1126">
        <f t="shared" si="315"/>
        <v>0</v>
      </c>
      <c r="AN492" s="1126">
        <f t="shared" si="316"/>
        <v>0</v>
      </c>
      <c r="AO492" s="1126">
        <f t="shared" si="317"/>
        <v>0</v>
      </c>
      <c r="AP492" s="1126">
        <f t="shared" si="318"/>
        <v>0</v>
      </c>
      <c r="AQ492" s="1126">
        <f t="shared" si="319"/>
        <v>0</v>
      </c>
      <c r="AR492" s="1126">
        <f t="shared" si="320"/>
        <v>0</v>
      </c>
      <c r="AS492" s="1126">
        <f t="shared" si="321"/>
        <v>0</v>
      </c>
      <c r="AT492" s="1126">
        <f t="shared" si="322"/>
        <v>0</v>
      </c>
      <c r="AU492" s="1127">
        <f t="shared" si="324"/>
        <v>10.977679550885465</v>
      </c>
      <c r="AV492" s="1128">
        <f t="shared" si="325"/>
        <v>17.811202765268266</v>
      </c>
    </row>
    <row r="493" spans="1:48" ht="11.25" customHeight="1" x14ac:dyDescent="0.2">
      <c r="A493" s="501" t="s">
        <v>1481</v>
      </c>
      <c r="B493" s="501" t="s">
        <v>1482</v>
      </c>
      <c r="C493" s="627">
        <v>2</v>
      </c>
      <c r="D493" s="493">
        <v>1.76</v>
      </c>
      <c r="E493" s="504">
        <v>1.52</v>
      </c>
      <c r="F493" s="627">
        <v>1.46</v>
      </c>
      <c r="G493" s="627">
        <v>1.36</v>
      </c>
      <c r="H493" s="627">
        <v>1.1200000000000001</v>
      </c>
      <c r="I493" s="627">
        <v>0.9</v>
      </c>
      <c r="J493" s="956"/>
      <c r="K493" s="627">
        <v>0.64</v>
      </c>
      <c r="L493" s="492">
        <v>0.53500000000000003</v>
      </c>
      <c r="M493" s="956"/>
      <c r="N493" s="505">
        <v>0.42</v>
      </c>
      <c r="O493" s="628">
        <v>0.4</v>
      </c>
      <c r="P493" s="633">
        <v>0.4</v>
      </c>
      <c r="Q493" s="633">
        <v>0.32</v>
      </c>
      <c r="R493" s="633">
        <v>0.28000000000000003</v>
      </c>
      <c r="S493" s="633">
        <v>0.20250000000000001</v>
      </c>
      <c r="T493" s="633">
        <v>0.15</v>
      </c>
      <c r="U493" s="629">
        <v>0.09</v>
      </c>
      <c r="V493" s="629">
        <v>0.09</v>
      </c>
      <c r="W493" s="633">
        <v>0.09</v>
      </c>
      <c r="X493" s="633">
        <v>2.2499999999999999E-2</v>
      </c>
      <c r="Y493" s="629">
        <v>0</v>
      </c>
      <c r="Z493" s="630">
        <f t="shared" si="323"/>
        <v>13.760000000000002</v>
      </c>
      <c r="AA493" s="1125">
        <f t="shared" si="326"/>
        <v>13.636363636363647</v>
      </c>
      <c r="AB493" s="1125">
        <f t="shared" si="304"/>
        <v>15.789473684210531</v>
      </c>
      <c r="AC493" s="1126">
        <f t="shared" si="305"/>
        <v>4.1095890410958846</v>
      </c>
      <c r="AD493" s="1126">
        <f t="shared" si="306"/>
        <v>7.3529411764705843</v>
      </c>
      <c r="AE493" s="1126">
        <f t="shared" si="307"/>
        <v>21.42857142857142</v>
      </c>
      <c r="AF493" s="1126">
        <f t="shared" si="308"/>
        <v>24.444444444444446</v>
      </c>
      <c r="AG493" s="1126">
        <f t="shared" si="309"/>
        <v>40.625</v>
      </c>
      <c r="AH493" s="1126">
        <f t="shared" si="310"/>
        <v>19.626168224299057</v>
      </c>
      <c r="AI493" s="1126">
        <f t="shared" si="311"/>
        <v>27.380952380952394</v>
      </c>
      <c r="AJ493" s="1126">
        <f t="shared" si="312"/>
        <v>4.9999999999999822</v>
      </c>
      <c r="AK493" s="1126">
        <f t="shared" si="313"/>
        <v>0</v>
      </c>
      <c r="AL493" s="1126">
        <f t="shared" si="314"/>
        <v>25</v>
      </c>
      <c r="AM493" s="1126">
        <f t="shared" si="315"/>
        <v>14.285714285714279</v>
      </c>
      <c r="AN493" s="1126">
        <f t="shared" si="316"/>
        <v>38.271604938271622</v>
      </c>
      <c r="AO493" s="1126">
        <f t="shared" si="317"/>
        <v>35.000000000000007</v>
      </c>
      <c r="AP493" s="1126">
        <f t="shared" si="318"/>
        <v>66.666666666666671</v>
      </c>
      <c r="AQ493" s="1126">
        <f t="shared" si="319"/>
        <v>0</v>
      </c>
      <c r="AR493" s="1126">
        <f t="shared" si="320"/>
        <v>0</v>
      </c>
      <c r="AS493" s="1126">
        <f t="shared" si="321"/>
        <v>300</v>
      </c>
      <c r="AT493" s="1126" t="str">
        <f t="shared" si="322"/>
        <v>n/a</v>
      </c>
      <c r="AU493" s="1127">
        <f t="shared" si="324"/>
        <v>34.664078416161082</v>
      </c>
      <c r="AV493" s="1128">
        <f t="shared" si="325"/>
        <v>66.460553905998069</v>
      </c>
    </row>
    <row r="494" spans="1:48" ht="11.25" customHeight="1" x14ac:dyDescent="0.2">
      <c r="A494" s="491" t="s">
        <v>3858</v>
      </c>
      <c r="B494" s="884" t="s">
        <v>3859</v>
      </c>
      <c r="C494" s="627">
        <v>0.64</v>
      </c>
      <c r="D494" s="493">
        <v>0.6</v>
      </c>
      <c r="E494" s="632">
        <v>0.5</v>
      </c>
      <c r="F494" s="627">
        <v>0.45</v>
      </c>
      <c r="G494" s="627">
        <v>0.41</v>
      </c>
      <c r="H494" s="627">
        <v>0.37</v>
      </c>
      <c r="I494" s="533">
        <v>0.34</v>
      </c>
      <c r="J494" s="956"/>
      <c r="K494" s="533">
        <v>0.34</v>
      </c>
      <c r="L494" s="536">
        <v>0.34</v>
      </c>
      <c r="M494" s="956"/>
      <c r="N494" s="628">
        <v>0.34</v>
      </c>
      <c r="O494" s="628">
        <v>0.34</v>
      </c>
      <c r="P494" s="534">
        <v>0.34</v>
      </c>
      <c r="Q494" s="633">
        <v>0.34</v>
      </c>
      <c r="R494" s="633">
        <v>0.3</v>
      </c>
      <c r="S494" s="534">
        <v>0.22</v>
      </c>
      <c r="T494" s="629">
        <v>0.22</v>
      </c>
      <c r="U494" s="629">
        <v>0.22</v>
      </c>
      <c r="V494" s="629">
        <v>0.22</v>
      </c>
      <c r="W494" s="629">
        <v>0.22</v>
      </c>
      <c r="X494" s="534">
        <v>0.22</v>
      </c>
      <c r="Y494" s="629">
        <v>0.22</v>
      </c>
      <c r="Z494" s="630">
        <f t="shared" si="323"/>
        <v>7.1899999999999977</v>
      </c>
      <c r="AA494" s="1125">
        <f t="shared" si="326"/>
        <v>6.6666666666666652</v>
      </c>
      <c r="AB494" s="1125">
        <f t="shared" si="304"/>
        <v>19.999999999999996</v>
      </c>
      <c r="AC494" s="1126">
        <f t="shared" si="305"/>
        <v>11.111111111111116</v>
      </c>
      <c r="AD494" s="1126">
        <f t="shared" si="306"/>
        <v>9.7560975609756184</v>
      </c>
      <c r="AE494" s="1126">
        <f t="shared" si="307"/>
        <v>10.810810810810811</v>
      </c>
      <c r="AF494" s="1126">
        <f t="shared" si="308"/>
        <v>8.8235294117646959</v>
      </c>
      <c r="AG494" s="1126">
        <f t="shared" si="309"/>
        <v>0</v>
      </c>
      <c r="AH494" s="1126">
        <f t="shared" si="310"/>
        <v>0</v>
      </c>
      <c r="AI494" s="1126">
        <f t="shared" si="311"/>
        <v>0</v>
      </c>
      <c r="AJ494" s="1126">
        <f t="shared" si="312"/>
        <v>0</v>
      </c>
      <c r="AK494" s="1126">
        <f t="shared" si="313"/>
        <v>0</v>
      </c>
      <c r="AL494" s="1126">
        <f t="shared" si="314"/>
        <v>0</v>
      </c>
      <c r="AM494" s="1126">
        <f t="shared" si="315"/>
        <v>13.333333333333353</v>
      </c>
      <c r="AN494" s="1126">
        <f t="shared" si="316"/>
        <v>36.363636363636353</v>
      </c>
      <c r="AO494" s="1126">
        <f t="shared" si="317"/>
        <v>0</v>
      </c>
      <c r="AP494" s="1126">
        <f t="shared" si="318"/>
        <v>0</v>
      </c>
      <c r="AQ494" s="1126">
        <f t="shared" si="319"/>
        <v>0</v>
      </c>
      <c r="AR494" s="1126">
        <f t="shared" si="320"/>
        <v>0</v>
      </c>
      <c r="AS494" s="1126">
        <f t="shared" si="321"/>
        <v>0</v>
      </c>
      <c r="AT494" s="1126">
        <f t="shared" si="322"/>
        <v>0</v>
      </c>
      <c r="AU494" s="1127">
        <f t="shared" si="324"/>
        <v>5.8432592629149314</v>
      </c>
      <c r="AV494" s="1128">
        <f t="shared" si="325"/>
        <v>9.3893254814802933</v>
      </c>
    </row>
    <row r="495" spans="1:48" ht="11.25" customHeight="1" x14ac:dyDescent="0.2">
      <c r="A495" s="491" t="s">
        <v>286</v>
      </c>
      <c r="B495" s="884" t="s">
        <v>287</v>
      </c>
      <c r="C495" s="627">
        <v>2.5125000000000002</v>
      </c>
      <c r="D495" s="493">
        <v>2.5024999999999999</v>
      </c>
      <c r="E495" s="632">
        <v>2.4925000000000002</v>
      </c>
      <c r="F495" s="627">
        <v>2.4824999999999999</v>
      </c>
      <c r="G495" s="627">
        <v>2.4725000000000001</v>
      </c>
      <c r="H495" s="627">
        <v>2.4624999999999999</v>
      </c>
      <c r="I495" s="627">
        <v>2.4525000000000001</v>
      </c>
      <c r="J495" s="956"/>
      <c r="K495" s="627">
        <v>2.4424999999999999</v>
      </c>
      <c r="L495" s="492">
        <v>2.41</v>
      </c>
      <c r="M495" s="956"/>
      <c r="N495" s="505">
        <v>2.37</v>
      </c>
      <c r="O495" s="505">
        <v>2.33</v>
      </c>
      <c r="P495" s="633">
        <v>2.3199999999999998</v>
      </c>
      <c r="Q495" s="633">
        <v>2.08</v>
      </c>
      <c r="R495" s="633">
        <v>1.92</v>
      </c>
      <c r="S495" s="633">
        <v>1.72</v>
      </c>
      <c r="T495" s="633">
        <v>1.48</v>
      </c>
      <c r="U495" s="633">
        <v>1.32</v>
      </c>
      <c r="V495" s="633">
        <v>1.2</v>
      </c>
      <c r="W495" s="633">
        <v>1.06</v>
      </c>
      <c r="X495" s="633">
        <v>0.96</v>
      </c>
      <c r="Y495" s="633">
        <v>0.84</v>
      </c>
      <c r="Z495" s="630">
        <f t="shared" si="323"/>
        <v>41.830000000000005</v>
      </c>
      <c r="AA495" s="1125">
        <f t="shared" si="326"/>
        <v>0.39960039960040827</v>
      </c>
      <c r="AB495" s="1125">
        <f t="shared" si="304"/>
        <v>0.40120361083249012</v>
      </c>
      <c r="AC495" s="1126">
        <f t="shared" si="305"/>
        <v>0.40281973816718164</v>
      </c>
      <c r="AD495" s="1126">
        <f t="shared" si="306"/>
        <v>0.40444893832152218</v>
      </c>
      <c r="AE495" s="1126">
        <f t="shared" si="307"/>
        <v>0.40609137055838129</v>
      </c>
      <c r="AF495" s="1126">
        <f t="shared" si="308"/>
        <v>0.40774719673801751</v>
      </c>
      <c r="AG495" s="1126">
        <f t="shared" si="309"/>
        <v>0.40941658137154668</v>
      </c>
      <c r="AH495" s="1126">
        <f t="shared" si="310"/>
        <v>1.3485477178423189</v>
      </c>
      <c r="AI495" s="1126">
        <f t="shared" si="311"/>
        <v>1.6877637130801704</v>
      </c>
      <c r="AJ495" s="1126">
        <f t="shared" si="312"/>
        <v>1.7167381974249052</v>
      </c>
      <c r="AK495" s="1126">
        <f t="shared" si="313"/>
        <v>0.43103448275862988</v>
      </c>
      <c r="AL495" s="1126">
        <f t="shared" si="314"/>
        <v>11.538461538461519</v>
      </c>
      <c r="AM495" s="1126">
        <f t="shared" si="315"/>
        <v>8.3333333333333481</v>
      </c>
      <c r="AN495" s="1126">
        <f t="shared" si="316"/>
        <v>11.627906976744185</v>
      </c>
      <c r="AO495" s="1126">
        <f t="shared" si="317"/>
        <v>16.216216216216207</v>
      </c>
      <c r="AP495" s="1126">
        <f t="shared" si="318"/>
        <v>12.12121212121211</v>
      </c>
      <c r="AQ495" s="1126">
        <f t="shared" si="319"/>
        <v>10.000000000000009</v>
      </c>
      <c r="AR495" s="1126">
        <f t="shared" si="320"/>
        <v>13.207547169811317</v>
      </c>
      <c r="AS495" s="1126">
        <f t="shared" si="321"/>
        <v>10.416666666666675</v>
      </c>
      <c r="AT495" s="1126">
        <f t="shared" si="322"/>
        <v>14.285714285714279</v>
      </c>
      <c r="AU495" s="1127">
        <f t="shared" si="324"/>
        <v>5.7881235127427617</v>
      </c>
      <c r="AV495" s="1128">
        <f t="shared" si="325"/>
        <v>5.9542289274151088</v>
      </c>
    </row>
    <row r="496" spans="1:48" ht="11.25" customHeight="1" x14ac:dyDescent="0.2">
      <c r="A496" s="595" t="s">
        <v>3870</v>
      </c>
      <c r="B496" s="871" t="s">
        <v>3871</v>
      </c>
      <c r="C496" s="1031">
        <v>1.0649999999999999</v>
      </c>
      <c r="D496" s="493">
        <v>0.92</v>
      </c>
      <c r="E496" s="871">
        <v>0.82</v>
      </c>
      <c r="F496" s="875">
        <v>0.72</v>
      </c>
      <c r="G496" s="875">
        <v>0.64</v>
      </c>
      <c r="H496" s="875">
        <v>0.57999999999999996</v>
      </c>
      <c r="I496" s="875">
        <v>0.54</v>
      </c>
      <c r="J496" s="875">
        <v>0.13</v>
      </c>
      <c r="K496" s="875">
        <v>0.13</v>
      </c>
      <c r="L496" s="631">
        <v>0</v>
      </c>
      <c r="M496" s="867"/>
      <c r="N496" s="628">
        <v>0</v>
      </c>
      <c r="O496" s="628">
        <v>0</v>
      </c>
      <c r="P496" s="629">
        <v>0</v>
      </c>
      <c r="Q496" s="629">
        <v>0</v>
      </c>
      <c r="R496" s="629">
        <v>0</v>
      </c>
      <c r="S496" s="629">
        <v>0</v>
      </c>
      <c r="T496" s="629">
        <v>0</v>
      </c>
      <c r="U496" s="629">
        <v>0</v>
      </c>
      <c r="V496" s="629">
        <v>0</v>
      </c>
      <c r="W496" s="629">
        <v>0</v>
      </c>
      <c r="X496" s="629">
        <v>0</v>
      </c>
      <c r="Y496" s="629">
        <v>0</v>
      </c>
      <c r="Z496" s="630">
        <f t="shared" si="323"/>
        <v>5.544999999999999</v>
      </c>
      <c r="AA496" s="1125">
        <f t="shared" si="326"/>
        <v>15.760869565217384</v>
      </c>
      <c r="AB496" s="1125">
        <f t="shared" si="304"/>
        <v>12.195121951219523</v>
      </c>
      <c r="AC496" s="1126">
        <f t="shared" si="305"/>
        <v>13.888888888888884</v>
      </c>
      <c r="AD496" s="1126">
        <f t="shared" si="306"/>
        <v>12.5</v>
      </c>
      <c r="AE496" s="1126">
        <f t="shared" si="307"/>
        <v>10.344827586206918</v>
      </c>
      <c r="AF496" s="1126">
        <f t="shared" si="308"/>
        <v>7.4074074074073959</v>
      </c>
      <c r="AG496" s="1126">
        <f t="shared" si="309"/>
        <v>315.38461538461542</v>
      </c>
      <c r="AH496" s="1126" t="str">
        <f t="shared" si="310"/>
        <v>n/a</v>
      </c>
      <c r="AI496" s="1126" t="str">
        <f t="shared" si="311"/>
        <v>n/a</v>
      </c>
      <c r="AJ496" s="1126" t="str">
        <f t="shared" si="312"/>
        <v>n/a</v>
      </c>
      <c r="AK496" s="1126" t="str">
        <f t="shared" si="313"/>
        <v>n/a</v>
      </c>
      <c r="AL496" s="1126" t="str">
        <f t="shared" si="314"/>
        <v>n/a</v>
      </c>
      <c r="AM496" s="1126" t="str">
        <f t="shared" si="315"/>
        <v>n/a</v>
      </c>
      <c r="AN496" s="1126" t="str">
        <f t="shared" si="316"/>
        <v>n/a</v>
      </c>
      <c r="AO496" s="1126" t="str">
        <f t="shared" si="317"/>
        <v>n/a</v>
      </c>
      <c r="AP496" s="1126" t="str">
        <f t="shared" si="318"/>
        <v>n/a</v>
      </c>
      <c r="AQ496" s="1126" t="str">
        <f t="shared" si="319"/>
        <v>n/a</v>
      </c>
      <c r="AR496" s="1126" t="str">
        <f t="shared" si="320"/>
        <v>n/a</v>
      </c>
      <c r="AS496" s="1126" t="str">
        <f t="shared" si="321"/>
        <v>n/a</v>
      </c>
      <c r="AT496" s="1126" t="str">
        <f t="shared" si="322"/>
        <v>n/a</v>
      </c>
      <c r="AU496" s="1127">
        <f t="shared" si="324"/>
        <v>55.354532969079358</v>
      </c>
      <c r="AV496" s="1128">
        <f t="shared" si="325"/>
        <v>114.69288539794728</v>
      </c>
    </row>
    <row r="497" spans="1:48" ht="11.25" customHeight="1" x14ac:dyDescent="0.2">
      <c r="A497" s="869" t="s">
        <v>676</v>
      </c>
      <c r="B497" s="869" t="s">
        <v>677</v>
      </c>
      <c r="C497" s="627">
        <v>2.2999999999999998</v>
      </c>
      <c r="D497" s="493">
        <v>2.1800000000000002</v>
      </c>
      <c r="E497" s="487">
        <v>2.08</v>
      </c>
      <c r="F497" s="627">
        <v>1.98</v>
      </c>
      <c r="G497" s="627">
        <v>1.83</v>
      </c>
      <c r="H497" s="627">
        <v>1.73</v>
      </c>
      <c r="I497" s="627">
        <v>1.63</v>
      </c>
      <c r="J497" s="956"/>
      <c r="K497" s="496">
        <v>1.53</v>
      </c>
      <c r="L497" s="492">
        <v>1.1475</v>
      </c>
      <c r="M497" s="956"/>
      <c r="N497" s="505">
        <v>0.92</v>
      </c>
      <c r="O497" s="505">
        <v>0.9</v>
      </c>
      <c r="P497" s="633">
        <v>0.86</v>
      </c>
      <c r="Q497" s="633">
        <v>0.74</v>
      </c>
      <c r="R497" s="633">
        <v>0.64</v>
      </c>
      <c r="S497" s="633">
        <v>0.56000000000000005</v>
      </c>
      <c r="T497" s="633">
        <v>0.48</v>
      </c>
      <c r="U497" s="633">
        <v>0.38</v>
      </c>
      <c r="V497" s="633">
        <v>0.36</v>
      </c>
      <c r="W497" s="633">
        <v>0.34</v>
      </c>
      <c r="X497" s="633">
        <v>0.32</v>
      </c>
      <c r="Y497" s="633">
        <v>0.3</v>
      </c>
      <c r="Z497" s="630">
        <f t="shared" si="323"/>
        <v>23.207499999999996</v>
      </c>
      <c r="AA497" s="1125">
        <f t="shared" si="326"/>
        <v>5.504587155963292</v>
      </c>
      <c r="AB497" s="1125">
        <f t="shared" ref="AB497:AB560" si="327">IF(ISERROR((D497/E497-1)*100),"n/a",(D497/E497-1)*100)</f>
        <v>4.8076923076923128</v>
      </c>
      <c r="AC497" s="1126">
        <f t="shared" ref="AC497:AC560" si="328">IF(ISERROR((E497/F497-1)*100),"n/a",(E497/F497-1)*100)</f>
        <v>5.0505050505050608</v>
      </c>
      <c r="AD497" s="1126">
        <f t="shared" ref="AD497:AD560" si="329">IF(ISERROR((F497/G497-1)*100),"n/a",(F497/G497-1)*100)</f>
        <v>8.1967213114753967</v>
      </c>
      <c r="AE497" s="1126">
        <f t="shared" ref="AE497:AE560" si="330">IF(ISERROR((G497/H497-1)*100),"n/a",(G497/H497-1)*100)</f>
        <v>5.7803468208092568</v>
      </c>
      <c r="AF497" s="1126">
        <f t="shared" ref="AF497:AF560" si="331">IF(ISERROR((H497/I497-1)*100),"n/a",(H497/I497-1)*100)</f>
        <v>6.1349693251533832</v>
      </c>
      <c r="AG497" s="1126">
        <f t="shared" ref="AG497:AG560" si="332">IF(ISERROR((I497/K497-1)*100),"n/a",(I497/K497-1)*100)</f>
        <v>6.5359477124182996</v>
      </c>
      <c r="AH497" s="1126">
        <f t="shared" ref="AH497:AH560" si="333">IF(ISERROR((K497/L497-1)*100),"n/a",(K497/L497-1)*100)</f>
        <v>33.33333333333335</v>
      </c>
      <c r="AI497" s="1126">
        <f t="shared" ref="AI497:AI560" si="334">IF(ISERROR((L497/N497-1)*100),"n/a",(L497/N497-1)*100)</f>
        <v>24.728260869565212</v>
      </c>
      <c r="AJ497" s="1126">
        <f t="shared" ref="AJ497:AJ560" si="335">IF(ISERROR((N497/O497-1)*100),"n/a",(N497/O497-1)*100)</f>
        <v>2.2222222222222143</v>
      </c>
      <c r="AK497" s="1126">
        <f t="shared" ref="AK497:AK560" si="336">IF(ISERROR((O497/P497-1)*100),"n/a",(O497/P497-1)*100)</f>
        <v>4.6511627906976827</v>
      </c>
      <c r="AL497" s="1126">
        <f t="shared" ref="AL497:AL560" si="337">IF(ISERROR((P497/Q497-1)*100),"n/a",(P497/Q497-1)*100)</f>
        <v>16.216216216216207</v>
      </c>
      <c r="AM497" s="1126">
        <f t="shared" ref="AM497:AM560" si="338">IF(ISERROR((Q497/R497-1)*100),"n/a",(Q497/R497-1)*100)</f>
        <v>15.625</v>
      </c>
      <c r="AN497" s="1126">
        <f t="shared" ref="AN497:AN560" si="339">IF(ISERROR((R497/S497-1)*100),"n/a",(R497/S497-1)*100)</f>
        <v>14.285714285714279</v>
      </c>
      <c r="AO497" s="1126">
        <f t="shared" ref="AO497:AO560" si="340">IF(ISERROR((S497/T497-1)*100),"n/a",(S497/T497-1)*100)</f>
        <v>16.666666666666675</v>
      </c>
      <c r="AP497" s="1126">
        <f t="shared" ref="AP497:AP560" si="341">IF(ISERROR((T497/U497-1)*100),"n/a",(T497/U497-1)*100)</f>
        <v>26.315789473684205</v>
      </c>
      <c r="AQ497" s="1126">
        <f t="shared" ref="AQ497:AQ560" si="342">IF(ISERROR((U497/V497-1)*100),"n/a",(U497/V497-1)*100)</f>
        <v>5.555555555555558</v>
      </c>
      <c r="AR497" s="1126">
        <f t="shared" ref="AR497:AR560" si="343">IF(ISERROR((V497/W497-1)*100),"n/a",(V497/W497-1)*100)</f>
        <v>5.8823529411764497</v>
      </c>
      <c r="AS497" s="1126">
        <f t="shared" ref="AS497:AS560" si="344">IF(ISERROR((W497/X497-1)*100),"n/a",(W497/X497-1)*100)</f>
        <v>6.25</v>
      </c>
      <c r="AT497" s="1126">
        <f t="shared" ref="AT497:AT560" si="345">IF(ISERROR((X497/Y497-1)*100),"n/a",(X497/Y497-1)*100)</f>
        <v>6.6666666666666652</v>
      </c>
      <c r="AU497" s="1127">
        <f t="shared" si="324"/>
        <v>11.020485535275775</v>
      </c>
      <c r="AV497" s="1128">
        <f t="shared" si="325"/>
        <v>8.6160326369250271</v>
      </c>
    </row>
    <row r="498" spans="1:48" ht="11.25" customHeight="1" x14ac:dyDescent="0.2">
      <c r="A498" s="500" t="s">
        <v>282</v>
      </c>
      <c r="B498" s="501" t="s">
        <v>283</v>
      </c>
      <c r="C498" s="627">
        <v>2.08</v>
      </c>
      <c r="D498" s="493">
        <v>1.92</v>
      </c>
      <c r="E498" s="514">
        <v>1.78</v>
      </c>
      <c r="F498" s="507">
        <v>1.62</v>
      </c>
      <c r="G498" s="507">
        <v>1.37</v>
      </c>
      <c r="H498" s="507">
        <v>1.17</v>
      </c>
      <c r="I498" s="507">
        <v>1.08</v>
      </c>
      <c r="J498" s="1053"/>
      <c r="K498" s="507">
        <v>1.01</v>
      </c>
      <c r="L498" s="503">
        <v>0.93500000000000005</v>
      </c>
      <c r="M498" s="1053"/>
      <c r="N498" s="521">
        <v>0.86</v>
      </c>
      <c r="O498" s="521">
        <v>0.78500000000000003</v>
      </c>
      <c r="P498" s="509">
        <v>0.625</v>
      </c>
      <c r="Q498" s="509">
        <v>0.47</v>
      </c>
      <c r="R498" s="509">
        <v>0.41249999999999998</v>
      </c>
      <c r="S498" s="509">
        <v>0.36</v>
      </c>
      <c r="T498" s="509">
        <v>0.3125</v>
      </c>
      <c r="U498" s="509">
        <v>0.27</v>
      </c>
      <c r="V498" s="509">
        <v>0.24</v>
      </c>
      <c r="W498" s="509">
        <v>0.215</v>
      </c>
      <c r="X498" s="509">
        <v>0.18</v>
      </c>
      <c r="Y498" s="509">
        <v>0.14499999999999999</v>
      </c>
      <c r="Z498" s="630">
        <f t="shared" si="323"/>
        <v>17.839999999999996</v>
      </c>
      <c r="AA498" s="1125">
        <f t="shared" si="326"/>
        <v>8.3333333333333481</v>
      </c>
      <c r="AB498" s="1125">
        <f t="shared" si="327"/>
        <v>7.8651685393258397</v>
      </c>
      <c r="AC498" s="1126">
        <f t="shared" si="328"/>
        <v>9.8765432098765427</v>
      </c>
      <c r="AD498" s="1126">
        <f t="shared" si="329"/>
        <v>18.248175182481742</v>
      </c>
      <c r="AE498" s="1126">
        <f t="shared" si="330"/>
        <v>17.094017094017101</v>
      </c>
      <c r="AF498" s="1126">
        <f t="shared" si="331"/>
        <v>8.333333333333325</v>
      </c>
      <c r="AG498" s="1126">
        <f t="shared" si="332"/>
        <v>6.9306930693069368</v>
      </c>
      <c r="AH498" s="1126">
        <f t="shared" si="333"/>
        <v>8.0213903743315385</v>
      </c>
      <c r="AI498" s="1126">
        <f t="shared" si="334"/>
        <v>8.720930232558155</v>
      </c>
      <c r="AJ498" s="1126">
        <f t="shared" si="335"/>
        <v>9.554140127388532</v>
      </c>
      <c r="AK498" s="1126">
        <f t="shared" si="336"/>
        <v>25.6</v>
      </c>
      <c r="AL498" s="1126">
        <f t="shared" si="337"/>
        <v>32.978723404255319</v>
      </c>
      <c r="AM498" s="1126">
        <f t="shared" si="338"/>
        <v>13.939393939393941</v>
      </c>
      <c r="AN498" s="1126">
        <f t="shared" si="339"/>
        <v>14.583333333333325</v>
      </c>
      <c r="AO498" s="1126">
        <f t="shared" si="340"/>
        <v>15.199999999999992</v>
      </c>
      <c r="AP498" s="1126">
        <f t="shared" si="341"/>
        <v>15.740740740740744</v>
      </c>
      <c r="AQ498" s="1126">
        <f t="shared" si="342"/>
        <v>12.500000000000021</v>
      </c>
      <c r="AR498" s="1126">
        <f t="shared" si="343"/>
        <v>11.627906976744185</v>
      </c>
      <c r="AS498" s="1126">
        <f t="shared" si="344"/>
        <v>19.444444444444443</v>
      </c>
      <c r="AT498" s="1126">
        <f t="shared" si="345"/>
        <v>24.137931034482762</v>
      </c>
      <c r="AU498" s="1127">
        <f t="shared" si="324"/>
        <v>14.43650991846739</v>
      </c>
      <c r="AV498" s="1128">
        <f t="shared" si="325"/>
        <v>6.9429480688201624</v>
      </c>
    </row>
    <row r="499" spans="1:48" ht="11.25" customHeight="1" x14ac:dyDescent="0.2">
      <c r="A499" s="491" t="s">
        <v>280</v>
      </c>
      <c r="B499" s="884" t="s">
        <v>281</v>
      </c>
      <c r="C499" s="627">
        <v>0.81499999999999995</v>
      </c>
      <c r="D499" s="493">
        <v>0.79</v>
      </c>
      <c r="E499" s="493">
        <v>0.77</v>
      </c>
      <c r="F499" s="627">
        <v>0.75</v>
      </c>
      <c r="G499" s="627">
        <v>0.73</v>
      </c>
      <c r="H499" s="627">
        <v>0.71</v>
      </c>
      <c r="I499" s="627">
        <v>0.69</v>
      </c>
      <c r="J499" s="956" t="s">
        <v>90</v>
      </c>
      <c r="K499" s="627">
        <v>0.67</v>
      </c>
      <c r="L499" s="492">
        <v>0.65</v>
      </c>
      <c r="M499" s="956"/>
      <c r="N499" s="505">
        <v>0.63</v>
      </c>
      <c r="O499" s="628">
        <v>0.62</v>
      </c>
      <c r="P499" s="633">
        <v>0.59</v>
      </c>
      <c r="Q499" s="633">
        <v>0.55000000000000004</v>
      </c>
      <c r="R499" s="633">
        <v>0.51500000000000001</v>
      </c>
      <c r="S499" s="633">
        <v>0.48666999999999999</v>
      </c>
      <c r="T499" s="633">
        <v>0.46</v>
      </c>
      <c r="U499" s="633">
        <v>0.43332999999999999</v>
      </c>
      <c r="V499" s="633">
        <v>0.41332999999999998</v>
      </c>
      <c r="W499" s="633">
        <v>0.39560000000000001</v>
      </c>
      <c r="X499" s="633">
        <v>0.37780000000000002</v>
      </c>
      <c r="Y499" s="633">
        <v>0.36</v>
      </c>
      <c r="Z499" s="630">
        <f t="shared" si="323"/>
        <v>12.406730000000001</v>
      </c>
      <c r="AA499" s="1125">
        <f t="shared" si="326"/>
        <v>3.1645569620253111</v>
      </c>
      <c r="AB499" s="1125">
        <f t="shared" si="327"/>
        <v>2.5974025974025983</v>
      </c>
      <c r="AC499" s="1126">
        <f t="shared" si="328"/>
        <v>2.6666666666666616</v>
      </c>
      <c r="AD499" s="1126">
        <f t="shared" si="329"/>
        <v>2.7397260273972712</v>
      </c>
      <c r="AE499" s="1126">
        <f t="shared" si="330"/>
        <v>2.8169014084507005</v>
      </c>
      <c r="AF499" s="1126">
        <f t="shared" si="331"/>
        <v>2.898550724637694</v>
      </c>
      <c r="AG499" s="1126">
        <f t="shared" si="332"/>
        <v>2.9850746268656581</v>
      </c>
      <c r="AH499" s="1126">
        <f t="shared" si="333"/>
        <v>3.0769230769230882</v>
      </c>
      <c r="AI499" s="1126">
        <f t="shared" si="334"/>
        <v>3.1746031746031855</v>
      </c>
      <c r="AJ499" s="1126">
        <f t="shared" si="335"/>
        <v>1.6129032258064502</v>
      </c>
      <c r="AK499" s="1126">
        <f t="shared" si="336"/>
        <v>5.0847457627118731</v>
      </c>
      <c r="AL499" s="1126">
        <f t="shared" si="337"/>
        <v>7.2727272727272529</v>
      </c>
      <c r="AM499" s="1126">
        <f t="shared" si="338"/>
        <v>6.7961165048543659</v>
      </c>
      <c r="AN499" s="1126">
        <f t="shared" si="339"/>
        <v>5.8211930055273697</v>
      </c>
      <c r="AO499" s="1126">
        <f t="shared" si="340"/>
        <v>5.7978260869565146</v>
      </c>
      <c r="AP499" s="1126">
        <f t="shared" si="341"/>
        <v>6.1546627281748423</v>
      </c>
      <c r="AQ499" s="1126">
        <f t="shared" si="342"/>
        <v>4.8387486995862927</v>
      </c>
      <c r="AR499" s="1126">
        <f t="shared" si="343"/>
        <v>4.4817997977755208</v>
      </c>
      <c r="AS499" s="1126">
        <f t="shared" si="344"/>
        <v>4.7114875595553052</v>
      </c>
      <c r="AT499" s="1126">
        <f t="shared" si="345"/>
        <v>4.9444444444444624</v>
      </c>
      <c r="AU499" s="1127">
        <f t="shared" si="324"/>
        <v>4.1818530176546211</v>
      </c>
      <c r="AV499" s="1128">
        <f t="shared" si="325"/>
        <v>1.6136827718430931</v>
      </c>
    </row>
    <row r="500" spans="1:48" ht="11.25" customHeight="1" x14ac:dyDescent="0.2">
      <c r="A500" s="857" t="s">
        <v>4592</v>
      </c>
      <c r="B500" s="884" t="s">
        <v>4552</v>
      </c>
      <c r="C500" s="493">
        <v>3</v>
      </c>
      <c r="D500" s="493">
        <v>1.92</v>
      </c>
      <c r="E500" s="493">
        <v>1.28</v>
      </c>
      <c r="F500" s="493">
        <v>1</v>
      </c>
      <c r="G500" s="516">
        <v>0</v>
      </c>
      <c r="H500" s="516">
        <v>0</v>
      </c>
      <c r="I500" s="516">
        <v>0</v>
      </c>
      <c r="J500" s="516"/>
      <c r="K500" s="516">
        <v>0</v>
      </c>
      <c r="L500" s="513">
        <v>0</v>
      </c>
      <c r="M500" s="516"/>
      <c r="N500" s="537">
        <v>0</v>
      </c>
      <c r="O500" s="537">
        <v>0</v>
      </c>
      <c r="P500" s="1076">
        <v>0</v>
      </c>
      <c r="Q500" s="1076">
        <v>0</v>
      </c>
      <c r="R500" s="1076">
        <v>0</v>
      </c>
      <c r="S500" s="1076">
        <v>0</v>
      </c>
      <c r="T500" s="1076">
        <v>0</v>
      </c>
      <c r="U500" s="1076">
        <v>0</v>
      </c>
      <c r="V500" s="1076">
        <v>0</v>
      </c>
      <c r="W500" s="1076">
        <v>0</v>
      </c>
      <c r="X500" s="1076">
        <v>0</v>
      </c>
      <c r="Y500" s="1076">
        <v>0</v>
      </c>
      <c r="Z500" s="630">
        <f t="shared" si="323"/>
        <v>7.2</v>
      </c>
      <c r="AA500" s="1125">
        <f t="shared" si="326"/>
        <v>56.25</v>
      </c>
      <c r="AB500" s="1125">
        <f t="shared" si="327"/>
        <v>50</v>
      </c>
      <c r="AC500" s="1126">
        <f t="shared" si="328"/>
        <v>28.000000000000004</v>
      </c>
      <c r="AD500" s="1126" t="str">
        <f t="shared" si="329"/>
        <v>n/a</v>
      </c>
      <c r="AE500" s="1126" t="str">
        <f t="shared" si="330"/>
        <v>n/a</v>
      </c>
      <c r="AF500" s="1126" t="str">
        <f t="shared" si="331"/>
        <v>n/a</v>
      </c>
      <c r="AG500" s="1126" t="str">
        <f t="shared" si="332"/>
        <v>n/a</v>
      </c>
      <c r="AH500" s="1126" t="str">
        <f t="shared" si="333"/>
        <v>n/a</v>
      </c>
      <c r="AI500" s="1126" t="str">
        <f t="shared" si="334"/>
        <v>n/a</v>
      </c>
      <c r="AJ500" s="1126" t="str">
        <f t="shared" si="335"/>
        <v>n/a</v>
      </c>
      <c r="AK500" s="1126" t="str">
        <f t="shared" si="336"/>
        <v>n/a</v>
      </c>
      <c r="AL500" s="1126" t="str">
        <f t="shared" si="337"/>
        <v>n/a</v>
      </c>
      <c r="AM500" s="1126" t="str">
        <f t="shared" si="338"/>
        <v>n/a</v>
      </c>
      <c r="AN500" s="1126" t="str">
        <f t="shared" si="339"/>
        <v>n/a</v>
      </c>
      <c r="AO500" s="1126" t="str">
        <f t="shared" si="340"/>
        <v>n/a</v>
      </c>
      <c r="AP500" s="1126" t="str">
        <f t="shared" si="341"/>
        <v>n/a</v>
      </c>
      <c r="AQ500" s="1126" t="str">
        <f t="shared" si="342"/>
        <v>n/a</v>
      </c>
      <c r="AR500" s="1126" t="str">
        <f t="shared" si="343"/>
        <v>n/a</v>
      </c>
      <c r="AS500" s="1126" t="str">
        <f t="shared" si="344"/>
        <v>n/a</v>
      </c>
      <c r="AT500" s="1126" t="str">
        <f t="shared" si="345"/>
        <v>n/a</v>
      </c>
      <c r="AU500" s="1127">
        <f t="shared" si="324"/>
        <v>44.75</v>
      </c>
      <c r="AV500" s="1128">
        <f t="shared" si="325"/>
        <v>14.8387162517517</v>
      </c>
    </row>
    <row r="501" spans="1:48" ht="11.25" customHeight="1" x14ac:dyDescent="0.2">
      <c r="A501" s="491" t="s">
        <v>1465</v>
      </c>
      <c r="B501" s="884" t="s">
        <v>1466</v>
      </c>
      <c r="C501" s="627">
        <v>1.41</v>
      </c>
      <c r="D501" s="493">
        <v>1.32</v>
      </c>
      <c r="E501" s="493">
        <v>1.1749999999999998</v>
      </c>
      <c r="F501" s="496">
        <v>1.1000000000000001</v>
      </c>
      <c r="G501" s="627">
        <v>1.075</v>
      </c>
      <c r="H501" s="627">
        <v>0.95</v>
      </c>
      <c r="I501" s="627">
        <v>0.78500000000000003</v>
      </c>
      <c r="J501" s="956"/>
      <c r="K501" s="627">
        <v>0.72499999999999998</v>
      </c>
      <c r="L501" s="492">
        <v>0.66500000000000004</v>
      </c>
      <c r="M501" s="627"/>
      <c r="N501" s="628">
        <v>0.62</v>
      </c>
      <c r="O501" s="505">
        <v>0.62</v>
      </c>
      <c r="P501" s="633">
        <v>0.60499999999999998</v>
      </c>
      <c r="Q501" s="633">
        <v>0.54500000000000004</v>
      </c>
      <c r="R501" s="633">
        <v>0.48499999999999999</v>
      </c>
      <c r="S501" s="633">
        <v>0.41</v>
      </c>
      <c r="T501" s="633">
        <v>0.28000000000000003</v>
      </c>
      <c r="U501" s="633">
        <v>0.22</v>
      </c>
      <c r="V501" s="633">
        <v>0.1</v>
      </c>
      <c r="W501" s="629">
        <v>0</v>
      </c>
      <c r="X501" s="629">
        <v>0</v>
      </c>
      <c r="Y501" s="629">
        <v>0</v>
      </c>
      <c r="Z501" s="630">
        <f t="shared" si="323"/>
        <v>13.09</v>
      </c>
      <c r="AA501" s="1125">
        <f t="shared" si="326"/>
        <v>6.8181818181818121</v>
      </c>
      <c r="AB501" s="1125">
        <f t="shared" si="327"/>
        <v>12.340425531914923</v>
      </c>
      <c r="AC501" s="1126">
        <f t="shared" si="328"/>
        <v>6.8181818181817899</v>
      </c>
      <c r="AD501" s="1126">
        <f t="shared" si="329"/>
        <v>2.3255813953488413</v>
      </c>
      <c r="AE501" s="1126">
        <f t="shared" si="330"/>
        <v>13.157894736842103</v>
      </c>
      <c r="AF501" s="1126">
        <f t="shared" si="331"/>
        <v>21.019108280254773</v>
      </c>
      <c r="AG501" s="1126">
        <f t="shared" si="332"/>
        <v>8.2758620689655338</v>
      </c>
      <c r="AH501" s="1126">
        <f t="shared" si="333"/>
        <v>9.0225563909774422</v>
      </c>
      <c r="AI501" s="1126">
        <f t="shared" si="334"/>
        <v>7.258064516129048</v>
      </c>
      <c r="AJ501" s="1126">
        <f t="shared" si="335"/>
        <v>0</v>
      </c>
      <c r="AK501" s="1126">
        <f t="shared" si="336"/>
        <v>2.4793388429751984</v>
      </c>
      <c r="AL501" s="1126">
        <f t="shared" si="337"/>
        <v>11.009174311926584</v>
      </c>
      <c r="AM501" s="1126">
        <f t="shared" si="338"/>
        <v>12.371134020618557</v>
      </c>
      <c r="AN501" s="1126">
        <f t="shared" si="339"/>
        <v>18.292682926829261</v>
      </c>
      <c r="AO501" s="1126">
        <f t="shared" si="340"/>
        <v>46.428571428571395</v>
      </c>
      <c r="AP501" s="1126">
        <f t="shared" si="341"/>
        <v>27.272727272727295</v>
      </c>
      <c r="AQ501" s="1126">
        <f t="shared" si="342"/>
        <v>119.99999999999997</v>
      </c>
      <c r="AR501" s="1126" t="str">
        <f t="shared" si="343"/>
        <v>n/a</v>
      </c>
      <c r="AS501" s="1126" t="str">
        <f t="shared" si="344"/>
        <v>n/a</v>
      </c>
      <c r="AT501" s="1126" t="str">
        <f t="shared" si="345"/>
        <v>n/a</v>
      </c>
      <c r="AU501" s="1127">
        <f t="shared" si="324"/>
        <v>19.111146197673207</v>
      </c>
      <c r="AV501" s="1128">
        <f t="shared" si="325"/>
        <v>28.255086215371616</v>
      </c>
    </row>
    <row r="502" spans="1:48" ht="11.25" customHeight="1" x14ac:dyDescent="0.2">
      <c r="A502" s="491" t="s">
        <v>1467</v>
      </c>
      <c r="B502" s="884" t="s">
        <v>1468</v>
      </c>
      <c r="C502" s="627">
        <v>1.74</v>
      </c>
      <c r="D502" s="493">
        <v>1.66</v>
      </c>
      <c r="E502" s="516">
        <v>1.6</v>
      </c>
      <c r="F502" s="484">
        <v>1.575</v>
      </c>
      <c r="G502" s="484">
        <v>1.4750000000000001</v>
      </c>
      <c r="H502" s="484">
        <v>1.18092</v>
      </c>
      <c r="I502" s="484">
        <v>0.90018000000000009</v>
      </c>
      <c r="J502" s="1032"/>
      <c r="K502" s="485">
        <v>0.65954000000000002</v>
      </c>
      <c r="L502" s="486">
        <v>0.65954000000000002</v>
      </c>
      <c r="M502" s="1032"/>
      <c r="N502" s="529">
        <v>0.65954000000000002</v>
      </c>
      <c r="O502" s="529">
        <v>0.65954000000000002</v>
      </c>
      <c r="P502" s="488">
        <v>0.65954000000000002</v>
      </c>
      <c r="Q502" s="489">
        <v>0.65954000000000002</v>
      </c>
      <c r="R502" s="489">
        <v>0.52585000000000004</v>
      </c>
      <c r="S502" s="489">
        <v>0.46345999999999998</v>
      </c>
      <c r="T502" s="489">
        <v>0.40998000000000001</v>
      </c>
      <c r="U502" s="489">
        <v>0.20499000000000001</v>
      </c>
      <c r="V502" s="489">
        <v>0.18717</v>
      </c>
      <c r="W502" s="488">
        <v>0.17824999999999999</v>
      </c>
      <c r="X502" s="489">
        <v>0.17824999999999999</v>
      </c>
      <c r="Y502" s="488">
        <v>0</v>
      </c>
      <c r="Z502" s="630">
        <f t="shared" si="323"/>
        <v>16.236289999999997</v>
      </c>
      <c r="AA502" s="1125">
        <f t="shared" si="326"/>
        <v>4.8192771084337505</v>
      </c>
      <c r="AB502" s="1125">
        <f t="shared" si="327"/>
        <v>3.7499999999999867</v>
      </c>
      <c r="AC502" s="1126">
        <f t="shared" si="328"/>
        <v>1.5873015873016039</v>
      </c>
      <c r="AD502" s="1126">
        <f t="shared" si="329"/>
        <v>6.7796610169491345</v>
      </c>
      <c r="AE502" s="1126">
        <f t="shared" si="330"/>
        <v>24.902618297598501</v>
      </c>
      <c r="AF502" s="1126">
        <f t="shared" si="331"/>
        <v>31.187095914150476</v>
      </c>
      <c r="AG502" s="1126">
        <f t="shared" si="332"/>
        <v>36.48603572186677</v>
      </c>
      <c r="AH502" s="1126">
        <f t="shared" si="333"/>
        <v>0</v>
      </c>
      <c r="AI502" s="1126">
        <f t="shared" si="334"/>
        <v>0</v>
      </c>
      <c r="AJ502" s="1126">
        <f t="shared" si="335"/>
        <v>0</v>
      </c>
      <c r="AK502" s="1126">
        <f t="shared" si="336"/>
        <v>0</v>
      </c>
      <c r="AL502" s="1126">
        <f t="shared" si="337"/>
        <v>0</v>
      </c>
      <c r="AM502" s="1126">
        <f t="shared" si="338"/>
        <v>25.423599885899016</v>
      </c>
      <c r="AN502" s="1126">
        <f t="shared" si="339"/>
        <v>13.461787425020511</v>
      </c>
      <c r="AO502" s="1126">
        <f t="shared" si="340"/>
        <v>13.044538757988189</v>
      </c>
      <c r="AP502" s="1126">
        <f t="shared" si="341"/>
        <v>100</v>
      </c>
      <c r="AQ502" s="1126">
        <f t="shared" si="342"/>
        <v>9.5207565314954223</v>
      </c>
      <c r="AR502" s="1126">
        <f t="shared" si="343"/>
        <v>5.0042075736325353</v>
      </c>
      <c r="AS502" s="1126">
        <f t="shared" si="344"/>
        <v>0</v>
      </c>
      <c r="AT502" s="1126" t="str">
        <f t="shared" si="345"/>
        <v>n/a</v>
      </c>
      <c r="AU502" s="1127">
        <f t="shared" si="324"/>
        <v>14.524572622122941</v>
      </c>
      <c r="AV502" s="1128">
        <f t="shared" si="325"/>
        <v>23.705253131341497</v>
      </c>
    </row>
    <row r="503" spans="1:48" ht="11.25" customHeight="1" x14ac:dyDescent="0.2">
      <c r="A503" s="1215" t="s">
        <v>4181</v>
      </c>
      <c r="B503" s="872" t="s">
        <v>4178</v>
      </c>
      <c r="C503" s="1031">
        <v>1</v>
      </c>
      <c r="D503" s="493">
        <v>0.91</v>
      </c>
      <c r="E503" s="872">
        <v>0.82</v>
      </c>
      <c r="F503" s="875">
        <v>0.74</v>
      </c>
      <c r="G503" s="875">
        <v>0.66</v>
      </c>
      <c r="H503" s="875">
        <v>0.56999999999999995</v>
      </c>
      <c r="I503" s="875">
        <v>0.52</v>
      </c>
      <c r="J503" s="875"/>
      <c r="K503" s="875">
        <v>0.52</v>
      </c>
      <c r="L503" s="884">
        <v>0.52</v>
      </c>
      <c r="M503" s="867"/>
      <c r="N503" s="494">
        <v>0.52</v>
      </c>
      <c r="O503" s="494">
        <v>0.78</v>
      </c>
      <c r="P503" s="887">
        <v>1</v>
      </c>
      <c r="Q503" s="887">
        <v>0.88</v>
      </c>
      <c r="R503" s="887">
        <v>0.52500000000000002</v>
      </c>
      <c r="S503" s="887">
        <v>0.57999999999999996</v>
      </c>
      <c r="T503" s="887">
        <v>0.47</v>
      </c>
      <c r="U503" s="887">
        <v>0.39</v>
      </c>
      <c r="V503" s="887">
        <v>0.3</v>
      </c>
      <c r="W503" s="887">
        <v>0.24</v>
      </c>
      <c r="X503" s="887">
        <v>0.2</v>
      </c>
      <c r="Y503" s="887">
        <v>0</v>
      </c>
      <c r="Z503" s="630">
        <f t="shared" si="323"/>
        <v>12.145000000000001</v>
      </c>
      <c r="AA503" s="1125">
        <f t="shared" si="326"/>
        <v>9.8901098901098763</v>
      </c>
      <c r="AB503" s="1125">
        <f t="shared" si="327"/>
        <v>10.975609756097571</v>
      </c>
      <c r="AC503" s="1126">
        <f t="shared" si="328"/>
        <v>10.810810810810811</v>
      </c>
      <c r="AD503" s="1126">
        <f t="shared" si="329"/>
        <v>12.12121212121211</v>
      </c>
      <c r="AE503" s="1126">
        <f t="shared" si="330"/>
        <v>15.789473684210531</v>
      </c>
      <c r="AF503" s="1126">
        <f t="shared" si="331"/>
        <v>9.6153846153846025</v>
      </c>
      <c r="AG503" s="1126">
        <f t="shared" si="332"/>
        <v>0</v>
      </c>
      <c r="AH503" s="1126">
        <f t="shared" si="333"/>
        <v>0</v>
      </c>
      <c r="AI503" s="1126">
        <f t="shared" si="334"/>
        <v>0</v>
      </c>
      <c r="AJ503" s="1126">
        <f t="shared" si="335"/>
        <v>-33.333333333333336</v>
      </c>
      <c r="AK503" s="1126">
        <f t="shared" si="336"/>
        <v>-21.999999999999996</v>
      </c>
      <c r="AL503" s="1126">
        <f t="shared" si="337"/>
        <v>13.636363636363647</v>
      </c>
      <c r="AM503" s="1126">
        <f t="shared" si="338"/>
        <v>67.61904761904762</v>
      </c>
      <c r="AN503" s="1126">
        <f t="shared" si="339"/>
        <v>-9.4827586206896459</v>
      </c>
      <c r="AO503" s="1126">
        <f t="shared" si="340"/>
        <v>23.404255319148938</v>
      </c>
      <c r="AP503" s="1126">
        <f t="shared" si="341"/>
        <v>20.512820512820507</v>
      </c>
      <c r="AQ503" s="1126">
        <f t="shared" si="342"/>
        <v>30.000000000000004</v>
      </c>
      <c r="AR503" s="1126">
        <f t="shared" si="343"/>
        <v>25</v>
      </c>
      <c r="AS503" s="1126">
        <f t="shared" si="344"/>
        <v>19.999999999999996</v>
      </c>
      <c r="AT503" s="1126" t="str">
        <f t="shared" si="345"/>
        <v>n/a</v>
      </c>
      <c r="AU503" s="1127">
        <f t="shared" si="324"/>
        <v>10.766262947957012</v>
      </c>
      <c r="AV503" s="1128">
        <f t="shared" si="325"/>
        <v>21.026910887750841</v>
      </c>
    </row>
    <row r="504" spans="1:48" ht="11.25" customHeight="1" x14ac:dyDescent="0.2">
      <c r="A504" s="541" t="s">
        <v>1429</v>
      </c>
      <c r="B504" s="884" t="s">
        <v>1430</v>
      </c>
      <c r="C504" s="627">
        <v>0.5</v>
      </c>
      <c r="D504" s="516">
        <v>0.48</v>
      </c>
      <c r="E504" s="632">
        <v>0.45999999999999996</v>
      </c>
      <c r="F504" s="496">
        <v>0.4</v>
      </c>
      <c r="G504" s="627">
        <v>0.32500000000000001</v>
      </c>
      <c r="H504" s="627">
        <v>0.2</v>
      </c>
      <c r="I504" s="627">
        <v>0.16</v>
      </c>
      <c r="J504" s="956"/>
      <c r="K504" s="496">
        <v>0</v>
      </c>
      <c r="L504" s="631">
        <v>0</v>
      </c>
      <c r="M504" s="956"/>
      <c r="N504" s="628">
        <v>0</v>
      </c>
      <c r="O504" s="628">
        <v>0</v>
      </c>
      <c r="P504" s="629">
        <v>0</v>
      </c>
      <c r="Q504" s="629">
        <v>0</v>
      </c>
      <c r="R504" s="629">
        <v>0</v>
      </c>
      <c r="S504" s="629">
        <v>0</v>
      </c>
      <c r="T504" s="629">
        <v>0</v>
      </c>
      <c r="U504" s="629">
        <v>0</v>
      </c>
      <c r="V504" s="633">
        <v>5</v>
      </c>
      <c r="W504" s="633">
        <v>8</v>
      </c>
      <c r="X504" s="633">
        <v>4.8099999999999996</v>
      </c>
      <c r="Y504" s="633">
        <v>3.6</v>
      </c>
      <c r="Z504" s="630">
        <f t="shared" si="323"/>
        <v>23.935000000000002</v>
      </c>
      <c r="AA504" s="1125">
        <f t="shared" si="326"/>
        <v>4.1666666666666741</v>
      </c>
      <c r="AB504" s="1125">
        <f t="shared" si="327"/>
        <v>4.3478260869565188</v>
      </c>
      <c r="AC504" s="1126">
        <f t="shared" si="328"/>
        <v>14.999999999999991</v>
      </c>
      <c r="AD504" s="1126">
        <f t="shared" si="329"/>
        <v>23.076923076923084</v>
      </c>
      <c r="AE504" s="1126">
        <f t="shared" si="330"/>
        <v>62.5</v>
      </c>
      <c r="AF504" s="1126">
        <f t="shared" si="331"/>
        <v>25</v>
      </c>
      <c r="AG504" s="1126" t="str">
        <f t="shared" si="332"/>
        <v>n/a</v>
      </c>
      <c r="AH504" s="1126" t="str">
        <f t="shared" si="333"/>
        <v>n/a</v>
      </c>
      <c r="AI504" s="1126" t="str">
        <f t="shared" si="334"/>
        <v>n/a</v>
      </c>
      <c r="AJ504" s="1126" t="str">
        <f t="shared" si="335"/>
        <v>n/a</v>
      </c>
      <c r="AK504" s="1126" t="str">
        <f t="shared" si="336"/>
        <v>n/a</v>
      </c>
      <c r="AL504" s="1126" t="str">
        <f t="shared" si="337"/>
        <v>n/a</v>
      </c>
      <c r="AM504" s="1126" t="str">
        <f t="shared" si="338"/>
        <v>n/a</v>
      </c>
      <c r="AN504" s="1126" t="str">
        <f t="shared" si="339"/>
        <v>n/a</v>
      </c>
      <c r="AO504" s="1126" t="str">
        <f t="shared" si="340"/>
        <v>n/a</v>
      </c>
      <c r="AP504" s="1126" t="str">
        <f t="shared" si="341"/>
        <v>n/a</v>
      </c>
      <c r="AQ504" s="1126">
        <f t="shared" si="342"/>
        <v>-100</v>
      </c>
      <c r="AR504" s="1126">
        <f t="shared" si="343"/>
        <v>-37.5</v>
      </c>
      <c r="AS504" s="1126">
        <f t="shared" si="344"/>
        <v>66.320166320166322</v>
      </c>
      <c r="AT504" s="1126">
        <f t="shared" si="345"/>
        <v>33.6111111111111</v>
      </c>
      <c r="AU504" s="1127">
        <f t="shared" si="324"/>
        <v>9.6522693261823704</v>
      </c>
      <c r="AV504" s="1128">
        <f t="shared" si="325"/>
        <v>48.680040743270318</v>
      </c>
    </row>
    <row r="505" spans="1:48" ht="11.25" customHeight="1" x14ac:dyDescent="0.2">
      <c r="A505" s="548" t="s">
        <v>3872</v>
      </c>
      <c r="B505" s="867" t="s">
        <v>3873</v>
      </c>
      <c r="C505" s="627">
        <v>0.8</v>
      </c>
      <c r="D505" s="493">
        <v>0.74</v>
      </c>
      <c r="E505" s="884">
        <v>0.66</v>
      </c>
      <c r="F505" s="867">
        <v>0.57999999999999996</v>
      </c>
      <c r="G505" s="867">
        <v>0.48</v>
      </c>
      <c r="H505" s="867">
        <v>0.32</v>
      </c>
      <c r="I505" s="867">
        <v>0.24</v>
      </c>
      <c r="J505" s="867"/>
      <c r="K505" s="867">
        <v>0.24</v>
      </c>
      <c r="L505" s="884">
        <v>0.24</v>
      </c>
      <c r="M505" s="867"/>
      <c r="N505" s="494">
        <v>0.24</v>
      </c>
      <c r="O505" s="494">
        <v>0.42</v>
      </c>
      <c r="P505" s="887">
        <v>0.64</v>
      </c>
      <c r="Q505" s="887">
        <v>0.6</v>
      </c>
      <c r="R505" s="887">
        <v>0.57999999999999996</v>
      </c>
      <c r="S505" s="887">
        <v>0.53</v>
      </c>
      <c r="T505" s="887">
        <v>0.47</v>
      </c>
      <c r="U505" s="887">
        <v>0.42</v>
      </c>
      <c r="V505" s="887">
        <v>0.37</v>
      </c>
      <c r="W505" s="887">
        <v>0.32</v>
      </c>
      <c r="X505" s="887">
        <v>0.28000000000000003</v>
      </c>
      <c r="Y505" s="887">
        <v>0</v>
      </c>
      <c r="Z505" s="630">
        <f t="shared" si="323"/>
        <v>9.17</v>
      </c>
      <c r="AA505" s="1125">
        <f t="shared" si="326"/>
        <v>8.1081081081081141</v>
      </c>
      <c r="AB505" s="1125">
        <f t="shared" si="327"/>
        <v>12.12121212121211</v>
      </c>
      <c r="AC505" s="1126">
        <f t="shared" si="328"/>
        <v>13.793103448275868</v>
      </c>
      <c r="AD505" s="1126">
        <f t="shared" si="329"/>
        <v>20.833333333333325</v>
      </c>
      <c r="AE505" s="1126">
        <f t="shared" si="330"/>
        <v>50</v>
      </c>
      <c r="AF505" s="1126">
        <f t="shared" si="331"/>
        <v>33.33333333333335</v>
      </c>
      <c r="AG505" s="1126">
        <f t="shared" si="332"/>
        <v>0</v>
      </c>
      <c r="AH505" s="1126">
        <f t="shared" si="333"/>
        <v>0</v>
      </c>
      <c r="AI505" s="1126">
        <f t="shared" si="334"/>
        <v>0</v>
      </c>
      <c r="AJ505" s="1126">
        <f t="shared" si="335"/>
        <v>-42.857142857142861</v>
      </c>
      <c r="AK505" s="1126">
        <f t="shared" si="336"/>
        <v>-34.375</v>
      </c>
      <c r="AL505" s="1126">
        <f t="shared" si="337"/>
        <v>6.6666666666666652</v>
      </c>
      <c r="AM505" s="1126">
        <f t="shared" si="338"/>
        <v>3.4482758620689724</v>
      </c>
      <c r="AN505" s="1126">
        <f t="shared" si="339"/>
        <v>9.4339622641509422</v>
      </c>
      <c r="AO505" s="1126">
        <f t="shared" si="340"/>
        <v>12.765957446808528</v>
      </c>
      <c r="AP505" s="1126">
        <f t="shared" si="341"/>
        <v>11.904761904761907</v>
      </c>
      <c r="AQ505" s="1126">
        <f t="shared" si="342"/>
        <v>13.513513513513509</v>
      </c>
      <c r="AR505" s="1126">
        <f t="shared" si="343"/>
        <v>15.625</v>
      </c>
      <c r="AS505" s="1126">
        <f t="shared" si="344"/>
        <v>14.285714285714279</v>
      </c>
      <c r="AT505" s="1126" t="str">
        <f t="shared" si="345"/>
        <v>n/a</v>
      </c>
      <c r="AU505" s="1127">
        <f t="shared" si="324"/>
        <v>7.821094706884459</v>
      </c>
      <c r="AV505" s="1128">
        <f t="shared" si="325"/>
        <v>20.2554152026302</v>
      </c>
    </row>
    <row r="506" spans="1:48" ht="11.25" customHeight="1" x14ac:dyDescent="0.2">
      <c r="A506" s="884" t="s">
        <v>1435</v>
      </c>
      <c r="B506" s="884" t="s">
        <v>1436</v>
      </c>
      <c r="C506" s="627">
        <v>1.46</v>
      </c>
      <c r="D506" s="493">
        <v>1.32</v>
      </c>
      <c r="E506" s="632">
        <v>1.1000000000000001</v>
      </c>
      <c r="F506" s="627">
        <v>1</v>
      </c>
      <c r="G506" s="627">
        <v>0.88</v>
      </c>
      <c r="H506" s="627">
        <v>0.76</v>
      </c>
      <c r="I506" s="627">
        <v>0.64</v>
      </c>
      <c r="J506" s="956"/>
      <c r="K506" s="627">
        <v>0.55000000000000004</v>
      </c>
      <c r="L506" s="492">
        <v>0.5</v>
      </c>
      <c r="M506" s="956"/>
      <c r="N506" s="505">
        <v>0.255</v>
      </c>
      <c r="O506" s="628">
        <v>4.4999999999999998E-2</v>
      </c>
      <c r="P506" s="633">
        <v>0.315</v>
      </c>
      <c r="Q506" s="629">
        <v>0.28749999999999998</v>
      </c>
      <c r="R506" s="629">
        <v>0.38</v>
      </c>
      <c r="S506" s="633">
        <v>0.38</v>
      </c>
      <c r="T506" s="633">
        <v>0.37</v>
      </c>
      <c r="U506" s="629">
        <v>0.34</v>
      </c>
      <c r="V506" s="629">
        <v>0.34</v>
      </c>
      <c r="W506" s="633">
        <v>0.34</v>
      </c>
      <c r="X506" s="633">
        <v>0.3</v>
      </c>
      <c r="Y506" s="629">
        <v>0.2225</v>
      </c>
      <c r="Z506" s="630">
        <f t="shared" si="323"/>
        <v>11.785000000000002</v>
      </c>
      <c r="AA506" s="1125">
        <f t="shared" si="326"/>
        <v>10.606060606060597</v>
      </c>
      <c r="AB506" s="1125">
        <f t="shared" si="327"/>
        <v>19.999999999999996</v>
      </c>
      <c r="AC506" s="1126">
        <f t="shared" si="328"/>
        <v>10.000000000000009</v>
      </c>
      <c r="AD506" s="1126">
        <f t="shared" si="329"/>
        <v>13.636363636363647</v>
      </c>
      <c r="AE506" s="1126">
        <f t="shared" si="330"/>
        <v>15.789473684210531</v>
      </c>
      <c r="AF506" s="1126">
        <f t="shared" si="331"/>
        <v>18.75</v>
      </c>
      <c r="AG506" s="1126">
        <f t="shared" si="332"/>
        <v>16.36363636363636</v>
      </c>
      <c r="AH506" s="1126">
        <f t="shared" si="333"/>
        <v>10.000000000000009</v>
      </c>
      <c r="AI506" s="1126">
        <f t="shared" si="334"/>
        <v>96.078431372549005</v>
      </c>
      <c r="AJ506" s="1126">
        <f t="shared" si="335"/>
        <v>466.66666666666669</v>
      </c>
      <c r="AK506" s="1126">
        <f t="shared" si="336"/>
        <v>-85.714285714285722</v>
      </c>
      <c r="AL506" s="1126">
        <f t="shared" si="337"/>
        <v>9.5652173913043583</v>
      </c>
      <c r="AM506" s="1126">
        <f t="shared" si="338"/>
        <v>-24.342105263157897</v>
      </c>
      <c r="AN506" s="1126">
        <f t="shared" si="339"/>
        <v>0</v>
      </c>
      <c r="AO506" s="1126">
        <f t="shared" si="340"/>
        <v>2.7027027027026973</v>
      </c>
      <c r="AP506" s="1126">
        <f t="shared" si="341"/>
        <v>8.8235294117646959</v>
      </c>
      <c r="AQ506" s="1126">
        <f t="shared" si="342"/>
        <v>0</v>
      </c>
      <c r="AR506" s="1126">
        <f t="shared" si="343"/>
        <v>0</v>
      </c>
      <c r="AS506" s="1126">
        <f t="shared" si="344"/>
        <v>13.333333333333353</v>
      </c>
      <c r="AT506" s="1126">
        <f t="shared" si="345"/>
        <v>34.831460674157299</v>
      </c>
      <c r="AU506" s="1127">
        <f t="shared" si="324"/>
        <v>31.854524243265281</v>
      </c>
      <c r="AV506" s="1128">
        <f t="shared" si="325"/>
        <v>107.11254384207997</v>
      </c>
    </row>
    <row r="507" spans="1:48" ht="11.25" customHeight="1" x14ac:dyDescent="0.2">
      <c r="A507" s="869" t="s">
        <v>289</v>
      </c>
      <c r="B507" s="869" t="s">
        <v>290</v>
      </c>
      <c r="C507" s="627">
        <v>1.38</v>
      </c>
      <c r="D507" s="493">
        <v>1.32</v>
      </c>
      <c r="E507" s="632">
        <v>1.26</v>
      </c>
      <c r="F507" s="627">
        <v>1.2050000000000001</v>
      </c>
      <c r="G507" s="627">
        <v>1.155</v>
      </c>
      <c r="H507" s="627">
        <v>1.1084666666666667</v>
      </c>
      <c r="I507" s="627">
        <v>1.0702666666666667</v>
      </c>
      <c r="J507" s="956"/>
      <c r="K507" s="627">
        <v>1.0369333333333335</v>
      </c>
      <c r="L507" s="492">
        <v>1.0102666666666666</v>
      </c>
      <c r="M507" s="956"/>
      <c r="N507" s="505">
        <v>0.99</v>
      </c>
      <c r="O507" s="505">
        <v>0.97346666666666659</v>
      </c>
      <c r="P507" s="633">
        <v>0.95559999999999989</v>
      </c>
      <c r="Q507" s="633">
        <v>0.93773333333333342</v>
      </c>
      <c r="R507" s="633">
        <v>0.9244</v>
      </c>
      <c r="S507" s="633">
        <v>0.91600000000000004</v>
      </c>
      <c r="T507" s="633">
        <v>0.90666666666666673</v>
      </c>
      <c r="U507" s="633">
        <v>0.89866666666666672</v>
      </c>
      <c r="V507" s="633">
        <v>0.89200000000000002</v>
      </c>
      <c r="W507" s="633">
        <v>0.88533333333333342</v>
      </c>
      <c r="X507" s="633">
        <v>0.87666666666666659</v>
      </c>
      <c r="Y507" s="633">
        <v>0.8666666666666667</v>
      </c>
      <c r="Z507" s="630">
        <f t="shared" si="323"/>
        <v>21.569133333333333</v>
      </c>
      <c r="AA507" s="1125">
        <f t="shared" si="326"/>
        <v>4.5454545454545414</v>
      </c>
      <c r="AB507" s="1125">
        <f t="shared" si="327"/>
        <v>4.7619047619047672</v>
      </c>
      <c r="AC507" s="1126">
        <f t="shared" si="328"/>
        <v>4.5643153526970792</v>
      </c>
      <c r="AD507" s="1126">
        <f t="shared" si="329"/>
        <v>4.3290043290043378</v>
      </c>
      <c r="AE507" s="1126">
        <f t="shared" si="330"/>
        <v>4.197991219101449</v>
      </c>
      <c r="AF507" s="1126">
        <f t="shared" si="331"/>
        <v>3.569203936713583</v>
      </c>
      <c r="AG507" s="1126">
        <f t="shared" si="332"/>
        <v>3.2146071750031924</v>
      </c>
      <c r="AH507" s="1126">
        <f t="shared" si="333"/>
        <v>2.6395671109938235</v>
      </c>
      <c r="AI507" s="1126">
        <f t="shared" si="334"/>
        <v>2.0471380471380529</v>
      </c>
      <c r="AJ507" s="1126">
        <f t="shared" si="335"/>
        <v>1.6983974797972978</v>
      </c>
      <c r="AK507" s="1126">
        <f t="shared" si="336"/>
        <v>1.8696804799776867</v>
      </c>
      <c r="AL507" s="1126">
        <f t="shared" si="337"/>
        <v>1.9053035688894937</v>
      </c>
      <c r="AM507" s="1126">
        <f t="shared" si="338"/>
        <v>1.4423770373575673</v>
      </c>
      <c r="AN507" s="1126">
        <f t="shared" si="339"/>
        <v>0.91703056768559499</v>
      </c>
      <c r="AO507" s="1126">
        <f t="shared" si="340"/>
        <v>1.0294117647058787</v>
      </c>
      <c r="AP507" s="1126">
        <f t="shared" si="341"/>
        <v>0.89020771513352859</v>
      </c>
      <c r="AQ507" s="1126">
        <f t="shared" si="342"/>
        <v>0.74738415545589909</v>
      </c>
      <c r="AR507" s="1126">
        <f t="shared" si="343"/>
        <v>0.75301204819275824</v>
      </c>
      <c r="AS507" s="1126">
        <f t="shared" si="344"/>
        <v>0.98859315589354679</v>
      </c>
      <c r="AT507" s="1126">
        <f t="shared" si="345"/>
        <v>1.1538461538461497</v>
      </c>
      <c r="AU507" s="1127">
        <f t="shared" si="324"/>
        <v>2.3632215302473112</v>
      </c>
      <c r="AV507" s="1128">
        <f t="shared" si="325"/>
        <v>1.4740964302614468</v>
      </c>
    </row>
    <row r="508" spans="1:48" ht="11.25" customHeight="1" x14ac:dyDescent="0.2">
      <c r="A508" s="500" t="s">
        <v>277</v>
      </c>
      <c r="B508" s="501" t="s">
        <v>278</v>
      </c>
      <c r="C508" s="627">
        <v>1.4650000000000001</v>
      </c>
      <c r="D508" s="493">
        <v>1.28</v>
      </c>
      <c r="E508" s="1051">
        <v>1.0350000000000001</v>
      </c>
      <c r="F508" s="985">
        <v>1.0149999999999999</v>
      </c>
      <c r="G508" s="985">
        <v>0.995</v>
      </c>
      <c r="H508" s="985">
        <v>0.97499999999999998</v>
      </c>
      <c r="I508" s="985">
        <v>0.95499999999999996</v>
      </c>
      <c r="J508" s="1134"/>
      <c r="K508" s="985">
        <v>0.93500000000000005</v>
      </c>
      <c r="L508" s="1056">
        <v>0.91500000000000004</v>
      </c>
      <c r="M508" s="1134"/>
      <c r="N508" s="1092">
        <v>0.89500000000000002</v>
      </c>
      <c r="O508" s="1092">
        <v>0.86</v>
      </c>
      <c r="P508" s="1229">
        <v>0.78</v>
      </c>
      <c r="Q508" s="1229">
        <v>0.7</v>
      </c>
      <c r="R508" s="1229">
        <v>0.62</v>
      </c>
      <c r="S508" s="1229">
        <v>0.53</v>
      </c>
      <c r="T508" s="1229">
        <v>0.43</v>
      </c>
      <c r="U508" s="1229">
        <v>0.39</v>
      </c>
      <c r="V508" s="1229">
        <v>0.34</v>
      </c>
      <c r="W508" s="1229">
        <v>0.31</v>
      </c>
      <c r="X508" s="1229">
        <v>0.27</v>
      </c>
      <c r="Y508" s="1229">
        <v>0.23</v>
      </c>
      <c r="Z508" s="630">
        <f t="shared" si="323"/>
        <v>15.924999999999997</v>
      </c>
      <c r="AA508" s="1125">
        <f t="shared" si="326"/>
        <v>14.453125</v>
      </c>
      <c r="AB508" s="1125">
        <f t="shared" si="327"/>
        <v>23.671497584541058</v>
      </c>
      <c r="AC508" s="1126">
        <f t="shared" si="328"/>
        <v>1.9704433497537144</v>
      </c>
      <c r="AD508" s="1126">
        <f t="shared" si="329"/>
        <v>2.0100502512562679</v>
      </c>
      <c r="AE508" s="1126">
        <f t="shared" si="330"/>
        <v>2.051282051282044</v>
      </c>
      <c r="AF508" s="1126">
        <f t="shared" si="331"/>
        <v>2.0942408376963373</v>
      </c>
      <c r="AG508" s="1126">
        <f t="shared" si="332"/>
        <v>2.1390374331550666</v>
      </c>
      <c r="AH508" s="1126">
        <f t="shared" si="333"/>
        <v>2.1857923497267784</v>
      </c>
      <c r="AI508" s="1126">
        <f t="shared" si="334"/>
        <v>2.2346368715083775</v>
      </c>
      <c r="AJ508" s="1126">
        <f t="shared" si="335"/>
        <v>4.0697674418604723</v>
      </c>
      <c r="AK508" s="1126">
        <f t="shared" si="336"/>
        <v>10.256410256410241</v>
      </c>
      <c r="AL508" s="1126">
        <f t="shared" si="337"/>
        <v>11.428571428571432</v>
      </c>
      <c r="AM508" s="1126">
        <f t="shared" si="338"/>
        <v>12.903225806451601</v>
      </c>
      <c r="AN508" s="1126">
        <f t="shared" si="339"/>
        <v>16.981132075471695</v>
      </c>
      <c r="AO508" s="1126">
        <f t="shared" si="340"/>
        <v>23.255813953488392</v>
      </c>
      <c r="AP508" s="1126">
        <f t="shared" si="341"/>
        <v>10.256410256410241</v>
      </c>
      <c r="AQ508" s="1126">
        <f t="shared" si="342"/>
        <v>14.705882352941169</v>
      </c>
      <c r="AR508" s="1126">
        <f t="shared" si="343"/>
        <v>9.6774193548387224</v>
      </c>
      <c r="AS508" s="1126">
        <f t="shared" si="344"/>
        <v>14.814814814814813</v>
      </c>
      <c r="AT508" s="1126">
        <f t="shared" si="345"/>
        <v>17.391304347826097</v>
      </c>
      <c r="AU508" s="1127">
        <f t="shared" si="324"/>
        <v>9.9275428909002255</v>
      </c>
      <c r="AV508" s="1128">
        <f t="shared" si="325"/>
        <v>7.3056342074318446</v>
      </c>
    </row>
    <row r="509" spans="1:48" ht="11.25" customHeight="1" x14ac:dyDescent="0.2">
      <c r="A509" s="491" t="s">
        <v>3866</v>
      </c>
      <c r="B509" s="884" t="s">
        <v>3867</v>
      </c>
      <c r="C509" s="627">
        <v>1.1000000000000001</v>
      </c>
      <c r="D509" s="493">
        <v>1</v>
      </c>
      <c r="E509" s="543">
        <v>0.90800000000000003</v>
      </c>
      <c r="F509" s="627">
        <v>0.82399999999999995</v>
      </c>
      <c r="G509" s="627">
        <v>0.748</v>
      </c>
      <c r="H509" s="627">
        <v>0.68</v>
      </c>
      <c r="I509" s="533">
        <v>0</v>
      </c>
      <c r="J509" s="956"/>
      <c r="K509" s="533">
        <v>0</v>
      </c>
      <c r="L509" s="536">
        <v>0</v>
      </c>
      <c r="M509" s="956"/>
      <c r="N509" s="537">
        <v>0</v>
      </c>
      <c r="O509" s="628">
        <v>0</v>
      </c>
      <c r="P509" s="629">
        <v>0</v>
      </c>
      <c r="Q509" s="629">
        <v>0</v>
      </c>
      <c r="R509" s="629">
        <v>0</v>
      </c>
      <c r="S509" s="629">
        <v>0</v>
      </c>
      <c r="T509" s="629">
        <v>0</v>
      </c>
      <c r="U509" s="629">
        <v>0</v>
      </c>
      <c r="V509" s="629">
        <v>0</v>
      </c>
      <c r="W509" s="629">
        <v>0</v>
      </c>
      <c r="X509" s="629">
        <v>0</v>
      </c>
      <c r="Y509" s="629">
        <v>0</v>
      </c>
      <c r="Z509" s="630">
        <f t="shared" si="323"/>
        <v>5.26</v>
      </c>
      <c r="AA509" s="1125">
        <f t="shared" si="326"/>
        <v>10.000000000000009</v>
      </c>
      <c r="AB509" s="1125">
        <f t="shared" si="327"/>
        <v>10.132158590308361</v>
      </c>
      <c r="AC509" s="1126">
        <f t="shared" si="328"/>
        <v>10.194174757281571</v>
      </c>
      <c r="AD509" s="1126">
        <f t="shared" si="329"/>
        <v>10.160427807486627</v>
      </c>
      <c r="AE509" s="1126">
        <f t="shared" si="330"/>
        <v>9.9999999999999858</v>
      </c>
      <c r="AF509" s="1126" t="str">
        <f t="shared" si="331"/>
        <v>n/a</v>
      </c>
      <c r="AG509" s="1126" t="str">
        <f t="shared" si="332"/>
        <v>n/a</v>
      </c>
      <c r="AH509" s="1126" t="str">
        <f t="shared" si="333"/>
        <v>n/a</v>
      </c>
      <c r="AI509" s="1126" t="str">
        <f t="shared" si="334"/>
        <v>n/a</v>
      </c>
      <c r="AJ509" s="1126" t="str">
        <f t="shared" si="335"/>
        <v>n/a</v>
      </c>
      <c r="AK509" s="1126" t="str">
        <f t="shared" si="336"/>
        <v>n/a</v>
      </c>
      <c r="AL509" s="1126" t="str">
        <f t="shared" si="337"/>
        <v>n/a</v>
      </c>
      <c r="AM509" s="1126" t="str">
        <f t="shared" si="338"/>
        <v>n/a</v>
      </c>
      <c r="AN509" s="1126" t="str">
        <f t="shared" si="339"/>
        <v>n/a</v>
      </c>
      <c r="AO509" s="1126" t="str">
        <f t="shared" si="340"/>
        <v>n/a</v>
      </c>
      <c r="AP509" s="1126" t="str">
        <f t="shared" si="341"/>
        <v>n/a</v>
      </c>
      <c r="AQ509" s="1126" t="str">
        <f t="shared" si="342"/>
        <v>n/a</v>
      </c>
      <c r="AR509" s="1126" t="str">
        <f t="shared" si="343"/>
        <v>n/a</v>
      </c>
      <c r="AS509" s="1126" t="str">
        <f t="shared" si="344"/>
        <v>n/a</v>
      </c>
      <c r="AT509" s="1126" t="str">
        <f t="shared" si="345"/>
        <v>n/a</v>
      </c>
      <c r="AU509" s="1127">
        <f t="shared" si="324"/>
        <v>10.097352231015311</v>
      </c>
      <c r="AV509" s="1128">
        <f t="shared" si="325"/>
        <v>9.1541693170822933E-2</v>
      </c>
    </row>
    <row r="510" spans="1:48" ht="11.25" customHeight="1" x14ac:dyDescent="0.2">
      <c r="A510" s="884" t="s">
        <v>273</v>
      </c>
      <c r="B510" s="884" t="s">
        <v>274</v>
      </c>
      <c r="C510" s="627">
        <v>2.2799999999999998</v>
      </c>
      <c r="D510" s="493">
        <v>2.08</v>
      </c>
      <c r="E510" s="543">
        <v>1.88</v>
      </c>
      <c r="F510" s="627">
        <v>1.72</v>
      </c>
      <c r="G510" s="627">
        <v>1.6</v>
      </c>
      <c r="H510" s="627">
        <v>1.48</v>
      </c>
      <c r="I510" s="627">
        <v>1.36</v>
      </c>
      <c r="J510" s="956"/>
      <c r="K510" s="627">
        <v>1.24</v>
      </c>
      <c r="L510" s="492">
        <v>1.1200000000000001</v>
      </c>
      <c r="M510" s="956"/>
      <c r="N510" s="505">
        <v>1.04</v>
      </c>
      <c r="O510" s="505">
        <v>0.96</v>
      </c>
      <c r="P510" s="633">
        <v>0.88</v>
      </c>
      <c r="Q510" s="633">
        <v>0.8</v>
      </c>
      <c r="R510" s="633">
        <v>0.72</v>
      </c>
      <c r="S510" s="633">
        <v>0.64</v>
      </c>
      <c r="T510" s="633">
        <v>0.56000000000000005</v>
      </c>
      <c r="U510" s="633">
        <v>0.46</v>
      </c>
      <c r="V510" s="633">
        <v>0.42</v>
      </c>
      <c r="W510" s="633">
        <v>0.4</v>
      </c>
      <c r="X510" s="633">
        <v>0.38</v>
      </c>
      <c r="Y510" s="633">
        <v>0.34</v>
      </c>
      <c r="Z510" s="630">
        <f t="shared" si="323"/>
        <v>22.359999999999996</v>
      </c>
      <c r="AA510" s="1125">
        <f t="shared" si="326"/>
        <v>9.6153846153846025</v>
      </c>
      <c r="AB510" s="1125">
        <f t="shared" si="327"/>
        <v>10.638297872340431</v>
      </c>
      <c r="AC510" s="1126">
        <f t="shared" si="328"/>
        <v>9.302325581395344</v>
      </c>
      <c r="AD510" s="1126">
        <f t="shared" si="329"/>
        <v>7.4999999999999956</v>
      </c>
      <c r="AE510" s="1126">
        <f t="shared" si="330"/>
        <v>8.1081081081081141</v>
      </c>
      <c r="AF510" s="1126">
        <f t="shared" si="331"/>
        <v>8.8235294117646959</v>
      </c>
      <c r="AG510" s="1126">
        <f t="shared" si="332"/>
        <v>9.6774193548387224</v>
      </c>
      <c r="AH510" s="1126">
        <f t="shared" si="333"/>
        <v>10.714285714285698</v>
      </c>
      <c r="AI510" s="1126">
        <f t="shared" si="334"/>
        <v>7.6923076923077094</v>
      </c>
      <c r="AJ510" s="1126">
        <f t="shared" si="335"/>
        <v>8.3333333333333481</v>
      </c>
      <c r="AK510" s="1126">
        <f t="shared" si="336"/>
        <v>9.0909090909090828</v>
      </c>
      <c r="AL510" s="1126">
        <f t="shared" si="337"/>
        <v>9.9999999999999858</v>
      </c>
      <c r="AM510" s="1126">
        <f t="shared" si="338"/>
        <v>11.111111111111116</v>
      </c>
      <c r="AN510" s="1126">
        <f t="shared" si="339"/>
        <v>12.5</v>
      </c>
      <c r="AO510" s="1126">
        <f t="shared" si="340"/>
        <v>14.285714285714279</v>
      </c>
      <c r="AP510" s="1126">
        <f t="shared" si="341"/>
        <v>21.739130434782616</v>
      </c>
      <c r="AQ510" s="1126">
        <f t="shared" si="342"/>
        <v>9.5238095238095344</v>
      </c>
      <c r="AR510" s="1126">
        <f t="shared" si="343"/>
        <v>4.9999999999999822</v>
      </c>
      <c r="AS510" s="1126">
        <f t="shared" si="344"/>
        <v>5.2631578947368363</v>
      </c>
      <c r="AT510" s="1126">
        <f t="shared" si="345"/>
        <v>11.764705882352944</v>
      </c>
      <c r="AU510" s="1127">
        <f t="shared" si="324"/>
        <v>10.034176495358754</v>
      </c>
      <c r="AV510" s="1128">
        <f t="shared" si="325"/>
        <v>3.5259468742233806</v>
      </c>
    </row>
    <row r="511" spans="1:48" ht="11.25" customHeight="1" x14ac:dyDescent="0.2">
      <c r="A511" s="777" t="s">
        <v>1477</v>
      </c>
      <c r="B511" s="804" t="s">
        <v>1478</v>
      </c>
      <c r="C511" s="524">
        <v>0.8</v>
      </c>
      <c r="D511" s="493">
        <v>0.78</v>
      </c>
      <c r="E511" s="543">
        <v>0.70499999999999985</v>
      </c>
      <c r="F511" s="496">
        <v>0.68</v>
      </c>
      <c r="G511" s="627">
        <v>0.67500000000000004</v>
      </c>
      <c r="H511" s="627">
        <v>0.65500000000000003</v>
      </c>
      <c r="I511" s="496">
        <v>0.64</v>
      </c>
      <c r="J511" s="956"/>
      <c r="K511" s="627">
        <v>0.62</v>
      </c>
      <c r="L511" s="492">
        <v>0.6</v>
      </c>
      <c r="M511" s="956"/>
      <c r="N511" s="628">
        <v>0</v>
      </c>
      <c r="O511" s="628">
        <v>0</v>
      </c>
      <c r="P511" s="629">
        <v>0</v>
      </c>
      <c r="Q511" s="629">
        <v>0</v>
      </c>
      <c r="R511" s="629">
        <v>0</v>
      </c>
      <c r="S511" s="629">
        <v>0</v>
      </c>
      <c r="T511" s="629">
        <v>0</v>
      </c>
      <c r="U511" s="629">
        <v>0</v>
      </c>
      <c r="V511" s="629">
        <v>0</v>
      </c>
      <c r="W511" s="629">
        <v>0</v>
      </c>
      <c r="X511" s="629">
        <v>0</v>
      </c>
      <c r="Y511" s="629">
        <v>0</v>
      </c>
      <c r="Z511" s="630">
        <f t="shared" si="323"/>
        <v>6.1550000000000002</v>
      </c>
      <c r="AA511" s="1125">
        <f t="shared" si="326"/>
        <v>2.5641025641025772</v>
      </c>
      <c r="AB511" s="1125">
        <f t="shared" si="327"/>
        <v>10.638297872340452</v>
      </c>
      <c r="AC511" s="1126">
        <f t="shared" si="328"/>
        <v>3.6764705882352589</v>
      </c>
      <c r="AD511" s="1126">
        <f t="shared" si="329"/>
        <v>0.74074074074073071</v>
      </c>
      <c r="AE511" s="1126">
        <f t="shared" si="330"/>
        <v>3.0534351145038219</v>
      </c>
      <c r="AF511" s="1126">
        <f t="shared" si="331"/>
        <v>2.34375</v>
      </c>
      <c r="AG511" s="1126">
        <f t="shared" si="332"/>
        <v>3.2258064516129004</v>
      </c>
      <c r="AH511" s="1126">
        <f t="shared" si="333"/>
        <v>3.3333333333333437</v>
      </c>
      <c r="AI511" s="1126" t="str">
        <f t="shared" si="334"/>
        <v>n/a</v>
      </c>
      <c r="AJ511" s="1126" t="str">
        <f t="shared" si="335"/>
        <v>n/a</v>
      </c>
      <c r="AK511" s="1126" t="str">
        <f t="shared" si="336"/>
        <v>n/a</v>
      </c>
      <c r="AL511" s="1126" t="str">
        <f t="shared" si="337"/>
        <v>n/a</v>
      </c>
      <c r="AM511" s="1126" t="str">
        <f t="shared" si="338"/>
        <v>n/a</v>
      </c>
      <c r="AN511" s="1126" t="str">
        <f t="shared" si="339"/>
        <v>n/a</v>
      </c>
      <c r="AO511" s="1126" t="str">
        <f t="shared" si="340"/>
        <v>n/a</v>
      </c>
      <c r="AP511" s="1126" t="str">
        <f t="shared" si="341"/>
        <v>n/a</v>
      </c>
      <c r="AQ511" s="1126" t="str">
        <f t="shared" si="342"/>
        <v>n/a</v>
      </c>
      <c r="AR511" s="1126" t="str">
        <f t="shared" si="343"/>
        <v>n/a</v>
      </c>
      <c r="AS511" s="1126" t="str">
        <f t="shared" si="344"/>
        <v>n/a</v>
      </c>
      <c r="AT511" s="1126" t="str">
        <f t="shared" si="345"/>
        <v>n/a</v>
      </c>
      <c r="AU511" s="1127">
        <f t="shared" si="324"/>
        <v>3.6969920831086349</v>
      </c>
      <c r="AV511" s="1128">
        <f t="shared" si="325"/>
        <v>2.9472675273851539</v>
      </c>
    </row>
    <row r="512" spans="1:48" ht="11.25" customHeight="1" x14ac:dyDescent="0.2">
      <c r="A512" s="884" t="s">
        <v>1449</v>
      </c>
      <c r="B512" s="884" t="s">
        <v>1450</v>
      </c>
      <c r="C512" s="627">
        <v>2.04</v>
      </c>
      <c r="D512" s="493">
        <v>1.68</v>
      </c>
      <c r="E512" s="544">
        <v>1.32</v>
      </c>
      <c r="F512" s="545">
        <v>1.04</v>
      </c>
      <c r="G512" s="545">
        <v>0.8</v>
      </c>
      <c r="H512" s="545">
        <v>0.64</v>
      </c>
      <c r="I512" s="545">
        <v>0.52</v>
      </c>
      <c r="J512" s="1135"/>
      <c r="K512" s="545">
        <v>0.44</v>
      </c>
      <c r="L512" s="1149">
        <v>0.36</v>
      </c>
      <c r="M512" s="1135"/>
      <c r="N512" s="1151">
        <v>0.28000000000000003</v>
      </c>
      <c r="O512" s="1151">
        <v>7.0000000000000007E-2</v>
      </c>
      <c r="P512" s="1052">
        <v>0</v>
      </c>
      <c r="Q512" s="1052">
        <v>0</v>
      </c>
      <c r="R512" s="1052">
        <v>0</v>
      </c>
      <c r="S512" s="1052">
        <v>0</v>
      </c>
      <c r="T512" s="1052">
        <v>0</v>
      </c>
      <c r="U512" s="1052">
        <v>0</v>
      </c>
      <c r="V512" s="1052">
        <v>0</v>
      </c>
      <c r="W512" s="1052">
        <v>0</v>
      </c>
      <c r="X512" s="1052">
        <v>0</v>
      </c>
      <c r="Y512" s="1052">
        <v>0</v>
      </c>
      <c r="Z512" s="630">
        <f t="shared" si="323"/>
        <v>9.1899999999999977</v>
      </c>
      <c r="AA512" s="1125">
        <f t="shared" si="326"/>
        <v>21.428571428571441</v>
      </c>
      <c r="AB512" s="1125">
        <f t="shared" si="327"/>
        <v>27.27272727272727</v>
      </c>
      <c r="AC512" s="1126">
        <f t="shared" si="328"/>
        <v>26.923076923076916</v>
      </c>
      <c r="AD512" s="1126">
        <f t="shared" si="329"/>
        <v>30.000000000000004</v>
      </c>
      <c r="AE512" s="1126">
        <f t="shared" si="330"/>
        <v>25</v>
      </c>
      <c r="AF512" s="1126">
        <f t="shared" si="331"/>
        <v>23.076923076923084</v>
      </c>
      <c r="AG512" s="1126">
        <f t="shared" si="332"/>
        <v>18.181818181818187</v>
      </c>
      <c r="AH512" s="1126">
        <f t="shared" si="333"/>
        <v>22.222222222222232</v>
      </c>
      <c r="AI512" s="1126">
        <f t="shared" si="334"/>
        <v>28.571428571428559</v>
      </c>
      <c r="AJ512" s="1126">
        <f t="shared" si="335"/>
        <v>300</v>
      </c>
      <c r="AK512" s="1126" t="str">
        <f t="shared" si="336"/>
        <v>n/a</v>
      </c>
      <c r="AL512" s="1126" t="str">
        <f t="shared" si="337"/>
        <v>n/a</v>
      </c>
      <c r="AM512" s="1126" t="str">
        <f t="shared" si="338"/>
        <v>n/a</v>
      </c>
      <c r="AN512" s="1126" t="str">
        <f t="shared" si="339"/>
        <v>n/a</v>
      </c>
      <c r="AO512" s="1126" t="str">
        <f t="shared" si="340"/>
        <v>n/a</v>
      </c>
      <c r="AP512" s="1126" t="str">
        <f t="shared" si="341"/>
        <v>n/a</v>
      </c>
      <c r="AQ512" s="1126" t="str">
        <f t="shared" si="342"/>
        <v>n/a</v>
      </c>
      <c r="AR512" s="1126" t="str">
        <f t="shared" si="343"/>
        <v>n/a</v>
      </c>
      <c r="AS512" s="1126" t="str">
        <f t="shared" si="344"/>
        <v>n/a</v>
      </c>
      <c r="AT512" s="1126" t="str">
        <f t="shared" si="345"/>
        <v>n/a</v>
      </c>
      <c r="AU512" s="1127">
        <f t="shared" si="324"/>
        <v>52.267676767676768</v>
      </c>
      <c r="AV512" s="1128">
        <f t="shared" si="325"/>
        <v>87.118701674251753</v>
      </c>
    </row>
    <row r="513" spans="1:48" ht="11.25" customHeight="1" x14ac:dyDescent="0.2">
      <c r="A513" s="501" t="s">
        <v>1441</v>
      </c>
      <c r="B513" s="501" t="s">
        <v>1442</v>
      </c>
      <c r="C513" s="627">
        <v>1</v>
      </c>
      <c r="D513" s="493">
        <v>0.95238095238095233</v>
      </c>
      <c r="E513" s="632">
        <v>0.90702947845804982</v>
      </c>
      <c r="F513" s="627">
        <v>0.81632653061224481</v>
      </c>
      <c r="G513" s="627">
        <v>0.72562358276643979</v>
      </c>
      <c r="H513" s="627">
        <v>0.63492063492063489</v>
      </c>
      <c r="I513" s="627">
        <v>0.54421768707482987</v>
      </c>
      <c r="J513" s="956">
        <v>0</v>
      </c>
      <c r="K513" s="627">
        <v>0.45351473922902491</v>
      </c>
      <c r="L513" s="492">
        <v>0.36281179138321989</v>
      </c>
      <c r="M513" s="956">
        <v>0</v>
      </c>
      <c r="N513" s="505">
        <v>0.32653061224489788</v>
      </c>
      <c r="O513" s="628">
        <v>0.29024943310657592</v>
      </c>
      <c r="P513" s="629">
        <v>0.29024943310657592</v>
      </c>
      <c r="Q513" s="633">
        <v>0.29024943310657592</v>
      </c>
      <c r="R513" s="633">
        <v>0.26077097505668928</v>
      </c>
      <c r="S513" s="633">
        <v>0.2154195011337868</v>
      </c>
      <c r="T513" s="633">
        <v>4.5351473922902487E-2</v>
      </c>
      <c r="U513" s="629">
        <v>0</v>
      </c>
      <c r="V513" s="629">
        <v>0</v>
      </c>
      <c r="W513" s="629">
        <v>0</v>
      </c>
      <c r="X513" s="629">
        <v>0</v>
      </c>
      <c r="Y513" s="629">
        <v>0</v>
      </c>
      <c r="Z513" s="630">
        <f t="shared" si="323"/>
        <v>8.1156462585034017</v>
      </c>
      <c r="AA513" s="1125">
        <f t="shared" si="326"/>
        <v>5.0000000000000044</v>
      </c>
      <c r="AB513" s="1125">
        <f t="shared" si="327"/>
        <v>5.0000000000000044</v>
      </c>
      <c r="AC513" s="1126">
        <f t="shared" si="328"/>
        <v>11.111111111111116</v>
      </c>
      <c r="AD513" s="1126">
        <f t="shared" si="329"/>
        <v>12.5</v>
      </c>
      <c r="AE513" s="1126">
        <f t="shared" si="330"/>
        <v>14.285714285714279</v>
      </c>
      <c r="AF513" s="1126">
        <f t="shared" si="331"/>
        <v>16.666666666666675</v>
      </c>
      <c r="AG513" s="1126">
        <f t="shared" si="332"/>
        <v>19.999999999999996</v>
      </c>
      <c r="AH513" s="1126">
        <f t="shared" si="333"/>
        <v>25.000000000000021</v>
      </c>
      <c r="AI513" s="1126">
        <f t="shared" si="334"/>
        <v>11.111111111111116</v>
      </c>
      <c r="AJ513" s="1126">
        <f t="shared" si="335"/>
        <v>12.5</v>
      </c>
      <c r="AK513" s="1126">
        <f t="shared" si="336"/>
        <v>0</v>
      </c>
      <c r="AL513" s="1126">
        <f t="shared" si="337"/>
        <v>0</v>
      </c>
      <c r="AM513" s="1126">
        <f t="shared" si="338"/>
        <v>11.304347826086957</v>
      </c>
      <c r="AN513" s="1126">
        <f t="shared" si="339"/>
        <v>21.052631578947366</v>
      </c>
      <c r="AO513" s="1126">
        <f t="shared" si="340"/>
        <v>375</v>
      </c>
      <c r="AP513" s="1126" t="str">
        <f t="shared" si="341"/>
        <v>n/a</v>
      </c>
      <c r="AQ513" s="1126" t="str">
        <f t="shared" si="342"/>
        <v>n/a</v>
      </c>
      <c r="AR513" s="1126" t="str">
        <f t="shared" si="343"/>
        <v>n/a</v>
      </c>
      <c r="AS513" s="1126" t="str">
        <f t="shared" si="344"/>
        <v>n/a</v>
      </c>
      <c r="AT513" s="1126" t="str">
        <f t="shared" si="345"/>
        <v>n/a</v>
      </c>
      <c r="AU513" s="1127">
        <f t="shared" si="324"/>
        <v>36.035438838642499</v>
      </c>
      <c r="AV513" s="1128">
        <f t="shared" si="325"/>
        <v>94.049372209663915</v>
      </c>
    </row>
    <row r="514" spans="1:48" ht="11.25" customHeight="1" x14ac:dyDescent="0.2">
      <c r="A514" s="491" t="s">
        <v>1283</v>
      </c>
      <c r="B514" s="884" t="s">
        <v>1284</v>
      </c>
      <c r="C514" s="627">
        <v>0.80249999999999999</v>
      </c>
      <c r="D514" s="493">
        <v>0.73750000000000004</v>
      </c>
      <c r="E514" s="632">
        <v>0.69</v>
      </c>
      <c r="F514" s="627">
        <v>0.61250000000000004</v>
      </c>
      <c r="G514" s="627">
        <v>0.5675</v>
      </c>
      <c r="H514" s="627">
        <v>0.54500000000000004</v>
      </c>
      <c r="I514" s="627">
        <v>0.47499999999999998</v>
      </c>
      <c r="J514" s="956"/>
      <c r="K514" s="627">
        <v>0.156</v>
      </c>
      <c r="L514" s="631">
        <v>8.7999999999999995E-2</v>
      </c>
      <c r="M514" s="956"/>
      <c r="N514" s="628">
        <v>8.7999999999999995E-2</v>
      </c>
      <c r="O514" s="628">
        <v>0.22</v>
      </c>
      <c r="P514" s="633">
        <v>0.35199999999999998</v>
      </c>
      <c r="Q514" s="633">
        <v>0.33600000000000002</v>
      </c>
      <c r="R514" s="633">
        <v>0.3125</v>
      </c>
      <c r="S514" s="633">
        <v>0.28999999999999998</v>
      </c>
      <c r="T514" s="633">
        <v>0.2175</v>
      </c>
      <c r="U514" s="629">
        <v>0.14449999999999999</v>
      </c>
      <c r="V514" s="629">
        <v>0.14480000000000001</v>
      </c>
      <c r="W514" s="629">
        <v>0.14480000000000001</v>
      </c>
      <c r="X514" s="629">
        <v>0.14480000000000001</v>
      </c>
      <c r="Y514" s="629">
        <v>0.14480000000000001</v>
      </c>
      <c r="Z514" s="630">
        <f t="shared" si="323"/>
        <v>7.2137000000000002</v>
      </c>
      <c r="AA514" s="1125">
        <f t="shared" si="326"/>
        <v>8.8135593220338926</v>
      </c>
      <c r="AB514" s="1125">
        <f t="shared" si="327"/>
        <v>6.8840579710145011</v>
      </c>
      <c r="AC514" s="1126">
        <f t="shared" si="328"/>
        <v>12.65306122448977</v>
      </c>
      <c r="AD514" s="1126">
        <f t="shared" si="329"/>
        <v>7.9295154185022199</v>
      </c>
      <c r="AE514" s="1126">
        <f t="shared" si="330"/>
        <v>4.1284403669724634</v>
      </c>
      <c r="AF514" s="1126">
        <f t="shared" si="331"/>
        <v>14.736842105263182</v>
      </c>
      <c r="AG514" s="1126">
        <f t="shared" si="332"/>
        <v>204.48717948717947</v>
      </c>
      <c r="AH514" s="1126">
        <f t="shared" si="333"/>
        <v>77.272727272727295</v>
      </c>
      <c r="AI514" s="1126">
        <f t="shared" si="334"/>
        <v>0</v>
      </c>
      <c r="AJ514" s="1126">
        <f t="shared" si="335"/>
        <v>-60.000000000000007</v>
      </c>
      <c r="AK514" s="1126">
        <f t="shared" si="336"/>
        <v>-37.5</v>
      </c>
      <c r="AL514" s="1126">
        <f t="shared" si="337"/>
        <v>4.761904761904745</v>
      </c>
      <c r="AM514" s="1126">
        <f t="shared" si="338"/>
        <v>7.5200000000000156</v>
      </c>
      <c r="AN514" s="1126">
        <f t="shared" si="339"/>
        <v>7.7586206896551824</v>
      </c>
      <c r="AO514" s="1126">
        <f t="shared" si="340"/>
        <v>33.333333333333329</v>
      </c>
      <c r="AP514" s="1126">
        <f t="shared" si="341"/>
        <v>50.519031141868531</v>
      </c>
      <c r="AQ514" s="1126">
        <f t="shared" si="342"/>
        <v>-0.20718232044200091</v>
      </c>
      <c r="AR514" s="1126">
        <f t="shared" si="343"/>
        <v>0</v>
      </c>
      <c r="AS514" s="1126">
        <f t="shared" si="344"/>
        <v>0</v>
      </c>
      <c r="AT514" s="1126">
        <f t="shared" si="345"/>
        <v>0</v>
      </c>
      <c r="AU514" s="1127">
        <f t="shared" si="324"/>
        <v>17.154554538725133</v>
      </c>
      <c r="AV514" s="1128">
        <f t="shared" si="325"/>
        <v>51.957355890618906</v>
      </c>
    </row>
    <row r="515" spans="1:48" ht="11.25" customHeight="1" x14ac:dyDescent="0.2">
      <c r="A515" s="884" t="s">
        <v>1453</v>
      </c>
      <c r="B515" s="884" t="s">
        <v>1454</v>
      </c>
      <c r="C515" s="627">
        <v>1.74</v>
      </c>
      <c r="D515" s="493">
        <v>1.58</v>
      </c>
      <c r="E515" s="632">
        <v>1.4300000000000002</v>
      </c>
      <c r="F515" s="627">
        <v>1.3</v>
      </c>
      <c r="G515" s="627">
        <v>1.18</v>
      </c>
      <c r="H515" s="627">
        <v>1.06</v>
      </c>
      <c r="I515" s="627">
        <v>0.96</v>
      </c>
      <c r="J515" s="956"/>
      <c r="K515" s="627">
        <v>0.9</v>
      </c>
      <c r="L515" s="492">
        <v>0.86</v>
      </c>
      <c r="M515" s="956"/>
      <c r="N515" s="505">
        <v>0.81</v>
      </c>
      <c r="O515" s="628">
        <v>0.8</v>
      </c>
      <c r="P515" s="633">
        <v>0.8</v>
      </c>
      <c r="Q515" s="633">
        <v>0.76</v>
      </c>
      <c r="R515" s="629">
        <v>0.68</v>
      </c>
      <c r="S515" s="629">
        <v>0.68</v>
      </c>
      <c r="T515" s="633">
        <v>1.3</v>
      </c>
      <c r="U515" s="633">
        <v>1.18</v>
      </c>
      <c r="V515" s="633">
        <v>1.0900000000000001</v>
      </c>
      <c r="W515" s="633">
        <v>1.03</v>
      </c>
      <c r="X515" s="633">
        <v>0.96</v>
      </c>
      <c r="Y515" s="633">
        <v>0.85</v>
      </c>
      <c r="Z515" s="630">
        <f t="shared" si="323"/>
        <v>21.950000000000003</v>
      </c>
      <c r="AA515" s="1125">
        <f t="shared" si="326"/>
        <v>10.126582278480999</v>
      </c>
      <c r="AB515" s="1125">
        <f t="shared" si="327"/>
        <v>10.489510489510479</v>
      </c>
      <c r="AC515" s="1126">
        <f t="shared" si="328"/>
        <v>10.000000000000009</v>
      </c>
      <c r="AD515" s="1126">
        <f t="shared" si="329"/>
        <v>10.169491525423746</v>
      </c>
      <c r="AE515" s="1126">
        <f t="shared" si="330"/>
        <v>11.32075471698113</v>
      </c>
      <c r="AF515" s="1126">
        <f t="shared" si="331"/>
        <v>10.416666666666675</v>
      </c>
      <c r="AG515" s="1126">
        <f t="shared" si="332"/>
        <v>6.6666666666666652</v>
      </c>
      <c r="AH515" s="1126">
        <f t="shared" si="333"/>
        <v>4.6511627906976827</v>
      </c>
      <c r="AI515" s="1126">
        <f t="shared" si="334"/>
        <v>6.1728395061728225</v>
      </c>
      <c r="AJ515" s="1126">
        <f t="shared" si="335"/>
        <v>1.2499999999999956</v>
      </c>
      <c r="AK515" s="1126">
        <f t="shared" si="336"/>
        <v>0</v>
      </c>
      <c r="AL515" s="1126">
        <f t="shared" si="337"/>
        <v>5.2631578947368363</v>
      </c>
      <c r="AM515" s="1126">
        <f t="shared" si="338"/>
        <v>11.764705882352944</v>
      </c>
      <c r="AN515" s="1126">
        <f t="shared" si="339"/>
        <v>0</v>
      </c>
      <c r="AO515" s="1126">
        <f t="shared" si="340"/>
        <v>-47.692307692307686</v>
      </c>
      <c r="AP515" s="1126">
        <f t="shared" si="341"/>
        <v>10.169491525423746</v>
      </c>
      <c r="AQ515" s="1126">
        <f t="shared" si="342"/>
        <v>8.2568807339449499</v>
      </c>
      <c r="AR515" s="1126">
        <f t="shared" si="343"/>
        <v>5.8252427184465994</v>
      </c>
      <c r="AS515" s="1126">
        <f t="shared" si="344"/>
        <v>7.2916666666666741</v>
      </c>
      <c r="AT515" s="1126">
        <f t="shared" si="345"/>
        <v>12.941176470588234</v>
      </c>
      <c r="AU515" s="1127">
        <f t="shared" si="324"/>
        <v>4.7541844420226251</v>
      </c>
      <c r="AV515" s="1128">
        <f t="shared" si="325"/>
        <v>12.923249533544384</v>
      </c>
    </row>
    <row r="516" spans="1:48" ht="11.25" customHeight="1" x14ac:dyDescent="0.2">
      <c r="A516" s="869" t="s">
        <v>109</v>
      </c>
      <c r="B516" s="869" t="s">
        <v>110</v>
      </c>
      <c r="C516" s="627">
        <v>5.76</v>
      </c>
      <c r="D516" s="493">
        <v>5.44</v>
      </c>
      <c r="E516" s="487">
        <v>4.7</v>
      </c>
      <c r="F516" s="627">
        <v>4.4400000000000004</v>
      </c>
      <c r="G516" s="627">
        <v>4.0999999999999996</v>
      </c>
      <c r="H516" s="627">
        <v>3.42</v>
      </c>
      <c r="I516" s="627">
        <v>2.54</v>
      </c>
      <c r="J516" s="956"/>
      <c r="K516" s="627">
        <v>2.36</v>
      </c>
      <c r="L516" s="492">
        <v>2.2000000000000002</v>
      </c>
      <c r="M516" s="956"/>
      <c r="N516" s="505">
        <v>2.1</v>
      </c>
      <c r="O516" s="505">
        <v>2.04</v>
      </c>
      <c r="P516" s="633">
        <v>2</v>
      </c>
      <c r="Q516" s="633">
        <v>1.92</v>
      </c>
      <c r="R516" s="633">
        <v>1.84</v>
      </c>
      <c r="S516" s="633">
        <v>1.68</v>
      </c>
      <c r="T516" s="633">
        <v>1.44</v>
      </c>
      <c r="U516" s="633">
        <v>1.32</v>
      </c>
      <c r="V516" s="633">
        <v>1.24</v>
      </c>
      <c r="W516" s="633">
        <v>1.2</v>
      </c>
      <c r="X516" s="633">
        <v>1.1599999999999999</v>
      </c>
      <c r="Y516" s="633">
        <v>1.1200000000000001</v>
      </c>
      <c r="Z516" s="630">
        <f t="shared" si="323"/>
        <v>54.02</v>
      </c>
      <c r="AA516" s="1125">
        <f t="shared" si="326"/>
        <v>5.8823529411764497</v>
      </c>
      <c r="AB516" s="1125">
        <f t="shared" si="327"/>
        <v>15.744680851063841</v>
      </c>
      <c r="AC516" s="1126">
        <f t="shared" si="328"/>
        <v>5.8558558558558405</v>
      </c>
      <c r="AD516" s="1126">
        <f t="shared" si="329"/>
        <v>8.292682926829297</v>
      </c>
      <c r="AE516" s="1126">
        <f t="shared" si="330"/>
        <v>19.883040935672504</v>
      </c>
      <c r="AF516" s="1126">
        <f t="shared" si="331"/>
        <v>34.645669291338585</v>
      </c>
      <c r="AG516" s="1126">
        <f t="shared" si="332"/>
        <v>7.6271186440677985</v>
      </c>
      <c r="AH516" s="1126">
        <f t="shared" si="333"/>
        <v>7.2727272727272529</v>
      </c>
      <c r="AI516" s="1126">
        <f t="shared" si="334"/>
        <v>4.7619047619047672</v>
      </c>
      <c r="AJ516" s="1126">
        <f t="shared" si="335"/>
        <v>2.941176470588247</v>
      </c>
      <c r="AK516" s="1126">
        <f t="shared" si="336"/>
        <v>2.0000000000000018</v>
      </c>
      <c r="AL516" s="1126">
        <f t="shared" si="337"/>
        <v>4.1666666666666741</v>
      </c>
      <c r="AM516" s="1126">
        <f t="shared" si="338"/>
        <v>4.3478260869565188</v>
      </c>
      <c r="AN516" s="1126">
        <f t="shared" si="339"/>
        <v>9.5238095238095344</v>
      </c>
      <c r="AO516" s="1126">
        <f t="shared" si="340"/>
        <v>16.666666666666675</v>
      </c>
      <c r="AP516" s="1126">
        <f t="shared" si="341"/>
        <v>9.0909090909090828</v>
      </c>
      <c r="AQ516" s="1126">
        <f t="shared" si="342"/>
        <v>6.4516129032258229</v>
      </c>
      <c r="AR516" s="1126">
        <f t="shared" si="343"/>
        <v>3.3333333333333437</v>
      </c>
      <c r="AS516" s="1126">
        <f t="shared" si="344"/>
        <v>3.4482758620689724</v>
      </c>
      <c r="AT516" s="1126">
        <f t="shared" si="345"/>
        <v>3.5714285714285587</v>
      </c>
      <c r="AU516" s="1127">
        <f t="shared" si="324"/>
        <v>8.7753869328144898</v>
      </c>
      <c r="AV516" s="1128">
        <f t="shared" si="325"/>
        <v>7.7873988366060036</v>
      </c>
    </row>
    <row r="517" spans="1:48" ht="11.25" customHeight="1" x14ac:dyDescent="0.2">
      <c r="A517" s="501" t="s">
        <v>668</v>
      </c>
      <c r="B517" s="501" t="s">
        <v>669</v>
      </c>
      <c r="C517" s="627">
        <v>4.0350000000000001</v>
      </c>
      <c r="D517" s="493">
        <v>3.7925</v>
      </c>
      <c r="E517" s="514">
        <v>3.5225</v>
      </c>
      <c r="F517" s="507">
        <v>3.2450000000000001</v>
      </c>
      <c r="G517" s="507">
        <v>2.915</v>
      </c>
      <c r="H517" s="507">
        <v>2.5049999999999999</v>
      </c>
      <c r="I517" s="507">
        <v>2.0975000000000001</v>
      </c>
      <c r="J517" s="1053"/>
      <c r="K517" s="507">
        <v>1.7839999999999998</v>
      </c>
      <c r="L517" s="503">
        <v>1.5562499999999999</v>
      </c>
      <c r="M517" s="1053"/>
      <c r="N517" s="521">
        <v>1.4537500000000001</v>
      </c>
      <c r="O517" s="521">
        <v>1.42</v>
      </c>
      <c r="P517" s="509">
        <v>1.361</v>
      </c>
      <c r="Q517" s="509">
        <v>1.2464999999999999</v>
      </c>
      <c r="R517" s="509">
        <v>1.1429999999999998</v>
      </c>
      <c r="S517" s="509">
        <v>0.98275000000000001</v>
      </c>
      <c r="T517" s="509">
        <v>0.86</v>
      </c>
      <c r="U517" s="509">
        <v>0.76624999999999999</v>
      </c>
      <c r="V517" s="509">
        <v>0.64449999999999996</v>
      </c>
      <c r="W517" s="509">
        <v>0.35825000000000001</v>
      </c>
      <c r="X517" s="510">
        <v>0</v>
      </c>
      <c r="Y517" s="510">
        <v>0</v>
      </c>
      <c r="Z517" s="630">
        <f t="shared" ref="Z517:Z580" si="346">SUM(C517:Y517)</f>
        <v>35.688749999999999</v>
      </c>
      <c r="AA517" s="1125">
        <f t="shared" si="326"/>
        <v>6.3941990771259061</v>
      </c>
      <c r="AB517" s="1125">
        <f t="shared" si="327"/>
        <v>7.6650106458481249</v>
      </c>
      <c r="AC517" s="1126">
        <f t="shared" si="328"/>
        <v>8.5516178736517734</v>
      </c>
      <c r="AD517" s="1126">
        <f t="shared" si="329"/>
        <v>11.32075471698113</v>
      </c>
      <c r="AE517" s="1126">
        <f t="shared" si="330"/>
        <v>16.367265469061888</v>
      </c>
      <c r="AF517" s="1126">
        <f t="shared" si="331"/>
        <v>19.42789034564958</v>
      </c>
      <c r="AG517" s="1126">
        <f t="shared" si="332"/>
        <v>17.572869955156968</v>
      </c>
      <c r="AH517" s="1126">
        <f t="shared" si="333"/>
        <v>14.634538152610443</v>
      </c>
      <c r="AI517" s="1126">
        <f t="shared" si="334"/>
        <v>7.0507308684436776</v>
      </c>
      <c r="AJ517" s="1126">
        <f t="shared" si="335"/>
        <v>2.376760563380298</v>
      </c>
      <c r="AK517" s="1126">
        <f t="shared" si="336"/>
        <v>4.3350477590007319</v>
      </c>
      <c r="AL517" s="1126">
        <f t="shared" si="337"/>
        <v>9.1857200160449395</v>
      </c>
      <c r="AM517" s="1126">
        <f t="shared" si="338"/>
        <v>9.0551181102362257</v>
      </c>
      <c r="AN517" s="1126">
        <f t="shared" si="339"/>
        <v>16.306283388450748</v>
      </c>
      <c r="AO517" s="1126">
        <f t="shared" si="340"/>
        <v>14.27325581395349</v>
      </c>
      <c r="AP517" s="1126">
        <f t="shared" si="341"/>
        <v>12.234910277324641</v>
      </c>
      <c r="AQ517" s="1126">
        <f t="shared" si="342"/>
        <v>18.890612878200152</v>
      </c>
      <c r="AR517" s="1126">
        <f t="shared" si="343"/>
        <v>79.902302861130465</v>
      </c>
      <c r="AS517" s="1126" t="str">
        <f t="shared" si="344"/>
        <v>n/a</v>
      </c>
      <c r="AT517" s="1126" t="str">
        <f t="shared" si="345"/>
        <v>n/a</v>
      </c>
      <c r="AU517" s="1127">
        <f t="shared" ref="AU517:AU580" si="347">AVERAGE(AA517:AT517)</f>
        <v>15.308049376236177</v>
      </c>
      <c r="AV517" s="1128">
        <f t="shared" ref="AV517:AV580" si="348">STDEV(AA517:AT517)</f>
        <v>16.894574274892115</v>
      </c>
    </row>
    <row r="518" spans="1:48" ht="11.25" customHeight="1" x14ac:dyDescent="0.2">
      <c r="A518" s="541" t="s">
        <v>4017</v>
      </c>
      <c r="B518" s="884" t="s">
        <v>4018</v>
      </c>
      <c r="C518" s="627">
        <v>1</v>
      </c>
      <c r="D518" s="493">
        <v>0.495</v>
      </c>
      <c r="E518" s="493">
        <v>0.40875</v>
      </c>
      <c r="F518" s="627">
        <v>0.366477</v>
      </c>
      <c r="G518" s="627">
        <v>0.31249899999999997</v>
      </c>
      <c r="H518" s="627">
        <v>0.17045399999999999</v>
      </c>
      <c r="I518" s="533">
        <v>0</v>
      </c>
      <c r="J518" s="956"/>
      <c r="K518" s="533">
        <v>0</v>
      </c>
      <c r="L518" s="631">
        <v>0</v>
      </c>
      <c r="M518" s="956"/>
      <c r="N518" s="628">
        <v>0</v>
      </c>
      <c r="O518" s="628">
        <v>0.52556899999999995</v>
      </c>
      <c r="P518" s="633">
        <v>1.065342</v>
      </c>
      <c r="Q518" s="629">
        <v>0</v>
      </c>
      <c r="R518" s="629">
        <v>0</v>
      </c>
      <c r="S518" s="629">
        <v>0</v>
      </c>
      <c r="T518" s="629">
        <v>0</v>
      </c>
      <c r="U518" s="629">
        <v>0</v>
      </c>
      <c r="V518" s="629">
        <v>0</v>
      </c>
      <c r="W518" s="629">
        <v>0</v>
      </c>
      <c r="X518" s="629">
        <v>0</v>
      </c>
      <c r="Y518" s="629">
        <v>0</v>
      </c>
      <c r="Z518" s="630">
        <f t="shared" si="346"/>
        <v>4.3440909999999997</v>
      </c>
      <c r="AA518" s="1125">
        <f t="shared" si="326"/>
        <v>102.02020202020203</v>
      </c>
      <c r="AB518" s="1125">
        <f t="shared" si="327"/>
        <v>21.100917431192666</v>
      </c>
      <c r="AC518" s="1126">
        <f t="shared" si="328"/>
        <v>11.534966723696161</v>
      </c>
      <c r="AD518" s="1126">
        <f t="shared" si="329"/>
        <v>17.273015273648884</v>
      </c>
      <c r="AE518" s="1126">
        <f t="shared" si="330"/>
        <v>83.333333333333329</v>
      </c>
      <c r="AF518" s="1126" t="str">
        <f t="shared" si="331"/>
        <v>n/a</v>
      </c>
      <c r="AG518" s="1126" t="str">
        <f t="shared" si="332"/>
        <v>n/a</v>
      </c>
      <c r="AH518" s="1126" t="str">
        <f t="shared" si="333"/>
        <v>n/a</v>
      </c>
      <c r="AI518" s="1126" t="str">
        <f t="shared" si="334"/>
        <v>n/a</v>
      </c>
      <c r="AJ518" s="1126">
        <f t="shared" si="335"/>
        <v>-100</v>
      </c>
      <c r="AK518" s="1126">
        <f t="shared" si="336"/>
        <v>-50.66664038402692</v>
      </c>
      <c r="AL518" s="1126" t="str">
        <f t="shared" si="337"/>
        <v>n/a</v>
      </c>
      <c r="AM518" s="1126" t="str">
        <f t="shared" si="338"/>
        <v>n/a</v>
      </c>
      <c r="AN518" s="1126" t="str">
        <f t="shared" si="339"/>
        <v>n/a</v>
      </c>
      <c r="AO518" s="1126" t="str">
        <f t="shared" si="340"/>
        <v>n/a</v>
      </c>
      <c r="AP518" s="1126" t="str">
        <f t="shared" si="341"/>
        <v>n/a</v>
      </c>
      <c r="AQ518" s="1126" t="str">
        <f t="shared" si="342"/>
        <v>n/a</v>
      </c>
      <c r="AR518" s="1126" t="str">
        <f t="shared" si="343"/>
        <v>n/a</v>
      </c>
      <c r="AS518" s="1126" t="str">
        <f t="shared" si="344"/>
        <v>n/a</v>
      </c>
      <c r="AT518" s="1126" t="str">
        <f t="shared" si="345"/>
        <v>n/a</v>
      </c>
      <c r="AU518" s="1127">
        <f t="shared" si="347"/>
        <v>12.085113485435171</v>
      </c>
      <c r="AV518" s="1128">
        <f t="shared" si="348"/>
        <v>70.443814451896287</v>
      </c>
    </row>
    <row r="519" spans="1:48" ht="11.25" customHeight="1" x14ac:dyDescent="0.2">
      <c r="A519" s="491" t="s">
        <v>4144</v>
      </c>
      <c r="B519" s="884" t="s">
        <v>684</v>
      </c>
      <c r="C519" s="627">
        <v>0.86</v>
      </c>
      <c r="D519" s="493">
        <v>0.78</v>
      </c>
      <c r="E519" s="493">
        <v>0.71000000000000008</v>
      </c>
      <c r="F519" s="627">
        <v>0.66</v>
      </c>
      <c r="G519" s="627">
        <v>0.57999999999999996</v>
      </c>
      <c r="H519" s="627">
        <v>0.5</v>
      </c>
      <c r="I519" s="627">
        <v>0.43</v>
      </c>
      <c r="J519" s="956" t="s">
        <v>90</v>
      </c>
      <c r="K519" s="627">
        <v>0.39</v>
      </c>
      <c r="L519" s="492">
        <v>0.34</v>
      </c>
      <c r="M519" s="956"/>
      <c r="N519" s="505">
        <v>0.24667</v>
      </c>
      <c r="O519" s="505">
        <v>0.18001000000000003</v>
      </c>
      <c r="P519" s="629">
        <v>0.16</v>
      </c>
      <c r="Q519" s="633">
        <v>0.14222000000000001</v>
      </c>
      <c r="R519" s="633">
        <v>0.10666</v>
      </c>
      <c r="S519" s="633">
        <v>4.444E-2</v>
      </c>
      <c r="T519" s="629">
        <v>0</v>
      </c>
      <c r="U519" s="629">
        <v>0</v>
      </c>
      <c r="V519" s="629">
        <v>0</v>
      </c>
      <c r="W519" s="629">
        <v>0</v>
      </c>
      <c r="X519" s="629">
        <v>0</v>
      </c>
      <c r="Y519" s="629">
        <v>0</v>
      </c>
      <c r="Z519" s="630">
        <f t="shared" si="346"/>
        <v>6.129999999999999</v>
      </c>
      <c r="AA519" s="1125">
        <f t="shared" si="326"/>
        <v>10.256410256410241</v>
      </c>
      <c r="AB519" s="1125">
        <f t="shared" si="327"/>
        <v>9.8591549295774517</v>
      </c>
      <c r="AC519" s="1126">
        <f t="shared" si="328"/>
        <v>7.5757575757575912</v>
      </c>
      <c r="AD519" s="1126">
        <f t="shared" si="329"/>
        <v>13.793103448275868</v>
      </c>
      <c r="AE519" s="1126">
        <f t="shared" si="330"/>
        <v>15.999999999999993</v>
      </c>
      <c r="AF519" s="1126">
        <f t="shared" si="331"/>
        <v>16.279069767441868</v>
      </c>
      <c r="AG519" s="1126">
        <f t="shared" si="332"/>
        <v>10.256410256410241</v>
      </c>
      <c r="AH519" s="1126">
        <f t="shared" si="333"/>
        <v>14.705882352941169</v>
      </c>
      <c r="AI519" s="1126">
        <f t="shared" si="334"/>
        <v>37.835975189524483</v>
      </c>
      <c r="AJ519" s="1126">
        <f t="shared" si="335"/>
        <v>37.031276040219964</v>
      </c>
      <c r="AK519" s="1126">
        <f t="shared" si="336"/>
        <v>12.506250000000009</v>
      </c>
      <c r="AL519" s="1126">
        <f t="shared" si="337"/>
        <v>12.501757839966231</v>
      </c>
      <c r="AM519" s="1126">
        <f t="shared" si="338"/>
        <v>33.339583723982756</v>
      </c>
      <c r="AN519" s="1126">
        <f t="shared" si="339"/>
        <v>140.00900090009</v>
      </c>
      <c r="AO519" s="1126" t="str">
        <f t="shared" si="340"/>
        <v>n/a</v>
      </c>
      <c r="AP519" s="1126" t="str">
        <f t="shared" si="341"/>
        <v>n/a</v>
      </c>
      <c r="AQ519" s="1126" t="str">
        <f t="shared" si="342"/>
        <v>n/a</v>
      </c>
      <c r="AR519" s="1126" t="str">
        <f t="shared" si="343"/>
        <v>n/a</v>
      </c>
      <c r="AS519" s="1126" t="str">
        <f t="shared" si="344"/>
        <v>n/a</v>
      </c>
      <c r="AT519" s="1126" t="str">
        <f t="shared" si="345"/>
        <v>n/a</v>
      </c>
      <c r="AU519" s="1127">
        <f t="shared" si="347"/>
        <v>26.56783087718556</v>
      </c>
      <c r="AV519" s="1128">
        <f t="shared" si="348"/>
        <v>34.239241594991782</v>
      </c>
    </row>
    <row r="520" spans="1:48" ht="11.25" customHeight="1" x14ac:dyDescent="0.2">
      <c r="A520" s="884" t="s">
        <v>124</v>
      </c>
      <c r="B520" s="884" t="s">
        <v>125</v>
      </c>
      <c r="C520" s="627">
        <v>3.28</v>
      </c>
      <c r="D520" s="493">
        <v>2.86</v>
      </c>
      <c r="E520" s="493">
        <v>2.4900000000000002</v>
      </c>
      <c r="F520" s="627">
        <v>2.3050000000000002</v>
      </c>
      <c r="G520" s="627">
        <v>2.125</v>
      </c>
      <c r="H520" s="627">
        <v>1.96</v>
      </c>
      <c r="I520" s="627">
        <v>1.8</v>
      </c>
      <c r="J520" s="956"/>
      <c r="K520" s="627">
        <v>1.67</v>
      </c>
      <c r="L520" s="492">
        <v>1.55</v>
      </c>
      <c r="M520" s="956"/>
      <c r="N520" s="505">
        <v>1.42</v>
      </c>
      <c r="O520" s="505">
        <v>1.3</v>
      </c>
      <c r="P520" s="633">
        <v>1.1587499999999999</v>
      </c>
      <c r="Q520" s="633">
        <v>0.85703536000000002</v>
      </c>
      <c r="R520" s="633">
        <v>0.77119615999999991</v>
      </c>
      <c r="S520" s="633">
        <v>0.71080127999999998</v>
      </c>
      <c r="T520" s="633">
        <v>0.65505215999999999</v>
      </c>
      <c r="U520" s="633">
        <v>0.61324031999999995</v>
      </c>
      <c r="V520" s="633">
        <v>0.56678271999999996</v>
      </c>
      <c r="W520" s="633">
        <v>0.51567936000000003</v>
      </c>
      <c r="X520" s="633">
        <v>0.46922175999999999</v>
      </c>
      <c r="Y520" s="633">
        <v>0.42740992</v>
      </c>
      <c r="Z520" s="630">
        <f t="shared" si="346"/>
        <v>29.505169039999998</v>
      </c>
      <c r="AA520" s="1125">
        <f t="shared" si="326"/>
        <v>14.685314685314687</v>
      </c>
      <c r="AB520" s="1125">
        <f t="shared" si="327"/>
        <v>14.859437751004002</v>
      </c>
      <c r="AC520" s="1126">
        <f t="shared" si="328"/>
        <v>8.0260303687635481</v>
      </c>
      <c r="AD520" s="1126">
        <f t="shared" si="329"/>
        <v>8.4705882352941195</v>
      </c>
      <c r="AE520" s="1126">
        <f t="shared" si="330"/>
        <v>8.418367346938771</v>
      </c>
      <c r="AF520" s="1126">
        <f t="shared" si="331"/>
        <v>8.8888888888888786</v>
      </c>
      <c r="AG520" s="1126">
        <f t="shared" si="332"/>
        <v>7.7844311377245567</v>
      </c>
      <c r="AH520" s="1126">
        <f t="shared" si="333"/>
        <v>7.7419354838709653</v>
      </c>
      <c r="AI520" s="1126">
        <f t="shared" si="334"/>
        <v>9.1549295774647987</v>
      </c>
      <c r="AJ520" s="1126">
        <f t="shared" si="335"/>
        <v>9.2307692307692193</v>
      </c>
      <c r="AK520" s="1126">
        <f t="shared" si="336"/>
        <v>12.189859762675304</v>
      </c>
      <c r="AL520" s="1126">
        <f t="shared" si="337"/>
        <v>35.204456441563849</v>
      </c>
      <c r="AM520" s="1126">
        <f t="shared" si="338"/>
        <v>11.130657082109963</v>
      </c>
      <c r="AN520" s="1126">
        <f t="shared" si="339"/>
        <v>8.496732026143782</v>
      </c>
      <c r="AO520" s="1126">
        <f t="shared" si="340"/>
        <v>8.5106382978723296</v>
      </c>
      <c r="AP520" s="1126">
        <f t="shared" si="341"/>
        <v>6.8181818181818343</v>
      </c>
      <c r="AQ520" s="1126">
        <f t="shared" si="342"/>
        <v>8.196721311475418</v>
      </c>
      <c r="AR520" s="1126">
        <f t="shared" si="343"/>
        <v>9.9099099099098975</v>
      </c>
      <c r="AS520" s="1126">
        <f t="shared" si="344"/>
        <v>9.9009900990099098</v>
      </c>
      <c r="AT520" s="1126">
        <f t="shared" si="345"/>
        <v>9.7826086956521721</v>
      </c>
      <c r="AU520" s="1127">
        <f t="shared" si="347"/>
        <v>10.870072407531399</v>
      </c>
      <c r="AV520" s="1128">
        <f t="shared" si="348"/>
        <v>6.1171394405030561</v>
      </c>
    </row>
    <row r="521" spans="1:48" ht="11.25" customHeight="1" x14ac:dyDescent="0.2">
      <c r="A521" s="869" t="s">
        <v>1473</v>
      </c>
      <c r="B521" s="869" t="s">
        <v>1474</v>
      </c>
      <c r="C521" s="627">
        <v>0.81</v>
      </c>
      <c r="D521" s="493">
        <v>0.78</v>
      </c>
      <c r="E521" s="515">
        <v>0.67</v>
      </c>
      <c r="F521" s="484">
        <v>0.64</v>
      </c>
      <c r="G521" s="484">
        <v>0.6</v>
      </c>
      <c r="H521" s="484">
        <v>0.57999999999999996</v>
      </c>
      <c r="I521" s="484">
        <v>0.5</v>
      </c>
      <c r="J521" s="1032"/>
      <c r="K521" s="484">
        <v>0.36</v>
      </c>
      <c r="L521" s="482">
        <v>0.22</v>
      </c>
      <c r="M521" s="1032"/>
      <c r="N521" s="529">
        <v>0.2</v>
      </c>
      <c r="O521" s="529">
        <v>0.30249999999999999</v>
      </c>
      <c r="P521" s="489">
        <v>0.45750000000000002</v>
      </c>
      <c r="Q521" s="488">
        <v>0</v>
      </c>
      <c r="R521" s="488">
        <v>0</v>
      </c>
      <c r="S521" s="488">
        <v>0</v>
      </c>
      <c r="T521" s="488">
        <v>0</v>
      </c>
      <c r="U521" s="488">
        <v>0</v>
      </c>
      <c r="V521" s="488">
        <v>0</v>
      </c>
      <c r="W521" s="488">
        <v>0</v>
      </c>
      <c r="X521" s="488">
        <v>0</v>
      </c>
      <c r="Y521" s="488">
        <v>0</v>
      </c>
      <c r="Z521" s="630">
        <f t="shared" si="346"/>
        <v>6.120000000000001</v>
      </c>
      <c r="AA521" s="1125">
        <f t="shared" si="326"/>
        <v>3.8461538461538547</v>
      </c>
      <c r="AB521" s="1125">
        <f t="shared" si="327"/>
        <v>16.417910447761198</v>
      </c>
      <c r="AC521" s="1126">
        <f t="shared" si="328"/>
        <v>4.6875</v>
      </c>
      <c r="AD521" s="1126">
        <f t="shared" si="329"/>
        <v>6.6666666666666652</v>
      </c>
      <c r="AE521" s="1126">
        <f t="shared" si="330"/>
        <v>3.4482758620689724</v>
      </c>
      <c r="AF521" s="1126">
        <f t="shared" si="331"/>
        <v>15.999999999999993</v>
      </c>
      <c r="AG521" s="1126">
        <f t="shared" si="332"/>
        <v>38.888888888888886</v>
      </c>
      <c r="AH521" s="1126">
        <f t="shared" si="333"/>
        <v>63.636363636363626</v>
      </c>
      <c r="AI521" s="1126">
        <f t="shared" si="334"/>
        <v>9.9999999999999858</v>
      </c>
      <c r="AJ521" s="1126">
        <f t="shared" si="335"/>
        <v>-33.884297520661157</v>
      </c>
      <c r="AK521" s="1126">
        <f t="shared" si="336"/>
        <v>-33.879781420765035</v>
      </c>
      <c r="AL521" s="1126" t="str">
        <f t="shared" si="337"/>
        <v>n/a</v>
      </c>
      <c r="AM521" s="1126" t="str">
        <f t="shared" si="338"/>
        <v>n/a</v>
      </c>
      <c r="AN521" s="1126" t="str">
        <f t="shared" si="339"/>
        <v>n/a</v>
      </c>
      <c r="AO521" s="1126" t="str">
        <f t="shared" si="340"/>
        <v>n/a</v>
      </c>
      <c r="AP521" s="1126" t="str">
        <f t="shared" si="341"/>
        <v>n/a</v>
      </c>
      <c r="AQ521" s="1126" t="str">
        <f t="shared" si="342"/>
        <v>n/a</v>
      </c>
      <c r="AR521" s="1126" t="str">
        <f t="shared" si="343"/>
        <v>n/a</v>
      </c>
      <c r="AS521" s="1126" t="str">
        <f t="shared" si="344"/>
        <v>n/a</v>
      </c>
      <c r="AT521" s="1126" t="str">
        <f t="shared" si="345"/>
        <v>n/a</v>
      </c>
      <c r="AU521" s="1127">
        <f t="shared" si="347"/>
        <v>8.7116073096797262</v>
      </c>
      <c r="AV521" s="1128">
        <f t="shared" si="348"/>
        <v>27.824005700752348</v>
      </c>
    </row>
    <row r="522" spans="1:48" ht="11.25" customHeight="1" x14ac:dyDescent="0.2">
      <c r="A522" s="501" t="s">
        <v>1483</v>
      </c>
      <c r="B522" s="501" t="s">
        <v>1484</v>
      </c>
      <c r="C522" s="627">
        <v>1.2</v>
      </c>
      <c r="D522" s="493">
        <v>1</v>
      </c>
      <c r="E522" s="632">
        <v>0.92</v>
      </c>
      <c r="F522" s="627">
        <v>0.88</v>
      </c>
      <c r="G522" s="627">
        <v>0.76</v>
      </c>
      <c r="H522" s="627">
        <v>0.68</v>
      </c>
      <c r="I522" s="627">
        <v>0.5</v>
      </c>
      <c r="J522" s="956"/>
      <c r="K522" s="627">
        <v>0.4</v>
      </c>
      <c r="L522" s="492">
        <v>0.2</v>
      </c>
      <c r="M522" s="956"/>
      <c r="N522" s="628">
        <v>0</v>
      </c>
      <c r="O522" s="628">
        <v>0</v>
      </c>
      <c r="P522" s="629">
        <v>0</v>
      </c>
      <c r="Q522" s="629">
        <v>0</v>
      </c>
      <c r="R522" s="629">
        <v>0</v>
      </c>
      <c r="S522" s="629">
        <v>0</v>
      </c>
      <c r="T522" s="629">
        <v>0</v>
      </c>
      <c r="U522" s="629">
        <v>0</v>
      </c>
      <c r="V522" s="629">
        <v>0</v>
      </c>
      <c r="W522" s="629">
        <v>0</v>
      </c>
      <c r="X522" s="629">
        <v>0</v>
      </c>
      <c r="Y522" s="629">
        <v>0</v>
      </c>
      <c r="Z522" s="630">
        <f t="shared" si="346"/>
        <v>6.54</v>
      </c>
      <c r="AA522" s="1125">
        <f t="shared" si="326"/>
        <v>19.999999999999996</v>
      </c>
      <c r="AB522" s="1125">
        <f t="shared" si="327"/>
        <v>8.6956521739130377</v>
      </c>
      <c r="AC522" s="1126">
        <f t="shared" si="328"/>
        <v>4.5454545454545414</v>
      </c>
      <c r="AD522" s="1126">
        <f t="shared" si="329"/>
        <v>15.789473684210531</v>
      </c>
      <c r="AE522" s="1126">
        <f t="shared" si="330"/>
        <v>11.764705882352944</v>
      </c>
      <c r="AF522" s="1126">
        <f t="shared" si="331"/>
        <v>36.000000000000007</v>
      </c>
      <c r="AG522" s="1126">
        <f t="shared" si="332"/>
        <v>25</v>
      </c>
      <c r="AH522" s="1126">
        <f t="shared" si="333"/>
        <v>100</v>
      </c>
      <c r="AI522" s="1126" t="str">
        <f t="shared" si="334"/>
        <v>n/a</v>
      </c>
      <c r="AJ522" s="1126" t="str">
        <f t="shared" si="335"/>
        <v>n/a</v>
      </c>
      <c r="AK522" s="1126" t="str">
        <f t="shared" si="336"/>
        <v>n/a</v>
      </c>
      <c r="AL522" s="1126" t="str">
        <f t="shared" si="337"/>
        <v>n/a</v>
      </c>
      <c r="AM522" s="1126" t="str">
        <f t="shared" si="338"/>
        <v>n/a</v>
      </c>
      <c r="AN522" s="1126" t="str">
        <f t="shared" si="339"/>
        <v>n/a</v>
      </c>
      <c r="AO522" s="1126" t="str">
        <f t="shared" si="340"/>
        <v>n/a</v>
      </c>
      <c r="AP522" s="1126" t="str">
        <f t="shared" si="341"/>
        <v>n/a</v>
      </c>
      <c r="AQ522" s="1126" t="str">
        <f t="shared" si="342"/>
        <v>n/a</v>
      </c>
      <c r="AR522" s="1126" t="str">
        <f t="shared" si="343"/>
        <v>n/a</v>
      </c>
      <c r="AS522" s="1126" t="str">
        <f t="shared" si="344"/>
        <v>n/a</v>
      </c>
      <c r="AT522" s="1126" t="str">
        <f t="shared" si="345"/>
        <v>n/a</v>
      </c>
      <c r="AU522" s="1127">
        <f t="shared" si="347"/>
        <v>27.72441078574138</v>
      </c>
      <c r="AV522" s="1128">
        <f t="shared" si="348"/>
        <v>30.835618736743982</v>
      </c>
    </row>
    <row r="523" spans="1:48" ht="11.25" customHeight="1" x14ac:dyDescent="0.2">
      <c r="A523" s="895" t="s">
        <v>1469</v>
      </c>
      <c r="B523" s="899" t="s">
        <v>1470</v>
      </c>
      <c r="C523" s="524">
        <v>0.69</v>
      </c>
      <c r="D523" s="493">
        <v>0.6</v>
      </c>
      <c r="E523" s="632">
        <v>0.52</v>
      </c>
      <c r="F523" s="496">
        <v>0.48</v>
      </c>
      <c r="G523" s="627">
        <v>0.44</v>
      </c>
      <c r="H523" s="627">
        <v>0.35</v>
      </c>
      <c r="I523" s="496">
        <v>0.2</v>
      </c>
      <c r="J523" s="956"/>
      <c r="K523" s="496">
        <v>0.2</v>
      </c>
      <c r="L523" s="492">
        <v>0.2</v>
      </c>
      <c r="M523" s="956"/>
      <c r="N523" s="628">
        <v>0</v>
      </c>
      <c r="O523" s="628">
        <v>0.52</v>
      </c>
      <c r="P523" s="633">
        <v>0.8</v>
      </c>
      <c r="Q523" s="633">
        <v>0.79047999999999996</v>
      </c>
      <c r="R523" s="633">
        <v>0.76192000000000004</v>
      </c>
      <c r="S523" s="629">
        <v>0.72563999999999995</v>
      </c>
      <c r="T523" s="629">
        <v>0.72563999999999995</v>
      </c>
      <c r="U523" s="633">
        <v>0.72563999999999995</v>
      </c>
      <c r="V523" s="629">
        <v>0.69108000000000003</v>
      </c>
      <c r="W523" s="629">
        <v>0.69108000000000003</v>
      </c>
      <c r="X523" s="633">
        <v>0.69108000000000003</v>
      </c>
      <c r="Y523" s="633">
        <v>0.66638999999999993</v>
      </c>
      <c r="Z523" s="630">
        <f t="shared" si="346"/>
        <v>11.46895</v>
      </c>
      <c r="AA523" s="1125">
        <f t="shared" si="326"/>
        <v>14.999999999999991</v>
      </c>
      <c r="AB523" s="1125">
        <f t="shared" si="327"/>
        <v>15.384615384615374</v>
      </c>
      <c r="AC523" s="1126">
        <f t="shared" si="328"/>
        <v>8.3333333333333481</v>
      </c>
      <c r="AD523" s="1126">
        <f t="shared" si="329"/>
        <v>9.0909090909090828</v>
      </c>
      <c r="AE523" s="1126">
        <f t="shared" si="330"/>
        <v>25.714285714285733</v>
      </c>
      <c r="AF523" s="1126">
        <f t="shared" si="331"/>
        <v>74.999999999999972</v>
      </c>
      <c r="AG523" s="1126">
        <f t="shared" si="332"/>
        <v>0</v>
      </c>
      <c r="AH523" s="1126">
        <f t="shared" si="333"/>
        <v>0</v>
      </c>
      <c r="AI523" s="1126" t="str">
        <f t="shared" si="334"/>
        <v>n/a</v>
      </c>
      <c r="AJ523" s="1126">
        <f t="shared" si="335"/>
        <v>-100</v>
      </c>
      <c r="AK523" s="1126">
        <f t="shared" si="336"/>
        <v>-35</v>
      </c>
      <c r="AL523" s="1126">
        <f t="shared" si="337"/>
        <v>1.2043315453901471</v>
      </c>
      <c r="AM523" s="1126">
        <f t="shared" si="338"/>
        <v>3.7484250314993695</v>
      </c>
      <c r="AN523" s="1126">
        <f t="shared" si="339"/>
        <v>4.9997243812358816</v>
      </c>
      <c r="AO523" s="1126">
        <f t="shared" si="340"/>
        <v>0</v>
      </c>
      <c r="AP523" s="1126">
        <f t="shared" si="341"/>
        <v>0</v>
      </c>
      <c r="AQ523" s="1126">
        <f t="shared" si="342"/>
        <v>5.0008682062858023</v>
      </c>
      <c r="AR523" s="1126">
        <f t="shared" si="343"/>
        <v>0</v>
      </c>
      <c r="AS523" s="1126">
        <f t="shared" si="344"/>
        <v>0</v>
      </c>
      <c r="AT523" s="1126">
        <f t="shared" si="345"/>
        <v>3.7050375906001243</v>
      </c>
      <c r="AU523" s="1127">
        <f t="shared" si="347"/>
        <v>1.6937647514818337</v>
      </c>
      <c r="AV523" s="1128">
        <f t="shared" si="348"/>
        <v>31.754025419516068</v>
      </c>
    </row>
    <row r="524" spans="1:48" ht="11.25" customHeight="1" x14ac:dyDescent="0.2">
      <c r="A524" s="491" t="s">
        <v>1447</v>
      </c>
      <c r="B524" s="884" t="s">
        <v>1448</v>
      </c>
      <c r="C524" s="627">
        <v>2.12</v>
      </c>
      <c r="D524" s="493">
        <v>1.84</v>
      </c>
      <c r="E524" s="632">
        <v>1.52</v>
      </c>
      <c r="F524" s="627">
        <v>1.36</v>
      </c>
      <c r="G524" s="627">
        <v>1.1399999999999999</v>
      </c>
      <c r="H524" s="627">
        <v>0.92</v>
      </c>
      <c r="I524" s="627">
        <v>0.77</v>
      </c>
      <c r="J524" s="956"/>
      <c r="K524" s="627">
        <v>0.6</v>
      </c>
      <c r="L524" s="492">
        <v>0.22500000000000001</v>
      </c>
      <c r="M524" s="956"/>
      <c r="N524" s="628">
        <v>0</v>
      </c>
      <c r="O524" s="628">
        <v>0</v>
      </c>
      <c r="P524" s="629">
        <v>0</v>
      </c>
      <c r="Q524" s="629">
        <v>0</v>
      </c>
      <c r="R524" s="629">
        <v>0</v>
      </c>
      <c r="S524" s="629">
        <v>0</v>
      </c>
      <c r="T524" s="629">
        <v>0</v>
      </c>
      <c r="U524" s="629">
        <v>0</v>
      </c>
      <c r="V524" s="629">
        <v>0</v>
      </c>
      <c r="W524" s="629">
        <v>0</v>
      </c>
      <c r="X524" s="629">
        <v>0</v>
      </c>
      <c r="Y524" s="629">
        <v>0</v>
      </c>
      <c r="Z524" s="630">
        <f t="shared" si="346"/>
        <v>10.494999999999999</v>
      </c>
      <c r="AA524" s="1125">
        <f t="shared" ref="AA524:AA587" si="349">IF(ISERROR((C524/D524-1)*100),"n/a",(C524/D524-1)*100)</f>
        <v>15.217391304347828</v>
      </c>
      <c r="AB524" s="1125">
        <f t="shared" si="327"/>
        <v>21.052631578947366</v>
      </c>
      <c r="AC524" s="1126">
        <f t="shared" si="328"/>
        <v>11.764705882352944</v>
      </c>
      <c r="AD524" s="1126">
        <f t="shared" si="329"/>
        <v>19.298245614035103</v>
      </c>
      <c r="AE524" s="1126">
        <f t="shared" si="330"/>
        <v>23.913043478260843</v>
      </c>
      <c r="AF524" s="1126">
        <f t="shared" si="331"/>
        <v>19.480519480519476</v>
      </c>
      <c r="AG524" s="1126">
        <f t="shared" si="332"/>
        <v>28.333333333333343</v>
      </c>
      <c r="AH524" s="1126">
        <f t="shared" si="333"/>
        <v>166.66666666666666</v>
      </c>
      <c r="AI524" s="1126" t="str">
        <f t="shared" si="334"/>
        <v>n/a</v>
      </c>
      <c r="AJ524" s="1126" t="str">
        <f t="shared" si="335"/>
        <v>n/a</v>
      </c>
      <c r="AK524" s="1126" t="str">
        <f t="shared" si="336"/>
        <v>n/a</v>
      </c>
      <c r="AL524" s="1126" t="str">
        <f t="shared" si="337"/>
        <v>n/a</v>
      </c>
      <c r="AM524" s="1126" t="str">
        <f t="shared" si="338"/>
        <v>n/a</v>
      </c>
      <c r="AN524" s="1126" t="str">
        <f t="shared" si="339"/>
        <v>n/a</v>
      </c>
      <c r="AO524" s="1126" t="str">
        <f t="shared" si="340"/>
        <v>n/a</v>
      </c>
      <c r="AP524" s="1126" t="str">
        <f t="shared" si="341"/>
        <v>n/a</v>
      </c>
      <c r="AQ524" s="1126" t="str">
        <f t="shared" si="342"/>
        <v>n/a</v>
      </c>
      <c r="AR524" s="1126" t="str">
        <f t="shared" si="343"/>
        <v>n/a</v>
      </c>
      <c r="AS524" s="1126" t="str">
        <f t="shared" si="344"/>
        <v>n/a</v>
      </c>
      <c r="AT524" s="1126" t="str">
        <f t="shared" si="345"/>
        <v>n/a</v>
      </c>
      <c r="AU524" s="1127">
        <f t="shared" si="347"/>
        <v>38.215817167307947</v>
      </c>
      <c r="AV524" s="1128">
        <f t="shared" si="348"/>
        <v>52.145268614084522</v>
      </c>
    </row>
    <row r="525" spans="1:48" ht="11.25" customHeight="1" x14ac:dyDescent="0.2">
      <c r="A525" s="491" t="s">
        <v>1487</v>
      </c>
      <c r="B525" s="884" t="s">
        <v>1488</v>
      </c>
      <c r="C525" s="627">
        <v>2.65</v>
      </c>
      <c r="D525" s="493">
        <v>2.4900000000000002</v>
      </c>
      <c r="E525" s="632">
        <v>2.21</v>
      </c>
      <c r="F525" s="627">
        <v>2.0299999999999998</v>
      </c>
      <c r="G525" s="627">
        <v>1.7024999999999999</v>
      </c>
      <c r="H525" s="627">
        <v>1.34</v>
      </c>
      <c r="I525" s="627">
        <v>1.0319</v>
      </c>
      <c r="J525" s="956"/>
      <c r="K525" s="496">
        <v>0</v>
      </c>
      <c r="L525" s="631">
        <v>0</v>
      </c>
      <c r="M525" s="956"/>
      <c r="N525" s="628">
        <v>0</v>
      </c>
      <c r="O525" s="628">
        <v>0</v>
      </c>
      <c r="P525" s="629">
        <v>0</v>
      </c>
      <c r="Q525" s="629">
        <v>0</v>
      </c>
      <c r="R525" s="629">
        <v>0</v>
      </c>
      <c r="S525" s="629">
        <v>0</v>
      </c>
      <c r="T525" s="629">
        <v>0</v>
      </c>
      <c r="U525" s="629">
        <v>0</v>
      </c>
      <c r="V525" s="629">
        <v>0</v>
      </c>
      <c r="W525" s="629">
        <v>0</v>
      </c>
      <c r="X525" s="629">
        <v>0</v>
      </c>
      <c r="Y525" s="629">
        <v>0</v>
      </c>
      <c r="Z525" s="630">
        <f t="shared" si="346"/>
        <v>13.454400000000001</v>
      </c>
      <c r="AA525" s="1125">
        <f t="shared" si="349"/>
        <v>6.425702811244971</v>
      </c>
      <c r="AB525" s="1125">
        <f t="shared" si="327"/>
        <v>12.669683257918575</v>
      </c>
      <c r="AC525" s="1126">
        <f t="shared" si="328"/>
        <v>8.866995073891637</v>
      </c>
      <c r="AD525" s="1126">
        <f t="shared" si="329"/>
        <v>19.236417033773854</v>
      </c>
      <c r="AE525" s="1126">
        <f t="shared" si="330"/>
        <v>27.052238805970141</v>
      </c>
      <c r="AF525" s="1126">
        <f t="shared" si="331"/>
        <v>29.857544335691454</v>
      </c>
      <c r="AG525" s="1126" t="str">
        <f t="shared" si="332"/>
        <v>n/a</v>
      </c>
      <c r="AH525" s="1126" t="str">
        <f t="shared" si="333"/>
        <v>n/a</v>
      </c>
      <c r="AI525" s="1126" t="str">
        <f t="shared" si="334"/>
        <v>n/a</v>
      </c>
      <c r="AJ525" s="1126" t="str">
        <f t="shared" si="335"/>
        <v>n/a</v>
      </c>
      <c r="AK525" s="1126" t="str">
        <f t="shared" si="336"/>
        <v>n/a</v>
      </c>
      <c r="AL525" s="1126" t="str">
        <f t="shared" si="337"/>
        <v>n/a</v>
      </c>
      <c r="AM525" s="1126" t="str">
        <f t="shared" si="338"/>
        <v>n/a</v>
      </c>
      <c r="AN525" s="1126" t="str">
        <f t="shared" si="339"/>
        <v>n/a</v>
      </c>
      <c r="AO525" s="1126" t="str">
        <f t="shared" si="340"/>
        <v>n/a</v>
      </c>
      <c r="AP525" s="1126" t="str">
        <f t="shared" si="341"/>
        <v>n/a</v>
      </c>
      <c r="AQ525" s="1126" t="str">
        <f t="shared" si="342"/>
        <v>n/a</v>
      </c>
      <c r="AR525" s="1126" t="str">
        <f t="shared" si="343"/>
        <v>n/a</v>
      </c>
      <c r="AS525" s="1126" t="str">
        <f t="shared" si="344"/>
        <v>n/a</v>
      </c>
      <c r="AT525" s="1126" t="str">
        <f t="shared" si="345"/>
        <v>n/a</v>
      </c>
      <c r="AU525" s="1127">
        <f t="shared" si="347"/>
        <v>17.35143021974844</v>
      </c>
      <c r="AV525" s="1128">
        <f t="shared" si="348"/>
        <v>9.6678608446783993</v>
      </c>
    </row>
    <row r="526" spans="1:48" ht="11.25" customHeight="1" x14ac:dyDescent="0.2">
      <c r="A526" s="491" t="s">
        <v>3862</v>
      </c>
      <c r="B526" s="884" t="s">
        <v>3863</v>
      </c>
      <c r="C526" s="627">
        <v>1.01</v>
      </c>
      <c r="D526" s="493">
        <v>0.99</v>
      </c>
      <c r="E526" s="632">
        <v>0.95</v>
      </c>
      <c r="F526" s="627">
        <v>0.9</v>
      </c>
      <c r="G526" s="627">
        <v>0.87</v>
      </c>
      <c r="H526" s="627">
        <v>0.84</v>
      </c>
      <c r="I526" s="533">
        <v>0.8</v>
      </c>
      <c r="J526" s="956"/>
      <c r="K526" s="533">
        <v>0.8</v>
      </c>
      <c r="L526" s="536">
        <v>0.8</v>
      </c>
      <c r="M526" s="956"/>
      <c r="N526" s="537">
        <v>0.8</v>
      </c>
      <c r="O526" s="537">
        <v>0.8</v>
      </c>
      <c r="P526" s="534">
        <v>1.08</v>
      </c>
      <c r="Q526" s="633">
        <v>1.08</v>
      </c>
      <c r="R526" s="633">
        <v>0.9</v>
      </c>
      <c r="S526" s="633">
        <v>0.17</v>
      </c>
      <c r="T526" s="534">
        <v>0</v>
      </c>
      <c r="U526" s="534">
        <v>0</v>
      </c>
      <c r="V526" s="534">
        <v>0</v>
      </c>
      <c r="W526" s="534">
        <v>0</v>
      </c>
      <c r="X526" s="534">
        <v>0</v>
      </c>
      <c r="Y526" s="534">
        <v>0</v>
      </c>
      <c r="Z526" s="630">
        <f t="shared" si="346"/>
        <v>12.790000000000001</v>
      </c>
      <c r="AA526" s="1125">
        <f t="shared" si="349"/>
        <v>2.020202020202011</v>
      </c>
      <c r="AB526" s="1125">
        <f t="shared" si="327"/>
        <v>4.2105263157894868</v>
      </c>
      <c r="AC526" s="1126">
        <f t="shared" si="328"/>
        <v>5.555555555555558</v>
      </c>
      <c r="AD526" s="1126">
        <f t="shared" si="329"/>
        <v>3.4482758620689724</v>
      </c>
      <c r="AE526" s="1126">
        <f t="shared" si="330"/>
        <v>3.5714285714285809</v>
      </c>
      <c r="AF526" s="1126">
        <f t="shared" si="331"/>
        <v>4.9999999999999822</v>
      </c>
      <c r="AG526" s="1126">
        <f t="shared" si="332"/>
        <v>0</v>
      </c>
      <c r="AH526" s="1126">
        <f t="shared" si="333"/>
        <v>0</v>
      </c>
      <c r="AI526" s="1126">
        <f t="shared" si="334"/>
        <v>0</v>
      </c>
      <c r="AJ526" s="1126">
        <f t="shared" si="335"/>
        <v>0</v>
      </c>
      <c r="AK526" s="1126">
        <f t="shared" si="336"/>
        <v>-25.925925925925931</v>
      </c>
      <c r="AL526" s="1126">
        <f t="shared" si="337"/>
        <v>0</v>
      </c>
      <c r="AM526" s="1126">
        <f t="shared" si="338"/>
        <v>19.999999999999996</v>
      </c>
      <c r="AN526" s="1126">
        <f t="shared" si="339"/>
        <v>429.41176470588232</v>
      </c>
      <c r="AO526" s="1126" t="str">
        <f t="shared" si="340"/>
        <v>n/a</v>
      </c>
      <c r="AP526" s="1126" t="str">
        <f t="shared" si="341"/>
        <v>n/a</v>
      </c>
      <c r="AQ526" s="1126" t="str">
        <f t="shared" si="342"/>
        <v>n/a</v>
      </c>
      <c r="AR526" s="1126" t="str">
        <f t="shared" si="343"/>
        <v>n/a</v>
      </c>
      <c r="AS526" s="1126" t="str">
        <f t="shared" si="344"/>
        <v>n/a</v>
      </c>
      <c r="AT526" s="1126" t="str">
        <f t="shared" si="345"/>
        <v>n/a</v>
      </c>
      <c r="AU526" s="1127">
        <f t="shared" si="347"/>
        <v>31.949416221785782</v>
      </c>
      <c r="AV526" s="1128">
        <f t="shared" si="348"/>
        <v>114.7834831994592</v>
      </c>
    </row>
    <row r="527" spans="1:48" ht="11.25" customHeight="1" x14ac:dyDescent="0.2">
      <c r="A527" s="542" t="s">
        <v>4019</v>
      </c>
      <c r="B527" s="501" t="s">
        <v>4020</v>
      </c>
      <c r="C527" s="627">
        <v>0.48</v>
      </c>
      <c r="D527" s="493">
        <v>0.4</v>
      </c>
      <c r="E527" s="514">
        <v>0.28000000000000003</v>
      </c>
      <c r="F527" s="507">
        <v>0.24</v>
      </c>
      <c r="G527" s="507">
        <v>0.16</v>
      </c>
      <c r="H527" s="531">
        <v>0.12</v>
      </c>
      <c r="I527" s="507">
        <v>0.12</v>
      </c>
      <c r="J527" s="1053"/>
      <c r="K527" s="1220">
        <v>0.08</v>
      </c>
      <c r="L527" s="508">
        <v>0</v>
      </c>
      <c r="M527" s="1053"/>
      <c r="N527" s="530">
        <v>0</v>
      </c>
      <c r="O527" s="530">
        <v>0.01</v>
      </c>
      <c r="P527" s="1230">
        <v>0.26</v>
      </c>
      <c r="Q527" s="1230">
        <v>0.24</v>
      </c>
      <c r="R527" s="1230">
        <v>0.2</v>
      </c>
      <c r="S527" s="1230">
        <v>0.16</v>
      </c>
      <c r="T527" s="1230">
        <v>0.10666666666666667</v>
      </c>
      <c r="U527" s="1230">
        <v>7.1111111111111111E-2</v>
      </c>
      <c r="V527" s="1230">
        <v>3.5555555555555556E-2</v>
      </c>
      <c r="W527" s="1230">
        <v>2.6666666666666665E-2</v>
      </c>
      <c r="X527" s="510">
        <v>0</v>
      </c>
      <c r="Y527" s="510">
        <v>0</v>
      </c>
      <c r="Z527" s="630">
        <f t="shared" si="346"/>
        <v>2.9900000000000007</v>
      </c>
      <c r="AA527" s="1125">
        <f t="shared" si="349"/>
        <v>19.999999999999996</v>
      </c>
      <c r="AB527" s="1125">
        <f t="shared" si="327"/>
        <v>42.857142857142861</v>
      </c>
      <c r="AC527" s="1126">
        <f t="shared" si="328"/>
        <v>16.666666666666675</v>
      </c>
      <c r="AD527" s="1126">
        <f t="shared" si="329"/>
        <v>50</v>
      </c>
      <c r="AE527" s="1126">
        <f t="shared" si="330"/>
        <v>33.33333333333335</v>
      </c>
      <c r="AF527" s="1126">
        <f t="shared" si="331"/>
        <v>0</v>
      </c>
      <c r="AG527" s="1126">
        <f t="shared" si="332"/>
        <v>50</v>
      </c>
      <c r="AH527" s="1126" t="str">
        <f t="shared" si="333"/>
        <v>n/a</v>
      </c>
      <c r="AI527" s="1126" t="str">
        <f t="shared" si="334"/>
        <v>n/a</v>
      </c>
      <c r="AJ527" s="1126">
        <f t="shared" si="335"/>
        <v>-100</v>
      </c>
      <c r="AK527" s="1126">
        <f t="shared" si="336"/>
        <v>-96.15384615384616</v>
      </c>
      <c r="AL527" s="1126">
        <f t="shared" si="337"/>
        <v>8.3333333333333481</v>
      </c>
      <c r="AM527" s="1126">
        <f t="shared" si="338"/>
        <v>19.999999999999996</v>
      </c>
      <c r="AN527" s="1126">
        <f t="shared" si="339"/>
        <v>25</v>
      </c>
      <c r="AO527" s="1126">
        <f t="shared" si="340"/>
        <v>50</v>
      </c>
      <c r="AP527" s="1126">
        <f t="shared" si="341"/>
        <v>50</v>
      </c>
      <c r="AQ527" s="1126">
        <f t="shared" si="342"/>
        <v>100</v>
      </c>
      <c r="AR527" s="1126">
        <f t="shared" si="343"/>
        <v>33.33333333333335</v>
      </c>
      <c r="AS527" s="1126" t="str">
        <f t="shared" si="344"/>
        <v>n/a</v>
      </c>
      <c r="AT527" s="1126" t="str">
        <f t="shared" si="345"/>
        <v>n/a</v>
      </c>
      <c r="AU527" s="1127">
        <f t="shared" si="347"/>
        <v>18.960622710622715</v>
      </c>
      <c r="AV527" s="1128">
        <f t="shared" si="348"/>
        <v>51.201990749908809</v>
      </c>
    </row>
    <row r="528" spans="1:48" ht="11.25" customHeight="1" x14ac:dyDescent="0.2">
      <c r="A528" s="491" t="s">
        <v>1463</v>
      </c>
      <c r="B528" s="884" t="s">
        <v>1464</v>
      </c>
      <c r="C528" s="627">
        <v>2.2000000000000002</v>
      </c>
      <c r="D528" s="493">
        <v>1.92</v>
      </c>
      <c r="E528" s="493">
        <v>1.88</v>
      </c>
      <c r="F528" s="627">
        <v>1.84</v>
      </c>
      <c r="G528" s="627">
        <v>1.8</v>
      </c>
      <c r="H528" s="627">
        <v>1.76</v>
      </c>
      <c r="I528" s="627">
        <v>1.72</v>
      </c>
      <c r="J528" s="956"/>
      <c r="K528" s="627">
        <v>1.68</v>
      </c>
      <c r="L528" s="631">
        <v>1.52</v>
      </c>
      <c r="M528" s="956"/>
      <c r="N528" s="628">
        <v>1.52</v>
      </c>
      <c r="O528" s="628">
        <v>1.52</v>
      </c>
      <c r="P528" s="629">
        <v>1.52</v>
      </c>
      <c r="Q528" s="629">
        <v>1.52</v>
      </c>
      <c r="R528" s="629">
        <v>1.52</v>
      </c>
      <c r="S528" s="633">
        <v>1.52</v>
      </c>
      <c r="T528" s="633">
        <v>1.49</v>
      </c>
      <c r="U528" s="633">
        <v>1.45</v>
      </c>
      <c r="V528" s="633">
        <v>1.41</v>
      </c>
      <c r="W528" s="633">
        <v>1.37</v>
      </c>
      <c r="X528" s="633">
        <v>1.21</v>
      </c>
      <c r="Y528" s="633">
        <v>1.1000000000000001</v>
      </c>
      <c r="Z528" s="630">
        <f t="shared" si="346"/>
        <v>33.47</v>
      </c>
      <c r="AA528" s="1125">
        <f t="shared" si="349"/>
        <v>14.583333333333348</v>
      </c>
      <c r="AB528" s="1125">
        <f t="shared" si="327"/>
        <v>2.1276595744680771</v>
      </c>
      <c r="AC528" s="1126">
        <f t="shared" si="328"/>
        <v>2.1739130434782483</v>
      </c>
      <c r="AD528" s="1126">
        <f t="shared" si="329"/>
        <v>2.2222222222222143</v>
      </c>
      <c r="AE528" s="1126">
        <f t="shared" si="330"/>
        <v>2.2727272727272707</v>
      </c>
      <c r="AF528" s="1126">
        <f t="shared" si="331"/>
        <v>2.3255813953488413</v>
      </c>
      <c r="AG528" s="1126">
        <f t="shared" si="332"/>
        <v>2.3809523809523725</v>
      </c>
      <c r="AH528" s="1126">
        <f t="shared" si="333"/>
        <v>10.526315789473673</v>
      </c>
      <c r="AI528" s="1126">
        <f t="shared" si="334"/>
        <v>0</v>
      </c>
      <c r="AJ528" s="1126">
        <f t="shared" si="335"/>
        <v>0</v>
      </c>
      <c r="AK528" s="1126">
        <f t="shared" si="336"/>
        <v>0</v>
      </c>
      <c r="AL528" s="1126">
        <f t="shared" si="337"/>
        <v>0</v>
      </c>
      <c r="AM528" s="1126">
        <f t="shared" si="338"/>
        <v>0</v>
      </c>
      <c r="AN528" s="1126">
        <f t="shared" si="339"/>
        <v>0</v>
      </c>
      <c r="AO528" s="1126">
        <f t="shared" si="340"/>
        <v>2.0134228187919545</v>
      </c>
      <c r="AP528" s="1126">
        <f t="shared" si="341"/>
        <v>2.7586206896551779</v>
      </c>
      <c r="AQ528" s="1126">
        <f t="shared" si="342"/>
        <v>2.8368794326241176</v>
      </c>
      <c r="AR528" s="1126">
        <f t="shared" si="343"/>
        <v>2.9197080291970767</v>
      </c>
      <c r="AS528" s="1126">
        <f t="shared" si="344"/>
        <v>13.223140495867792</v>
      </c>
      <c r="AT528" s="1126">
        <f t="shared" si="345"/>
        <v>9.9999999999999858</v>
      </c>
      <c r="AU528" s="1127">
        <f t="shared" si="347"/>
        <v>3.6182238239070066</v>
      </c>
      <c r="AV528" s="1128">
        <f t="shared" si="348"/>
        <v>4.5605147651938998</v>
      </c>
    </row>
    <row r="529" spans="1:48" ht="11.25" customHeight="1" x14ac:dyDescent="0.2">
      <c r="A529" s="884" t="s">
        <v>4205</v>
      </c>
      <c r="B529" s="884" t="s">
        <v>4201</v>
      </c>
      <c r="C529" s="627">
        <v>1.3</v>
      </c>
      <c r="D529" s="493">
        <v>1.1000000000000001</v>
      </c>
      <c r="E529" s="637">
        <v>0.9</v>
      </c>
      <c r="F529" s="637">
        <v>0.7</v>
      </c>
      <c r="G529" s="637">
        <v>0.55000000000000004</v>
      </c>
      <c r="H529" s="637">
        <v>0.35</v>
      </c>
      <c r="I529" s="654">
        <v>0.2</v>
      </c>
      <c r="J529" s="516"/>
      <c r="K529" s="654">
        <v>0.2</v>
      </c>
      <c r="L529" s="655">
        <v>0.2</v>
      </c>
      <c r="M529" s="516"/>
      <c r="N529" s="656">
        <v>0.2</v>
      </c>
      <c r="O529" s="656">
        <v>0.437</v>
      </c>
      <c r="P529" s="861">
        <v>1.08</v>
      </c>
      <c r="Q529" s="861">
        <v>1.08</v>
      </c>
      <c r="R529" s="861">
        <v>1.08</v>
      </c>
      <c r="S529" s="861">
        <v>1.08</v>
      </c>
      <c r="T529" s="861">
        <v>1</v>
      </c>
      <c r="U529" s="861">
        <v>0.92</v>
      </c>
      <c r="V529" s="861">
        <v>0.92</v>
      </c>
      <c r="W529" s="861">
        <v>0.92</v>
      </c>
      <c r="X529" s="861">
        <v>0.8</v>
      </c>
      <c r="Y529" s="861">
        <v>0.48</v>
      </c>
      <c r="Z529" s="630">
        <f t="shared" si="346"/>
        <v>15.497000000000002</v>
      </c>
      <c r="AA529" s="1125">
        <f t="shared" si="349"/>
        <v>18.181818181818166</v>
      </c>
      <c r="AB529" s="1125">
        <f t="shared" si="327"/>
        <v>22.222222222222232</v>
      </c>
      <c r="AC529" s="1126">
        <f t="shared" si="328"/>
        <v>28.57142857142858</v>
      </c>
      <c r="AD529" s="1126">
        <f t="shared" si="329"/>
        <v>27.272727272727249</v>
      </c>
      <c r="AE529" s="1126">
        <f t="shared" si="330"/>
        <v>57.14285714285716</v>
      </c>
      <c r="AF529" s="1126">
        <f t="shared" si="331"/>
        <v>74.999999999999972</v>
      </c>
      <c r="AG529" s="1126">
        <f t="shared" si="332"/>
        <v>0</v>
      </c>
      <c r="AH529" s="1126">
        <f t="shared" si="333"/>
        <v>0</v>
      </c>
      <c r="AI529" s="1126">
        <f t="shared" si="334"/>
        <v>0</v>
      </c>
      <c r="AJ529" s="1126">
        <f t="shared" si="335"/>
        <v>-54.233409610983976</v>
      </c>
      <c r="AK529" s="1126">
        <f t="shared" si="336"/>
        <v>-59.537037037037031</v>
      </c>
      <c r="AL529" s="1126">
        <f t="shared" si="337"/>
        <v>0</v>
      </c>
      <c r="AM529" s="1126">
        <f t="shared" si="338"/>
        <v>0</v>
      </c>
      <c r="AN529" s="1126">
        <f t="shared" si="339"/>
        <v>0</v>
      </c>
      <c r="AO529" s="1126">
        <f t="shared" si="340"/>
        <v>8.0000000000000071</v>
      </c>
      <c r="AP529" s="1126">
        <f t="shared" si="341"/>
        <v>8.6956521739130377</v>
      </c>
      <c r="AQ529" s="1126">
        <f t="shared" si="342"/>
        <v>0</v>
      </c>
      <c r="AR529" s="1126">
        <f t="shared" si="343"/>
        <v>0</v>
      </c>
      <c r="AS529" s="1126">
        <f t="shared" si="344"/>
        <v>14.999999999999991</v>
      </c>
      <c r="AT529" s="1126">
        <f t="shared" si="345"/>
        <v>66.666666666666671</v>
      </c>
      <c r="AU529" s="1127">
        <f t="shared" si="347"/>
        <v>10.649146279180602</v>
      </c>
      <c r="AV529" s="1128">
        <f t="shared" si="348"/>
        <v>32.688106607186491</v>
      </c>
    </row>
    <row r="530" spans="1:48" ht="11.25" customHeight="1" x14ac:dyDescent="0.2">
      <c r="A530" s="869" t="s">
        <v>293</v>
      </c>
      <c r="B530" s="869" t="s">
        <v>294</v>
      </c>
      <c r="C530" s="627">
        <v>1.64</v>
      </c>
      <c r="D530" s="493">
        <v>1.49</v>
      </c>
      <c r="E530" s="515">
        <v>1.38</v>
      </c>
      <c r="F530" s="484">
        <v>1.31</v>
      </c>
      <c r="G530" s="484">
        <v>1.27</v>
      </c>
      <c r="H530" s="484">
        <v>1.23</v>
      </c>
      <c r="I530" s="484">
        <v>1.18</v>
      </c>
      <c r="J530" s="1032"/>
      <c r="K530" s="484">
        <v>1.1000000000000001</v>
      </c>
      <c r="L530" s="482">
        <v>1.03</v>
      </c>
      <c r="M530" s="1032"/>
      <c r="N530" s="522">
        <v>0.99</v>
      </c>
      <c r="O530" s="529">
        <v>0.96</v>
      </c>
      <c r="P530" s="489">
        <v>0.94</v>
      </c>
      <c r="Q530" s="489">
        <v>0.84</v>
      </c>
      <c r="R530" s="489">
        <v>0.68</v>
      </c>
      <c r="S530" s="489">
        <v>0.52</v>
      </c>
      <c r="T530" s="489">
        <v>0.37</v>
      </c>
      <c r="U530" s="489">
        <v>0.25668000000000002</v>
      </c>
      <c r="V530" s="489">
        <v>0.21668000000000001</v>
      </c>
      <c r="W530" s="489">
        <v>0.18001000000000003</v>
      </c>
      <c r="X530" s="489">
        <v>0.15778</v>
      </c>
      <c r="Y530" s="489">
        <v>0.15112</v>
      </c>
      <c r="Z530" s="630">
        <f t="shared" si="346"/>
        <v>17.892269999999996</v>
      </c>
      <c r="AA530" s="1125">
        <f t="shared" si="349"/>
        <v>10.067114093959727</v>
      </c>
      <c r="AB530" s="1125">
        <f t="shared" si="327"/>
        <v>7.9710144927536364</v>
      </c>
      <c r="AC530" s="1126">
        <f t="shared" si="328"/>
        <v>5.3435114503816772</v>
      </c>
      <c r="AD530" s="1126">
        <f t="shared" si="329"/>
        <v>3.1496062992125928</v>
      </c>
      <c r="AE530" s="1126">
        <f t="shared" si="330"/>
        <v>3.2520325203251987</v>
      </c>
      <c r="AF530" s="1126">
        <f t="shared" si="331"/>
        <v>4.2372881355932313</v>
      </c>
      <c r="AG530" s="1126">
        <f t="shared" si="332"/>
        <v>7.2727272727272529</v>
      </c>
      <c r="AH530" s="1126">
        <f t="shared" si="333"/>
        <v>6.7961165048543659</v>
      </c>
      <c r="AI530" s="1126">
        <f t="shared" si="334"/>
        <v>4.0404040404040442</v>
      </c>
      <c r="AJ530" s="1126">
        <f t="shared" si="335"/>
        <v>3.125</v>
      </c>
      <c r="AK530" s="1126">
        <f t="shared" si="336"/>
        <v>2.1276595744680771</v>
      </c>
      <c r="AL530" s="1126">
        <f t="shared" si="337"/>
        <v>11.904761904761907</v>
      </c>
      <c r="AM530" s="1126">
        <f t="shared" si="338"/>
        <v>23.529411764705866</v>
      </c>
      <c r="AN530" s="1126">
        <f t="shared" si="339"/>
        <v>30.76923076923077</v>
      </c>
      <c r="AO530" s="1126">
        <f t="shared" si="340"/>
        <v>40.540540540540547</v>
      </c>
      <c r="AP530" s="1126">
        <f t="shared" si="341"/>
        <v>44.148355929562079</v>
      </c>
      <c r="AQ530" s="1126">
        <f t="shared" si="342"/>
        <v>18.460402436773116</v>
      </c>
      <c r="AR530" s="1126">
        <f t="shared" si="343"/>
        <v>20.371090494972478</v>
      </c>
      <c r="AS530" s="1126">
        <f t="shared" si="344"/>
        <v>14.089238179743969</v>
      </c>
      <c r="AT530" s="1126">
        <f t="shared" si="345"/>
        <v>4.4070937003705568</v>
      </c>
      <c r="AU530" s="1127">
        <f t="shared" si="347"/>
        <v>13.280130005267058</v>
      </c>
      <c r="AV530" s="1128">
        <f t="shared" si="348"/>
        <v>12.654849776808211</v>
      </c>
    </row>
    <row r="531" spans="1:48" ht="11.25" customHeight="1" x14ac:dyDescent="0.2">
      <c r="A531" s="1029" t="s">
        <v>4623</v>
      </c>
      <c r="B531" s="501" t="s">
        <v>4618</v>
      </c>
      <c r="C531" s="627">
        <v>0.97</v>
      </c>
      <c r="D531" s="493">
        <v>0.88</v>
      </c>
      <c r="E531" s="632">
        <v>0.8</v>
      </c>
      <c r="F531" s="627">
        <v>0.36</v>
      </c>
      <c r="G531" s="533">
        <v>0</v>
      </c>
      <c r="H531" s="496">
        <v>0</v>
      </c>
      <c r="I531" s="533">
        <v>0</v>
      </c>
      <c r="J531" s="556"/>
      <c r="K531" s="533">
        <v>0</v>
      </c>
      <c r="L531" s="536">
        <v>0</v>
      </c>
      <c r="M531" s="1179"/>
      <c r="N531" s="536">
        <v>0</v>
      </c>
      <c r="O531" s="582">
        <v>0</v>
      </c>
      <c r="P531" s="629">
        <v>0</v>
      </c>
      <c r="Q531" s="629">
        <v>0</v>
      </c>
      <c r="R531" s="629">
        <v>0</v>
      </c>
      <c r="S531" s="534">
        <v>0</v>
      </c>
      <c r="T531" s="534">
        <v>0</v>
      </c>
      <c r="U531" s="629">
        <v>0</v>
      </c>
      <c r="V531" s="534">
        <v>0</v>
      </c>
      <c r="W531" s="534">
        <v>0</v>
      </c>
      <c r="X531" s="629">
        <v>0</v>
      </c>
      <c r="Y531" s="629">
        <v>0</v>
      </c>
      <c r="Z531" s="630">
        <f t="shared" si="346"/>
        <v>3.0100000000000002</v>
      </c>
      <c r="AA531" s="1125">
        <f t="shared" si="349"/>
        <v>10.22727272727273</v>
      </c>
      <c r="AB531" s="1125">
        <f t="shared" si="327"/>
        <v>9.9999999999999858</v>
      </c>
      <c r="AC531" s="1126">
        <f t="shared" si="328"/>
        <v>122.22222222222223</v>
      </c>
      <c r="AD531" s="1126" t="str">
        <f t="shared" si="329"/>
        <v>n/a</v>
      </c>
      <c r="AE531" s="1126" t="str">
        <f t="shared" si="330"/>
        <v>n/a</v>
      </c>
      <c r="AF531" s="1126" t="str">
        <f t="shared" si="331"/>
        <v>n/a</v>
      </c>
      <c r="AG531" s="1126" t="str">
        <f t="shared" si="332"/>
        <v>n/a</v>
      </c>
      <c r="AH531" s="1126" t="str">
        <f t="shared" si="333"/>
        <v>n/a</v>
      </c>
      <c r="AI531" s="1126" t="str">
        <f t="shared" si="334"/>
        <v>n/a</v>
      </c>
      <c r="AJ531" s="1126" t="str">
        <f t="shared" si="335"/>
        <v>n/a</v>
      </c>
      <c r="AK531" s="1126" t="str">
        <f t="shared" si="336"/>
        <v>n/a</v>
      </c>
      <c r="AL531" s="1126" t="str">
        <f t="shared" si="337"/>
        <v>n/a</v>
      </c>
      <c r="AM531" s="1126" t="str">
        <f t="shared" si="338"/>
        <v>n/a</v>
      </c>
      <c r="AN531" s="1126" t="str">
        <f t="shared" si="339"/>
        <v>n/a</v>
      </c>
      <c r="AO531" s="1126" t="str">
        <f t="shared" si="340"/>
        <v>n/a</v>
      </c>
      <c r="AP531" s="1126" t="str">
        <f t="shared" si="341"/>
        <v>n/a</v>
      </c>
      <c r="AQ531" s="1126" t="str">
        <f t="shared" si="342"/>
        <v>n/a</v>
      </c>
      <c r="AR531" s="1126" t="str">
        <f t="shared" si="343"/>
        <v>n/a</v>
      </c>
      <c r="AS531" s="1126" t="str">
        <f t="shared" si="344"/>
        <v>n/a</v>
      </c>
      <c r="AT531" s="1126" t="str">
        <f t="shared" si="345"/>
        <v>n/a</v>
      </c>
      <c r="AU531" s="1127">
        <f t="shared" si="347"/>
        <v>47.483164983164983</v>
      </c>
      <c r="AV531" s="1128">
        <f t="shared" si="348"/>
        <v>64.726021976948701</v>
      </c>
    </row>
    <row r="532" spans="1:48" ht="11.25" customHeight="1" x14ac:dyDescent="0.2">
      <c r="A532" s="857" t="s">
        <v>4226</v>
      </c>
      <c r="B532" s="857" t="s">
        <v>4223</v>
      </c>
      <c r="C532" s="627">
        <v>2.52</v>
      </c>
      <c r="D532" s="493">
        <v>1.92</v>
      </c>
      <c r="E532" s="859">
        <v>1.32</v>
      </c>
      <c r="F532" s="860">
        <v>1</v>
      </c>
      <c r="G532" s="860">
        <v>0.8</v>
      </c>
      <c r="H532" s="860">
        <v>0.18</v>
      </c>
      <c r="I532" s="1219">
        <v>0</v>
      </c>
      <c r="J532" s="860"/>
      <c r="K532" s="1219">
        <v>0</v>
      </c>
      <c r="L532" s="1223">
        <v>0</v>
      </c>
      <c r="M532" s="860"/>
      <c r="N532" s="1225">
        <v>0</v>
      </c>
      <c r="O532" s="1225">
        <v>0</v>
      </c>
      <c r="P532" s="848">
        <v>0</v>
      </c>
      <c r="Q532" s="848">
        <v>0</v>
      </c>
      <c r="R532" s="848">
        <v>0</v>
      </c>
      <c r="S532" s="848">
        <v>0</v>
      </c>
      <c r="T532" s="848">
        <v>0</v>
      </c>
      <c r="U532" s="848">
        <v>0</v>
      </c>
      <c r="V532" s="848">
        <v>0</v>
      </c>
      <c r="W532" s="848">
        <v>0</v>
      </c>
      <c r="X532" s="848">
        <v>0</v>
      </c>
      <c r="Y532" s="848">
        <v>0</v>
      </c>
      <c r="Z532" s="630">
        <f t="shared" si="346"/>
        <v>7.7399999999999993</v>
      </c>
      <c r="AA532" s="1125">
        <f t="shared" si="349"/>
        <v>31.25</v>
      </c>
      <c r="AB532" s="1125">
        <f t="shared" si="327"/>
        <v>45.454545454545439</v>
      </c>
      <c r="AC532" s="1126">
        <f t="shared" si="328"/>
        <v>32.000000000000007</v>
      </c>
      <c r="AD532" s="1126">
        <f t="shared" si="329"/>
        <v>25</v>
      </c>
      <c r="AE532" s="1126">
        <f t="shared" si="330"/>
        <v>344.44444444444446</v>
      </c>
      <c r="AF532" s="1126" t="str">
        <f t="shared" si="331"/>
        <v>n/a</v>
      </c>
      <c r="AG532" s="1126" t="str">
        <f t="shared" si="332"/>
        <v>n/a</v>
      </c>
      <c r="AH532" s="1126" t="str">
        <f t="shared" si="333"/>
        <v>n/a</v>
      </c>
      <c r="AI532" s="1126" t="str">
        <f t="shared" si="334"/>
        <v>n/a</v>
      </c>
      <c r="AJ532" s="1126" t="str">
        <f t="shared" si="335"/>
        <v>n/a</v>
      </c>
      <c r="AK532" s="1126" t="str">
        <f t="shared" si="336"/>
        <v>n/a</v>
      </c>
      <c r="AL532" s="1126" t="str">
        <f t="shared" si="337"/>
        <v>n/a</v>
      </c>
      <c r="AM532" s="1126" t="str">
        <f t="shared" si="338"/>
        <v>n/a</v>
      </c>
      <c r="AN532" s="1126" t="str">
        <f t="shared" si="339"/>
        <v>n/a</v>
      </c>
      <c r="AO532" s="1126" t="str">
        <f t="shared" si="340"/>
        <v>n/a</v>
      </c>
      <c r="AP532" s="1126" t="str">
        <f t="shared" si="341"/>
        <v>n/a</v>
      </c>
      <c r="AQ532" s="1126" t="str">
        <f t="shared" si="342"/>
        <v>n/a</v>
      </c>
      <c r="AR532" s="1126" t="str">
        <f t="shared" si="343"/>
        <v>n/a</v>
      </c>
      <c r="AS532" s="1126" t="str">
        <f t="shared" si="344"/>
        <v>n/a</v>
      </c>
      <c r="AT532" s="1126" t="str">
        <f t="shared" si="345"/>
        <v>n/a</v>
      </c>
      <c r="AU532" s="1127">
        <f t="shared" si="347"/>
        <v>95.629797979797985</v>
      </c>
      <c r="AV532" s="1128">
        <f t="shared" si="348"/>
        <v>139.2913872093645</v>
      </c>
    </row>
    <row r="533" spans="1:48" ht="11.25" customHeight="1" x14ac:dyDescent="0.2">
      <c r="A533" s="869" t="s">
        <v>291</v>
      </c>
      <c r="B533" s="869" t="s">
        <v>292</v>
      </c>
      <c r="C533" s="627">
        <v>0.97619999999999996</v>
      </c>
      <c r="D533" s="493">
        <v>0.91125</v>
      </c>
      <c r="E533" s="487">
        <v>0.85750000000000004</v>
      </c>
      <c r="F533" s="627">
        <v>0.8075</v>
      </c>
      <c r="G533" s="627">
        <v>0.77625</v>
      </c>
      <c r="H533" s="627">
        <v>0.76249999999999996</v>
      </c>
      <c r="I533" s="627">
        <v>0.75249999999999995</v>
      </c>
      <c r="J533" s="956"/>
      <c r="K533" s="627">
        <v>0.74250000000000005</v>
      </c>
      <c r="L533" s="492">
        <v>0.73250000000000004</v>
      </c>
      <c r="M533" s="956"/>
      <c r="N533" s="505">
        <v>0.72250000000000003</v>
      </c>
      <c r="O533" s="505">
        <v>0.71250000000000002</v>
      </c>
      <c r="P533" s="633">
        <v>0.70250000000000001</v>
      </c>
      <c r="Q533" s="633">
        <v>0.6925</v>
      </c>
      <c r="R533" s="633">
        <v>0.6825</v>
      </c>
      <c r="S533" s="633">
        <v>0.67249999999999999</v>
      </c>
      <c r="T533" s="633">
        <v>0.66249999999999998</v>
      </c>
      <c r="U533" s="633">
        <v>0.64875000000000005</v>
      </c>
      <c r="V533" s="633">
        <v>0.63375000000000004</v>
      </c>
      <c r="W533" s="633">
        <v>0.62250000000000005</v>
      </c>
      <c r="X533" s="633">
        <v>0.61250000000000004</v>
      </c>
      <c r="Y533" s="633">
        <v>0.59499999999999997</v>
      </c>
      <c r="Z533" s="630">
        <f t="shared" si="346"/>
        <v>15.278700000000001</v>
      </c>
      <c r="AA533" s="1125">
        <f t="shared" si="349"/>
        <v>7.1275720164609035</v>
      </c>
      <c r="AB533" s="1125">
        <f t="shared" si="327"/>
        <v>6.2682215743440128</v>
      </c>
      <c r="AC533" s="1126">
        <f t="shared" si="328"/>
        <v>6.1919504643962897</v>
      </c>
      <c r="AD533" s="1126">
        <f t="shared" si="329"/>
        <v>4.0257648953301084</v>
      </c>
      <c r="AE533" s="1126">
        <f t="shared" si="330"/>
        <v>1.8032786885245899</v>
      </c>
      <c r="AF533" s="1126">
        <f t="shared" si="331"/>
        <v>1.3289036544850585</v>
      </c>
      <c r="AG533" s="1126">
        <f t="shared" si="332"/>
        <v>1.3468013468013407</v>
      </c>
      <c r="AH533" s="1126">
        <f t="shared" si="333"/>
        <v>1.3651877133105783</v>
      </c>
      <c r="AI533" s="1126">
        <f t="shared" si="334"/>
        <v>1.384083044982698</v>
      </c>
      <c r="AJ533" s="1126">
        <f t="shared" si="335"/>
        <v>1.4035087719298289</v>
      </c>
      <c r="AK533" s="1126">
        <f t="shared" si="336"/>
        <v>1.4234875444839812</v>
      </c>
      <c r="AL533" s="1126">
        <f t="shared" si="337"/>
        <v>1.4440433212996373</v>
      </c>
      <c r="AM533" s="1126">
        <f t="shared" si="338"/>
        <v>1.46520146520146</v>
      </c>
      <c r="AN533" s="1126">
        <f t="shared" si="339"/>
        <v>1.4869888475836479</v>
      </c>
      <c r="AO533" s="1126">
        <f t="shared" si="340"/>
        <v>1.5094339622641506</v>
      </c>
      <c r="AP533" s="1126">
        <f t="shared" si="341"/>
        <v>2.1194605009633882</v>
      </c>
      <c r="AQ533" s="1126">
        <f t="shared" si="342"/>
        <v>2.3668639053254559</v>
      </c>
      <c r="AR533" s="1126">
        <f t="shared" si="343"/>
        <v>1.8072289156626509</v>
      </c>
      <c r="AS533" s="1126">
        <f t="shared" si="344"/>
        <v>1.6326530612244872</v>
      </c>
      <c r="AT533" s="1126">
        <f t="shared" si="345"/>
        <v>2.941176470588247</v>
      </c>
      <c r="AU533" s="1127">
        <f t="shared" si="347"/>
        <v>2.5220905082581262</v>
      </c>
      <c r="AV533" s="1128">
        <f t="shared" si="348"/>
        <v>1.8556637264070079</v>
      </c>
    </row>
    <row r="534" spans="1:48" ht="11.25" customHeight="1" x14ac:dyDescent="0.2">
      <c r="A534" s="500" t="s">
        <v>680</v>
      </c>
      <c r="B534" s="501" t="s">
        <v>681</v>
      </c>
      <c r="C534" s="627">
        <v>1.89</v>
      </c>
      <c r="D534" s="493">
        <v>1.72</v>
      </c>
      <c r="E534" s="514">
        <v>1.5899999999999999</v>
      </c>
      <c r="F534" s="507">
        <v>1.47</v>
      </c>
      <c r="G534" s="507">
        <v>1.29</v>
      </c>
      <c r="H534" s="507">
        <v>1.1499999999999999</v>
      </c>
      <c r="I534" s="507">
        <v>0.97</v>
      </c>
      <c r="J534" s="1053"/>
      <c r="K534" s="507">
        <v>0.83</v>
      </c>
      <c r="L534" s="503">
        <v>0.68</v>
      </c>
      <c r="M534" s="1053"/>
      <c r="N534" s="521">
        <v>0.55000000000000004</v>
      </c>
      <c r="O534" s="530">
        <v>0.52</v>
      </c>
      <c r="P534" s="509">
        <v>0.46</v>
      </c>
      <c r="Q534" s="509">
        <v>0.41</v>
      </c>
      <c r="R534" s="509">
        <v>0.37</v>
      </c>
      <c r="S534" s="509">
        <v>0.32</v>
      </c>
      <c r="T534" s="510">
        <v>0.16</v>
      </c>
      <c r="U534" s="509">
        <v>0.24</v>
      </c>
      <c r="V534" s="510">
        <v>0</v>
      </c>
      <c r="W534" s="510">
        <v>0</v>
      </c>
      <c r="X534" s="510">
        <v>0</v>
      </c>
      <c r="Y534" s="510">
        <v>0</v>
      </c>
      <c r="Z534" s="630">
        <f t="shared" si="346"/>
        <v>14.620000000000001</v>
      </c>
      <c r="AA534" s="1125">
        <f t="shared" si="349"/>
        <v>9.8837209302325526</v>
      </c>
      <c r="AB534" s="1125">
        <f t="shared" si="327"/>
        <v>8.1761006289308149</v>
      </c>
      <c r="AC534" s="1126">
        <f t="shared" si="328"/>
        <v>8.1632653061224367</v>
      </c>
      <c r="AD534" s="1126">
        <f t="shared" si="329"/>
        <v>13.953488372093027</v>
      </c>
      <c r="AE534" s="1126">
        <f t="shared" si="330"/>
        <v>12.173913043478279</v>
      </c>
      <c r="AF534" s="1126">
        <f t="shared" si="331"/>
        <v>18.556701030927837</v>
      </c>
      <c r="AG534" s="1126">
        <f t="shared" si="332"/>
        <v>16.867469879518083</v>
      </c>
      <c r="AH534" s="1126">
        <f t="shared" si="333"/>
        <v>22.058823529411754</v>
      </c>
      <c r="AI534" s="1126">
        <f t="shared" si="334"/>
        <v>23.636363636363633</v>
      </c>
      <c r="AJ534" s="1126">
        <f t="shared" si="335"/>
        <v>5.7692307692307709</v>
      </c>
      <c r="AK534" s="1126">
        <f t="shared" si="336"/>
        <v>13.043478260869556</v>
      </c>
      <c r="AL534" s="1126">
        <f t="shared" si="337"/>
        <v>12.195121951219523</v>
      </c>
      <c r="AM534" s="1126">
        <f t="shared" si="338"/>
        <v>10.810810810810811</v>
      </c>
      <c r="AN534" s="1126">
        <f t="shared" si="339"/>
        <v>15.625</v>
      </c>
      <c r="AO534" s="1126">
        <f t="shared" si="340"/>
        <v>100</v>
      </c>
      <c r="AP534" s="1126">
        <f t="shared" si="341"/>
        <v>-33.333333333333329</v>
      </c>
      <c r="AQ534" s="1126" t="str">
        <f t="shared" si="342"/>
        <v>n/a</v>
      </c>
      <c r="AR534" s="1126" t="str">
        <f t="shared" si="343"/>
        <v>n/a</v>
      </c>
      <c r="AS534" s="1126" t="str">
        <f t="shared" si="344"/>
        <v>n/a</v>
      </c>
      <c r="AT534" s="1126" t="str">
        <f t="shared" si="345"/>
        <v>n/a</v>
      </c>
      <c r="AU534" s="1127">
        <f t="shared" si="347"/>
        <v>16.098759675992238</v>
      </c>
      <c r="AV534" s="1128">
        <f t="shared" si="348"/>
        <v>25.723858235352292</v>
      </c>
    </row>
    <row r="535" spans="1:48" ht="11.25" customHeight="1" x14ac:dyDescent="0.2">
      <c r="A535" s="491" t="s">
        <v>1485</v>
      </c>
      <c r="B535" s="884" t="s">
        <v>1486</v>
      </c>
      <c r="C535" s="627">
        <v>2.35</v>
      </c>
      <c r="D535" s="493">
        <v>2.08</v>
      </c>
      <c r="E535" s="493">
        <v>1.88</v>
      </c>
      <c r="F535" s="627">
        <v>1.64</v>
      </c>
      <c r="G535" s="627">
        <v>1.36</v>
      </c>
      <c r="H535" s="627">
        <v>1.27</v>
      </c>
      <c r="I535" s="627">
        <v>1.0900000000000001</v>
      </c>
      <c r="J535" s="956"/>
      <c r="K535" s="627">
        <v>0.92</v>
      </c>
      <c r="L535" s="492">
        <v>0.22</v>
      </c>
      <c r="M535" s="956"/>
      <c r="N535" s="628">
        <v>0</v>
      </c>
      <c r="O535" s="628">
        <v>0.20213</v>
      </c>
      <c r="P535" s="629">
        <v>0.80852000000000002</v>
      </c>
      <c r="Q535" s="633">
        <v>0.80852000000000002</v>
      </c>
      <c r="R535" s="633">
        <v>0.72765999999999997</v>
      </c>
      <c r="S535" s="633">
        <v>0.64680000000000004</v>
      </c>
      <c r="T535" s="629">
        <v>0.57887999999999995</v>
      </c>
      <c r="U535" s="629">
        <v>0.57887999999999995</v>
      </c>
      <c r="V535" s="629">
        <v>0.57887999999999995</v>
      </c>
      <c r="W535" s="629">
        <v>0.57887999999999995</v>
      </c>
      <c r="X535" s="629">
        <v>0.57887999999999995</v>
      </c>
      <c r="Y535" s="629">
        <v>0.57887999999999995</v>
      </c>
      <c r="Z535" s="630">
        <f t="shared" si="346"/>
        <v>19.476910000000007</v>
      </c>
      <c r="AA535" s="1125">
        <f t="shared" si="349"/>
        <v>12.98076923076923</v>
      </c>
      <c r="AB535" s="1125">
        <f t="shared" si="327"/>
        <v>10.638297872340431</v>
      </c>
      <c r="AC535" s="1126">
        <f t="shared" si="328"/>
        <v>14.634146341463406</v>
      </c>
      <c r="AD535" s="1126">
        <f t="shared" si="329"/>
        <v>20.588235294117641</v>
      </c>
      <c r="AE535" s="1126">
        <f t="shared" si="330"/>
        <v>7.0866141732283561</v>
      </c>
      <c r="AF535" s="1126">
        <f t="shared" si="331"/>
        <v>16.5137614678899</v>
      </c>
      <c r="AG535" s="1126">
        <f t="shared" si="332"/>
        <v>18.478260869565212</v>
      </c>
      <c r="AH535" s="1126">
        <f t="shared" si="333"/>
        <v>318.18181818181819</v>
      </c>
      <c r="AI535" s="1126" t="str">
        <f t="shared" si="334"/>
        <v>n/a</v>
      </c>
      <c r="AJ535" s="1126">
        <f t="shared" si="335"/>
        <v>-100</v>
      </c>
      <c r="AK535" s="1126">
        <f t="shared" si="336"/>
        <v>-75</v>
      </c>
      <c r="AL535" s="1126">
        <f t="shared" si="337"/>
        <v>0</v>
      </c>
      <c r="AM535" s="1126">
        <f t="shared" si="338"/>
        <v>11.112332682846393</v>
      </c>
      <c r="AN535" s="1126">
        <f t="shared" si="339"/>
        <v>12.501546072974623</v>
      </c>
      <c r="AO535" s="1126">
        <f t="shared" si="340"/>
        <v>11.733001658374809</v>
      </c>
      <c r="AP535" s="1126">
        <f t="shared" si="341"/>
        <v>0</v>
      </c>
      <c r="AQ535" s="1126">
        <f t="shared" si="342"/>
        <v>0</v>
      </c>
      <c r="AR535" s="1126">
        <f t="shared" si="343"/>
        <v>0</v>
      </c>
      <c r="AS535" s="1126">
        <f t="shared" si="344"/>
        <v>0</v>
      </c>
      <c r="AT535" s="1126">
        <f t="shared" si="345"/>
        <v>0</v>
      </c>
      <c r="AU535" s="1127">
        <f t="shared" si="347"/>
        <v>14.707830728704641</v>
      </c>
      <c r="AV535" s="1128">
        <f t="shared" si="348"/>
        <v>79.845718558169125</v>
      </c>
    </row>
    <row r="536" spans="1:48" ht="11.25" customHeight="1" x14ac:dyDescent="0.2">
      <c r="A536" s="491" t="s">
        <v>685</v>
      </c>
      <c r="B536" s="884" t="s">
        <v>686</v>
      </c>
      <c r="C536" s="627">
        <v>2.76</v>
      </c>
      <c r="D536" s="493">
        <v>2.37</v>
      </c>
      <c r="E536" s="493">
        <v>1.83</v>
      </c>
      <c r="F536" s="627">
        <v>1.74</v>
      </c>
      <c r="G536" s="627">
        <v>1.63</v>
      </c>
      <c r="H536" s="627">
        <v>1.39</v>
      </c>
      <c r="I536" s="627">
        <v>1.23</v>
      </c>
      <c r="J536" s="956" t="s">
        <v>90</v>
      </c>
      <c r="K536" s="627">
        <v>1.05</v>
      </c>
      <c r="L536" s="492">
        <v>0.91</v>
      </c>
      <c r="M536" s="956"/>
      <c r="N536" s="505">
        <v>0.84</v>
      </c>
      <c r="O536" s="628">
        <v>0.8</v>
      </c>
      <c r="P536" s="633">
        <v>0.76</v>
      </c>
      <c r="Q536" s="633">
        <v>0.68</v>
      </c>
      <c r="R536" s="633">
        <v>0.56000000000000005</v>
      </c>
      <c r="S536" s="633">
        <v>0.46</v>
      </c>
      <c r="T536" s="633">
        <v>0.34</v>
      </c>
      <c r="U536" s="633">
        <v>0.1</v>
      </c>
      <c r="V536" s="629">
        <v>0</v>
      </c>
      <c r="W536" s="629">
        <v>0</v>
      </c>
      <c r="X536" s="629">
        <v>0</v>
      </c>
      <c r="Y536" s="629">
        <v>0</v>
      </c>
      <c r="Z536" s="630">
        <f t="shared" si="346"/>
        <v>19.450000000000003</v>
      </c>
      <c r="AA536" s="1125">
        <f t="shared" si="349"/>
        <v>16.455696202531623</v>
      </c>
      <c r="AB536" s="1125">
        <f t="shared" si="327"/>
        <v>29.508196721311485</v>
      </c>
      <c r="AC536" s="1126">
        <f t="shared" si="328"/>
        <v>5.1724137931034475</v>
      </c>
      <c r="AD536" s="1126">
        <f t="shared" si="329"/>
        <v>6.7484662576687171</v>
      </c>
      <c r="AE536" s="1126">
        <f t="shared" si="330"/>
        <v>17.266187050359715</v>
      </c>
      <c r="AF536" s="1126">
        <f t="shared" si="331"/>
        <v>13.008130081300816</v>
      </c>
      <c r="AG536" s="1126">
        <f t="shared" si="332"/>
        <v>17.142857142857125</v>
      </c>
      <c r="AH536" s="1126">
        <f t="shared" si="333"/>
        <v>15.384615384615397</v>
      </c>
      <c r="AI536" s="1126">
        <f t="shared" si="334"/>
        <v>8.3333333333333481</v>
      </c>
      <c r="AJ536" s="1126">
        <f t="shared" si="335"/>
        <v>4.9999999999999822</v>
      </c>
      <c r="AK536" s="1126">
        <f t="shared" si="336"/>
        <v>5.2631578947368363</v>
      </c>
      <c r="AL536" s="1126">
        <f t="shared" si="337"/>
        <v>11.764705882352944</v>
      </c>
      <c r="AM536" s="1126">
        <f t="shared" si="338"/>
        <v>21.42857142857142</v>
      </c>
      <c r="AN536" s="1126">
        <f t="shared" si="339"/>
        <v>21.739130434782616</v>
      </c>
      <c r="AO536" s="1126">
        <f t="shared" si="340"/>
        <v>35.294117647058812</v>
      </c>
      <c r="AP536" s="1126">
        <f t="shared" si="341"/>
        <v>240</v>
      </c>
      <c r="AQ536" s="1126" t="str">
        <f t="shared" si="342"/>
        <v>n/a</v>
      </c>
      <c r="AR536" s="1126" t="str">
        <f t="shared" si="343"/>
        <v>n/a</v>
      </c>
      <c r="AS536" s="1126" t="str">
        <f t="shared" si="344"/>
        <v>n/a</v>
      </c>
      <c r="AT536" s="1126" t="str">
        <f t="shared" si="345"/>
        <v>n/a</v>
      </c>
      <c r="AU536" s="1127">
        <f t="shared" si="347"/>
        <v>29.344348703411519</v>
      </c>
      <c r="AV536" s="1128">
        <f t="shared" si="348"/>
        <v>56.846146073003055</v>
      </c>
    </row>
    <row r="537" spans="1:48" ht="11.25" customHeight="1" x14ac:dyDescent="0.2">
      <c r="A537" s="500" t="s">
        <v>1765</v>
      </c>
      <c r="B537" s="501" t="s">
        <v>1766</v>
      </c>
      <c r="C537" s="627">
        <v>6.75</v>
      </c>
      <c r="D537" s="493">
        <v>5.4630000000000001</v>
      </c>
      <c r="E537" s="504">
        <v>3.9689999999999999</v>
      </c>
      <c r="F537" s="627">
        <v>3.0525000000000002</v>
      </c>
      <c r="G537" s="627">
        <v>2.2825000000000002</v>
      </c>
      <c r="H537" s="627">
        <v>1.4524999999999999</v>
      </c>
      <c r="I537" s="627">
        <v>0.81</v>
      </c>
      <c r="J537" s="956"/>
      <c r="K537" s="627">
        <v>0.71250000000000002</v>
      </c>
      <c r="L537" s="492">
        <v>0.3</v>
      </c>
      <c r="M537" s="956"/>
      <c r="N537" s="628">
        <v>0</v>
      </c>
      <c r="O537" s="628">
        <v>0</v>
      </c>
      <c r="P537" s="629">
        <v>0</v>
      </c>
      <c r="Q537" s="629">
        <v>0</v>
      </c>
      <c r="R537" s="629">
        <v>0</v>
      </c>
      <c r="S537" s="629">
        <v>0</v>
      </c>
      <c r="T537" s="629">
        <v>0</v>
      </c>
      <c r="U537" s="629">
        <v>0</v>
      </c>
      <c r="V537" s="629">
        <v>0</v>
      </c>
      <c r="W537" s="629">
        <v>0</v>
      </c>
      <c r="X537" s="629">
        <v>0</v>
      </c>
      <c r="Y537" s="629">
        <v>0</v>
      </c>
      <c r="Z537" s="630">
        <f t="shared" si="346"/>
        <v>24.792000000000002</v>
      </c>
      <c r="AA537" s="1125">
        <f t="shared" si="349"/>
        <v>23.558484349258645</v>
      </c>
      <c r="AB537" s="1125">
        <f t="shared" si="327"/>
        <v>37.641723356009081</v>
      </c>
      <c r="AC537" s="1126">
        <f t="shared" si="328"/>
        <v>30.024570024570018</v>
      </c>
      <c r="AD537" s="1126">
        <f t="shared" si="329"/>
        <v>33.734939759036145</v>
      </c>
      <c r="AE537" s="1126">
        <f t="shared" si="330"/>
        <v>57.14285714285716</v>
      </c>
      <c r="AF537" s="1126">
        <f t="shared" si="331"/>
        <v>79.320987654320959</v>
      </c>
      <c r="AG537" s="1126">
        <f t="shared" si="332"/>
        <v>13.684210526315788</v>
      </c>
      <c r="AH537" s="1126">
        <f t="shared" si="333"/>
        <v>137.5</v>
      </c>
      <c r="AI537" s="1126" t="str">
        <f t="shared" si="334"/>
        <v>n/a</v>
      </c>
      <c r="AJ537" s="1126" t="str">
        <f t="shared" si="335"/>
        <v>n/a</v>
      </c>
      <c r="AK537" s="1126" t="str">
        <f t="shared" si="336"/>
        <v>n/a</v>
      </c>
      <c r="AL537" s="1126" t="str">
        <f t="shared" si="337"/>
        <v>n/a</v>
      </c>
      <c r="AM537" s="1126" t="str">
        <f t="shared" si="338"/>
        <v>n/a</v>
      </c>
      <c r="AN537" s="1126" t="str">
        <f t="shared" si="339"/>
        <v>n/a</v>
      </c>
      <c r="AO537" s="1126" t="str">
        <f t="shared" si="340"/>
        <v>n/a</v>
      </c>
      <c r="AP537" s="1126" t="str">
        <f t="shared" si="341"/>
        <v>n/a</v>
      </c>
      <c r="AQ537" s="1126" t="str">
        <f t="shared" si="342"/>
        <v>n/a</v>
      </c>
      <c r="AR537" s="1126" t="str">
        <f t="shared" si="343"/>
        <v>n/a</v>
      </c>
      <c r="AS537" s="1126" t="str">
        <f t="shared" si="344"/>
        <v>n/a</v>
      </c>
      <c r="AT537" s="1126" t="str">
        <f t="shared" si="345"/>
        <v>n/a</v>
      </c>
      <c r="AU537" s="1127">
        <f t="shared" si="347"/>
        <v>51.575971601545973</v>
      </c>
      <c r="AV537" s="1128">
        <f t="shared" si="348"/>
        <v>40.322642588496329</v>
      </c>
    </row>
    <row r="538" spans="1:48" ht="11.25" customHeight="1" x14ac:dyDescent="0.2">
      <c r="A538" s="491" t="s">
        <v>1457</v>
      </c>
      <c r="B538" s="884" t="s">
        <v>1458</v>
      </c>
      <c r="C538" s="627">
        <v>0.435</v>
      </c>
      <c r="D538" s="493">
        <v>0.41499999999999998</v>
      </c>
      <c r="E538" s="632">
        <v>0.39500000000000002</v>
      </c>
      <c r="F538" s="627">
        <v>0.375</v>
      </c>
      <c r="G538" s="627">
        <v>0.35499999999999998</v>
      </c>
      <c r="H538" s="627">
        <v>0.33500000000000002</v>
      </c>
      <c r="I538" s="627">
        <v>0.315</v>
      </c>
      <c r="J538" s="956"/>
      <c r="K538" s="627">
        <v>0.22500000000000001</v>
      </c>
      <c r="L538" s="631">
        <v>0</v>
      </c>
      <c r="M538" s="956"/>
      <c r="N538" s="628">
        <v>0</v>
      </c>
      <c r="O538" s="628">
        <v>0</v>
      </c>
      <c r="P538" s="629">
        <v>0</v>
      </c>
      <c r="Q538" s="629">
        <v>0</v>
      </c>
      <c r="R538" s="629">
        <v>0</v>
      </c>
      <c r="S538" s="633">
        <v>0</v>
      </c>
      <c r="T538" s="629">
        <v>0</v>
      </c>
      <c r="U538" s="629">
        <v>0</v>
      </c>
      <c r="V538" s="629">
        <v>0</v>
      </c>
      <c r="W538" s="629">
        <v>0.24</v>
      </c>
      <c r="X538" s="629">
        <v>0.48</v>
      </c>
      <c r="Y538" s="629">
        <v>0.48</v>
      </c>
      <c r="Z538" s="630">
        <f t="shared" si="346"/>
        <v>4.05</v>
      </c>
      <c r="AA538" s="1125">
        <f t="shared" si="349"/>
        <v>4.8192771084337505</v>
      </c>
      <c r="AB538" s="1125">
        <f t="shared" si="327"/>
        <v>5.0632911392404889</v>
      </c>
      <c r="AC538" s="1126">
        <f t="shared" si="328"/>
        <v>5.3333333333333455</v>
      </c>
      <c r="AD538" s="1126">
        <f t="shared" si="329"/>
        <v>5.6338028169014231</v>
      </c>
      <c r="AE538" s="1126">
        <f t="shared" si="330"/>
        <v>5.9701492537313383</v>
      </c>
      <c r="AF538" s="1126">
        <f t="shared" si="331"/>
        <v>6.3492063492063489</v>
      </c>
      <c r="AG538" s="1126">
        <f t="shared" si="332"/>
        <v>39.999999999999993</v>
      </c>
      <c r="AH538" s="1126" t="str">
        <f t="shared" si="333"/>
        <v>n/a</v>
      </c>
      <c r="AI538" s="1126" t="str">
        <f t="shared" si="334"/>
        <v>n/a</v>
      </c>
      <c r="AJ538" s="1126" t="str">
        <f t="shared" si="335"/>
        <v>n/a</v>
      </c>
      <c r="AK538" s="1126" t="str">
        <f t="shared" si="336"/>
        <v>n/a</v>
      </c>
      <c r="AL538" s="1126" t="str">
        <f t="shared" si="337"/>
        <v>n/a</v>
      </c>
      <c r="AM538" s="1126" t="str">
        <f t="shared" si="338"/>
        <v>n/a</v>
      </c>
      <c r="AN538" s="1126" t="str">
        <f t="shared" si="339"/>
        <v>n/a</v>
      </c>
      <c r="AO538" s="1126" t="str">
        <f t="shared" si="340"/>
        <v>n/a</v>
      </c>
      <c r="AP538" s="1126" t="str">
        <f t="shared" si="341"/>
        <v>n/a</v>
      </c>
      <c r="AQ538" s="1126" t="str">
        <f t="shared" si="342"/>
        <v>n/a</v>
      </c>
      <c r="AR538" s="1126">
        <f t="shared" si="343"/>
        <v>-100</v>
      </c>
      <c r="AS538" s="1126">
        <f t="shared" si="344"/>
        <v>-50</v>
      </c>
      <c r="AT538" s="1126">
        <f t="shared" si="345"/>
        <v>0</v>
      </c>
      <c r="AU538" s="1127">
        <f t="shared" si="347"/>
        <v>-7.6830939999153314</v>
      </c>
      <c r="AV538" s="1128">
        <f t="shared" si="348"/>
        <v>39.008122084301647</v>
      </c>
    </row>
    <row r="539" spans="1:48" ht="11.25" customHeight="1" x14ac:dyDescent="0.2">
      <c r="A539" s="857" t="s">
        <v>4580</v>
      </c>
      <c r="B539" s="884" t="s">
        <v>4022</v>
      </c>
      <c r="C539" s="493">
        <v>0.20500000000000002</v>
      </c>
      <c r="D539" s="493">
        <v>0.2</v>
      </c>
      <c r="E539" s="632">
        <v>0.16</v>
      </c>
      <c r="F539" s="493">
        <v>0.11</v>
      </c>
      <c r="G539" s="493">
        <v>7.7499999999999999E-2</v>
      </c>
      <c r="H539" s="516">
        <v>7.0000000000000007E-2</v>
      </c>
      <c r="I539" s="516">
        <v>7.0000000000000007E-2</v>
      </c>
      <c r="J539" s="516"/>
      <c r="K539" s="516">
        <v>7.0000000000000007E-2</v>
      </c>
      <c r="L539" s="513">
        <v>7.0000000000000007E-2</v>
      </c>
      <c r="M539" s="516"/>
      <c r="N539" s="537">
        <v>7.0000000000000007E-2</v>
      </c>
      <c r="O539" s="537">
        <v>7.0000000000000007E-2</v>
      </c>
      <c r="P539" s="534">
        <v>7.0000000000000007E-2</v>
      </c>
      <c r="Q539" s="633">
        <v>7.0000000000000007E-2</v>
      </c>
      <c r="R539" s="633">
        <v>1.7500000000000002E-2</v>
      </c>
      <c r="S539" s="534">
        <v>0</v>
      </c>
      <c r="T539" s="534">
        <v>0</v>
      </c>
      <c r="U539" s="534">
        <v>0</v>
      </c>
      <c r="V539" s="534">
        <v>0</v>
      </c>
      <c r="W539" s="534">
        <v>0</v>
      </c>
      <c r="X539" s="534">
        <v>0</v>
      </c>
      <c r="Y539" s="534">
        <v>0</v>
      </c>
      <c r="Z539" s="630">
        <f t="shared" si="346"/>
        <v>1.3300000000000005</v>
      </c>
      <c r="AA539" s="1125">
        <f t="shared" si="349"/>
        <v>2.4999999999999911</v>
      </c>
      <c r="AB539" s="1125">
        <f t="shared" si="327"/>
        <v>25</v>
      </c>
      <c r="AC539" s="1126">
        <f t="shared" si="328"/>
        <v>45.45454545454546</v>
      </c>
      <c r="AD539" s="1126">
        <f t="shared" si="329"/>
        <v>41.935483870967751</v>
      </c>
      <c r="AE539" s="1126">
        <f t="shared" si="330"/>
        <v>10.714285714285698</v>
      </c>
      <c r="AF539" s="1126">
        <f t="shared" si="331"/>
        <v>0</v>
      </c>
      <c r="AG539" s="1126">
        <f t="shared" si="332"/>
        <v>0</v>
      </c>
      <c r="AH539" s="1126">
        <f t="shared" si="333"/>
        <v>0</v>
      </c>
      <c r="AI539" s="1126">
        <f t="shared" si="334"/>
        <v>0</v>
      </c>
      <c r="AJ539" s="1126">
        <f t="shared" si="335"/>
        <v>0</v>
      </c>
      <c r="AK539" s="1126">
        <f t="shared" si="336"/>
        <v>0</v>
      </c>
      <c r="AL539" s="1126">
        <f t="shared" si="337"/>
        <v>0</v>
      </c>
      <c r="AM539" s="1126">
        <f t="shared" si="338"/>
        <v>300</v>
      </c>
      <c r="AN539" s="1126" t="str">
        <f t="shared" si="339"/>
        <v>n/a</v>
      </c>
      <c r="AO539" s="1126" t="str">
        <f t="shared" si="340"/>
        <v>n/a</v>
      </c>
      <c r="AP539" s="1126" t="str">
        <f t="shared" si="341"/>
        <v>n/a</v>
      </c>
      <c r="AQ539" s="1126" t="str">
        <f t="shared" si="342"/>
        <v>n/a</v>
      </c>
      <c r="AR539" s="1126" t="str">
        <f t="shared" si="343"/>
        <v>n/a</v>
      </c>
      <c r="AS539" s="1126" t="str">
        <f t="shared" si="344"/>
        <v>n/a</v>
      </c>
      <c r="AT539" s="1126" t="str">
        <f t="shared" si="345"/>
        <v>n/a</v>
      </c>
      <c r="AU539" s="1127">
        <f t="shared" si="347"/>
        <v>32.738793464599915</v>
      </c>
      <c r="AV539" s="1128">
        <f t="shared" si="348"/>
        <v>81.974068389851396</v>
      </c>
    </row>
    <row r="540" spans="1:48" ht="11.25" customHeight="1" x14ac:dyDescent="0.2">
      <c r="A540" s="491" t="s">
        <v>672</v>
      </c>
      <c r="B540" s="884" t="s">
        <v>673</v>
      </c>
      <c r="C540" s="627">
        <v>1.88</v>
      </c>
      <c r="D540" s="493">
        <v>1.76</v>
      </c>
      <c r="E540" s="632">
        <v>1.38</v>
      </c>
      <c r="F540" s="627">
        <v>1.26</v>
      </c>
      <c r="G540" s="627">
        <v>1.1599999999999999</v>
      </c>
      <c r="H540" s="627">
        <v>1.08</v>
      </c>
      <c r="I540" s="627">
        <v>1</v>
      </c>
      <c r="J540" s="956"/>
      <c r="K540" s="627">
        <v>0.92</v>
      </c>
      <c r="L540" s="492">
        <v>0.86</v>
      </c>
      <c r="M540" s="956"/>
      <c r="N540" s="505">
        <v>0.82</v>
      </c>
      <c r="O540" s="628">
        <v>0.8</v>
      </c>
      <c r="P540" s="633">
        <v>0.77500000000000002</v>
      </c>
      <c r="Q540" s="633">
        <v>0.6875</v>
      </c>
      <c r="R540" s="633">
        <v>0.5625</v>
      </c>
      <c r="S540" s="633">
        <v>0.42499999999999999</v>
      </c>
      <c r="T540" s="633">
        <v>0.34</v>
      </c>
      <c r="U540" s="633">
        <v>0.22</v>
      </c>
      <c r="V540" s="633">
        <v>0.02</v>
      </c>
      <c r="W540" s="629">
        <v>0</v>
      </c>
      <c r="X540" s="629">
        <v>0</v>
      </c>
      <c r="Y540" s="629">
        <v>0</v>
      </c>
      <c r="Z540" s="630">
        <f t="shared" si="346"/>
        <v>15.950000000000001</v>
      </c>
      <c r="AA540" s="1125">
        <f t="shared" si="349"/>
        <v>6.8181818181818121</v>
      </c>
      <c r="AB540" s="1125">
        <f t="shared" si="327"/>
        <v>27.536231884057983</v>
      </c>
      <c r="AC540" s="1126">
        <f t="shared" si="328"/>
        <v>9.5238095238095113</v>
      </c>
      <c r="AD540" s="1126">
        <f t="shared" si="329"/>
        <v>8.6206896551724199</v>
      </c>
      <c r="AE540" s="1126">
        <f t="shared" si="330"/>
        <v>7.4074074074073959</v>
      </c>
      <c r="AF540" s="1126">
        <f t="shared" si="331"/>
        <v>8.0000000000000071</v>
      </c>
      <c r="AG540" s="1126">
        <f t="shared" si="332"/>
        <v>8.6956521739130377</v>
      </c>
      <c r="AH540" s="1126">
        <f t="shared" si="333"/>
        <v>6.976744186046524</v>
      </c>
      <c r="AI540" s="1126">
        <f t="shared" si="334"/>
        <v>4.8780487804878092</v>
      </c>
      <c r="AJ540" s="1126">
        <f t="shared" si="335"/>
        <v>2.4999999999999911</v>
      </c>
      <c r="AK540" s="1126">
        <f t="shared" si="336"/>
        <v>3.2258064516129004</v>
      </c>
      <c r="AL540" s="1126">
        <f t="shared" si="337"/>
        <v>12.72727272727272</v>
      </c>
      <c r="AM540" s="1126">
        <f t="shared" si="338"/>
        <v>22.222222222222232</v>
      </c>
      <c r="AN540" s="1126">
        <f t="shared" si="339"/>
        <v>32.352941176470587</v>
      </c>
      <c r="AO540" s="1126">
        <f t="shared" si="340"/>
        <v>24.999999999999979</v>
      </c>
      <c r="AP540" s="1126">
        <f t="shared" si="341"/>
        <v>54.545454545454561</v>
      </c>
      <c r="AQ540" s="1126">
        <f t="shared" si="342"/>
        <v>1000</v>
      </c>
      <c r="AR540" s="1126" t="str">
        <f t="shared" si="343"/>
        <v>n/a</v>
      </c>
      <c r="AS540" s="1126" t="str">
        <f t="shared" si="344"/>
        <v>n/a</v>
      </c>
      <c r="AT540" s="1126" t="str">
        <f t="shared" si="345"/>
        <v>n/a</v>
      </c>
      <c r="AU540" s="1127">
        <f t="shared" si="347"/>
        <v>73.001791914829965</v>
      </c>
      <c r="AV540" s="1128">
        <f t="shared" si="348"/>
        <v>239.26432083108969</v>
      </c>
    </row>
    <row r="541" spans="1:48" ht="11.25" customHeight="1" x14ac:dyDescent="0.2">
      <c r="A541" s="869" t="s">
        <v>687</v>
      </c>
      <c r="B541" s="869" t="s">
        <v>688</v>
      </c>
      <c r="C541" s="627">
        <v>1.34</v>
      </c>
      <c r="D541" s="493">
        <v>1.3</v>
      </c>
      <c r="E541" s="487">
        <v>1.22</v>
      </c>
      <c r="F541" s="627">
        <v>1.08</v>
      </c>
      <c r="G541" s="627">
        <v>1</v>
      </c>
      <c r="H541" s="627">
        <v>0.88</v>
      </c>
      <c r="I541" s="496">
        <v>0.8</v>
      </c>
      <c r="J541" s="956"/>
      <c r="K541" s="627">
        <v>0.76</v>
      </c>
      <c r="L541" s="492">
        <v>0.67</v>
      </c>
      <c r="M541" s="956"/>
      <c r="N541" s="505">
        <v>0.60499999999999998</v>
      </c>
      <c r="O541" s="505">
        <v>0.57499999999999996</v>
      </c>
      <c r="P541" s="633">
        <v>0.55000000000000004</v>
      </c>
      <c r="Q541" s="633">
        <v>0.505</v>
      </c>
      <c r="R541" s="633">
        <v>0.48</v>
      </c>
      <c r="S541" s="633">
        <v>0.46</v>
      </c>
      <c r="T541" s="633">
        <v>0.36</v>
      </c>
      <c r="U541" s="633">
        <v>0.34</v>
      </c>
      <c r="V541" s="633">
        <v>0.32</v>
      </c>
      <c r="W541" s="633">
        <v>0.3</v>
      </c>
      <c r="X541" s="633">
        <v>0.28000000000000003</v>
      </c>
      <c r="Y541" s="633">
        <v>0.26</v>
      </c>
      <c r="Z541" s="630">
        <f t="shared" si="346"/>
        <v>14.085000000000003</v>
      </c>
      <c r="AA541" s="1125">
        <f t="shared" si="349"/>
        <v>3.0769230769230882</v>
      </c>
      <c r="AB541" s="1125">
        <f t="shared" si="327"/>
        <v>6.5573770491803351</v>
      </c>
      <c r="AC541" s="1126">
        <f t="shared" si="328"/>
        <v>12.962962962962955</v>
      </c>
      <c r="AD541" s="1126">
        <f t="shared" si="329"/>
        <v>8.0000000000000071</v>
      </c>
      <c r="AE541" s="1126">
        <f t="shared" si="330"/>
        <v>13.636363636363647</v>
      </c>
      <c r="AF541" s="1126">
        <f t="shared" si="331"/>
        <v>9.9999999999999858</v>
      </c>
      <c r="AG541" s="1126">
        <f t="shared" si="332"/>
        <v>5.2631578947368363</v>
      </c>
      <c r="AH541" s="1126">
        <f t="shared" si="333"/>
        <v>13.432835820895516</v>
      </c>
      <c r="AI541" s="1126">
        <f t="shared" si="334"/>
        <v>10.743801652892571</v>
      </c>
      <c r="AJ541" s="1126">
        <f t="shared" si="335"/>
        <v>5.2173913043478404</v>
      </c>
      <c r="AK541" s="1126">
        <f t="shared" si="336"/>
        <v>4.5454545454545192</v>
      </c>
      <c r="AL541" s="1126">
        <f t="shared" si="337"/>
        <v>8.9108910891089188</v>
      </c>
      <c r="AM541" s="1126">
        <f t="shared" si="338"/>
        <v>5.2083333333333481</v>
      </c>
      <c r="AN541" s="1126">
        <f t="shared" si="339"/>
        <v>4.3478260869565188</v>
      </c>
      <c r="AO541" s="1126">
        <f t="shared" si="340"/>
        <v>27.777777777777789</v>
      </c>
      <c r="AP541" s="1126">
        <f t="shared" si="341"/>
        <v>5.8823529411764497</v>
      </c>
      <c r="AQ541" s="1126">
        <f t="shared" si="342"/>
        <v>6.25</v>
      </c>
      <c r="AR541" s="1126">
        <f t="shared" si="343"/>
        <v>6.6666666666666652</v>
      </c>
      <c r="AS541" s="1126">
        <f t="shared" si="344"/>
        <v>7.1428571428571397</v>
      </c>
      <c r="AT541" s="1126">
        <f t="shared" si="345"/>
        <v>7.6923076923077094</v>
      </c>
      <c r="AU541" s="1127">
        <f t="shared" si="347"/>
        <v>8.6657640336970907</v>
      </c>
      <c r="AV541" s="1128">
        <f t="shared" si="348"/>
        <v>5.4547899293194666</v>
      </c>
    </row>
    <row r="542" spans="1:48" ht="11.25" customHeight="1" x14ac:dyDescent="0.2">
      <c r="A542" s="491" t="s">
        <v>2542</v>
      </c>
      <c r="B542" s="884" t="s">
        <v>2543</v>
      </c>
      <c r="C542" s="627">
        <v>1</v>
      </c>
      <c r="D542" s="493">
        <v>0.92</v>
      </c>
      <c r="E542" s="493">
        <v>0.84</v>
      </c>
      <c r="F542" s="627">
        <v>0.8</v>
      </c>
      <c r="G542" s="627">
        <v>0.76</v>
      </c>
      <c r="H542" s="627">
        <v>0.6</v>
      </c>
      <c r="I542" s="533">
        <v>0.56000000000000005</v>
      </c>
      <c r="J542" s="956"/>
      <c r="K542" s="627">
        <v>0.56000000000000005</v>
      </c>
      <c r="L542" s="492">
        <v>0.4</v>
      </c>
      <c r="M542" s="956"/>
      <c r="N542" s="505">
        <v>0.34667999999999999</v>
      </c>
      <c r="O542" s="505">
        <v>0.32</v>
      </c>
      <c r="P542" s="633">
        <v>0.29332000000000003</v>
      </c>
      <c r="Q542" s="633">
        <v>0.22667999999999999</v>
      </c>
      <c r="R542" s="633">
        <v>0.16</v>
      </c>
      <c r="S542" s="633">
        <v>0.13331999999999999</v>
      </c>
      <c r="T542" s="633">
        <v>0.12222</v>
      </c>
      <c r="U542" s="633">
        <v>4.444E-2</v>
      </c>
      <c r="V542" s="629">
        <v>0</v>
      </c>
      <c r="W542" s="629">
        <v>0</v>
      </c>
      <c r="X542" s="629">
        <v>0</v>
      </c>
      <c r="Y542" s="629">
        <v>0</v>
      </c>
      <c r="Z542" s="630">
        <f t="shared" si="346"/>
        <v>8.0866600000000002</v>
      </c>
      <c r="AA542" s="1125">
        <f t="shared" si="349"/>
        <v>8.6956521739130377</v>
      </c>
      <c r="AB542" s="1125">
        <f t="shared" si="327"/>
        <v>9.5238095238095344</v>
      </c>
      <c r="AC542" s="1126">
        <f t="shared" si="328"/>
        <v>4.9999999999999822</v>
      </c>
      <c r="AD542" s="1126">
        <f t="shared" si="329"/>
        <v>5.2631578947368363</v>
      </c>
      <c r="AE542" s="1126">
        <f t="shared" si="330"/>
        <v>26.666666666666682</v>
      </c>
      <c r="AF542" s="1126">
        <f t="shared" si="331"/>
        <v>7.1428571428571397</v>
      </c>
      <c r="AG542" s="1126">
        <f t="shared" si="332"/>
        <v>0</v>
      </c>
      <c r="AH542" s="1126">
        <f t="shared" si="333"/>
        <v>40.000000000000014</v>
      </c>
      <c r="AI542" s="1126">
        <f t="shared" si="334"/>
        <v>15.38017768547364</v>
      </c>
      <c r="AJ542" s="1126">
        <f t="shared" si="335"/>
        <v>8.3374999999999986</v>
      </c>
      <c r="AK542" s="1126">
        <f t="shared" si="336"/>
        <v>9.0958679939997289</v>
      </c>
      <c r="AL542" s="1126">
        <f t="shared" si="337"/>
        <v>29.398270689959439</v>
      </c>
      <c r="AM542" s="1126">
        <f t="shared" si="338"/>
        <v>41.674999999999997</v>
      </c>
      <c r="AN542" s="1126">
        <f t="shared" si="339"/>
        <v>20.012001200120011</v>
      </c>
      <c r="AO542" s="1126">
        <f t="shared" si="340"/>
        <v>9.0819833087874215</v>
      </c>
      <c r="AP542" s="1126">
        <f t="shared" si="341"/>
        <v>175.02250225022502</v>
      </c>
      <c r="AQ542" s="1126" t="str">
        <f t="shared" si="342"/>
        <v>n/a</v>
      </c>
      <c r="AR542" s="1126" t="str">
        <f t="shared" si="343"/>
        <v>n/a</v>
      </c>
      <c r="AS542" s="1126" t="str">
        <f t="shared" si="344"/>
        <v>n/a</v>
      </c>
      <c r="AT542" s="1126" t="str">
        <f t="shared" si="345"/>
        <v>n/a</v>
      </c>
      <c r="AU542" s="1127">
        <f t="shared" si="347"/>
        <v>25.64346540815928</v>
      </c>
      <c r="AV542" s="1128">
        <f t="shared" si="348"/>
        <v>41.76557913915817</v>
      </c>
    </row>
    <row r="543" spans="1:48" ht="11.25" customHeight="1" x14ac:dyDescent="0.2">
      <c r="A543" s="541" t="s">
        <v>4123</v>
      </c>
      <c r="B543" s="884" t="s">
        <v>4124</v>
      </c>
      <c r="C543" s="627">
        <v>1.05</v>
      </c>
      <c r="D543" s="493">
        <v>0.99</v>
      </c>
      <c r="E543" s="516">
        <v>0.92</v>
      </c>
      <c r="F543" s="627">
        <v>0.9</v>
      </c>
      <c r="G543" s="627">
        <v>0.87</v>
      </c>
      <c r="H543" s="533">
        <v>0.84</v>
      </c>
      <c r="I543" s="627">
        <v>0.84</v>
      </c>
      <c r="J543" s="956"/>
      <c r="K543" s="496">
        <v>0.8</v>
      </c>
      <c r="L543" s="631">
        <v>0.8</v>
      </c>
      <c r="M543" s="956"/>
      <c r="N543" s="628">
        <v>0.8</v>
      </c>
      <c r="O543" s="537">
        <v>0.8</v>
      </c>
      <c r="P543" s="534">
        <v>0.8</v>
      </c>
      <c r="Q543" s="633">
        <v>0.79</v>
      </c>
      <c r="R543" s="534">
        <v>0.76</v>
      </c>
      <c r="S543" s="534">
        <v>0.76</v>
      </c>
      <c r="T543" s="633">
        <v>0.74</v>
      </c>
      <c r="U543" s="534">
        <v>0.68</v>
      </c>
      <c r="V543" s="534">
        <v>0.68</v>
      </c>
      <c r="W543" s="534">
        <v>0.68</v>
      </c>
      <c r="X543" s="534">
        <v>0.68</v>
      </c>
      <c r="Y543" s="534">
        <v>0.68</v>
      </c>
      <c r="Z543" s="630">
        <f t="shared" si="346"/>
        <v>16.860000000000003</v>
      </c>
      <c r="AA543" s="1125">
        <f t="shared" si="349"/>
        <v>6.0606060606060552</v>
      </c>
      <c r="AB543" s="1125">
        <f t="shared" si="327"/>
        <v>7.6086956521739024</v>
      </c>
      <c r="AC543" s="1126">
        <f t="shared" si="328"/>
        <v>2.2222222222222143</v>
      </c>
      <c r="AD543" s="1126">
        <f t="shared" si="329"/>
        <v>3.4482758620689724</v>
      </c>
      <c r="AE543" s="1126">
        <f t="shared" si="330"/>
        <v>3.5714285714285809</v>
      </c>
      <c r="AF543" s="1126">
        <f t="shared" si="331"/>
        <v>0</v>
      </c>
      <c r="AG543" s="1126">
        <f t="shared" si="332"/>
        <v>4.9999999999999822</v>
      </c>
      <c r="AH543" s="1126">
        <f t="shared" si="333"/>
        <v>0</v>
      </c>
      <c r="AI543" s="1126">
        <f t="shared" si="334"/>
        <v>0</v>
      </c>
      <c r="AJ543" s="1126">
        <f t="shared" si="335"/>
        <v>0</v>
      </c>
      <c r="AK543" s="1126">
        <f t="shared" si="336"/>
        <v>0</v>
      </c>
      <c r="AL543" s="1126">
        <f t="shared" si="337"/>
        <v>1.2658227848101333</v>
      </c>
      <c r="AM543" s="1126">
        <f t="shared" si="338"/>
        <v>3.9473684210526327</v>
      </c>
      <c r="AN543" s="1126">
        <f t="shared" si="339"/>
        <v>0</v>
      </c>
      <c r="AO543" s="1126">
        <f t="shared" si="340"/>
        <v>2.7027027027026973</v>
      </c>
      <c r="AP543" s="1126">
        <f t="shared" si="341"/>
        <v>8.8235294117646959</v>
      </c>
      <c r="AQ543" s="1126">
        <f t="shared" si="342"/>
        <v>0</v>
      </c>
      <c r="AR543" s="1126">
        <f t="shared" si="343"/>
        <v>0</v>
      </c>
      <c r="AS543" s="1126">
        <f t="shared" si="344"/>
        <v>0</v>
      </c>
      <c r="AT543" s="1126">
        <f t="shared" si="345"/>
        <v>0</v>
      </c>
      <c r="AU543" s="1127">
        <f t="shared" si="347"/>
        <v>2.2325325844414929</v>
      </c>
      <c r="AV543" s="1128">
        <f t="shared" si="348"/>
        <v>2.8271841910992395</v>
      </c>
    </row>
    <row r="544" spans="1:48" ht="11.25" customHeight="1" x14ac:dyDescent="0.2">
      <c r="A544" s="491" t="s">
        <v>296</v>
      </c>
      <c r="B544" s="518" t="s">
        <v>297</v>
      </c>
      <c r="C544" s="627">
        <v>0.73499999999999999</v>
      </c>
      <c r="D544" s="516">
        <v>0.66</v>
      </c>
      <c r="E544" s="493">
        <v>0.42122512500000003</v>
      </c>
      <c r="F544" s="627">
        <v>0.33585201000000003</v>
      </c>
      <c r="G544" s="627">
        <v>0.32954493000000001</v>
      </c>
      <c r="H544" s="627">
        <v>0.32244946499999999</v>
      </c>
      <c r="I544" s="496">
        <v>0.31535400000000002</v>
      </c>
      <c r="J544" s="956"/>
      <c r="K544" s="627">
        <v>0.24384016979012732</v>
      </c>
      <c r="L544" s="492">
        <v>0.21297019175346724</v>
      </c>
      <c r="M544" s="956"/>
      <c r="N544" s="505">
        <v>0.2094541744367826</v>
      </c>
      <c r="O544" s="505">
        <v>0.20769616577844033</v>
      </c>
      <c r="P544" s="633">
        <v>0.20543586893200022</v>
      </c>
      <c r="Q544" s="633">
        <v>0.19890612248672884</v>
      </c>
      <c r="R544" s="633">
        <v>0.1913717996652618</v>
      </c>
      <c r="S544" s="633">
        <v>0.18559548550213711</v>
      </c>
      <c r="T544" s="633">
        <v>0.16826654301276303</v>
      </c>
      <c r="U544" s="633">
        <v>0.12657662340064563</v>
      </c>
      <c r="V544" s="633">
        <v>9.7443908490973202E-2</v>
      </c>
      <c r="W544" s="633">
        <v>9.342560298619082E-2</v>
      </c>
      <c r="X544" s="633">
        <v>8.940729748140841E-2</v>
      </c>
      <c r="Y544" s="633">
        <v>8.5388991976626E-2</v>
      </c>
      <c r="Z544" s="630">
        <f t="shared" si="346"/>
        <v>5.4352044756935536</v>
      </c>
      <c r="AA544" s="1125">
        <f t="shared" si="349"/>
        <v>11.363636363636353</v>
      </c>
      <c r="AB544" s="1125">
        <f t="shared" si="327"/>
        <v>56.685810230337033</v>
      </c>
      <c r="AC544" s="1126">
        <f t="shared" si="328"/>
        <v>25.419861265680677</v>
      </c>
      <c r="AD544" s="1126">
        <f t="shared" si="329"/>
        <v>1.9138755980861344</v>
      </c>
      <c r="AE544" s="1126">
        <f t="shared" si="330"/>
        <v>2.2004889975550279</v>
      </c>
      <c r="AF544" s="1126">
        <f t="shared" si="331"/>
        <v>2.2499999999999964</v>
      </c>
      <c r="AG544" s="1126">
        <f t="shared" si="332"/>
        <v>29.328157978000302</v>
      </c>
      <c r="AH544" s="1126">
        <f t="shared" si="333"/>
        <v>14.494975931840703</v>
      </c>
      <c r="AI544" s="1126">
        <f t="shared" si="334"/>
        <v>1.6786570743405393</v>
      </c>
      <c r="AJ544" s="1126">
        <f t="shared" si="335"/>
        <v>0.8464328899637108</v>
      </c>
      <c r="AK544" s="1126">
        <f t="shared" si="336"/>
        <v>1.1002444987775029</v>
      </c>
      <c r="AL544" s="1126">
        <f t="shared" si="337"/>
        <v>3.2828282828282651</v>
      </c>
      <c r="AM544" s="1126">
        <f t="shared" si="338"/>
        <v>3.9370078740157632</v>
      </c>
      <c r="AN544" s="1126">
        <f t="shared" si="339"/>
        <v>3.1123139377537079</v>
      </c>
      <c r="AO544" s="1126">
        <f t="shared" si="340"/>
        <v>10.298507462686546</v>
      </c>
      <c r="AP544" s="1126">
        <f t="shared" si="341"/>
        <v>32.93650793650793</v>
      </c>
      <c r="AQ544" s="1126">
        <f t="shared" si="342"/>
        <v>29.896907216494874</v>
      </c>
      <c r="AR544" s="1126">
        <f t="shared" si="343"/>
        <v>4.3010752688171783</v>
      </c>
      <c r="AS544" s="1126">
        <f t="shared" si="344"/>
        <v>4.4943820224719211</v>
      </c>
      <c r="AT544" s="1126">
        <f t="shared" si="345"/>
        <v>4.705882352941182</v>
      </c>
      <c r="AU544" s="1127">
        <f t="shared" si="347"/>
        <v>12.212377659136768</v>
      </c>
      <c r="AV544" s="1128">
        <f t="shared" si="348"/>
        <v>15.001407535640988</v>
      </c>
    </row>
    <row r="545" spans="1:48" ht="11.25" customHeight="1" x14ac:dyDescent="0.2">
      <c r="A545" s="480" t="s">
        <v>1489</v>
      </c>
      <c r="B545" s="869" t="s">
        <v>1490</v>
      </c>
      <c r="C545" s="627">
        <v>1.85</v>
      </c>
      <c r="D545" s="493">
        <v>1.7</v>
      </c>
      <c r="E545" s="493">
        <v>1.4600000000000002</v>
      </c>
      <c r="F545" s="484">
        <v>1.21</v>
      </c>
      <c r="G545" s="484">
        <v>0.9</v>
      </c>
      <c r="H545" s="484">
        <v>0.57999999999999996</v>
      </c>
      <c r="I545" s="485">
        <v>0.52</v>
      </c>
      <c r="J545" s="1032"/>
      <c r="K545" s="484">
        <v>0.39</v>
      </c>
      <c r="L545" s="486">
        <v>0</v>
      </c>
      <c r="M545" s="1032"/>
      <c r="N545" s="529">
        <v>0</v>
      </c>
      <c r="O545" s="529">
        <v>0</v>
      </c>
      <c r="P545" s="488">
        <v>0</v>
      </c>
      <c r="Q545" s="488">
        <v>0</v>
      </c>
      <c r="R545" s="488">
        <v>0</v>
      </c>
      <c r="S545" s="488">
        <v>0</v>
      </c>
      <c r="T545" s="488">
        <v>0</v>
      </c>
      <c r="U545" s="488">
        <v>0</v>
      </c>
      <c r="V545" s="488">
        <v>0</v>
      </c>
      <c r="W545" s="488">
        <v>0</v>
      </c>
      <c r="X545" s="488">
        <v>0</v>
      </c>
      <c r="Y545" s="488">
        <v>0</v>
      </c>
      <c r="Z545" s="630">
        <f t="shared" si="346"/>
        <v>8.6100000000000012</v>
      </c>
      <c r="AA545" s="1125">
        <f t="shared" si="349"/>
        <v>8.8235294117647189</v>
      </c>
      <c r="AB545" s="1125">
        <f t="shared" si="327"/>
        <v>16.438356164383539</v>
      </c>
      <c r="AC545" s="1126">
        <f t="shared" si="328"/>
        <v>20.661157024793408</v>
      </c>
      <c r="AD545" s="1126">
        <f t="shared" si="329"/>
        <v>34.444444444444436</v>
      </c>
      <c r="AE545" s="1126">
        <f t="shared" si="330"/>
        <v>55.172413793103473</v>
      </c>
      <c r="AF545" s="1126">
        <f t="shared" si="331"/>
        <v>11.538461538461519</v>
      </c>
      <c r="AG545" s="1126">
        <f t="shared" si="332"/>
        <v>33.333333333333329</v>
      </c>
      <c r="AH545" s="1126" t="str">
        <f t="shared" si="333"/>
        <v>n/a</v>
      </c>
      <c r="AI545" s="1126" t="str">
        <f t="shared" si="334"/>
        <v>n/a</v>
      </c>
      <c r="AJ545" s="1126" t="str">
        <f t="shared" si="335"/>
        <v>n/a</v>
      </c>
      <c r="AK545" s="1126" t="str">
        <f t="shared" si="336"/>
        <v>n/a</v>
      </c>
      <c r="AL545" s="1126" t="str">
        <f t="shared" si="337"/>
        <v>n/a</v>
      </c>
      <c r="AM545" s="1126" t="str">
        <f t="shared" si="338"/>
        <v>n/a</v>
      </c>
      <c r="AN545" s="1126" t="str">
        <f t="shared" si="339"/>
        <v>n/a</v>
      </c>
      <c r="AO545" s="1126" t="str">
        <f t="shared" si="340"/>
        <v>n/a</v>
      </c>
      <c r="AP545" s="1126" t="str">
        <f t="shared" si="341"/>
        <v>n/a</v>
      </c>
      <c r="AQ545" s="1126" t="str">
        <f t="shared" si="342"/>
        <v>n/a</v>
      </c>
      <c r="AR545" s="1126" t="str">
        <f t="shared" si="343"/>
        <v>n/a</v>
      </c>
      <c r="AS545" s="1126" t="str">
        <f t="shared" si="344"/>
        <v>n/a</v>
      </c>
      <c r="AT545" s="1126" t="str">
        <f t="shared" si="345"/>
        <v>n/a</v>
      </c>
      <c r="AU545" s="1127">
        <f t="shared" si="347"/>
        <v>25.773099387183493</v>
      </c>
      <c r="AV545" s="1128">
        <f t="shared" si="348"/>
        <v>16.32917263033978</v>
      </c>
    </row>
    <row r="546" spans="1:48" ht="11.25" customHeight="1" x14ac:dyDescent="0.2">
      <c r="A546" s="501" t="s">
        <v>302</v>
      </c>
      <c r="B546" s="501" t="s">
        <v>303</v>
      </c>
      <c r="C546" s="627">
        <v>1.43</v>
      </c>
      <c r="D546" s="493">
        <v>1.25</v>
      </c>
      <c r="E546" s="504">
        <v>1.1400000000000001</v>
      </c>
      <c r="F546" s="627">
        <v>1.02</v>
      </c>
      <c r="G546" s="627">
        <v>0.9</v>
      </c>
      <c r="H546" s="627">
        <v>0.76</v>
      </c>
      <c r="I546" s="627">
        <v>0.63</v>
      </c>
      <c r="J546" s="956"/>
      <c r="K546" s="627">
        <v>0.52500000000000002</v>
      </c>
      <c r="L546" s="492">
        <v>0.44</v>
      </c>
      <c r="M546" s="956"/>
      <c r="N546" s="505">
        <v>0.39</v>
      </c>
      <c r="O546" s="505">
        <v>0.36875000000000002</v>
      </c>
      <c r="P546" s="633">
        <v>0.36499999999999999</v>
      </c>
      <c r="Q546" s="633">
        <v>0.35</v>
      </c>
      <c r="R546" s="633">
        <v>0.33500000000000002</v>
      </c>
      <c r="S546" s="633">
        <v>0.32250000000000001</v>
      </c>
      <c r="T546" s="633">
        <v>0.3125</v>
      </c>
      <c r="U546" s="633">
        <v>0.30249999999999999</v>
      </c>
      <c r="V546" s="633">
        <v>0.28499999999999998</v>
      </c>
      <c r="W546" s="633">
        <v>0.28000000000000003</v>
      </c>
      <c r="X546" s="633">
        <v>0.26</v>
      </c>
      <c r="Y546" s="633">
        <v>0.24</v>
      </c>
      <c r="Z546" s="630">
        <f t="shared" si="346"/>
        <v>11.906250000000002</v>
      </c>
      <c r="AA546" s="1125">
        <f t="shared" si="349"/>
        <v>14.399999999999991</v>
      </c>
      <c r="AB546" s="1125">
        <f t="shared" si="327"/>
        <v>9.6491228070175303</v>
      </c>
      <c r="AC546" s="1126">
        <f t="shared" si="328"/>
        <v>11.764705882352944</v>
      </c>
      <c r="AD546" s="1126">
        <f t="shared" si="329"/>
        <v>13.33333333333333</v>
      </c>
      <c r="AE546" s="1126">
        <f t="shared" si="330"/>
        <v>18.421052631578938</v>
      </c>
      <c r="AF546" s="1126">
        <f t="shared" si="331"/>
        <v>20.634920634920629</v>
      </c>
      <c r="AG546" s="1126">
        <f t="shared" si="332"/>
        <v>19.999999999999996</v>
      </c>
      <c r="AH546" s="1126">
        <f t="shared" si="333"/>
        <v>19.318181818181813</v>
      </c>
      <c r="AI546" s="1126">
        <f t="shared" si="334"/>
        <v>12.820512820512819</v>
      </c>
      <c r="AJ546" s="1126">
        <f t="shared" si="335"/>
        <v>5.7627118644067776</v>
      </c>
      <c r="AK546" s="1126">
        <f t="shared" si="336"/>
        <v>1.0273972602739878</v>
      </c>
      <c r="AL546" s="1126">
        <f t="shared" si="337"/>
        <v>4.2857142857142927</v>
      </c>
      <c r="AM546" s="1126">
        <f t="shared" si="338"/>
        <v>4.4776119402984982</v>
      </c>
      <c r="AN546" s="1126">
        <f t="shared" si="339"/>
        <v>3.8759689922480689</v>
      </c>
      <c r="AO546" s="1126">
        <f t="shared" si="340"/>
        <v>3.2000000000000028</v>
      </c>
      <c r="AP546" s="1126">
        <f t="shared" si="341"/>
        <v>3.3057851239669533</v>
      </c>
      <c r="AQ546" s="1126">
        <f t="shared" si="342"/>
        <v>6.1403508771929793</v>
      </c>
      <c r="AR546" s="1126">
        <f t="shared" si="343"/>
        <v>1.7857142857142572</v>
      </c>
      <c r="AS546" s="1126">
        <f t="shared" si="344"/>
        <v>7.6923076923077094</v>
      </c>
      <c r="AT546" s="1126">
        <f t="shared" si="345"/>
        <v>8.3333333333333481</v>
      </c>
      <c r="AU546" s="1127">
        <f t="shared" si="347"/>
        <v>9.5114362791677447</v>
      </c>
      <c r="AV546" s="1128">
        <f t="shared" si="348"/>
        <v>6.441546500159137</v>
      </c>
    </row>
    <row r="547" spans="1:48" ht="11.25" customHeight="1" x14ac:dyDescent="0.2">
      <c r="A547" s="491" t="s">
        <v>700</v>
      </c>
      <c r="B547" s="884" t="s">
        <v>701</v>
      </c>
      <c r="C547" s="627">
        <v>5</v>
      </c>
      <c r="D547" s="493">
        <v>4.4400000000000004</v>
      </c>
      <c r="E547" s="632">
        <v>3.93</v>
      </c>
      <c r="F547" s="627">
        <v>3.48</v>
      </c>
      <c r="G547" s="627">
        <v>3.08</v>
      </c>
      <c r="H547" s="627">
        <v>2.9</v>
      </c>
      <c r="I547" s="627">
        <v>2.64</v>
      </c>
      <c r="J547" s="956"/>
      <c r="K547" s="627">
        <v>2.4</v>
      </c>
      <c r="L547" s="492">
        <v>2.2000000000000002</v>
      </c>
      <c r="M547" s="956"/>
      <c r="N547" s="505">
        <v>2</v>
      </c>
      <c r="O547" s="505">
        <v>1.89</v>
      </c>
      <c r="P547" s="633">
        <v>1.78</v>
      </c>
      <c r="Q547" s="633">
        <v>1.64</v>
      </c>
      <c r="R547" s="633">
        <v>1.5</v>
      </c>
      <c r="S547" s="633">
        <v>1.42</v>
      </c>
      <c r="T547" s="633">
        <v>1.3</v>
      </c>
      <c r="U547" s="633">
        <v>1.2</v>
      </c>
      <c r="V547" s="633">
        <v>1.1599999999999999</v>
      </c>
      <c r="W547" s="633">
        <v>1.1200000000000001</v>
      </c>
      <c r="X547" s="633">
        <v>1.08</v>
      </c>
      <c r="Y547" s="633">
        <v>1.04</v>
      </c>
      <c r="Z547" s="630">
        <f t="shared" si="346"/>
        <v>47.199999999999989</v>
      </c>
      <c r="AA547" s="1125">
        <f t="shared" si="349"/>
        <v>12.612612612612594</v>
      </c>
      <c r="AB547" s="1125">
        <f t="shared" si="327"/>
        <v>12.977099236641232</v>
      </c>
      <c r="AC547" s="1126">
        <f t="shared" si="328"/>
        <v>12.93103448275863</v>
      </c>
      <c r="AD547" s="1126">
        <f t="shared" si="329"/>
        <v>12.987012987012992</v>
      </c>
      <c r="AE547" s="1126">
        <f t="shared" si="330"/>
        <v>6.2068965517241503</v>
      </c>
      <c r="AF547" s="1126">
        <f t="shared" si="331"/>
        <v>9.8484848484848406</v>
      </c>
      <c r="AG547" s="1126">
        <f t="shared" si="332"/>
        <v>10.000000000000009</v>
      </c>
      <c r="AH547" s="1126">
        <f t="shared" si="333"/>
        <v>9.0909090909090828</v>
      </c>
      <c r="AI547" s="1126">
        <f t="shared" si="334"/>
        <v>10.000000000000009</v>
      </c>
      <c r="AJ547" s="1126">
        <f t="shared" si="335"/>
        <v>5.8201058201058364</v>
      </c>
      <c r="AK547" s="1126">
        <f t="shared" si="336"/>
        <v>6.1797752808988804</v>
      </c>
      <c r="AL547" s="1126">
        <f t="shared" si="337"/>
        <v>8.5365853658536661</v>
      </c>
      <c r="AM547" s="1126">
        <f t="shared" si="338"/>
        <v>9.3333333333333268</v>
      </c>
      <c r="AN547" s="1126">
        <f t="shared" si="339"/>
        <v>5.6338028169014231</v>
      </c>
      <c r="AO547" s="1126">
        <f t="shared" si="340"/>
        <v>9.2307692307692193</v>
      </c>
      <c r="AP547" s="1126">
        <f t="shared" si="341"/>
        <v>8.3333333333333481</v>
      </c>
      <c r="AQ547" s="1126">
        <f t="shared" si="342"/>
        <v>3.4482758620689724</v>
      </c>
      <c r="AR547" s="1126">
        <f t="shared" si="343"/>
        <v>3.5714285714285587</v>
      </c>
      <c r="AS547" s="1126">
        <f t="shared" si="344"/>
        <v>3.7037037037036979</v>
      </c>
      <c r="AT547" s="1126">
        <f t="shared" si="345"/>
        <v>3.8461538461538547</v>
      </c>
      <c r="AU547" s="1127">
        <f t="shared" si="347"/>
        <v>8.2145658487347184</v>
      </c>
      <c r="AV547" s="1128">
        <f t="shared" si="348"/>
        <v>3.2729612295486605</v>
      </c>
    </row>
    <row r="548" spans="1:48" ht="11.25" customHeight="1" x14ac:dyDescent="0.2">
      <c r="A548" s="491" t="s">
        <v>3878</v>
      </c>
      <c r="B548" s="884" t="s">
        <v>3879</v>
      </c>
      <c r="C548" s="627">
        <v>1.9675</v>
      </c>
      <c r="D548" s="493">
        <v>1.7124999999999999</v>
      </c>
      <c r="E548" s="632">
        <v>1.49</v>
      </c>
      <c r="F548" s="627">
        <v>1.2974999999999999</v>
      </c>
      <c r="G548" s="627">
        <v>0.90500000000000003</v>
      </c>
      <c r="H548" s="627">
        <v>0.1875</v>
      </c>
      <c r="I548" s="533">
        <v>0</v>
      </c>
      <c r="J548" s="956"/>
      <c r="K548" s="496">
        <v>0</v>
      </c>
      <c r="L548" s="631">
        <v>0</v>
      </c>
      <c r="M548" s="956"/>
      <c r="N548" s="497">
        <v>0</v>
      </c>
      <c r="O548" s="629">
        <v>0</v>
      </c>
      <c r="P548" s="629">
        <v>0</v>
      </c>
      <c r="Q548" s="629">
        <v>0</v>
      </c>
      <c r="R548" s="629">
        <v>0</v>
      </c>
      <c r="S548" s="629">
        <v>0</v>
      </c>
      <c r="T548" s="629">
        <v>0</v>
      </c>
      <c r="U548" s="629">
        <v>0</v>
      </c>
      <c r="V548" s="629">
        <v>0</v>
      </c>
      <c r="W548" s="629">
        <v>0</v>
      </c>
      <c r="X548" s="629">
        <v>0</v>
      </c>
      <c r="Y548" s="629">
        <v>0</v>
      </c>
      <c r="Z548" s="630">
        <f t="shared" si="346"/>
        <v>7.56</v>
      </c>
      <c r="AA548" s="1125">
        <f t="shared" si="349"/>
        <v>14.890510948905122</v>
      </c>
      <c r="AB548" s="1125">
        <f t="shared" si="327"/>
        <v>14.932885906040273</v>
      </c>
      <c r="AC548" s="1126">
        <f t="shared" si="328"/>
        <v>14.836223506743739</v>
      </c>
      <c r="AD548" s="1126">
        <f t="shared" si="329"/>
        <v>43.370165745856326</v>
      </c>
      <c r="AE548" s="1126">
        <f t="shared" si="330"/>
        <v>382.66666666666669</v>
      </c>
      <c r="AF548" s="1126" t="str">
        <f t="shared" si="331"/>
        <v>n/a</v>
      </c>
      <c r="AG548" s="1126" t="str">
        <f t="shared" si="332"/>
        <v>n/a</v>
      </c>
      <c r="AH548" s="1126" t="str">
        <f t="shared" si="333"/>
        <v>n/a</v>
      </c>
      <c r="AI548" s="1126" t="str">
        <f t="shared" si="334"/>
        <v>n/a</v>
      </c>
      <c r="AJ548" s="1126" t="str">
        <f t="shared" si="335"/>
        <v>n/a</v>
      </c>
      <c r="AK548" s="1126" t="str">
        <f t="shared" si="336"/>
        <v>n/a</v>
      </c>
      <c r="AL548" s="1126" t="str">
        <f t="shared" si="337"/>
        <v>n/a</v>
      </c>
      <c r="AM548" s="1126" t="str">
        <f t="shared" si="338"/>
        <v>n/a</v>
      </c>
      <c r="AN548" s="1126" t="str">
        <f t="shared" si="339"/>
        <v>n/a</v>
      </c>
      <c r="AO548" s="1126" t="str">
        <f t="shared" si="340"/>
        <v>n/a</v>
      </c>
      <c r="AP548" s="1126" t="str">
        <f t="shared" si="341"/>
        <v>n/a</v>
      </c>
      <c r="AQ548" s="1126" t="str">
        <f t="shared" si="342"/>
        <v>n/a</v>
      </c>
      <c r="AR548" s="1126" t="str">
        <f t="shared" si="343"/>
        <v>n/a</v>
      </c>
      <c r="AS548" s="1126" t="str">
        <f t="shared" si="344"/>
        <v>n/a</v>
      </c>
      <c r="AT548" s="1126" t="str">
        <f t="shared" si="345"/>
        <v>n/a</v>
      </c>
      <c r="AU548" s="1127">
        <f t="shared" si="347"/>
        <v>94.139290554842432</v>
      </c>
      <c r="AV548" s="1128">
        <f t="shared" si="348"/>
        <v>161.7625967656769</v>
      </c>
    </row>
    <row r="549" spans="1:48" ht="11.25" customHeight="1" x14ac:dyDescent="0.2">
      <c r="A549" s="491" t="s">
        <v>698</v>
      </c>
      <c r="B549" s="884" t="s">
        <v>699</v>
      </c>
      <c r="C549" s="627">
        <v>7.15</v>
      </c>
      <c r="D549" s="516">
        <v>7</v>
      </c>
      <c r="E549" s="632">
        <v>6.85</v>
      </c>
      <c r="F549" s="627">
        <v>6.4</v>
      </c>
      <c r="G549" s="627">
        <v>5.6</v>
      </c>
      <c r="H549" s="627">
        <v>4.4000000000000004</v>
      </c>
      <c r="I549" s="627">
        <v>3.45</v>
      </c>
      <c r="J549" s="956"/>
      <c r="K549" s="627">
        <v>3</v>
      </c>
      <c r="L549" s="492">
        <v>2.08</v>
      </c>
      <c r="M549" s="956"/>
      <c r="N549" s="505">
        <v>1.5</v>
      </c>
      <c r="O549" s="505">
        <v>0.9</v>
      </c>
      <c r="P549" s="633">
        <v>0.8</v>
      </c>
      <c r="Q549" s="633">
        <v>0.5</v>
      </c>
      <c r="R549" s="633">
        <v>0.375</v>
      </c>
      <c r="S549" s="629">
        <v>0</v>
      </c>
      <c r="T549" s="629">
        <v>0</v>
      </c>
      <c r="U549" s="629">
        <v>0</v>
      </c>
      <c r="V549" s="629">
        <v>0</v>
      </c>
      <c r="W549" s="629">
        <v>0</v>
      </c>
      <c r="X549" s="629">
        <v>0.1875</v>
      </c>
      <c r="Y549" s="629">
        <v>0.25</v>
      </c>
      <c r="Z549" s="630">
        <f t="shared" si="346"/>
        <v>50.442499999999995</v>
      </c>
      <c r="AA549" s="1125">
        <f t="shared" si="349"/>
        <v>2.1428571428571574</v>
      </c>
      <c r="AB549" s="1125">
        <f t="shared" si="327"/>
        <v>2.1897810218978186</v>
      </c>
      <c r="AC549" s="1126">
        <f t="shared" si="328"/>
        <v>7.0312499999999778</v>
      </c>
      <c r="AD549" s="1126">
        <f t="shared" si="329"/>
        <v>14.285714285714302</v>
      </c>
      <c r="AE549" s="1126">
        <f t="shared" si="330"/>
        <v>27.272727272727249</v>
      </c>
      <c r="AF549" s="1126">
        <f t="shared" si="331"/>
        <v>27.536231884057983</v>
      </c>
      <c r="AG549" s="1126">
        <f t="shared" si="332"/>
        <v>15.000000000000014</v>
      </c>
      <c r="AH549" s="1126">
        <f t="shared" si="333"/>
        <v>44.230769230769226</v>
      </c>
      <c r="AI549" s="1126">
        <f t="shared" si="334"/>
        <v>38.666666666666671</v>
      </c>
      <c r="AJ549" s="1126">
        <f t="shared" si="335"/>
        <v>66.666666666666657</v>
      </c>
      <c r="AK549" s="1126">
        <f t="shared" si="336"/>
        <v>12.5</v>
      </c>
      <c r="AL549" s="1126">
        <f t="shared" si="337"/>
        <v>60.000000000000007</v>
      </c>
      <c r="AM549" s="1126">
        <f t="shared" si="338"/>
        <v>33.333333333333329</v>
      </c>
      <c r="AN549" s="1126" t="str">
        <f t="shared" si="339"/>
        <v>n/a</v>
      </c>
      <c r="AO549" s="1126" t="str">
        <f t="shared" si="340"/>
        <v>n/a</v>
      </c>
      <c r="AP549" s="1126" t="str">
        <f t="shared" si="341"/>
        <v>n/a</v>
      </c>
      <c r="AQ549" s="1126" t="str">
        <f t="shared" si="342"/>
        <v>n/a</v>
      </c>
      <c r="AR549" s="1126" t="str">
        <f t="shared" si="343"/>
        <v>n/a</v>
      </c>
      <c r="AS549" s="1126">
        <f t="shared" si="344"/>
        <v>-100</v>
      </c>
      <c r="AT549" s="1126">
        <f t="shared" si="345"/>
        <v>-25</v>
      </c>
      <c r="AU549" s="1127">
        <f t="shared" si="347"/>
        <v>15.057066500312692</v>
      </c>
      <c r="AV549" s="1128">
        <f t="shared" si="348"/>
        <v>39.620973563459451</v>
      </c>
    </row>
    <row r="550" spans="1:48" ht="11.25" customHeight="1" x14ac:dyDescent="0.2">
      <c r="A550" s="491" t="s">
        <v>1507</v>
      </c>
      <c r="B550" s="884" t="s">
        <v>1508</v>
      </c>
      <c r="C550" s="627">
        <v>0.43</v>
      </c>
      <c r="D550" s="493">
        <v>0.4</v>
      </c>
      <c r="E550" s="487">
        <v>0.33999999999999997</v>
      </c>
      <c r="F550" s="627">
        <v>0.31</v>
      </c>
      <c r="G550" s="496">
        <v>0.28000000000000003</v>
      </c>
      <c r="H550" s="627">
        <v>0.26</v>
      </c>
      <c r="I550" s="627">
        <v>0.24</v>
      </c>
      <c r="J550" s="956"/>
      <c r="K550" s="496">
        <v>8.5599999999999996E-2</v>
      </c>
      <c r="L550" s="492">
        <v>0.16399999999999998</v>
      </c>
      <c r="M550" s="956"/>
      <c r="N550" s="505">
        <v>0.1353</v>
      </c>
      <c r="O550" s="505">
        <v>0.114</v>
      </c>
      <c r="P550" s="633">
        <v>2.8500000000000001E-2</v>
      </c>
      <c r="Q550" s="629">
        <v>0</v>
      </c>
      <c r="R550" s="629">
        <v>0</v>
      </c>
      <c r="S550" s="629">
        <v>0</v>
      </c>
      <c r="T550" s="629">
        <v>0</v>
      </c>
      <c r="U550" s="629">
        <v>0</v>
      </c>
      <c r="V550" s="629">
        <v>0</v>
      </c>
      <c r="W550" s="629">
        <v>0</v>
      </c>
      <c r="X550" s="629">
        <v>0</v>
      </c>
      <c r="Y550" s="629">
        <v>0</v>
      </c>
      <c r="Z550" s="630">
        <f t="shared" si="346"/>
        <v>2.7873999999999999</v>
      </c>
      <c r="AA550" s="1125">
        <f t="shared" si="349"/>
        <v>7.4999999999999956</v>
      </c>
      <c r="AB550" s="1125">
        <f t="shared" si="327"/>
        <v>17.647058823529438</v>
      </c>
      <c r="AC550" s="1126">
        <f t="shared" si="328"/>
        <v>9.6774193548387011</v>
      </c>
      <c r="AD550" s="1126">
        <f t="shared" si="329"/>
        <v>10.714285714285698</v>
      </c>
      <c r="AE550" s="1126">
        <f t="shared" si="330"/>
        <v>7.6923076923077094</v>
      </c>
      <c r="AF550" s="1126">
        <f t="shared" si="331"/>
        <v>8.3333333333333481</v>
      </c>
      <c r="AG550" s="1126">
        <f t="shared" si="332"/>
        <v>180.37383177570092</v>
      </c>
      <c r="AH550" s="1126">
        <f t="shared" si="333"/>
        <v>-47.804878048780488</v>
      </c>
      <c r="AI550" s="1126">
        <f t="shared" si="334"/>
        <v>21.212121212121193</v>
      </c>
      <c r="AJ550" s="1126">
        <f t="shared" si="335"/>
        <v>18.684210526315791</v>
      </c>
      <c r="AK550" s="1126">
        <f t="shared" si="336"/>
        <v>300</v>
      </c>
      <c r="AL550" s="1126" t="str">
        <f t="shared" si="337"/>
        <v>n/a</v>
      </c>
      <c r="AM550" s="1126" t="str">
        <f t="shared" si="338"/>
        <v>n/a</v>
      </c>
      <c r="AN550" s="1126" t="str">
        <f t="shared" si="339"/>
        <v>n/a</v>
      </c>
      <c r="AO550" s="1126" t="str">
        <f t="shared" si="340"/>
        <v>n/a</v>
      </c>
      <c r="AP550" s="1126" t="str">
        <f t="shared" si="341"/>
        <v>n/a</v>
      </c>
      <c r="AQ550" s="1126" t="str">
        <f t="shared" si="342"/>
        <v>n/a</v>
      </c>
      <c r="AR550" s="1126" t="str">
        <f t="shared" si="343"/>
        <v>n/a</v>
      </c>
      <c r="AS550" s="1126" t="str">
        <f t="shared" si="344"/>
        <v>n/a</v>
      </c>
      <c r="AT550" s="1126" t="str">
        <f t="shared" si="345"/>
        <v>n/a</v>
      </c>
      <c r="AU550" s="1127">
        <f t="shared" si="347"/>
        <v>48.54815367124111</v>
      </c>
      <c r="AV550" s="1128">
        <f t="shared" si="348"/>
        <v>100.19863121879541</v>
      </c>
    </row>
    <row r="551" spans="1:48" ht="11.25" customHeight="1" x14ac:dyDescent="0.2">
      <c r="A551" s="501" t="s">
        <v>298</v>
      </c>
      <c r="B551" s="501" t="s">
        <v>299</v>
      </c>
      <c r="C551" s="627">
        <v>1.72</v>
      </c>
      <c r="D551" s="493">
        <v>1.68</v>
      </c>
      <c r="E551" s="493">
        <v>1.6400000000000001</v>
      </c>
      <c r="F551" s="507">
        <v>1.6</v>
      </c>
      <c r="G551" s="507">
        <v>1.56</v>
      </c>
      <c r="H551" s="507">
        <v>1.52</v>
      </c>
      <c r="I551" s="507">
        <v>1.48</v>
      </c>
      <c r="J551" s="1053"/>
      <c r="K551" s="507">
        <v>1.44</v>
      </c>
      <c r="L551" s="503">
        <v>1.4</v>
      </c>
      <c r="M551" s="1053"/>
      <c r="N551" s="521">
        <v>1.36</v>
      </c>
      <c r="O551" s="521">
        <v>1.32</v>
      </c>
      <c r="P551" s="509">
        <v>1.27</v>
      </c>
      <c r="Q551" s="509">
        <v>1.22</v>
      </c>
      <c r="R551" s="509">
        <v>1.18</v>
      </c>
      <c r="S551" s="509">
        <v>1.1399999999999999</v>
      </c>
      <c r="T551" s="509">
        <v>1.1000000000000001</v>
      </c>
      <c r="U551" s="509">
        <v>1.06</v>
      </c>
      <c r="V551" s="509">
        <v>1.0249999999999999</v>
      </c>
      <c r="W551" s="509">
        <v>0.98499999999999999</v>
      </c>
      <c r="X551" s="509">
        <v>0.94499999999999995</v>
      </c>
      <c r="Y551" s="509">
        <v>0.91500000000000004</v>
      </c>
      <c r="Z551" s="630">
        <f t="shared" si="346"/>
        <v>27.559999999999995</v>
      </c>
      <c r="AA551" s="1125">
        <f t="shared" si="349"/>
        <v>2.3809523809523725</v>
      </c>
      <c r="AB551" s="1125">
        <f t="shared" si="327"/>
        <v>2.4390243902438824</v>
      </c>
      <c r="AC551" s="1126">
        <f t="shared" si="328"/>
        <v>2.4999999999999911</v>
      </c>
      <c r="AD551" s="1126">
        <f t="shared" si="329"/>
        <v>2.5641025641025772</v>
      </c>
      <c r="AE551" s="1126">
        <f t="shared" si="330"/>
        <v>2.6315789473684292</v>
      </c>
      <c r="AF551" s="1126">
        <f t="shared" si="331"/>
        <v>2.7027027027026973</v>
      </c>
      <c r="AG551" s="1126">
        <f t="shared" si="332"/>
        <v>2.7777777777777901</v>
      </c>
      <c r="AH551" s="1126">
        <f t="shared" si="333"/>
        <v>2.8571428571428692</v>
      </c>
      <c r="AI551" s="1126">
        <f t="shared" si="334"/>
        <v>2.9411764705882248</v>
      </c>
      <c r="AJ551" s="1126">
        <f t="shared" si="335"/>
        <v>3.0303030303030276</v>
      </c>
      <c r="AK551" s="1126">
        <f t="shared" si="336"/>
        <v>3.937007874015741</v>
      </c>
      <c r="AL551" s="1126">
        <f t="shared" si="337"/>
        <v>4.0983606557376984</v>
      </c>
      <c r="AM551" s="1126">
        <f t="shared" si="338"/>
        <v>3.3898305084745894</v>
      </c>
      <c r="AN551" s="1126">
        <f t="shared" si="339"/>
        <v>3.5087719298245723</v>
      </c>
      <c r="AO551" s="1126">
        <f t="shared" si="340"/>
        <v>3.6363636363636154</v>
      </c>
      <c r="AP551" s="1126">
        <f t="shared" si="341"/>
        <v>3.7735849056603765</v>
      </c>
      <c r="AQ551" s="1126">
        <f t="shared" si="342"/>
        <v>3.4146341463414887</v>
      </c>
      <c r="AR551" s="1126">
        <f t="shared" si="343"/>
        <v>4.0609137055837463</v>
      </c>
      <c r="AS551" s="1126">
        <f t="shared" si="344"/>
        <v>4.2328042328042326</v>
      </c>
      <c r="AT551" s="1126">
        <f t="shared" si="345"/>
        <v>3.2786885245901454</v>
      </c>
      <c r="AU551" s="1127">
        <f t="shared" si="347"/>
        <v>3.2077860620289029</v>
      </c>
      <c r="AV551" s="1128">
        <f t="shared" si="348"/>
        <v>0.60551109930241076</v>
      </c>
    </row>
    <row r="552" spans="1:48" ht="11.25" customHeight="1" x14ac:dyDescent="0.2">
      <c r="A552" s="491" t="s">
        <v>694</v>
      </c>
      <c r="B552" s="884" t="s">
        <v>695</v>
      </c>
      <c r="C552" s="627">
        <v>2.04</v>
      </c>
      <c r="D552" s="493">
        <v>1.96</v>
      </c>
      <c r="E552" s="493">
        <v>1.8599999999999999</v>
      </c>
      <c r="F552" s="627">
        <v>1.7</v>
      </c>
      <c r="G552" s="627">
        <v>1.48</v>
      </c>
      <c r="H552" s="627">
        <v>1.32</v>
      </c>
      <c r="I552" s="627">
        <v>1.24</v>
      </c>
      <c r="J552" s="956"/>
      <c r="K552" s="496">
        <v>1.2</v>
      </c>
      <c r="L552" s="492">
        <v>1.1599999999999999</v>
      </c>
      <c r="M552" s="956"/>
      <c r="N552" s="505">
        <v>1.08</v>
      </c>
      <c r="O552" s="505">
        <v>1</v>
      </c>
      <c r="P552" s="633">
        <v>0.9</v>
      </c>
      <c r="Q552" s="633">
        <v>0.78</v>
      </c>
      <c r="R552" s="633">
        <v>0.66</v>
      </c>
      <c r="S552" s="633">
        <v>0.55000000000000004</v>
      </c>
      <c r="T552" s="633">
        <v>0.375</v>
      </c>
      <c r="U552" s="629">
        <v>0</v>
      </c>
      <c r="V552" s="629">
        <v>0</v>
      </c>
      <c r="W552" s="629">
        <v>0</v>
      </c>
      <c r="X552" s="629">
        <v>0</v>
      </c>
      <c r="Y552" s="629">
        <v>0</v>
      </c>
      <c r="Z552" s="630">
        <f t="shared" si="346"/>
        <v>19.305</v>
      </c>
      <c r="AA552" s="1125">
        <f t="shared" si="349"/>
        <v>4.081632653061229</v>
      </c>
      <c r="AB552" s="1125">
        <f t="shared" si="327"/>
        <v>5.3763440860215006</v>
      </c>
      <c r="AC552" s="1126">
        <f t="shared" si="328"/>
        <v>9.4117647058823408</v>
      </c>
      <c r="AD552" s="1126">
        <f t="shared" si="329"/>
        <v>14.864864864864868</v>
      </c>
      <c r="AE552" s="1126">
        <f t="shared" si="330"/>
        <v>12.12121212121211</v>
      </c>
      <c r="AF552" s="1126">
        <f t="shared" si="331"/>
        <v>6.4516129032258229</v>
      </c>
      <c r="AG552" s="1126">
        <f t="shared" si="332"/>
        <v>3.3333333333333437</v>
      </c>
      <c r="AH552" s="1126">
        <f t="shared" si="333"/>
        <v>3.4482758620689724</v>
      </c>
      <c r="AI552" s="1126">
        <f t="shared" si="334"/>
        <v>7.4074074074073959</v>
      </c>
      <c r="AJ552" s="1126">
        <f t="shared" si="335"/>
        <v>8.0000000000000071</v>
      </c>
      <c r="AK552" s="1126">
        <f t="shared" si="336"/>
        <v>11.111111111111116</v>
      </c>
      <c r="AL552" s="1126">
        <f t="shared" si="337"/>
        <v>15.384615384615374</v>
      </c>
      <c r="AM552" s="1126">
        <f t="shared" si="338"/>
        <v>18.181818181818187</v>
      </c>
      <c r="AN552" s="1126">
        <f t="shared" si="339"/>
        <v>19.999999999999996</v>
      </c>
      <c r="AO552" s="1126">
        <f t="shared" si="340"/>
        <v>46.666666666666679</v>
      </c>
      <c r="AP552" s="1126" t="str">
        <f t="shared" si="341"/>
        <v>n/a</v>
      </c>
      <c r="AQ552" s="1126" t="str">
        <f t="shared" si="342"/>
        <v>n/a</v>
      </c>
      <c r="AR552" s="1126" t="str">
        <f t="shared" si="343"/>
        <v>n/a</v>
      </c>
      <c r="AS552" s="1126" t="str">
        <f t="shared" si="344"/>
        <v>n/a</v>
      </c>
      <c r="AT552" s="1126" t="str">
        <f t="shared" si="345"/>
        <v>n/a</v>
      </c>
      <c r="AU552" s="1127">
        <f t="shared" si="347"/>
        <v>12.389377285419263</v>
      </c>
      <c r="AV552" s="1128">
        <f t="shared" si="348"/>
        <v>10.861393772607096</v>
      </c>
    </row>
    <row r="553" spans="1:48" ht="11.25" customHeight="1" x14ac:dyDescent="0.2">
      <c r="A553" s="884" t="s">
        <v>691</v>
      </c>
      <c r="B553" s="884" t="s">
        <v>692</v>
      </c>
      <c r="C553" s="627">
        <v>4.1500000000000004</v>
      </c>
      <c r="D553" s="493">
        <v>3.95</v>
      </c>
      <c r="E553" s="493">
        <v>3.7499999999999996</v>
      </c>
      <c r="F553" s="627">
        <v>3.55</v>
      </c>
      <c r="G553" s="627">
        <v>3.32</v>
      </c>
      <c r="H553" s="627">
        <v>3.0449999999999999</v>
      </c>
      <c r="I553" s="627">
        <v>2.835</v>
      </c>
      <c r="J553" s="956"/>
      <c r="K553" s="627">
        <v>2.62</v>
      </c>
      <c r="L553" s="492">
        <v>2.4500000000000002</v>
      </c>
      <c r="M553" s="956"/>
      <c r="N553" s="632">
        <v>2.3050000000000002</v>
      </c>
      <c r="O553" s="633">
        <v>2.2000000000000002</v>
      </c>
      <c r="P553" s="633">
        <v>2.15</v>
      </c>
      <c r="Q553" s="633">
        <v>1.98</v>
      </c>
      <c r="R553" s="633">
        <v>1.89</v>
      </c>
      <c r="S553" s="633">
        <v>1.7749999999999999</v>
      </c>
      <c r="T553" s="633">
        <v>1.675</v>
      </c>
      <c r="U553" s="633">
        <v>1.55</v>
      </c>
      <c r="V553" s="633">
        <v>1.5</v>
      </c>
      <c r="W553" s="629">
        <v>0</v>
      </c>
      <c r="X553" s="629">
        <v>2.02</v>
      </c>
      <c r="Y553" s="629">
        <v>2.96</v>
      </c>
      <c r="Z553" s="630">
        <f t="shared" si="346"/>
        <v>51.674999999999997</v>
      </c>
      <c r="AA553" s="1125">
        <f t="shared" si="349"/>
        <v>5.0632911392405111</v>
      </c>
      <c r="AB553" s="1125">
        <f t="shared" si="327"/>
        <v>5.3333333333333455</v>
      </c>
      <c r="AC553" s="1126">
        <f t="shared" si="328"/>
        <v>5.6338028169014009</v>
      </c>
      <c r="AD553" s="1126">
        <f t="shared" si="329"/>
        <v>6.9277108433734913</v>
      </c>
      <c r="AE553" s="1126">
        <f t="shared" si="330"/>
        <v>9.0311986863711002</v>
      </c>
      <c r="AF553" s="1126">
        <f t="shared" si="331"/>
        <v>7.4074074074073959</v>
      </c>
      <c r="AG553" s="1126">
        <f t="shared" si="332"/>
        <v>8.2061068702290019</v>
      </c>
      <c r="AH553" s="1126">
        <f t="shared" si="333"/>
        <v>6.938775510204076</v>
      </c>
      <c r="AI553" s="1126">
        <f t="shared" si="334"/>
        <v>6.2906724511930578</v>
      </c>
      <c r="AJ553" s="1126">
        <f t="shared" si="335"/>
        <v>4.7727272727272618</v>
      </c>
      <c r="AK553" s="1126">
        <f t="shared" si="336"/>
        <v>2.3255813953488413</v>
      </c>
      <c r="AL553" s="1126">
        <f t="shared" si="337"/>
        <v>8.5858585858585847</v>
      </c>
      <c r="AM553" s="1126">
        <f t="shared" si="338"/>
        <v>4.7619047619047672</v>
      </c>
      <c r="AN553" s="1126">
        <f t="shared" si="339"/>
        <v>6.4788732394366111</v>
      </c>
      <c r="AO553" s="1126">
        <f t="shared" si="340"/>
        <v>5.9701492537313383</v>
      </c>
      <c r="AP553" s="1126">
        <f t="shared" si="341"/>
        <v>8.0645161290322509</v>
      </c>
      <c r="AQ553" s="1126">
        <f t="shared" si="342"/>
        <v>3.3333333333333437</v>
      </c>
      <c r="AR553" s="1126" t="str">
        <f t="shared" si="343"/>
        <v>n/a</v>
      </c>
      <c r="AS553" s="1126">
        <f t="shared" si="344"/>
        <v>-100</v>
      </c>
      <c r="AT553" s="1126">
        <f t="shared" si="345"/>
        <v>-31.756756756756754</v>
      </c>
      <c r="AU553" s="1127">
        <f t="shared" si="347"/>
        <v>-1.4016586172173884</v>
      </c>
      <c r="AV553" s="1128">
        <f t="shared" si="348"/>
        <v>25.467643025676125</v>
      </c>
    </row>
    <row r="554" spans="1:48" ht="11.25" customHeight="1" x14ac:dyDescent="0.2">
      <c r="A554" s="491" t="s">
        <v>1503</v>
      </c>
      <c r="B554" s="884" t="s">
        <v>1504</v>
      </c>
      <c r="C554" s="627">
        <v>0.8</v>
      </c>
      <c r="D554" s="493">
        <v>0.78</v>
      </c>
      <c r="E554" s="493">
        <v>0.7</v>
      </c>
      <c r="F554" s="627">
        <v>0.64</v>
      </c>
      <c r="G554" s="627">
        <v>0.51432</v>
      </c>
      <c r="H554" s="627">
        <v>0.40078000000000003</v>
      </c>
      <c r="I554" s="627">
        <v>0.38505999999999996</v>
      </c>
      <c r="J554" s="956"/>
      <c r="K554" s="627">
        <v>0.36934</v>
      </c>
      <c r="L554" s="631">
        <v>0.36148000000000002</v>
      </c>
      <c r="M554" s="956"/>
      <c r="N554" s="527">
        <v>0.36148000000000002</v>
      </c>
      <c r="O554" s="527">
        <v>0.36148000000000002</v>
      </c>
      <c r="P554" s="526">
        <v>0.36148000000000002</v>
      </c>
      <c r="Q554" s="526">
        <v>0.36148000000000002</v>
      </c>
      <c r="R554" s="526">
        <v>0.36148000000000002</v>
      </c>
      <c r="S554" s="526">
        <v>0.36148000000000002</v>
      </c>
      <c r="T554" s="526">
        <v>0.36148000000000002</v>
      </c>
      <c r="U554" s="629">
        <v>0.43221999999999999</v>
      </c>
      <c r="V554" s="629">
        <v>0.45579999999999998</v>
      </c>
      <c r="W554" s="633">
        <v>0.45579999999999998</v>
      </c>
      <c r="X554" s="633">
        <v>0.42436000000000001</v>
      </c>
      <c r="Y554" s="633">
        <v>0.40079999999999999</v>
      </c>
      <c r="Z554" s="630">
        <f t="shared" si="346"/>
        <v>9.6503200000000042</v>
      </c>
      <c r="AA554" s="1125">
        <f t="shared" si="349"/>
        <v>2.5641025641025772</v>
      </c>
      <c r="AB554" s="1125">
        <f t="shared" si="327"/>
        <v>11.428571428571432</v>
      </c>
      <c r="AC554" s="1126">
        <f t="shared" si="328"/>
        <v>9.375</v>
      </c>
      <c r="AD554" s="1126">
        <f t="shared" si="329"/>
        <v>24.436148701197702</v>
      </c>
      <c r="AE554" s="1126">
        <f t="shared" si="330"/>
        <v>28.329756973900878</v>
      </c>
      <c r="AF554" s="1126">
        <f t="shared" si="331"/>
        <v>4.0824806523658719</v>
      </c>
      <c r="AG554" s="1126">
        <f t="shared" si="332"/>
        <v>4.2562408620782977</v>
      </c>
      <c r="AH554" s="1126">
        <f t="shared" si="333"/>
        <v>2.1743941573530989</v>
      </c>
      <c r="AI554" s="1126">
        <f t="shared" si="334"/>
        <v>0</v>
      </c>
      <c r="AJ554" s="1126">
        <f t="shared" si="335"/>
        <v>0</v>
      </c>
      <c r="AK554" s="1126">
        <f t="shared" si="336"/>
        <v>0</v>
      </c>
      <c r="AL554" s="1126">
        <f t="shared" si="337"/>
        <v>0</v>
      </c>
      <c r="AM554" s="1126">
        <f t="shared" si="338"/>
        <v>0</v>
      </c>
      <c r="AN554" s="1126">
        <f t="shared" si="339"/>
        <v>0</v>
      </c>
      <c r="AO554" s="1126">
        <f t="shared" si="340"/>
        <v>0</v>
      </c>
      <c r="AP554" s="1126">
        <f t="shared" si="341"/>
        <v>-16.366665124242274</v>
      </c>
      <c r="AQ554" s="1126">
        <f t="shared" si="342"/>
        <v>-5.1733216322948694</v>
      </c>
      <c r="AR554" s="1126">
        <f t="shared" si="343"/>
        <v>0</v>
      </c>
      <c r="AS554" s="1126">
        <f t="shared" si="344"/>
        <v>7.4088038457913008</v>
      </c>
      <c r="AT554" s="1126">
        <f t="shared" si="345"/>
        <v>5.8782435129740573</v>
      </c>
      <c r="AU554" s="1127">
        <f t="shared" si="347"/>
        <v>3.9196877970899022</v>
      </c>
      <c r="AV554" s="1128">
        <f t="shared" si="348"/>
        <v>9.572670162057598</v>
      </c>
    </row>
    <row r="555" spans="1:48" ht="11.25" customHeight="1" x14ac:dyDescent="0.2">
      <c r="A555" s="869" t="s">
        <v>704</v>
      </c>
      <c r="B555" s="869" t="s">
        <v>705</v>
      </c>
      <c r="C555" s="627">
        <v>1.02</v>
      </c>
      <c r="D555" s="493">
        <v>0.97</v>
      </c>
      <c r="E555" s="493">
        <v>0.9</v>
      </c>
      <c r="F555" s="484">
        <v>0.85</v>
      </c>
      <c r="G555" s="484">
        <v>0.81</v>
      </c>
      <c r="H555" s="484">
        <v>0.78500000000000003</v>
      </c>
      <c r="I555" s="484">
        <v>0.76500000000000001</v>
      </c>
      <c r="J555" s="1032"/>
      <c r="K555" s="484">
        <v>0.73</v>
      </c>
      <c r="L555" s="482">
        <v>0.70499999999999996</v>
      </c>
      <c r="M555" s="1032"/>
      <c r="N555" s="522">
        <v>0.68500000000000005</v>
      </c>
      <c r="O555" s="522">
        <v>0.66500000000000004</v>
      </c>
      <c r="P555" s="488">
        <v>0.66</v>
      </c>
      <c r="Q555" s="489">
        <v>0.64500000000000002</v>
      </c>
      <c r="R555" s="488">
        <v>0.64</v>
      </c>
      <c r="S555" s="489">
        <v>0.61</v>
      </c>
      <c r="T555" s="489">
        <v>0.56999999999999995</v>
      </c>
      <c r="U555" s="489">
        <v>0.53</v>
      </c>
      <c r="V555" s="489">
        <v>0.49</v>
      </c>
      <c r="W555" s="489">
        <v>0.45</v>
      </c>
      <c r="X555" s="489">
        <v>0.41</v>
      </c>
      <c r="Y555" s="489">
        <v>0.34545999999999999</v>
      </c>
      <c r="Z555" s="630">
        <f t="shared" si="346"/>
        <v>14.23546</v>
      </c>
      <c r="AA555" s="1125">
        <f t="shared" si="349"/>
        <v>5.1546391752577359</v>
      </c>
      <c r="AB555" s="1125">
        <f t="shared" si="327"/>
        <v>7.7777777777777724</v>
      </c>
      <c r="AC555" s="1126">
        <f t="shared" si="328"/>
        <v>5.8823529411764719</v>
      </c>
      <c r="AD555" s="1126">
        <f t="shared" si="329"/>
        <v>4.9382716049382713</v>
      </c>
      <c r="AE555" s="1126">
        <f t="shared" si="330"/>
        <v>3.1847133757961776</v>
      </c>
      <c r="AF555" s="1126">
        <f t="shared" si="331"/>
        <v>2.6143790849673332</v>
      </c>
      <c r="AG555" s="1126">
        <f t="shared" si="332"/>
        <v>4.7945205479452024</v>
      </c>
      <c r="AH555" s="1126">
        <f t="shared" si="333"/>
        <v>3.5460992907801359</v>
      </c>
      <c r="AI555" s="1126">
        <f t="shared" si="334"/>
        <v>2.9197080291970767</v>
      </c>
      <c r="AJ555" s="1126">
        <f t="shared" si="335"/>
        <v>3.007518796992481</v>
      </c>
      <c r="AK555" s="1126">
        <f t="shared" si="336"/>
        <v>0.7575757575757569</v>
      </c>
      <c r="AL555" s="1126">
        <f t="shared" si="337"/>
        <v>2.3255813953488413</v>
      </c>
      <c r="AM555" s="1126">
        <f t="shared" si="338"/>
        <v>0.78125</v>
      </c>
      <c r="AN555" s="1126">
        <f t="shared" si="339"/>
        <v>4.9180327868852514</v>
      </c>
      <c r="AO555" s="1126">
        <f t="shared" si="340"/>
        <v>7.0175438596491224</v>
      </c>
      <c r="AP555" s="1126">
        <f t="shared" si="341"/>
        <v>7.5471698113207308</v>
      </c>
      <c r="AQ555" s="1126">
        <f t="shared" si="342"/>
        <v>8.163265306122458</v>
      </c>
      <c r="AR555" s="1126">
        <f t="shared" si="343"/>
        <v>8.8888888888888786</v>
      </c>
      <c r="AS555" s="1126">
        <f t="shared" si="344"/>
        <v>9.7560975609756184</v>
      </c>
      <c r="AT555" s="1126">
        <f t="shared" si="345"/>
        <v>18.682336594685346</v>
      </c>
      <c r="AU555" s="1127">
        <f t="shared" si="347"/>
        <v>5.6328861293140324</v>
      </c>
      <c r="AV555" s="1128">
        <f t="shared" si="348"/>
        <v>4.0289859581431635</v>
      </c>
    </row>
    <row r="556" spans="1:48" ht="11.25" customHeight="1" x14ac:dyDescent="0.2">
      <c r="A556" s="501" t="s">
        <v>696</v>
      </c>
      <c r="B556" s="501" t="s">
        <v>697</v>
      </c>
      <c r="C556" s="627">
        <v>1.19</v>
      </c>
      <c r="D556" s="493">
        <v>1.1100000000000001</v>
      </c>
      <c r="E556" s="504">
        <v>1.0375000000000001</v>
      </c>
      <c r="F556" s="627">
        <v>0.97499999999999998</v>
      </c>
      <c r="G556" s="627">
        <v>0.91500000000000004</v>
      </c>
      <c r="H556" s="627">
        <v>0.85499999999999998</v>
      </c>
      <c r="I556" s="627">
        <v>0.81</v>
      </c>
      <c r="J556" s="956"/>
      <c r="K556" s="627">
        <v>0.77</v>
      </c>
      <c r="L556" s="492">
        <v>0.72</v>
      </c>
      <c r="M556" s="956"/>
      <c r="N556" s="505">
        <v>0.68</v>
      </c>
      <c r="O556" s="505">
        <v>0.62</v>
      </c>
      <c r="P556" s="633">
        <v>0.54666499999999996</v>
      </c>
      <c r="Q556" s="633">
        <v>0.50666500000000003</v>
      </c>
      <c r="R556" s="633">
        <v>0.48</v>
      </c>
      <c r="S556" s="633">
        <v>0.45333499999999999</v>
      </c>
      <c r="T556" s="633">
        <v>0.43333500000000003</v>
      </c>
      <c r="U556" s="633">
        <v>0.41333500000000001</v>
      </c>
      <c r="V556" s="633">
        <v>0.4</v>
      </c>
      <c r="W556" s="633">
        <v>0.3911</v>
      </c>
      <c r="X556" s="633">
        <v>0.38222</v>
      </c>
      <c r="Y556" s="633">
        <v>0.37333499999999997</v>
      </c>
      <c r="Z556" s="630">
        <f t="shared" si="346"/>
        <v>14.062489999999997</v>
      </c>
      <c r="AA556" s="1125">
        <f t="shared" si="349"/>
        <v>7.2072072072072002</v>
      </c>
      <c r="AB556" s="1125">
        <f t="shared" si="327"/>
        <v>6.9879518072289093</v>
      </c>
      <c r="AC556" s="1126">
        <f t="shared" si="328"/>
        <v>6.4102564102564319</v>
      </c>
      <c r="AD556" s="1126">
        <f t="shared" si="329"/>
        <v>6.5573770491803129</v>
      </c>
      <c r="AE556" s="1126">
        <f t="shared" si="330"/>
        <v>7.0175438596491224</v>
      </c>
      <c r="AF556" s="1126">
        <f t="shared" si="331"/>
        <v>5.5555555555555358</v>
      </c>
      <c r="AG556" s="1126">
        <f t="shared" si="332"/>
        <v>5.1948051948051965</v>
      </c>
      <c r="AH556" s="1126">
        <f t="shared" si="333"/>
        <v>6.944444444444442</v>
      </c>
      <c r="AI556" s="1126">
        <f t="shared" si="334"/>
        <v>5.8823529411764497</v>
      </c>
      <c r="AJ556" s="1126">
        <f t="shared" si="335"/>
        <v>9.6774193548387224</v>
      </c>
      <c r="AK556" s="1126">
        <f t="shared" si="336"/>
        <v>13.414979923719294</v>
      </c>
      <c r="AL556" s="1126">
        <f t="shared" si="337"/>
        <v>7.8947628117197688</v>
      </c>
      <c r="AM556" s="1126">
        <f t="shared" si="338"/>
        <v>5.5552083333333391</v>
      </c>
      <c r="AN556" s="1126">
        <f t="shared" si="339"/>
        <v>5.8819636692512223</v>
      </c>
      <c r="AO556" s="1126">
        <f t="shared" si="340"/>
        <v>4.6153668639735912</v>
      </c>
      <c r="AP556" s="1126">
        <f t="shared" si="341"/>
        <v>4.838690166571924</v>
      </c>
      <c r="AQ556" s="1126">
        <f t="shared" si="342"/>
        <v>3.333750000000002</v>
      </c>
      <c r="AR556" s="1126">
        <f t="shared" si="343"/>
        <v>2.2756328304781359</v>
      </c>
      <c r="AS556" s="1126">
        <f t="shared" si="344"/>
        <v>2.3232693213332656</v>
      </c>
      <c r="AT556" s="1126">
        <f t="shared" si="345"/>
        <v>2.3799000897317457</v>
      </c>
      <c r="AU556" s="1127">
        <f t="shared" si="347"/>
        <v>5.9974218917227304</v>
      </c>
      <c r="AV556" s="1128">
        <f t="shared" si="348"/>
        <v>2.6044060402597884</v>
      </c>
    </row>
    <row r="557" spans="1:48" ht="11.25" customHeight="1" x14ac:dyDescent="0.2">
      <c r="A557" s="491" t="s">
        <v>702</v>
      </c>
      <c r="B557" s="884" t="s">
        <v>703</v>
      </c>
      <c r="C557" s="627">
        <v>0.88</v>
      </c>
      <c r="D557" s="493">
        <v>0.8</v>
      </c>
      <c r="E557" s="632">
        <v>0.72</v>
      </c>
      <c r="F557" s="627">
        <v>0.64</v>
      </c>
      <c r="G557" s="627">
        <v>0.56000000000000005</v>
      </c>
      <c r="H557" s="627">
        <v>0.48</v>
      </c>
      <c r="I557" s="627">
        <v>0.42</v>
      </c>
      <c r="J557" s="956"/>
      <c r="K557" s="627">
        <v>0.375</v>
      </c>
      <c r="L557" s="492">
        <v>0.31</v>
      </c>
      <c r="M557" s="956"/>
      <c r="N557" s="505">
        <v>0.28000000000000003</v>
      </c>
      <c r="O557" s="505">
        <v>0.255</v>
      </c>
      <c r="P557" s="633">
        <v>0.23499999999999999</v>
      </c>
      <c r="Q557" s="633">
        <v>0.19625000000000001</v>
      </c>
      <c r="R557" s="633">
        <v>0.16250000000000001</v>
      </c>
      <c r="S557" s="633">
        <v>0.13250000000000001</v>
      </c>
      <c r="T557" s="633">
        <v>0.10625</v>
      </c>
      <c r="U557" s="633">
        <v>7.7499999999999999E-2</v>
      </c>
      <c r="V557" s="633">
        <v>6.25E-2</v>
      </c>
      <c r="W557" s="629">
        <v>0.06</v>
      </c>
      <c r="X557" s="629">
        <v>0.06</v>
      </c>
      <c r="Y557" s="629">
        <v>0.06</v>
      </c>
      <c r="Z557" s="630">
        <f t="shared" si="346"/>
        <v>6.8724999999999987</v>
      </c>
      <c r="AA557" s="1125">
        <f t="shared" si="349"/>
        <v>9.9999999999999858</v>
      </c>
      <c r="AB557" s="1125">
        <f t="shared" si="327"/>
        <v>11.111111111111116</v>
      </c>
      <c r="AC557" s="1126">
        <f t="shared" si="328"/>
        <v>12.5</v>
      </c>
      <c r="AD557" s="1126">
        <f t="shared" si="329"/>
        <v>14.285714285714279</v>
      </c>
      <c r="AE557" s="1126">
        <f t="shared" si="330"/>
        <v>16.666666666666675</v>
      </c>
      <c r="AF557" s="1126">
        <f t="shared" si="331"/>
        <v>14.285714285714279</v>
      </c>
      <c r="AG557" s="1126">
        <f t="shared" si="332"/>
        <v>11.999999999999989</v>
      </c>
      <c r="AH557" s="1126">
        <f t="shared" si="333"/>
        <v>20.967741935483875</v>
      </c>
      <c r="AI557" s="1126">
        <f t="shared" si="334"/>
        <v>10.714285714285698</v>
      </c>
      <c r="AJ557" s="1126">
        <f t="shared" si="335"/>
        <v>9.8039215686274606</v>
      </c>
      <c r="AK557" s="1126">
        <f t="shared" si="336"/>
        <v>8.5106382978723527</v>
      </c>
      <c r="AL557" s="1126">
        <f t="shared" si="337"/>
        <v>19.7452229299363</v>
      </c>
      <c r="AM557" s="1126">
        <f t="shared" si="338"/>
        <v>20.769230769230763</v>
      </c>
      <c r="AN557" s="1126">
        <f t="shared" si="339"/>
        <v>22.641509433962259</v>
      </c>
      <c r="AO557" s="1126">
        <f t="shared" si="340"/>
        <v>24.705882352941178</v>
      </c>
      <c r="AP557" s="1126">
        <f t="shared" si="341"/>
        <v>37.096774193548377</v>
      </c>
      <c r="AQ557" s="1126">
        <f t="shared" si="342"/>
        <v>24</v>
      </c>
      <c r="AR557" s="1126">
        <f t="shared" si="343"/>
        <v>4.1666666666666741</v>
      </c>
      <c r="AS557" s="1126">
        <f t="shared" si="344"/>
        <v>0</v>
      </c>
      <c r="AT557" s="1126">
        <f t="shared" si="345"/>
        <v>0</v>
      </c>
      <c r="AU557" s="1127">
        <f t="shared" si="347"/>
        <v>14.698554010588063</v>
      </c>
      <c r="AV557" s="1128">
        <f t="shared" si="348"/>
        <v>8.9603603957932947</v>
      </c>
    </row>
    <row r="558" spans="1:48" ht="11.25" customHeight="1" x14ac:dyDescent="0.2">
      <c r="A558" s="884" t="s">
        <v>689</v>
      </c>
      <c r="B558" s="884" t="s">
        <v>690</v>
      </c>
      <c r="C558" s="627">
        <v>1.39</v>
      </c>
      <c r="D558" s="493">
        <v>1.21</v>
      </c>
      <c r="E558" s="632">
        <v>1.17</v>
      </c>
      <c r="F558" s="627">
        <v>1.1599999999999999</v>
      </c>
      <c r="G558" s="627">
        <v>1.1399999999999999</v>
      </c>
      <c r="H558" s="627">
        <v>1.1299999999999999</v>
      </c>
      <c r="I558" s="627">
        <v>1.1200000000000001</v>
      </c>
      <c r="J558" s="956"/>
      <c r="K558" s="627">
        <v>1.1000000000000001</v>
      </c>
      <c r="L558" s="492">
        <v>1</v>
      </c>
      <c r="M558" s="956"/>
      <c r="N558" s="505">
        <v>0.91</v>
      </c>
      <c r="O558" s="505">
        <v>0.84</v>
      </c>
      <c r="P558" s="633">
        <v>0.8</v>
      </c>
      <c r="Q558" s="633">
        <v>0.76</v>
      </c>
      <c r="R558" s="633">
        <v>0.73</v>
      </c>
      <c r="S558" s="633">
        <v>0.71</v>
      </c>
      <c r="T558" s="633">
        <v>0.64</v>
      </c>
      <c r="U558" s="633">
        <v>0.56499999999999995</v>
      </c>
      <c r="V558" s="633">
        <v>0.48499999999999999</v>
      </c>
      <c r="W558" s="629">
        <v>0.43</v>
      </c>
      <c r="X558" s="633">
        <v>0.42499999999999999</v>
      </c>
      <c r="Y558" s="629">
        <v>0</v>
      </c>
      <c r="Z558" s="630">
        <f t="shared" si="346"/>
        <v>17.715000000000003</v>
      </c>
      <c r="AA558" s="1125">
        <f t="shared" si="349"/>
        <v>14.876033057851235</v>
      </c>
      <c r="AB558" s="1125">
        <f t="shared" si="327"/>
        <v>3.4188034188034289</v>
      </c>
      <c r="AC558" s="1126">
        <f t="shared" si="328"/>
        <v>0.86206896551723755</v>
      </c>
      <c r="AD558" s="1126">
        <f t="shared" si="329"/>
        <v>1.7543859649122862</v>
      </c>
      <c r="AE558" s="1126">
        <f t="shared" si="330"/>
        <v>0.88495575221239076</v>
      </c>
      <c r="AF558" s="1126">
        <f t="shared" si="331"/>
        <v>0.89285714285711748</v>
      </c>
      <c r="AG558" s="1126">
        <f t="shared" si="332"/>
        <v>1.8181818181818299</v>
      </c>
      <c r="AH558" s="1126">
        <f t="shared" si="333"/>
        <v>10.000000000000009</v>
      </c>
      <c r="AI558" s="1126">
        <f t="shared" si="334"/>
        <v>9.8901098901098763</v>
      </c>
      <c r="AJ558" s="1126">
        <f t="shared" si="335"/>
        <v>8.3333333333333481</v>
      </c>
      <c r="AK558" s="1126">
        <f t="shared" si="336"/>
        <v>4.9999999999999822</v>
      </c>
      <c r="AL558" s="1126">
        <f t="shared" si="337"/>
        <v>5.2631578947368363</v>
      </c>
      <c r="AM558" s="1126">
        <f t="shared" si="338"/>
        <v>4.1095890410958846</v>
      </c>
      <c r="AN558" s="1126">
        <f t="shared" si="339"/>
        <v>2.8169014084507005</v>
      </c>
      <c r="AO558" s="1126">
        <f t="shared" si="340"/>
        <v>10.9375</v>
      </c>
      <c r="AP558" s="1126">
        <f t="shared" si="341"/>
        <v>13.27433628318586</v>
      </c>
      <c r="AQ558" s="1126">
        <f t="shared" si="342"/>
        <v>16.494845360824726</v>
      </c>
      <c r="AR558" s="1126">
        <f t="shared" si="343"/>
        <v>12.790697674418606</v>
      </c>
      <c r="AS558" s="1126">
        <f t="shared" si="344"/>
        <v>1.1764705882352899</v>
      </c>
      <c r="AT558" s="1126" t="str">
        <f t="shared" si="345"/>
        <v>n/a</v>
      </c>
      <c r="AU558" s="1127">
        <f t="shared" si="347"/>
        <v>6.5575909260382454</v>
      </c>
      <c r="AV558" s="1128">
        <f t="shared" si="348"/>
        <v>5.2827803444161834</v>
      </c>
    </row>
    <row r="559" spans="1:48" ht="11.25" customHeight="1" x14ac:dyDescent="0.2">
      <c r="A559" s="857" t="s">
        <v>4578</v>
      </c>
      <c r="B559" s="884" t="s">
        <v>4543</v>
      </c>
      <c r="C559" s="493">
        <v>0.74</v>
      </c>
      <c r="D559" s="493">
        <v>0.66</v>
      </c>
      <c r="E559" s="493">
        <v>0.58000000000000007</v>
      </c>
      <c r="F559" s="493">
        <v>0.5</v>
      </c>
      <c r="G559" s="493">
        <v>0.42000000000000004</v>
      </c>
      <c r="H559" s="516">
        <v>0.4</v>
      </c>
      <c r="I559" s="516">
        <v>0.4</v>
      </c>
      <c r="J559" s="493"/>
      <c r="K559" s="493">
        <v>0.4</v>
      </c>
      <c r="L559" s="632">
        <v>0.37000000000000005</v>
      </c>
      <c r="M559" s="493"/>
      <c r="N559" s="505">
        <v>0.28000000000000003</v>
      </c>
      <c r="O559" s="537">
        <v>7.0000000000000007E-2</v>
      </c>
      <c r="P559" s="534">
        <v>7.0000000000000007E-2</v>
      </c>
      <c r="Q559" s="633">
        <v>0.28000000000000003</v>
      </c>
      <c r="R559" s="534">
        <v>0</v>
      </c>
      <c r="S559" s="534">
        <v>0</v>
      </c>
      <c r="T559" s="534">
        <v>0</v>
      </c>
      <c r="U559" s="534">
        <v>0</v>
      </c>
      <c r="V559" s="534">
        <v>0</v>
      </c>
      <c r="W559" s="534">
        <v>0</v>
      </c>
      <c r="X559" s="534">
        <v>0</v>
      </c>
      <c r="Y559" s="534">
        <v>0</v>
      </c>
      <c r="Z559" s="630">
        <f t="shared" si="346"/>
        <v>5.1700000000000008</v>
      </c>
      <c r="AA559" s="1125">
        <f t="shared" si="349"/>
        <v>12.12121212121211</v>
      </c>
      <c r="AB559" s="1125">
        <f t="shared" si="327"/>
        <v>13.793103448275845</v>
      </c>
      <c r="AC559" s="1126">
        <f t="shared" si="328"/>
        <v>16.000000000000014</v>
      </c>
      <c r="AD559" s="1126">
        <f t="shared" si="329"/>
        <v>19.047619047619047</v>
      </c>
      <c r="AE559" s="1126">
        <f t="shared" si="330"/>
        <v>5.0000000000000044</v>
      </c>
      <c r="AF559" s="1126">
        <f t="shared" si="331"/>
        <v>0</v>
      </c>
      <c r="AG559" s="1126">
        <f t="shared" si="332"/>
        <v>0</v>
      </c>
      <c r="AH559" s="1126">
        <f t="shared" si="333"/>
        <v>8.108108108108091</v>
      </c>
      <c r="AI559" s="1126">
        <f t="shared" si="334"/>
        <v>32.142857142857139</v>
      </c>
      <c r="AJ559" s="1126">
        <f t="shared" si="335"/>
        <v>300</v>
      </c>
      <c r="AK559" s="1126">
        <f t="shared" si="336"/>
        <v>0</v>
      </c>
      <c r="AL559" s="1126">
        <f t="shared" si="337"/>
        <v>-75</v>
      </c>
      <c r="AM559" s="1126" t="str">
        <f t="shared" si="338"/>
        <v>n/a</v>
      </c>
      <c r="AN559" s="1126" t="str">
        <f t="shared" si="339"/>
        <v>n/a</v>
      </c>
      <c r="AO559" s="1126" t="str">
        <f t="shared" si="340"/>
        <v>n/a</v>
      </c>
      <c r="AP559" s="1126" t="str">
        <f t="shared" si="341"/>
        <v>n/a</v>
      </c>
      <c r="AQ559" s="1126" t="str">
        <f t="shared" si="342"/>
        <v>n/a</v>
      </c>
      <c r="AR559" s="1126" t="str">
        <f t="shared" si="343"/>
        <v>n/a</v>
      </c>
      <c r="AS559" s="1126" t="str">
        <f t="shared" si="344"/>
        <v>n/a</v>
      </c>
      <c r="AT559" s="1126" t="str">
        <f t="shared" si="345"/>
        <v>n/a</v>
      </c>
      <c r="AU559" s="1127">
        <f t="shared" si="347"/>
        <v>27.601074989006019</v>
      </c>
      <c r="AV559" s="1128">
        <f t="shared" si="348"/>
        <v>89.728407315540807</v>
      </c>
    </row>
    <row r="560" spans="1:48" ht="11.25" customHeight="1" x14ac:dyDescent="0.2">
      <c r="A560" s="491" t="s">
        <v>300</v>
      </c>
      <c r="B560" s="884" t="s">
        <v>301</v>
      </c>
      <c r="C560" s="627">
        <v>2.0299999999999998</v>
      </c>
      <c r="D560" s="493">
        <v>1.95</v>
      </c>
      <c r="E560" s="493">
        <v>1.8599999999999999</v>
      </c>
      <c r="F560" s="627">
        <v>1.78</v>
      </c>
      <c r="G560" s="627">
        <v>1.71</v>
      </c>
      <c r="H560" s="627">
        <v>1.65</v>
      </c>
      <c r="I560" s="627">
        <v>1.6</v>
      </c>
      <c r="J560" s="956"/>
      <c r="K560" s="627">
        <v>1.56</v>
      </c>
      <c r="L560" s="492">
        <v>1.53</v>
      </c>
      <c r="M560" s="956"/>
      <c r="N560" s="505">
        <v>1.51</v>
      </c>
      <c r="O560" s="628">
        <v>1.5</v>
      </c>
      <c r="P560" s="633">
        <v>1.48</v>
      </c>
      <c r="Q560" s="633">
        <v>1.4</v>
      </c>
      <c r="R560" s="633">
        <v>1.32</v>
      </c>
      <c r="S560" s="629">
        <v>1.3</v>
      </c>
      <c r="T560" s="633">
        <v>1.29</v>
      </c>
      <c r="U560" s="629">
        <v>1.28</v>
      </c>
      <c r="V560" s="633">
        <v>1.27</v>
      </c>
      <c r="W560" s="629">
        <v>1.26</v>
      </c>
      <c r="X560" s="633">
        <v>1.2450000000000001</v>
      </c>
      <c r="Y560" s="629">
        <v>1.24</v>
      </c>
      <c r="Z560" s="630">
        <f t="shared" si="346"/>
        <v>31.765000000000001</v>
      </c>
      <c r="AA560" s="1125">
        <f t="shared" si="349"/>
        <v>4.102564102564088</v>
      </c>
      <c r="AB560" s="1125">
        <f t="shared" si="327"/>
        <v>4.8387096774193505</v>
      </c>
      <c r="AC560" s="1126">
        <f t="shared" si="328"/>
        <v>4.4943820224718989</v>
      </c>
      <c r="AD560" s="1126">
        <f t="shared" si="329"/>
        <v>4.0935672514619936</v>
      </c>
      <c r="AE560" s="1126">
        <f t="shared" si="330"/>
        <v>3.6363636363636376</v>
      </c>
      <c r="AF560" s="1126">
        <f t="shared" si="331"/>
        <v>3.1249999999999778</v>
      </c>
      <c r="AG560" s="1126">
        <f t="shared" si="332"/>
        <v>2.5641025641025772</v>
      </c>
      <c r="AH560" s="1126">
        <f t="shared" si="333"/>
        <v>1.9607843137254832</v>
      </c>
      <c r="AI560" s="1126">
        <f t="shared" si="334"/>
        <v>1.3245033112582849</v>
      </c>
      <c r="AJ560" s="1126">
        <f t="shared" si="335"/>
        <v>0.66666666666665986</v>
      </c>
      <c r="AK560" s="1126">
        <f t="shared" si="336"/>
        <v>1.3513513513513598</v>
      </c>
      <c r="AL560" s="1126">
        <f t="shared" si="337"/>
        <v>5.7142857142857162</v>
      </c>
      <c r="AM560" s="1126">
        <f t="shared" si="338"/>
        <v>6.0606060606060552</v>
      </c>
      <c r="AN560" s="1126">
        <f t="shared" si="339"/>
        <v>1.538461538461533</v>
      </c>
      <c r="AO560" s="1126">
        <f t="shared" si="340"/>
        <v>0.77519379844961378</v>
      </c>
      <c r="AP560" s="1126">
        <f t="shared" si="341"/>
        <v>0.78125</v>
      </c>
      <c r="AQ560" s="1126">
        <f t="shared" si="342"/>
        <v>0.78740157480314821</v>
      </c>
      <c r="AR560" s="1126">
        <f t="shared" si="343"/>
        <v>0.79365079365079083</v>
      </c>
      <c r="AS560" s="1126">
        <f t="shared" si="344"/>
        <v>1.2048192771084265</v>
      </c>
      <c r="AT560" s="1126">
        <f t="shared" si="345"/>
        <v>0.40322580645162365</v>
      </c>
      <c r="AU560" s="1127">
        <f t="shared" si="347"/>
        <v>2.5108444730601107</v>
      </c>
      <c r="AV560" s="1128">
        <f t="shared" si="348"/>
        <v>1.8406704246312984</v>
      </c>
    </row>
    <row r="561" spans="1:48" ht="11.25" customHeight="1" x14ac:dyDescent="0.2">
      <c r="A561" s="480" t="s">
        <v>707</v>
      </c>
      <c r="B561" s="869" t="s">
        <v>708</v>
      </c>
      <c r="C561" s="627">
        <v>5.16</v>
      </c>
      <c r="D561" s="493">
        <v>4.7</v>
      </c>
      <c r="E561" s="493">
        <v>3.9</v>
      </c>
      <c r="F561" s="484">
        <v>3.5</v>
      </c>
      <c r="G561" s="484">
        <v>3.1</v>
      </c>
      <c r="H561" s="484">
        <v>2.71</v>
      </c>
      <c r="I561" s="484">
        <v>2.38</v>
      </c>
      <c r="J561" s="1032"/>
      <c r="K561" s="484">
        <v>2.15</v>
      </c>
      <c r="L561" s="482">
        <v>1.9246449999999999</v>
      </c>
      <c r="M561" s="1032"/>
      <c r="N561" s="522">
        <v>1.6624399999999999</v>
      </c>
      <c r="O561" s="522">
        <v>1.5269149999999998</v>
      </c>
      <c r="P561" s="489">
        <v>1.4184950000000001</v>
      </c>
      <c r="Q561" s="489">
        <v>1.33718</v>
      </c>
      <c r="R561" s="489">
        <v>1.04806</v>
      </c>
      <c r="S561" s="489">
        <v>0.91253499999999999</v>
      </c>
      <c r="T561" s="489">
        <v>0.80411500000000002</v>
      </c>
      <c r="U561" s="488">
        <v>0.7228</v>
      </c>
      <c r="V561" s="488">
        <v>0.7228</v>
      </c>
      <c r="W561" s="488">
        <v>0.7228</v>
      </c>
      <c r="X561" s="488">
        <v>0.7228</v>
      </c>
      <c r="Y561" s="488">
        <v>0.7228</v>
      </c>
      <c r="Z561" s="630">
        <f t="shared" si="346"/>
        <v>41.848384999999993</v>
      </c>
      <c r="AA561" s="1125">
        <f t="shared" si="349"/>
        <v>9.7872340425531945</v>
      </c>
      <c r="AB561" s="1125">
        <f t="shared" ref="AB561:AB624" si="350">IF(ISERROR((D561/E561-1)*100),"n/a",(D561/E561-1)*100)</f>
        <v>20.512820512820529</v>
      </c>
      <c r="AC561" s="1126">
        <f t="shared" ref="AC561:AC624" si="351">IF(ISERROR((E561/F561-1)*100),"n/a",(E561/F561-1)*100)</f>
        <v>11.428571428571432</v>
      </c>
      <c r="AD561" s="1126">
        <f t="shared" ref="AD561:AD624" si="352">IF(ISERROR((F561/G561-1)*100),"n/a",(F561/G561-1)*100)</f>
        <v>12.903225806451601</v>
      </c>
      <c r="AE561" s="1126">
        <f t="shared" ref="AE561:AE624" si="353">IF(ISERROR((G561/H561-1)*100),"n/a",(G561/H561-1)*100)</f>
        <v>14.391143911439119</v>
      </c>
      <c r="AF561" s="1126">
        <f t="shared" ref="AF561:AF624" si="354">IF(ISERROR((H561/I561-1)*100),"n/a",(H561/I561-1)*100)</f>
        <v>13.86554621848739</v>
      </c>
      <c r="AG561" s="1126">
        <f t="shared" ref="AG561:AG624" si="355">IF(ISERROR((I561/K561-1)*100),"n/a",(I561/K561-1)*100)</f>
        <v>10.697674418604652</v>
      </c>
      <c r="AH561" s="1126">
        <f t="shared" ref="AH561:AH624" si="356">IF(ISERROR((K561/L561-1)*100),"n/a",(K561/L561-1)*100)</f>
        <v>11.70891255270452</v>
      </c>
      <c r="AI561" s="1126">
        <f t="shared" ref="AI561:AI624" si="357">IF(ISERROR((L561/N561-1)*100),"n/a",(L561/N561-1)*100)</f>
        <v>15.772298549120567</v>
      </c>
      <c r="AJ561" s="1126">
        <f t="shared" ref="AJ561:AJ624" si="358">IF(ISERROR((N561/O561-1)*100),"n/a",(N561/O561-1)*100)</f>
        <v>8.875739644970416</v>
      </c>
      <c r="AK561" s="1126">
        <f t="shared" ref="AK561:AK624" si="359">IF(ISERROR((O561/P561-1)*100),"n/a",(O561/P561-1)*100)</f>
        <v>7.6433121019108041</v>
      </c>
      <c r="AL561" s="1126">
        <f t="shared" ref="AL561:AL624" si="360">IF(ISERROR((P561/Q561-1)*100),"n/a",(P561/Q561-1)*100)</f>
        <v>6.0810810810810745</v>
      </c>
      <c r="AM561" s="1126">
        <f t="shared" ref="AM561:AM624" si="361">IF(ISERROR((Q561/R561-1)*100),"n/a",(Q561/R561-1)*100)</f>
        <v>27.586206896551737</v>
      </c>
      <c r="AN561" s="1126">
        <f t="shared" ref="AN561:AN624" si="362">IF(ISERROR((R561/S561-1)*100),"n/a",(R561/S561-1)*100)</f>
        <v>14.851485148514843</v>
      </c>
      <c r="AO561" s="1126">
        <f t="shared" ref="AO561:AO624" si="363">IF(ISERROR((S561/T561-1)*100),"n/a",(S561/T561-1)*100)</f>
        <v>13.483146067415719</v>
      </c>
      <c r="AP561" s="1126">
        <f t="shared" ref="AP561:AP624" si="364">IF(ISERROR((T561/U561-1)*100),"n/a",(T561/U561-1)*100)</f>
        <v>11.250000000000004</v>
      </c>
      <c r="AQ561" s="1126">
        <f t="shared" ref="AQ561:AQ624" si="365">IF(ISERROR((U561/V561-1)*100),"n/a",(U561/V561-1)*100)</f>
        <v>0</v>
      </c>
      <c r="AR561" s="1126">
        <f t="shared" ref="AR561:AR624" si="366">IF(ISERROR((V561/W561-1)*100),"n/a",(V561/W561-1)*100)</f>
        <v>0</v>
      </c>
      <c r="AS561" s="1126">
        <f t="shared" ref="AS561:AS624" si="367">IF(ISERROR((W561/X561-1)*100),"n/a",(W561/X561-1)*100)</f>
        <v>0</v>
      </c>
      <c r="AT561" s="1126">
        <f t="shared" ref="AT561:AT624" si="368">IF(ISERROR((X561/Y561-1)*100),"n/a",(X561/Y561-1)*100)</f>
        <v>0</v>
      </c>
      <c r="AU561" s="1127">
        <f t="shared" si="347"/>
        <v>10.541919919059881</v>
      </c>
      <c r="AV561" s="1128">
        <f t="shared" si="348"/>
        <v>7.0888870181239314</v>
      </c>
    </row>
    <row r="562" spans="1:48" ht="11.25" customHeight="1" x14ac:dyDescent="0.2">
      <c r="A562" s="501" t="s">
        <v>1493</v>
      </c>
      <c r="B562" s="501" t="s">
        <v>1494</v>
      </c>
      <c r="C562" s="627">
        <v>1.8</v>
      </c>
      <c r="D562" s="493">
        <v>1.64</v>
      </c>
      <c r="E562" s="504">
        <v>1.48</v>
      </c>
      <c r="F562" s="627">
        <v>1.32</v>
      </c>
      <c r="G562" s="627">
        <v>1.2</v>
      </c>
      <c r="H562" s="627">
        <v>1.02</v>
      </c>
      <c r="I562" s="627">
        <v>0.7</v>
      </c>
      <c r="J562" s="956"/>
      <c r="K562" s="627">
        <v>0.48</v>
      </c>
      <c r="L562" s="492">
        <v>0.44</v>
      </c>
      <c r="M562" s="956"/>
      <c r="N562" s="628">
        <v>0.4</v>
      </c>
      <c r="O562" s="628">
        <v>0.4</v>
      </c>
      <c r="P562" s="629">
        <v>0.4</v>
      </c>
      <c r="Q562" s="629">
        <v>0.4</v>
      </c>
      <c r="R562" s="629">
        <v>0.4</v>
      </c>
      <c r="S562" s="633">
        <v>0.4</v>
      </c>
      <c r="T562" s="629">
        <v>0</v>
      </c>
      <c r="U562" s="629">
        <v>0</v>
      </c>
      <c r="V562" s="629">
        <v>0</v>
      </c>
      <c r="W562" s="629">
        <v>0</v>
      </c>
      <c r="X562" s="629">
        <v>0</v>
      </c>
      <c r="Y562" s="629">
        <v>0</v>
      </c>
      <c r="Z562" s="630">
        <f t="shared" si="346"/>
        <v>12.480000000000002</v>
      </c>
      <c r="AA562" s="1125">
        <f t="shared" si="349"/>
        <v>9.7560975609756184</v>
      </c>
      <c r="AB562" s="1125">
        <f t="shared" si="350"/>
        <v>10.810810810810811</v>
      </c>
      <c r="AC562" s="1126">
        <f t="shared" si="351"/>
        <v>12.12121212121211</v>
      </c>
      <c r="AD562" s="1126">
        <f t="shared" si="352"/>
        <v>10.000000000000009</v>
      </c>
      <c r="AE562" s="1126">
        <f t="shared" si="353"/>
        <v>17.647058823529417</v>
      </c>
      <c r="AF562" s="1126">
        <f t="shared" si="354"/>
        <v>45.71428571428573</v>
      </c>
      <c r="AG562" s="1126">
        <f t="shared" si="355"/>
        <v>45.833333333333329</v>
      </c>
      <c r="AH562" s="1126">
        <f t="shared" si="356"/>
        <v>9.0909090909090828</v>
      </c>
      <c r="AI562" s="1126">
        <f t="shared" si="357"/>
        <v>9.9999999999999858</v>
      </c>
      <c r="AJ562" s="1126">
        <f t="shared" si="358"/>
        <v>0</v>
      </c>
      <c r="AK562" s="1126">
        <f t="shared" si="359"/>
        <v>0</v>
      </c>
      <c r="AL562" s="1126">
        <f t="shared" si="360"/>
        <v>0</v>
      </c>
      <c r="AM562" s="1126">
        <f t="shared" si="361"/>
        <v>0</v>
      </c>
      <c r="AN562" s="1126">
        <f t="shared" si="362"/>
        <v>0</v>
      </c>
      <c r="AO562" s="1126" t="str">
        <f t="shared" si="363"/>
        <v>n/a</v>
      </c>
      <c r="AP562" s="1126" t="str">
        <f t="shared" si="364"/>
        <v>n/a</v>
      </c>
      <c r="AQ562" s="1126" t="str">
        <f t="shared" si="365"/>
        <v>n/a</v>
      </c>
      <c r="AR562" s="1126" t="str">
        <f t="shared" si="366"/>
        <v>n/a</v>
      </c>
      <c r="AS562" s="1126" t="str">
        <f t="shared" si="367"/>
        <v>n/a</v>
      </c>
      <c r="AT562" s="1126" t="str">
        <f t="shared" si="368"/>
        <v>n/a</v>
      </c>
      <c r="AU562" s="1127">
        <f t="shared" si="347"/>
        <v>12.212407675361147</v>
      </c>
      <c r="AV562" s="1128">
        <f t="shared" si="348"/>
        <v>15.331044201771757</v>
      </c>
    </row>
    <row r="563" spans="1:48" ht="11.25" customHeight="1" x14ac:dyDescent="0.2">
      <c r="A563" s="881" t="s">
        <v>4071</v>
      </c>
      <c r="B563" s="884" t="s">
        <v>4072</v>
      </c>
      <c r="C563" s="627">
        <v>1</v>
      </c>
      <c r="D563" s="493">
        <v>0.96</v>
      </c>
      <c r="E563" s="632">
        <v>0.88</v>
      </c>
      <c r="F563" s="493">
        <v>0.84</v>
      </c>
      <c r="G563" s="493">
        <v>0.8</v>
      </c>
      <c r="H563" s="496">
        <v>0</v>
      </c>
      <c r="I563" s="496">
        <v>0</v>
      </c>
      <c r="J563" s="956"/>
      <c r="K563" s="496">
        <v>0</v>
      </c>
      <c r="L563" s="631">
        <v>0</v>
      </c>
      <c r="M563" s="956"/>
      <c r="N563" s="628">
        <v>0</v>
      </c>
      <c r="O563" s="628">
        <v>0</v>
      </c>
      <c r="P563" s="629">
        <v>0</v>
      </c>
      <c r="Q563" s="629">
        <v>0</v>
      </c>
      <c r="R563" s="629">
        <v>0</v>
      </c>
      <c r="S563" s="629">
        <v>0</v>
      </c>
      <c r="T563" s="629">
        <v>0</v>
      </c>
      <c r="U563" s="629">
        <v>0</v>
      </c>
      <c r="V563" s="629">
        <v>0</v>
      </c>
      <c r="W563" s="629">
        <v>0</v>
      </c>
      <c r="X563" s="629">
        <v>0</v>
      </c>
      <c r="Y563" s="629">
        <v>0</v>
      </c>
      <c r="Z563" s="630">
        <f t="shared" si="346"/>
        <v>4.4799999999999995</v>
      </c>
      <c r="AA563" s="1125">
        <f t="shared" si="349"/>
        <v>4.1666666666666741</v>
      </c>
      <c r="AB563" s="1125">
        <f t="shared" si="350"/>
        <v>9.0909090909090828</v>
      </c>
      <c r="AC563" s="1126">
        <f t="shared" si="351"/>
        <v>4.7619047619047672</v>
      </c>
      <c r="AD563" s="1126">
        <f t="shared" si="352"/>
        <v>4.9999999999999822</v>
      </c>
      <c r="AE563" s="1126" t="str">
        <f t="shared" si="353"/>
        <v>n/a</v>
      </c>
      <c r="AF563" s="1126" t="str">
        <f t="shared" si="354"/>
        <v>n/a</v>
      </c>
      <c r="AG563" s="1126" t="str">
        <f t="shared" si="355"/>
        <v>n/a</v>
      </c>
      <c r="AH563" s="1126" t="str">
        <f t="shared" si="356"/>
        <v>n/a</v>
      </c>
      <c r="AI563" s="1126" t="str">
        <f t="shared" si="357"/>
        <v>n/a</v>
      </c>
      <c r="AJ563" s="1126" t="str">
        <f t="shared" si="358"/>
        <v>n/a</v>
      </c>
      <c r="AK563" s="1126" t="str">
        <f t="shared" si="359"/>
        <v>n/a</v>
      </c>
      <c r="AL563" s="1126" t="str">
        <f t="shared" si="360"/>
        <v>n/a</v>
      </c>
      <c r="AM563" s="1126" t="str">
        <f t="shared" si="361"/>
        <v>n/a</v>
      </c>
      <c r="AN563" s="1126" t="str">
        <f t="shared" si="362"/>
        <v>n/a</v>
      </c>
      <c r="AO563" s="1126" t="str">
        <f t="shared" si="363"/>
        <v>n/a</v>
      </c>
      <c r="AP563" s="1126" t="str">
        <f t="shared" si="364"/>
        <v>n/a</v>
      </c>
      <c r="AQ563" s="1126" t="str">
        <f t="shared" si="365"/>
        <v>n/a</v>
      </c>
      <c r="AR563" s="1126" t="str">
        <f t="shared" si="366"/>
        <v>n/a</v>
      </c>
      <c r="AS563" s="1126" t="str">
        <f t="shared" si="367"/>
        <v>n/a</v>
      </c>
      <c r="AT563" s="1126" t="str">
        <f t="shared" si="368"/>
        <v>n/a</v>
      </c>
      <c r="AU563" s="1127">
        <f t="shared" si="347"/>
        <v>5.7548701298701266</v>
      </c>
      <c r="AV563" s="1128">
        <f t="shared" si="348"/>
        <v>2.2514702844326755</v>
      </c>
    </row>
    <row r="564" spans="1:48" ht="11.25" customHeight="1" x14ac:dyDescent="0.2">
      <c r="A564" s="857" t="s">
        <v>4581</v>
      </c>
      <c r="B564" s="884" t="s">
        <v>4544</v>
      </c>
      <c r="C564" s="493">
        <v>0.76</v>
      </c>
      <c r="D564" s="493">
        <v>0.54</v>
      </c>
      <c r="E564" s="632">
        <v>0.4</v>
      </c>
      <c r="F564" s="493">
        <v>0.32</v>
      </c>
      <c r="G564" s="493">
        <v>0.24</v>
      </c>
      <c r="H564" s="516">
        <v>0</v>
      </c>
      <c r="I564" s="516">
        <v>0</v>
      </c>
      <c r="J564" s="516"/>
      <c r="K564" s="516">
        <v>0</v>
      </c>
      <c r="L564" s="513">
        <v>0</v>
      </c>
      <c r="M564" s="516"/>
      <c r="N564" s="537">
        <v>0</v>
      </c>
      <c r="O564" s="537">
        <v>0</v>
      </c>
      <c r="P564" s="1076">
        <v>0</v>
      </c>
      <c r="Q564" s="1076">
        <v>0</v>
      </c>
      <c r="R564" s="1076">
        <v>0</v>
      </c>
      <c r="S564" s="1076">
        <v>0</v>
      </c>
      <c r="T564" s="1076">
        <v>0</v>
      </c>
      <c r="U564" s="1076">
        <v>0</v>
      </c>
      <c r="V564" s="1076">
        <v>0</v>
      </c>
      <c r="W564" s="1076">
        <v>0</v>
      </c>
      <c r="X564" s="1076">
        <v>0</v>
      </c>
      <c r="Y564" s="1076">
        <v>0</v>
      </c>
      <c r="Z564" s="630">
        <f t="shared" si="346"/>
        <v>2.2599999999999998</v>
      </c>
      <c r="AA564" s="1125">
        <f t="shared" si="349"/>
        <v>40.740740740740748</v>
      </c>
      <c r="AB564" s="1125">
        <f t="shared" si="350"/>
        <v>35.000000000000007</v>
      </c>
      <c r="AC564" s="1126">
        <f t="shared" si="351"/>
        <v>25</v>
      </c>
      <c r="AD564" s="1126">
        <f t="shared" si="352"/>
        <v>33.33333333333335</v>
      </c>
      <c r="AE564" s="1126" t="str">
        <f t="shared" si="353"/>
        <v>n/a</v>
      </c>
      <c r="AF564" s="1126" t="str">
        <f t="shared" si="354"/>
        <v>n/a</v>
      </c>
      <c r="AG564" s="1126" t="str">
        <f t="shared" si="355"/>
        <v>n/a</v>
      </c>
      <c r="AH564" s="1126" t="str">
        <f t="shared" si="356"/>
        <v>n/a</v>
      </c>
      <c r="AI564" s="1126" t="str">
        <f t="shared" si="357"/>
        <v>n/a</v>
      </c>
      <c r="AJ564" s="1126" t="str">
        <f t="shared" si="358"/>
        <v>n/a</v>
      </c>
      <c r="AK564" s="1126" t="str">
        <f t="shared" si="359"/>
        <v>n/a</v>
      </c>
      <c r="AL564" s="1126" t="str">
        <f t="shared" si="360"/>
        <v>n/a</v>
      </c>
      <c r="AM564" s="1126" t="str">
        <f t="shared" si="361"/>
        <v>n/a</v>
      </c>
      <c r="AN564" s="1126" t="str">
        <f t="shared" si="362"/>
        <v>n/a</v>
      </c>
      <c r="AO564" s="1126" t="str">
        <f t="shared" si="363"/>
        <v>n/a</v>
      </c>
      <c r="AP564" s="1126" t="str">
        <f t="shared" si="364"/>
        <v>n/a</v>
      </c>
      <c r="AQ564" s="1126" t="str">
        <f t="shared" si="365"/>
        <v>n/a</v>
      </c>
      <c r="AR564" s="1126" t="str">
        <f t="shared" si="366"/>
        <v>n/a</v>
      </c>
      <c r="AS564" s="1126" t="str">
        <f t="shared" si="367"/>
        <v>n/a</v>
      </c>
      <c r="AT564" s="1126" t="str">
        <f t="shared" si="368"/>
        <v>n/a</v>
      </c>
      <c r="AU564" s="1127">
        <f t="shared" si="347"/>
        <v>33.518518518518526</v>
      </c>
      <c r="AV564" s="1128">
        <f t="shared" si="348"/>
        <v>6.5052474334260237</v>
      </c>
    </row>
    <row r="565" spans="1:48" ht="11.25" customHeight="1" x14ac:dyDescent="0.2">
      <c r="A565" s="491" t="s">
        <v>1509</v>
      </c>
      <c r="B565" s="884" t="s">
        <v>1510</v>
      </c>
      <c r="C565" s="627">
        <v>1.26</v>
      </c>
      <c r="D565" s="493">
        <v>1.02</v>
      </c>
      <c r="E565" s="632">
        <v>0.86</v>
      </c>
      <c r="F565" s="627">
        <v>0.78</v>
      </c>
      <c r="G565" s="627">
        <v>0.74</v>
      </c>
      <c r="H565" s="627">
        <v>0.7</v>
      </c>
      <c r="I565" s="627">
        <v>0.64</v>
      </c>
      <c r="J565" s="956"/>
      <c r="K565" s="627">
        <v>0.56000000000000005</v>
      </c>
      <c r="L565" s="492">
        <v>0.5</v>
      </c>
      <c r="M565" s="956"/>
      <c r="N565" s="505">
        <v>0.44</v>
      </c>
      <c r="O565" s="628">
        <v>0.4</v>
      </c>
      <c r="P565" s="633">
        <v>0.66</v>
      </c>
      <c r="Q565" s="633">
        <v>0.55476999999999999</v>
      </c>
      <c r="R565" s="633">
        <v>0.43196999999999997</v>
      </c>
      <c r="S565" s="633">
        <v>0.38547999999999993</v>
      </c>
      <c r="T565" s="629">
        <v>0.34467999999999999</v>
      </c>
      <c r="U565" s="633">
        <v>0.34467999999999999</v>
      </c>
      <c r="V565" s="633">
        <v>0.18140000000000001</v>
      </c>
      <c r="W565" s="629">
        <v>0.16492000000000001</v>
      </c>
      <c r="X565" s="633">
        <v>0.16492000000000001</v>
      </c>
      <c r="Y565" s="633">
        <v>0.15708</v>
      </c>
      <c r="Z565" s="630">
        <f t="shared" si="346"/>
        <v>11.289900000000001</v>
      </c>
      <c r="AA565" s="1125">
        <f t="shared" si="349"/>
        <v>23.529411764705888</v>
      </c>
      <c r="AB565" s="1125">
        <f t="shared" si="350"/>
        <v>18.604651162790709</v>
      </c>
      <c r="AC565" s="1126">
        <f t="shared" si="351"/>
        <v>10.256410256410241</v>
      </c>
      <c r="AD565" s="1126">
        <f t="shared" si="352"/>
        <v>5.4054054054054168</v>
      </c>
      <c r="AE565" s="1126">
        <f t="shared" si="353"/>
        <v>5.7142857142857162</v>
      </c>
      <c r="AF565" s="1126">
        <f t="shared" si="354"/>
        <v>9.375</v>
      </c>
      <c r="AG565" s="1126">
        <f t="shared" si="355"/>
        <v>14.285714285714279</v>
      </c>
      <c r="AH565" s="1126">
        <f t="shared" si="356"/>
        <v>12.000000000000011</v>
      </c>
      <c r="AI565" s="1126">
        <f t="shared" si="357"/>
        <v>13.636363636363647</v>
      </c>
      <c r="AJ565" s="1126">
        <f t="shared" si="358"/>
        <v>9.9999999999999858</v>
      </c>
      <c r="AK565" s="1126">
        <f t="shared" si="359"/>
        <v>-39.393939393939391</v>
      </c>
      <c r="AL565" s="1126">
        <f t="shared" si="360"/>
        <v>18.968221064585332</v>
      </c>
      <c r="AM565" s="1126">
        <f t="shared" si="361"/>
        <v>28.427900085654102</v>
      </c>
      <c r="AN565" s="1126">
        <f t="shared" si="362"/>
        <v>12.060288471516035</v>
      </c>
      <c r="AO565" s="1126">
        <f t="shared" si="363"/>
        <v>11.837066264361141</v>
      </c>
      <c r="AP565" s="1126">
        <f t="shared" si="364"/>
        <v>0</v>
      </c>
      <c r="AQ565" s="1126">
        <f t="shared" si="365"/>
        <v>90.011025358324133</v>
      </c>
      <c r="AR565" s="1126">
        <f t="shared" si="366"/>
        <v>9.9927237448459891</v>
      </c>
      <c r="AS565" s="1126">
        <f t="shared" si="367"/>
        <v>0</v>
      </c>
      <c r="AT565" s="1126">
        <f t="shared" si="368"/>
        <v>4.991087344028533</v>
      </c>
      <c r="AU565" s="1127">
        <f t="shared" si="347"/>
        <v>12.98508075825259</v>
      </c>
      <c r="AV565" s="1128">
        <f t="shared" si="348"/>
        <v>22.534939123976717</v>
      </c>
    </row>
    <row r="566" spans="1:48" ht="11.25" customHeight="1" x14ac:dyDescent="0.2">
      <c r="A566" s="1168" t="s">
        <v>4495</v>
      </c>
      <c r="B566" s="869" t="s">
        <v>4494</v>
      </c>
      <c r="C566" s="627">
        <v>1.27</v>
      </c>
      <c r="D566" s="493">
        <v>1.1599999999999999</v>
      </c>
      <c r="E566" s="487">
        <v>1.04</v>
      </c>
      <c r="F566" s="627">
        <v>0.87999999999999989</v>
      </c>
      <c r="G566" s="627">
        <v>0.54</v>
      </c>
      <c r="H566" s="496">
        <v>0</v>
      </c>
      <c r="I566" s="496">
        <v>0</v>
      </c>
      <c r="J566" s="956"/>
      <c r="K566" s="496">
        <v>0</v>
      </c>
      <c r="L566" s="631">
        <v>0</v>
      </c>
      <c r="M566" s="956"/>
      <c r="N566" s="527">
        <v>0</v>
      </c>
      <c r="O566" s="527">
        <v>0</v>
      </c>
      <c r="P566" s="526">
        <v>0</v>
      </c>
      <c r="Q566" s="526">
        <v>0</v>
      </c>
      <c r="R566" s="526">
        <v>0</v>
      </c>
      <c r="S566" s="526">
        <v>0</v>
      </c>
      <c r="T566" s="526">
        <v>0</v>
      </c>
      <c r="U566" s="526">
        <v>0</v>
      </c>
      <c r="V566" s="526">
        <v>0</v>
      </c>
      <c r="W566" s="526">
        <v>0</v>
      </c>
      <c r="X566" s="526">
        <v>0</v>
      </c>
      <c r="Y566" s="526">
        <v>0</v>
      </c>
      <c r="Z566" s="630">
        <f t="shared" si="346"/>
        <v>4.8899999999999997</v>
      </c>
      <c r="AA566" s="1125">
        <f t="shared" si="349"/>
        <v>9.4827586206896584</v>
      </c>
      <c r="AB566" s="1125">
        <f t="shared" si="350"/>
        <v>11.538461538461519</v>
      </c>
      <c r="AC566" s="1126">
        <f t="shared" si="351"/>
        <v>18.181818181818208</v>
      </c>
      <c r="AD566" s="1126">
        <f t="shared" si="352"/>
        <v>62.962962962962933</v>
      </c>
      <c r="AE566" s="1126" t="str">
        <f t="shared" si="353"/>
        <v>n/a</v>
      </c>
      <c r="AF566" s="1126" t="str">
        <f t="shared" si="354"/>
        <v>n/a</v>
      </c>
      <c r="AG566" s="1126" t="str">
        <f t="shared" si="355"/>
        <v>n/a</v>
      </c>
      <c r="AH566" s="1126" t="str">
        <f t="shared" si="356"/>
        <v>n/a</v>
      </c>
      <c r="AI566" s="1126" t="str">
        <f t="shared" si="357"/>
        <v>n/a</v>
      </c>
      <c r="AJ566" s="1126" t="str">
        <f t="shared" si="358"/>
        <v>n/a</v>
      </c>
      <c r="AK566" s="1126" t="str">
        <f t="shared" si="359"/>
        <v>n/a</v>
      </c>
      <c r="AL566" s="1126" t="str">
        <f t="shared" si="360"/>
        <v>n/a</v>
      </c>
      <c r="AM566" s="1126" t="str">
        <f t="shared" si="361"/>
        <v>n/a</v>
      </c>
      <c r="AN566" s="1126" t="str">
        <f t="shared" si="362"/>
        <v>n/a</v>
      </c>
      <c r="AO566" s="1126" t="str">
        <f t="shared" si="363"/>
        <v>n/a</v>
      </c>
      <c r="AP566" s="1126" t="str">
        <f t="shared" si="364"/>
        <v>n/a</v>
      </c>
      <c r="AQ566" s="1126" t="str">
        <f t="shared" si="365"/>
        <v>n/a</v>
      </c>
      <c r="AR566" s="1126" t="str">
        <f t="shared" si="366"/>
        <v>n/a</v>
      </c>
      <c r="AS566" s="1126" t="str">
        <f t="shared" si="367"/>
        <v>n/a</v>
      </c>
      <c r="AT566" s="1126" t="str">
        <f t="shared" si="368"/>
        <v>n/a</v>
      </c>
      <c r="AU566" s="1127">
        <f t="shared" si="347"/>
        <v>25.54150032598308</v>
      </c>
      <c r="AV566" s="1128">
        <f t="shared" si="348"/>
        <v>25.222338429760907</v>
      </c>
    </row>
    <row r="567" spans="1:48" ht="11.25" customHeight="1" x14ac:dyDescent="0.2">
      <c r="A567" s="501" t="s">
        <v>1327</v>
      </c>
      <c r="B567" s="501" t="s">
        <v>1328</v>
      </c>
      <c r="C567" s="627">
        <v>1.2</v>
      </c>
      <c r="D567" s="493">
        <v>0.8</v>
      </c>
      <c r="E567" s="493">
        <v>0.57499999999999996</v>
      </c>
      <c r="F567" s="507">
        <v>0.48499999999999999</v>
      </c>
      <c r="G567" s="507">
        <v>0.42499999999999999</v>
      </c>
      <c r="H567" s="507">
        <v>0.37</v>
      </c>
      <c r="I567" s="506">
        <v>0.34</v>
      </c>
      <c r="J567" s="1053"/>
      <c r="K567" s="507">
        <v>0.33</v>
      </c>
      <c r="L567" s="503">
        <v>0.3</v>
      </c>
      <c r="M567" s="1053"/>
      <c r="N567" s="530">
        <v>0.26</v>
      </c>
      <c r="O567" s="521">
        <v>0.26</v>
      </c>
      <c r="P567" s="509">
        <v>0.24</v>
      </c>
      <c r="Q567" s="509">
        <v>0.22</v>
      </c>
      <c r="R567" s="509">
        <v>0.18</v>
      </c>
      <c r="S567" s="509">
        <v>0.14000000000000001</v>
      </c>
      <c r="T567" s="510">
        <v>0</v>
      </c>
      <c r="U567" s="510">
        <v>0</v>
      </c>
      <c r="V567" s="510">
        <v>0</v>
      </c>
      <c r="W567" s="510">
        <v>0</v>
      </c>
      <c r="X567" s="510">
        <v>0</v>
      </c>
      <c r="Y567" s="510">
        <v>0</v>
      </c>
      <c r="Z567" s="630">
        <f t="shared" si="346"/>
        <v>6.1249999999999991</v>
      </c>
      <c r="AA567" s="1125">
        <f t="shared" si="349"/>
        <v>49.999999999999979</v>
      </c>
      <c r="AB567" s="1125">
        <f t="shared" si="350"/>
        <v>39.130434782608717</v>
      </c>
      <c r="AC567" s="1126">
        <f t="shared" si="351"/>
        <v>18.556701030927837</v>
      </c>
      <c r="AD567" s="1126">
        <f t="shared" si="352"/>
        <v>14.117647058823524</v>
      </c>
      <c r="AE567" s="1126">
        <f t="shared" si="353"/>
        <v>14.864864864864868</v>
      </c>
      <c r="AF567" s="1126">
        <f t="shared" si="354"/>
        <v>8.8235294117646959</v>
      </c>
      <c r="AG567" s="1126">
        <f t="shared" si="355"/>
        <v>3.0303030303030276</v>
      </c>
      <c r="AH567" s="1126">
        <f t="shared" si="356"/>
        <v>10.000000000000009</v>
      </c>
      <c r="AI567" s="1126">
        <f t="shared" si="357"/>
        <v>15.384615384615374</v>
      </c>
      <c r="AJ567" s="1126">
        <f t="shared" si="358"/>
        <v>0</v>
      </c>
      <c r="AK567" s="1126">
        <f t="shared" si="359"/>
        <v>8.3333333333333481</v>
      </c>
      <c r="AL567" s="1126">
        <f t="shared" si="360"/>
        <v>9.0909090909090828</v>
      </c>
      <c r="AM567" s="1126">
        <f t="shared" si="361"/>
        <v>22.222222222222232</v>
      </c>
      <c r="AN567" s="1126">
        <f t="shared" si="362"/>
        <v>28.571428571428559</v>
      </c>
      <c r="AO567" s="1126" t="str">
        <f t="shared" si="363"/>
        <v>n/a</v>
      </c>
      <c r="AP567" s="1126" t="str">
        <f t="shared" si="364"/>
        <v>n/a</v>
      </c>
      <c r="AQ567" s="1126" t="str">
        <f t="shared" si="365"/>
        <v>n/a</v>
      </c>
      <c r="AR567" s="1126" t="str">
        <f t="shared" si="366"/>
        <v>n/a</v>
      </c>
      <c r="AS567" s="1126" t="str">
        <f t="shared" si="367"/>
        <v>n/a</v>
      </c>
      <c r="AT567" s="1126" t="str">
        <f t="shared" si="368"/>
        <v>n/a</v>
      </c>
      <c r="AU567" s="1127">
        <f t="shared" si="347"/>
        <v>17.294713484414377</v>
      </c>
      <c r="AV567" s="1128">
        <f t="shared" si="348"/>
        <v>13.851634738741474</v>
      </c>
    </row>
    <row r="568" spans="1:48" ht="11.25" customHeight="1" x14ac:dyDescent="0.2">
      <c r="A568" s="491" t="s">
        <v>1495</v>
      </c>
      <c r="B568" s="884" t="s">
        <v>1496</v>
      </c>
      <c r="C568" s="627">
        <v>1.76</v>
      </c>
      <c r="D568" s="493">
        <v>1.2</v>
      </c>
      <c r="E568" s="493">
        <v>0.78</v>
      </c>
      <c r="F568" s="627">
        <v>0.74</v>
      </c>
      <c r="G568" s="627">
        <v>0.69</v>
      </c>
      <c r="H568" s="627">
        <v>0.63</v>
      </c>
      <c r="I568" s="627">
        <v>0.3</v>
      </c>
      <c r="J568" s="956"/>
      <c r="K568" s="496">
        <v>0</v>
      </c>
      <c r="L568" s="631">
        <v>0</v>
      </c>
      <c r="M568" s="956"/>
      <c r="N568" s="628">
        <v>0</v>
      </c>
      <c r="O568" s="628">
        <v>0</v>
      </c>
      <c r="P568" s="629">
        <v>0</v>
      </c>
      <c r="Q568" s="629">
        <v>0</v>
      </c>
      <c r="R568" s="629">
        <v>0</v>
      </c>
      <c r="S568" s="629">
        <v>0</v>
      </c>
      <c r="T568" s="629">
        <v>0</v>
      </c>
      <c r="U568" s="629">
        <v>0</v>
      </c>
      <c r="V568" s="629">
        <v>0</v>
      </c>
      <c r="W568" s="629">
        <v>0</v>
      </c>
      <c r="X568" s="629">
        <v>0</v>
      </c>
      <c r="Y568" s="629">
        <v>0</v>
      </c>
      <c r="Z568" s="630">
        <f t="shared" si="346"/>
        <v>6.1</v>
      </c>
      <c r="AA568" s="1125">
        <f t="shared" si="349"/>
        <v>46.666666666666679</v>
      </c>
      <c r="AB568" s="1125">
        <f t="shared" si="350"/>
        <v>53.846153846153832</v>
      </c>
      <c r="AC568" s="1126">
        <f t="shared" si="351"/>
        <v>5.4054054054054168</v>
      </c>
      <c r="AD568" s="1126">
        <f t="shared" si="352"/>
        <v>7.2463768115942129</v>
      </c>
      <c r="AE568" s="1126">
        <f t="shared" si="353"/>
        <v>9.5238095238095113</v>
      </c>
      <c r="AF568" s="1126">
        <f t="shared" si="354"/>
        <v>110.00000000000001</v>
      </c>
      <c r="AG568" s="1126" t="str">
        <f t="shared" si="355"/>
        <v>n/a</v>
      </c>
      <c r="AH568" s="1126" t="str">
        <f t="shared" si="356"/>
        <v>n/a</v>
      </c>
      <c r="AI568" s="1126" t="str">
        <f t="shared" si="357"/>
        <v>n/a</v>
      </c>
      <c r="AJ568" s="1126" t="str">
        <f t="shared" si="358"/>
        <v>n/a</v>
      </c>
      <c r="AK568" s="1126" t="str">
        <f t="shared" si="359"/>
        <v>n/a</v>
      </c>
      <c r="AL568" s="1126" t="str">
        <f t="shared" si="360"/>
        <v>n/a</v>
      </c>
      <c r="AM568" s="1126" t="str">
        <f t="shared" si="361"/>
        <v>n/a</v>
      </c>
      <c r="AN568" s="1126" t="str">
        <f t="shared" si="362"/>
        <v>n/a</v>
      </c>
      <c r="AO568" s="1126" t="str">
        <f t="shared" si="363"/>
        <v>n/a</v>
      </c>
      <c r="AP568" s="1126" t="str">
        <f t="shared" si="364"/>
        <v>n/a</v>
      </c>
      <c r="AQ568" s="1126" t="str">
        <f t="shared" si="365"/>
        <v>n/a</v>
      </c>
      <c r="AR568" s="1126" t="str">
        <f t="shared" si="366"/>
        <v>n/a</v>
      </c>
      <c r="AS568" s="1126" t="str">
        <f t="shared" si="367"/>
        <v>n/a</v>
      </c>
      <c r="AT568" s="1126" t="str">
        <f t="shared" si="368"/>
        <v>n/a</v>
      </c>
      <c r="AU568" s="1127">
        <f t="shared" si="347"/>
        <v>38.781402042271615</v>
      </c>
      <c r="AV568" s="1128">
        <f t="shared" si="348"/>
        <v>40.805966544008719</v>
      </c>
    </row>
    <row r="569" spans="1:48" ht="11.25" customHeight="1" x14ac:dyDescent="0.2">
      <c r="A569" s="895" t="s">
        <v>1505</v>
      </c>
      <c r="B569" s="899" t="s">
        <v>1506</v>
      </c>
      <c r="C569" s="524">
        <v>2.4500000000000002</v>
      </c>
      <c r="D569" s="493">
        <v>1.94</v>
      </c>
      <c r="E569" s="493">
        <v>1.56</v>
      </c>
      <c r="F569" s="627">
        <v>1.46</v>
      </c>
      <c r="G569" s="627">
        <v>1.38</v>
      </c>
      <c r="H569" s="627">
        <v>1.28</v>
      </c>
      <c r="I569" s="627">
        <v>1.22</v>
      </c>
      <c r="J569" s="956"/>
      <c r="K569" s="627">
        <v>1.1599999999999999</v>
      </c>
      <c r="L569" s="631">
        <v>1.1200000000000001</v>
      </c>
      <c r="M569" s="956"/>
      <c r="N569" s="628">
        <v>1.1200000000000001</v>
      </c>
      <c r="O569" s="628">
        <v>1.1200000000000001</v>
      </c>
      <c r="P569" s="633">
        <v>1.1200000000000001</v>
      </c>
      <c r="Q569" s="633">
        <v>1</v>
      </c>
      <c r="R569" s="633">
        <v>0.92</v>
      </c>
      <c r="S569" s="633">
        <v>0.84</v>
      </c>
      <c r="T569" s="633">
        <v>0.78</v>
      </c>
      <c r="U569" s="629">
        <v>0.68</v>
      </c>
      <c r="V569" s="633">
        <v>0.68</v>
      </c>
      <c r="W569" s="633">
        <v>0.62</v>
      </c>
      <c r="X569" s="633">
        <v>0.54</v>
      </c>
      <c r="Y569" s="633">
        <v>0.45</v>
      </c>
      <c r="Z569" s="630">
        <f t="shared" si="346"/>
        <v>23.440000000000005</v>
      </c>
      <c r="AA569" s="1125">
        <f t="shared" si="349"/>
        <v>26.28865979381445</v>
      </c>
      <c r="AB569" s="1125">
        <f t="shared" si="350"/>
        <v>24.358974358974361</v>
      </c>
      <c r="AC569" s="1126">
        <f t="shared" si="351"/>
        <v>6.8493150684931559</v>
      </c>
      <c r="AD569" s="1126">
        <f t="shared" si="352"/>
        <v>5.7971014492753659</v>
      </c>
      <c r="AE569" s="1126">
        <f t="shared" si="353"/>
        <v>7.8125</v>
      </c>
      <c r="AF569" s="1126">
        <f t="shared" si="354"/>
        <v>4.9180327868852514</v>
      </c>
      <c r="AG569" s="1126">
        <f t="shared" si="355"/>
        <v>5.1724137931034475</v>
      </c>
      <c r="AH569" s="1126">
        <f t="shared" si="356"/>
        <v>3.5714285714285587</v>
      </c>
      <c r="AI569" s="1126">
        <f t="shared" si="357"/>
        <v>0</v>
      </c>
      <c r="AJ569" s="1126">
        <f t="shared" si="358"/>
        <v>0</v>
      </c>
      <c r="AK569" s="1126">
        <f t="shared" si="359"/>
        <v>0</v>
      </c>
      <c r="AL569" s="1126">
        <f t="shared" si="360"/>
        <v>12.000000000000011</v>
      </c>
      <c r="AM569" s="1126">
        <f t="shared" si="361"/>
        <v>8.6956521739130377</v>
      </c>
      <c r="AN569" s="1126">
        <f t="shared" si="362"/>
        <v>9.5238095238095344</v>
      </c>
      <c r="AO569" s="1126">
        <f t="shared" si="363"/>
        <v>7.6923076923076872</v>
      </c>
      <c r="AP569" s="1126">
        <f t="shared" si="364"/>
        <v>14.705882352941169</v>
      </c>
      <c r="AQ569" s="1126">
        <f t="shared" si="365"/>
        <v>0</v>
      </c>
      <c r="AR569" s="1126">
        <f t="shared" si="366"/>
        <v>9.6774193548387224</v>
      </c>
      <c r="AS569" s="1126">
        <f t="shared" si="367"/>
        <v>14.814814814814813</v>
      </c>
      <c r="AT569" s="1126">
        <f t="shared" si="368"/>
        <v>19.999999999999996</v>
      </c>
      <c r="AU569" s="1127">
        <f t="shared" si="347"/>
        <v>9.0939155867299775</v>
      </c>
      <c r="AV569" s="1128">
        <f t="shared" si="348"/>
        <v>7.727602591087857</v>
      </c>
    </row>
    <row r="570" spans="1:48" ht="11.25" customHeight="1" x14ac:dyDescent="0.2">
      <c r="A570" s="884" t="s">
        <v>307</v>
      </c>
      <c r="B570" s="884" t="s">
        <v>308</v>
      </c>
      <c r="C570" s="627">
        <v>1.6</v>
      </c>
      <c r="D570" s="493">
        <v>1.52</v>
      </c>
      <c r="E570" s="493">
        <v>1.51</v>
      </c>
      <c r="F570" s="627">
        <v>1.5</v>
      </c>
      <c r="G570" s="627">
        <v>1.49</v>
      </c>
      <c r="H570" s="627">
        <v>1.48</v>
      </c>
      <c r="I570" s="627">
        <v>1.47</v>
      </c>
      <c r="J570" s="956"/>
      <c r="K570" s="627">
        <v>1.46</v>
      </c>
      <c r="L570" s="492">
        <v>1.45</v>
      </c>
      <c r="M570" s="956"/>
      <c r="N570" s="632">
        <v>1.44</v>
      </c>
      <c r="O570" s="633">
        <v>1.41</v>
      </c>
      <c r="P570" s="633">
        <v>1.31</v>
      </c>
      <c r="Q570" s="633">
        <v>0.63</v>
      </c>
      <c r="R570" s="633">
        <v>0.4</v>
      </c>
      <c r="S570" s="633">
        <v>0.3</v>
      </c>
      <c r="T570" s="633">
        <v>0.23499999999999999</v>
      </c>
      <c r="U570" s="633">
        <v>0.2</v>
      </c>
      <c r="V570" s="633">
        <v>0.19</v>
      </c>
      <c r="W570" s="633">
        <v>0.17</v>
      </c>
      <c r="X570" s="633">
        <v>0.15</v>
      </c>
      <c r="Y570" s="633">
        <v>0.13</v>
      </c>
      <c r="Z570" s="630">
        <f t="shared" si="346"/>
        <v>20.044999999999995</v>
      </c>
      <c r="AA570" s="1125">
        <f t="shared" si="349"/>
        <v>5.2631578947368363</v>
      </c>
      <c r="AB570" s="1125">
        <f t="shared" si="350"/>
        <v>0.66225165562914245</v>
      </c>
      <c r="AC570" s="1126">
        <f t="shared" si="351"/>
        <v>0.66666666666665986</v>
      </c>
      <c r="AD570" s="1126">
        <f t="shared" si="352"/>
        <v>0.67114093959732557</v>
      </c>
      <c r="AE570" s="1126">
        <f t="shared" si="353"/>
        <v>0.67567567567567988</v>
      </c>
      <c r="AF570" s="1126">
        <f t="shared" si="354"/>
        <v>0.68027210884353817</v>
      </c>
      <c r="AG570" s="1126">
        <f t="shared" si="355"/>
        <v>0.68493150684931781</v>
      </c>
      <c r="AH570" s="1126">
        <f t="shared" si="356"/>
        <v>0.68965517241379448</v>
      </c>
      <c r="AI570" s="1126">
        <f t="shared" si="357"/>
        <v>0.69444444444444198</v>
      </c>
      <c r="AJ570" s="1126">
        <f t="shared" si="358"/>
        <v>2.1276595744680771</v>
      </c>
      <c r="AK570" s="1126">
        <f t="shared" si="359"/>
        <v>7.6335877862595325</v>
      </c>
      <c r="AL570" s="1126">
        <f t="shared" si="360"/>
        <v>107.93650793650795</v>
      </c>
      <c r="AM570" s="1126">
        <f t="shared" si="361"/>
        <v>57.499999999999993</v>
      </c>
      <c r="AN570" s="1126">
        <f t="shared" si="362"/>
        <v>33.33333333333335</v>
      </c>
      <c r="AO570" s="1126">
        <f t="shared" si="363"/>
        <v>27.659574468085111</v>
      </c>
      <c r="AP570" s="1126">
        <f t="shared" si="364"/>
        <v>17.499999999999982</v>
      </c>
      <c r="AQ570" s="1126">
        <f t="shared" si="365"/>
        <v>5.2631578947368363</v>
      </c>
      <c r="AR570" s="1126">
        <f t="shared" si="366"/>
        <v>11.764705882352944</v>
      </c>
      <c r="AS570" s="1126">
        <f t="shared" si="367"/>
        <v>13.333333333333353</v>
      </c>
      <c r="AT570" s="1126">
        <f t="shared" si="368"/>
        <v>15.384615384615374</v>
      </c>
      <c r="AU570" s="1127">
        <f t="shared" si="347"/>
        <v>15.506233582927461</v>
      </c>
      <c r="AV570" s="1128">
        <f t="shared" si="348"/>
        <v>26.162286857407125</v>
      </c>
    </row>
    <row r="571" spans="1:48" ht="11.25" customHeight="1" x14ac:dyDescent="0.2">
      <c r="A571" s="491" t="s">
        <v>714</v>
      </c>
      <c r="B571" s="884" t="s">
        <v>715</v>
      </c>
      <c r="C571" s="627">
        <v>1.48</v>
      </c>
      <c r="D571" s="493">
        <v>1.46</v>
      </c>
      <c r="E571" s="493">
        <v>1.44</v>
      </c>
      <c r="F571" s="484">
        <v>1.42</v>
      </c>
      <c r="G571" s="484">
        <v>1.4</v>
      </c>
      <c r="H571" s="484">
        <v>1.38</v>
      </c>
      <c r="I571" s="484">
        <v>1.2</v>
      </c>
      <c r="J571" s="1032"/>
      <c r="K571" s="484">
        <v>0.8</v>
      </c>
      <c r="L571" s="482">
        <v>0.59</v>
      </c>
      <c r="M571" s="1032"/>
      <c r="N571" s="522">
        <v>0.5</v>
      </c>
      <c r="O571" s="522">
        <v>0.46</v>
      </c>
      <c r="P571" s="489">
        <v>0.44</v>
      </c>
      <c r="Q571" s="489">
        <v>0.42</v>
      </c>
      <c r="R571" s="489">
        <v>0.4</v>
      </c>
      <c r="S571" s="489">
        <v>0.36</v>
      </c>
      <c r="T571" s="489">
        <v>0.32</v>
      </c>
      <c r="U571" s="489">
        <v>0.28000000000000003</v>
      </c>
      <c r="V571" s="489">
        <v>0.24</v>
      </c>
      <c r="W571" s="489">
        <v>0.2</v>
      </c>
      <c r="X571" s="488">
        <v>0</v>
      </c>
      <c r="Y571" s="488">
        <v>0</v>
      </c>
      <c r="Z571" s="630">
        <f t="shared" si="346"/>
        <v>14.789999999999997</v>
      </c>
      <c r="AA571" s="1125">
        <f t="shared" si="349"/>
        <v>1.3698630136986356</v>
      </c>
      <c r="AB571" s="1125">
        <f t="shared" si="350"/>
        <v>1.388888888888884</v>
      </c>
      <c r="AC571" s="1126">
        <f t="shared" si="351"/>
        <v>1.4084507042253502</v>
      </c>
      <c r="AD571" s="1126">
        <f t="shared" si="352"/>
        <v>1.4285714285714235</v>
      </c>
      <c r="AE571" s="1126">
        <f t="shared" si="353"/>
        <v>1.449275362318847</v>
      </c>
      <c r="AF571" s="1126">
        <f t="shared" si="354"/>
        <v>14.999999999999991</v>
      </c>
      <c r="AG571" s="1126">
        <f t="shared" si="355"/>
        <v>49.999999999999979</v>
      </c>
      <c r="AH571" s="1126">
        <f t="shared" si="356"/>
        <v>35.593220338983066</v>
      </c>
      <c r="AI571" s="1126">
        <f t="shared" si="357"/>
        <v>17.999999999999993</v>
      </c>
      <c r="AJ571" s="1126">
        <f t="shared" si="358"/>
        <v>8.6956521739130377</v>
      </c>
      <c r="AK571" s="1126">
        <f t="shared" si="359"/>
        <v>4.5454545454545414</v>
      </c>
      <c r="AL571" s="1126">
        <f t="shared" si="360"/>
        <v>4.7619047619047672</v>
      </c>
      <c r="AM571" s="1126">
        <f t="shared" si="361"/>
        <v>4.9999999999999822</v>
      </c>
      <c r="AN571" s="1126">
        <f t="shared" si="362"/>
        <v>11.111111111111116</v>
      </c>
      <c r="AO571" s="1126">
        <f t="shared" si="363"/>
        <v>12.5</v>
      </c>
      <c r="AP571" s="1126">
        <f t="shared" si="364"/>
        <v>14.285714285714279</v>
      </c>
      <c r="AQ571" s="1126">
        <f t="shared" si="365"/>
        <v>16.666666666666675</v>
      </c>
      <c r="AR571" s="1126">
        <f t="shared" si="366"/>
        <v>19.999999999999996</v>
      </c>
      <c r="AS571" s="1126" t="str">
        <f t="shared" si="367"/>
        <v>n/a</v>
      </c>
      <c r="AT571" s="1126" t="str">
        <f t="shared" si="368"/>
        <v>n/a</v>
      </c>
      <c r="AU571" s="1127">
        <f t="shared" si="347"/>
        <v>12.400265182302808</v>
      </c>
      <c r="AV571" s="1128">
        <f t="shared" si="348"/>
        <v>12.978549956470978</v>
      </c>
    </row>
    <row r="572" spans="1:48" ht="11.25" customHeight="1" x14ac:dyDescent="0.2">
      <c r="A572" s="500" t="s">
        <v>1513</v>
      </c>
      <c r="B572" s="501" t="s">
        <v>1514</v>
      </c>
      <c r="C572" s="627">
        <v>0.64</v>
      </c>
      <c r="D572" s="493">
        <v>0.61</v>
      </c>
      <c r="E572" s="504">
        <v>0.57000000000000006</v>
      </c>
      <c r="F572" s="627">
        <v>0.48499999999999999</v>
      </c>
      <c r="G572" s="627">
        <v>0.375</v>
      </c>
      <c r="H572" s="496">
        <v>0.34</v>
      </c>
      <c r="I572" s="627">
        <v>0.31</v>
      </c>
      <c r="J572" s="956"/>
      <c r="K572" s="627">
        <v>7.4999999999999997E-2</v>
      </c>
      <c r="L572" s="631">
        <v>0</v>
      </c>
      <c r="M572" s="956"/>
      <c r="N572" s="628">
        <v>0</v>
      </c>
      <c r="O572" s="628">
        <v>0</v>
      </c>
      <c r="P572" s="629">
        <v>0</v>
      </c>
      <c r="Q572" s="629">
        <v>0</v>
      </c>
      <c r="R572" s="629">
        <v>0</v>
      </c>
      <c r="S572" s="629">
        <v>0</v>
      </c>
      <c r="T572" s="629">
        <v>0</v>
      </c>
      <c r="U572" s="629">
        <v>0</v>
      </c>
      <c r="V572" s="629">
        <v>0</v>
      </c>
      <c r="W572" s="629">
        <v>0</v>
      </c>
      <c r="X572" s="629">
        <v>0</v>
      </c>
      <c r="Y572" s="629">
        <v>0</v>
      </c>
      <c r="Z572" s="630">
        <f t="shared" si="346"/>
        <v>3.4050000000000002</v>
      </c>
      <c r="AA572" s="1125">
        <f t="shared" si="349"/>
        <v>4.9180327868852514</v>
      </c>
      <c r="AB572" s="1125">
        <f t="shared" si="350"/>
        <v>7.0175438596491002</v>
      </c>
      <c r="AC572" s="1126">
        <f t="shared" si="351"/>
        <v>17.525773195876315</v>
      </c>
      <c r="AD572" s="1126">
        <f t="shared" si="352"/>
        <v>29.333333333333321</v>
      </c>
      <c r="AE572" s="1126">
        <f t="shared" si="353"/>
        <v>10.294117647058808</v>
      </c>
      <c r="AF572" s="1126">
        <f t="shared" si="354"/>
        <v>9.6774193548387224</v>
      </c>
      <c r="AG572" s="1126">
        <f t="shared" si="355"/>
        <v>313.33333333333337</v>
      </c>
      <c r="AH572" s="1126" t="str">
        <f t="shared" si="356"/>
        <v>n/a</v>
      </c>
      <c r="AI572" s="1126" t="str">
        <f t="shared" si="357"/>
        <v>n/a</v>
      </c>
      <c r="AJ572" s="1126" t="str">
        <f t="shared" si="358"/>
        <v>n/a</v>
      </c>
      <c r="AK572" s="1126" t="str">
        <f t="shared" si="359"/>
        <v>n/a</v>
      </c>
      <c r="AL572" s="1126" t="str">
        <f t="shared" si="360"/>
        <v>n/a</v>
      </c>
      <c r="AM572" s="1126" t="str">
        <f t="shared" si="361"/>
        <v>n/a</v>
      </c>
      <c r="AN572" s="1126" t="str">
        <f t="shared" si="362"/>
        <v>n/a</v>
      </c>
      <c r="AO572" s="1126" t="str">
        <f t="shared" si="363"/>
        <v>n/a</v>
      </c>
      <c r="AP572" s="1126" t="str">
        <f t="shared" si="364"/>
        <v>n/a</v>
      </c>
      <c r="AQ572" s="1126" t="str">
        <f t="shared" si="365"/>
        <v>n/a</v>
      </c>
      <c r="AR572" s="1126" t="str">
        <f t="shared" si="366"/>
        <v>n/a</v>
      </c>
      <c r="AS572" s="1126" t="str">
        <f t="shared" si="367"/>
        <v>n/a</v>
      </c>
      <c r="AT572" s="1126" t="str">
        <f t="shared" si="368"/>
        <v>n/a</v>
      </c>
      <c r="AU572" s="1127">
        <f t="shared" si="347"/>
        <v>56.014221930139271</v>
      </c>
      <c r="AV572" s="1128">
        <f t="shared" si="348"/>
        <v>113.76531238407657</v>
      </c>
    </row>
    <row r="573" spans="1:48" ht="11.25" customHeight="1" x14ac:dyDescent="0.2">
      <c r="A573" s="884" t="s">
        <v>1511</v>
      </c>
      <c r="B573" s="884" t="s">
        <v>1512</v>
      </c>
      <c r="C573" s="627">
        <v>0.72</v>
      </c>
      <c r="D573" s="493">
        <v>0.68</v>
      </c>
      <c r="E573" s="632">
        <v>0.64</v>
      </c>
      <c r="F573" s="627">
        <v>0.6</v>
      </c>
      <c r="G573" s="627">
        <v>0.56000000000000005</v>
      </c>
      <c r="H573" s="496">
        <v>0.52</v>
      </c>
      <c r="I573" s="627">
        <v>0.5</v>
      </c>
      <c r="J573" s="956"/>
      <c r="K573" s="627">
        <v>0.48</v>
      </c>
      <c r="L573" s="492">
        <v>0.43</v>
      </c>
      <c r="M573" s="956"/>
      <c r="N573" s="505">
        <v>0.4</v>
      </c>
      <c r="O573" s="628">
        <v>0.39112000000000002</v>
      </c>
      <c r="P573" s="629">
        <v>0.39112000000000002</v>
      </c>
      <c r="Q573" s="633">
        <v>0.37334000000000001</v>
      </c>
      <c r="R573" s="633">
        <v>0.31111</v>
      </c>
      <c r="S573" s="633">
        <v>0.23999000000000001</v>
      </c>
      <c r="T573" s="633">
        <v>0.19553999999999999</v>
      </c>
      <c r="U573" s="633">
        <v>0.16</v>
      </c>
      <c r="V573" s="633">
        <v>0.12446</v>
      </c>
      <c r="W573" s="633">
        <v>8.8900000000000007E-2</v>
      </c>
      <c r="X573" s="629">
        <v>7.1120000000000003E-2</v>
      </c>
      <c r="Y573" s="629">
        <v>7.1120000000000003E-2</v>
      </c>
      <c r="Z573" s="630">
        <f t="shared" si="346"/>
        <v>7.9478200000000001</v>
      </c>
      <c r="AA573" s="1125">
        <f t="shared" si="349"/>
        <v>5.8823529411764497</v>
      </c>
      <c r="AB573" s="1125">
        <f t="shared" si="350"/>
        <v>6.25</v>
      </c>
      <c r="AC573" s="1126">
        <f t="shared" si="351"/>
        <v>6.6666666666666652</v>
      </c>
      <c r="AD573" s="1126">
        <f t="shared" si="352"/>
        <v>7.1428571428571397</v>
      </c>
      <c r="AE573" s="1126">
        <f t="shared" si="353"/>
        <v>7.6923076923077094</v>
      </c>
      <c r="AF573" s="1126">
        <f t="shared" si="354"/>
        <v>4.0000000000000036</v>
      </c>
      <c r="AG573" s="1126">
        <f t="shared" si="355"/>
        <v>4.1666666666666741</v>
      </c>
      <c r="AH573" s="1126">
        <f t="shared" si="356"/>
        <v>11.627906976744185</v>
      </c>
      <c r="AI573" s="1126">
        <f t="shared" si="357"/>
        <v>7.4999999999999956</v>
      </c>
      <c r="AJ573" s="1126">
        <f t="shared" si="358"/>
        <v>2.2704029453876062</v>
      </c>
      <c r="AK573" s="1126">
        <f t="shared" si="359"/>
        <v>0</v>
      </c>
      <c r="AL573" s="1126">
        <f t="shared" si="360"/>
        <v>4.7624149568757712</v>
      </c>
      <c r="AM573" s="1126">
        <f t="shared" si="361"/>
        <v>20.002571437755144</v>
      </c>
      <c r="AN573" s="1126">
        <f t="shared" si="362"/>
        <v>29.634568107004444</v>
      </c>
      <c r="AO573" s="1126">
        <f t="shared" si="363"/>
        <v>22.731921857420478</v>
      </c>
      <c r="AP573" s="1126">
        <f t="shared" si="364"/>
        <v>22.212499999999991</v>
      </c>
      <c r="AQ573" s="1126">
        <f t="shared" si="365"/>
        <v>28.555359151534621</v>
      </c>
      <c r="AR573" s="1126">
        <f t="shared" si="366"/>
        <v>39.999999999999993</v>
      </c>
      <c r="AS573" s="1126">
        <f t="shared" si="367"/>
        <v>25</v>
      </c>
      <c r="AT573" s="1126">
        <f t="shared" si="368"/>
        <v>0</v>
      </c>
      <c r="AU573" s="1127">
        <f t="shared" si="347"/>
        <v>12.804924827119843</v>
      </c>
      <c r="AV573" s="1128">
        <f t="shared" si="348"/>
        <v>11.54051933109147</v>
      </c>
    </row>
    <row r="574" spans="1:48" ht="11.25" customHeight="1" x14ac:dyDescent="0.2">
      <c r="A574" s="480" t="s">
        <v>710</v>
      </c>
      <c r="B574" s="869" t="s">
        <v>711</v>
      </c>
      <c r="C574" s="627">
        <v>2.2999999999999998</v>
      </c>
      <c r="D574" s="493">
        <v>2.2000000000000002</v>
      </c>
      <c r="E574" s="487">
        <v>2.1</v>
      </c>
      <c r="F574" s="627">
        <v>2</v>
      </c>
      <c r="G574" s="627">
        <v>1.92</v>
      </c>
      <c r="H574" s="627">
        <v>1.6</v>
      </c>
      <c r="I574" s="627">
        <v>1.52</v>
      </c>
      <c r="J574" s="956"/>
      <c r="K574" s="627">
        <v>1.48</v>
      </c>
      <c r="L574" s="492">
        <v>1.44</v>
      </c>
      <c r="M574" s="956"/>
      <c r="N574" s="505">
        <v>1.36</v>
      </c>
      <c r="O574" s="505">
        <v>1.34</v>
      </c>
      <c r="P574" s="633">
        <v>1.32</v>
      </c>
      <c r="Q574" s="633">
        <v>1.28</v>
      </c>
      <c r="R574" s="633">
        <v>1.24</v>
      </c>
      <c r="S574" s="633">
        <v>1</v>
      </c>
      <c r="T574" s="629">
        <v>0</v>
      </c>
      <c r="U574" s="629">
        <v>0</v>
      </c>
      <c r="V574" s="629">
        <v>0</v>
      </c>
      <c r="W574" s="629">
        <v>0</v>
      </c>
      <c r="X574" s="629">
        <v>0</v>
      </c>
      <c r="Y574" s="629">
        <v>0</v>
      </c>
      <c r="Z574" s="630">
        <f t="shared" si="346"/>
        <v>24.099999999999998</v>
      </c>
      <c r="AA574" s="1125">
        <f t="shared" si="349"/>
        <v>4.5454545454545192</v>
      </c>
      <c r="AB574" s="1125">
        <f t="shared" si="350"/>
        <v>4.7619047619047672</v>
      </c>
      <c r="AC574" s="1126">
        <f t="shared" si="351"/>
        <v>5.0000000000000044</v>
      </c>
      <c r="AD574" s="1126">
        <f t="shared" si="352"/>
        <v>4.1666666666666741</v>
      </c>
      <c r="AE574" s="1126">
        <f t="shared" si="353"/>
        <v>19.999999999999996</v>
      </c>
      <c r="AF574" s="1126">
        <f t="shared" si="354"/>
        <v>5.2631578947368363</v>
      </c>
      <c r="AG574" s="1126">
        <f t="shared" si="355"/>
        <v>2.7027027027026973</v>
      </c>
      <c r="AH574" s="1126">
        <f t="shared" si="356"/>
        <v>2.7777777777777901</v>
      </c>
      <c r="AI574" s="1126">
        <f t="shared" si="357"/>
        <v>5.8823529411764497</v>
      </c>
      <c r="AJ574" s="1126">
        <f t="shared" si="358"/>
        <v>1.4925373134328401</v>
      </c>
      <c r="AK574" s="1126">
        <f t="shared" si="359"/>
        <v>1.5151515151515138</v>
      </c>
      <c r="AL574" s="1126">
        <f t="shared" si="360"/>
        <v>3.125</v>
      </c>
      <c r="AM574" s="1126">
        <f t="shared" si="361"/>
        <v>3.2258064516129004</v>
      </c>
      <c r="AN574" s="1126">
        <f t="shared" si="362"/>
        <v>24</v>
      </c>
      <c r="AO574" s="1126" t="str">
        <f t="shared" si="363"/>
        <v>n/a</v>
      </c>
      <c r="AP574" s="1126" t="str">
        <f t="shared" si="364"/>
        <v>n/a</v>
      </c>
      <c r="AQ574" s="1126" t="str">
        <f t="shared" si="365"/>
        <v>n/a</v>
      </c>
      <c r="AR574" s="1126" t="str">
        <f t="shared" si="366"/>
        <v>n/a</v>
      </c>
      <c r="AS574" s="1126" t="str">
        <f t="shared" si="367"/>
        <v>n/a</v>
      </c>
      <c r="AT574" s="1126" t="str">
        <f t="shared" si="368"/>
        <v>n/a</v>
      </c>
      <c r="AU574" s="1127">
        <f t="shared" si="347"/>
        <v>6.3184651836154995</v>
      </c>
      <c r="AV574" s="1128">
        <f t="shared" si="348"/>
        <v>6.8207507801619123</v>
      </c>
    </row>
    <row r="575" spans="1:48" ht="11.25" customHeight="1" x14ac:dyDescent="0.2">
      <c r="A575" s="501" t="s">
        <v>712</v>
      </c>
      <c r="B575" s="501" t="s">
        <v>713</v>
      </c>
      <c r="C575" s="627">
        <v>0.96</v>
      </c>
      <c r="D575" s="516">
        <v>0.88</v>
      </c>
      <c r="E575" s="493">
        <v>0.86666599999999994</v>
      </c>
      <c r="F575" s="507">
        <v>0.82666666666666666</v>
      </c>
      <c r="G575" s="507">
        <v>0.82</v>
      </c>
      <c r="H575" s="507">
        <v>0.8</v>
      </c>
      <c r="I575" s="507">
        <v>0.7624266666666667</v>
      </c>
      <c r="J575" s="1053"/>
      <c r="K575" s="507">
        <v>0.72727272727272718</v>
      </c>
      <c r="L575" s="503">
        <v>0.70303030303030301</v>
      </c>
      <c r="M575" s="1053"/>
      <c r="N575" s="521">
        <v>0.67878787878787883</v>
      </c>
      <c r="O575" s="521">
        <v>0.65454545454545454</v>
      </c>
      <c r="P575" s="509">
        <v>0.60606060606060608</v>
      </c>
      <c r="Q575" s="509">
        <v>0.5575757575757575</v>
      </c>
      <c r="R575" s="509">
        <v>0.49696969696969689</v>
      </c>
      <c r="S575" s="509">
        <v>0.41557575757575754</v>
      </c>
      <c r="T575" s="509">
        <v>0.39242424242424234</v>
      </c>
      <c r="U575" s="509">
        <v>0.36939393939393939</v>
      </c>
      <c r="V575" s="509">
        <v>0.33863636363636362</v>
      </c>
      <c r="W575" s="509">
        <v>0.30781818181818182</v>
      </c>
      <c r="X575" s="509">
        <v>0.26163636363636361</v>
      </c>
      <c r="Y575" s="509">
        <v>0.21549090909090907</v>
      </c>
      <c r="Z575" s="630">
        <f t="shared" si="346"/>
        <v>12.64097751515151</v>
      </c>
      <c r="AA575" s="1125">
        <f t="shared" si="349"/>
        <v>9.0909090909090828</v>
      </c>
      <c r="AB575" s="1125">
        <f t="shared" si="350"/>
        <v>1.5385396450305011</v>
      </c>
      <c r="AC575" s="1126">
        <f t="shared" si="351"/>
        <v>4.8386290322580683</v>
      </c>
      <c r="AD575" s="1126">
        <f t="shared" si="352"/>
        <v>0.81300813008131634</v>
      </c>
      <c r="AE575" s="1126">
        <f t="shared" si="353"/>
        <v>2.4999999999999911</v>
      </c>
      <c r="AF575" s="1126">
        <f t="shared" si="354"/>
        <v>4.9281242348991006</v>
      </c>
      <c r="AG575" s="1126">
        <f t="shared" si="355"/>
        <v>4.8336666666666916</v>
      </c>
      <c r="AH575" s="1126">
        <f t="shared" si="356"/>
        <v>3.4482758620689502</v>
      </c>
      <c r="AI575" s="1126">
        <f t="shared" si="357"/>
        <v>3.5714285714285587</v>
      </c>
      <c r="AJ575" s="1126">
        <f t="shared" si="358"/>
        <v>3.7037037037037202</v>
      </c>
      <c r="AK575" s="1126">
        <f t="shared" si="359"/>
        <v>8.0000000000000071</v>
      </c>
      <c r="AL575" s="1126">
        <f t="shared" si="360"/>
        <v>8.6956521739130608</v>
      </c>
      <c r="AM575" s="1126">
        <f t="shared" si="361"/>
        <v>12.195121951219523</v>
      </c>
      <c r="AN575" s="1126">
        <f t="shared" si="362"/>
        <v>19.585824704681333</v>
      </c>
      <c r="AO575" s="1126">
        <f t="shared" si="363"/>
        <v>5.8996138996139091</v>
      </c>
      <c r="AP575" s="1126">
        <f t="shared" si="364"/>
        <v>6.2346185397866849</v>
      </c>
      <c r="AQ575" s="1126">
        <f t="shared" si="365"/>
        <v>9.0827740492170008</v>
      </c>
      <c r="AR575" s="1126">
        <f t="shared" si="366"/>
        <v>10.011813349084452</v>
      </c>
      <c r="AS575" s="1126">
        <f t="shared" si="367"/>
        <v>17.651146629603897</v>
      </c>
      <c r="AT575" s="1126">
        <f t="shared" si="368"/>
        <v>21.414107323658449</v>
      </c>
      <c r="AU575" s="1127">
        <f t="shared" si="347"/>
        <v>7.901847877891214</v>
      </c>
      <c r="AV575" s="1128">
        <f t="shared" si="348"/>
        <v>5.8536578219914741</v>
      </c>
    </row>
    <row r="576" spans="1:48" ht="11.25" customHeight="1" x14ac:dyDescent="0.2">
      <c r="A576" s="884" t="s">
        <v>305</v>
      </c>
      <c r="B576" s="884" t="s">
        <v>306</v>
      </c>
      <c r="C576" s="627">
        <v>1.9025000000000001</v>
      </c>
      <c r="D576" s="493">
        <v>1.8925000000000001</v>
      </c>
      <c r="E576" s="493">
        <v>1.8824999999999998</v>
      </c>
      <c r="F576" s="627">
        <v>1.8725000000000001</v>
      </c>
      <c r="G576" s="627">
        <v>1.855</v>
      </c>
      <c r="H576" s="627">
        <v>1.845</v>
      </c>
      <c r="I576" s="627">
        <v>1.825</v>
      </c>
      <c r="J576" s="956"/>
      <c r="K576" s="627">
        <v>1.79</v>
      </c>
      <c r="L576" s="492">
        <v>1.75</v>
      </c>
      <c r="M576" s="956"/>
      <c r="N576" s="505">
        <v>1.68</v>
      </c>
      <c r="O576" s="505">
        <v>1.6</v>
      </c>
      <c r="P576" s="633">
        <v>1.52</v>
      </c>
      <c r="Q576" s="633">
        <v>1.44</v>
      </c>
      <c r="R576" s="633">
        <v>1.39</v>
      </c>
      <c r="S576" s="633">
        <v>1.32</v>
      </c>
      <c r="T576" s="633">
        <v>1.3</v>
      </c>
      <c r="U576" s="633">
        <v>1.27</v>
      </c>
      <c r="V576" s="629">
        <v>1.26</v>
      </c>
      <c r="W576" s="633">
        <v>1.2450000000000001</v>
      </c>
      <c r="X576" s="633">
        <v>1.24</v>
      </c>
      <c r="Y576" s="633">
        <v>1.22</v>
      </c>
      <c r="Z576" s="630">
        <f t="shared" si="346"/>
        <v>33.100000000000009</v>
      </c>
      <c r="AA576" s="1125">
        <f t="shared" si="349"/>
        <v>0.52840158520475189</v>
      </c>
      <c r="AB576" s="1125">
        <f t="shared" si="350"/>
        <v>0.53120849933601111</v>
      </c>
      <c r="AC576" s="1126">
        <f t="shared" si="351"/>
        <v>0.53404539385846217</v>
      </c>
      <c r="AD576" s="1126">
        <f t="shared" si="352"/>
        <v>0.94339622641510523</v>
      </c>
      <c r="AE576" s="1126">
        <f t="shared" si="353"/>
        <v>0.54200542005420349</v>
      </c>
      <c r="AF576" s="1126">
        <f t="shared" si="354"/>
        <v>1.0958904109588996</v>
      </c>
      <c r="AG576" s="1126">
        <f t="shared" si="355"/>
        <v>1.9553072625698276</v>
      </c>
      <c r="AH576" s="1126">
        <f t="shared" si="356"/>
        <v>2.2857142857142909</v>
      </c>
      <c r="AI576" s="1126">
        <f t="shared" si="357"/>
        <v>4.1666666666666741</v>
      </c>
      <c r="AJ576" s="1126">
        <f t="shared" si="358"/>
        <v>4.9999999999999822</v>
      </c>
      <c r="AK576" s="1126">
        <f t="shared" si="359"/>
        <v>5.2631578947368363</v>
      </c>
      <c r="AL576" s="1126">
        <f t="shared" si="360"/>
        <v>5.555555555555558</v>
      </c>
      <c r="AM576" s="1126">
        <f t="shared" si="361"/>
        <v>3.5971223021582732</v>
      </c>
      <c r="AN576" s="1126">
        <f t="shared" si="362"/>
        <v>5.3030303030302983</v>
      </c>
      <c r="AO576" s="1126">
        <f t="shared" si="363"/>
        <v>1.538461538461533</v>
      </c>
      <c r="AP576" s="1126">
        <f t="shared" si="364"/>
        <v>2.3622047244094446</v>
      </c>
      <c r="AQ576" s="1126">
        <f t="shared" si="365"/>
        <v>0.79365079365079083</v>
      </c>
      <c r="AR576" s="1126">
        <f t="shared" si="366"/>
        <v>1.2048192771084265</v>
      </c>
      <c r="AS576" s="1126">
        <f t="shared" si="367"/>
        <v>0.40322580645162365</v>
      </c>
      <c r="AT576" s="1126">
        <f t="shared" si="368"/>
        <v>1.6393442622950838</v>
      </c>
      <c r="AU576" s="1127">
        <f t="shared" si="347"/>
        <v>2.2621604104318038</v>
      </c>
      <c r="AV576" s="1128">
        <f t="shared" si="348"/>
        <v>1.8467269032743032</v>
      </c>
    </row>
    <row r="577" spans="1:48" ht="11.25" customHeight="1" x14ac:dyDescent="0.2">
      <c r="A577" s="548" t="s">
        <v>4502</v>
      </c>
      <c r="B577" s="884" t="s">
        <v>4500</v>
      </c>
      <c r="C577" s="627">
        <v>1.1375</v>
      </c>
      <c r="D577" s="493">
        <v>1.0249999999999999</v>
      </c>
      <c r="E577" s="493">
        <v>0.90999999999999992</v>
      </c>
      <c r="F577" s="627">
        <v>0.83799999999999997</v>
      </c>
      <c r="G577" s="627">
        <v>0.61799999999999999</v>
      </c>
      <c r="H577" s="496">
        <v>0</v>
      </c>
      <c r="I577" s="496">
        <v>0</v>
      </c>
      <c r="J577" s="956"/>
      <c r="K577" s="496">
        <v>0</v>
      </c>
      <c r="L577" s="631">
        <v>0</v>
      </c>
      <c r="M577" s="956"/>
      <c r="N577" s="527">
        <v>0</v>
      </c>
      <c r="O577" s="527">
        <v>0</v>
      </c>
      <c r="P577" s="526">
        <v>0</v>
      </c>
      <c r="Q577" s="526">
        <v>0</v>
      </c>
      <c r="R577" s="526">
        <v>0</v>
      </c>
      <c r="S577" s="526">
        <v>0</v>
      </c>
      <c r="T577" s="526">
        <v>0</v>
      </c>
      <c r="U577" s="526">
        <v>0</v>
      </c>
      <c r="V577" s="526">
        <v>0</v>
      </c>
      <c r="W577" s="526">
        <v>0</v>
      </c>
      <c r="X577" s="526">
        <v>0</v>
      </c>
      <c r="Y577" s="526">
        <v>0</v>
      </c>
      <c r="Z577" s="630">
        <f t="shared" si="346"/>
        <v>4.5285000000000002</v>
      </c>
      <c r="AA577" s="1125">
        <f t="shared" si="349"/>
        <v>10.975609756097571</v>
      </c>
      <c r="AB577" s="1125">
        <f t="shared" si="350"/>
        <v>12.637362637362637</v>
      </c>
      <c r="AC577" s="1126">
        <f t="shared" si="351"/>
        <v>8.591885441527447</v>
      </c>
      <c r="AD577" s="1126">
        <f t="shared" si="352"/>
        <v>35.59870550161812</v>
      </c>
      <c r="AE577" s="1126" t="str">
        <f t="shared" si="353"/>
        <v>n/a</v>
      </c>
      <c r="AF577" s="1126" t="str">
        <f t="shared" si="354"/>
        <v>n/a</v>
      </c>
      <c r="AG577" s="1126" t="str">
        <f t="shared" si="355"/>
        <v>n/a</v>
      </c>
      <c r="AH577" s="1126" t="str">
        <f t="shared" si="356"/>
        <v>n/a</v>
      </c>
      <c r="AI577" s="1126" t="str">
        <f t="shared" si="357"/>
        <v>n/a</v>
      </c>
      <c r="AJ577" s="1126" t="str">
        <f t="shared" si="358"/>
        <v>n/a</v>
      </c>
      <c r="AK577" s="1126" t="str">
        <f t="shared" si="359"/>
        <v>n/a</v>
      </c>
      <c r="AL577" s="1126" t="str">
        <f t="shared" si="360"/>
        <v>n/a</v>
      </c>
      <c r="AM577" s="1126" t="str">
        <f t="shared" si="361"/>
        <v>n/a</v>
      </c>
      <c r="AN577" s="1126" t="str">
        <f t="shared" si="362"/>
        <v>n/a</v>
      </c>
      <c r="AO577" s="1126" t="str">
        <f t="shared" si="363"/>
        <v>n/a</v>
      </c>
      <c r="AP577" s="1126" t="str">
        <f t="shared" si="364"/>
        <v>n/a</v>
      </c>
      <c r="AQ577" s="1126" t="str">
        <f t="shared" si="365"/>
        <v>n/a</v>
      </c>
      <c r="AR577" s="1126" t="str">
        <f t="shared" si="366"/>
        <v>n/a</v>
      </c>
      <c r="AS577" s="1126" t="str">
        <f t="shared" si="367"/>
        <v>n/a</v>
      </c>
      <c r="AT577" s="1126" t="str">
        <f t="shared" si="368"/>
        <v>n/a</v>
      </c>
      <c r="AU577" s="1127">
        <f t="shared" si="347"/>
        <v>16.950890834151444</v>
      </c>
      <c r="AV577" s="1128">
        <f t="shared" si="348"/>
        <v>12.542254880899515</v>
      </c>
    </row>
    <row r="578" spans="1:48" ht="11.25" customHeight="1" x14ac:dyDescent="0.2">
      <c r="A578" s="480" t="s">
        <v>1499</v>
      </c>
      <c r="B578" s="869" t="s">
        <v>1500</v>
      </c>
      <c r="C578" s="627">
        <v>1.8</v>
      </c>
      <c r="D578" s="493">
        <v>1.5</v>
      </c>
      <c r="E578" s="493">
        <v>1.2</v>
      </c>
      <c r="F578" s="484">
        <v>0.96</v>
      </c>
      <c r="G578" s="484">
        <v>0.76</v>
      </c>
      <c r="H578" s="484">
        <v>0.6</v>
      </c>
      <c r="I578" s="484">
        <v>0.48</v>
      </c>
      <c r="J578" s="1032"/>
      <c r="K578" s="485">
        <v>0</v>
      </c>
      <c r="L578" s="486">
        <v>0</v>
      </c>
      <c r="M578" s="1032"/>
      <c r="N578" s="529">
        <v>0</v>
      </c>
      <c r="O578" s="529">
        <v>0</v>
      </c>
      <c r="P578" s="488">
        <v>0</v>
      </c>
      <c r="Q578" s="488">
        <v>0</v>
      </c>
      <c r="R578" s="488">
        <v>0</v>
      </c>
      <c r="S578" s="488">
        <v>0</v>
      </c>
      <c r="T578" s="488">
        <v>0</v>
      </c>
      <c r="U578" s="488">
        <v>0</v>
      </c>
      <c r="V578" s="488">
        <v>0</v>
      </c>
      <c r="W578" s="488">
        <v>0</v>
      </c>
      <c r="X578" s="488">
        <v>0</v>
      </c>
      <c r="Y578" s="488">
        <v>0</v>
      </c>
      <c r="Z578" s="630">
        <f t="shared" si="346"/>
        <v>7.2999999999999989</v>
      </c>
      <c r="AA578" s="1125">
        <f t="shared" si="349"/>
        <v>19.999999999999996</v>
      </c>
      <c r="AB578" s="1125">
        <f t="shared" si="350"/>
        <v>25</v>
      </c>
      <c r="AC578" s="1126">
        <f t="shared" si="351"/>
        <v>25</v>
      </c>
      <c r="AD578" s="1126">
        <f t="shared" si="352"/>
        <v>26.315789473684205</v>
      </c>
      <c r="AE578" s="1126">
        <f t="shared" si="353"/>
        <v>26.666666666666682</v>
      </c>
      <c r="AF578" s="1126">
        <f t="shared" si="354"/>
        <v>25</v>
      </c>
      <c r="AG578" s="1126" t="str">
        <f t="shared" si="355"/>
        <v>n/a</v>
      </c>
      <c r="AH578" s="1126" t="str">
        <f t="shared" si="356"/>
        <v>n/a</v>
      </c>
      <c r="AI578" s="1126" t="str">
        <f t="shared" si="357"/>
        <v>n/a</v>
      </c>
      <c r="AJ578" s="1126" t="str">
        <f t="shared" si="358"/>
        <v>n/a</v>
      </c>
      <c r="AK578" s="1126" t="str">
        <f t="shared" si="359"/>
        <v>n/a</v>
      </c>
      <c r="AL578" s="1126" t="str">
        <f t="shared" si="360"/>
        <v>n/a</v>
      </c>
      <c r="AM578" s="1126" t="str">
        <f t="shared" si="361"/>
        <v>n/a</v>
      </c>
      <c r="AN578" s="1126" t="str">
        <f t="shared" si="362"/>
        <v>n/a</v>
      </c>
      <c r="AO578" s="1126" t="str">
        <f t="shared" si="363"/>
        <v>n/a</v>
      </c>
      <c r="AP578" s="1126" t="str">
        <f t="shared" si="364"/>
        <v>n/a</v>
      </c>
      <c r="AQ578" s="1126" t="str">
        <f t="shared" si="365"/>
        <v>n/a</v>
      </c>
      <c r="AR578" s="1126" t="str">
        <f t="shared" si="366"/>
        <v>n/a</v>
      </c>
      <c r="AS578" s="1126" t="str">
        <f t="shared" si="367"/>
        <v>n/a</v>
      </c>
      <c r="AT578" s="1126" t="str">
        <f t="shared" si="368"/>
        <v>n/a</v>
      </c>
      <c r="AU578" s="1127">
        <f t="shared" si="347"/>
        <v>24.663742690058484</v>
      </c>
      <c r="AV578" s="1128">
        <f t="shared" si="348"/>
        <v>2.4012774036292175</v>
      </c>
    </row>
    <row r="579" spans="1:48" ht="11.25" customHeight="1" x14ac:dyDescent="0.2">
      <c r="A579" s="501" t="s">
        <v>752</v>
      </c>
      <c r="B579" s="501" t="s">
        <v>753</v>
      </c>
      <c r="C579" s="627">
        <v>2.7105000000000001</v>
      </c>
      <c r="D579" s="493">
        <v>2.6305000000000001</v>
      </c>
      <c r="E579" s="504">
        <v>2.5350000000000001</v>
      </c>
      <c r="F579" s="627">
        <v>2.3914999999999997</v>
      </c>
      <c r="G579" s="627">
        <v>2.2714167000000001</v>
      </c>
      <c r="H579" s="627">
        <v>2.1916253999999999</v>
      </c>
      <c r="I579" s="627">
        <v>2.1474587000000001</v>
      </c>
      <c r="J579" s="956"/>
      <c r="K579" s="627">
        <v>1.7716250000000002</v>
      </c>
      <c r="L579" s="492">
        <v>1.7366250000000003</v>
      </c>
      <c r="M579" s="956"/>
      <c r="N579" s="505">
        <v>1.72725</v>
      </c>
      <c r="O579" s="505">
        <v>1.716</v>
      </c>
      <c r="P579" s="633">
        <v>1.7010000000000001</v>
      </c>
      <c r="Q579" s="633">
        <v>1.641</v>
      </c>
      <c r="R579" s="633">
        <v>1.518</v>
      </c>
      <c r="S579" s="633">
        <v>1.395</v>
      </c>
      <c r="T579" s="633">
        <v>1.32</v>
      </c>
      <c r="U579" s="633">
        <v>1.2</v>
      </c>
      <c r="V579" s="633">
        <v>1.17</v>
      </c>
      <c r="W579" s="633">
        <v>1.1399999999999999</v>
      </c>
      <c r="X579" s="633">
        <v>1.1100000000000001</v>
      </c>
      <c r="Y579" s="633">
        <v>1.08</v>
      </c>
      <c r="Z579" s="630">
        <f t="shared" si="346"/>
        <v>37.104500800000004</v>
      </c>
      <c r="AA579" s="1125">
        <f t="shared" si="349"/>
        <v>3.0412469112336193</v>
      </c>
      <c r="AB579" s="1125">
        <f t="shared" si="350"/>
        <v>3.7672583826430017</v>
      </c>
      <c r="AC579" s="1126">
        <f t="shared" si="351"/>
        <v>6.0004181476061236</v>
      </c>
      <c r="AD579" s="1126">
        <f t="shared" si="352"/>
        <v>5.2867137940827647</v>
      </c>
      <c r="AE579" s="1126">
        <f t="shared" si="353"/>
        <v>3.6407362316571046</v>
      </c>
      <c r="AF579" s="1126">
        <f t="shared" si="354"/>
        <v>2.0566961311060394</v>
      </c>
      <c r="AG579" s="1126">
        <f t="shared" si="355"/>
        <v>21.214066182177362</v>
      </c>
      <c r="AH579" s="1126">
        <f t="shared" si="356"/>
        <v>2.0154034405815757</v>
      </c>
      <c r="AI579" s="1126">
        <f t="shared" si="357"/>
        <v>0.54277029960922984</v>
      </c>
      <c r="AJ579" s="1126">
        <f t="shared" si="358"/>
        <v>0.65559440559439519</v>
      </c>
      <c r="AK579" s="1126">
        <f t="shared" si="359"/>
        <v>0.8818342151675429</v>
      </c>
      <c r="AL579" s="1126">
        <f t="shared" si="360"/>
        <v>3.6563071297988969</v>
      </c>
      <c r="AM579" s="1126">
        <f t="shared" si="361"/>
        <v>8.1027667984189691</v>
      </c>
      <c r="AN579" s="1126">
        <f t="shared" si="362"/>
        <v>8.8172043010752645</v>
      </c>
      <c r="AO579" s="1126">
        <f t="shared" si="363"/>
        <v>5.6818181818181879</v>
      </c>
      <c r="AP579" s="1126">
        <f t="shared" si="364"/>
        <v>10.000000000000009</v>
      </c>
      <c r="AQ579" s="1126">
        <f t="shared" si="365"/>
        <v>2.5641025641025772</v>
      </c>
      <c r="AR579" s="1126">
        <f t="shared" si="366"/>
        <v>2.6315789473684292</v>
      </c>
      <c r="AS579" s="1126">
        <f t="shared" si="367"/>
        <v>2.7027027027026751</v>
      </c>
      <c r="AT579" s="1126">
        <f t="shared" si="368"/>
        <v>2.7777777777777901</v>
      </c>
      <c r="AU579" s="1127">
        <f t="shared" si="347"/>
        <v>4.8018498272260786</v>
      </c>
      <c r="AV579" s="1128">
        <f t="shared" si="348"/>
        <v>4.684217822541922</v>
      </c>
    </row>
    <row r="580" spans="1:48" ht="11.25" customHeight="1" x14ac:dyDescent="0.2">
      <c r="A580" s="884" t="s">
        <v>1827</v>
      </c>
      <c r="B580" s="884" t="s">
        <v>1828</v>
      </c>
      <c r="C580" s="627">
        <v>0.88</v>
      </c>
      <c r="D580" s="493">
        <v>0.84</v>
      </c>
      <c r="E580" s="632">
        <v>0.8</v>
      </c>
      <c r="F580" s="627">
        <v>0.71</v>
      </c>
      <c r="G580" s="627">
        <v>0.67</v>
      </c>
      <c r="H580" s="627">
        <v>0.48</v>
      </c>
      <c r="I580" s="496">
        <v>0</v>
      </c>
      <c r="J580" s="956"/>
      <c r="K580" s="496">
        <v>0</v>
      </c>
      <c r="L580" s="1221">
        <v>0</v>
      </c>
      <c r="M580" s="956"/>
      <c r="N580" s="628">
        <v>0</v>
      </c>
      <c r="O580" s="628">
        <v>0</v>
      </c>
      <c r="P580" s="1228">
        <v>0</v>
      </c>
      <c r="Q580" s="1228">
        <v>0</v>
      </c>
      <c r="R580" s="1228">
        <v>0</v>
      </c>
      <c r="S580" s="629">
        <v>0</v>
      </c>
      <c r="T580" s="1232">
        <v>0</v>
      </c>
      <c r="U580" s="629">
        <v>0</v>
      </c>
      <c r="V580" s="629">
        <v>0</v>
      </c>
      <c r="W580" s="629">
        <v>0</v>
      </c>
      <c r="X580" s="629">
        <v>0</v>
      </c>
      <c r="Y580" s="629">
        <v>0</v>
      </c>
      <c r="Z580" s="630">
        <f t="shared" si="346"/>
        <v>4.38</v>
      </c>
      <c r="AA580" s="1125">
        <f t="shared" si="349"/>
        <v>4.7619047619047672</v>
      </c>
      <c r="AB580" s="1125">
        <f t="shared" si="350"/>
        <v>4.9999999999999822</v>
      </c>
      <c r="AC580" s="1126">
        <f t="shared" si="351"/>
        <v>12.676056338028175</v>
      </c>
      <c r="AD580" s="1126">
        <f t="shared" si="352"/>
        <v>5.9701492537313383</v>
      </c>
      <c r="AE580" s="1126">
        <f t="shared" si="353"/>
        <v>39.58333333333335</v>
      </c>
      <c r="AF580" s="1126" t="str">
        <f t="shared" si="354"/>
        <v>n/a</v>
      </c>
      <c r="AG580" s="1126" t="str">
        <f t="shared" si="355"/>
        <v>n/a</v>
      </c>
      <c r="AH580" s="1126" t="str">
        <f t="shared" si="356"/>
        <v>n/a</v>
      </c>
      <c r="AI580" s="1126" t="str">
        <f t="shared" si="357"/>
        <v>n/a</v>
      </c>
      <c r="AJ580" s="1126" t="str">
        <f t="shared" si="358"/>
        <v>n/a</v>
      </c>
      <c r="AK580" s="1126" t="str">
        <f t="shared" si="359"/>
        <v>n/a</v>
      </c>
      <c r="AL580" s="1126" t="str">
        <f t="shared" si="360"/>
        <v>n/a</v>
      </c>
      <c r="AM580" s="1126" t="str">
        <f t="shared" si="361"/>
        <v>n/a</v>
      </c>
      <c r="AN580" s="1126" t="str">
        <f t="shared" si="362"/>
        <v>n/a</v>
      </c>
      <c r="AO580" s="1126" t="str">
        <f t="shared" si="363"/>
        <v>n/a</v>
      </c>
      <c r="AP580" s="1126" t="str">
        <f t="shared" si="364"/>
        <v>n/a</v>
      </c>
      <c r="AQ580" s="1126" t="str">
        <f t="shared" si="365"/>
        <v>n/a</v>
      </c>
      <c r="AR580" s="1126" t="str">
        <f t="shared" si="366"/>
        <v>n/a</v>
      </c>
      <c r="AS580" s="1126" t="str">
        <f t="shared" si="367"/>
        <v>n/a</v>
      </c>
      <c r="AT580" s="1126" t="str">
        <f t="shared" si="368"/>
        <v>n/a</v>
      </c>
      <c r="AU580" s="1127">
        <f t="shared" si="347"/>
        <v>13.598288737399523</v>
      </c>
      <c r="AV580" s="1128">
        <f t="shared" si="348"/>
        <v>14.88517566412545</v>
      </c>
    </row>
    <row r="581" spans="1:48" ht="11.25" customHeight="1" x14ac:dyDescent="0.2">
      <c r="A581" s="541" t="s">
        <v>4320</v>
      </c>
      <c r="B581" s="871" t="s">
        <v>4316</v>
      </c>
      <c r="C581" s="1031">
        <v>0.68</v>
      </c>
      <c r="D581" s="493">
        <v>0.62</v>
      </c>
      <c r="E581" s="871">
        <v>0.6</v>
      </c>
      <c r="F581" s="875">
        <v>0.54</v>
      </c>
      <c r="G581" s="875">
        <v>0.52</v>
      </c>
      <c r="H581" s="875">
        <v>0.49</v>
      </c>
      <c r="I581" s="875">
        <v>0.48</v>
      </c>
      <c r="J581" s="867"/>
      <c r="K581" s="875">
        <v>0.48</v>
      </c>
      <c r="L581" s="871">
        <v>0.48</v>
      </c>
      <c r="M581" s="867"/>
      <c r="N581" s="36">
        <v>0.48</v>
      </c>
      <c r="O581" s="36">
        <v>0.8</v>
      </c>
      <c r="P581" s="13">
        <v>0.8</v>
      </c>
      <c r="Q581" s="13">
        <v>0.8</v>
      </c>
      <c r="R581" s="13">
        <v>0.8</v>
      </c>
      <c r="S581" s="13">
        <v>0.8</v>
      </c>
      <c r="T581" s="13">
        <v>0.8</v>
      </c>
      <c r="U581" s="13">
        <v>0.78</v>
      </c>
      <c r="V581" s="13">
        <v>0.69330000000000003</v>
      </c>
      <c r="W581" s="13">
        <v>0.56000000000000005</v>
      </c>
      <c r="X581" s="13">
        <v>0.48010000000000003</v>
      </c>
      <c r="Y581" s="13">
        <v>0.1</v>
      </c>
      <c r="Z581" s="630">
        <f t="shared" ref="Z581:Z644" si="369">SUM(C581:Y581)</f>
        <v>12.783400000000002</v>
      </c>
      <c r="AA581" s="1125">
        <f t="shared" si="349"/>
        <v>9.6774193548387224</v>
      </c>
      <c r="AB581" s="1125">
        <f t="shared" si="350"/>
        <v>3.3333333333333437</v>
      </c>
      <c r="AC581" s="1126">
        <f t="shared" si="351"/>
        <v>11.111111111111093</v>
      </c>
      <c r="AD581" s="1126">
        <f t="shared" si="352"/>
        <v>3.8461538461538547</v>
      </c>
      <c r="AE581" s="1126">
        <f t="shared" si="353"/>
        <v>6.1224489795918435</v>
      </c>
      <c r="AF581" s="1126">
        <f t="shared" si="354"/>
        <v>2.0833333333333259</v>
      </c>
      <c r="AG581" s="1126">
        <f t="shared" si="355"/>
        <v>0</v>
      </c>
      <c r="AH581" s="1126">
        <f t="shared" si="356"/>
        <v>0</v>
      </c>
      <c r="AI581" s="1126">
        <f t="shared" si="357"/>
        <v>0</v>
      </c>
      <c r="AJ581" s="1126">
        <f t="shared" si="358"/>
        <v>-40</v>
      </c>
      <c r="AK581" s="1126">
        <f t="shared" si="359"/>
        <v>0</v>
      </c>
      <c r="AL581" s="1126">
        <f t="shared" si="360"/>
        <v>0</v>
      </c>
      <c r="AM581" s="1126">
        <f t="shared" si="361"/>
        <v>0</v>
      </c>
      <c r="AN581" s="1126">
        <f t="shared" si="362"/>
        <v>0</v>
      </c>
      <c r="AO581" s="1126">
        <f t="shared" si="363"/>
        <v>0</v>
      </c>
      <c r="AP581" s="1126">
        <f t="shared" si="364"/>
        <v>2.5641025641025772</v>
      </c>
      <c r="AQ581" s="1126">
        <f t="shared" si="365"/>
        <v>12.505408913890093</v>
      </c>
      <c r="AR581" s="1126">
        <f t="shared" si="366"/>
        <v>23.803571428571413</v>
      </c>
      <c r="AS581" s="1126">
        <f t="shared" si="367"/>
        <v>16.642366173713818</v>
      </c>
      <c r="AT581" s="1126">
        <f t="shared" si="368"/>
        <v>380.1</v>
      </c>
      <c r="AU581" s="1127">
        <f t="shared" ref="AU581:AU644" si="370">AVERAGE(AA581:AT581)</f>
        <v>21.589462451932004</v>
      </c>
      <c r="AV581" s="1128">
        <f t="shared" ref="AV581:AV644" si="371">STDEV(AA581:AT581)</f>
        <v>85.238145761621126</v>
      </c>
    </row>
    <row r="582" spans="1:48" ht="11.25" customHeight="1" x14ac:dyDescent="0.2">
      <c r="A582" s="491" t="s">
        <v>721</v>
      </c>
      <c r="B582" s="884" t="s">
        <v>722</v>
      </c>
      <c r="C582" s="627">
        <v>0.98</v>
      </c>
      <c r="D582" s="493">
        <v>0.94</v>
      </c>
      <c r="E582" s="632">
        <v>0.9</v>
      </c>
      <c r="F582" s="627">
        <v>0.86</v>
      </c>
      <c r="G582" s="627">
        <v>0.82</v>
      </c>
      <c r="H582" s="627">
        <v>0.78</v>
      </c>
      <c r="I582" s="627">
        <v>0.74</v>
      </c>
      <c r="J582" s="956" t="s">
        <v>90</v>
      </c>
      <c r="K582" s="627">
        <v>0.7</v>
      </c>
      <c r="L582" s="492">
        <v>0.66</v>
      </c>
      <c r="M582" s="956"/>
      <c r="N582" s="505">
        <v>0.62</v>
      </c>
      <c r="O582" s="505">
        <v>0.57999999999999996</v>
      </c>
      <c r="P582" s="633">
        <v>0.54</v>
      </c>
      <c r="Q582" s="633">
        <v>0.5</v>
      </c>
      <c r="R582" s="633">
        <v>0.432</v>
      </c>
      <c r="S582" s="633">
        <v>0.36</v>
      </c>
      <c r="T582" s="633">
        <v>0.32799999999999996</v>
      </c>
      <c r="U582" s="633">
        <v>0.29599999999999999</v>
      </c>
      <c r="V582" s="629">
        <v>0.28799999999999998</v>
      </c>
      <c r="W582" s="629">
        <v>0.28799999999999998</v>
      </c>
      <c r="X582" s="629">
        <v>0.28799999999999998</v>
      </c>
      <c r="Y582" s="629">
        <v>0.28799999999999998</v>
      </c>
      <c r="Z582" s="630">
        <f t="shared" si="369"/>
        <v>12.188000000000001</v>
      </c>
      <c r="AA582" s="1125">
        <f t="shared" si="349"/>
        <v>4.2553191489361764</v>
      </c>
      <c r="AB582" s="1125">
        <f t="shared" si="350"/>
        <v>4.4444444444444287</v>
      </c>
      <c r="AC582" s="1126">
        <f t="shared" si="351"/>
        <v>4.6511627906976827</v>
      </c>
      <c r="AD582" s="1126">
        <f t="shared" si="352"/>
        <v>4.8780487804878092</v>
      </c>
      <c r="AE582" s="1126">
        <f t="shared" si="353"/>
        <v>5.12820512820511</v>
      </c>
      <c r="AF582" s="1126">
        <f t="shared" si="354"/>
        <v>5.4054054054054168</v>
      </c>
      <c r="AG582" s="1126">
        <f t="shared" si="355"/>
        <v>5.7142857142857162</v>
      </c>
      <c r="AH582" s="1126">
        <f t="shared" si="356"/>
        <v>6.0606060606060552</v>
      </c>
      <c r="AI582" s="1126">
        <f t="shared" si="357"/>
        <v>6.4516129032258229</v>
      </c>
      <c r="AJ582" s="1126">
        <f t="shared" si="358"/>
        <v>6.8965517241379448</v>
      </c>
      <c r="AK582" s="1126">
        <f t="shared" si="359"/>
        <v>7.4074074074073959</v>
      </c>
      <c r="AL582" s="1126">
        <f t="shared" si="360"/>
        <v>8.0000000000000071</v>
      </c>
      <c r="AM582" s="1126">
        <f t="shared" si="361"/>
        <v>15.740740740740744</v>
      </c>
      <c r="AN582" s="1126">
        <f t="shared" si="362"/>
        <v>19.999999999999996</v>
      </c>
      <c r="AO582" s="1126">
        <f t="shared" si="363"/>
        <v>9.7560975609756184</v>
      </c>
      <c r="AP582" s="1126">
        <f t="shared" si="364"/>
        <v>10.810810810810811</v>
      </c>
      <c r="AQ582" s="1126">
        <f t="shared" si="365"/>
        <v>2.7777777777777901</v>
      </c>
      <c r="AR582" s="1126">
        <f t="shared" si="366"/>
        <v>0</v>
      </c>
      <c r="AS582" s="1126">
        <f t="shared" si="367"/>
        <v>0</v>
      </c>
      <c r="AT582" s="1126">
        <f t="shared" si="368"/>
        <v>0</v>
      </c>
      <c r="AU582" s="1127">
        <f t="shared" si="370"/>
        <v>6.418923819907226</v>
      </c>
      <c r="AV582" s="1128">
        <f t="shared" si="371"/>
        <v>4.9190082587668966</v>
      </c>
    </row>
    <row r="583" spans="1:48" ht="11.25" customHeight="1" x14ac:dyDescent="0.2">
      <c r="A583" s="491" t="s">
        <v>718</v>
      </c>
      <c r="B583" s="884" t="s">
        <v>719</v>
      </c>
      <c r="C583" s="627">
        <v>1.4824999999999999</v>
      </c>
      <c r="D583" s="493">
        <v>1.3625</v>
      </c>
      <c r="E583" s="487">
        <v>1.24</v>
      </c>
      <c r="F583" s="627">
        <v>1.1274999999999999</v>
      </c>
      <c r="G583" s="627">
        <v>1.0249999999999999</v>
      </c>
      <c r="H583" s="627">
        <v>0.92500000000000004</v>
      </c>
      <c r="I583" s="627">
        <v>0.83499999999999996</v>
      </c>
      <c r="J583" s="956"/>
      <c r="K583" s="627">
        <v>0.78500000000000003</v>
      </c>
      <c r="L583" s="492">
        <v>0.75</v>
      </c>
      <c r="M583" s="956"/>
      <c r="N583" s="505">
        <v>0.72499999999999998</v>
      </c>
      <c r="O583" s="505">
        <v>0.71</v>
      </c>
      <c r="P583" s="633">
        <v>0.69499999999999995</v>
      </c>
      <c r="Q583" s="633">
        <v>0.68</v>
      </c>
      <c r="R583" s="629">
        <v>0.66500000000000004</v>
      </c>
      <c r="S583" s="629">
        <v>0.66500000000000004</v>
      </c>
      <c r="T583" s="629">
        <v>0.66500000000000004</v>
      </c>
      <c r="U583" s="629">
        <v>0.66500000000000004</v>
      </c>
      <c r="V583" s="629">
        <v>0.66500000000000004</v>
      </c>
      <c r="W583" s="629">
        <v>0.66500000000000004</v>
      </c>
      <c r="X583" s="629">
        <v>0.66500000000000004</v>
      </c>
      <c r="Y583" s="629">
        <v>0.66500000000000004</v>
      </c>
      <c r="Z583" s="630">
        <f t="shared" si="369"/>
        <v>17.662499999999994</v>
      </c>
      <c r="AA583" s="1125">
        <f t="shared" si="349"/>
        <v>8.8073394495412849</v>
      </c>
      <c r="AB583" s="1125">
        <f t="shared" si="350"/>
        <v>9.8790322580645231</v>
      </c>
      <c r="AC583" s="1126">
        <f t="shared" si="351"/>
        <v>9.9778270509977887</v>
      </c>
      <c r="AD583" s="1126">
        <f t="shared" si="352"/>
        <v>10.000000000000009</v>
      </c>
      <c r="AE583" s="1126">
        <f t="shared" si="353"/>
        <v>10.810810810810789</v>
      </c>
      <c r="AF583" s="1126">
        <f t="shared" si="354"/>
        <v>10.778443113772473</v>
      </c>
      <c r="AG583" s="1126">
        <f t="shared" si="355"/>
        <v>6.3694267515923553</v>
      </c>
      <c r="AH583" s="1126">
        <f t="shared" si="356"/>
        <v>4.6666666666666634</v>
      </c>
      <c r="AI583" s="1126">
        <f t="shared" si="357"/>
        <v>3.4482758620689724</v>
      </c>
      <c r="AJ583" s="1126">
        <f t="shared" si="358"/>
        <v>2.1126760563380254</v>
      </c>
      <c r="AK583" s="1126">
        <f t="shared" si="359"/>
        <v>2.1582733812949728</v>
      </c>
      <c r="AL583" s="1126">
        <f t="shared" si="360"/>
        <v>2.2058823529411686</v>
      </c>
      <c r="AM583" s="1126">
        <f t="shared" si="361"/>
        <v>2.2556390977443552</v>
      </c>
      <c r="AN583" s="1126">
        <f t="shared" si="362"/>
        <v>0</v>
      </c>
      <c r="AO583" s="1126">
        <f t="shared" si="363"/>
        <v>0</v>
      </c>
      <c r="AP583" s="1126">
        <f t="shared" si="364"/>
        <v>0</v>
      </c>
      <c r="AQ583" s="1126">
        <f t="shared" si="365"/>
        <v>0</v>
      </c>
      <c r="AR583" s="1126">
        <f t="shared" si="366"/>
        <v>0</v>
      </c>
      <c r="AS583" s="1126">
        <f t="shared" si="367"/>
        <v>0</v>
      </c>
      <c r="AT583" s="1126">
        <f t="shared" si="368"/>
        <v>0</v>
      </c>
      <c r="AU583" s="1127">
        <f t="shared" si="370"/>
        <v>4.1735146425916687</v>
      </c>
      <c r="AV583" s="1128">
        <f t="shared" si="371"/>
        <v>4.3086135652880913</v>
      </c>
    </row>
    <row r="584" spans="1:48" ht="11.25" customHeight="1" x14ac:dyDescent="0.2">
      <c r="A584" s="500" t="s">
        <v>3884</v>
      </c>
      <c r="B584" s="501" t="s">
        <v>3885</v>
      </c>
      <c r="C584" s="627">
        <v>2</v>
      </c>
      <c r="D584" s="493">
        <v>1.84</v>
      </c>
      <c r="E584" s="493">
        <v>1.68</v>
      </c>
      <c r="F584" s="507">
        <v>1.4</v>
      </c>
      <c r="G584" s="507">
        <v>1.2</v>
      </c>
      <c r="H584" s="507">
        <v>0.84</v>
      </c>
      <c r="I584" s="507">
        <v>0</v>
      </c>
      <c r="J584" s="1053"/>
      <c r="K584" s="507">
        <v>0</v>
      </c>
      <c r="L584" s="508">
        <v>0</v>
      </c>
      <c r="M584" s="1053"/>
      <c r="N584" s="1093">
        <v>0</v>
      </c>
      <c r="O584" s="1093">
        <v>0</v>
      </c>
      <c r="P584" s="1054">
        <v>0</v>
      </c>
      <c r="Q584" s="1054">
        <v>0</v>
      </c>
      <c r="R584" s="1054">
        <v>0</v>
      </c>
      <c r="S584" s="1054">
        <v>0</v>
      </c>
      <c r="T584" s="1054">
        <v>0</v>
      </c>
      <c r="U584" s="510">
        <v>0</v>
      </c>
      <c r="V584" s="510">
        <v>0</v>
      </c>
      <c r="W584" s="532">
        <v>0</v>
      </c>
      <c r="X584" s="532">
        <v>0</v>
      </c>
      <c r="Y584" s="532">
        <v>0</v>
      </c>
      <c r="Z584" s="630">
        <f t="shared" si="369"/>
        <v>8.9599999999999991</v>
      </c>
      <c r="AA584" s="1125">
        <f t="shared" si="349"/>
        <v>8.6956521739130377</v>
      </c>
      <c r="AB584" s="1125">
        <f t="shared" si="350"/>
        <v>9.5238095238095344</v>
      </c>
      <c r="AC584" s="1126">
        <f t="shared" si="351"/>
        <v>19.999999999999996</v>
      </c>
      <c r="AD584" s="1126">
        <f t="shared" si="352"/>
        <v>16.666666666666675</v>
      </c>
      <c r="AE584" s="1126">
        <f t="shared" si="353"/>
        <v>42.857142857142861</v>
      </c>
      <c r="AF584" s="1126" t="str">
        <f t="shared" si="354"/>
        <v>n/a</v>
      </c>
      <c r="AG584" s="1126" t="str">
        <f t="shared" si="355"/>
        <v>n/a</v>
      </c>
      <c r="AH584" s="1126" t="str">
        <f t="shared" si="356"/>
        <v>n/a</v>
      </c>
      <c r="AI584" s="1126" t="str">
        <f t="shared" si="357"/>
        <v>n/a</v>
      </c>
      <c r="AJ584" s="1126" t="str">
        <f t="shared" si="358"/>
        <v>n/a</v>
      </c>
      <c r="AK584" s="1126" t="str">
        <f t="shared" si="359"/>
        <v>n/a</v>
      </c>
      <c r="AL584" s="1126" t="str">
        <f t="shared" si="360"/>
        <v>n/a</v>
      </c>
      <c r="AM584" s="1126" t="str">
        <f t="shared" si="361"/>
        <v>n/a</v>
      </c>
      <c r="AN584" s="1126" t="str">
        <f t="shared" si="362"/>
        <v>n/a</v>
      </c>
      <c r="AO584" s="1126" t="str">
        <f t="shared" si="363"/>
        <v>n/a</v>
      </c>
      <c r="AP584" s="1126" t="str">
        <f t="shared" si="364"/>
        <v>n/a</v>
      </c>
      <c r="AQ584" s="1126" t="str">
        <f t="shared" si="365"/>
        <v>n/a</v>
      </c>
      <c r="AR584" s="1126" t="str">
        <f t="shared" si="366"/>
        <v>n/a</v>
      </c>
      <c r="AS584" s="1126" t="str">
        <f t="shared" si="367"/>
        <v>n/a</v>
      </c>
      <c r="AT584" s="1126" t="str">
        <f t="shared" si="368"/>
        <v>n/a</v>
      </c>
      <c r="AU584" s="1127">
        <f t="shared" si="370"/>
        <v>19.54865424430642</v>
      </c>
      <c r="AV584" s="1128">
        <f t="shared" si="371"/>
        <v>13.875161011801051</v>
      </c>
    </row>
    <row r="585" spans="1:48" ht="11.25" customHeight="1" x14ac:dyDescent="0.2">
      <c r="A585" s="491" t="s">
        <v>723</v>
      </c>
      <c r="B585" s="884" t="s">
        <v>724</v>
      </c>
      <c r="C585" s="627">
        <v>2.65</v>
      </c>
      <c r="D585" s="493">
        <v>2.64</v>
      </c>
      <c r="E585" s="493">
        <v>2.54</v>
      </c>
      <c r="F585" s="627">
        <v>2.36</v>
      </c>
      <c r="G585" s="627">
        <v>2.1800000000000002</v>
      </c>
      <c r="H585" s="627">
        <v>2.02</v>
      </c>
      <c r="I585" s="627">
        <v>1.86</v>
      </c>
      <c r="J585" s="956"/>
      <c r="K585" s="627">
        <v>1.69</v>
      </c>
      <c r="L585" s="492">
        <v>1.55</v>
      </c>
      <c r="M585" s="956"/>
      <c r="N585" s="505">
        <v>1.37</v>
      </c>
      <c r="O585" s="628">
        <v>1.2</v>
      </c>
      <c r="P585" s="633">
        <v>1.19</v>
      </c>
      <c r="Q585" s="633">
        <v>1.08</v>
      </c>
      <c r="R585" s="633">
        <v>0.96</v>
      </c>
      <c r="S585" s="633">
        <v>0.85</v>
      </c>
      <c r="T585" s="633">
        <v>0.72</v>
      </c>
      <c r="U585" s="633">
        <v>0.15</v>
      </c>
      <c r="V585" s="629">
        <v>0</v>
      </c>
      <c r="W585" s="629">
        <v>0</v>
      </c>
      <c r="X585" s="629">
        <v>1</v>
      </c>
      <c r="Y585" s="633">
        <v>2.8</v>
      </c>
      <c r="Z585" s="630">
        <f t="shared" si="369"/>
        <v>30.810000000000006</v>
      </c>
      <c r="AA585" s="1125">
        <f t="shared" si="349"/>
        <v>0.37878787878786735</v>
      </c>
      <c r="AB585" s="1125">
        <f t="shared" si="350"/>
        <v>3.937007874015741</v>
      </c>
      <c r="AC585" s="1126">
        <f t="shared" si="351"/>
        <v>7.6271186440677985</v>
      </c>
      <c r="AD585" s="1126">
        <f t="shared" si="352"/>
        <v>8.2568807339449499</v>
      </c>
      <c r="AE585" s="1126">
        <f t="shared" si="353"/>
        <v>7.9207920792079278</v>
      </c>
      <c r="AF585" s="1126">
        <f t="shared" si="354"/>
        <v>8.602150537634401</v>
      </c>
      <c r="AG585" s="1126">
        <f t="shared" si="355"/>
        <v>10.059171597633142</v>
      </c>
      <c r="AH585" s="1126">
        <f t="shared" si="356"/>
        <v>9.0322580645161299</v>
      </c>
      <c r="AI585" s="1126">
        <f t="shared" si="357"/>
        <v>13.138686131386844</v>
      </c>
      <c r="AJ585" s="1126">
        <f t="shared" si="358"/>
        <v>14.166666666666682</v>
      </c>
      <c r="AK585" s="1126">
        <f t="shared" si="359"/>
        <v>0.84033613445377853</v>
      </c>
      <c r="AL585" s="1126">
        <f t="shared" si="360"/>
        <v>10.185185185185164</v>
      </c>
      <c r="AM585" s="1126">
        <f t="shared" si="361"/>
        <v>12.500000000000021</v>
      </c>
      <c r="AN585" s="1126">
        <f t="shared" si="362"/>
        <v>12.941176470588234</v>
      </c>
      <c r="AO585" s="1126">
        <f t="shared" si="363"/>
        <v>18.055555555555557</v>
      </c>
      <c r="AP585" s="1126">
        <f t="shared" si="364"/>
        <v>380</v>
      </c>
      <c r="AQ585" s="1126" t="str">
        <f t="shared" si="365"/>
        <v>n/a</v>
      </c>
      <c r="AR585" s="1126" t="str">
        <f t="shared" si="366"/>
        <v>n/a</v>
      </c>
      <c r="AS585" s="1126">
        <f t="shared" si="367"/>
        <v>-100</v>
      </c>
      <c r="AT585" s="1126">
        <f t="shared" si="368"/>
        <v>-64.285714285714278</v>
      </c>
      <c r="AU585" s="1127">
        <f t="shared" si="370"/>
        <v>19.630892181551665</v>
      </c>
      <c r="AV585" s="1128">
        <f t="shared" si="371"/>
        <v>94.925650864307443</v>
      </c>
    </row>
    <row r="586" spans="1:48" ht="11.25" customHeight="1" x14ac:dyDescent="0.2">
      <c r="A586" s="491" t="s">
        <v>725</v>
      </c>
      <c r="B586" s="884" t="s">
        <v>726</v>
      </c>
      <c r="C586" s="627">
        <v>3.53</v>
      </c>
      <c r="D586" s="493">
        <v>3.2450000000000001</v>
      </c>
      <c r="E586" s="493">
        <v>2.7199999999999998</v>
      </c>
      <c r="F586" s="496">
        <v>2.46</v>
      </c>
      <c r="G586" s="627">
        <v>2.4300000000000002</v>
      </c>
      <c r="H586" s="627">
        <v>2.125</v>
      </c>
      <c r="I586" s="627">
        <v>1.2923359999999999</v>
      </c>
      <c r="J586" s="956"/>
      <c r="K586" s="627">
        <v>1.1089640000000001</v>
      </c>
      <c r="L586" s="492">
        <v>0.94305600000000001</v>
      </c>
      <c r="M586" s="956"/>
      <c r="N586" s="505">
        <v>0.79461199999999999</v>
      </c>
      <c r="O586" s="505">
        <v>0.71602399999999988</v>
      </c>
      <c r="P586" s="633">
        <v>0.68109600000000003</v>
      </c>
      <c r="Q586" s="633">
        <v>0.61123999999999989</v>
      </c>
      <c r="R586" s="633">
        <v>0.53265200000000001</v>
      </c>
      <c r="S586" s="633">
        <v>0.47589400000000004</v>
      </c>
      <c r="T586" s="633">
        <v>0.38420799999999999</v>
      </c>
      <c r="U586" s="633">
        <v>0.30125399999999997</v>
      </c>
      <c r="V586" s="629">
        <v>0.27069199999999999</v>
      </c>
      <c r="W586" s="629">
        <v>0.27069199999999999</v>
      </c>
      <c r="X586" s="629">
        <v>0.27069199999999999</v>
      </c>
      <c r="Y586" s="629">
        <v>0.27069199999999999</v>
      </c>
      <c r="Z586" s="630">
        <f t="shared" si="369"/>
        <v>25.434104000000001</v>
      </c>
      <c r="AA586" s="1125">
        <f t="shared" si="349"/>
        <v>8.7827426810477505</v>
      </c>
      <c r="AB586" s="1125">
        <f t="shared" si="350"/>
        <v>19.301470588235304</v>
      </c>
      <c r="AC586" s="1126">
        <f t="shared" si="351"/>
        <v>10.569105691056912</v>
      </c>
      <c r="AD586" s="1126">
        <f t="shared" si="352"/>
        <v>1.2345679012345512</v>
      </c>
      <c r="AE586" s="1126">
        <f t="shared" si="353"/>
        <v>14.352941176470591</v>
      </c>
      <c r="AF586" s="1126">
        <f t="shared" si="354"/>
        <v>64.430921989327871</v>
      </c>
      <c r="AG586" s="1126">
        <f t="shared" si="355"/>
        <v>16.535433070866134</v>
      </c>
      <c r="AH586" s="1126">
        <f t="shared" si="356"/>
        <v>17.592592592592602</v>
      </c>
      <c r="AI586" s="1126">
        <f t="shared" si="357"/>
        <v>18.681318681318682</v>
      </c>
      <c r="AJ586" s="1126">
        <f t="shared" si="358"/>
        <v>10.975609756097571</v>
      </c>
      <c r="AK586" s="1126">
        <f t="shared" si="359"/>
        <v>5.12820512820511</v>
      </c>
      <c r="AL586" s="1126">
        <f t="shared" si="360"/>
        <v>11.428571428571455</v>
      </c>
      <c r="AM586" s="1126">
        <f t="shared" si="361"/>
        <v>14.754098360655711</v>
      </c>
      <c r="AN586" s="1126">
        <f t="shared" si="362"/>
        <v>11.926605504587151</v>
      </c>
      <c r="AO586" s="1126">
        <f t="shared" si="363"/>
        <v>23.863636363636374</v>
      </c>
      <c r="AP586" s="1126">
        <f t="shared" si="364"/>
        <v>27.536231884057983</v>
      </c>
      <c r="AQ586" s="1126">
        <f t="shared" si="365"/>
        <v>11.290322580645151</v>
      </c>
      <c r="AR586" s="1126">
        <f t="shared" si="366"/>
        <v>0</v>
      </c>
      <c r="AS586" s="1126">
        <f t="shared" si="367"/>
        <v>0</v>
      </c>
      <c r="AT586" s="1126">
        <f t="shared" si="368"/>
        <v>0</v>
      </c>
      <c r="AU586" s="1127">
        <f t="shared" si="370"/>
        <v>14.419218768930344</v>
      </c>
      <c r="AV586" s="1128">
        <f t="shared" si="371"/>
        <v>14.116785303139274</v>
      </c>
    </row>
    <row r="587" spans="1:48" ht="11.25" customHeight="1" x14ac:dyDescent="0.2">
      <c r="A587" s="884" t="s">
        <v>1517</v>
      </c>
      <c r="B587" s="884" t="s">
        <v>1518</v>
      </c>
      <c r="C587" s="627">
        <v>2.5499999999999998</v>
      </c>
      <c r="D587" s="493">
        <v>2.4</v>
      </c>
      <c r="E587" s="493">
        <v>2.2000000000000002</v>
      </c>
      <c r="F587" s="627">
        <v>2.1</v>
      </c>
      <c r="G587" s="496">
        <v>2</v>
      </c>
      <c r="H587" s="627">
        <v>1.8</v>
      </c>
      <c r="I587" s="627">
        <v>1.5</v>
      </c>
      <c r="J587" s="956"/>
      <c r="K587" s="627">
        <v>1.1499999999999999</v>
      </c>
      <c r="L587" s="492">
        <v>0.95</v>
      </c>
      <c r="M587" s="956"/>
      <c r="N587" s="505">
        <v>0.75</v>
      </c>
      <c r="O587" s="628">
        <v>0.6</v>
      </c>
      <c r="P587" s="629">
        <v>0.6</v>
      </c>
      <c r="Q587" s="633">
        <v>0.55000000000000004</v>
      </c>
      <c r="R587" s="633">
        <v>0.48749999999999999</v>
      </c>
      <c r="S587" s="629">
        <v>0.45</v>
      </c>
      <c r="T587" s="633">
        <v>0.4375</v>
      </c>
      <c r="U587" s="629">
        <v>0.4</v>
      </c>
      <c r="V587" s="629">
        <v>0.4</v>
      </c>
      <c r="W587" s="633">
        <v>0.375</v>
      </c>
      <c r="X587" s="633">
        <v>0.35</v>
      </c>
      <c r="Y587" s="633">
        <v>0.3</v>
      </c>
      <c r="Z587" s="630">
        <f t="shared" si="369"/>
        <v>22.350000000000005</v>
      </c>
      <c r="AA587" s="1125">
        <f t="shared" si="349"/>
        <v>6.25</v>
      </c>
      <c r="AB587" s="1125">
        <f t="shared" si="350"/>
        <v>9.0909090909090828</v>
      </c>
      <c r="AC587" s="1126">
        <f t="shared" si="351"/>
        <v>4.7619047619047672</v>
      </c>
      <c r="AD587" s="1126">
        <f t="shared" si="352"/>
        <v>5.0000000000000044</v>
      </c>
      <c r="AE587" s="1126">
        <f t="shared" si="353"/>
        <v>11.111111111111116</v>
      </c>
      <c r="AF587" s="1126">
        <f t="shared" si="354"/>
        <v>19.999999999999996</v>
      </c>
      <c r="AG587" s="1126">
        <f t="shared" si="355"/>
        <v>30.434782608695656</v>
      </c>
      <c r="AH587" s="1126">
        <f t="shared" si="356"/>
        <v>21.052631578947366</v>
      </c>
      <c r="AI587" s="1126">
        <f t="shared" si="357"/>
        <v>26.666666666666661</v>
      </c>
      <c r="AJ587" s="1126">
        <f t="shared" si="358"/>
        <v>25</v>
      </c>
      <c r="AK587" s="1126">
        <f t="shared" si="359"/>
        <v>0</v>
      </c>
      <c r="AL587" s="1126">
        <f t="shared" si="360"/>
        <v>9.0909090909090828</v>
      </c>
      <c r="AM587" s="1126">
        <f t="shared" si="361"/>
        <v>12.820512820512842</v>
      </c>
      <c r="AN587" s="1126">
        <f t="shared" si="362"/>
        <v>8.333333333333325</v>
      </c>
      <c r="AO587" s="1126">
        <f t="shared" si="363"/>
        <v>2.8571428571428692</v>
      </c>
      <c r="AP587" s="1126">
        <f t="shared" si="364"/>
        <v>9.375</v>
      </c>
      <c r="AQ587" s="1126">
        <f t="shared" si="365"/>
        <v>0</v>
      </c>
      <c r="AR587" s="1126">
        <f t="shared" si="366"/>
        <v>6.6666666666666652</v>
      </c>
      <c r="AS587" s="1126">
        <f t="shared" si="367"/>
        <v>7.1428571428571397</v>
      </c>
      <c r="AT587" s="1126">
        <f t="shared" si="368"/>
        <v>16.666666666666675</v>
      </c>
      <c r="AU587" s="1127">
        <f t="shared" si="370"/>
        <v>11.616054719816162</v>
      </c>
      <c r="AV587" s="1128">
        <f t="shared" si="371"/>
        <v>8.8422926661214074</v>
      </c>
    </row>
    <row r="588" spans="1:48" ht="11.25" customHeight="1" x14ac:dyDescent="0.2">
      <c r="A588" s="869" t="s">
        <v>1524</v>
      </c>
      <c r="B588" s="869" t="s">
        <v>1525</v>
      </c>
      <c r="C588" s="627">
        <v>0.91</v>
      </c>
      <c r="D588" s="516">
        <v>0.76</v>
      </c>
      <c r="E588" s="493">
        <v>0.72000000000000008</v>
      </c>
      <c r="F588" s="485">
        <v>0.6</v>
      </c>
      <c r="G588" s="484">
        <v>0.56999999999999995</v>
      </c>
      <c r="H588" s="485">
        <v>0.48</v>
      </c>
      <c r="I588" s="484">
        <v>0.42</v>
      </c>
      <c r="J588" s="1032" t="s">
        <v>90</v>
      </c>
      <c r="K588" s="485">
        <v>0.24</v>
      </c>
      <c r="L588" s="482">
        <v>0.23</v>
      </c>
      <c r="M588" s="1032"/>
      <c r="N588" s="529">
        <v>0.2</v>
      </c>
      <c r="O588" s="522">
        <v>0.15</v>
      </c>
      <c r="P588" s="488">
        <v>0</v>
      </c>
      <c r="Q588" s="488">
        <v>0</v>
      </c>
      <c r="R588" s="488">
        <v>0</v>
      </c>
      <c r="S588" s="488">
        <v>0</v>
      </c>
      <c r="T588" s="488">
        <v>0</v>
      </c>
      <c r="U588" s="488">
        <v>0</v>
      </c>
      <c r="V588" s="488">
        <v>0</v>
      </c>
      <c r="W588" s="488">
        <v>0</v>
      </c>
      <c r="X588" s="488">
        <v>0</v>
      </c>
      <c r="Y588" s="488">
        <v>0</v>
      </c>
      <c r="Z588" s="630">
        <f t="shared" si="369"/>
        <v>5.2800000000000011</v>
      </c>
      <c r="AA588" s="1125">
        <f t="shared" ref="AA588:AA651" si="372">IF(ISERROR((C588/D588-1)*100),"n/a",(C588/D588-1)*100)</f>
        <v>19.736842105263165</v>
      </c>
      <c r="AB588" s="1125">
        <f t="shared" si="350"/>
        <v>5.5555555555555358</v>
      </c>
      <c r="AC588" s="1126">
        <f t="shared" si="351"/>
        <v>20.000000000000018</v>
      </c>
      <c r="AD588" s="1126">
        <f t="shared" si="352"/>
        <v>5.2631578947368363</v>
      </c>
      <c r="AE588" s="1126">
        <f t="shared" si="353"/>
        <v>18.75</v>
      </c>
      <c r="AF588" s="1126">
        <f t="shared" si="354"/>
        <v>14.285714285714279</v>
      </c>
      <c r="AG588" s="1126">
        <f t="shared" si="355"/>
        <v>75</v>
      </c>
      <c r="AH588" s="1126">
        <f t="shared" si="356"/>
        <v>4.3478260869565188</v>
      </c>
      <c r="AI588" s="1126">
        <f t="shared" si="357"/>
        <v>14.999999999999991</v>
      </c>
      <c r="AJ588" s="1126">
        <f t="shared" si="358"/>
        <v>33.33333333333335</v>
      </c>
      <c r="AK588" s="1126" t="str">
        <f t="shared" si="359"/>
        <v>n/a</v>
      </c>
      <c r="AL588" s="1126" t="str">
        <f t="shared" si="360"/>
        <v>n/a</v>
      </c>
      <c r="AM588" s="1126" t="str">
        <f t="shared" si="361"/>
        <v>n/a</v>
      </c>
      <c r="AN588" s="1126" t="str">
        <f t="shared" si="362"/>
        <v>n/a</v>
      </c>
      <c r="AO588" s="1126" t="str">
        <f t="shared" si="363"/>
        <v>n/a</v>
      </c>
      <c r="AP588" s="1126" t="str">
        <f t="shared" si="364"/>
        <v>n/a</v>
      </c>
      <c r="AQ588" s="1126" t="str">
        <f t="shared" si="365"/>
        <v>n/a</v>
      </c>
      <c r="AR588" s="1126" t="str">
        <f t="shared" si="366"/>
        <v>n/a</v>
      </c>
      <c r="AS588" s="1126" t="str">
        <f t="shared" si="367"/>
        <v>n/a</v>
      </c>
      <c r="AT588" s="1126" t="str">
        <f t="shared" si="368"/>
        <v>n/a</v>
      </c>
      <c r="AU588" s="1127">
        <f t="shared" si="370"/>
        <v>21.127242926155969</v>
      </c>
      <c r="AV588" s="1128">
        <f t="shared" si="371"/>
        <v>20.870401326286633</v>
      </c>
    </row>
    <row r="589" spans="1:48" ht="11.25" customHeight="1" x14ac:dyDescent="0.2">
      <c r="A589" s="500" t="s">
        <v>309</v>
      </c>
      <c r="B589" s="501" t="s">
        <v>310</v>
      </c>
      <c r="C589" s="627">
        <v>0.8</v>
      </c>
      <c r="D589" s="493">
        <v>0.78</v>
      </c>
      <c r="E589" s="504">
        <v>0.76</v>
      </c>
      <c r="F589" s="627">
        <v>0.75</v>
      </c>
      <c r="G589" s="627">
        <v>0.74</v>
      </c>
      <c r="H589" s="627">
        <v>0.73</v>
      </c>
      <c r="I589" s="627">
        <v>0.72</v>
      </c>
      <c r="J589" s="956"/>
      <c r="K589" s="627">
        <v>0.71</v>
      </c>
      <c r="L589" s="492">
        <v>0.7</v>
      </c>
      <c r="M589" s="956"/>
      <c r="N589" s="505">
        <v>0.69</v>
      </c>
      <c r="O589" s="628">
        <v>0.68</v>
      </c>
      <c r="P589" s="633">
        <v>0.67</v>
      </c>
      <c r="Q589" s="633">
        <v>0.63</v>
      </c>
      <c r="R589" s="633">
        <v>0.59</v>
      </c>
      <c r="S589" s="633">
        <v>0.51200000000000001</v>
      </c>
      <c r="T589" s="633">
        <v>0.40266000000000002</v>
      </c>
      <c r="U589" s="633">
        <v>0.35731999999999997</v>
      </c>
      <c r="V589" s="633">
        <v>0.33602000000000004</v>
      </c>
      <c r="W589" s="633">
        <v>0.31466</v>
      </c>
      <c r="X589" s="633">
        <v>0.29332000000000003</v>
      </c>
      <c r="Y589" s="633">
        <v>0.26135999999999998</v>
      </c>
      <c r="Z589" s="630">
        <f t="shared" si="369"/>
        <v>12.427339999999999</v>
      </c>
      <c r="AA589" s="1125">
        <f t="shared" si="372"/>
        <v>2.5641025641025772</v>
      </c>
      <c r="AB589" s="1125">
        <f t="shared" si="350"/>
        <v>2.6315789473684292</v>
      </c>
      <c r="AC589" s="1126">
        <f t="shared" si="351"/>
        <v>1.3333333333333419</v>
      </c>
      <c r="AD589" s="1126">
        <f t="shared" si="352"/>
        <v>1.3513513513513598</v>
      </c>
      <c r="AE589" s="1126">
        <f t="shared" si="353"/>
        <v>1.3698630136986356</v>
      </c>
      <c r="AF589" s="1126">
        <f t="shared" si="354"/>
        <v>1.388888888888884</v>
      </c>
      <c r="AG589" s="1126">
        <f t="shared" si="355"/>
        <v>1.4084507042253502</v>
      </c>
      <c r="AH589" s="1126">
        <f t="shared" si="356"/>
        <v>1.4285714285714235</v>
      </c>
      <c r="AI589" s="1126">
        <f t="shared" si="357"/>
        <v>1.449275362318847</v>
      </c>
      <c r="AJ589" s="1126">
        <f t="shared" si="358"/>
        <v>1.4705882352941124</v>
      </c>
      <c r="AK589" s="1126">
        <f t="shared" si="359"/>
        <v>1.4925373134328401</v>
      </c>
      <c r="AL589" s="1126">
        <f t="shared" si="360"/>
        <v>6.3492063492063489</v>
      </c>
      <c r="AM589" s="1126">
        <f t="shared" si="361"/>
        <v>6.7796610169491567</v>
      </c>
      <c r="AN589" s="1126">
        <f t="shared" si="362"/>
        <v>15.234375</v>
      </c>
      <c r="AO589" s="1126">
        <f t="shared" si="363"/>
        <v>27.154423086474932</v>
      </c>
      <c r="AP589" s="1126">
        <f t="shared" si="364"/>
        <v>12.68890630247399</v>
      </c>
      <c r="AQ589" s="1126">
        <f t="shared" si="365"/>
        <v>6.3389083983095951</v>
      </c>
      <c r="AR589" s="1126">
        <f t="shared" si="366"/>
        <v>6.7882794126994384</v>
      </c>
      <c r="AS589" s="1126">
        <f t="shared" si="367"/>
        <v>7.2753306968498466</v>
      </c>
      <c r="AT589" s="1126">
        <f t="shared" si="368"/>
        <v>12.228344046525885</v>
      </c>
      <c r="AU589" s="1127">
        <f t="shared" si="370"/>
        <v>5.9362987726037506</v>
      </c>
      <c r="AV589" s="1128">
        <f t="shared" si="371"/>
        <v>6.6177212387181177</v>
      </c>
    </row>
    <row r="590" spans="1:48" ht="11.25" customHeight="1" x14ac:dyDescent="0.2">
      <c r="A590" s="881" t="s">
        <v>4143</v>
      </c>
      <c r="B590" s="871" t="s">
        <v>2627</v>
      </c>
      <c r="C590" s="1031">
        <v>0.6</v>
      </c>
      <c r="D590" s="875">
        <v>0.5</v>
      </c>
      <c r="E590" s="871">
        <v>0.42</v>
      </c>
      <c r="F590" s="867">
        <v>0.35</v>
      </c>
      <c r="G590" s="867">
        <v>0.22</v>
      </c>
      <c r="H590" s="496">
        <v>0</v>
      </c>
      <c r="I590" s="496">
        <v>0</v>
      </c>
      <c r="J590" s="867"/>
      <c r="K590" s="496">
        <v>0</v>
      </c>
      <c r="L590" s="1083">
        <v>0.69</v>
      </c>
      <c r="M590" s="867"/>
      <c r="N590" s="494">
        <v>0.89</v>
      </c>
      <c r="O590" s="494">
        <v>0.88</v>
      </c>
      <c r="P590" s="887">
        <v>0.87</v>
      </c>
      <c r="Q590" s="887">
        <v>0.84</v>
      </c>
      <c r="R590" s="887">
        <v>0.78</v>
      </c>
      <c r="S590" s="887">
        <v>0.59</v>
      </c>
      <c r="T590" s="887">
        <v>0.5</v>
      </c>
      <c r="U590" s="887">
        <v>0.42499999999999999</v>
      </c>
      <c r="V590" s="887">
        <v>0.36</v>
      </c>
      <c r="W590" s="887">
        <v>0.30499999999999999</v>
      </c>
      <c r="X590" s="887">
        <v>0.28499999999999998</v>
      </c>
      <c r="Y590" s="887">
        <v>0.27</v>
      </c>
      <c r="Z590" s="630">
        <f t="shared" si="369"/>
        <v>9.7750000000000004</v>
      </c>
      <c r="AA590" s="1125">
        <f t="shared" si="372"/>
        <v>19.999999999999996</v>
      </c>
      <c r="AB590" s="1125">
        <f t="shared" si="350"/>
        <v>19.047619047619047</v>
      </c>
      <c r="AC590" s="1126">
        <f t="shared" si="351"/>
        <v>19.999999999999996</v>
      </c>
      <c r="AD590" s="1126">
        <f t="shared" si="352"/>
        <v>59.090909090909079</v>
      </c>
      <c r="AE590" s="1126" t="str">
        <f t="shared" si="353"/>
        <v>n/a</v>
      </c>
      <c r="AF590" s="1126" t="str">
        <f t="shared" si="354"/>
        <v>n/a</v>
      </c>
      <c r="AG590" s="1126" t="str">
        <f t="shared" si="355"/>
        <v>n/a</v>
      </c>
      <c r="AH590" s="1126">
        <f t="shared" si="356"/>
        <v>-100</v>
      </c>
      <c r="AI590" s="1126">
        <f t="shared" si="357"/>
        <v>-22.471910112359559</v>
      </c>
      <c r="AJ590" s="1126">
        <f t="shared" si="358"/>
        <v>1.1363636363636465</v>
      </c>
      <c r="AK590" s="1126">
        <f t="shared" si="359"/>
        <v>1.1494252873563315</v>
      </c>
      <c r="AL590" s="1126">
        <f t="shared" si="360"/>
        <v>3.5714285714285809</v>
      </c>
      <c r="AM590" s="1126">
        <f t="shared" si="361"/>
        <v>7.6923076923076872</v>
      </c>
      <c r="AN590" s="1126">
        <f t="shared" si="362"/>
        <v>32.203389830508478</v>
      </c>
      <c r="AO590" s="1126">
        <f t="shared" si="363"/>
        <v>17.999999999999993</v>
      </c>
      <c r="AP590" s="1126">
        <f t="shared" si="364"/>
        <v>17.647058823529417</v>
      </c>
      <c r="AQ590" s="1126">
        <f t="shared" si="365"/>
        <v>18.055555555555557</v>
      </c>
      <c r="AR590" s="1126">
        <f t="shared" si="366"/>
        <v>18.032786885245898</v>
      </c>
      <c r="AS590" s="1126">
        <f t="shared" si="367"/>
        <v>7.0175438596491224</v>
      </c>
      <c r="AT590" s="1126">
        <f t="shared" si="368"/>
        <v>5.5555555555555358</v>
      </c>
      <c r="AU590" s="1127">
        <f t="shared" si="370"/>
        <v>7.3957666896275764</v>
      </c>
      <c r="AV590" s="1128">
        <f t="shared" si="371"/>
        <v>32.314847283894537</v>
      </c>
    </row>
    <row r="591" spans="1:48" ht="11.25" customHeight="1" x14ac:dyDescent="0.2">
      <c r="A591" s="491" t="s">
        <v>1526</v>
      </c>
      <c r="B591" s="884" t="s">
        <v>1527</v>
      </c>
      <c r="C591" s="627">
        <v>1.1100000000000001</v>
      </c>
      <c r="D591" s="493">
        <v>0.99</v>
      </c>
      <c r="E591" s="632">
        <v>0.87</v>
      </c>
      <c r="F591" s="627">
        <v>0.78</v>
      </c>
      <c r="G591" s="627">
        <v>0.7</v>
      </c>
      <c r="H591" s="627">
        <v>0.62</v>
      </c>
      <c r="I591" s="627">
        <v>0.15</v>
      </c>
      <c r="J591" s="956"/>
      <c r="K591" s="496">
        <v>0</v>
      </c>
      <c r="L591" s="631">
        <v>0</v>
      </c>
      <c r="M591" s="956"/>
      <c r="N591" s="628">
        <v>0</v>
      </c>
      <c r="O591" s="628">
        <v>0.1</v>
      </c>
      <c r="P591" s="629">
        <v>0.4</v>
      </c>
      <c r="Q591" s="629">
        <v>0.4</v>
      </c>
      <c r="R591" s="633">
        <v>0.4</v>
      </c>
      <c r="S591" s="633">
        <v>0.24049999999999999</v>
      </c>
      <c r="T591" s="633">
        <v>0.14599999999999999</v>
      </c>
      <c r="U591" s="633">
        <v>0.111</v>
      </c>
      <c r="V591" s="629">
        <v>8.5999999999999993E-2</v>
      </c>
      <c r="W591" s="629">
        <v>8.5999999999999993E-2</v>
      </c>
      <c r="X591" s="633">
        <v>8.5999999999999993E-2</v>
      </c>
      <c r="Y591" s="633">
        <v>8.4000000000000005E-2</v>
      </c>
      <c r="Z591" s="630">
        <f t="shared" si="369"/>
        <v>7.3595000000000015</v>
      </c>
      <c r="AA591" s="1125">
        <f t="shared" si="372"/>
        <v>12.121212121212132</v>
      </c>
      <c r="AB591" s="1125">
        <f t="shared" si="350"/>
        <v>13.793103448275868</v>
      </c>
      <c r="AC591" s="1126">
        <f t="shared" si="351"/>
        <v>11.538461538461542</v>
      </c>
      <c r="AD591" s="1126">
        <f t="shared" si="352"/>
        <v>11.428571428571432</v>
      </c>
      <c r="AE591" s="1126">
        <f t="shared" si="353"/>
        <v>12.903225806451601</v>
      </c>
      <c r="AF591" s="1126">
        <f t="shared" si="354"/>
        <v>313.33333333333337</v>
      </c>
      <c r="AG591" s="1126" t="str">
        <f t="shared" si="355"/>
        <v>n/a</v>
      </c>
      <c r="AH591" s="1126" t="str">
        <f t="shared" si="356"/>
        <v>n/a</v>
      </c>
      <c r="AI591" s="1126" t="str">
        <f t="shared" si="357"/>
        <v>n/a</v>
      </c>
      <c r="AJ591" s="1126">
        <f t="shared" si="358"/>
        <v>-100</v>
      </c>
      <c r="AK591" s="1126">
        <f t="shared" si="359"/>
        <v>-75</v>
      </c>
      <c r="AL591" s="1126">
        <f t="shared" si="360"/>
        <v>0</v>
      </c>
      <c r="AM591" s="1126">
        <f t="shared" si="361"/>
        <v>0</v>
      </c>
      <c r="AN591" s="1126">
        <f t="shared" si="362"/>
        <v>66.320166320166322</v>
      </c>
      <c r="AO591" s="1126">
        <f t="shared" si="363"/>
        <v>64.726027397260282</v>
      </c>
      <c r="AP591" s="1126">
        <f t="shared" si="364"/>
        <v>31.53153153153152</v>
      </c>
      <c r="AQ591" s="1126">
        <f t="shared" si="365"/>
        <v>29.069767441860471</v>
      </c>
      <c r="AR591" s="1126">
        <f t="shared" si="366"/>
        <v>0</v>
      </c>
      <c r="AS591" s="1126">
        <f t="shared" si="367"/>
        <v>0</v>
      </c>
      <c r="AT591" s="1126">
        <f t="shared" si="368"/>
        <v>2.3809523809523725</v>
      </c>
      <c r="AU591" s="1127">
        <f t="shared" si="370"/>
        <v>23.185079573416289</v>
      </c>
      <c r="AV591" s="1128">
        <f t="shared" si="371"/>
        <v>85.097245535990496</v>
      </c>
    </row>
    <row r="592" spans="1:48" ht="11.25" customHeight="1" x14ac:dyDescent="0.2">
      <c r="A592" s="491" t="s">
        <v>1522</v>
      </c>
      <c r="B592" s="884" t="s">
        <v>1523</v>
      </c>
      <c r="C592" s="627">
        <v>0.67559999999999998</v>
      </c>
      <c r="D592" s="493">
        <v>0.58740000000000003</v>
      </c>
      <c r="E592" s="632">
        <v>0.51100000000000001</v>
      </c>
      <c r="F592" s="627">
        <v>0.44500000000000001</v>
      </c>
      <c r="G592" s="627">
        <v>0.38650000000000001</v>
      </c>
      <c r="H592" s="627">
        <v>0.33449999999999996</v>
      </c>
      <c r="I592" s="627">
        <v>0.22500000000000001</v>
      </c>
      <c r="J592" s="956"/>
      <c r="K592" s="496">
        <v>0</v>
      </c>
      <c r="L592" s="631">
        <v>0</v>
      </c>
      <c r="M592" s="956"/>
      <c r="N592" s="628">
        <v>0</v>
      </c>
      <c r="O592" s="628">
        <v>0</v>
      </c>
      <c r="P592" s="629">
        <v>0</v>
      </c>
      <c r="Q592" s="629">
        <v>0</v>
      </c>
      <c r="R592" s="629">
        <v>0</v>
      </c>
      <c r="S592" s="629">
        <v>0</v>
      </c>
      <c r="T592" s="629">
        <v>0</v>
      </c>
      <c r="U592" s="629">
        <v>0</v>
      </c>
      <c r="V592" s="629">
        <v>0</v>
      </c>
      <c r="W592" s="629">
        <v>0</v>
      </c>
      <c r="X592" s="629">
        <v>0</v>
      </c>
      <c r="Y592" s="629">
        <v>0</v>
      </c>
      <c r="Z592" s="630">
        <f t="shared" si="369"/>
        <v>3.1649999999999996</v>
      </c>
      <c r="AA592" s="1125">
        <f t="shared" si="372"/>
        <v>15.015321756894773</v>
      </c>
      <c r="AB592" s="1125">
        <f t="shared" si="350"/>
        <v>14.95107632093935</v>
      </c>
      <c r="AC592" s="1126">
        <f t="shared" si="351"/>
        <v>14.831460674157304</v>
      </c>
      <c r="AD592" s="1126">
        <f t="shared" si="352"/>
        <v>15.13583441138422</v>
      </c>
      <c r="AE592" s="1126">
        <f t="shared" si="353"/>
        <v>15.545590433482825</v>
      </c>
      <c r="AF592" s="1126">
        <f t="shared" si="354"/>
        <v>48.666666666666657</v>
      </c>
      <c r="AG592" s="1126" t="str">
        <f t="shared" si="355"/>
        <v>n/a</v>
      </c>
      <c r="AH592" s="1126" t="str">
        <f t="shared" si="356"/>
        <v>n/a</v>
      </c>
      <c r="AI592" s="1126" t="str">
        <f t="shared" si="357"/>
        <v>n/a</v>
      </c>
      <c r="AJ592" s="1126" t="str">
        <f t="shared" si="358"/>
        <v>n/a</v>
      </c>
      <c r="AK592" s="1126" t="str">
        <f t="shared" si="359"/>
        <v>n/a</v>
      </c>
      <c r="AL592" s="1126" t="str">
        <f t="shared" si="360"/>
        <v>n/a</v>
      </c>
      <c r="AM592" s="1126" t="str">
        <f t="shared" si="361"/>
        <v>n/a</v>
      </c>
      <c r="AN592" s="1126" t="str">
        <f t="shared" si="362"/>
        <v>n/a</v>
      </c>
      <c r="AO592" s="1126" t="str">
        <f t="shared" si="363"/>
        <v>n/a</v>
      </c>
      <c r="AP592" s="1126" t="str">
        <f t="shared" si="364"/>
        <v>n/a</v>
      </c>
      <c r="AQ592" s="1126" t="str">
        <f t="shared" si="365"/>
        <v>n/a</v>
      </c>
      <c r="AR592" s="1126" t="str">
        <f t="shared" si="366"/>
        <v>n/a</v>
      </c>
      <c r="AS592" s="1126" t="str">
        <f t="shared" si="367"/>
        <v>n/a</v>
      </c>
      <c r="AT592" s="1126" t="str">
        <f t="shared" si="368"/>
        <v>n/a</v>
      </c>
      <c r="AU592" s="1127">
        <f t="shared" si="370"/>
        <v>20.690991710587522</v>
      </c>
      <c r="AV592" s="1128">
        <f t="shared" si="371"/>
        <v>13.707423377425641</v>
      </c>
    </row>
    <row r="593" spans="1:48" ht="12" customHeight="1" x14ac:dyDescent="0.2">
      <c r="A593" s="869" t="s">
        <v>2630</v>
      </c>
      <c r="B593" s="869" t="s">
        <v>2631</v>
      </c>
      <c r="C593" s="627">
        <v>1.4</v>
      </c>
      <c r="D593" s="493">
        <v>1.34</v>
      </c>
      <c r="E593" s="487">
        <v>1.28</v>
      </c>
      <c r="F593" s="627">
        <v>1.25</v>
      </c>
      <c r="G593" s="627">
        <v>1.23</v>
      </c>
      <c r="H593" s="627">
        <v>1.21</v>
      </c>
      <c r="I593" s="533">
        <v>1.19</v>
      </c>
      <c r="J593" s="956"/>
      <c r="K593" s="533">
        <v>1.19</v>
      </c>
      <c r="L593" s="631">
        <v>1.19</v>
      </c>
      <c r="M593" s="956"/>
      <c r="N593" s="527">
        <v>1.19</v>
      </c>
      <c r="O593" s="527">
        <v>1.19</v>
      </c>
      <c r="P593" s="524">
        <v>1.19</v>
      </c>
      <c r="Q593" s="524">
        <v>1.17</v>
      </c>
      <c r="R593" s="524">
        <v>1.1499999999999999</v>
      </c>
      <c r="S593" s="524">
        <v>1.1200000000000001</v>
      </c>
      <c r="T593" s="524">
        <v>1.1000000000000001</v>
      </c>
      <c r="U593" s="633">
        <v>1.08</v>
      </c>
      <c r="V593" s="633">
        <v>1.06</v>
      </c>
      <c r="W593" s="633">
        <v>1.04</v>
      </c>
      <c r="X593" s="633">
        <v>1.02</v>
      </c>
      <c r="Y593" s="633">
        <v>0.99</v>
      </c>
      <c r="Z593" s="630">
        <f t="shared" si="369"/>
        <v>24.579999999999995</v>
      </c>
      <c r="AA593" s="1125">
        <f t="shared" si="372"/>
        <v>4.4776119402984982</v>
      </c>
      <c r="AB593" s="1125">
        <f t="shared" si="350"/>
        <v>4.6875</v>
      </c>
      <c r="AC593" s="1126">
        <f t="shared" si="351"/>
        <v>2.4000000000000021</v>
      </c>
      <c r="AD593" s="1126">
        <f t="shared" si="352"/>
        <v>1.6260162601626105</v>
      </c>
      <c r="AE593" s="1126">
        <f t="shared" si="353"/>
        <v>1.6528925619834656</v>
      </c>
      <c r="AF593" s="1126">
        <f t="shared" si="354"/>
        <v>1.6806722689075571</v>
      </c>
      <c r="AG593" s="1126">
        <f t="shared" si="355"/>
        <v>0</v>
      </c>
      <c r="AH593" s="1126">
        <f t="shared" si="356"/>
        <v>0</v>
      </c>
      <c r="AI593" s="1126">
        <f t="shared" si="357"/>
        <v>0</v>
      </c>
      <c r="AJ593" s="1126">
        <f t="shared" si="358"/>
        <v>0</v>
      </c>
      <c r="AK593" s="1126">
        <f t="shared" si="359"/>
        <v>0</v>
      </c>
      <c r="AL593" s="1126">
        <f t="shared" si="360"/>
        <v>1.7094017094017033</v>
      </c>
      <c r="AM593" s="1126">
        <f t="shared" si="361"/>
        <v>1.7391304347826209</v>
      </c>
      <c r="AN593" s="1126">
        <f t="shared" si="362"/>
        <v>2.6785714285714191</v>
      </c>
      <c r="AO593" s="1126">
        <f t="shared" si="363"/>
        <v>1.8181818181818299</v>
      </c>
      <c r="AP593" s="1126">
        <f t="shared" si="364"/>
        <v>1.8518518518518601</v>
      </c>
      <c r="AQ593" s="1126">
        <f t="shared" si="365"/>
        <v>1.8867924528301883</v>
      </c>
      <c r="AR593" s="1126">
        <f t="shared" si="366"/>
        <v>1.9230769230769162</v>
      </c>
      <c r="AS593" s="1126">
        <f t="shared" si="367"/>
        <v>1.9607843137254832</v>
      </c>
      <c r="AT593" s="1126">
        <f t="shared" si="368"/>
        <v>3.0303030303030276</v>
      </c>
      <c r="AU593" s="1127">
        <f t="shared" si="370"/>
        <v>1.7561393497038593</v>
      </c>
      <c r="AV593" s="1128">
        <f t="shared" si="371"/>
        <v>1.3464169794906868</v>
      </c>
    </row>
    <row r="594" spans="1:48" ht="11.25" customHeight="1" x14ac:dyDescent="0.2">
      <c r="A594" s="491" t="s">
        <v>3880</v>
      </c>
      <c r="B594" s="884" t="s">
        <v>3881</v>
      </c>
      <c r="C594" s="627">
        <v>0.27</v>
      </c>
      <c r="D594" s="493">
        <v>0.26</v>
      </c>
      <c r="E594" s="493">
        <v>0.25</v>
      </c>
      <c r="F594" s="627">
        <v>0.24</v>
      </c>
      <c r="G594" s="627">
        <v>0.21</v>
      </c>
      <c r="H594" s="627">
        <v>0.16500000000000001</v>
      </c>
      <c r="I594" s="533">
        <v>0</v>
      </c>
      <c r="J594" s="956"/>
      <c r="K594" s="496">
        <v>0</v>
      </c>
      <c r="L594" s="631">
        <v>0</v>
      </c>
      <c r="M594" s="956"/>
      <c r="N594" s="628">
        <v>0</v>
      </c>
      <c r="O594" s="628">
        <v>2.5000000000000001E-2</v>
      </c>
      <c r="P594" s="629">
        <v>7.4999999999999997E-2</v>
      </c>
      <c r="Q594" s="629">
        <v>0.19</v>
      </c>
      <c r="R594" s="629">
        <v>0.19</v>
      </c>
      <c r="S594" s="629">
        <v>0.25</v>
      </c>
      <c r="T594" s="633">
        <v>0.28999999999999998</v>
      </c>
      <c r="U594" s="629">
        <v>0.27500000000000002</v>
      </c>
      <c r="V594" s="633">
        <v>0.375</v>
      </c>
      <c r="W594" s="633">
        <v>0.35</v>
      </c>
      <c r="X594" s="629">
        <v>0.3</v>
      </c>
      <c r="Y594" s="633">
        <v>0.35</v>
      </c>
      <c r="Z594" s="630">
        <f t="shared" si="369"/>
        <v>4.0649999999999995</v>
      </c>
      <c r="AA594" s="1125">
        <f t="shared" si="372"/>
        <v>3.8461538461538547</v>
      </c>
      <c r="AB594" s="1125">
        <f t="shared" si="350"/>
        <v>4.0000000000000036</v>
      </c>
      <c r="AC594" s="1126">
        <f t="shared" si="351"/>
        <v>4.1666666666666741</v>
      </c>
      <c r="AD594" s="1126">
        <f t="shared" si="352"/>
        <v>14.285714285714279</v>
      </c>
      <c r="AE594" s="1126">
        <f t="shared" si="353"/>
        <v>27.27272727272727</v>
      </c>
      <c r="AF594" s="1126" t="str">
        <f t="shared" si="354"/>
        <v>n/a</v>
      </c>
      <c r="AG594" s="1126" t="str">
        <f t="shared" si="355"/>
        <v>n/a</v>
      </c>
      <c r="AH594" s="1126" t="str">
        <f t="shared" si="356"/>
        <v>n/a</v>
      </c>
      <c r="AI594" s="1126" t="str">
        <f t="shared" si="357"/>
        <v>n/a</v>
      </c>
      <c r="AJ594" s="1126">
        <f t="shared" si="358"/>
        <v>-100</v>
      </c>
      <c r="AK594" s="1126">
        <f t="shared" si="359"/>
        <v>-66.666666666666657</v>
      </c>
      <c r="AL594" s="1126">
        <f t="shared" si="360"/>
        <v>-60.526315789473685</v>
      </c>
      <c r="AM594" s="1126">
        <f t="shared" si="361"/>
        <v>0</v>
      </c>
      <c r="AN594" s="1126">
        <f t="shared" si="362"/>
        <v>-24</v>
      </c>
      <c r="AO594" s="1126">
        <f t="shared" si="363"/>
        <v>-13.793103448275856</v>
      </c>
      <c r="AP594" s="1126">
        <f t="shared" si="364"/>
        <v>5.4545454545454453</v>
      </c>
      <c r="AQ594" s="1126">
        <f t="shared" si="365"/>
        <v>-26.666666666666661</v>
      </c>
      <c r="AR594" s="1126">
        <f t="shared" si="366"/>
        <v>7.1428571428571397</v>
      </c>
      <c r="AS594" s="1126">
        <f t="shared" si="367"/>
        <v>16.666666666666675</v>
      </c>
      <c r="AT594" s="1126">
        <f t="shared" si="368"/>
        <v>-14.285714285714279</v>
      </c>
      <c r="AU594" s="1127">
        <f t="shared" si="370"/>
        <v>-13.94394597009161</v>
      </c>
      <c r="AV594" s="1128">
        <f t="shared" si="371"/>
        <v>34.672728259774964</v>
      </c>
    </row>
    <row r="595" spans="1:48" ht="11.25" customHeight="1" x14ac:dyDescent="0.2">
      <c r="A595" s="884" t="s">
        <v>1528</v>
      </c>
      <c r="B595" s="884" t="s">
        <v>1529</v>
      </c>
      <c r="C595" s="627">
        <v>1.45</v>
      </c>
      <c r="D595" s="493">
        <v>1.29</v>
      </c>
      <c r="E595" s="516">
        <v>1.08</v>
      </c>
      <c r="F595" s="627">
        <v>1.06</v>
      </c>
      <c r="G595" s="627">
        <v>0.96</v>
      </c>
      <c r="H595" s="627">
        <v>0.81</v>
      </c>
      <c r="I595" s="627">
        <v>0.69</v>
      </c>
      <c r="J595" s="956"/>
      <c r="K595" s="627">
        <v>0.57999999999999996</v>
      </c>
      <c r="L595" s="492">
        <v>0.5</v>
      </c>
      <c r="M595" s="956"/>
      <c r="N595" s="628">
        <v>0.42</v>
      </c>
      <c r="O595" s="628">
        <v>0.45</v>
      </c>
      <c r="P595" s="629">
        <v>0.72</v>
      </c>
      <c r="Q595" s="633">
        <v>0.72</v>
      </c>
      <c r="R595" s="633">
        <v>0.6</v>
      </c>
      <c r="S595" s="633">
        <v>0.54</v>
      </c>
      <c r="T595" s="633">
        <v>0.48</v>
      </c>
      <c r="U595" s="629">
        <v>0.42</v>
      </c>
      <c r="V595" s="629">
        <v>0.42</v>
      </c>
      <c r="W595" s="629">
        <v>0.42</v>
      </c>
      <c r="X595" s="629">
        <v>0.42</v>
      </c>
      <c r="Y595" s="633">
        <v>0.42</v>
      </c>
      <c r="Z595" s="630">
        <f t="shared" si="369"/>
        <v>14.450000000000001</v>
      </c>
      <c r="AA595" s="1125">
        <f t="shared" si="372"/>
        <v>12.403100775193799</v>
      </c>
      <c r="AB595" s="1125">
        <f t="shared" si="350"/>
        <v>19.444444444444443</v>
      </c>
      <c r="AC595" s="1126">
        <f t="shared" si="351"/>
        <v>1.8867924528301883</v>
      </c>
      <c r="AD595" s="1126">
        <f t="shared" si="352"/>
        <v>10.416666666666675</v>
      </c>
      <c r="AE595" s="1126">
        <f t="shared" si="353"/>
        <v>18.518518518518512</v>
      </c>
      <c r="AF595" s="1126">
        <f t="shared" si="354"/>
        <v>17.391304347826097</v>
      </c>
      <c r="AG595" s="1126">
        <f t="shared" si="355"/>
        <v>18.965517241379317</v>
      </c>
      <c r="AH595" s="1126">
        <f t="shared" si="356"/>
        <v>15.999999999999993</v>
      </c>
      <c r="AI595" s="1126">
        <f t="shared" si="357"/>
        <v>19.047619047619047</v>
      </c>
      <c r="AJ595" s="1126">
        <f t="shared" si="358"/>
        <v>-6.6666666666666767</v>
      </c>
      <c r="AK595" s="1126">
        <f t="shared" si="359"/>
        <v>-37.5</v>
      </c>
      <c r="AL595" s="1126">
        <f t="shared" si="360"/>
        <v>0</v>
      </c>
      <c r="AM595" s="1126">
        <f t="shared" si="361"/>
        <v>19.999999999999996</v>
      </c>
      <c r="AN595" s="1126">
        <f t="shared" si="362"/>
        <v>11.111111111111093</v>
      </c>
      <c r="AO595" s="1126">
        <f t="shared" si="363"/>
        <v>12.500000000000021</v>
      </c>
      <c r="AP595" s="1126">
        <f t="shared" si="364"/>
        <v>14.285714285714279</v>
      </c>
      <c r="AQ595" s="1126">
        <f t="shared" si="365"/>
        <v>0</v>
      </c>
      <c r="AR595" s="1126">
        <f t="shared" si="366"/>
        <v>0</v>
      </c>
      <c r="AS595" s="1126">
        <f t="shared" si="367"/>
        <v>0</v>
      </c>
      <c r="AT595" s="1126">
        <f t="shared" si="368"/>
        <v>0</v>
      </c>
      <c r="AU595" s="1127">
        <f t="shared" si="370"/>
        <v>7.3902061112318389</v>
      </c>
      <c r="AV595" s="1128">
        <f t="shared" si="371"/>
        <v>13.591920644544103</v>
      </c>
    </row>
    <row r="596" spans="1:48" ht="11.25" customHeight="1" x14ac:dyDescent="0.2">
      <c r="A596" s="491" t="s">
        <v>716</v>
      </c>
      <c r="B596" s="884" t="s">
        <v>717</v>
      </c>
      <c r="C596" s="627">
        <v>3.13</v>
      </c>
      <c r="D596" s="493">
        <v>3.09</v>
      </c>
      <c r="E596" s="493">
        <v>3.0500000000000003</v>
      </c>
      <c r="F596" s="627">
        <v>3.01</v>
      </c>
      <c r="G596" s="627">
        <v>2.94</v>
      </c>
      <c r="H596" s="627">
        <v>2.6989239999999999</v>
      </c>
      <c r="I596" s="627">
        <v>2.374269</v>
      </c>
      <c r="J596" s="956"/>
      <c r="K596" s="627">
        <v>2.0075120000000002</v>
      </c>
      <c r="L596" s="492">
        <v>1.698664</v>
      </c>
      <c r="M596" s="956"/>
      <c r="N596" s="505">
        <v>1.4187704999999999</v>
      </c>
      <c r="O596" s="505">
        <v>1.2643465</v>
      </c>
      <c r="P596" s="633">
        <v>1.1678314999999999</v>
      </c>
      <c r="Q596" s="633">
        <v>0.90724099999999985</v>
      </c>
      <c r="R596" s="633">
        <v>0.77212000000000003</v>
      </c>
      <c r="S596" s="633">
        <v>0.62252174999999998</v>
      </c>
      <c r="T596" s="633">
        <v>0.53083250000000004</v>
      </c>
      <c r="U596" s="633">
        <v>0.50187800000000005</v>
      </c>
      <c r="V596" s="629">
        <v>0.48257499999999998</v>
      </c>
      <c r="W596" s="629">
        <v>0.48257499999999998</v>
      </c>
      <c r="X596" s="629">
        <v>0.48257499999999998</v>
      </c>
      <c r="Y596" s="629">
        <v>0.48257499999999998</v>
      </c>
      <c r="Z596" s="630">
        <f t="shared" si="369"/>
        <v>33.115210749999989</v>
      </c>
      <c r="AA596" s="1125">
        <f t="shared" si="372"/>
        <v>1.2944983818770295</v>
      </c>
      <c r="AB596" s="1125">
        <f t="shared" si="350"/>
        <v>1.3114754098360493</v>
      </c>
      <c r="AC596" s="1126">
        <f t="shared" si="351"/>
        <v>1.3289036544850585</v>
      </c>
      <c r="AD596" s="1126">
        <f t="shared" si="352"/>
        <v>2.3809523809523725</v>
      </c>
      <c r="AE596" s="1126">
        <f t="shared" si="353"/>
        <v>8.9323004278742282</v>
      </c>
      <c r="AF596" s="1126">
        <f t="shared" si="354"/>
        <v>13.673892890822392</v>
      </c>
      <c r="AG596" s="1126">
        <f t="shared" si="355"/>
        <v>18.269230769230749</v>
      </c>
      <c r="AH596" s="1126">
        <f t="shared" si="356"/>
        <v>18.181818181818187</v>
      </c>
      <c r="AI596" s="1126">
        <f t="shared" si="357"/>
        <v>19.727891156462583</v>
      </c>
      <c r="AJ596" s="1126">
        <f t="shared" si="358"/>
        <v>12.213740458015266</v>
      </c>
      <c r="AK596" s="1126">
        <f t="shared" si="359"/>
        <v>8.2644628099173723</v>
      </c>
      <c r="AL596" s="1126">
        <f t="shared" si="360"/>
        <v>28.723404255319164</v>
      </c>
      <c r="AM596" s="1126">
        <f t="shared" si="361"/>
        <v>17.499999999999982</v>
      </c>
      <c r="AN596" s="1126">
        <f t="shared" si="362"/>
        <v>24.031007751937985</v>
      </c>
      <c r="AO596" s="1126">
        <f t="shared" si="363"/>
        <v>17.272727272727263</v>
      </c>
      <c r="AP596" s="1126">
        <f t="shared" si="364"/>
        <v>5.7692307692307709</v>
      </c>
      <c r="AQ596" s="1126">
        <f t="shared" si="365"/>
        <v>4.0000000000000258</v>
      </c>
      <c r="AR596" s="1126">
        <f t="shared" si="366"/>
        <v>0</v>
      </c>
      <c r="AS596" s="1126">
        <f t="shared" si="367"/>
        <v>0</v>
      </c>
      <c r="AT596" s="1126">
        <f t="shared" si="368"/>
        <v>0</v>
      </c>
      <c r="AU596" s="1127">
        <f t="shared" si="370"/>
        <v>10.143776828525322</v>
      </c>
      <c r="AV596" s="1128">
        <f t="shared" si="371"/>
        <v>9.0236006255641197</v>
      </c>
    </row>
    <row r="597" spans="1:48" ht="11.25" customHeight="1" x14ac:dyDescent="0.2">
      <c r="A597" s="884" t="s">
        <v>4401</v>
      </c>
      <c r="B597" s="884" t="s">
        <v>4199</v>
      </c>
      <c r="C597" s="627">
        <v>0.94</v>
      </c>
      <c r="D597" s="493">
        <v>0.79500000000000004</v>
      </c>
      <c r="E597" s="493">
        <v>0.71</v>
      </c>
      <c r="F597" s="484">
        <v>0.63</v>
      </c>
      <c r="G597" s="484">
        <v>0.55000000000000004</v>
      </c>
      <c r="H597" s="484">
        <v>0.47</v>
      </c>
      <c r="I597" s="484">
        <v>0.36</v>
      </c>
      <c r="J597" s="1032"/>
      <c r="K597" s="484">
        <v>0.25</v>
      </c>
      <c r="L597" s="482">
        <v>0.185</v>
      </c>
      <c r="M597" s="1032"/>
      <c r="N597" s="522">
        <v>0.15</v>
      </c>
      <c r="O597" s="522">
        <v>0.13</v>
      </c>
      <c r="P597" s="489">
        <v>0.125</v>
      </c>
      <c r="Q597" s="489">
        <v>0.1075</v>
      </c>
      <c r="R597" s="488">
        <v>0.1</v>
      </c>
      <c r="S597" s="489">
        <v>9.2499999999999999E-2</v>
      </c>
      <c r="T597" s="489">
        <v>7.4999999999999997E-2</v>
      </c>
      <c r="U597" s="489">
        <v>5.7500000000000002E-2</v>
      </c>
      <c r="V597" s="489">
        <v>3.875E-2</v>
      </c>
      <c r="W597" s="489">
        <v>2.8750000000000001E-2</v>
      </c>
      <c r="X597" s="489">
        <v>2.6249999999999999E-2</v>
      </c>
      <c r="Y597" s="489">
        <v>2.5000000000000001E-2</v>
      </c>
      <c r="Z597" s="630">
        <f t="shared" si="369"/>
        <v>5.8462500000000004</v>
      </c>
      <c r="AA597" s="1125">
        <f t="shared" si="372"/>
        <v>18.238993710691819</v>
      </c>
      <c r="AB597" s="1125">
        <f t="shared" si="350"/>
        <v>11.971830985915499</v>
      </c>
      <c r="AC597" s="1126">
        <f t="shared" si="351"/>
        <v>12.698412698412698</v>
      </c>
      <c r="AD597" s="1126">
        <f t="shared" si="352"/>
        <v>14.545454545454529</v>
      </c>
      <c r="AE597" s="1126">
        <f t="shared" si="353"/>
        <v>17.021276595744705</v>
      </c>
      <c r="AF597" s="1126">
        <f t="shared" si="354"/>
        <v>30.555555555555557</v>
      </c>
      <c r="AG597" s="1126">
        <f t="shared" si="355"/>
        <v>43.999999999999993</v>
      </c>
      <c r="AH597" s="1126">
        <f t="shared" si="356"/>
        <v>35.13513513513513</v>
      </c>
      <c r="AI597" s="1126">
        <f t="shared" si="357"/>
        <v>23.333333333333339</v>
      </c>
      <c r="AJ597" s="1126">
        <f t="shared" si="358"/>
        <v>15.384615384615374</v>
      </c>
      <c r="AK597" s="1126">
        <f t="shared" si="359"/>
        <v>4.0000000000000036</v>
      </c>
      <c r="AL597" s="1126">
        <f t="shared" si="360"/>
        <v>16.279069767441868</v>
      </c>
      <c r="AM597" s="1126">
        <f t="shared" si="361"/>
        <v>7.4999999999999956</v>
      </c>
      <c r="AN597" s="1126">
        <f t="shared" si="362"/>
        <v>8.1081081081081141</v>
      </c>
      <c r="AO597" s="1126">
        <f t="shared" si="363"/>
        <v>23.333333333333339</v>
      </c>
      <c r="AP597" s="1126">
        <f t="shared" si="364"/>
        <v>30.434782608695631</v>
      </c>
      <c r="AQ597" s="1126">
        <f t="shared" si="365"/>
        <v>48.387096774193552</v>
      </c>
      <c r="AR597" s="1126">
        <f t="shared" si="366"/>
        <v>34.782608695652172</v>
      </c>
      <c r="AS597" s="1126">
        <f t="shared" si="367"/>
        <v>9.5238095238095344</v>
      </c>
      <c r="AT597" s="1126">
        <f t="shared" si="368"/>
        <v>4.9999999999999822</v>
      </c>
      <c r="AU597" s="1127">
        <f t="shared" si="370"/>
        <v>20.51167083780464</v>
      </c>
      <c r="AV597" s="1128">
        <f t="shared" si="371"/>
        <v>12.875458203357478</v>
      </c>
    </row>
    <row r="598" spans="1:48" ht="11.25" customHeight="1" x14ac:dyDescent="0.2">
      <c r="A598" s="501" t="s">
        <v>1546</v>
      </c>
      <c r="B598" s="501" t="s">
        <v>1547</v>
      </c>
      <c r="C598" s="627">
        <v>1.58</v>
      </c>
      <c r="D598" s="493">
        <v>1.42</v>
      </c>
      <c r="E598" s="504">
        <v>1.26</v>
      </c>
      <c r="F598" s="627">
        <v>1.1000000000000001</v>
      </c>
      <c r="G598" s="627">
        <v>0.94</v>
      </c>
      <c r="H598" s="627">
        <v>0.78</v>
      </c>
      <c r="I598" s="627">
        <v>0.62</v>
      </c>
      <c r="J598" s="956"/>
      <c r="K598" s="627">
        <v>0.46</v>
      </c>
      <c r="L598" s="492">
        <v>0.24</v>
      </c>
      <c r="M598" s="956"/>
      <c r="N598" s="628">
        <v>0</v>
      </c>
      <c r="O598" s="628">
        <v>0</v>
      </c>
      <c r="P598" s="629">
        <v>0.36</v>
      </c>
      <c r="Q598" s="633">
        <v>0.3</v>
      </c>
      <c r="R598" s="633">
        <v>0.27</v>
      </c>
      <c r="S598" s="633">
        <v>0.22500000000000001</v>
      </c>
      <c r="T598" s="633">
        <v>0.20499999999999999</v>
      </c>
      <c r="U598" s="633">
        <v>0.05</v>
      </c>
      <c r="V598" s="629">
        <v>0</v>
      </c>
      <c r="W598" s="629">
        <v>0</v>
      </c>
      <c r="X598" s="629">
        <v>0</v>
      </c>
      <c r="Y598" s="629">
        <v>0</v>
      </c>
      <c r="Z598" s="630">
        <f t="shared" si="369"/>
        <v>9.81</v>
      </c>
      <c r="AA598" s="1125">
        <f t="shared" si="372"/>
        <v>11.267605633802823</v>
      </c>
      <c r="AB598" s="1125">
        <f t="shared" si="350"/>
        <v>12.698412698412698</v>
      </c>
      <c r="AC598" s="1126">
        <f t="shared" si="351"/>
        <v>14.545454545454529</v>
      </c>
      <c r="AD598" s="1126">
        <f t="shared" si="352"/>
        <v>17.021276595744705</v>
      </c>
      <c r="AE598" s="1126">
        <f t="shared" si="353"/>
        <v>20.512820512820507</v>
      </c>
      <c r="AF598" s="1126">
        <f t="shared" si="354"/>
        <v>25.806451612903224</v>
      </c>
      <c r="AG598" s="1126">
        <f t="shared" si="355"/>
        <v>34.782608695652172</v>
      </c>
      <c r="AH598" s="1126">
        <f t="shared" si="356"/>
        <v>91.666666666666671</v>
      </c>
      <c r="AI598" s="1126" t="str">
        <f t="shared" si="357"/>
        <v>n/a</v>
      </c>
      <c r="AJ598" s="1126" t="str">
        <f t="shared" si="358"/>
        <v>n/a</v>
      </c>
      <c r="AK598" s="1126">
        <f t="shared" si="359"/>
        <v>-100</v>
      </c>
      <c r="AL598" s="1126">
        <f t="shared" si="360"/>
        <v>19.999999999999996</v>
      </c>
      <c r="AM598" s="1126">
        <f t="shared" si="361"/>
        <v>11.111111111111093</v>
      </c>
      <c r="AN598" s="1126">
        <f t="shared" si="362"/>
        <v>19.999999999999996</v>
      </c>
      <c r="AO598" s="1126">
        <f t="shared" si="363"/>
        <v>9.7560975609756184</v>
      </c>
      <c r="AP598" s="1126">
        <f t="shared" si="364"/>
        <v>309.99999999999994</v>
      </c>
      <c r="AQ598" s="1126" t="str">
        <f t="shared" si="365"/>
        <v>n/a</v>
      </c>
      <c r="AR598" s="1126" t="str">
        <f t="shared" si="366"/>
        <v>n/a</v>
      </c>
      <c r="AS598" s="1126" t="str">
        <f t="shared" si="367"/>
        <v>n/a</v>
      </c>
      <c r="AT598" s="1126" t="str">
        <f t="shared" si="368"/>
        <v>n/a</v>
      </c>
      <c r="AU598" s="1127">
        <f t="shared" si="370"/>
        <v>35.654893259538859</v>
      </c>
      <c r="AV598" s="1128">
        <f t="shared" si="371"/>
        <v>88.060161937170477</v>
      </c>
    </row>
    <row r="599" spans="1:48" ht="11.25" customHeight="1" x14ac:dyDescent="0.2">
      <c r="A599" s="884" t="s">
        <v>1542</v>
      </c>
      <c r="B599" s="884" t="s">
        <v>1543</v>
      </c>
      <c r="C599" s="627">
        <v>2.42</v>
      </c>
      <c r="D599" s="493">
        <v>2.1800000000000002</v>
      </c>
      <c r="E599" s="632">
        <v>1.92</v>
      </c>
      <c r="F599" s="627">
        <v>1.76</v>
      </c>
      <c r="G599" s="627">
        <v>1.6</v>
      </c>
      <c r="H599" s="627">
        <v>1.46</v>
      </c>
      <c r="I599" s="627">
        <v>1.36</v>
      </c>
      <c r="J599" s="956" t="s">
        <v>90</v>
      </c>
      <c r="K599" s="627">
        <v>1.29</v>
      </c>
      <c r="L599" s="492">
        <v>1.25</v>
      </c>
      <c r="M599" s="956"/>
      <c r="N599" s="628">
        <v>1.24</v>
      </c>
      <c r="O599" s="505">
        <v>1.24</v>
      </c>
      <c r="P599" s="633">
        <v>1.22</v>
      </c>
      <c r="Q599" s="633">
        <v>1.02</v>
      </c>
      <c r="R599" s="633">
        <v>0.69</v>
      </c>
      <c r="S599" s="633">
        <v>0.55000000000000004</v>
      </c>
      <c r="T599" s="633">
        <v>0.49</v>
      </c>
      <c r="U599" s="633">
        <v>0.45</v>
      </c>
      <c r="V599" s="629">
        <v>0.44</v>
      </c>
      <c r="W599" s="633">
        <v>0.38</v>
      </c>
      <c r="X599" s="633">
        <v>0.27</v>
      </c>
      <c r="Y599" s="633">
        <v>0.18</v>
      </c>
      <c r="Z599" s="630">
        <f t="shared" si="369"/>
        <v>23.409999999999993</v>
      </c>
      <c r="AA599" s="1125">
        <f t="shared" si="372"/>
        <v>11.009174311926584</v>
      </c>
      <c r="AB599" s="1125">
        <f t="shared" si="350"/>
        <v>13.541666666666675</v>
      </c>
      <c r="AC599" s="1126">
        <f t="shared" si="351"/>
        <v>9.0909090909090828</v>
      </c>
      <c r="AD599" s="1126">
        <f t="shared" si="352"/>
        <v>9.9999999999999858</v>
      </c>
      <c r="AE599" s="1126">
        <f t="shared" si="353"/>
        <v>9.5890410958904262</v>
      </c>
      <c r="AF599" s="1126">
        <f t="shared" si="354"/>
        <v>7.3529411764705843</v>
      </c>
      <c r="AG599" s="1126">
        <f t="shared" si="355"/>
        <v>5.4263565891472965</v>
      </c>
      <c r="AH599" s="1126">
        <f t="shared" si="356"/>
        <v>3.2000000000000028</v>
      </c>
      <c r="AI599" s="1126">
        <f t="shared" si="357"/>
        <v>0.80645161290322509</v>
      </c>
      <c r="AJ599" s="1126">
        <f t="shared" si="358"/>
        <v>0</v>
      </c>
      <c r="AK599" s="1126">
        <f t="shared" si="359"/>
        <v>1.6393442622950838</v>
      </c>
      <c r="AL599" s="1126">
        <f t="shared" si="360"/>
        <v>19.6078431372549</v>
      </c>
      <c r="AM599" s="1126">
        <f t="shared" si="361"/>
        <v>47.826086956521749</v>
      </c>
      <c r="AN599" s="1126">
        <f t="shared" si="362"/>
        <v>25.454545454545439</v>
      </c>
      <c r="AO599" s="1126">
        <f t="shared" si="363"/>
        <v>12.244897959183687</v>
      </c>
      <c r="AP599" s="1126">
        <f t="shared" si="364"/>
        <v>8.8888888888888786</v>
      </c>
      <c r="AQ599" s="1126">
        <f t="shared" si="365"/>
        <v>2.2727272727272707</v>
      </c>
      <c r="AR599" s="1126">
        <f t="shared" si="366"/>
        <v>15.789473684210531</v>
      </c>
      <c r="AS599" s="1126">
        <f t="shared" si="367"/>
        <v>40.740740740740748</v>
      </c>
      <c r="AT599" s="1126">
        <f t="shared" si="368"/>
        <v>50.000000000000021</v>
      </c>
      <c r="AU599" s="1127">
        <f t="shared" si="370"/>
        <v>14.724054445014108</v>
      </c>
      <c r="AV599" s="1128">
        <f t="shared" si="371"/>
        <v>15.049519832585323</v>
      </c>
    </row>
    <row r="600" spans="1:48" ht="11.25" customHeight="1" x14ac:dyDescent="0.2">
      <c r="A600" s="884" t="s">
        <v>740</v>
      </c>
      <c r="B600" s="884" t="s">
        <v>741</v>
      </c>
      <c r="C600" s="627">
        <v>1.64</v>
      </c>
      <c r="D600" s="493">
        <v>1.44</v>
      </c>
      <c r="E600" s="632">
        <v>1.36</v>
      </c>
      <c r="F600" s="627">
        <v>1.2</v>
      </c>
      <c r="G600" s="627">
        <v>1.0900000000000001</v>
      </c>
      <c r="H600" s="627">
        <v>0.96</v>
      </c>
      <c r="I600" s="627">
        <v>0.86</v>
      </c>
      <c r="J600" s="956" t="s">
        <v>90</v>
      </c>
      <c r="K600" s="627">
        <v>0.8</v>
      </c>
      <c r="L600" s="492">
        <v>0.7</v>
      </c>
      <c r="M600" s="956"/>
      <c r="N600" s="505">
        <v>0.62</v>
      </c>
      <c r="O600" s="505">
        <v>0.55000000000000004</v>
      </c>
      <c r="P600" s="633">
        <v>0.5</v>
      </c>
      <c r="Q600" s="633">
        <v>0.45</v>
      </c>
      <c r="R600" s="633">
        <v>0.4</v>
      </c>
      <c r="S600" s="633">
        <v>0.33</v>
      </c>
      <c r="T600" s="633">
        <v>0.28749999999999998</v>
      </c>
      <c r="U600" s="633">
        <v>0.24249999999999999</v>
      </c>
      <c r="V600" s="633">
        <v>0.23499999999999999</v>
      </c>
      <c r="W600" s="633">
        <v>0.19</v>
      </c>
      <c r="X600" s="633">
        <v>0.16</v>
      </c>
      <c r="Y600" s="633">
        <v>2.5000000000000001E-2</v>
      </c>
      <c r="Z600" s="630">
        <f t="shared" si="369"/>
        <v>14.04</v>
      </c>
      <c r="AA600" s="1125">
        <f t="shared" si="372"/>
        <v>13.888888888888884</v>
      </c>
      <c r="AB600" s="1125">
        <f t="shared" si="350"/>
        <v>5.8823529411764497</v>
      </c>
      <c r="AC600" s="1126">
        <f t="shared" si="351"/>
        <v>13.333333333333353</v>
      </c>
      <c r="AD600" s="1126">
        <f t="shared" si="352"/>
        <v>10.091743119266038</v>
      </c>
      <c r="AE600" s="1126">
        <f t="shared" si="353"/>
        <v>13.541666666666675</v>
      </c>
      <c r="AF600" s="1126">
        <f t="shared" si="354"/>
        <v>11.627906976744185</v>
      </c>
      <c r="AG600" s="1126">
        <f t="shared" si="355"/>
        <v>7.4999999999999956</v>
      </c>
      <c r="AH600" s="1126">
        <f t="shared" si="356"/>
        <v>14.285714285714302</v>
      </c>
      <c r="AI600" s="1126">
        <f t="shared" si="357"/>
        <v>12.903225806451601</v>
      </c>
      <c r="AJ600" s="1126">
        <f t="shared" si="358"/>
        <v>12.72727272727272</v>
      </c>
      <c r="AK600" s="1126">
        <f t="shared" si="359"/>
        <v>10.000000000000009</v>
      </c>
      <c r="AL600" s="1126">
        <f t="shared" si="360"/>
        <v>11.111111111111116</v>
      </c>
      <c r="AM600" s="1126">
        <f t="shared" si="361"/>
        <v>12.5</v>
      </c>
      <c r="AN600" s="1126">
        <f t="shared" si="362"/>
        <v>21.212121212121215</v>
      </c>
      <c r="AO600" s="1126">
        <f t="shared" si="363"/>
        <v>14.782608695652177</v>
      </c>
      <c r="AP600" s="1126">
        <f t="shared" si="364"/>
        <v>18.556701030927837</v>
      </c>
      <c r="AQ600" s="1126">
        <f t="shared" si="365"/>
        <v>3.1914893617021267</v>
      </c>
      <c r="AR600" s="1126">
        <f t="shared" si="366"/>
        <v>23.684210526315773</v>
      </c>
      <c r="AS600" s="1126">
        <f t="shared" si="367"/>
        <v>18.75</v>
      </c>
      <c r="AT600" s="1126">
        <f t="shared" si="368"/>
        <v>540</v>
      </c>
      <c r="AU600" s="1127">
        <f t="shared" si="370"/>
        <v>39.478517334167222</v>
      </c>
      <c r="AV600" s="1128">
        <f t="shared" si="371"/>
        <v>117.9113579923328</v>
      </c>
    </row>
    <row r="601" spans="1:48" ht="11.25" customHeight="1" x14ac:dyDescent="0.2">
      <c r="A601" s="491" t="s">
        <v>315</v>
      </c>
      <c r="B601" s="884" t="s">
        <v>316</v>
      </c>
      <c r="C601" s="627">
        <v>0.70750000000000002</v>
      </c>
      <c r="D601" s="493">
        <v>0.69750000000000001</v>
      </c>
      <c r="E601" s="632">
        <v>0.6875</v>
      </c>
      <c r="F601" s="627">
        <v>0.67749999999999999</v>
      </c>
      <c r="G601" s="627">
        <v>0.66249999999999998</v>
      </c>
      <c r="H601" s="627">
        <v>0.65749999999999997</v>
      </c>
      <c r="I601" s="627">
        <v>0.64749999999999996</v>
      </c>
      <c r="J601" s="956"/>
      <c r="K601" s="627">
        <v>0.63749999999999996</v>
      </c>
      <c r="L601" s="492">
        <v>0.62749999999999995</v>
      </c>
      <c r="M601" s="956"/>
      <c r="N601" s="505">
        <v>0.61750000000000005</v>
      </c>
      <c r="O601" s="505">
        <v>0.60750000000000004</v>
      </c>
      <c r="P601" s="633">
        <v>0.58333000000000002</v>
      </c>
      <c r="Q601" s="633">
        <v>0.51890000000000003</v>
      </c>
      <c r="R601" s="633">
        <v>0.46179999999999999</v>
      </c>
      <c r="S601" s="633">
        <v>0.40629999999999999</v>
      </c>
      <c r="T601" s="633">
        <v>0.35809999999999997</v>
      </c>
      <c r="U601" s="633">
        <v>0.32340000000000002</v>
      </c>
      <c r="V601" s="633">
        <v>0.30050000000000004</v>
      </c>
      <c r="W601" s="633">
        <v>0.2833</v>
      </c>
      <c r="X601" s="633">
        <v>0.25369999999999998</v>
      </c>
      <c r="Y601" s="633">
        <v>0.2177</v>
      </c>
      <c r="Z601" s="630">
        <f t="shared" si="369"/>
        <v>10.934530000000002</v>
      </c>
      <c r="AA601" s="1125">
        <f t="shared" si="372"/>
        <v>1.4336917562723928</v>
      </c>
      <c r="AB601" s="1125">
        <f t="shared" si="350"/>
        <v>1.4545454545454639</v>
      </c>
      <c r="AC601" s="1126">
        <f t="shared" si="351"/>
        <v>1.4760147601476037</v>
      </c>
      <c r="AD601" s="1126">
        <f t="shared" si="352"/>
        <v>2.2641509433962259</v>
      </c>
      <c r="AE601" s="1126">
        <f t="shared" si="353"/>
        <v>0.76045627376426506</v>
      </c>
      <c r="AF601" s="1126">
        <f t="shared" si="354"/>
        <v>1.5444015444015413</v>
      </c>
      <c r="AG601" s="1126">
        <f t="shared" si="355"/>
        <v>1.5686274509803866</v>
      </c>
      <c r="AH601" s="1126">
        <f t="shared" si="356"/>
        <v>1.5936254980079667</v>
      </c>
      <c r="AI601" s="1126">
        <f t="shared" si="357"/>
        <v>1.6194331983805599</v>
      </c>
      <c r="AJ601" s="1126">
        <f t="shared" si="358"/>
        <v>1.6460905349794164</v>
      </c>
      <c r="AK601" s="1126">
        <f t="shared" si="359"/>
        <v>4.1434522482985736</v>
      </c>
      <c r="AL601" s="1126">
        <f t="shared" si="360"/>
        <v>12.41665060705337</v>
      </c>
      <c r="AM601" s="1126">
        <f t="shared" si="361"/>
        <v>12.364660025985286</v>
      </c>
      <c r="AN601" s="1126">
        <f t="shared" si="362"/>
        <v>13.659857248338669</v>
      </c>
      <c r="AO601" s="1126">
        <f t="shared" si="363"/>
        <v>13.459927394582527</v>
      </c>
      <c r="AP601" s="1126">
        <f t="shared" si="364"/>
        <v>10.729746444032152</v>
      </c>
      <c r="AQ601" s="1126">
        <f t="shared" si="365"/>
        <v>7.6206322795340897</v>
      </c>
      <c r="AR601" s="1126">
        <f t="shared" si="366"/>
        <v>6.071302506177223</v>
      </c>
      <c r="AS601" s="1126">
        <f t="shared" si="367"/>
        <v>11.667323610563663</v>
      </c>
      <c r="AT601" s="1126">
        <f t="shared" si="368"/>
        <v>16.536518144235181</v>
      </c>
      <c r="AU601" s="1127">
        <f t="shared" si="370"/>
        <v>6.2015553961838279</v>
      </c>
      <c r="AV601" s="1128">
        <f t="shared" si="371"/>
        <v>5.4638473179339906</v>
      </c>
    </row>
    <row r="602" spans="1:48" ht="11.25" customHeight="1" x14ac:dyDescent="0.2">
      <c r="A602" s="491" t="s">
        <v>3890</v>
      </c>
      <c r="B602" s="884" t="s">
        <v>3891</v>
      </c>
      <c r="C602" s="627">
        <v>2.0499999999999998</v>
      </c>
      <c r="D602" s="493">
        <v>1.97</v>
      </c>
      <c r="E602" s="487">
        <v>1.86</v>
      </c>
      <c r="F602" s="627">
        <v>1.7</v>
      </c>
      <c r="G602" s="627">
        <v>1.44</v>
      </c>
      <c r="H602" s="627">
        <v>0.46</v>
      </c>
      <c r="I602" s="533">
        <v>0</v>
      </c>
      <c r="J602" s="956"/>
      <c r="K602" s="496">
        <v>0</v>
      </c>
      <c r="L602" s="631">
        <v>0</v>
      </c>
      <c r="M602" s="956"/>
      <c r="N602" s="628">
        <v>0</v>
      </c>
      <c r="O602" s="628">
        <v>0</v>
      </c>
      <c r="P602" s="629">
        <v>0</v>
      </c>
      <c r="Q602" s="629">
        <v>0</v>
      </c>
      <c r="R602" s="629">
        <v>0</v>
      </c>
      <c r="S602" s="629">
        <v>0</v>
      </c>
      <c r="T602" s="629">
        <v>0</v>
      </c>
      <c r="U602" s="629">
        <v>0</v>
      </c>
      <c r="V602" s="629">
        <v>0</v>
      </c>
      <c r="W602" s="629">
        <v>0</v>
      </c>
      <c r="X602" s="629">
        <v>0</v>
      </c>
      <c r="Y602" s="629">
        <v>0</v>
      </c>
      <c r="Z602" s="630">
        <f t="shared" si="369"/>
        <v>9.48</v>
      </c>
      <c r="AA602" s="1125">
        <f t="shared" si="372"/>
        <v>4.0609137055837463</v>
      </c>
      <c r="AB602" s="1125">
        <f t="shared" si="350"/>
        <v>5.9139784946236507</v>
      </c>
      <c r="AC602" s="1126">
        <f t="shared" si="351"/>
        <v>9.4117647058823639</v>
      </c>
      <c r="AD602" s="1126">
        <f t="shared" si="352"/>
        <v>18.055555555555557</v>
      </c>
      <c r="AE602" s="1126">
        <f t="shared" si="353"/>
        <v>213.04347826086953</v>
      </c>
      <c r="AF602" s="1126" t="str">
        <f t="shared" si="354"/>
        <v>n/a</v>
      </c>
      <c r="AG602" s="1126" t="str">
        <f t="shared" si="355"/>
        <v>n/a</v>
      </c>
      <c r="AH602" s="1126" t="str">
        <f t="shared" si="356"/>
        <v>n/a</v>
      </c>
      <c r="AI602" s="1126" t="str">
        <f t="shared" si="357"/>
        <v>n/a</v>
      </c>
      <c r="AJ602" s="1126" t="str">
        <f t="shared" si="358"/>
        <v>n/a</v>
      </c>
      <c r="AK602" s="1126" t="str">
        <f t="shared" si="359"/>
        <v>n/a</v>
      </c>
      <c r="AL602" s="1126" t="str">
        <f t="shared" si="360"/>
        <v>n/a</v>
      </c>
      <c r="AM602" s="1126" t="str">
        <f t="shared" si="361"/>
        <v>n/a</v>
      </c>
      <c r="AN602" s="1126" t="str">
        <f t="shared" si="362"/>
        <v>n/a</v>
      </c>
      <c r="AO602" s="1126" t="str">
        <f t="shared" si="363"/>
        <v>n/a</v>
      </c>
      <c r="AP602" s="1126" t="str">
        <f t="shared" si="364"/>
        <v>n/a</v>
      </c>
      <c r="AQ602" s="1126" t="str">
        <f t="shared" si="365"/>
        <v>n/a</v>
      </c>
      <c r="AR602" s="1126" t="str">
        <f t="shared" si="366"/>
        <v>n/a</v>
      </c>
      <c r="AS602" s="1126" t="str">
        <f t="shared" si="367"/>
        <v>n/a</v>
      </c>
      <c r="AT602" s="1126" t="str">
        <f t="shared" si="368"/>
        <v>n/a</v>
      </c>
      <c r="AU602" s="1127">
        <f t="shared" si="370"/>
        <v>50.097138144502971</v>
      </c>
      <c r="AV602" s="1128">
        <f t="shared" si="371"/>
        <v>91.248230039272869</v>
      </c>
    </row>
    <row r="603" spans="1:48" ht="11.25" customHeight="1" x14ac:dyDescent="0.2">
      <c r="A603" s="1088" t="s">
        <v>4590</v>
      </c>
      <c r="B603" s="501" t="s">
        <v>3965</v>
      </c>
      <c r="C603" s="493">
        <v>0.24</v>
      </c>
      <c r="D603" s="493">
        <v>0.23749999999999999</v>
      </c>
      <c r="E603" s="493">
        <v>0.20750000000000002</v>
      </c>
      <c r="F603" s="514">
        <v>0.2</v>
      </c>
      <c r="G603" s="514">
        <v>0.14000000000000001</v>
      </c>
      <c r="H603" s="1147">
        <v>0.12</v>
      </c>
      <c r="I603" s="1147">
        <v>0.12</v>
      </c>
      <c r="J603" s="1147"/>
      <c r="K603" s="1147">
        <v>0.12</v>
      </c>
      <c r="L603" s="540">
        <v>0.12</v>
      </c>
      <c r="M603" s="1147"/>
      <c r="N603" s="1150">
        <v>0.12</v>
      </c>
      <c r="O603" s="1150">
        <v>0.1925</v>
      </c>
      <c r="P603" s="532">
        <v>0.41</v>
      </c>
      <c r="Q603" s="532">
        <v>0.41</v>
      </c>
      <c r="R603" s="532">
        <v>0.41</v>
      </c>
      <c r="S603" s="509">
        <v>0.41</v>
      </c>
      <c r="T603" s="509">
        <v>0.40129999999999999</v>
      </c>
      <c r="U603" s="509">
        <v>0.38000000000000006</v>
      </c>
      <c r="V603" s="509">
        <v>0.29000000000000004</v>
      </c>
      <c r="W603" s="509">
        <v>0.25</v>
      </c>
      <c r="X603" s="509">
        <v>0.24</v>
      </c>
      <c r="Y603" s="509">
        <v>0.23</v>
      </c>
      <c r="Z603" s="630">
        <f t="shared" si="369"/>
        <v>5.2488000000000019</v>
      </c>
      <c r="AA603" s="1125">
        <f t="shared" si="372"/>
        <v>1.0526315789473717</v>
      </c>
      <c r="AB603" s="1125">
        <f t="shared" si="350"/>
        <v>14.457831325301186</v>
      </c>
      <c r="AC603" s="1126">
        <f t="shared" si="351"/>
        <v>3.7500000000000089</v>
      </c>
      <c r="AD603" s="1126">
        <f t="shared" si="352"/>
        <v>42.857142857142861</v>
      </c>
      <c r="AE603" s="1126">
        <f t="shared" si="353"/>
        <v>16.666666666666675</v>
      </c>
      <c r="AF603" s="1126">
        <f t="shared" si="354"/>
        <v>0</v>
      </c>
      <c r="AG603" s="1126">
        <f t="shared" si="355"/>
        <v>0</v>
      </c>
      <c r="AH603" s="1126">
        <f t="shared" si="356"/>
        <v>0</v>
      </c>
      <c r="AI603" s="1126">
        <f t="shared" si="357"/>
        <v>0</v>
      </c>
      <c r="AJ603" s="1126">
        <f t="shared" si="358"/>
        <v>-37.662337662337663</v>
      </c>
      <c r="AK603" s="1126">
        <f t="shared" si="359"/>
        <v>-53.048780487804883</v>
      </c>
      <c r="AL603" s="1126">
        <f t="shared" si="360"/>
        <v>0</v>
      </c>
      <c r="AM603" s="1126">
        <f t="shared" si="361"/>
        <v>0</v>
      </c>
      <c r="AN603" s="1126">
        <f t="shared" si="362"/>
        <v>0</v>
      </c>
      <c r="AO603" s="1126">
        <f t="shared" si="363"/>
        <v>2.1679541490156939</v>
      </c>
      <c r="AP603" s="1126">
        <f t="shared" si="364"/>
        <v>5.6052631578947132</v>
      </c>
      <c r="AQ603" s="1126">
        <f t="shared" si="365"/>
        <v>31.034482758620683</v>
      </c>
      <c r="AR603" s="1126">
        <f t="shared" si="366"/>
        <v>16.000000000000014</v>
      </c>
      <c r="AS603" s="1126">
        <f t="shared" si="367"/>
        <v>4.1666666666666741</v>
      </c>
      <c r="AT603" s="1126">
        <f t="shared" si="368"/>
        <v>4.3478260869565188</v>
      </c>
      <c r="AU603" s="1127">
        <f t="shared" si="370"/>
        <v>2.5697673548534921</v>
      </c>
      <c r="AV603" s="1128">
        <f t="shared" si="371"/>
        <v>20.17135203953103</v>
      </c>
    </row>
    <row r="604" spans="1:48" ht="11.25" customHeight="1" x14ac:dyDescent="0.2">
      <c r="A604" s="884" t="s">
        <v>1532</v>
      </c>
      <c r="B604" s="884" t="s">
        <v>1533</v>
      </c>
      <c r="C604" s="627">
        <v>1.28</v>
      </c>
      <c r="D604" s="493">
        <v>1.0900000000000001</v>
      </c>
      <c r="E604" s="493">
        <v>0.99</v>
      </c>
      <c r="F604" s="496">
        <v>0.96</v>
      </c>
      <c r="G604" s="627">
        <v>0.92</v>
      </c>
      <c r="H604" s="627">
        <v>0.86</v>
      </c>
      <c r="I604" s="627">
        <v>0.8</v>
      </c>
      <c r="J604" s="956"/>
      <c r="K604" s="627">
        <v>0.78</v>
      </c>
      <c r="L604" s="492">
        <v>0.6</v>
      </c>
      <c r="M604" s="956"/>
      <c r="N604" s="628">
        <v>0.39</v>
      </c>
      <c r="O604" s="628">
        <v>0.54</v>
      </c>
      <c r="P604" s="633">
        <v>0.72</v>
      </c>
      <c r="Q604" s="633">
        <v>0.64666999999999997</v>
      </c>
      <c r="R604" s="633">
        <v>0.51110999999999995</v>
      </c>
      <c r="S604" s="633">
        <v>0.38666</v>
      </c>
      <c r="T604" s="633">
        <v>0.33331</v>
      </c>
      <c r="U604" s="633">
        <v>0.25483</v>
      </c>
      <c r="V604" s="629">
        <v>0.23704</v>
      </c>
      <c r="W604" s="629">
        <v>0.23704</v>
      </c>
      <c r="X604" s="633">
        <v>0.23704</v>
      </c>
      <c r="Y604" s="633">
        <v>0.15804000000000001</v>
      </c>
      <c r="Z604" s="630">
        <f t="shared" si="369"/>
        <v>12.931740000000003</v>
      </c>
      <c r="AA604" s="1125">
        <f t="shared" si="372"/>
        <v>17.431192660550444</v>
      </c>
      <c r="AB604" s="1125">
        <f t="shared" si="350"/>
        <v>10.1010101010101</v>
      </c>
      <c r="AC604" s="1126">
        <f t="shared" si="351"/>
        <v>3.125</v>
      </c>
      <c r="AD604" s="1126">
        <f t="shared" si="352"/>
        <v>4.3478260869565188</v>
      </c>
      <c r="AE604" s="1126">
        <f t="shared" si="353"/>
        <v>6.976744186046524</v>
      </c>
      <c r="AF604" s="1126">
        <f t="shared" si="354"/>
        <v>7.4999999999999956</v>
      </c>
      <c r="AG604" s="1126">
        <f t="shared" si="355"/>
        <v>2.5641025641025772</v>
      </c>
      <c r="AH604" s="1126">
        <f t="shared" si="356"/>
        <v>30.000000000000004</v>
      </c>
      <c r="AI604" s="1126">
        <f t="shared" si="357"/>
        <v>53.846153846153832</v>
      </c>
      <c r="AJ604" s="1126">
        <f t="shared" si="358"/>
        <v>-27.777777777777779</v>
      </c>
      <c r="AK604" s="1126">
        <f t="shared" si="359"/>
        <v>-24.999999999999989</v>
      </c>
      <c r="AL604" s="1126">
        <f t="shared" si="360"/>
        <v>11.33963226993675</v>
      </c>
      <c r="AM604" s="1126">
        <f t="shared" si="361"/>
        <v>26.522666353622505</v>
      </c>
      <c r="AN604" s="1126">
        <f t="shared" si="362"/>
        <v>32.185899756892347</v>
      </c>
      <c r="AO604" s="1126">
        <f t="shared" si="363"/>
        <v>16.006120428429995</v>
      </c>
      <c r="AP604" s="1126">
        <f t="shared" si="364"/>
        <v>30.79700192285053</v>
      </c>
      <c r="AQ604" s="1126">
        <f t="shared" si="365"/>
        <v>7.505062436719534</v>
      </c>
      <c r="AR604" s="1126">
        <f t="shared" si="366"/>
        <v>0</v>
      </c>
      <c r="AS604" s="1126">
        <f t="shared" si="367"/>
        <v>0</v>
      </c>
      <c r="AT604" s="1126">
        <f t="shared" si="368"/>
        <v>49.987344975955452</v>
      </c>
      <c r="AU604" s="1127">
        <f t="shared" si="370"/>
        <v>12.87289899057247</v>
      </c>
      <c r="AV604" s="1128">
        <f t="shared" si="371"/>
        <v>20.590635846612354</v>
      </c>
    </row>
    <row r="605" spans="1:48" ht="11.25" customHeight="1" x14ac:dyDescent="0.2">
      <c r="A605" s="491" t="s">
        <v>1548</v>
      </c>
      <c r="B605" s="884" t="s">
        <v>1549</v>
      </c>
      <c r="C605" s="627">
        <v>0.56000000000000005</v>
      </c>
      <c r="D605" s="493">
        <v>0.52</v>
      </c>
      <c r="E605" s="493">
        <v>0.43636363636363629</v>
      </c>
      <c r="F605" s="627">
        <v>0.3454545454545454</v>
      </c>
      <c r="G605" s="627">
        <v>0.25454545454545457</v>
      </c>
      <c r="H605" s="627">
        <v>0.16363636363636361</v>
      </c>
      <c r="I605" s="627">
        <v>0.10909090909090907</v>
      </c>
      <c r="J605" s="956"/>
      <c r="K605" s="496">
        <v>7.2727272727272724E-2</v>
      </c>
      <c r="L605" s="631">
        <v>7.2727272727272724E-2</v>
      </c>
      <c r="M605" s="956"/>
      <c r="N605" s="628">
        <v>7.2727272727272724E-2</v>
      </c>
      <c r="O605" s="628">
        <v>0.23636363636363636</v>
      </c>
      <c r="P605" s="633">
        <v>0.43636363636363629</v>
      </c>
      <c r="Q605" s="633">
        <v>0.37272727272727268</v>
      </c>
      <c r="R605" s="633">
        <v>0.26663636363636362</v>
      </c>
      <c r="S605" s="633">
        <v>0.22090909090909092</v>
      </c>
      <c r="T605" s="629">
        <v>0.20036363636363635</v>
      </c>
      <c r="U605" s="629">
        <v>0.20036363636363635</v>
      </c>
      <c r="V605" s="629">
        <v>0.20036363636363635</v>
      </c>
      <c r="W605" s="633">
        <v>0.20036363636363635</v>
      </c>
      <c r="X605" s="633">
        <v>0.19581818181818181</v>
      </c>
      <c r="Y605" s="633">
        <v>0.16854545454545455</v>
      </c>
      <c r="Z605" s="630">
        <f t="shared" si="369"/>
        <v>5.3060909090909103</v>
      </c>
      <c r="AA605" s="1125">
        <f t="shared" si="372"/>
        <v>7.6923076923077094</v>
      </c>
      <c r="AB605" s="1125">
        <f t="shared" si="350"/>
        <v>19.166666666666686</v>
      </c>
      <c r="AC605" s="1126">
        <f t="shared" si="351"/>
        <v>26.315789473684205</v>
      </c>
      <c r="AD605" s="1126">
        <f t="shared" si="352"/>
        <v>35.71428571428568</v>
      </c>
      <c r="AE605" s="1126">
        <f t="shared" si="353"/>
        <v>55.5555555555556</v>
      </c>
      <c r="AF605" s="1126">
        <f t="shared" si="354"/>
        <v>50</v>
      </c>
      <c r="AG605" s="1126">
        <f t="shared" si="355"/>
        <v>49.999999999999979</v>
      </c>
      <c r="AH605" s="1126">
        <f t="shared" si="356"/>
        <v>0</v>
      </c>
      <c r="AI605" s="1126">
        <f t="shared" si="357"/>
        <v>0</v>
      </c>
      <c r="AJ605" s="1126">
        <f t="shared" si="358"/>
        <v>-69.230769230769226</v>
      </c>
      <c r="AK605" s="1126">
        <f t="shared" si="359"/>
        <v>-45.833333333333329</v>
      </c>
      <c r="AL605" s="1126">
        <f t="shared" si="360"/>
        <v>17.073170731707311</v>
      </c>
      <c r="AM605" s="1126">
        <f t="shared" si="361"/>
        <v>39.788612342311616</v>
      </c>
      <c r="AN605" s="1126">
        <f t="shared" si="362"/>
        <v>20.699588477366238</v>
      </c>
      <c r="AO605" s="1126">
        <f t="shared" si="363"/>
        <v>10.254083484573506</v>
      </c>
      <c r="AP605" s="1126">
        <f t="shared" si="364"/>
        <v>0</v>
      </c>
      <c r="AQ605" s="1126">
        <f t="shared" si="365"/>
        <v>0</v>
      </c>
      <c r="AR605" s="1126">
        <f t="shared" si="366"/>
        <v>0</v>
      </c>
      <c r="AS605" s="1126">
        <f t="shared" si="367"/>
        <v>2.3212627669452202</v>
      </c>
      <c r="AT605" s="1126">
        <f t="shared" si="368"/>
        <v>16.181229773462768</v>
      </c>
      <c r="AU605" s="1127">
        <f t="shared" si="370"/>
        <v>11.784922505738198</v>
      </c>
      <c r="AV605" s="1128">
        <f t="shared" si="371"/>
        <v>30.150810240448756</v>
      </c>
    </row>
    <row r="606" spans="1:48" ht="11.25" customHeight="1" x14ac:dyDescent="0.2">
      <c r="A606" s="491" t="s">
        <v>1590</v>
      </c>
      <c r="B606" s="884" t="s">
        <v>34</v>
      </c>
      <c r="C606" s="627">
        <v>1.88</v>
      </c>
      <c r="D606" s="493">
        <v>1.8</v>
      </c>
      <c r="E606" s="493">
        <v>1.72</v>
      </c>
      <c r="F606" s="627">
        <v>1.64</v>
      </c>
      <c r="G606" s="627">
        <v>1.56</v>
      </c>
      <c r="H606" s="627">
        <v>1.48</v>
      </c>
      <c r="I606" s="627">
        <v>1.44</v>
      </c>
      <c r="J606" s="956"/>
      <c r="K606" s="627">
        <v>1.42</v>
      </c>
      <c r="L606" s="631">
        <v>1.37</v>
      </c>
      <c r="M606" s="956"/>
      <c r="N606" s="525">
        <v>1.37</v>
      </c>
      <c r="O606" s="505">
        <v>1.33</v>
      </c>
      <c r="P606" s="633">
        <v>1.29</v>
      </c>
      <c r="Q606" s="633">
        <v>1.17</v>
      </c>
      <c r="R606" s="633">
        <v>1.1399999999999999</v>
      </c>
      <c r="S606" s="633">
        <v>1.1200000000000001</v>
      </c>
      <c r="T606" s="633">
        <v>1.1000000000000001</v>
      </c>
      <c r="U606" s="629">
        <v>1.08</v>
      </c>
      <c r="V606" s="629">
        <v>1.08</v>
      </c>
      <c r="W606" s="629">
        <v>1.08</v>
      </c>
      <c r="X606" s="629">
        <v>1.08</v>
      </c>
      <c r="Y606" s="629">
        <v>1.08</v>
      </c>
      <c r="Z606" s="630">
        <f t="shared" si="369"/>
        <v>28.229999999999997</v>
      </c>
      <c r="AA606" s="1125">
        <f t="shared" si="372"/>
        <v>4.4444444444444287</v>
      </c>
      <c r="AB606" s="1125">
        <f t="shared" si="350"/>
        <v>4.6511627906976827</v>
      </c>
      <c r="AC606" s="1126">
        <f t="shared" si="351"/>
        <v>4.8780487804878092</v>
      </c>
      <c r="AD606" s="1126">
        <f t="shared" si="352"/>
        <v>5.12820512820511</v>
      </c>
      <c r="AE606" s="1126">
        <f t="shared" si="353"/>
        <v>5.4054054054054168</v>
      </c>
      <c r="AF606" s="1126">
        <f t="shared" si="354"/>
        <v>2.7777777777777901</v>
      </c>
      <c r="AG606" s="1126">
        <f t="shared" si="355"/>
        <v>1.4084507042253502</v>
      </c>
      <c r="AH606" s="1126">
        <f t="shared" si="356"/>
        <v>3.6496350364963348</v>
      </c>
      <c r="AI606" s="1126">
        <f t="shared" si="357"/>
        <v>0</v>
      </c>
      <c r="AJ606" s="1126">
        <f t="shared" si="358"/>
        <v>3.007518796992481</v>
      </c>
      <c r="AK606" s="1126">
        <f t="shared" si="359"/>
        <v>3.1007751937984551</v>
      </c>
      <c r="AL606" s="1126">
        <f t="shared" si="360"/>
        <v>10.256410256410264</v>
      </c>
      <c r="AM606" s="1126">
        <f t="shared" si="361"/>
        <v>2.6315789473684292</v>
      </c>
      <c r="AN606" s="1126">
        <f t="shared" si="362"/>
        <v>1.7857142857142572</v>
      </c>
      <c r="AO606" s="1126">
        <f t="shared" si="363"/>
        <v>1.8181818181818299</v>
      </c>
      <c r="AP606" s="1126">
        <f t="shared" si="364"/>
        <v>1.8518518518518601</v>
      </c>
      <c r="AQ606" s="1126">
        <f t="shared" si="365"/>
        <v>0</v>
      </c>
      <c r="AR606" s="1126">
        <f t="shared" si="366"/>
        <v>0</v>
      </c>
      <c r="AS606" s="1126">
        <f t="shared" si="367"/>
        <v>0</v>
      </c>
      <c r="AT606" s="1126">
        <f t="shared" si="368"/>
        <v>0</v>
      </c>
      <c r="AU606" s="1127">
        <f t="shared" si="370"/>
        <v>2.8397580609028745</v>
      </c>
      <c r="AV606" s="1128">
        <f t="shared" si="371"/>
        <v>2.5457581848546922</v>
      </c>
    </row>
    <row r="607" spans="1:48" ht="11.25" customHeight="1" x14ac:dyDescent="0.2">
      <c r="A607" s="884" t="s">
        <v>317</v>
      </c>
      <c r="B607" s="884" t="s">
        <v>318</v>
      </c>
      <c r="C607" s="627">
        <v>3.7650000000000001</v>
      </c>
      <c r="D607" s="493">
        <v>3.4649999999999999</v>
      </c>
      <c r="E607" s="632">
        <v>3.1150000000000002</v>
      </c>
      <c r="F607" s="627">
        <v>2.91</v>
      </c>
      <c r="G607" s="627">
        <v>2.7149999999999999</v>
      </c>
      <c r="H607" s="627">
        <v>2.4449999999999998</v>
      </c>
      <c r="I607" s="627">
        <v>2.21</v>
      </c>
      <c r="J607" s="956"/>
      <c r="K607" s="627">
        <v>2.105</v>
      </c>
      <c r="L607" s="492">
        <v>1.99</v>
      </c>
      <c r="M607" s="956"/>
      <c r="N607" s="505">
        <v>1.86</v>
      </c>
      <c r="O607" s="505">
        <v>1.75</v>
      </c>
      <c r="P607" s="633">
        <v>1.6</v>
      </c>
      <c r="Q607" s="633">
        <v>1.35</v>
      </c>
      <c r="R607" s="633">
        <v>1.1200000000000001</v>
      </c>
      <c r="S607" s="633">
        <v>0.98</v>
      </c>
      <c r="T607" s="633">
        <v>0.78</v>
      </c>
      <c r="U607" s="633">
        <v>0.62</v>
      </c>
      <c r="V607" s="633">
        <v>0.59</v>
      </c>
      <c r="W607" s="633">
        <v>0.56999999999999995</v>
      </c>
      <c r="X607" s="633">
        <v>0.55000000000000004</v>
      </c>
      <c r="Y607" s="633">
        <v>0.53</v>
      </c>
      <c r="Z607" s="630">
        <f t="shared" si="369"/>
        <v>37.019999999999996</v>
      </c>
      <c r="AA607" s="1125">
        <f t="shared" si="372"/>
        <v>8.6580086580086757</v>
      </c>
      <c r="AB607" s="1125">
        <f t="shared" si="350"/>
        <v>11.235955056179758</v>
      </c>
      <c r="AC607" s="1126">
        <f t="shared" si="351"/>
        <v>7.0446735395188975</v>
      </c>
      <c r="AD607" s="1126">
        <f t="shared" si="352"/>
        <v>7.1823204419889652</v>
      </c>
      <c r="AE607" s="1126">
        <f t="shared" si="353"/>
        <v>11.042944785276077</v>
      </c>
      <c r="AF607" s="1126">
        <f t="shared" si="354"/>
        <v>10.633484162895911</v>
      </c>
      <c r="AG607" s="1126">
        <f t="shared" si="355"/>
        <v>4.9881235154394243</v>
      </c>
      <c r="AH607" s="1126">
        <f t="shared" si="356"/>
        <v>5.7788944723618174</v>
      </c>
      <c r="AI607" s="1126">
        <f t="shared" si="357"/>
        <v>6.9892473118279508</v>
      </c>
      <c r="AJ607" s="1126">
        <f t="shared" si="358"/>
        <v>6.2857142857142945</v>
      </c>
      <c r="AK607" s="1126">
        <f t="shared" si="359"/>
        <v>9.375</v>
      </c>
      <c r="AL607" s="1126">
        <f t="shared" si="360"/>
        <v>18.518518518518512</v>
      </c>
      <c r="AM607" s="1126">
        <f t="shared" si="361"/>
        <v>20.535714285714278</v>
      </c>
      <c r="AN607" s="1126">
        <f t="shared" si="362"/>
        <v>14.285714285714302</v>
      </c>
      <c r="AO607" s="1126">
        <f t="shared" si="363"/>
        <v>25.641025641025639</v>
      </c>
      <c r="AP607" s="1126">
        <f t="shared" si="364"/>
        <v>25.806451612903224</v>
      </c>
      <c r="AQ607" s="1126">
        <f t="shared" si="365"/>
        <v>5.0847457627118731</v>
      </c>
      <c r="AR607" s="1126">
        <f t="shared" si="366"/>
        <v>3.5087719298245723</v>
      </c>
      <c r="AS607" s="1126">
        <f t="shared" si="367"/>
        <v>3.6363636363636154</v>
      </c>
      <c r="AT607" s="1126">
        <f t="shared" si="368"/>
        <v>3.7735849056603765</v>
      </c>
      <c r="AU607" s="1127">
        <f t="shared" si="370"/>
        <v>10.500262840382408</v>
      </c>
      <c r="AV607" s="1128">
        <f t="shared" si="371"/>
        <v>6.9760969468192888</v>
      </c>
    </row>
    <row r="608" spans="1:48" ht="11.25" customHeight="1" x14ac:dyDescent="0.2">
      <c r="A608" s="884" t="s">
        <v>1552</v>
      </c>
      <c r="B608" s="884" t="s">
        <v>1553</v>
      </c>
      <c r="C608" s="627">
        <v>1.08</v>
      </c>
      <c r="D608" s="493">
        <v>1.04</v>
      </c>
      <c r="E608" s="632">
        <v>0.79</v>
      </c>
      <c r="F608" s="627">
        <v>0.75</v>
      </c>
      <c r="G608" s="627">
        <v>0.71</v>
      </c>
      <c r="H608" s="496">
        <v>0.68</v>
      </c>
      <c r="I608" s="627">
        <v>0.64</v>
      </c>
      <c r="J608" s="956"/>
      <c r="K608" s="627">
        <v>0.6</v>
      </c>
      <c r="L608" s="631">
        <v>0.5</v>
      </c>
      <c r="M608" s="956"/>
      <c r="N608" s="505">
        <v>0.45</v>
      </c>
      <c r="O608" s="505">
        <v>0.2</v>
      </c>
      <c r="P608" s="629">
        <v>0</v>
      </c>
      <c r="Q608" s="629">
        <v>0</v>
      </c>
      <c r="R608" s="629">
        <v>0</v>
      </c>
      <c r="S608" s="629">
        <v>0</v>
      </c>
      <c r="T608" s="629">
        <v>0</v>
      </c>
      <c r="U608" s="629">
        <v>0</v>
      </c>
      <c r="V608" s="629">
        <v>0</v>
      </c>
      <c r="W608" s="629">
        <v>0</v>
      </c>
      <c r="X608" s="629">
        <v>0</v>
      </c>
      <c r="Y608" s="629">
        <v>0</v>
      </c>
      <c r="Z608" s="630">
        <f t="shared" si="369"/>
        <v>7.4399999999999995</v>
      </c>
      <c r="AA608" s="1125">
        <f t="shared" si="372"/>
        <v>3.8461538461538547</v>
      </c>
      <c r="AB608" s="1125">
        <f t="shared" si="350"/>
        <v>31.645569620253156</v>
      </c>
      <c r="AC608" s="1126">
        <f t="shared" si="351"/>
        <v>5.3333333333333455</v>
      </c>
      <c r="AD608" s="1126">
        <f t="shared" si="352"/>
        <v>5.6338028169014231</v>
      </c>
      <c r="AE608" s="1126">
        <f t="shared" si="353"/>
        <v>4.4117647058823373</v>
      </c>
      <c r="AF608" s="1126">
        <f t="shared" si="354"/>
        <v>6.25</v>
      </c>
      <c r="AG608" s="1126">
        <f t="shared" si="355"/>
        <v>6.6666666666666652</v>
      </c>
      <c r="AH608" s="1126">
        <f t="shared" si="356"/>
        <v>19.999999999999996</v>
      </c>
      <c r="AI608" s="1126">
        <f t="shared" si="357"/>
        <v>11.111111111111116</v>
      </c>
      <c r="AJ608" s="1126">
        <f t="shared" si="358"/>
        <v>125</v>
      </c>
      <c r="AK608" s="1126" t="str">
        <f t="shared" si="359"/>
        <v>n/a</v>
      </c>
      <c r="AL608" s="1126" t="str">
        <f t="shared" si="360"/>
        <v>n/a</v>
      </c>
      <c r="AM608" s="1126" t="str">
        <f t="shared" si="361"/>
        <v>n/a</v>
      </c>
      <c r="AN608" s="1126" t="str">
        <f t="shared" si="362"/>
        <v>n/a</v>
      </c>
      <c r="AO608" s="1126" t="str">
        <f t="shared" si="363"/>
        <v>n/a</v>
      </c>
      <c r="AP608" s="1126" t="str">
        <f t="shared" si="364"/>
        <v>n/a</v>
      </c>
      <c r="AQ608" s="1126" t="str">
        <f t="shared" si="365"/>
        <v>n/a</v>
      </c>
      <c r="AR608" s="1126" t="str">
        <f t="shared" si="366"/>
        <v>n/a</v>
      </c>
      <c r="AS608" s="1126" t="str">
        <f t="shared" si="367"/>
        <v>n/a</v>
      </c>
      <c r="AT608" s="1126" t="str">
        <f t="shared" si="368"/>
        <v>n/a</v>
      </c>
      <c r="AU608" s="1127">
        <f t="shared" si="370"/>
        <v>21.989840210030188</v>
      </c>
      <c r="AV608" s="1128">
        <f t="shared" si="371"/>
        <v>37.256342983270962</v>
      </c>
    </row>
    <row r="609" spans="1:48" ht="11.25" customHeight="1" x14ac:dyDescent="0.2">
      <c r="A609" s="869" t="s">
        <v>3892</v>
      </c>
      <c r="B609" s="869" t="s">
        <v>3893</v>
      </c>
      <c r="C609" s="627">
        <v>1.2</v>
      </c>
      <c r="D609" s="493">
        <v>0.94</v>
      </c>
      <c r="E609" s="487">
        <v>0.8</v>
      </c>
      <c r="F609" s="627">
        <v>0.6</v>
      </c>
      <c r="G609" s="627">
        <v>0.46</v>
      </c>
      <c r="H609" s="627">
        <v>0.1</v>
      </c>
      <c r="I609" s="533">
        <v>0</v>
      </c>
      <c r="J609" s="956"/>
      <c r="K609" s="496">
        <v>0</v>
      </c>
      <c r="L609" s="631">
        <v>0</v>
      </c>
      <c r="M609" s="956"/>
      <c r="N609" s="628">
        <v>0</v>
      </c>
      <c r="O609" s="628">
        <v>0.08</v>
      </c>
      <c r="P609" s="534">
        <v>0.47000000000000003</v>
      </c>
      <c r="Q609" s="633">
        <v>0.62333400000000005</v>
      </c>
      <c r="R609" s="633">
        <v>0.53333600000000003</v>
      </c>
      <c r="S609" s="633">
        <v>0.42622799999999994</v>
      </c>
      <c r="T609" s="633">
        <v>0.4</v>
      </c>
      <c r="U609" s="534">
        <v>0.16</v>
      </c>
      <c r="V609" s="534">
        <v>0.253334</v>
      </c>
      <c r="W609" s="633">
        <v>0.253334</v>
      </c>
      <c r="X609" s="534">
        <v>0</v>
      </c>
      <c r="Y609" s="534">
        <v>0</v>
      </c>
      <c r="Z609" s="630">
        <f t="shared" si="369"/>
        <v>7.2995659999999996</v>
      </c>
      <c r="AA609" s="1125">
        <f t="shared" si="372"/>
        <v>27.659574468085111</v>
      </c>
      <c r="AB609" s="1125">
        <f t="shared" si="350"/>
        <v>17.499999999999982</v>
      </c>
      <c r="AC609" s="1126">
        <f t="shared" si="351"/>
        <v>33.33333333333335</v>
      </c>
      <c r="AD609" s="1126">
        <f t="shared" si="352"/>
        <v>30.434782608695631</v>
      </c>
      <c r="AE609" s="1126">
        <f t="shared" si="353"/>
        <v>359.99999999999994</v>
      </c>
      <c r="AF609" s="1126" t="str">
        <f t="shared" si="354"/>
        <v>n/a</v>
      </c>
      <c r="AG609" s="1126" t="str">
        <f t="shared" si="355"/>
        <v>n/a</v>
      </c>
      <c r="AH609" s="1126" t="str">
        <f t="shared" si="356"/>
        <v>n/a</v>
      </c>
      <c r="AI609" s="1126" t="str">
        <f t="shared" si="357"/>
        <v>n/a</v>
      </c>
      <c r="AJ609" s="1126">
        <f t="shared" si="358"/>
        <v>-100</v>
      </c>
      <c r="AK609" s="1126">
        <f t="shared" si="359"/>
        <v>-82.978723404255319</v>
      </c>
      <c r="AL609" s="1126">
        <f t="shared" si="360"/>
        <v>-24.599011124052272</v>
      </c>
      <c r="AM609" s="1126">
        <f t="shared" si="361"/>
        <v>16.874540627296874</v>
      </c>
      <c r="AN609" s="1126">
        <f t="shared" si="362"/>
        <v>25.129273534352524</v>
      </c>
      <c r="AO609" s="1126">
        <f t="shared" si="363"/>
        <v>6.5569999999999684</v>
      </c>
      <c r="AP609" s="1126">
        <f t="shared" si="364"/>
        <v>150</v>
      </c>
      <c r="AQ609" s="1126">
        <f t="shared" si="365"/>
        <v>-36.842271467706666</v>
      </c>
      <c r="AR609" s="1126">
        <f t="shared" si="366"/>
        <v>0</v>
      </c>
      <c r="AS609" s="1126" t="str">
        <f t="shared" si="367"/>
        <v>n/a</v>
      </c>
      <c r="AT609" s="1126" t="str">
        <f t="shared" si="368"/>
        <v>n/a</v>
      </c>
      <c r="AU609" s="1127">
        <f t="shared" si="370"/>
        <v>30.219178469696367</v>
      </c>
      <c r="AV609" s="1128">
        <f t="shared" si="371"/>
        <v>111.7108438754221</v>
      </c>
    </row>
    <row r="610" spans="1:48" ht="11.25" customHeight="1" x14ac:dyDescent="0.2">
      <c r="A610" s="501" t="s">
        <v>1554</v>
      </c>
      <c r="B610" s="501" t="s">
        <v>1555</v>
      </c>
      <c r="C610" s="627">
        <v>1.44</v>
      </c>
      <c r="D610" s="493">
        <v>1.36</v>
      </c>
      <c r="E610" s="493">
        <v>1.28</v>
      </c>
      <c r="F610" s="507">
        <v>1.2</v>
      </c>
      <c r="G610" s="507">
        <v>1.1200000000000001</v>
      </c>
      <c r="H610" s="507">
        <v>1.04</v>
      </c>
      <c r="I610" s="507">
        <v>0.96</v>
      </c>
      <c r="J610" s="1053"/>
      <c r="K610" s="507">
        <v>0.88</v>
      </c>
      <c r="L610" s="503">
        <v>0.8</v>
      </c>
      <c r="M610" s="1053"/>
      <c r="N610" s="530">
        <v>0.72</v>
      </c>
      <c r="O610" s="530">
        <v>0.8</v>
      </c>
      <c r="P610" s="509">
        <v>1.28</v>
      </c>
      <c r="Q610" s="509">
        <v>1.1599999999999999</v>
      </c>
      <c r="R610" s="509">
        <v>0.96</v>
      </c>
      <c r="S610" s="509">
        <v>0.76</v>
      </c>
      <c r="T610" s="509">
        <v>0.68</v>
      </c>
      <c r="U610" s="509">
        <v>0.6</v>
      </c>
      <c r="V610" s="509">
        <v>0.52</v>
      </c>
      <c r="W610" s="509">
        <v>0.44</v>
      </c>
      <c r="X610" s="509">
        <v>0.36</v>
      </c>
      <c r="Y610" s="509">
        <v>0.30667</v>
      </c>
      <c r="Z610" s="630">
        <f t="shared" si="369"/>
        <v>18.666670000000007</v>
      </c>
      <c r="AA610" s="1125">
        <f t="shared" si="372"/>
        <v>5.8823529411764497</v>
      </c>
      <c r="AB610" s="1125">
        <f t="shared" si="350"/>
        <v>6.25</v>
      </c>
      <c r="AC610" s="1126">
        <f t="shared" si="351"/>
        <v>6.6666666666666652</v>
      </c>
      <c r="AD610" s="1126">
        <f t="shared" si="352"/>
        <v>7.1428571428571397</v>
      </c>
      <c r="AE610" s="1126">
        <f t="shared" si="353"/>
        <v>7.6923076923077094</v>
      </c>
      <c r="AF610" s="1126">
        <f t="shared" si="354"/>
        <v>8.3333333333333481</v>
      </c>
      <c r="AG610" s="1126">
        <f t="shared" si="355"/>
        <v>9.0909090909090828</v>
      </c>
      <c r="AH610" s="1126">
        <f t="shared" si="356"/>
        <v>9.9999999999999858</v>
      </c>
      <c r="AI610" s="1126">
        <f t="shared" si="357"/>
        <v>11.111111111111116</v>
      </c>
      <c r="AJ610" s="1126">
        <f t="shared" si="358"/>
        <v>-10.000000000000009</v>
      </c>
      <c r="AK610" s="1126">
        <f t="shared" si="359"/>
        <v>-37.5</v>
      </c>
      <c r="AL610" s="1126">
        <f t="shared" si="360"/>
        <v>10.344827586206918</v>
      </c>
      <c r="AM610" s="1126">
        <f t="shared" si="361"/>
        <v>20.833333333333325</v>
      </c>
      <c r="AN610" s="1126">
        <f t="shared" si="362"/>
        <v>26.315789473684205</v>
      </c>
      <c r="AO610" s="1126">
        <f t="shared" si="363"/>
        <v>11.764705882352944</v>
      </c>
      <c r="AP610" s="1126">
        <f t="shared" si="364"/>
        <v>13.333333333333353</v>
      </c>
      <c r="AQ610" s="1126">
        <f t="shared" si="365"/>
        <v>15.384615384615374</v>
      </c>
      <c r="AR610" s="1126">
        <f t="shared" si="366"/>
        <v>18.181818181818187</v>
      </c>
      <c r="AS610" s="1126">
        <f t="shared" si="367"/>
        <v>22.222222222222232</v>
      </c>
      <c r="AT610" s="1126">
        <f t="shared" si="368"/>
        <v>17.39002836925685</v>
      </c>
      <c r="AU610" s="1127">
        <f t="shared" si="370"/>
        <v>9.022010587259242</v>
      </c>
      <c r="AV610" s="1128">
        <f t="shared" si="371"/>
        <v>13.36810546722112</v>
      </c>
    </row>
    <row r="611" spans="1:48" ht="11.25" customHeight="1" x14ac:dyDescent="0.2">
      <c r="A611" s="491" t="s">
        <v>1582</v>
      </c>
      <c r="B611" s="884" t="s">
        <v>1583</v>
      </c>
      <c r="C611" s="627">
        <v>2.1800000000000002</v>
      </c>
      <c r="D611" s="493">
        <v>2.1</v>
      </c>
      <c r="E611" s="493">
        <v>1.8699999999999999</v>
      </c>
      <c r="F611" s="627">
        <v>1.61</v>
      </c>
      <c r="G611" s="627">
        <v>1.5</v>
      </c>
      <c r="H611" s="627">
        <v>1.32</v>
      </c>
      <c r="I611" s="627">
        <v>0.98</v>
      </c>
      <c r="J611" s="956"/>
      <c r="K611" s="627">
        <v>0.76</v>
      </c>
      <c r="L611" s="492">
        <v>0.7</v>
      </c>
      <c r="M611" s="956"/>
      <c r="N611" s="505">
        <v>0.55000000000000004</v>
      </c>
      <c r="O611" s="505">
        <v>0.5</v>
      </c>
      <c r="P611" s="629">
        <v>0.45</v>
      </c>
      <c r="Q611" s="633">
        <v>0.9</v>
      </c>
      <c r="R611" s="633">
        <v>0.8</v>
      </c>
      <c r="S611" s="633">
        <v>0.65</v>
      </c>
      <c r="T611" s="633">
        <v>0.55000000000000004</v>
      </c>
      <c r="U611" s="633">
        <v>0.45</v>
      </c>
      <c r="V611" s="633">
        <v>0.25</v>
      </c>
      <c r="W611" s="629">
        <v>0</v>
      </c>
      <c r="X611" s="629">
        <v>0</v>
      </c>
      <c r="Y611" s="629">
        <v>0</v>
      </c>
      <c r="Z611" s="630">
        <f t="shared" si="369"/>
        <v>18.12</v>
      </c>
      <c r="AA611" s="1125">
        <f t="shared" si="372"/>
        <v>3.8095238095238182</v>
      </c>
      <c r="AB611" s="1125">
        <f t="shared" si="350"/>
        <v>12.299465240641716</v>
      </c>
      <c r="AC611" s="1126">
        <f t="shared" si="351"/>
        <v>16.149068322981353</v>
      </c>
      <c r="AD611" s="1126">
        <f t="shared" si="352"/>
        <v>7.3333333333333472</v>
      </c>
      <c r="AE611" s="1126">
        <f t="shared" si="353"/>
        <v>13.636363636363624</v>
      </c>
      <c r="AF611" s="1126">
        <f t="shared" si="354"/>
        <v>34.693877551020421</v>
      </c>
      <c r="AG611" s="1126">
        <f t="shared" si="355"/>
        <v>28.947368421052634</v>
      </c>
      <c r="AH611" s="1126">
        <f t="shared" si="356"/>
        <v>8.5714285714285854</v>
      </c>
      <c r="AI611" s="1126">
        <f t="shared" si="357"/>
        <v>27.272727272727249</v>
      </c>
      <c r="AJ611" s="1126">
        <f t="shared" si="358"/>
        <v>10.000000000000009</v>
      </c>
      <c r="AK611" s="1126">
        <f t="shared" si="359"/>
        <v>11.111111111111116</v>
      </c>
      <c r="AL611" s="1126">
        <f t="shared" si="360"/>
        <v>-50</v>
      </c>
      <c r="AM611" s="1126">
        <f t="shared" si="361"/>
        <v>12.5</v>
      </c>
      <c r="AN611" s="1126">
        <f t="shared" si="362"/>
        <v>23.076923076923084</v>
      </c>
      <c r="AO611" s="1126">
        <f t="shared" si="363"/>
        <v>18.181818181818166</v>
      </c>
      <c r="AP611" s="1126">
        <f t="shared" si="364"/>
        <v>22.222222222222232</v>
      </c>
      <c r="AQ611" s="1126">
        <f t="shared" si="365"/>
        <v>80</v>
      </c>
      <c r="AR611" s="1126" t="str">
        <f t="shared" si="366"/>
        <v>n/a</v>
      </c>
      <c r="AS611" s="1126" t="str">
        <f t="shared" si="367"/>
        <v>n/a</v>
      </c>
      <c r="AT611" s="1126" t="str">
        <f t="shared" si="368"/>
        <v>n/a</v>
      </c>
      <c r="AU611" s="1127">
        <f t="shared" si="370"/>
        <v>16.459131220655728</v>
      </c>
      <c r="AV611" s="1128">
        <f t="shared" si="371"/>
        <v>24.439340808919834</v>
      </c>
    </row>
    <row r="612" spans="1:48" ht="11.25" customHeight="1" x14ac:dyDescent="0.2">
      <c r="A612" s="884" t="s">
        <v>1586</v>
      </c>
      <c r="B612" s="884" t="s">
        <v>1587</v>
      </c>
      <c r="C612" s="627">
        <v>0.92</v>
      </c>
      <c r="D612" s="493">
        <v>0.82</v>
      </c>
      <c r="E612" s="493">
        <v>0.78</v>
      </c>
      <c r="F612" s="484">
        <v>0.71</v>
      </c>
      <c r="G612" s="484">
        <v>0.65</v>
      </c>
      <c r="H612" s="484">
        <v>0.6</v>
      </c>
      <c r="I612" s="484">
        <v>0.56000000000000005</v>
      </c>
      <c r="J612" s="1032"/>
      <c r="K612" s="484">
        <v>0.51</v>
      </c>
      <c r="L612" s="482">
        <v>0.47</v>
      </c>
      <c r="M612" s="1032"/>
      <c r="N612" s="499">
        <v>0.44</v>
      </c>
      <c r="O612" s="488">
        <v>0.44</v>
      </c>
      <c r="P612" s="489">
        <v>0.44</v>
      </c>
      <c r="Q612" s="489">
        <v>0.42</v>
      </c>
      <c r="R612" s="489">
        <v>0.39</v>
      </c>
      <c r="S612" s="489">
        <v>0.32</v>
      </c>
      <c r="T612" s="489">
        <v>0.24</v>
      </c>
      <c r="U612" s="489">
        <v>0.14000000000000001</v>
      </c>
      <c r="V612" s="488">
        <v>0</v>
      </c>
      <c r="W612" s="488">
        <v>0</v>
      </c>
      <c r="X612" s="488">
        <v>0</v>
      </c>
      <c r="Y612" s="488">
        <v>0</v>
      </c>
      <c r="Z612" s="630">
        <f t="shared" si="369"/>
        <v>8.8500000000000014</v>
      </c>
      <c r="AA612" s="1125">
        <f t="shared" si="372"/>
        <v>12.195121951219523</v>
      </c>
      <c r="AB612" s="1125">
        <f t="shared" si="350"/>
        <v>5.12820512820511</v>
      </c>
      <c r="AC612" s="1126">
        <f t="shared" si="351"/>
        <v>9.8591549295774747</v>
      </c>
      <c r="AD612" s="1126">
        <f t="shared" si="352"/>
        <v>9.2307692307692193</v>
      </c>
      <c r="AE612" s="1126">
        <f t="shared" si="353"/>
        <v>8.3333333333333481</v>
      </c>
      <c r="AF612" s="1126">
        <f t="shared" si="354"/>
        <v>7.1428571428571397</v>
      </c>
      <c r="AG612" s="1126">
        <f t="shared" si="355"/>
        <v>9.8039215686274606</v>
      </c>
      <c r="AH612" s="1126">
        <f t="shared" si="356"/>
        <v>8.5106382978723527</v>
      </c>
      <c r="AI612" s="1126">
        <f t="shared" si="357"/>
        <v>6.8181818181818121</v>
      </c>
      <c r="AJ612" s="1126">
        <f t="shared" si="358"/>
        <v>0</v>
      </c>
      <c r="AK612" s="1126">
        <f t="shared" si="359"/>
        <v>0</v>
      </c>
      <c r="AL612" s="1126">
        <f t="shared" si="360"/>
        <v>4.7619047619047672</v>
      </c>
      <c r="AM612" s="1126">
        <f t="shared" si="361"/>
        <v>7.6923076923076872</v>
      </c>
      <c r="AN612" s="1126">
        <f t="shared" si="362"/>
        <v>21.875</v>
      </c>
      <c r="AO612" s="1126">
        <f t="shared" si="363"/>
        <v>33.33333333333335</v>
      </c>
      <c r="AP612" s="1126">
        <f t="shared" si="364"/>
        <v>71.428571428571402</v>
      </c>
      <c r="AQ612" s="1126" t="str">
        <f t="shared" si="365"/>
        <v>n/a</v>
      </c>
      <c r="AR612" s="1126" t="str">
        <f t="shared" si="366"/>
        <v>n/a</v>
      </c>
      <c r="AS612" s="1126" t="str">
        <f t="shared" si="367"/>
        <v>n/a</v>
      </c>
      <c r="AT612" s="1126" t="str">
        <f t="shared" si="368"/>
        <v>n/a</v>
      </c>
      <c r="AU612" s="1127">
        <f t="shared" si="370"/>
        <v>13.507081288547543</v>
      </c>
      <c r="AV612" s="1128">
        <f t="shared" si="371"/>
        <v>17.411461340352844</v>
      </c>
    </row>
    <row r="613" spans="1:48" ht="11.25" customHeight="1" x14ac:dyDescent="0.2">
      <c r="A613" s="501" t="s">
        <v>322</v>
      </c>
      <c r="B613" s="501" t="s">
        <v>323</v>
      </c>
      <c r="C613" s="627">
        <v>2.9548999999999999</v>
      </c>
      <c r="D613" s="493">
        <v>2.8412000000000002</v>
      </c>
      <c r="E613" s="504">
        <v>2.7382999999999997</v>
      </c>
      <c r="F613" s="627">
        <v>2.6713999999999998</v>
      </c>
      <c r="G613" s="627">
        <v>2.6322999999999999</v>
      </c>
      <c r="H613" s="627">
        <v>2.5322999999999998</v>
      </c>
      <c r="I613" s="627">
        <v>2.3665000000000003</v>
      </c>
      <c r="J613" s="956"/>
      <c r="K613" s="627">
        <v>2.2110000000000003</v>
      </c>
      <c r="L613" s="492">
        <v>2.0568</v>
      </c>
      <c r="M613" s="956"/>
      <c r="N613" s="505">
        <v>1.8854</v>
      </c>
      <c r="O613" s="505">
        <v>1.72</v>
      </c>
      <c r="P613" s="633">
        <v>1.55</v>
      </c>
      <c r="Q613" s="633">
        <v>1.36</v>
      </c>
      <c r="R613" s="633">
        <v>1.21</v>
      </c>
      <c r="S613" s="633">
        <v>1.0900000000000001</v>
      </c>
      <c r="T613" s="633">
        <v>0.97750000000000004</v>
      </c>
      <c r="U613" s="633">
        <v>0.86499999999999999</v>
      </c>
      <c r="V613" s="633">
        <v>0.79</v>
      </c>
      <c r="W613" s="633">
        <v>0.73</v>
      </c>
      <c r="X613" s="633">
        <v>0.67</v>
      </c>
      <c r="Y613" s="633">
        <v>0.625</v>
      </c>
      <c r="Z613" s="630">
        <f t="shared" si="369"/>
        <v>36.477599999999995</v>
      </c>
      <c r="AA613" s="1125">
        <f t="shared" si="372"/>
        <v>4.0018302125862215</v>
      </c>
      <c r="AB613" s="1125">
        <f t="shared" si="350"/>
        <v>3.7578059379907325</v>
      </c>
      <c r="AC613" s="1126">
        <f t="shared" si="351"/>
        <v>2.5043048588754946</v>
      </c>
      <c r="AD613" s="1126">
        <f t="shared" si="352"/>
        <v>1.4853930023173589</v>
      </c>
      <c r="AE613" s="1126">
        <f t="shared" si="353"/>
        <v>3.9489791888796866</v>
      </c>
      <c r="AF613" s="1126">
        <f t="shared" si="354"/>
        <v>7.0061271920557555</v>
      </c>
      <c r="AG613" s="1126">
        <f t="shared" si="355"/>
        <v>7.0330167345092676</v>
      </c>
      <c r="AH613" s="1126">
        <f t="shared" si="356"/>
        <v>7.4970828471412121</v>
      </c>
      <c r="AI613" s="1126">
        <f t="shared" si="357"/>
        <v>9.0909090909090828</v>
      </c>
      <c r="AJ613" s="1126">
        <f t="shared" si="358"/>
        <v>9.6162790697674296</v>
      </c>
      <c r="AK613" s="1126">
        <f t="shared" si="359"/>
        <v>10.967741935483865</v>
      </c>
      <c r="AL613" s="1126">
        <f t="shared" si="360"/>
        <v>13.970588235294112</v>
      </c>
      <c r="AM613" s="1126">
        <f t="shared" si="361"/>
        <v>12.396694214876035</v>
      </c>
      <c r="AN613" s="1126">
        <f t="shared" si="362"/>
        <v>11.009174311926584</v>
      </c>
      <c r="AO613" s="1126">
        <f t="shared" si="363"/>
        <v>11.508951406649626</v>
      </c>
      <c r="AP613" s="1126">
        <f t="shared" si="364"/>
        <v>13.005780346820806</v>
      </c>
      <c r="AQ613" s="1126">
        <f t="shared" si="365"/>
        <v>9.4936708860759325</v>
      </c>
      <c r="AR613" s="1126">
        <f t="shared" si="366"/>
        <v>8.2191780821917924</v>
      </c>
      <c r="AS613" s="1126">
        <f t="shared" si="367"/>
        <v>8.9552238805969964</v>
      </c>
      <c r="AT613" s="1126">
        <f t="shared" si="368"/>
        <v>7.2000000000000064</v>
      </c>
      <c r="AU613" s="1127">
        <f t="shared" si="370"/>
        <v>8.1334365717474011</v>
      </c>
      <c r="AV613" s="1128">
        <f t="shared" si="371"/>
        <v>3.5740350062545745</v>
      </c>
    </row>
    <row r="614" spans="1:48" ht="11.25" customHeight="1" x14ac:dyDescent="0.2">
      <c r="A614" s="884" t="s">
        <v>311</v>
      </c>
      <c r="B614" s="884" t="s">
        <v>312</v>
      </c>
      <c r="C614" s="627">
        <v>3.4</v>
      </c>
      <c r="D614" s="493">
        <v>2.94</v>
      </c>
      <c r="E614" s="632">
        <v>2.64</v>
      </c>
      <c r="F614" s="496">
        <v>2.52</v>
      </c>
      <c r="G614" s="496">
        <v>2.52</v>
      </c>
      <c r="H614" s="627">
        <v>2.0699999999999998</v>
      </c>
      <c r="I614" s="627">
        <v>1.78</v>
      </c>
      <c r="J614" s="956"/>
      <c r="K614" s="627">
        <v>1.62</v>
      </c>
      <c r="L614" s="492">
        <v>1.43</v>
      </c>
      <c r="M614" s="956"/>
      <c r="N614" s="505">
        <v>1.07</v>
      </c>
      <c r="O614" s="628">
        <v>1</v>
      </c>
      <c r="P614" s="633">
        <v>0.92</v>
      </c>
      <c r="Q614" s="633">
        <v>0.76332999999999995</v>
      </c>
      <c r="R614" s="633">
        <v>0.65332999999999997</v>
      </c>
      <c r="S614" s="633">
        <v>0.57333000000000001</v>
      </c>
      <c r="T614" s="629">
        <v>0.50666</v>
      </c>
      <c r="U614" s="633">
        <v>0.50666</v>
      </c>
      <c r="V614" s="629">
        <v>0.48</v>
      </c>
      <c r="W614" s="633">
        <v>0.48</v>
      </c>
      <c r="X614" s="629">
        <v>0.45333000000000001</v>
      </c>
      <c r="Y614" s="633">
        <v>0.45333000000000001</v>
      </c>
      <c r="Z614" s="630">
        <f t="shared" si="369"/>
        <v>28.779970000000006</v>
      </c>
      <c r="AA614" s="1125">
        <f t="shared" si="372"/>
        <v>15.646258503401356</v>
      </c>
      <c r="AB614" s="1125">
        <f t="shared" si="350"/>
        <v>11.363636363636353</v>
      </c>
      <c r="AC614" s="1126">
        <f t="shared" si="351"/>
        <v>4.7619047619047672</v>
      </c>
      <c r="AD614" s="1126">
        <f t="shared" si="352"/>
        <v>0</v>
      </c>
      <c r="AE614" s="1126">
        <f t="shared" si="353"/>
        <v>21.739130434782616</v>
      </c>
      <c r="AF614" s="1126">
        <f t="shared" si="354"/>
        <v>16.292134831460658</v>
      </c>
      <c r="AG614" s="1126">
        <f t="shared" si="355"/>
        <v>9.8765432098765427</v>
      </c>
      <c r="AH614" s="1126">
        <f t="shared" si="356"/>
        <v>13.286713286713292</v>
      </c>
      <c r="AI614" s="1126">
        <f t="shared" si="357"/>
        <v>33.644859813084096</v>
      </c>
      <c r="AJ614" s="1126">
        <f t="shared" si="358"/>
        <v>7.0000000000000062</v>
      </c>
      <c r="AK614" s="1126">
        <f t="shared" si="359"/>
        <v>8.6956521739130377</v>
      </c>
      <c r="AL614" s="1126">
        <f t="shared" si="360"/>
        <v>20.524543775300351</v>
      </c>
      <c r="AM614" s="1126">
        <f t="shared" si="361"/>
        <v>16.83682059602345</v>
      </c>
      <c r="AN614" s="1126">
        <f t="shared" si="362"/>
        <v>13.953569497497064</v>
      </c>
      <c r="AO614" s="1126">
        <f t="shared" si="363"/>
        <v>13.158725772707536</v>
      </c>
      <c r="AP614" s="1126">
        <f t="shared" si="364"/>
        <v>0</v>
      </c>
      <c r="AQ614" s="1126">
        <f t="shared" si="365"/>
        <v>5.55416666666666</v>
      </c>
      <c r="AR614" s="1126">
        <f t="shared" si="366"/>
        <v>0</v>
      </c>
      <c r="AS614" s="1126">
        <f t="shared" si="367"/>
        <v>5.8831314936139245</v>
      </c>
      <c r="AT614" s="1126">
        <f t="shared" si="368"/>
        <v>0</v>
      </c>
      <c r="AU614" s="1127">
        <f t="shared" si="370"/>
        <v>10.910889559029084</v>
      </c>
      <c r="AV614" s="1128">
        <f t="shared" si="371"/>
        <v>8.6523802993762793</v>
      </c>
    </row>
    <row r="615" spans="1:48" ht="11.25" customHeight="1" x14ac:dyDescent="0.2">
      <c r="A615" s="884" t="s">
        <v>734</v>
      </c>
      <c r="B615" s="884" t="s">
        <v>735</v>
      </c>
      <c r="C615" s="627">
        <v>2.44</v>
      </c>
      <c r="D615" s="493">
        <v>2.4</v>
      </c>
      <c r="E615" s="632">
        <v>2.3199999999999998</v>
      </c>
      <c r="F615" s="627">
        <v>2.2000000000000002</v>
      </c>
      <c r="G615" s="627">
        <v>2.12</v>
      </c>
      <c r="H615" s="627">
        <v>1.92</v>
      </c>
      <c r="I615" s="627">
        <v>1.68</v>
      </c>
      <c r="J615" s="956"/>
      <c r="K615" s="627">
        <v>1.48</v>
      </c>
      <c r="L615" s="492">
        <v>0.9</v>
      </c>
      <c r="M615" s="956"/>
      <c r="N615" s="505">
        <v>0.8</v>
      </c>
      <c r="O615" s="505">
        <v>0.78</v>
      </c>
      <c r="P615" s="633">
        <v>0.76</v>
      </c>
      <c r="Q615" s="633">
        <v>0.68</v>
      </c>
      <c r="R615" s="633">
        <v>0.62</v>
      </c>
      <c r="S615" s="633">
        <v>0.56000000000000005</v>
      </c>
      <c r="T615" s="633">
        <v>0.46</v>
      </c>
      <c r="U615" s="633">
        <v>0.31</v>
      </c>
      <c r="V615" s="633">
        <v>0.28000000000000003</v>
      </c>
      <c r="W615" s="633">
        <v>0.25</v>
      </c>
      <c r="X615" s="633">
        <v>0.22</v>
      </c>
      <c r="Y615" s="633">
        <v>0.2</v>
      </c>
      <c r="Z615" s="630">
        <f t="shared" si="369"/>
        <v>23.38</v>
      </c>
      <c r="AA615" s="1125">
        <f t="shared" si="372"/>
        <v>1.6666666666666607</v>
      </c>
      <c r="AB615" s="1125">
        <f t="shared" si="350"/>
        <v>3.4482758620689724</v>
      </c>
      <c r="AC615" s="1126">
        <f t="shared" si="351"/>
        <v>5.4545454545454453</v>
      </c>
      <c r="AD615" s="1126">
        <f t="shared" si="352"/>
        <v>3.7735849056603765</v>
      </c>
      <c r="AE615" s="1126">
        <f t="shared" si="353"/>
        <v>10.416666666666675</v>
      </c>
      <c r="AF615" s="1126">
        <f t="shared" si="354"/>
        <v>14.285714285714279</v>
      </c>
      <c r="AG615" s="1126">
        <f t="shared" si="355"/>
        <v>13.513513513513509</v>
      </c>
      <c r="AH615" s="1126">
        <f t="shared" si="356"/>
        <v>64.444444444444443</v>
      </c>
      <c r="AI615" s="1126">
        <f t="shared" si="357"/>
        <v>12.5</v>
      </c>
      <c r="AJ615" s="1126">
        <f t="shared" si="358"/>
        <v>2.5641025641025772</v>
      </c>
      <c r="AK615" s="1126">
        <f t="shared" si="359"/>
        <v>2.6315789473684292</v>
      </c>
      <c r="AL615" s="1126">
        <f t="shared" si="360"/>
        <v>11.764705882352944</v>
      </c>
      <c r="AM615" s="1126">
        <f t="shared" si="361"/>
        <v>9.6774193548387224</v>
      </c>
      <c r="AN615" s="1126">
        <f t="shared" si="362"/>
        <v>10.714285714285698</v>
      </c>
      <c r="AO615" s="1126">
        <f t="shared" si="363"/>
        <v>21.739130434782616</v>
      </c>
      <c r="AP615" s="1126">
        <f t="shared" si="364"/>
        <v>48.387096774193552</v>
      </c>
      <c r="AQ615" s="1126">
        <f t="shared" si="365"/>
        <v>10.714285714285698</v>
      </c>
      <c r="AR615" s="1126">
        <f t="shared" si="366"/>
        <v>12.000000000000011</v>
      </c>
      <c r="AS615" s="1126">
        <f t="shared" si="367"/>
        <v>13.636363636363647</v>
      </c>
      <c r="AT615" s="1126">
        <f t="shared" si="368"/>
        <v>9.9999999999999858</v>
      </c>
      <c r="AU615" s="1127">
        <f t="shared" si="370"/>
        <v>14.166619041092712</v>
      </c>
      <c r="AV615" s="1128">
        <f t="shared" si="371"/>
        <v>15.506097768998005</v>
      </c>
    </row>
    <row r="616" spans="1:48" ht="11.25" customHeight="1" x14ac:dyDescent="0.2">
      <c r="A616" s="491" t="s">
        <v>3888</v>
      </c>
      <c r="B616" s="884" t="s">
        <v>3889</v>
      </c>
      <c r="C616" s="627">
        <v>0.6</v>
      </c>
      <c r="D616" s="493">
        <v>0.52</v>
      </c>
      <c r="E616" s="632">
        <v>0.44</v>
      </c>
      <c r="F616" s="627">
        <v>0.31</v>
      </c>
      <c r="G616" s="627">
        <v>0.24</v>
      </c>
      <c r="H616" s="627">
        <v>0.1</v>
      </c>
      <c r="I616" s="533">
        <v>0</v>
      </c>
      <c r="J616" s="956"/>
      <c r="K616" s="496">
        <v>0</v>
      </c>
      <c r="L616" s="631">
        <v>0</v>
      </c>
      <c r="M616" s="956"/>
      <c r="N616" s="628">
        <v>0</v>
      </c>
      <c r="O616" s="628">
        <v>0</v>
      </c>
      <c r="P616" s="534">
        <v>0</v>
      </c>
      <c r="Q616" s="534">
        <v>0</v>
      </c>
      <c r="R616" s="633">
        <v>0.10798000000000001</v>
      </c>
      <c r="S616" s="534">
        <v>0</v>
      </c>
      <c r="T616" s="534">
        <v>0</v>
      </c>
      <c r="U616" s="534">
        <v>0</v>
      </c>
      <c r="V616" s="534">
        <v>0</v>
      </c>
      <c r="W616" s="534">
        <v>0</v>
      </c>
      <c r="X616" s="534">
        <v>0</v>
      </c>
      <c r="Y616" s="534">
        <v>0</v>
      </c>
      <c r="Z616" s="630">
        <f t="shared" si="369"/>
        <v>2.3179800000000004</v>
      </c>
      <c r="AA616" s="1125">
        <f t="shared" si="372"/>
        <v>15.384615384615374</v>
      </c>
      <c r="AB616" s="1125">
        <f t="shared" si="350"/>
        <v>18.181818181818187</v>
      </c>
      <c r="AC616" s="1126">
        <f t="shared" si="351"/>
        <v>41.935483870967751</v>
      </c>
      <c r="AD616" s="1126">
        <f t="shared" si="352"/>
        <v>29.166666666666675</v>
      </c>
      <c r="AE616" s="1126">
        <f t="shared" si="353"/>
        <v>140</v>
      </c>
      <c r="AF616" s="1126" t="str">
        <f t="shared" si="354"/>
        <v>n/a</v>
      </c>
      <c r="AG616" s="1126" t="str">
        <f t="shared" si="355"/>
        <v>n/a</v>
      </c>
      <c r="AH616" s="1126" t="str">
        <f t="shared" si="356"/>
        <v>n/a</v>
      </c>
      <c r="AI616" s="1126" t="str">
        <f t="shared" si="357"/>
        <v>n/a</v>
      </c>
      <c r="AJ616" s="1126" t="str">
        <f t="shared" si="358"/>
        <v>n/a</v>
      </c>
      <c r="AK616" s="1126" t="str">
        <f t="shared" si="359"/>
        <v>n/a</v>
      </c>
      <c r="AL616" s="1126" t="str">
        <f t="shared" si="360"/>
        <v>n/a</v>
      </c>
      <c r="AM616" s="1126">
        <f t="shared" si="361"/>
        <v>-100</v>
      </c>
      <c r="AN616" s="1126" t="str">
        <f t="shared" si="362"/>
        <v>n/a</v>
      </c>
      <c r="AO616" s="1126" t="str">
        <f t="shared" si="363"/>
        <v>n/a</v>
      </c>
      <c r="AP616" s="1126" t="str">
        <f t="shared" si="364"/>
        <v>n/a</v>
      </c>
      <c r="AQ616" s="1126" t="str">
        <f t="shared" si="365"/>
        <v>n/a</v>
      </c>
      <c r="AR616" s="1126" t="str">
        <f t="shared" si="366"/>
        <v>n/a</v>
      </c>
      <c r="AS616" s="1126" t="str">
        <f t="shared" si="367"/>
        <v>n/a</v>
      </c>
      <c r="AT616" s="1126" t="str">
        <f t="shared" si="368"/>
        <v>n/a</v>
      </c>
      <c r="AU616" s="1127">
        <f t="shared" si="370"/>
        <v>24.111430684011328</v>
      </c>
      <c r="AV616" s="1128">
        <f t="shared" si="371"/>
        <v>76.535452722364667</v>
      </c>
    </row>
    <row r="617" spans="1:48" ht="11.25" customHeight="1" x14ac:dyDescent="0.2">
      <c r="A617" s="480" t="s">
        <v>1534</v>
      </c>
      <c r="B617" s="869" t="s">
        <v>1535</v>
      </c>
      <c r="C617" s="627">
        <v>3.16</v>
      </c>
      <c r="D617" s="493">
        <v>2.84</v>
      </c>
      <c r="E617" s="1050">
        <v>2.52</v>
      </c>
      <c r="F617" s="627">
        <v>2.2799999999999998</v>
      </c>
      <c r="G617" s="627">
        <v>2.0499999999999998</v>
      </c>
      <c r="H617" s="496">
        <v>1.6</v>
      </c>
      <c r="I617" s="627">
        <v>1.3625</v>
      </c>
      <c r="J617" s="956"/>
      <c r="K617" s="627">
        <v>0.95</v>
      </c>
      <c r="L617" s="492">
        <v>0.75</v>
      </c>
      <c r="M617" s="956"/>
      <c r="N617" s="628">
        <v>0.6</v>
      </c>
      <c r="O617" s="628">
        <v>0.75</v>
      </c>
      <c r="P617" s="633">
        <v>1.2</v>
      </c>
      <c r="Q617" s="629">
        <v>1</v>
      </c>
      <c r="R617" s="633">
        <v>1</v>
      </c>
      <c r="S617" s="633">
        <v>0.9</v>
      </c>
      <c r="T617" s="633">
        <v>0.6</v>
      </c>
      <c r="U617" s="629">
        <v>0</v>
      </c>
      <c r="V617" s="629">
        <v>0</v>
      </c>
      <c r="W617" s="629">
        <v>0</v>
      </c>
      <c r="X617" s="629">
        <v>0</v>
      </c>
      <c r="Y617" s="629">
        <v>0</v>
      </c>
      <c r="Z617" s="630">
        <f t="shared" si="369"/>
        <v>23.5625</v>
      </c>
      <c r="AA617" s="1125">
        <f t="shared" si="372"/>
        <v>11.267605633802823</v>
      </c>
      <c r="AB617" s="1125">
        <f t="shared" si="350"/>
        <v>12.698412698412698</v>
      </c>
      <c r="AC617" s="1126">
        <f t="shared" si="351"/>
        <v>10.526315789473696</v>
      </c>
      <c r="AD617" s="1126">
        <f t="shared" si="352"/>
        <v>11.219512195121961</v>
      </c>
      <c r="AE617" s="1126">
        <f t="shared" si="353"/>
        <v>28.124999999999979</v>
      </c>
      <c r="AF617" s="1126">
        <f t="shared" si="354"/>
        <v>17.431192660550465</v>
      </c>
      <c r="AG617" s="1126">
        <f t="shared" si="355"/>
        <v>43.421052631578959</v>
      </c>
      <c r="AH617" s="1126">
        <f t="shared" si="356"/>
        <v>26.666666666666661</v>
      </c>
      <c r="AI617" s="1126">
        <f t="shared" si="357"/>
        <v>25</v>
      </c>
      <c r="AJ617" s="1126">
        <f t="shared" si="358"/>
        <v>-20.000000000000007</v>
      </c>
      <c r="AK617" s="1126">
        <f t="shared" si="359"/>
        <v>-37.5</v>
      </c>
      <c r="AL617" s="1126">
        <f t="shared" si="360"/>
        <v>19.999999999999996</v>
      </c>
      <c r="AM617" s="1126">
        <f t="shared" si="361"/>
        <v>0</v>
      </c>
      <c r="AN617" s="1126">
        <f t="shared" si="362"/>
        <v>11.111111111111116</v>
      </c>
      <c r="AO617" s="1126">
        <f t="shared" si="363"/>
        <v>50</v>
      </c>
      <c r="AP617" s="1126" t="str">
        <f t="shared" si="364"/>
        <v>n/a</v>
      </c>
      <c r="AQ617" s="1126" t="str">
        <f t="shared" si="365"/>
        <v>n/a</v>
      </c>
      <c r="AR617" s="1126" t="str">
        <f t="shared" si="366"/>
        <v>n/a</v>
      </c>
      <c r="AS617" s="1126" t="str">
        <f t="shared" si="367"/>
        <v>n/a</v>
      </c>
      <c r="AT617" s="1126" t="str">
        <f t="shared" si="368"/>
        <v>n/a</v>
      </c>
      <c r="AU617" s="1127">
        <f t="shared" si="370"/>
        <v>13.997791292447889</v>
      </c>
      <c r="AV617" s="1128">
        <f t="shared" si="371"/>
        <v>21.928267469847682</v>
      </c>
    </row>
    <row r="618" spans="1:48" ht="11.25" customHeight="1" x14ac:dyDescent="0.2">
      <c r="A618" s="501" t="s">
        <v>3809</v>
      </c>
      <c r="B618" s="501" t="s">
        <v>3810</v>
      </c>
      <c r="C618" s="627">
        <v>2.2400000000000002</v>
      </c>
      <c r="D618" s="493">
        <v>2</v>
      </c>
      <c r="E618" s="493">
        <v>1.4</v>
      </c>
      <c r="F618" s="507">
        <v>0.75</v>
      </c>
      <c r="G618" s="507">
        <v>0.58250000000000002</v>
      </c>
      <c r="H618" s="507">
        <v>0.39750000000000002</v>
      </c>
      <c r="I618" s="531">
        <v>0</v>
      </c>
      <c r="J618" s="1053"/>
      <c r="K618" s="531">
        <v>0</v>
      </c>
      <c r="L618" s="1222">
        <v>0</v>
      </c>
      <c r="M618" s="1053"/>
      <c r="N618" s="530">
        <v>0</v>
      </c>
      <c r="O618" s="530">
        <v>0</v>
      </c>
      <c r="P618" s="510">
        <v>0</v>
      </c>
      <c r="Q618" s="532">
        <v>0</v>
      </c>
      <c r="R618" s="532">
        <v>0</v>
      </c>
      <c r="S618" s="532">
        <v>0</v>
      </c>
      <c r="T618" s="532">
        <v>0</v>
      </c>
      <c r="U618" s="532">
        <v>0</v>
      </c>
      <c r="V618" s="532">
        <v>0</v>
      </c>
      <c r="W618" s="532">
        <v>0</v>
      </c>
      <c r="X618" s="532">
        <v>0</v>
      </c>
      <c r="Y618" s="532">
        <v>0</v>
      </c>
      <c r="Z618" s="630">
        <f t="shared" si="369"/>
        <v>7.37</v>
      </c>
      <c r="AA618" s="1125">
        <f t="shared" si="372"/>
        <v>12.000000000000011</v>
      </c>
      <c r="AB618" s="1125">
        <f t="shared" si="350"/>
        <v>42.857142857142861</v>
      </c>
      <c r="AC618" s="1126">
        <f t="shared" si="351"/>
        <v>86.666666666666643</v>
      </c>
      <c r="AD618" s="1126">
        <f t="shared" si="352"/>
        <v>28.755364806866957</v>
      </c>
      <c r="AE618" s="1126">
        <f t="shared" si="353"/>
        <v>46.540880503144642</v>
      </c>
      <c r="AF618" s="1126" t="str">
        <f t="shared" si="354"/>
        <v>n/a</v>
      </c>
      <c r="AG618" s="1126" t="str">
        <f t="shared" si="355"/>
        <v>n/a</v>
      </c>
      <c r="AH618" s="1126" t="str">
        <f t="shared" si="356"/>
        <v>n/a</v>
      </c>
      <c r="AI618" s="1126" t="str">
        <f t="shared" si="357"/>
        <v>n/a</v>
      </c>
      <c r="AJ618" s="1126" t="str">
        <f t="shared" si="358"/>
        <v>n/a</v>
      </c>
      <c r="AK618" s="1126" t="str">
        <f t="shared" si="359"/>
        <v>n/a</v>
      </c>
      <c r="AL618" s="1126" t="str">
        <f t="shared" si="360"/>
        <v>n/a</v>
      </c>
      <c r="AM618" s="1126" t="str">
        <f t="shared" si="361"/>
        <v>n/a</v>
      </c>
      <c r="AN618" s="1126" t="str">
        <f t="shared" si="362"/>
        <v>n/a</v>
      </c>
      <c r="AO618" s="1126" t="str">
        <f t="shared" si="363"/>
        <v>n/a</v>
      </c>
      <c r="AP618" s="1126" t="str">
        <f t="shared" si="364"/>
        <v>n/a</v>
      </c>
      <c r="AQ618" s="1126" t="str">
        <f t="shared" si="365"/>
        <v>n/a</v>
      </c>
      <c r="AR618" s="1126" t="str">
        <f t="shared" si="366"/>
        <v>n/a</v>
      </c>
      <c r="AS618" s="1126" t="str">
        <f t="shared" si="367"/>
        <v>n/a</v>
      </c>
      <c r="AT618" s="1126" t="str">
        <f t="shared" si="368"/>
        <v>n/a</v>
      </c>
      <c r="AU618" s="1127">
        <f t="shared" si="370"/>
        <v>43.364010966764226</v>
      </c>
      <c r="AV618" s="1128">
        <f t="shared" si="371"/>
        <v>27.760507616686375</v>
      </c>
    </row>
    <row r="619" spans="1:48" ht="11.25" customHeight="1" x14ac:dyDescent="0.2">
      <c r="A619" s="884" t="s">
        <v>3894</v>
      </c>
      <c r="B619" s="884" t="s">
        <v>3895</v>
      </c>
      <c r="C619" s="627">
        <v>2.12</v>
      </c>
      <c r="D619" s="493">
        <v>1.92</v>
      </c>
      <c r="E619" s="493">
        <v>1.76</v>
      </c>
      <c r="F619" s="627">
        <v>1.68</v>
      </c>
      <c r="G619" s="627">
        <v>1.52</v>
      </c>
      <c r="H619" s="627">
        <v>1.32</v>
      </c>
      <c r="I619" s="533">
        <v>1.1200000000000001</v>
      </c>
      <c r="J619" s="956"/>
      <c r="K619" s="496">
        <v>1.1200000000000001</v>
      </c>
      <c r="L619" s="631">
        <v>1.1200000000000001</v>
      </c>
      <c r="M619" s="956"/>
      <c r="N619" s="628">
        <v>1.1200000000000001</v>
      </c>
      <c r="O619" s="628">
        <v>1.1200000000000001</v>
      </c>
      <c r="P619" s="629">
        <v>1.56</v>
      </c>
      <c r="Q619" s="633">
        <v>2</v>
      </c>
      <c r="R619" s="633">
        <v>1.84</v>
      </c>
      <c r="S619" s="633">
        <v>1.76</v>
      </c>
      <c r="T619" s="633">
        <v>1.7</v>
      </c>
      <c r="U619" s="633">
        <v>1.66</v>
      </c>
      <c r="V619" s="633">
        <v>1.64</v>
      </c>
      <c r="W619" s="633">
        <v>1.58</v>
      </c>
      <c r="X619" s="633">
        <v>1.48</v>
      </c>
      <c r="Y619" s="633">
        <v>1.4</v>
      </c>
      <c r="Z619" s="630">
        <f t="shared" si="369"/>
        <v>32.540000000000006</v>
      </c>
      <c r="AA619" s="1125">
        <f t="shared" si="372"/>
        <v>10.416666666666675</v>
      </c>
      <c r="AB619" s="1125">
        <f t="shared" si="350"/>
        <v>9.0909090909090828</v>
      </c>
      <c r="AC619" s="1126">
        <f t="shared" si="351"/>
        <v>4.7619047619047672</v>
      </c>
      <c r="AD619" s="1126">
        <f t="shared" si="352"/>
        <v>10.526315789473673</v>
      </c>
      <c r="AE619" s="1126">
        <f t="shared" si="353"/>
        <v>15.151515151515138</v>
      </c>
      <c r="AF619" s="1126">
        <f t="shared" si="354"/>
        <v>17.857142857142861</v>
      </c>
      <c r="AG619" s="1126">
        <f t="shared" si="355"/>
        <v>0</v>
      </c>
      <c r="AH619" s="1126">
        <f t="shared" si="356"/>
        <v>0</v>
      </c>
      <c r="AI619" s="1126">
        <f t="shared" si="357"/>
        <v>0</v>
      </c>
      <c r="AJ619" s="1126">
        <f t="shared" si="358"/>
        <v>0</v>
      </c>
      <c r="AK619" s="1126">
        <f t="shared" si="359"/>
        <v>-28.205128205128204</v>
      </c>
      <c r="AL619" s="1126">
        <f t="shared" si="360"/>
        <v>-21.999999999999996</v>
      </c>
      <c r="AM619" s="1126">
        <f t="shared" si="361"/>
        <v>8.6956521739130377</v>
      </c>
      <c r="AN619" s="1126">
        <f t="shared" si="362"/>
        <v>4.5454545454545414</v>
      </c>
      <c r="AO619" s="1126">
        <f t="shared" si="363"/>
        <v>3.529411764705892</v>
      </c>
      <c r="AP619" s="1126">
        <f t="shared" si="364"/>
        <v>2.4096385542168752</v>
      </c>
      <c r="AQ619" s="1126">
        <f t="shared" si="365"/>
        <v>1.2195121951219523</v>
      </c>
      <c r="AR619" s="1126">
        <f t="shared" si="366"/>
        <v>3.7974683544303778</v>
      </c>
      <c r="AS619" s="1126">
        <f t="shared" si="367"/>
        <v>6.7567567567567544</v>
      </c>
      <c r="AT619" s="1126">
        <f t="shared" si="368"/>
        <v>5.7142857142857162</v>
      </c>
      <c r="AU619" s="1127">
        <f t="shared" si="370"/>
        <v>2.7133753085684571</v>
      </c>
      <c r="AV619" s="1128">
        <f t="shared" si="371"/>
        <v>10.795006569533694</v>
      </c>
    </row>
    <row r="620" spans="1:48" ht="11.25" customHeight="1" x14ac:dyDescent="0.2">
      <c r="A620" s="884" t="s">
        <v>1123</v>
      </c>
      <c r="B620" s="884" t="s">
        <v>1124</v>
      </c>
      <c r="C620" s="627">
        <v>1.0900000000000001</v>
      </c>
      <c r="D620" s="493">
        <v>1.06</v>
      </c>
      <c r="E620" s="493">
        <v>0.96</v>
      </c>
      <c r="F620" s="627">
        <v>0.94</v>
      </c>
      <c r="G620" s="627">
        <v>0.89</v>
      </c>
      <c r="H620" s="627">
        <v>0.87</v>
      </c>
      <c r="I620" s="627">
        <v>0.83499999999999996</v>
      </c>
      <c r="J620" s="627"/>
      <c r="K620" s="627">
        <v>0.82250000000000001</v>
      </c>
      <c r="L620" s="492">
        <v>0.80500000000000005</v>
      </c>
      <c r="M620" s="627"/>
      <c r="N620" s="505">
        <v>0.38250000000000001</v>
      </c>
      <c r="O620" s="628">
        <v>0</v>
      </c>
      <c r="P620" s="629">
        <v>0</v>
      </c>
      <c r="Q620" s="629">
        <v>0</v>
      </c>
      <c r="R620" s="629">
        <v>0</v>
      </c>
      <c r="S620" s="629">
        <v>0</v>
      </c>
      <c r="T620" s="629">
        <v>0</v>
      </c>
      <c r="U620" s="629">
        <v>0</v>
      </c>
      <c r="V620" s="629">
        <v>0</v>
      </c>
      <c r="W620" s="629">
        <v>0</v>
      </c>
      <c r="X620" s="629">
        <v>0</v>
      </c>
      <c r="Y620" s="629">
        <v>0</v>
      </c>
      <c r="Z620" s="630">
        <f t="shared" si="369"/>
        <v>8.6550000000000011</v>
      </c>
      <c r="AA620" s="1125">
        <f t="shared" si="372"/>
        <v>2.8301886792452935</v>
      </c>
      <c r="AB620" s="1125">
        <f t="shared" si="350"/>
        <v>10.416666666666675</v>
      </c>
      <c r="AC620" s="1126">
        <f t="shared" si="351"/>
        <v>2.1276595744680771</v>
      </c>
      <c r="AD620" s="1126">
        <f t="shared" si="352"/>
        <v>5.6179775280898792</v>
      </c>
      <c r="AE620" s="1126">
        <f t="shared" si="353"/>
        <v>2.2988505747126409</v>
      </c>
      <c r="AF620" s="1126">
        <f t="shared" si="354"/>
        <v>4.1916167664670656</v>
      </c>
      <c r="AG620" s="1126">
        <f t="shared" si="355"/>
        <v>1.5197568389057725</v>
      </c>
      <c r="AH620" s="1126">
        <f t="shared" si="356"/>
        <v>2.1739130434782483</v>
      </c>
      <c r="AI620" s="1126">
        <f t="shared" si="357"/>
        <v>110.45751633986929</v>
      </c>
      <c r="AJ620" s="1126" t="str">
        <f t="shared" si="358"/>
        <v>n/a</v>
      </c>
      <c r="AK620" s="1126" t="str">
        <f t="shared" si="359"/>
        <v>n/a</v>
      </c>
      <c r="AL620" s="1126" t="str">
        <f t="shared" si="360"/>
        <v>n/a</v>
      </c>
      <c r="AM620" s="1126" t="str">
        <f t="shared" si="361"/>
        <v>n/a</v>
      </c>
      <c r="AN620" s="1126" t="str">
        <f t="shared" si="362"/>
        <v>n/a</v>
      </c>
      <c r="AO620" s="1126" t="str">
        <f t="shared" si="363"/>
        <v>n/a</v>
      </c>
      <c r="AP620" s="1126" t="str">
        <f t="shared" si="364"/>
        <v>n/a</v>
      </c>
      <c r="AQ620" s="1126" t="str">
        <f t="shared" si="365"/>
        <v>n/a</v>
      </c>
      <c r="AR620" s="1126" t="str">
        <f t="shared" si="366"/>
        <v>n/a</v>
      </c>
      <c r="AS620" s="1126" t="str">
        <f t="shared" si="367"/>
        <v>n/a</v>
      </c>
      <c r="AT620" s="1126" t="str">
        <f t="shared" si="368"/>
        <v>n/a</v>
      </c>
      <c r="AU620" s="1127">
        <f t="shared" si="370"/>
        <v>15.737127334655883</v>
      </c>
      <c r="AV620" s="1128">
        <f t="shared" si="371"/>
        <v>35.627313553429836</v>
      </c>
    </row>
    <row r="621" spans="1:48" ht="11.25" customHeight="1" x14ac:dyDescent="0.2">
      <c r="A621" s="884" t="s">
        <v>732</v>
      </c>
      <c r="B621" s="884" t="s">
        <v>733</v>
      </c>
      <c r="C621" s="627">
        <v>4.59</v>
      </c>
      <c r="D621" s="493">
        <v>4.42</v>
      </c>
      <c r="E621" s="493">
        <v>4.1900000000000004</v>
      </c>
      <c r="F621" s="627">
        <v>4.0999999999999996</v>
      </c>
      <c r="G621" s="627">
        <v>4.0199999999999996</v>
      </c>
      <c r="H621" s="627">
        <v>3.88</v>
      </c>
      <c r="I621" s="627">
        <v>3.49</v>
      </c>
      <c r="J621" s="956"/>
      <c r="K621" s="627">
        <v>3.16</v>
      </c>
      <c r="L621" s="492">
        <v>2.69</v>
      </c>
      <c r="M621" s="956"/>
      <c r="N621" s="505">
        <v>2.38</v>
      </c>
      <c r="O621" s="505">
        <v>2.2000000000000002</v>
      </c>
      <c r="P621" s="633">
        <v>1</v>
      </c>
      <c r="Q621" s="629">
        <v>0</v>
      </c>
      <c r="R621" s="629">
        <v>0</v>
      </c>
      <c r="S621" s="629">
        <v>0</v>
      </c>
      <c r="T621" s="629">
        <v>0</v>
      </c>
      <c r="U621" s="629">
        <v>0</v>
      </c>
      <c r="V621" s="629">
        <v>0</v>
      </c>
      <c r="W621" s="629">
        <v>0</v>
      </c>
      <c r="X621" s="629">
        <v>0</v>
      </c>
      <c r="Y621" s="629">
        <v>0</v>
      </c>
      <c r="Z621" s="630">
        <f t="shared" si="369"/>
        <v>40.120000000000005</v>
      </c>
      <c r="AA621" s="1125">
        <f t="shared" si="372"/>
        <v>3.8461538461538547</v>
      </c>
      <c r="AB621" s="1125">
        <f t="shared" si="350"/>
        <v>5.4892601431980825</v>
      </c>
      <c r="AC621" s="1126">
        <f t="shared" si="351"/>
        <v>2.1951219512195363</v>
      </c>
      <c r="AD621" s="1126">
        <f t="shared" si="352"/>
        <v>1.990049751243772</v>
      </c>
      <c r="AE621" s="1126">
        <f t="shared" si="353"/>
        <v>3.6082474226803996</v>
      </c>
      <c r="AF621" s="1126">
        <f t="shared" si="354"/>
        <v>11.174785100286533</v>
      </c>
      <c r="AG621" s="1126">
        <f t="shared" si="355"/>
        <v>10.443037974683556</v>
      </c>
      <c r="AH621" s="1126">
        <f t="shared" si="356"/>
        <v>17.472118959107807</v>
      </c>
      <c r="AI621" s="1126">
        <f t="shared" si="357"/>
        <v>13.025210084033612</v>
      </c>
      <c r="AJ621" s="1126">
        <f t="shared" si="358"/>
        <v>8.1818181818181799</v>
      </c>
      <c r="AK621" s="1126">
        <f t="shared" si="359"/>
        <v>120.00000000000001</v>
      </c>
      <c r="AL621" s="1126" t="str">
        <f t="shared" si="360"/>
        <v>n/a</v>
      </c>
      <c r="AM621" s="1126" t="str">
        <f t="shared" si="361"/>
        <v>n/a</v>
      </c>
      <c r="AN621" s="1126" t="str">
        <f t="shared" si="362"/>
        <v>n/a</v>
      </c>
      <c r="AO621" s="1126" t="str">
        <f t="shared" si="363"/>
        <v>n/a</v>
      </c>
      <c r="AP621" s="1126" t="str">
        <f t="shared" si="364"/>
        <v>n/a</v>
      </c>
      <c r="AQ621" s="1126" t="str">
        <f t="shared" si="365"/>
        <v>n/a</v>
      </c>
      <c r="AR621" s="1126" t="str">
        <f t="shared" si="366"/>
        <v>n/a</v>
      </c>
      <c r="AS621" s="1126" t="str">
        <f t="shared" si="367"/>
        <v>n/a</v>
      </c>
      <c r="AT621" s="1126" t="str">
        <f t="shared" si="368"/>
        <v>n/a</v>
      </c>
      <c r="AU621" s="1127">
        <f t="shared" si="370"/>
        <v>17.947800310402304</v>
      </c>
      <c r="AV621" s="1128">
        <f t="shared" si="371"/>
        <v>34.20404996484276</v>
      </c>
    </row>
    <row r="622" spans="1:48" ht="11.25" customHeight="1" x14ac:dyDescent="0.2">
      <c r="A622" s="491" t="s">
        <v>1566</v>
      </c>
      <c r="B622" s="884" t="s">
        <v>1567</v>
      </c>
      <c r="C622" s="627">
        <v>0.88</v>
      </c>
      <c r="D622" s="493">
        <v>0.84</v>
      </c>
      <c r="E622" s="493">
        <v>0.8</v>
      </c>
      <c r="F622" s="627">
        <v>0.76</v>
      </c>
      <c r="G622" s="627">
        <v>0.72</v>
      </c>
      <c r="H622" s="496">
        <v>0.68</v>
      </c>
      <c r="I622" s="627">
        <v>0.67</v>
      </c>
      <c r="J622" s="956"/>
      <c r="K622" s="627">
        <v>0.61</v>
      </c>
      <c r="L622" s="492">
        <v>0.59</v>
      </c>
      <c r="M622" s="956"/>
      <c r="N622" s="505">
        <v>0.57999999999999996</v>
      </c>
      <c r="O622" s="628">
        <v>0.56999999999999995</v>
      </c>
      <c r="P622" s="633">
        <v>0.56999999999999995</v>
      </c>
      <c r="Q622" s="633">
        <v>0.42</v>
      </c>
      <c r="R622" s="633">
        <v>0</v>
      </c>
      <c r="S622" s="633">
        <v>0</v>
      </c>
      <c r="T622" s="633">
        <v>0</v>
      </c>
      <c r="U622" s="633">
        <v>0</v>
      </c>
      <c r="V622" s="633">
        <v>0</v>
      </c>
      <c r="W622" s="633">
        <v>0</v>
      </c>
      <c r="X622" s="633">
        <v>0</v>
      </c>
      <c r="Y622" s="633">
        <v>0</v>
      </c>
      <c r="Z622" s="630">
        <f t="shared" si="369"/>
        <v>8.69</v>
      </c>
      <c r="AA622" s="1125">
        <f t="shared" si="372"/>
        <v>4.7619047619047672</v>
      </c>
      <c r="AB622" s="1125">
        <f t="shared" si="350"/>
        <v>4.9999999999999822</v>
      </c>
      <c r="AC622" s="1126">
        <f t="shared" si="351"/>
        <v>5.2631578947368363</v>
      </c>
      <c r="AD622" s="1126">
        <f t="shared" si="352"/>
        <v>5.555555555555558</v>
      </c>
      <c r="AE622" s="1126">
        <f t="shared" si="353"/>
        <v>5.8823529411764497</v>
      </c>
      <c r="AF622" s="1126">
        <f t="shared" si="354"/>
        <v>1.4925373134328401</v>
      </c>
      <c r="AG622" s="1126">
        <f t="shared" si="355"/>
        <v>9.8360655737705027</v>
      </c>
      <c r="AH622" s="1126">
        <f t="shared" si="356"/>
        <v>3.3898305084745894</v>
      </c>
      <c r="AI622" s="1126">
        <f t="shared" si="357"/>
        <v>1.7241379310344751</v>
      </c>
      <c r="AJ622" s="1126">
        <f t="shared" si="358"/>
        <v>1.7543859649122862</v>
      </c>
      <c r="AK622" s="1126">
        <f t="shared" si="359"/>
        <v>0</v>
      </c>
      <c r="AL622" s="1126">
        <f t="shared" si="360"/>
        <v>35.714285714285701</v>
      </c>
      <c r="AM622" s="1126" t="str">
        <f t="shared" si="361"/>
        <v>n/a</v>
      </c>
      <c r="AN622" s="1126" t="str">
        <f t="shared" si="362"/>
        <v>n/a</v>
      </c>
      <c r="AO622" s="1126" t="str">
        <f t="shared" si="363"/>
        <v>n/a</v>
      </c>
      <c r="AP622" s="1126" t="str">
        <f t="shared" si="364"/>
        <v>n/a</v>
      </c>
      <c r="AQ622" s="1126" t="str">
        <f t="shared" si="365"/>
        <v>n/a</v>
      </c>
      <c r="AR622" s="1126" t="str">
        <f t="shared" si="366"/>
        <v>n/a</v>
      </c>
      <c r="AS622" s="1126" t="str">
        <f t="shared" si="367"/>
        <v>n/a</v>
      </c>
      <c r="AT622" s="1126" t="str">
        <f t="shared" si="368"/>
        <v>n/a</v>
      </c>
      <c r="AU622" s="1127">
        <f t="shared" si="370"/>
        <v>6.697851179940332</v>
      </c>
      <c r="AV622" s="1128">
        <f t="shared" si="371"/>
        <v>9.5085408821309336</v>
      </c>
    </row>
    <row r="623" spans="1:48" ht="11.25" customHeight="1" x14ac:dyDescent="0.2">
      <c r="A623" s="884" t="s">
        <v>1568</v>
      </c>
      <c r="B623" s="884" t="s">
        <v>1569</v>
      </c>
      <c r="C623" s="627">
        <v>4.2</v>
      </c>
      <c r="D623" s="493">
        <v>3.4</v>
      </c>
      <c r="E623" s="632">
        <v>2.6</v>
      </c>
      <c r="F623" s="627">
        <v>2.12</v>
      </c>
      <c r="G623" s="627">
        <v>2.0099999999999998</v>
      </c>
      <c r="H623" s="627">
        <v>1.88</v>
      </c>
      <c r="I623" s="627">
        <v>1.72</v>
      </c>
      <c r="J623" s="956"/>
      <c r="K623" s="627">
        <v>1.55</v>
      </c>
      <c r="L623" s="492">
        <v>1.06</v>
      </c>
      <c r="M623" s="956"/>
      <c r="N623" s="628">
        <v>0.4</v>
      </c>
      <c r="O623" s="628">
        <v>0.69</v>
      </c>
      <c r="P623" s="633">
        <v>2.61</v>
      </c>
      <c r="Q623" s="633">
        <v>2.44</v>
      </c>
      <c r="R623" s="633">
        <v>2.15</v>
      </c>
      <c r="S623" s="629">
        <v>2</v>
      </c>
      <c r="T623" s="629">
        <v>2</v>
      </c>
      <c r="U623" s="633">
        <v>1.94</v>
      </c>
      <c r="V623" s="629">
        <v>1.92</v>
      </c>
      <c r="W623" s="629">
        <v>1.92</v>
      </c>
      <c r="X623" s="633">
        <v>1.83</v>
      </c>
      <c r="Y623" s="633">
        <v>1.68</v>
      </c>
      <c r="Z623" s="630">
        <f t="shared" si="369"/>
        <v>42.12</v>
      </c>
      <c r="AA623" s="1125">
        <f t="shared" si="372"/>
        <v>23.529411764705888</v>
      </c>
      <c r="AB623" s="1125">
        <f t="shared" si="350"/>
        <v>30.76923076923077</v>
      </c>
      <c r="AC623" s="1126">
        <f t="shared" si="351"/>
        <v>22.641509433962259</v>
      </c>
      <c r="AD623" s="1126">
        <f t="shared" si="352"/>
        <v>5.4726368159204064</v>
      </c>
      <c r="AE623" s="1126">
        <f t="shared" si="353"/>
        <v>6.9148936170212671</v>
      </c>
      <c r="AF623" s="1126">
        <f t="shared" si="354"/>
        <v>9.302325581395344</v>
      </c>
      <c r="AG623" s="1126">
        <f t="shared" si="355"/>
        <v>10.967741935483865</v>
      </c>
      <c r="AH623" s="1126">
        <f t="shared" si="356"/>
        <v>46.226415094339622</v>
      </c>
      <c r="AI623" s="1126">
        <f t="shared" si="357"/>
        <v>165</v>
      </c>
      <c r="AJ623" s="1126">
        <f t="shared" si="358"/>
        <v>-42.028985507246361</v>
      </c>
      <c r="AK623" s="1126">
        <f t="shared" si="359"/>
        <v>-73.563218390804593</v>
      </c>
      <c r="AL623" s="1126">
        <f t="shared" si="360"/>
        <v>6.9672131147541005</v>
      </c>
      <c r="AM623" s="1126">
        <f t="shared" si="361"/>
        <v>13.488372093023248</v>
      </c>
      <c r="AN623" s="1126">
        <f t="shared" si="362"/>
        <v>7.4999999999999956</v>
      </c>
      <c r="AO623" s="1126">
        <f t="shared" si="363"/>
        <v>0</v>
      </c>
      <c r="AP623" s="1126">
        <f t="shared" si="364"/>
        <v>3.0927835051546504</v>
      </c>
      <c r="AQ623" s="1126">
        <f t="shared" si="365"/>
        <v>1.0416666666666741</v>
      </c>
      <c r="AR623" s="1126">
        <f t="shared" si="366"/>
        <v>0</v>
      </c>
      <c r="AS623" s="1126">
        <f t="shared" si="367"/>
        <v>4.9180327868852292</v>
      </c>
      <c r="AT623" s="1126">
        <f t="shared" si="368"/>
        <v>8.9285714285714413</v>
      </c>
      <c r="AU623" s="1127">
        <f t="shared" si="370"/>
        <v>12.55843003545319</v>
      </c>
      <c r="AV623" s="1128">
        <f t="shared" si="371"/>
        <v>43.579614253605165</v>
      </c>
    </row>
    <row r="624" spans="1:48" ht="11.25" customHeight="1" x14ac:dyDescent="0.2">
      <c r="A624" s="884" t="s">
        <v>1570</v>
      </c>
      <c r="B624" s="884" t="s">
        <v>1571</v>
      </c>
      <c r="C624" s="627">
        <v>1.1599999999999999</v>
      </c>
      <c r="D624" s="493">
        <v>1.06</v>
      </c>
      <c r="E624" s="632">
        <v>0.97000000000000008</v>
      </c>
      <c r="F624" s="627">
        <v>0.88</v>
      </c>
      <c r="G624" s="627">
        <v>0.8</v>
      </c>
      <c r="H624" s="627">
        <v>0.74</v>
      </c>
      <c r="I624" s="627">
        <v>0.64</v>
      </c>
      <c r="J624" s="956"/>
      <c r="K624" s="627">
        <v>0.56000000000000005</v>
      </c>
      <c r="L624" s="631">
        <v>0.5</v>
      </c>
      <c r="M624" s="956"/>
      <c r="N624" s="628">
        <v>0.5</v>
      </c>
      <c r="O624" s="628">
        <v>0.5</v>
      </c>
      <c r="P624" s="629">
        <v>0.71</v>
      </c>
      <c r="Q624" s="633">
        <v>0.91</v>
      </c>
      <c r="R624" s="633">
        <v>0.86</v>
      </c>
      <c r="S624" s="633">
        <v>0.77</v>
      </c>
      <c r="T624" s="633">
        <v>0.63332999999999995</v>
      </c>
      <c r="U624" s="633">
        <v>0.60665999999999998</v>
      </c>
      <c r="V624" s="633">
        <v>0.57333999999999996</v>
      </c>
      <c r="W624" s="629">
        <v>0.53332000000000002</v>
      </c>
      <c r="X624" s="633">
        <v>0.53332000000000002</v>
      </c>
      <c r="Y624" s="629">
        <v>0.51332</v>
      </c>
      <c r="Z624" s="630">
        <f t="shared" si="369"/>
        <v>14.953289999999999</v>
      </c>
      <c r="AA624" s="1125">
        <f t="shared" si="372"/>
        <v>9.4339622641509422</v>
      </c>
      <c r="AB624" s="1125">
        <f t="shared" si="350"/>
        <v>9.2783505154639059</v>
      </c>
      <c r="AC624" s="1126">
        <f t="shared" si="351"/>
        <v>10.22727272727273</v>
      </c>
      <c r="AD624" s="1126">
        <f t="shared" si="352"/>
        <v>9.9999999999999858</v>
      </c>
      <c r="AE624" s="1126">
        <f t="shared" si="353"/>
        <v>8.1081081081081141</v>
      </c>
      <c r="AF624" s="1126">
        <f t="shared" si="354"/>
        <v>15.625</v>
      </c>
      <c r="AG624" s="1126">
        <f t="shared" si="355"/>
        <v>14.285714285714279</v>
      </c>
      <c r="AH624" s="1126">
        <f t="shared" si="356"/>
        <v>12.000000000000011</v>
      </c>
      <c r="AI624" s="1126">
        <f t="shared" si="357"/>
        <v>0</v>
      </c>
      <c r="AJ624" s="1126">
        <f t="shared" si="358"/>
        <v>0</v>
      </c>
      <c r="AK624" s="1126">
        <f t="shared" si="359"/>
        <v>-29.577464788732389</v>
      </c>
      <c r="AL624" s="1126">
        <f t="shared" si="360"/>
        <v>-21.978021978021989</v>
      </c>
      <c r="AM624" s="1126">
        <f t="shared" si="361"/>
        <v>5.8139534883721034</v>
      </c>
      <c r="AN624" s="1126">
        <f t="shared" si="362"/>
        <v>11.688311688311682</v>
      </c>
      <c r="AO624" s="1126">
        <f t="shared" si="363"/>
        <v>21.579587260985591</v>
      </c>
      <c r="AP624" s="1126">
        <f t="shared" si="364"/>
        <v>4.3962021560676412</v>
      </c>
      <c r="AQ624" s="1126">
        <f t="shared" si="365"/>
        <v>5.8115603306938324</v>
      </c>
      <c r="AR624" s="1126">
        <f t="shared" si="366"/>
        <v>7.503937598439947</v>
      </c>
      <c r="AS624" s="1126">
        <f t="shared" si="367"/>
        <v>0</v>
      </c>
      <c r="AT624" s="1126">
        <f t="shared" si="368"/>
        <v>3.8962050962362715</v>
      </c>
      <c r="AU624" s="1127">
        <f t="shared" si="370"/>
        <v>4.9046339376531343</v>
      </c>
      <c r="AV624" s="1128">
        <f t="shared" si="371"/>
        <v>11.865666966794572</v>
      </c>
    </row>
    <row r="625" spans="1:48" ht="11.25" customHeight="1" x14ac:dyDescent="0.2">
      <c r="A625" s="491" t="s">
        <v>313</v>
      </c>
      <c r="B625" s="884" t="s">
        <v>314</v>
      </c>
      <c r="C625" s="627">
        <v>0.76</v>
      </c>
      <c r="D625" s="493">
        <v>0.82</v>
      </c>
      <c r="E625" s="632">
        <v>0.92679650772330424</v>
      </c>
      <c r="F625" s="627">
        <v>0.91336467427803891</v>
      </c>
      <c r="G625" s="627">
        <v>0.85963734049697782</v>
      </c>
      <c r="H625" s="627">
        <v>0.73875083948959031</v>
      </c>
      <c r="I625" s="627">
        <v>0.64472800537273334</v>
      </c>
      <c r="J625" s="956">
        <v>0</v>
      </c>
      <c r="K625" s="627">
        <v>0.59100067159167224</v>
      </c>
      <c r="L625" s="492">
        <v>0.53727333781061115</v>
      </c>
      <c r="M625" s="956">
        <v>0</v>
      </c>
      <c r="N625" s="505">
        <v>0.5104096709200806</v>
      </c>
      <c r="O625" s="505">
        <v>0.48354600402955</v>
      </c>
      <c r="P625" s="633">
        <v>0.45668233713901946</v>
      </c>
      <c r="Q625" s="633">
        <v>0.40295500335795831</v>
      </c>
      <c r="R625" s="633">
        <v>0.37609133646742782</v>
      </c>
      <c r="S625" s="633">
        <v>0.34922766957689722</v>
      </c>
      <c r="T625" s="633">
        <v>0.28878441907320346</v>
      </c>
      <c r="U625" s="633">
        <v>0.26863666890530558</v>
      </c>
      <c r="V625" s="633">
        <v>0.25184687709872394</v>
      </c>
      <c r="W625" s="633">
        <v>0.23505708529214234</v>
      </c>
      <c r="X625" s="633">
        <v>0.21826729348556076</v>
      </c>
      <c r="Y625" s="633">
        <v>0.21490933512424445</v>
      </c>
      <c r="Z625" s="630">
        <f t="shared" si="369"/>
        <v>10.847965077233042</v>
      </c>
      <c r="AA625" s="1125">
        <f t="shared" si="372"/>
        <v>-7.3170731707317032</v>
      </c>
      <c r="AB625" s="1125">
        <f t="shared" ref="AB625:AB688" si="373">IF(ISERROR((D625/E625-1)*100),"n/a",(D625/E625-1)*100)</f>
        <v>-11.523188405797102</v>
      </c>
      <c r="AC625" s="1126">
        <f t="shared" ref="AC625:AC688" si="374">IF(ISERROR((E625/F625-1)*100),"n/a",(E625/F625-1)*100)</f>
        <v>1.4705882352941124</v>
      </c>
      <c r="AD625" s="1126">
        <f t="shared" ref="AD625:AD688" si="375">IF(ISERROR((F625/G625-1)*100),"n/a",(F625/G625-1)*100)</f>
        <v>6.25</v>
      </c>
      <c r="AE625" s="1126">
        <f t="shared" ref="AE625:AE688" si="376">IF(ISERROR((G625/H625-1)*100),"n/a",(G625/H625-1)*100)</f>
        <v>16.36363636363636</v>
      </c>
      <c r="AF625" s="1126">
        <f t="shared" ref="AF625:AF688" si="377">IF(ISERROR((H625/I625-1)*100),"n/a",(H625/I625-1)*100)</f>
        <v>14.583333333333325</v>
      </c>
      <c r="AG625" s="1126">
        <f t="shared" ref="AG625:AG688" si="378">IF(ISERROR((I625/K625-1)*100),"n/a",(I625/K625-1)*100)</f>
        <v>9.0909090909090828</v>
      </c>
      <c r="AH625" s="1126">
        <f t="shared" ref="AH625:AH688" si="379">IF(ISERROR((K625/L625-1)*100),"n/a",(K625/L625-1)*100)</f>
        <v>9.9999999999999858</v>
      </c>
      <c r="AI625" s="1126">
        <f t="shared" ref="AI625:AI688" si="380">IF(ISERROR((L625/N625-1)*100),"n/a",(L625/N625-1)*100)</f>
        <v>5.2631578947368363</v>
      </c>
      <c r="AJ625" s="1126">
        <f t="shared" ref="AJ625:AJ688" si="381">IF(ISERROR((N625/O625-1)*100),"n/a",(N625/O625-1)*100)</f>
        <v>5.555555555555558</v>
      </c>
      <c r="AK625" s="1126">
        <f t="shared" ref="AK625:AK688" si="382">IF(ISERROR((O625/P625-1)*100),"n/a",(O625/P625-1)*100)</f>
        <v>5.8823529411764719</v>
      </c>
      <c r="AL625" s="1126">
        <f t="shared" ref="AL625:AL688" si="383">IF(ISERROR((P625/Q625-1)*100),"n/a",(P625/Q625-1)*100)</f>
        <v>13.333333333333353</v>
      </c>
      <c r="AM625" s="1126">
        <f t="shared" ref="AM625:AM688" si="384">IF(ISERROR((Q625/R625-1)*100),"n/a",(Q625/R625-1)*100)</f>
        <v>7.1428571428571175</v>
      </c>
      <c r="AN625" s="1126">
        <f t="shared" ref="AN625:AN688" si="385">IF(ISERROR((R625/S625-1)*100),"n/a",(R625/S625-1)*100)</f>
        <v>7.6923076923077094</v>
      </c>
      <c r="AO625" s="1126">
        <f t="shared" ref="AO625:AO688" si="386">IF(ISERROR((S625/T625-1)*100),"n/a",(S625/T625-1)*100)</f>
        <v>20.930232558139529</v>
      </c>
      <c r="AP625" s="1126">
        <f t="shared" ref="AP625:AP688" si="387">IF(ISERROR((T625/U625-1)*100),"n/a",(T625/U625-1)*100)</f>
        <v>7.4999999999999956</v>
      </c>
      <c r="AQ625" s="1126">
        <f t="shared" ref="AQ625:AQ688" si="388">IF(ISERROR((U625/V625-1)*100),"n/a",(U625/V625-1)*100)</f>
        <v>6.6666666666666874</v>
      </c>
      <c r="AR625" s="1126">
        <f t="shared" ref="AR625:AR688" si="389">IF(ISERROR((V625/W625-1)*100),"n/a",(V625/W625-1)*100)</f>
        <v>7.1428571428571397</v>
      </c>
      <c r="AS625" s="1126">
        <f t="shared" ref="AS625:AS688" si="390">IF(ISERROR((W625/X625-1)*100),"n/a",(W625/X625-1)*100)</f>
        <v>7.6923076923076872</v>
      </c>
      <c r="AT625" s="1126">
        <f t="shared" ref="AT625:AT688" si="391">IF(ISERROR((X625/Y625-1)*100),"n/a",(X625/Y625-1)*100)</f>
        <v>1.5625</v>
      </c>
      <c r="AU625" s="1127">
        <f t="shared" si="370"/>
        <v>6.7641167033291065</v>
      </c>
      <c r="AV625" s="1128">
        <f t="shared" si="371"/>
        <v>7.2841185537217878</v>
      </c>
    </row>
    <row r="626" spans="1:48" ht="11.25" customHeight="1" x14ac:dyDescent="0.2">
      <c r="A626" s="480" t="s">
        <v>1564</v>
      </c>
      <c r="B626" s="869" t="s">
        <v>1565</v>
      </c>
      <c r="C626" s="627">
        <v>2.9950000000000001</v>
      </c>
      <c r="D626" s="493">
        <v>2.8224999999999998</v>
      </c>
      <c r="E626" s="487">
        <v>2.66</v>
      </c>
      <c r="F626" s="484">
        <v>2.5299999999999998</v>
      </c>
      <c r="G626" s="484">
        <v>2.41</v>
      </c>
      <c r="H626" s="484">
        <v>2.2974999999999999</v>
      </c>
      <c r="I626" s="484">
        <v>2.2025000000000001</v>
      </c>
      <c r="J626" s="1032"/>
      <c r="K626" s="484">
        <v>2.12</v>
      </c>
      <c r="L626" s="486">
        <v>2.1</v>
      </c>
      <c r="M626" s="1032"/>
      <c r="N626" s="486">
        <v>2.1</v>
      </c>
      <c r="O626" s="1091">
        <v>2.1</v>
      </c>
      <c r="P626" s="1007">
        <v>2.1</v>
      </c>
      <c r="Q626" s="1045">
        <v>2.1</v>
      </c>
      <c r="R626" s="1045">
        <v>2.0249999999999999</v>
      </c>
      <c r="S626" s="1045">
        <v>1.925</v>
      </c>
      <c r="T626" s="1045">
        <v>1.825</v>
      </c>
      <c r="U626" s="489">
        <v>1.7250000000000001</v>
      </c>
      <c r="V626" s="489">
        <v>1.625</v>
      </c>
      <c r="W626" s="489">
        <v>1.5249999999999999</v>
      </c>
      <c r="X626" s="489">
        <v>1.425</v>
      </c>
      <c r="Y626" s="489">
        <v>1.325</v>
      </c>
      <c r="Z626" s="630">
        <f t="shared" si="369"/>
        <v>43.937500000000007</v>
      </c>
      <c r="AA626" s="1125">
        <f t="shared" si="372"/>
        <v>6.111603188662551</v>
      </c>
      <c r="AB626" s="1125">
        <f t="shared" si="373"/>
        <v>6.1090225563909639</v>
      </c>
      <c r="AC626" s="1126">
        <f t="shared" si="374"/>
        <v>5.1383399209486313</v>
      </c>
      <c r="AD626" s="1126">
        <f t="shared" si="375"/>
        <v>4.9792531120331773</v>
      </c>
      <c r="AE626" s="1126">
        <f t="shared" si="376"/>
        <v>4.8966267682263531</v>
      </c>
      <c r="AF626" s="1126">
        <f t="shared" si="377"/>
        <v>4.3132803632236039</v>
      </c>
      <c r="AG626" s="1126">
        <f t="shared" si="378"/>
        <v>3.8915094339622591</v>
      </c>
      <c r="AH626" s="1126">
        <f t="shared" si="379"/>
        <v>0.952380952380949</v>
      </c>
      <c r="AI626" s="1126">
        <f t="shared" si="380"/>
        <v>0</v>
      </c>
      <c r="AJ626" s="1126">
        <f t="shared" si="381"/>
        <v>0</v>
      </c>
      <c r="AK626" s="1126">
        <f t="shared" si="382"/>
        <v>0</v>
      </c>
      <c r="AL626" s="1126">
        <f t="shared" si="383"/>
        <v>0</v>
      </c>
      <c r="AM626" s="1126">
        <f t="shared" si="384"/>
        <v>3.7037037037037202</v>
      </c>
      <c r="AN626" s="1126">
        <f t="shared" si="385"/>
        <v>5.1948051948051965</v>
      </c>
      <c r="AO626" s="1126">
        <f t="shared" si="386"/>
        <v>5.4794520547945202</v>
      </c>
      <c r="AP626" s="1126">
        <f t="shared" si="387"/>
        <v>5.7971014492753437</v>
      </c>
      <c r="AQ626" s="1126">
        <f t="shared" si="388"/>
        <v>6.1538461538461542</v>
      </c>
      <c r="AR626" s="1126">
        <f t="shared" si="389"/>
        <v>6.5573770491803351</v>
      </c>
      <c r="AS626" s="1126">
        <f t="shared" si="390"/>
        <v>7.0175438596491224</v>
      </c>
      <c r="AT626" s="1126">
        <f t="shared" si="391"/>
        <v>7.547169811320753</v>
      </c>
      <c r="AU626" s="1127">
        <f t="shared" si="370"/>
        <v>4.1921507786201824</v>
      </c>
      <c r="AV626" s="1128">
        <f t="shared" si="371"/>
        <v>2.5590491096831389</v>
      </c>
    </row>
    <row r="627" spans="1:48" ht="11.25" customHeight="1" x14ac:dyDescent="0.2">
      <c r="A627" s="501" t="s">
        <v>1572</v>
      </c>
      <c r="B627" s="501" t="s">
        <v>1573</v>
      </c>
      <c r="C627" s="627">
        <v>0.78</v>
      </c>
      <c r="D627" s="493">
        <v>0.7</v>
      </c>
      <c r="E627" s="493">
        <v>0.54</v>
      </c>
      <c r="F627" s="507">
        <v>0.48</v>
      </c>
      <c r="G627" s="507">
        <v>0.4</v>
      </c>
      <c r="H627" s="507">
        <v>0.32</v>
      </c>
      <c r="I627" s="507">
        <v>0.23</v>
      </c>
      <c r="J627" s="1053"/>
      <c r="K627" s="507">
        <v>0.19</v>
      </c>
      <c r="L627" s="503">
        <v>0.12</v>
      </c>
      <c r="M627" s="1053"/>
      <c r="N627" s="530">
        <v>0</v>
      </c>
      <c r="O627" s="530">
        <v>0</v>
      </c>
      <c r="P627" s="510">
        <v>0</v>
      </c>
      <c r="Q627" s="510">
        <v>0</v>
      </c>
      <c r="R627" s="510">
        <v>0</v>
      </c>
      <c r="S627" s="510">
        <v>0</v>
      </c>
      <c r="T627" s="510">
        <v>0</v>
      </c>
      <c r="U627" s="510">
        <v>0</v>
      </c>
      <c r="V627" s="510">
        <v>0.25</v>
      </c>
      <c r="W627" s="509">
        <v>0.25</v>
      </c>
      <c r="X627" s="509">
        <v>6.25E-2</v>
      </c>
      <c r="Y627" s="510">
        <v>0</v>
      </c>
      <c r="Z627" s="630">
        <f t="shared" si="369"/>
        <v>4.3224999999999998</v>
      </c>
      <c r="AA627" s="1125">
        <f t="shared" si="372"/>
        <v>11.428571428571432</v>
      </c>
      <c r="AB627" s="1125">
        <f t="shared" si="373"/>
        <v>29.629629629629605</v>
      </c>
      <c r="AC627" s="1126">
        <f t="shared" si="374"/>
        <v>12.500000000000021</v>
      </c>
      <c r="AD627" s="1126">
        <f t="shared" si="375"/>
        <v>19.999999999999996</v>
      </c>
      <c r="AE627" s="1126">
        <f t="shared" si="376"/>
        <v>25</v>
      </c>
      <c r="AF627" s="1126">
        <f t="shared" si="377"/>
        <v>39.130434782608688</v>
      </c>
      <c r="AG627" s="1126">
        <f t="shared" si="378"/>
        <v>21.052631578947366</v>
      </c>
      <c r="AH627" s="1126">
        <f t="shared" si="379"/>
        <v>58.33333333333335</v>
      </c>
      <c r="AI627" s="1126" t="str">
        <f t="shared" si="380"/>
        <v>n/a</v>
      </c>
      <c r="AJ627" s="1126" t="str">
        <f t="shared" si="381"/>
        <v>n/a</v>
      </c>
      <c r="AK627" s="1126" t="str">
        <f t="shared" si="382"/>
        <v>n/a</v>
      </c>
      <c r="AL627" s="1126" t="str">
        <f t="shared" si="383"/>
        <v>n/a</v>
      </c>
      <c r="AM627" s="1126" t="str">
        <f t="shared" si="384"/>
        <v>n/a</v>
      </c>
      <c r="AN627" s="1126" t="str">
        <f t="shared" si="385"/>
        <v>n/a</v>
      </c>
      <c r="AO627" s="1126" t="str">
        <f t="shared" si="386"/>
        <v>n/a</v>
      </c>
      <c r="AP627" s="1126" t="str">
        <f t="shared" si="387"/>
        <v>n/a</v>
      </c>
      <c r="AQ627" s="1126">
        <f t="shared" si="388"/>
        <v>-100</v>
      </c>
      <c r="AR627" s="1126">
        <f t="shared" si="389"/>
        <v>0</v>
      </c>
      <c r="AS627" s="1126">
        <f t="shared" si="390"/>
        <v>300</v>
      </c>
      <c r="AT627" s="1126" t="str">
        <f t="shared" si="391"/>
        <v>n/a</v>
      </c>
      <c r="AU627" s="1127">
        <f t="shared" si="370"/>
        <v>37.915872795735496</v>
      </c>
      <c r="AV627" s="1128">
        <f t="shared" si="371"/>
        <v>95.78789677660393</v>
      </c>
    </row>
    <row r="628" spans="1:48" ht="11.25" customHeight="1" x14ac:dyDescent="0.2">
      <c r="A628" s="884" t="s">
        <v>1574</v>
      </c>
      <c r="B628" s="884" t="s">
        <v>1575</v>
      </c>
      <c r="C628" s="627">
        <v>2.1</v>
      </c>
      <c r="D628" s="493">
        <v>1.72</v>
      </c>
      <c r="E628" s="493">
        <v>1.42</v>
      </c>
      <c r="F628" s="627">
        <v>1.19</v>
      </c>
      <c r="G628" s="627">
        <v>1</v>
      </c>
      <c r="H628" s="627">
        <v>0.85</v>
      </c>
      <c r="I628" s="627">
        <v>0.73</v>
      </c>
      <c r="J628" s="956"/>
      <c r="K628" s="627">
        <v>0.62</v>
      </c>
      <c r="L628" s="492">
        <v>0.55000000000000004</v>
      </c>
      <c r="M628" s="956"/>
      <c r="N628" s="628">
        <v>0.52</v>
      </c>
      <c r="O628" s="505">
        <v>0.52</v>
      </c>
      <c r="P628" s="633">
        <v>0.51</v>
      </c>
      <c r="Q628" s="633">
        <v>0.46500000000000002</v>
      </c>
      <c r="R628" s="633">
        <v>0.40500000000000003</v>
      </c>
      <c r="S628" s="633">
        <v>0.34</v>
      </c>
      <c r="T628" s="633">
        <v>0.20333000000000001</v>
      </c>
      <c r="U628" s="629">
        <v>0</v>
      </c>
      <c r="V628" s="629">
        <v>0</v>
      </c>
      <c r="W628" s="629">
        <v>0</v>
      </c>
      <c r="X628" s="629">
        <v>0</v>
      </c>
      <c r="Y628" s="629">
        <v>0</v>
      </c>
      <c r="Z628" s="630">
        <f t="shared" si="369"/>
        <v>13.143329999999997</v>
      </c>
      <c r="AA628" s="1125">
        <f t="shared" si="372"/>
        <v>22.093023255813971</v>
      </c>
      <c r="AB628" s="1125">
        <f t="shared" si="373"/>
        <v>21.126760563380277</v>
      </c>
      <c r="AC628" s="1126">
        <f t="shared" si="374"/>
        <v>19.327731092436974</v>
      </c>
      <c r="AD628" s="1126">
        <f t="shared" si="375"/>
        <v>18.999999999999993</v>
      </c>
      <c r="AE628" s="1126">
        <f t="shared" si="376"/>
        <v>17.647058823529417</v>
      </c>
      <c r="AF628" s="1126">
        <f t="shared" si="377"/>
        <v>16.43835616438356</v>
      </c>
      <c r="AG628" s="1126">
        <f t="shared" si="378"/>
        <v>17.741935483870975</v>
      </c>
      <c r="AH628" s="1126">
        <f t="shared" si="379"/>
        <v>12.72727272727272</v>
      </c>
      <c r="AI628" s="1126">
        <f t="shared" si="380"/>
        <v>5.7692307692307709</v>
      </c>
      <c r="AJ628" s="1126">
        <f t="shared" si="381"/>
        <v>0</v>
      </c>
      <c r="AK628" s="1126">
        <f t="shared" si="382"/>
        <v>1.9607843137254832</v>
      </c>
      <c r="AL628" s="1126">
        <f t="shared" si="383"/>
        <v>9.6774193548387011</v>
      </c>
      <c r="AM628" s="1126">
        <f t="shared" si="384"/>
        <v>14.814814814814813</v>
      </c>
      <c r="AN628" s="1126">
        <f t="shared" si="385"/>
        <v>19.117647058823529</v>
      </c>
      <c r="AO628" s="1126">
        <f t="shared" si="386"/>
        <v>67.215855997639309</v>
      </c>
      <c r="AP628" s="1126" t="str">
        <f t="shared" si="387"/>
        <v>n/a</v>
      </c>
      <c r="AQ628" s="1126" t="str">
        <f t="shared" si="388"/>
        <v>n/a</v>
      </c>
      <c r="AR628" s="1126" t="str">
        <f t="shared" si="389"/>
        <v>n/a</v>
      </c>
      <c r="AS628" s="1126" t="str">
        <f t="shared" si="390"/>
        <v>n/a</v>
      </c>
      <c r="AT628" s="1126" t="str">
        <f t="shared" si="391"/>
        <v>n/a</v>
      </c>
      <c r="AU628" s="1127">
        <f t="shared" si="370"/>
        <v>17.643859361317368</v>
      </c>
      <c r="AV628" s="1128">
        <f t="shared" si="371"/>
        <v>15.333273514192525</v>
      </c>
    </row>
    <row r="629" spans="1:48" ht="11.25" customHeight="1" x14ac:dyDescent="0.2">
      <c r="A629" s="491" t="s">
        <v>736</v>
      </c>
      <c r="B629" s="884" t="s">
        <v>737</v>
      </c>
      <c r="C629" s="627">
        <v>1.4950000000000001</v>
      </c>
      <c r="D629" s="493">
        <v>1.405</v>
      </c>
      <c r="E629" s="493">
        <v>1.32</v>
      </c>
      <c r="F629" s="627">
        <v>1.24</v>
      </c>
      <c r="G629" s="627">
        <v>1.1599999999999999</v>
      </c>
      <c r="H629" s="627">
        <v>1.1100000000000001</v>
      </c>
      <c r="I629" s="627">
        <v>1.0900000000000001</v>
      </c>
      <c r="J629" s="956"/>
      <c r="K629" s="627">
        <v>1.07</v>
      </c>
      <c r="L629" s="492">
        <v>1.05</v>
      </c>
      <c r="M629" s="956"/>
      <c r="N629" s="505">
        <v>1.03</v>
      </c>
      <c r="O629" s="505">
        <v>1</v>
      </c>
      <c r="P629" s="633">
        <v>0.96</v>
      </c>
      <c r="Q629" s="633">
        <v>0.92</v>
      </c>
      <c r="R629" s="633">
        <v>0.45</v>
      </c>
      <c r="S629" s="629">
        <v>0</v>
      </c>
      <c r="T629" s="629">
        <v>0</v>
      </c>
      <c r="U629" s="629">
        <v>0</v>
      </c>
      <c r="V629" s="629">
        <v>0</v>
      </c>
      <c r="W629" s="629">
        <v>0</v>
      </c>
      <c r="X629" s="629">
        <v>0</v>
      </c>
      <c r="Y629" s="629">
        <v>0</v>
      </c>
      <c r="Z629" s="630">
        <f t="shared" si="369"/>
        <v>15.300000000000002</v>
      </c>
      <c r="AA629" s="1125">
        <f t="shared" si="372"/>
        <v>6.4056939501779375</v>
      </c>
      <c r="AB629" s="1125">
        <f t="shared" si="373"/>
        <v>6.4393939393939448</v>
      </c>
      <c r="AC629" s="1126">
        <f t="shared" si="374"/>
        <v>6.4516129032258229</v>
      </c>
      <c r="AD629" s="1126">
        <f t="shared" si="375"/>
        <v>6.8965517241379448</v>
      </c>
      <c r="AE629" s="1126">
        <f t="shared" si="376"/>
        <v>4.5045045045044807</v>
      </c>
      <c r="AF629" s="1126">
        <f t="shared" si="377"/>
        <v>1.8348623853211121</v>
      </c>
      <c r="AG629" s="1126">
        <f t="shared" si="378"/>
        <v>1.8691588785046731</v>
      </c>
      <c r="AH629" s="1126">
        <f t="shared" si="379"/>
        <v>1.904761904761898</v>
      </c>
      <c r="AI629" s="1126">
        <f t="shared" si="380"/>
        <v>1.9417475728155331</v>
      </c>
      <c r="AJ629" s="1126">
        <f t="shared" si="381"/>
        <v>3.0000000000000027</v>
      </c>
      <c r="AK629" s="1126">
        <f t="shared" si="382"/>
        <v>4.1666666666666741</v>
      </c>
      <c r="AL629" s="1126">
        <f t="shared" si="383"/>
        <v>4.3478260869565188</v>
      </c>
      <c r="AM629" s="1126">
        <f t="shared" si="384"/>
        <v>104.44444444444443</v>
      </c>
      <c r="AN629" s="1126" t="str">
        <f t="shared" si="385"/>
        <v>n/a</v>
      </c>
      <c r="AO629" s="1126" t="str">
        <f t="shared" si="386"/>
        <v>n/a</v>
      </c>
      <c r="AP629" s="1126" t="str">
        <f t="shared" si="387"/>
        <v>n/a</v>
      </c>
      <c r="AQ629" s="1126" t="str">
        <f t="shared" si="388"/>
        <v>n/a</v>
      </c>
      <c r="AR629" s="1126" t="str">
        <f t="shared" si="389"/>
        <v>n/a</v>
      </c>
      <c r="AS629" s="1126" t="str">
        <f t="shared" si="390"/>
        <v>n/a</v>
      </c>
      <c r="AT629" s="1126" t="str">
        <f t="shared" si="391"/>
        <v>n/a</v>
      </c>
      <c r="AU629" s="1127">
        <f t="shared" si="370"/>
        <v>11.862094227762382</v>
      </c>
      <c r="AV629" s="1128">
        <f t="shared" si="371"/>
        <v>27.885061751035195</v>
      </c>
    </row>
    <row r="630" spans="1:48" ht="11.25" customHeight="1" x14ac:dyDescent="0.2">
      <c r="A630" s="884" t="s">
        <v>1576</v>
      </c>
      <c r="B630" s="884" t="s">
        <v>1577</v>
      </c>
      <c r="C630" s="627">
        <v>0.7</v>
      </c>
      <c r="D630" s="493">
        <v>0.64</v>
      </c>
      <c r="E630" s="493">
        <v>0.56000000000000005</v>
      </c>
      <c r="F630" s="627">
        <v>0.52</v>
      </c>
      <c r="G630" s="627">
        <v>0.48</v>
      </c>
      <c r="H630" s="627">
        <v>0.44</v>
      </c>
      <c r="I630" s="627">
        <v>0.32</v>
      </c>
      <c r="J630" s="956"/>
      <c r="K630" s="496">
        <v>0.2</v>
      </c>
      <c r="L630" s="631">
        <v>0.2</v>
      </c>
      <c r="M630" s="956"/>
      <c r="N630" s="505">
        <v>0.2</v>
      </c>
      <c r="O630" s="505">
        <v>0.1</v>
      </c>
      <c r="P630" s="633">
        <v>2.5000000000000001E-2</v>
      </c>
      <c r="Q630" s="629">
        <v>0</v>
      </c>
      <c r="R630" s="629">
        <v>0</v>
      </c>
      <c r="S630" s="629">
        <v>0</v>
      </c>
      <c r="T630" s="629">
        <v>0</v>
      </c>
      <c r="U630" s="629">
        <v>0</v>
      </c>
      <c r="V630" s="629">
        <v>0</v>
      </c>
      <c r="W630" s="629">
        <v>0</v>
      </c>
      <c r="X630" s="629">
        <v>0</v>
      </c>
      <c r="Y630" s="629">
        <v>0</v>
      </c>
      <c r="Z630" s="630">
        <f t="shared" si="369"/>
        <v>4.3849999999999998</v>
      </c>
      <c r="AA630" s="1125">
        <f t="shared" si="372"/>
        <v>9.375</v>
      </c>
      <c r="AB630" s="1125">
        <f t="shared" si="373"/>
        <v>14.285714285714279</v>
      </c>
      <c r="AC630" s="1126">
        <f t="shared" si="374"/>
        <v>7.6923076923077094</v>
      </c>
      <c r="AD630" s="1126">
        <f t="shared" si="375"/>
        <v>8.3333333333333481</v>
      </c>
      <c r="AE630" s="1126">
        <f t="shared" si="376"/>
        <v>9.0909090909090828</v>
      </c>
      <c r="AF630" s="1126">
        <f t="shared" si="377"/>
        <v>37.5</v>
      </c>
      <c r="AG630" s="1126">
        <f t="shared" si="378"/>
        <v>59.999999999999986</v>
      </c>
      <c r="AH630" s="1126">
        <f t="shared" si="379"/>
        <v>0</v>
      </c>
      <c r="AI630" s="1126">
        <f t="shared" si="380"/>
        <v>0</v>
      </c>
      <c r="AJ630" s="1126">
        <f t="shared" si="381"/>
        <v>100</v>
      </c>
      <c r="AK630" s="1126">
        <f t="shared" si="382"/>
        <v>300</v>
      </c>
      <c r="AL630" s="1126" t="str">
        <f t="shared" si="383"/>
        <v>n/a</v>
      </c>
      <c r="AM630" s="1126" t="str">
        <f t="shared" si="384"/>
        <v>n/a</v>
      </c>
      <c r="AN630" s="1126" t="str">
        <f t="shared" si="385"/>
        <v>n/a</v>
      </c>
      <c r="AO630" s="1126" t="str">
        <f t="shared" si="386"/>
        <v>n/a</v>
      </c>
      <c r="AP630" s="1126" t="str">
        <f t="shared" si="387"/>
        <v>n/a</v>
      </c>
      <c r="AQ630" s="1126" t="str">
        <f t="shared" si="388"/>
        <v>n/a</v>
      </c>
      <c r="AR630" s="1126" t="str">
        <f t="shared" si="389"/>
        <v>n/a</v>
      </c>
      <c r="AS630" s="1126" t="str">
        <f t="shared" si="390"/>
        <v>n/a</v>
      </c>
      <c r="AT630" s="1126" t="str">
        <f t="shared" si="391"/>
        <v>n/a</v>
      </c>
      <c r="AU630" s="1127">
        <f t="shared" si="370"/>
        <v>49.661569491114939</v>
      </c>
      <c r="AV630" s="1128">
        <f t="shared" si="371"/>
        <v>88.53276037733184</v>
      </c>
    </row>
    <row r="631" spans="1:48" ht="11.25" customHeight="1" x14ac:dyDescent="0.2">
      <c r="A631" s="501" t="s">
        <v>1560</v>
      </c>
      <c r="B631" s="501" t="s">
        <v>1561</v>
      </c>
      <c r="C631" s="627">
        <v>0.54500000000000004</v>
      </c>
      <c r="D631" s="493">
        <v>0.44500000000000001</v>
      </c>
      <c r="E631" s="540">
        <v>0.4</v>
      </c>
      <c r="F631" s="507">
        <v>0.38</v>
      </c>
      <c r="G631" s="506">
        <v>0.34</v>
      </c>
      <c r="H631" s="507">
        <v>0.32</v>
      </c>
      <c r="I631" s="507">
        <v>0.22500000000000001</v>
      </c>
      <c r="J631" s="1053"/>
      <c r="K631" s="507">
        <v>0.05</v>
      </c>
      <c r="L631" s="508">
        <v>0</v>
      </c>
      <c r="M631" s="1053"/>
      <c r="N631" s="530">
        <v>0.05</v>
      </c>
      <c r="O631" s="530">
        <v>0.1</v>
      </c>
      <c r="P631" s="510">
        <v>0.6</v>
      </c>
      <c r="Q631" s="510">
        <v>0.6</v>
      </c>
      <c r="R631" s="509">
        <v>0.55000000000000004</v>
      </c>
      <c r="S631" s="509">
        <v>0.49</v>
      </c>
      <c r="T631" s="509">
        <v>0.45</v>
      </c>
      <c r="U631" s="510">
        <v>0.44</v>
      </c>
      <c r="V631" s="509">
        <v>0.41</v>
      </c>
      <c r="W631" s="510">
        <v>0.4</v>
      </c>
      <c r="X631" s="509">
        <v>0.39</v>
      </c>
      <c r="Y631" s="509">
        <v>0.36</v>
      </c>
      <c r="Z631" s="630">
        <f t="shared" si="369"/>
        <v>7.5450000000000008</v>
      </c>
      <c r="AA631" s="1125">
        <f t="shared" si="372"/>
        <v>22.471910112359559</v>
      </c>
      <c r="AB631" s="1125">
        <f t="shared" si="373"/>
        <v>11.250000000000004</v>
      </c>
      <c r="AC631" s="1126">
        <f t="shared" si="374"/>
        <v>5.2631578947368363</v>
      </c>
      <c r="AD631" s="1126">
        <f t="shared" si="375"/>
        <v>11.764705882352944</v>
      </c>
      <c r="AE631" s="1126">
        <f t="shared" si="376"/>
        <v>6.25</v>
      </c>
      <c r="AF631" s="1126">
        <f t="shared" si="377"/>
        <v>42.222222222222229</v>
      </c>
      <c r="AG631" s="1126">
        <f t="shared" si="378"/>
        <v>350</v>
      </c>
      <c r="AH631" s="1126" t="str">
        <f t="shared" si="379"/>
        <v>n/a</v>
      </c>
      <c r="AI631" s="1126">
        <f t="shared" si="380"/>
        <v>-100</v>
      </c>
      <c r="AJ631" s="1126">
        <f t="shared" si="381"/>
        <v>-50</v>
      </c>
      <c r="AK631" s="1126">
        <f t="shared" si="382"/>
        <v>-83.333333333333329</v>
      </c>
      <c r="AL631" s="1126">
        <f t="shared" si="383"/>
        <v>0</v>
      </c>
      <c r="AM631" s="1126">
        <f t="shared" si="384"/>
        <v>9.0909090909090828</v>
      </c>
      <c r="AN631" s="1126">
        <f t="shared" si="385"/>
        <v>12.244897959183687</v>
      </c>
      <c r="AO631" s="1126">
        <f t="shared" si="386"/>
        <v>8.8888888888888786</v>
      </c>
      <c r="AP631" s="1126">
        <f t="shared" si="387"/>
        <v>2.2727272727272707</v>
      </c>
      <c r="AQ631" s="1126">
        <f t="shared" si="388"/>
        <v>7.3170731707317138</v>
      </c>
      <c r="AR631" s="1126">
        <f t="shared" si="389"/>
        <v>2.4999999999999911</v>
      </c>
      <c r="AS631" s="1126">
        <f t="shared" si="390"/>
        <v>2.5641025641025772</v>
      </c>
      <c r="AT631" s="1126">
        <f t="shared" si="391"/>
        <v>8.3333333333333481</v>
      </c>
      <c r="AU631" s="1127">
        <f t="shared" si="370"/>
        <v>14.163189213590254</v>
      </c>
      <c r="AV631" s="1128">
        <f t="shared" si="371"/>
        <v>88.57047637754161</v>
      </c>
    </row>
    <row r="632" spans="1:48" ht="11.25" customHeight="1" x14ac:dyDescent="0.2">
      <c r="A632" s="884" t="s">
        <v>320</v>
      </c>
      <c r="B632" s="884" t="s">
        <v>321</v>
      </c>
      <c r="C632" s="627">
        <v>1.98</v>
      </c>
      <c r="D632" s="493">
        <v>1.86</v>
      </c>
      <c r="E632" s="632">
        <v>1.7000000000000002</v>
      </c>
      <c r="F632" s="627">
        <v>1.56</v>
      </c>
      <c r="G632" s="627">
        <v>1.415</v>
      </c>
      <c r="H632" s="627">
        <v>1.31</v>
      </c>
      <c r="I632" s="627">
        <v>1.21</v>
      </c>
      <c r="J632" s="956"/>
      <c r="K632" s="627">
        <v>1.17</v>
      </c>
      <c r="L632" s="492">
        <v>1.1299999999999999</v>
      </c>
      <c r="M632" s="956"/>
      <c r="N632" s="505">
        <v>1.0900000000000001</v>
      </c>
      <c r="O632" s="505">
        <v>1.0649999999999999</v>
      </c>
      <c r="P632" s="633">
        <v>1.0449999999999999</v>
      </c>
      <c r="Q632" s="633">
        <v>1.02</v>
      </c>
      <c r="R632" s="633">
        <v>0.95499999999999996</v>
      </c>
      <c r="S632" s="633">
        <v>0.93</v>
      </c>
      <c r="T632" s="633">
        <v>0.89500000000000002</v>
      </c>
      <c r="U632" s="633">
        <v>0.86499999999999999</v>
      </c>
      <c r="V632" s="633">
        <v>0.84499999999999997</v>
      </c>
      <c r="W632" s="633">
        <v>0.84</v>
      </c>
      <c r="X632" s="633">
        <v>0.8</v>
      </c>
      <c r="Y632" s="633">
        <v>0.76</v>
      </c>
      <c r="Z632" s="630">
        <f t="shared" si="369"/>
        <v>24.444999999999997</v>
      </c>
      <c r="AA632" s="1125">
        <f t="shared" si="372"/>
        <v>6.4516129032258007</v>
      </c>
      <c r="AB632" s="1125">
        <f t="shared" si="373"/>
        <v>9.4117647058823408</v>
      </c>
      <c r="AC632" s="1126">
        <f t="shared" si="374"/>
        <v>8.9743589743589869</v>
      </c>
      <c r="AD632" s="1126">
        <f t="shared" si="375"/>
        <v>10.24734982332156</v>
      </c>
      <c r="AE632" s="1126">
        <f t="shared" si="376"/>
        <v>8.0152671755725269</v>
      </c>
      <c r="AF632" s="1126">
        <f t="shared" si="377"/>
        <v>8.2644628099173723</v>
      </c>
      <c r="AG632" s="1126">
        <f t="shared" si="378"/>
        <v>3.4188034188034289</v>
      </c>
      <c r="AH632" s="1126">
        <f t="shared" si="379"/>
        <v>3.539823008849563</v>
      </c>
      <c r="AI632" s="1126">
        <f t="shared" si="380"/>
        <v>3.6697247706421798</v>
      </c>
      <c r="AJ632" s="1126">
        <f t="shared" si="381"/>
        <v>2.3474178403755985</v>
      </c>
      <c r="AK632" s="1126">
        <f t="shared" si="382"/>
        <v>1.9138755980861344</v>
      </c>
      <c r="AL632" s="1126">
        <f t="shared" si="383"/>
        <v>2.450980392156854</v>
      </c>
      <c r="AM632" s="1126">
        <f t="shared" si="384"/>
        <v>6.8062827225130906</v>
      </c>
      <c r="AN632" s="1126">
        <f t="shared" si="385"/>
        <v>2.6881720430107503</v>
      </c>
      <c r="AO632" s="1126">
        <f t="shared" si="386"/>
        <v>3.9106145251396773</v>
      </c>
      <c r="AP632" s="1126">
        <f t="shared" si="387"/>
        <v>3.4682080924855585</v>
      </c>
      <c r="AQ632" s="1126">
        <f t="shared" si="388"/>
        <v>2.3668639053254559</v>
      </c>
      <c r="AR632" s="1126">
        <f t="shared" si="389"/>
        <v>0.59523809523809312</v>
      </c>
      <c r="AS632" s="1126">
        <f t="shared" si="390"/>
        <v>4.9999999999999822</v>
      </c>
      <c r="AT632" s="1126">
        <f t="shared" si="391"/>
        <v>5.2631578947368363</v>
      </c>
      <c r="AU632" s="1127">
        <f t="shared" si="370"/>
        <v>4.9401989349820887</v>
      </c>
      <c r="AV632" s="1128">
        <f t="shared" si="371"/>
        <v>2.8338444614309726</v>
      </c>
    </row>
    <row r="633" spans="1:48" ht="11.25" customHeight="1" x14ac:dyDescent="0.2">
      <c r="A633" s="491" t="s">
        <v>738</v>
      </c>
      <c r="B633" s="884" t="s">
        <v>739</v>
      </c>
      <c r="C633" s="627">
        <v>1.6475</v>
      </c>
      <c r="D633" s="493">
        <v>1.625</v>
      </c>
      <c r="E633" s="632">
        <v>1.5649999999999999</v>
      </c>
      <c r="F633" s="627">
        <v>1.5149999999999999</v>
      </c>
      <c r="G633" s="627">
        <v>1.4950000000000001</v>
      </c>
      <c r="H633" s="627">
        <v>1.3831290000000001</v>
      </c>
      <c r="I633" s="627">
        <v>1.3668295000000001</v>
      </c>
      <c r="J633" s="956"/>
      <c r="K633" s="627">
        <v>1.341216</v>
      </c>
      <c r="L633" s="631">
        <v>1.30396</v>
      </c>
      <c r="M633" s="956"/>
      <c r="N633" s="505">
        <v>1.2993030000000001</v>
      </c>
      <c r="O633" s="505">
        <v>1.2853319999999999</v>
      </c>
      <c r="P633" s="633">
        <v>1.2480760000000002</v>
      </c>
      <c r="Q633" s="633">
        <v>1.1363079999999999</v>
      </c>
      <c r="R633" s="633">
        <v>1.02454</v>
      </c>
      <c r="S633" s="633">
        <v>0.89414399999999994</v>
      </c>
      <c r="T633" s="633">
        <v>0.76374799999999998</v>
      </c>
      <c r="U633" s="633">
        <v>0.71717799999999998</v>
      </c>
      <c r="V633" s="633">
        <v>0.67060799999999998</v>
      </c>
      <c r="W633" s="629">
        <v>0.49364200000000003</v>
      </c>
      <c r="X633" s="633">
        <v>0.49364200000000003</v>
      </c>
      <c r="Y633" s="633">
        <v>0.4657</v>
      </c>
      <c r="Z633" s="630">
        <f t="shared" si="369"/>
        <v>23.734855500000002</v>
      </c>
      <c r="AA633" s="1125">
        <f t="shared" si="372"/>
        <v>1.3846153846153841</v>
      </c>
      <c r="AB633" s="1125">
        <f t="shared" si="373"/>
        <v>3.833865814696491</v>
      </c>
      <c r="AC633" s="1126">
        <f t="shared" si="374"/>
        <v>3.3003300330032959</v>
      </c>
      <c r="AD633" s="1126">
        <f t="shared" si="375"/>
        <v>1.3377926421404451</v>
      </c>
      <c r="AE633" s="1126">
        <f t="shared" si="376"/>
        <v>8.0882549639260013</v>
      </c>
      <c r="AF633" s="1126">
        <f t="shared" si="377"/>
        <v>1.1925042589437718</v>
      </c>
      <c r="AG633" s="1126">
        <f t="shared" si="378"/>
        <v>1.9097222222222321</v>
      </c>
      <c r="AH633" s="1126">
        <f t="shared" si="379"/>
        <v>2.857142857142847</v>
      </c>
      <c r="AI633" s="1126">
        <f t="shared" si="380"/>
        <v>0.35842293906809264</v>
      </c>
      <c r="AJ633" s="1126">
        <f t="shared" si="381"/>
        <v>1.0869565217391353</v>
      </c>
      <c r="AK633" s="1126">
        <f t="shared" si="382"/>
        <v>2.9850746268656581</v>
      </c>
      <c r="AL633" s="1126">
        <f t="shared" si="383"/>
        <v>9.8360655737705258</v>
      </c>
      <c r="AM633" s="1126">
        <f t="shared" si="384"/>
        <v>10.909090909090891</v>
      </c>
      <c r="AN633" s="1126">
        <f t="shared" si="385"/>
        <v>14.583333333333348</v>
      </c>
      <c r="AO633" s="1126">
        <f t="shared" si="386"/>
        <v>17.073170731707311</v>
      </c>
      <c r="AP633" s="1126">
        <f t="shared" si="387"/>
        <v>6.4935064935064846</v>
      </c>
      <c r="AQ633" s="1126">
        <f t="shared" si="388"/>
        <v>6.944444444444442</v>
      </c>
      <c r="AR633" s="1126">
        <f t="shared" si="389"/>
        <v>35.849056603773576</v>
      </c>
      <c r="AS633" s="1126">
        <f t="shared" si="390"/>
        <v>0</v>
      </c>
      <c r="AT633" s="1126">
        <f t="shared" si="391"/>
        <v>6.0000000000000053</v>
      </c>
      <c r="AU633" s="1127">
        <f t="shared" si="370"/>
        <v>6.801167517699497</v>
      </c>
      <c r="AV633" s="1128">
        <f t="shared" si="371"/>
        <v>8.349351781609089</v>
      </c>
    </row>
    <row r="634" spans="1:48" ht="11.25" customHeight="1" x14ac:dyDescent="0.2">
      <c r="A634" s="491" t="s">
        <v>1550</v>
      </c>
      <c r="B634" s="884" t="s">
        <v>1551</v>
      </c>
      <c r="C634" s="627">
        <v>2.16</v>
      </c>
      <c r="D634" s="493">
        <v>2.04</v>
      </c>
      <c r="E634" s="632">
        <v>1.94</v>
      </c>
      <c r="F634" s="627">
        <v>1.88</v>
      </c>
      <c r="G634" s="627">
        <v>1.6380940000000002</v>
      </c>
      <c r="H634" s="627">
        <v>1.4149660000000002</v>
      </c>
      <c r="I634" s="627">
        <v>1.2784800000000001</v>
      </c>
      <c r="J634" s="956"/>
      <c r="K634" s="627">
        <v>1.085968</v>
      </c>
      <c r="L634" s="631">
        <v>0</v>
      </c>
      <c r="M634" s="956"/>
      <c r="N634" s="497">
        <v>0</v>
      </c>
      <c r="O634" s="628">
        <v>0</v>
      </c>
      <c r="P634" s="629">
        <v>0</v>
      </c>
      <c r="Q634" s="629">
        <v>0</v>
      </c>
      <c r="R634" s="629">
        <v>0</v>
      </c>
      <c r="S634" s="629">
        <v>0</v>
      </c>
      <c r="T634" s="629">
        <v>0</v>
      </c>
      <c r="U634" s="629">
        <v>0</v>
      </c>
      <c r="V634" s="629">
        <v>0</v>
      </c>
      <c r="W634" s="629">
        <v>0</v>
      </c>
      <c r="X634" s="629">
        <v>0</v>
      </c>
      <c r="Y634" s="629">
        <v>0</v>
      </c>
      <c r="Z634" s="630">
        <f t="shared" si="369"/>
        <v>13.437507999999999</v>
      </c>
      <c r="AA634" s="1125">
        <f t="shared" si="372"/>
        <v>5.8823529411764719</v>
      </c>
      <c r="AB634" s="1125">
        <f t="shared" si="373"/>
        <v>5.1546391752577359</v>
      </c>
      <c r="AC634" s="1126">
        <f t="shared" si="374"/>
        <v>3.1914893617021267</v>
      </c>
      <c r="AD634" s="1126">
        <f t="shared" si="375"/>
        <v>14.767528603364632</v>
      </c>
      <c r="AE634" s="1126">
        <f t="shared" si="376"/>
        <v>15.769142156065929</v>
      </c>
      <c r="AF634" s="1126">
        <f t="shared" si="377"/>
        <v>10.67564607971967</v>
      </c>
      <c r="AG634" s="1126">
        <f t="shared" si="378"/>
        <v>17.727225848275463</v>
      </c>
      <c r="AH634" s="1126" t="str">
        <f t="shared" si="379"/>
        <v>n/a</v>
      </c>
      <c r="AI634" s="1126" t="str">
        <f t="shared" si="380"/>
        <v>n/a</v>
      </c>
      <c r="AJ634" s="1126" t="str">
        <f t="shared" si="381"/>
        <v>n/a</v>
      </c>
      <c r="AK634" s="1126" t="str">
        <f t="shared" si="382"/>
        <v>n/a</v>
      </c>
      <c r="AL634" s="1126" t="str">
        <f t="shared" si="383"/>
        <v>n/a</v>
      </c>
      <c r="AM634" s="1126" t="str">
        <f t="shared" si="384"/>
        <v>n/a</v>
      </c>
      <c r="AN634" s="1126" t="str">
        <f t="shared" si="385"/>
        <v>n/a</v>
      </c>
      <c r="AO634" s="1126" t="str">
        <f t="shared" si="386"/>
        <v>n/a</v>
      </c>
      <c r="AP634" s="1126" t="str">
        <f t="shared" si="387"/>
        <v>n/a</v>
      </c>
      <c r="AQ634" s="1126" t="str">
        <f t="shared" si="388"/>
        <v>n/a</v>
      </c>
      <c r="AR634" s="1126" t="str">
        <f t="shared" si="389"/>
        <v>n/a</v>
      </c>
      <c r="AS634" s="1126" t="str">
        <f t="shared" si="390"/>
        <v>n/a</v>
      </c>
      <c r="AT634" s="1126" t="str">
        <f t="shared" si="391"/>
        <v>n/a</v>
      </c>
      <c r="AU634" s="1127">
        <f t="shared" si="370"/>
        <v>10.452574880794575</v>
      </c>
      <c r="AV634" s="1128">
        <f t="shared" si="371"/>
        <v>5.7955936554105563</v>
      </c>
    </row>
    <row r="635" spans="1:48" ht="11.25" customHeight="1" x14ac:dyDescent="0.2">
      <c r="A635" s="491" t="s">
        <v>729</v>
      </c>
      <c r="B635" s="884" t="s">
        <v>730</v>
      </c>
      <c r="C635" s="627">
        <v>0.82</v>
      </c>
      <c r="D635" s="493">
        <v>0.76</v>
      </c>
      <c r="E635" s="487">
        <v>0.64</v>
      </c>
      <c r="F635" s="627">
        <v>0.57999999999999996</v>
      </c>
      <c r="G635" s="627">
        <v>0.5</v>
      </c>
      <c r="H635" s="627">
        <v>0.42</v>
      </c>
      <c r="I635" s="496">
        <v>0.36</v>
      </c>
      <c r="J635" s="956"/>
      <c r="K635" s="627">
        <v>0.33</v>
      </c>
      <c r="L635" s="492">
        <v>0.28999999999999998</v>
      </c>
      <c r="M635" s="956"/>
      <c r="N635" s="632">
        <v>0.25750000000000001</v>
      </c>
      <c r="O635" s="505">
        <v>0.22750000000000001</v>
      </c>
      <c r="P635" s="633">
        <v>0.20499999999999999</v>
      </c>
      <c r="Q635" s="633">
        <v>0.185</v>
      </c>
      <c r="R635" s="633">
        <v>0.17249999999999999</v>
      </c>
      <c r="S635" s="633">
        <v>0.16250000000000001</v>
      </c>
      <c r="T635" s="633">
        <v>0.14499999999999999</v>
      </c>
      <c r="U635" s="633">
        <v>0.11</v>
      </c>
      <c r="V635" s="629">
        <v>0</v>
      </c>
      <c r="W635" s="629">
        <v>0</v>
      </c>
      <c r="X635" s="629">
        <v>0</v>
      </c>
      <c r="Y635" s="629">
        <v>0</v>
      </c>
      <c r="Z635" s="630">
        <f t="shared" si="369"/>
        <v>6.165</v>
      </c>
      <c r="AA635" s="1125">
        <f t="shared" si="372"/>
        <v>7.8947368421052655</v>
      </c>
      <c r="AB635" s="1125">
        <f t="shared" si="373"/>
        <v>18.75</v>
      </c>
      <c r="AC635" s="1126">
        <f t="shared" si="374"/>
        <v>10.344827586206918</v>
      </c>
      <c r="AD635" s="1126">
        <f t="shared" si="375"/>
        <v>15.999999999999993</v>
      </c>
      <c r="AE635" s="1126">
        <f t="shared" si="376"/>
        <v>19.047619047619047</v>
      </c>
      <c r="AF635" s="1126">
        <f t="shared" si="377"/>
        <v>16.666666666666675</v>
      </c>
      <c r="AG635" s="1126">
        <f t="shared" si="378"/>
        <v>9.0909090909090828</v>
      </c>
      <c r="AH635" s="1126">
        <f t="shared" si="379"/>
        <v>13.793103448275868</v>
      </c>
      <c r="AI635" s="1126">
        <f t="shared" si="380"/>
        <v>12.621359223300965</v>
      </c>
      <c r="AJ635" s="1126">
        <f t="shared" si="381"/>
        <v>13.186813186813184</v>
      </c>
      <c r="AK635" s="1126">
        <f t="shared" si="382"/>
        <v>10.975609756097571</v>
      </c>
      <c r="AL635" s="1126">
        <f t="shared" si="383"/>
        <v>10.810810810810811</v>
      </c>
      <c r="AM635" s="1126">
        <f t="shared" si="384"/>
        <v>7.2463768115942129</v>
      </c>
      <c r="AN635" s="1126">
        <f t="shared" si="385"/>
        <v>6.153846153846132</v>
      </c>
      <c r="AO635" s="1126">
        <f t="shared" si="386"/>
        <v>12.068965517241391</v>
      </c>
      <c r="AP635" s="1126">
        <f t="shared" si="387"/>
        <v>31.818181818181813</v>
      </c>
      <c r="AQ635" s="1126" t="str">
        <f t="shared" si="388"/>
        <v>n/a</v>
      </c>
      <c r="AR635" s="1126" t="str">
        <f t="shared" si="389"/>
        <v>n/a</v>
      </c>
      <c r="AS635" s="1126" t="str">
        <f t="shared" si="390"/>
        <v>n/a</v>
      </c>
      <c r="AT635" s="1126" t="str">
        <f t="shared" si="391"/>
        <v>n/a</v>
      </c>
      <c r="AU635" s="1127">
        <f t="shared" si="370"/>
        <v>13.52936412247931</v>
      </c>
      <c r="AV635" s="1128">
        <f t="shared" si="371"/>
        <v>6.2217598982722189</v>
      </c>
    </row>
    <row r="636" spans="1:48" ht="11.25" customHeight="1" x14ac:dyDescent="0.2">
      <c r="A636" s="501" t="s">
        <v>1580</v>
      </c>
      <c r="B636" s="501" t="s">
        <v>1581</v>
      </c>
      <c r="C636" s="627">
        <v>1.36</v>
      </c>
      <c r="D636" s="493">
        <v>1</v>
      </c>
      <c r="E636" s="493">
        <v>0.78</v>
      </c>
      <c r="F636" s="507">
        <v>0.7</v>
      </c>
      <c r="G636" s="507">
        <v>0.64</v>
      </c>
      <c r="H636" s="507">
        <v>0.48</v>
      </c>
      <c r="I636" s="507">
        <v>0.44</v>
      </c>
      <c r="J636" s="1053"/>
      <c r="K636" s="507">
        <v>0.24</v>
      </c>
      <c r="L636" s="503">
        <v>0.1</v>
      </c>
      <c r="M636" s="1053"/>
      <c r="N636" s="521">
        <v>0.02</v>
      </c>
      <c r="O636" s="530">
        <v>0</v>
      </c>
      <c r="P636" s="510">
        <v>0</v>
      </c>
      <c r="Q636" s="510">
        <v>0</v>
      </c>
      <c r="R636" s="510">
        <v>0</v>
      </c>
      <c r="S636" s="510">
        <v>0</v>
      </c>
      <c r="T636" s="510">
        <v>0</v>
      </c>
      <c r="U636" s="510">
        <v>0</v>
      </c>
      <c r="V636" s="510">
        <v>0</v>
      </c>
      <c r="W636" s="510">
        <v>0</v>
      </c>
      <c r="X636" s="510">
        <v>0</v>
      </c>
      <c r="Y636" s="510">
        <v>0</v>
      </c>
      <c r="Z636" s="630">
        <f t="shared" si="369"/>
        <v>5.7600000000000007</v>
      </c>
      <c r="AA636" s="1125">
        <f t="shared" si="372"/>
        <v>36.000000000000007</v>
      </c>
      <c r="AB636" s="1125">
        <f t="shared" si="373"/>
        <v>28.205128205128194</v>
      </c>
      <c r="AC636" s="1126">
        <f t="shared" si="374"/>
        <v>11.428571428571432</v>
      </c>
      <c r="AD636" s="1126">
        <f t="shared" si="375"/>
        <v>9.375</v>
      </c>
      <c r="AE636" s="1126">
        <f t="shared" si="376"/>
        <v>33.33333333333335</v>
      </c>
      <c r="AF636" s="1126">
        <f t="shared" si="377"/>
        <v>9.0909090909090828</v>
      </c>
      <c r="AG636" s="1126">
        <f t="shared" si="378"/>
        <v>83.333333333333343</v>
      </c>
      <c r="AH636" s="1126">
        <f t="shared" si="379"/>
        <v>140</v>
      </c>
      <c r="AI636" s="1126">
        <f t="shared" si="380"/>
        <v>400</v>
      </c>
      <c r="AJ636" s="1126" t="str">
        <f t="shared" si="381"/>
        <v>n/a</v>
      </c>
      <c r="AK636" s="1126" t="str">
        <f t="shared" si="382"/>
        <v>n/a</v>
      </c>
      <c r="AL636" s="1126" t="str">
        <f t="shared" si="383"/>
        <v>n/a</v>
      </c>
      <c r="AM636" s="1126" t="str">
        <f t="shared" si="384"/>
        <v>n/a</v>
      </c>
      <c r="AN636" s="1126" t="str">
        <f t="shared" si="385"/>
        <v>n/a</v>
      </c>
      <c r="AO636" s="1126" t="str">
        <f t="shared" si="386"/>
        <v>n/a</v>
      </c>
      <c r="AP636" s="1126" t="str">
        <f t="shared" si="387"/>
        <v>n/a</v>
      </c>
      <c r="AQ636" s="1126" t="str">
        <f t="shared" si="388"/>
        <v>n/a</v>
      </c>
      <c r="AR636" s="1126" t="str">
        <f t="shared" si="389"/>
        <v>n/a</v>
      </c>
      <c r="AS636" s="1126" t="str">
        <f t="shared" si="390"/>
        <v>n/a</v>
      </c>
      <c r="AT636" s="1126" t="str">
        <f t="shared" si="391"/>
        <v>n/a</v>
      </c>
      <c r="AU636" s="1127">
        <f t="shared" si="370"/>
        <v>83.418475043475055</v>
      </c>
      <c r="AV636" s="1128">
        <f t="shared" si="371"/>
        <v>126.20442469630896</v>
      </c>
    </row>
    <row r="637" spans="1:48" ht="11.25" customHeight="1" x14ac:dyDescent="0.2">
      <c r="A637" s="884" t="s">
        <v>1588</v>
      </c>
      <c r="B637" s="884" t="s">
        <v>1589</v>
      </c>
      <c r="C637" s="627">
        <v>4</v>
      </c>
      <c r="D637" s="493">
        <v>3.6</v>
      </c>
      <c r="E637" s="493">
        <v>3</v>
      </c>
      <c r="F637" s="496">
        <v>2.8</v>
      </c>
      <c r="G637" s="627">
        <v>2.44</v>
      </c>
      <c r="H637" s="627">
        <v>2.17</v>
      </c>
      <c r="I637" s="627">
        <v>1.73</v>
      </c>
      <c r="J637" s="956"/>
      <c r="K637" s="627">
        <v>1.6</v>
      </c>
      <c r="L637" s="492">
        <v>1.45</v>
      </c>
      <c r="M637" s="956"/>
      <c r="N637" s="505">
        <v>1.1499999999999999</v>
      </c>
      <c r="O637" s="505">
        <v>0.7</v>
      </c>
      <c r="P637" s="629">
        <v>0.57999999999999996</v>
      </c>
      <c r="Q637" s="633">
        <v>1.1499999999999999</v>
      </c>
      <c r="R637" s="633">
        <v>0.95</v>
      </c>
      <c r="S637" s="633">
        <v>0.78</v>
      </c>
      <c r="T637" s="633">
        <v>0.625</v>
      </c>
      <c r="U637" s="633">
        <v>0.5</v>
      </c>
      <c r="V637" s="633">
        <v>0.4</v>
      </c>
      <c r="W637" s="629">
        <v>0</v>
      </c>
      <c r="X637" s="629">
        <v>0</v>
      </c>
      <c r="Y637" s="629">
        <v>0</v>
      </c>
      <c r="Z637" s="630">
        <f t="shared" si="369"/>
        <v>29.624999999999993</v>
      </c>
      <c r="AA637" s="1125">
        <f t="shared" si="372"/>
        <v>11.111111111111116</v>
      </c>
      <c r="AB637" s="1125">
        <f t="shared" si="373"/>
        <v>19.999999999999996</v>
      </c>
      <c r="AC637" s="1126">
        <f t="shared" si="374"/>
        <v>7.1428571428571397</v>
      </c>
      <c r="AD637" s="1126">
        <f t="shared" si="375"/>
        <v>14.754098360655732</v>
      </c>
      <c r="AE637" s="1126">
        <f t="shared" si="376"/>
        <v>12.442396313364057</v>
      </c>
      <c r="AF637" s="1126">
        <f t="shared" si="377"/>
        <v>25.43352601156068</v>
      </c>
      <c r="AG637" s="1126">
        <f t="shared" si="378"/>
        <v>8.1249999999999822</v>
      </c>
      <c r="AH637" s="1126">
        <f t="shared" si="379"/>
        <v>10.344827586206895</v>
      </c>
      <c r="AI637" s="1126">
        <f t="shared" si="380"/>
        <v>26.086956521739136</v>
      </c>
      <c r="AJ637" s="1126">
        <f t="shared" si="381"/>
        <v>64.285714285714278</v>
      </c>
      <c r="AK637" s="1126">
        <f t="shared" si="382"/>
        <v>20.68965517241379</v>
      </c>
      <c r="AL637" s="1126">
        <f t="shared" si="383"/>
        <v>-49.565217391304351</v>
      </c>
      <c r="AM637" s="1126">
        <f t="shared" si="384"/>
        <v>21.052631578947366</v>
      </c>
      <c r="AN637" s="1126">
        <f t="shared" si="385"/>
        <v>21.794871794871785</v>
      </c>
      <c r="AO637" s="1126">
        <f t="shared" si="386"/>
        <v>24.8</v>
      </c>
      <c r="AP637" s="1126">
        <f t="shared" si="387"/>
        <v>25</v>
      </c>
      <c r="AQ637" s="1126">
        <f t="shared" si="388"/>
        <v>25</v>
      </c>
      <c r="AR637" s="1126" t="str">
        <f t="shared" si="389"/>
        <v>n/a</v>
      </c>
      <c r="AS637" s="1126" t="str">
        <f t="shared" si="390"/>
        <v>n/a</v>
      </c>
      <c r="AT637" s="1126" t="str">
        <f t="shared" si="391"/>
        <v>n/a</v>
      </c>
      <c r="AU637" s="1127">
        <f t="shared" si="370"/>
        <v>16.970495793419861</v>
      </c>
      <c r="AV637" s="1128">
        <f t="shared" si="371"/>
        <v>21.436144278983537</v>
      </c>
    </row>
    <row r="638" spans="1:48" ht="11.25" customHeight="1" x14ac:dyDescent="0.2">
      <c r="A638" s="541" t="s">
        <v>4275</v>
      </c>
      <c r="B638" s="884" t="s">
        <v>3896</v>
      </c>
      <c r="C638" s="627">
        <v>4.2</v>
      </c>
      <c r="D638" s="493">
        <v>3.8</v>
      </c>
      <c r="E638" s="867">
        <v>3.4</v>
      </c>
      <c r="F638" s="867">
        <v>3</v>
      </c>
      <c r="G638" s="867">
        <v>2.2000000000000002</v>
      </c>
      <c r="H638" s="867">
        <v>2</v>
      </c>
      <c r="I638" s="867">
        <v>1.76</v>
      </c>
      <c r="J638" s="867">
        <v>1.76</v>
      </c>
      <c r="K638" s="867">
        <v>1.76</v>
      </c>
      <c r="L638" s="884">
        <v>1.76</v>
      </c>
      <c r="M638" s="867">
        <v>1.76</v>
      </c>
      <c r="N638" s="494">
        <v>1.76</v>
      </c>
      <c r="O638" s="494">
        <v>1.76</v>
      </c>
      <c r="P638" s="887">
        <v>1.76</v>
      </c>
      <c r="Q638" s="887">
        <v>1.61</v>
      </c>
      <c r="R638" s="887">
        <v>1.1599999999999999</v>
      </c>
      <c r="S638" s="887">
        <v>1.1599999999999999</v>
      </c>
      <c r="T638" s="887">
        <v>1.1599999999999999</v>
      </c>
      <c r="U638" s="887">
        <v>1.1599999999999999</v>
      </c>
      <c r="V638" s="887">
        <v>1.1599999999999999</v>
      </c>
      <c r="W638" s="887">
        <v>1.1599999999999999</v>
      </c>
      <c r="X638" s="887">
        <v>1</v>
      </c>
      <c r="Y638" s="887">
        <v>1</v>
      </c>
      <c r="Z638" s="630">
        <f t="shared" si="369"/>
        <v>43.249999999999993</v>
      </c>
      <c r="AA638" s="1125">
        <f t="shared" si="372"/>
        <v>10.526315789473696</v>
      </c>
      <c r="AB638" s="1125">
        <f t="shared" si="373"/>
        <v>11.764705882352944</v>
      </c>
      <c r="AC638" s="1126">
        <f t="shared" si="374"/>
        <v>13.33333333333333</v>
      </c>
      <c r="AD638" s="1126">
        <f t="shared" si="375"/>
        <v>36.363636363636353</v>
      </c>
      <c r="AE638" s="1126">
        <f t="shared" si="376"/>
        <v>10.000000000000009</v>
      </c>
      <c r="AF638" s="1126">
        <f t="shared" si="377"/>
        <v>13.636363636363647</v>
      </c>
      <c r="AG638" s="1126">
        <f t="shared" si="378"/>
        <v>0</v>
      </c>
      <c r="AH638" s="1126">
        <f t="shared" si="379"/>
        <v>0</v>
      </c>
      <c r="AI638" s="1126">
        <f t="shared" si="380"/>
        <v>0</v>
      </c>
      <c r="AJ638" s="1126">
        <f t="shared" si="381"/>
        <v>0</v>
      </c>
      <c r="AK638" s="1126">
        <f t="shared" si="382"/>
        <v>0</v>
      </c>
      <c r="AL638" s="1126">
        <f t="shared" si="383"/>
        <v>9.316770186335388</v>
      </c>
      <c r="AM638" s="1126">
        <f t="shared" si="384"/>
        <v>38.793103448275886</v>
      </c>
      <c r="AN638" s="1126">
        <f t="shared" si="385"/>
        <v>0</v>
      </c>
      <c r="AO638" s="1126">
        <f t="shared" si="386"/>
        <v>0</v>
      </c>
      <c r="AP638" s="1126">
        <f t="shared" si="387"/>
        <v>0</v>
      </c>
      <c r="AQ638" s="1126">
        <f t="shared" si="388"/>
        <v>0</v>
      </c>
      <c r="AR638" s="1126">
        <f t="shared" si="389"/>
        <v>0</v>
      </c>
      <c r="AS638" s="1126">
        <f t="shared" si="390"/>
        <v>15.999999999999993</v>
      </c>
      <c r="AT638" s="1126">
        <f t="shared" si="391"/>
        <v>0</v>
      </c>
      <c r="AU638" s="1127">
        <f t="shared" si="370"/>
        <v>7.9867114319885619</v>
      </c>
      <c r="AV638" s="1128">
        <f t="shared" si="371"/>
        <v>11.714160933363774</v>
      </c>
    </row>
    <row r="639" spans="1:48" ht="11.25" customHeight="1" x14ac:dyDescent="0.2">
      <c r="A639" s="491" t="s">
        <v>742</v>
      </c>
      <c r="B639" s="884" t="s">
        <v>743</v>
      </c>
      <c r="C639" s="627">
        <v>0.38</v>
      </c>
      <c r="D639" s="493">
        <v>0.3367</v>
      </c>
      <c r="E639" s="493">
        <v>0.32</v>
      </c>
      <c r="F639" s="627">
        <v>0.27999999999999997</v>
      </c>
      <c r="G639" s="627">
        <v>0.27333333333333332</v>
      </c>
      <c r="H639" s="627">
        <v>0.26333333333333336</v>
      </c>
      <c r="I639" s="627">
        <v>0.25666666666666665</v>
      </c>
      <c r="J639" s="956"/>
      <c r="K639" s="627">
        <v>0.22678730158730157</v>
      </c>
      <c r="L639" s="492">
        <v>0.22073015873015875</v>
      </c>
      <c r="M639" s="956"/>
      <c r="N639" s="505">
        <v>0.21466666666666664</v>
      </c>
      <c r="O639" s="505">
        <v>0.2086031746031746</v>
      </c>
      <c r="P639" s="633">
        <v>0.20257142857142854</v>
      </c>
      <c r="Q639" s="633">
        <v>0.19653968253968254</v>
      </c>
      <c r="R639" s="633">
        <v>0.19047619047619047</v>
      </c>
      <c r="S639" s="633">
        <v>0.18441269841269839</v>
      </c>
      <c r="T639" s="629">
        <v>0.17707936507936509</v>
      </c>
      <c r="U639" s="633">
        <v>0.19434920634920638</v>
      </c>
      <c r="V639" s="633">
        <v>0.15549206349206349</v>
      </c>
      <c r="W639" s="633">
        <v>0.14831746031746032</v>
      </c>
      <c r="X639" s="633">
        <v>0.14396825396825397</v>
      </c>
      <c r="Y639" s="633">
        <v>0.13822222222222222</v>
      </c>
      <c r="Z639" s="630">
        <f t="shared" si="369"/>
        <v>4.7122492063492052</v>
      </c>
      <c r="AA639" s="1125">
        <f t="shared" si="372"/>
        <v>12.86011286011286</v>
      </c>
      <c r="AB639" s="1125">
        <f t="shared" si="373"/>
        <v>5.2187500000000053</v>
      </c>
      <c r="AC639" s="1126">
        <f t="shared" si="374"/>
        <v>14.285714285714302</v>
      </c>
      <c r="AD639" s="1126">
        <f t="shared" si="375"/>
        <v>2.4390243902439046</v>
      </c>
      <c r="AE639" s="1126">
        <f t="shared" si="376"/>
        <v>3.7974683544303556</v>
      </c>
      <c r="AF639" s="1126">
        <f t="shared" si="377"/>
        <v>2.5974025974026205</v>
      </c>
      <c r="AG639" s="1126">
        <f t="shared" si="378"/>
        <v>13.175060891962275</v>
      </c>
      <c r="AH639" s="1126">
        <f t="shared" si="379"/>
        <v>2.7441392204803572</v>
      </c>
      <c r="AI639" s="1126">
        <f t="shared" si="380"/>
        <v>2.8246081041112259</v>
      </c>
      <c r="AJ639" s="1126">
        <f t="shared" si="381"/>
        <v>2.9067113072591688</v>
      </c>
      <c r="AK639" s="1126">
        <f t="shared" si="382"/>
        <v>2.977589719479723</v>
      </c>
      <c r="AL639" s="1126">
        <f t="shared" si="383"/>
        <v>3.0689710870618558</v>
      </c>
      <c r="AM639" s="1126">
        <f t="shared" si="384"/>
        <v>3.183333333333338</v>
      </c>
      <c r="AN639" s="1126">
        <f t="shared" si="385"/>
        <v>3.2880013771733552</v>
      </c>
      <c r="AO639" s="1126">
        <f t="shared" si="386"/>
        <v>4.1412692721405353</v>
      </c>
      <c r="AP639" s="1126">
        <f t="shared" si="387"/>
        <v>-8.8859849722313093</v>
      </c>
      <c r="AQ639" s="1126">
        <f t="shared" si="388"/>
        <v>24.989791751735435</v>
      </c>
      <c r="AR639" s="1126">
        <f t="shared" si="389"/>
        <v>4.8373287671232834</v>
      </c>
      <c r="AS639" s="1126">
        <f t="shared" si="390"/>
        <v>3.0209481808158856</v>
      </c>
      <c r="AT639" s="1126">
        <f t="shared" si="391"/>
        <v>4.1570969223702292</v>
      </c>
      <c r="AU639" s="1127">
        <f t="shared" si="370"/>
        <v>5.3813668725359696</v>
      </c>
      <c r="AV639" s="1128">
        <f t="shared" si="371"/>
        <v>6.6956795512148304</v>
      </c>
    </row>
    <row r="640" spans="1:48" ht="11.25" customHeight="1" x14ac:dyDescent="0.2">
      <c r="A640" s="500" t="s">
        <v>1556</v>
      </c>
      <c r="B640" s="501" t="s">
        <v>1557</v>
      </c>
      <c r="C640" s="627">
        <v>3.5</v>
      </c>
      <c r="D640" s="493">
        <v>3.1</v>
      </c>
      <c r="E640" s="504">
        <v>2.7299999999999995</v>
      </c>
      <c r="F640" s="507">
        <v>2.4500000000000002</v>
      </c>
      <c r="G640" s="507">
        <v>2.1800000000000002</v>
      </c>
      <c r="H640" s="507">
        <v>1.89</v>
      </c>
      <c r="I640" s="507">
        <v>1.3274999999999999</v>
      </c>
      <c r="J640" s="1053"/>
      <c r="K640" s="507">
        <v>0.45</v>
      </c>
      <c r="L640" s="508">
        <v>0</v>
      </c>
      <c r="M640" s="1053"/>
      <c r="N640" s="530">
        <v>0</v>
      </c>
      <c r="O640" s="530">
        <v>0</v>
      </c>
      <c r="P640" s="510">
        <v>0</v>
      </c>
      <c r="Q640" s="510">
        <v>0</v>
      </c>
      <c r="R640" s="510">
        <v>0</v>
      </c>
      <c r="S640" s="510">
        <v>0</v>
      </c>
      <c r="T640" s="510">
        <v>0</v>
      </c>
      <c r="U640" s="510">
        <v>0</v>
      </c>
      <c r="V640" s="510">
        <v>0</v>
      </c>
      <c r="W640" s="510">
        <v>0</v>
      </c>
      <c r="X640" s="510">
        <v>0</v>
      </c>
      <c r="Y640" s="510">
        <v>0</v>
      </c>
      <c r="Z640" s="630">
        <f t="shared" si="369"/>
        <v>17.627499999999998</v>
      </c>
      <c r="AA640" s="1125">
        <f t="shared" si="372"/>
        <v>12.903225806451601</v>
      </c>
      <c r="AB640" s="1125">
        <f t="shared" si="373"/>
        <v>13.553113553113572</v>
      </c>
      <c r="AC640" s="1126">
        <f t="shared" si="374"/>
        <v>11.428571428571409</v>
      </c>
      <c r="AD640" s="1126">
        <f t="shared" si="375"/>
        <v>12.385321100917434</v>
      </c>
      <c r="AE640" s="1126">
        <f t="shared" si="376"/>
        <v>15.343915343915349</v>
      </c>
      <c r="AF640" s="1126">
        <f t="shared" si="377"/>
        <v>42.372881355932201</v>
      </c>
      <c r="AG640" s="1126">
        <f t="shared" si="378"/>
        <v>194.99999999999997</v>
      </c>
      <c r="AH640" s="1126" t="str">
        <f t="shared" si="379"/>
        <v>n/a</v>
      </c>
      <c r="AI640" s="1126" t="str">
        <f t="shared" si="380"/>
        <v>n/a</v>
      </c>
      <c r="AJ640" s="1126" t="str">
        <f t="shared" si="381"/>
        <v>n/a</v>
      </c>
      <c r="AK640" s="1126" t="str">
        <f t="shared" si="382"/>
        <v>n/a</v>
      </c>
      <c r="AL640" s="1126" t="str">
        <f t="shared" si="383"/>
        <v>n/a</v>
      </c>
      <c r="AM640" s="1126" t="str">
        <f t="shared" si="384"/>
        <v>n/a</v>
      </c>
      <c r="AN640" s="1126" t="str">
        <f t="shared" si="385"/>
        <v>n/a</v>
      </c>
      <c r="AO640" s="1126" t="str">
        <f t="shared" si="386"/>
        <v>n/a</v>
      </c>
      <c r="AP640" s="1126" t="str">
        <f t="shared" si="387"/>
        <v>n/a</v>
      </c>
      <c r="AQ640" s="1126" t="str">
        <f t="shared" si="388"/>
        <v>n/a</v>
      </c>
      <c r="AR640" s="1126" t="str">
        <f t="shared" si="389"/>
        <v>n/a</v>
      </c>
      <c r="AS640" s="1126" t="str">
        <f t="shared" si="390"/>
        <v>n/a</v>
      </c>
      <c r="AT640" s="1126" t="str">
        <f t="shared" si="391"/>
        <v>n/a</v>
      </c>
      <c r="AU640" s="1127">
        <f t="shared" si="370"/>
        <v>43.283861226985941</v>
      </c>
      <c r="AV640" s="1128">
        <f t="shared" si="371"/>
        <v>67.793358647600272</v>
      </c>
    </row>
    <row r="641" spans="1:48" ht="11.25" customHeight="1" x14ac:dyDescent="0.2">
      <c r="A641" s="491" t="s">
        <v>1558</v>
      </c>
      <c r="B641" s="884" t="s">
        <v>1559</v>
      </c>
      <c r="C641" s="627">
        <v>3.4</v>
      </c>
      <c r="D641" s="493">
        <v>2.6360000000000001</v>
      </c>
      <c r="E641" s="632">
        <v>2.4050000000000002</v>
      </c>
      <c r="F641" s="627">
        <v>1.9750000000000001</v>
      </c>
      <c r="G641" s="627">
        <v>1.538</v>
      </c>
      <c r="H641" s="627">
        <v>1.1179999999999999</v>
      </c>
      <c r="I641" s="627">
        <v>0.155</v>
      </c>
      <c r="J641" s="956"/>
      <c r="K641" s="496">
        <v>0</v>
      </c>
      <c r="L641" s="631">
        <v>0</v>
      </c>
      <c r="M641" s="956"/>
      <c r="N641" s="628">
        <v>0</v>
      </c>
      <c r="O641" s="628">
        <v>0</v>
      </c>
      <c r="P641" s="629">
        <v>0</v>
      </c>
      <c r="Q641" s="629">
        <v>0</v>
      </c>
      <c r="R641" s="629">
        <v>0</v>
      </c>
      <c r="S641" s="629">
        <v>0</v>
      </c>
      <c r="T641" s="629">
        <v>0</v>
      </c>
      <c r="U641" s="629">
        <v>0</v>
      </c>
      <c r="V641" s="629">
        <v>0</v>
      </c>
      <c r="W641" s="629">
        <v>0</v>
      </c>
      <c r="X641" s="629">
        <v>0</v>
      </c>
      <c r="Y641" s="629">
        <v>0</v>
      </c>
      <c r="Z641" s="630">
        <f t="shared" si="369"/>
        <v>13.226999999999999</v>
      </c>
      <c r="AA641" s="1125">
        <f t="shared" si="372"/>
        <v>28.983308042488609</v>
      </c>
      <c r="AB641" s="1125">
        <f t="shared" si="373"/>
        <v>9.6049896049895889</v>
      </c>
      <c r="AC641" s="1126">
        <f t="shared" si="374"/>
        <v>21.772151898734183</v>
      </c>
      <c r="AD641" s="1126">
        <f t="shared" si="375"/>
        <v>28.413524057217177</v>
      </c>
      <c r="AE641" s="1126">
        <f t="shared" si="376"/>
        <v>37.567084078712007</v>
      </c>
      <c r="AF641" s="1126">
        <f t="shared" si="377"/>
        <v>621.29032258064512</v>
      </c>
      <c r="AG641" s="1126" t="str">
        <f t="shared" si="378"/>
        <v>n/a</v>
      </c>
      <c r="AH641" s="1126" t="str">
        <f t="shared" si="379"/>
        <v>n/a</v>
      </c>
      <c r="AI641" s="1126" t="str">
        <f t="shared" si="380"/>
        <v>n/a</v>
      </c>
      <c r="AJ641" s="1126" t="str">
        <f t="shared" si="381"/>
        <v>n/a</v>
      </c>
      <c r="AK641" s="1126" t="str">
        <f t="shared" si="382"/>
        <v>n/a</v>
      </c>
      <c r="AL641" s="1126" t="str">
        <f t="shared" si="383"/>
        <v>n/a</v>
      </c>
      <c r="AM641" s="1126" t="str">
        <f t="shared" si="384"/>
        <v>n/a</v>
      </c>
      <c r="AN641" s="1126" t="str">
        <f t="shared" si="385"/>
        <v>n/a</v>
      </c>
      <c r="AO641" s="1126" t="str">
        <f t="shared" si="386"/>
        <v>n/a</v>
      </c>
      <c r="AP641" s="1126" t="str">
        <f t="shared" si="387"/>
        <v>n/a</v>
      </c>
      <c r="AQ641" s="1126" t="str">
        <f t="shared" si="388"/>
        <v>n/a</v>
      </c>
      <c r="AR641" s="1126" t="str">
        <f t="shared" si="389"/>
        <v>n/a</v>
      </c>
      <c r="AS641" s="1126" t="str">
        <f t="shared" si="390"/>
        <v>n/a</v>
      </c>
      <c r="AT641" s="1126" t="str">
        <f t="shared" si="391"/>
        <v>n/a</v>
      </c>
      <c r="AU641" s="1127">
        <f t="shared" si="370"/>
        <v>124.60523004379779</v>
      </c>
      <c r="AV641" s="1128">
        <f t="shared" si="371"/>
        <v>243.50269548035064</v>
      </c>
    </row>
    <row r="642" spans="1:48" ht="11.25" customHeight="1" x14ac:dyDescent="0.2">
      <c r="A642" s="548" t="s">
        <v>4158</v>
      </c>
      <c r="B642" s="884" t="s">
        <v>4159</v>
      </c>
      <c r="C642" s="627">
        <v>0.49</v>
      </c>
      <c r="D642" s="493">
        <v>0.41</v>
      </c>
      <c r="E642" s="632">
        <v>0.34</v>
      </c>
      <c r="F642" s="627">
        <v>0.28999999999999998</v>
      </c>
      <c r="G642" s="627">
        <v>0.12</v>
      </c>
      <c r="H642" s="547">
        <v>0</v>
      </c>
      <c r="I642" s="547">
        <v>0</v>
      </c>
      <c r="J642" s="956"/>
      <c r="K642" s="547">
        <v>0</v>
      </c>
      <c r="L642" s="497">
        <v>0</v>
      </c>
      <c r="M642" s="956"/>
      <c r="N642" s="628">
        <v>0</v>
      </c>
      <c r="O642" s="628">
        <v>0</v>
      </c>
      <c r="P642" s="629">
        <v>0</v>
      </c>
      <c r="Q642" s="629">
        <v>0</v>
      </c>
      <c r="R642" s="629">
        <v>0</v>
      </c>
      <c r="S642" s="629">
        <v>0</v>
      </c>
      <c r="T642" s="629">
        <v>0</v>
      </c>
      <c r="U642" s="629">
        <v>0</v>
      </c>
      <c r="V642" s="629">
        <v>0</v>
      </c>
      <c r="W642" s="629">
        <v>0</v>
      </c>
      <c r="X642" s="629">
        <v>0</v>
      </c>
      <c r="Y642" s="629">
        <v>0</v>
      </c>
      <c r="Z642" s="630">
        <f t="shared" si="369"/>
        <v>1.65</v>
      </c>
      <c r="AA642" s="1125">
        <f t="shared" si="372"/>
        <v>19.512195121951216</v>
      </c>
      <c r="AB642" s="1125">
        <f t="shared" si="373"/>
        <v>20.588235294117641</v>
      </c>
      <c r="AC642" s="1126">
        <f t="shared" si="374"/>
        <v>17.24137931034484</v>
      </c>
      <c r="AD642" s="1126">
        <f t="shared" si="375"/>
        <v>141.66666666666666</v>
      </c>
      <c r="AE642" s="1126" t="str">
        <f t="shared" si="376"/>
        <v>n/a</v>
      </c>
      <c r="AF642" s="1126" t="str">
        <f t="shared" si="377"/>
        <v>n/a</v>
      </c>
      <c r="AG642" s="1126" t="str">
        <f t="shared" si="378"/>
        <v>n/a</v>
      </c>
      <c r="AH642" s="1126" t="str">
        <f t="shared" si="379"/>
        <v>n/a</v>
      </c>
      <c r="AI642" s="1126" t="str">
        <f t="shared" si="380"/>
        <v>n/a</v>
      </c>
      <c r="AJ642" s="1126" t="str">
        <f t="shared" si="381"/>
        <v>n/a</v>
      </c>
      <c r="AK642" s="1126" t="str">
        <f t="shared" si="382"/>
        <v>n/a</v>
      </c>
      <c r="AL642" s="1126" t="str">
        <f t="shared" si="383"/>
        <v>n/a</v>
      </c>
      <c r="AM642" s="1126" t="str">
        <f t="shared" si="384"/>
        <v>n/a</v>
      </c>
      <c r="AN642" s="1126" t="str">
        <f t="shared" si="385"/>
        <v>n/a</v>
      </c>
      <c r="AO642" s="1126" t="str">
        <f t="shared" si="386"/>
        <v>n/a</v>
      </c>
      <c r="AP642" s="1126" t="str">
        <f t="shared" si="387"/>
        <v>n/a</v>
      </c>
      <c r="AQ642" s="1126" t="str">
        <f t="shared" si="388"/>
        <v>n/a</v>
      </c>
      <c r="AR642" s="1126" t="str">
        <f t="shared" si="389"/>
        <v>n/a</v>
      </c>
      <c r="AS642" s="1126" t="str">
        <f t="shared" si="390"/>
        <v>n/a</v>
      </c>
      <c r="AT642" s="1126" t="str">
        <f t="shared" si="391"/>
        <v>n/a</v>
      </c>
      <c r="AU642" s="1127">
        <f t="shared" si="370"/>
        <v>49.752119098270086</v>
      </c>
      <c r="AV642" s="1128">
        <f t="shared" si="371"/>
        <v>61.29224360090182</v>
      </c>
    </row>
    <row r="643" spans="1:48" ht="11.25" customHeight="1" x14ac:dyDescent="0.2">
      <c r="A643" s="491" t="s">
        <v>748</v>
      </c>
      <c r="B643" s="884" t="s">
        <v>749</v>
      </c>
      <c r="C643" s="627">
        <v>2.48</v>
      </c>
      <c r="D643" s="493">
        <v>2.4300000000000002</v>
      </c>
      <c r="E643" s="632">
        <v>2.2400000000000002</v>
      </c>
      <c r="F643" s="627">
        <v>2.0699999999999998</v>
      </c>
      <c r="G643" s="627">
        <v>1.86</v>
      </c>
      <c r="H643" s="627">
        <v>1.61</v>
      </c>
      <c r="I643" s="627">
        <v>1.3</v>
      </c>
      <c r="J643" s="956"/>
      <c r="K643" s="627">
        <v>0.96499999999999997</v>
      </c>
      <c r="L643" s="492">
        <v>0.83499999999999996</v>
      </c>
      <c r="M643" s="956"/>
      <c r="N643" s="505">
        <v>0.74</v>
      </c>
      <c r="O643" s="505">
        <v>0.67</v>
      </c>
      <c r="P643" s="633">
        <v>0.62</v>
      </c>
      <c r="Q643" s="633">
        <v>0.54</v>
      </c>
      <c r="R643" s="633">
        <v>0.45</v>
      </c>
      <c r="S643" s="633">
        <v>0.34</v>
      </c>
      <c r="T643" s="633">
        <v>0.22500000000000001</v>
      </c>
      <c r="U643" s="633">
        <v>0.12</v>
      </c>
      <c r="V643" s="629">
        <v>0</v>
      </c>
      <c r="W643" s="629">
        <v>0</v>
      </c>
      <c r="X643" s="629">
        <v>0</v>
      </c>
      <c r="Y643" s="629">
        <v>0</v>
      </c>
      <c r="Z643" s="630">
        <f t="shared" si="369"/>
        <v>19.495000000000001</v>
      </c>
      <c r="AA643" s="1125">
        <f t="shared" si="372"/>
        <v>2.0576131687242816</v>
      </c>
      <c r="AB643" s="1125">
        <f t="shared" si="373"/>
        <v>8.4821428571428612</v>
      </c>
      <c r="AC643" s="1126">
        <f t="shared" si="374"/>
        <v>8.2125603864734451</v>
      </c>
      <c r="AD643" s="1126">
        <f t="shared" si="375"/>
        <v>11.290322580645151</v>
      </c>
      <c r="AE643" s="1126">
        <f t="shared" si="376"/>
        <v>15.527950310559003</v>
      </c>
      <c r="AF643" s="1126">
        <f t="shared" si="377"/>
        <v>23.84615384615385</v>
      </c>
      <c r="AG643" s="1126">
        <f t="shared" si="378"/>
        <v>34.715025906735761</v>
      </c>
      <c r="AH643" s="1126">
        <f t="shared" si="379"/>
        <v>15.568862275449113</v>
      </c>
      <c r="AI643" s="1126">
        <f t="shared" si="380"/>
        <v>12.837837837837828</v>
      </c>
      <c r="AJ643" s="1126">
        <f t="shared" si="381"/>
        <v>10.447761194029837</v>
      </c>
      <c r="AK643" s="1126">
        <f t="shared" si="382"/>
        <v>8.064516129032274</v>
      </c>
      <c r="AL643" s="1126">
        <f t="shared" si="383"/>
        <v>14.814814814814813</v>
      </c>
      <c r="AM643" s="1126">
        <f t="shared" si="384"/>
        <v>19.999999999999996</v>
      </c>
      <c r="AN643" s="1126">
        <f t="shared" si="385"/>
        <v>32.352941176470587</v>
      </c>
      <c r="AO643" s="1126">
        <f t="shared" si="386"/>
        <v>51.111111111111107</v>
      </c>
      <c r="AP643" s="1126">
        <f t="shared" si="387"/>
        <v>87.500000000000028</v>
      </c>
      <c r="AQ643" s="1126" t="str">
        <f t="shared" si="388"/>
        <v>n/a</v>
      </c>
      <c r="AR643" s="1126" t="str">
        <f t="shared" si="389"/>
        <v>n/a</v>
      </c>
      <c r="AS643" s="1126" t="str">
        <f t="shared" si="390"/>
        <v>n/a</v>
      </c>
      <c r="AT643" s="1126" t="str">
        <f t="shared" si="391"/>
        <v>n/a</v>
      </c>
      <c r="AU643" s="1127">
        <f t="shared" si="370"/>
        <v>22.301850849698745</v>
      </c>
      <c r="AV643" s="1128">
        <f t="shared" si="371"/>
        <v>21.360720111413851</v>
      </c>
    </row>
    <row r="644" spans="1:48" ht="11.25" customHeight="1" x14ac:dyDescent="0.2">
      <c r="A644" s="884" t="s">
        <v>1593</v>
      </c>
      <c r="B644" s="884" t="s">
        <v>1594</v>
      </c>
      <c r="C644" s="627">
        <v>1.32</v>
      </c>
      <c r="D644" s="493">
        <v>1.28</v>
      </c>
      <c r="E644" s="487">
        <v>1.24</v>
      </c>
      <c r="F644" s="627">
        <v>1.2</v>
      </c>
      <c r="G644" s="627">
        <v>1.1599999999999999</v>
      </c>
      <c r="H644" s="627">
        <v>1.1200000000000001</v>
      </c>
      <c r="I644" s="627">
        <v>1.08</v>
      </c>
      <c r="J644" s="956"/>
      <c r="K644" s="627">
        <v>1.04</v>
      </c>
      <c r="L644" s="492">
        <v>1</v>
      </c>
      <c r="M644" s="956"/>
      <c r="N644" s="628">
        <v>0.96</v>
      </c>
      <c r="O644" s="505">
        <v>0.96</v>
      </c>
      <c r="P644" s="633">
        <v>0.92</v>
      </c>
      <c r="Q644" s="633">
        <v>0.88</v>
      </c>
      <c r="R644" s="633">
        <v>0.84</v>
      </c>
      <c r="S644" s="633">
        <v>0.78</v>
      </c>
      <c r="T644" s="633">
        <v>0.72</v>
      </c>
      <c r="U644" s="633">
        <v>0.66</v>
      </c>
      <c r="V644" s="633">
        <v>0.6</v>
      </c>
      <c r="W644" s="633">
        <v>0.5272</v>
      </c>
      <c r="X644" s="633">
        <v>0.44640000000000002</v>
      </c>
      <c r="Y644" s="633">
        <v>0.38119999999999998</v>
      </c>
      <c r="Z644" s="630">
        <f t="shared" si="369"/>
        <v>19.114800000000006</v>
      </c>
      <c r="AA644" s="1125">
        <f t="shared" si="372"/>
        <v>3.125</v>
      </c>
      <c r="AB644" s="1125">
        <f t="shared" si="373"/>
        <v>3.2258064516129004</v>
      </c>
      <c r="AC644" s="1126">
        <f t="shared" si="374"/>
        <v>3.3333333333333437</v>
      </c>
      <c r="AD644" s="1126">
        <f t="shared" si="375"/>
        <v>3.4482758620689724</v>
      </c>
      <c r="AE644" s="1126">
        <f t="shared" si="376"/>
        <v>3.5714285714285587</v>
      </c>
      <c r="AF644" s="1126">
        <f t="shared" si="377"/>
        <v>3.7037037037036979</v>
      </c>
      <c r="AG644" s="1126">
        <f t="shared" si="378"/>
        <v>3.8461538461538547</v>
      </c>
      <c r="AH644" s="1126">
        <f t="shared" si="379"/>
        <v>4.0000000000000036</v>
      </c>
      <c r="AI644" s="1126">
        <f t="shared" si="380"/>
        <v>4.1666666666666741</v>
      </c>
      <c r="AJ644" s="1126">
        <f t="shared" si="381"/>
        <v>0</v>
      </c>
      <c r="AK644" s="1126">
        <f t="shared" si="382"/>
        <v>4.3478260869565188</v>
      </c>
      <c r="AL644" s="1126">
        <f t="shared" si="383"/>
        <v>4.5454545454545414</v>
      </c>
      <c r="AM644" s="1126">
        <f t="shared" si="384"/>
        <v>4.7619047619047672</v>
      </c>
      <c r="AN644" s="1126">
        <f t="shared" si="385"/>
        <v>7.6923076923076872</v>
      </c>
      <c r="AO644" s="1126">
        <f t="shared" si="386"/>
        <v>8.3333333333333481</v>
      </c>
      <c r="AP644" s="1126">
        <f t="shared" si="387"/>
        <v>9.0909090909090828</v>
      </c>
      <c r="AQ644" s="1126">
        <f t="shared" si="388"/>
        <v>10.000000000000009</v>
      </c>
      <c r="AR644" s="1126">
        <f t="shared" si="389"/>
        <v>13.808801213960532</v>
      </c>
      <c r="AS644" s="1126">
        <f t="shared" si="390"/>
        <v>18.100358422939067</v>
      </c>
      <c r="AT644" s="1126">
        <f t="shared" si="391"/>
        <v>17.103882476390364</v>
      </c>
      <c r="AU644" s="1127">
        <f t="shared" si="370"/>
        <v>6.5102573029561963</v>
      </c>
      <c r="AV644" s="1128">
        <f t="shared" si="371"/>
        <v>4.8908110299535315</v>
      </c>
    </row>
    <row r="645" spans="1:48" ht="11.25" customHeight="1" x14ac:dyDescent="0.2">
      <c r="A645" s="500" t="s">
        <v>744</v>
      </c>
      <c r="B645" s="501" t="s">
        <v>745</v>
      </c>
      <c r="C645" s="627">
        <v>0.34</v>
      </c>
      <c r="D645" s="493">
        <v>0.26</v>
      </c>
      <c r="E645" s="493">
        <v>0.19000000000000003</v>
      </c>
      <c r="F645" s="507">
        <v>0.1575</v>
      </c>
      <c r="G645" s="507">
        <v>0.13800000000000001</v>
      </c>
      <c r="H645" s="507">
        <v>0.115</v>
      </c>
      <c r="I645" s="507">
        <v>9.5000000000000001E-2</v>
      </c>
      <c r="J645" s="1053"/>
      <c r="K645" s="507">
        <v>7.7499999999999999E-2</v>
      </c>
      <c r="L645" s="503">
        <v>6.7500000000000004E-2</v>
      </c>
      <c r="M645" s="1053"/>
      <c r="N645" s="521">
        <v>5.7500000000000002E-2</v>
      </c>
      <c r="O645" s="530">
        <v>0.05</v>
      </c>
      <c r="P645" s="509">
        <v>3.7499999999999999E-2</v>
      </c>
      <c r="Q645" s="510">
        <v>0</v>
      </c>
      <c r="R645" s="510">
        <v>0</v>
      </c>
      <c r="S645" s="510">
        <v>0</v>
      </c>
      <c r="T645" s="510">
        <v>0</v>
      </c>
      <c r="U645" s="510">
        <v>0</v>
      </c>
      <c r="V645" s="510">
        <v>0</v>
      </c>
      <c r="W645" s="510">
        <v>0</v>
      </c>
      <c r="X645" s="510">
        <v>0</v>
      </c>
      <c r="Y645" s="510">
        <v>0</v>
      </c>
      <c r="Z645" s="630">
        <f t="shared" ref="Z645:Z707" si="392">SUM(C645:Y645)</f>
        <v>1.5855000000000004</v>
      </c>
      <c r="AA645" s="1125">
        <f t="shared" si="372"/>
        <v>30.76923076923077</v>
      </c>
      <c r="AB645" s="1125">
        <f t="shared" si="373"/>
        <v>36.842105263157876</v>
      </c>
      <c r="AC645" s="1126">
        <f t="shared" si="374"/>
        <v>20.63492063492065</v>
      </c>
      <c r="AD645" s="1126">
        <f t="shared" si="375"/>
        <v>14.130434782608692</v>
      </c>
      <c r="AE645" s="1126">
        <f t="shared" si="376"/>
        <v>19.999999999999996</v>
      </c>
      <c r="AF645" s="1126">
        <f t="shared" si="377"/>
        <v>21.052631578947366</v>
      </c>
      <c r="AG645" s="1126">
        <f t="shared" si="378"/>
        <v>22.580645161290324</v>
      </c>
      <c r="AH645" s="1126">
        <f t="shared" si="379"/>
        <v>14.814814814814813</v>
      </c>
      <c r="AI645" s="1126">
        <f t="shared" si="380"/>
        <v>17.391304347826097</v>
      </c>
      <c r="AJ645" s="1126">
        <f t="shared" si="381"/>
        <v>14.999999999999991</v>
      </c>
      <c r="AK645" s="1126">
        <f t="shared" si="382"/>
        <v>33.33333333333335</v>
      </c>
      <c r="AL645" s="1126" t="str">
        <f t="shared" si="383"/>
        <v>n/a</v>
      </c>
      <c r="AM645" s="1126" t="str">
        <f t="shared" si="384"/>
        <v>n/a</v>
      </c>
      <c r="AN645" s="1126" t="str">
        <f t="shared" si="385"/>
        <v>n/a</v>
      </c>
      <c r="AO645" s="1126" t="str">
        <f t="shared" si="386"/>
        <v>n/a</v>
      </c>
      <c r="AP645" s="1126" t="str">
        <f t="shared" si="387"/>
        <v>n/a</v>
      </c>
      <c r="AQ645" s="1126" t="str">
        <f t="shared" si="388"/>
        <v>n/a</v>
      </c>
      <c r="AR645" s="1126" t="str">
        <f t="shared" si="389"/>
        <v>n/a</v>
      </c>
      <c r="AS645" s="1126" t="str">
        <f t="shared" si="390"/>
        <v>n/a</v>
      </c>
      <c r="AT645" s="1126" t="str">
        <f t="shared" si="391"/>
        <v>n/a</v>
      </c>
      <c r="AU645" s="1127">
        <f t="shared" ref="AU645:AU707" si="393">AVERAGE(AA645:AT645)</f>
        <v>22.413583698739085</v>
      </c>
      <c r="AV645" s="1128">
        <f t="shared" ref="AV645:AV707" si="394">STDEV(AA645:AT645)</f>
        <v>7.8399329780852511</v>
      </c>
    </row>
    <row r="646" spans="1:48" ht="11.25" customHeight="1" x14ac:dyDescent="0.2">
      <c r="A646" s="871" t="s">
        <v>3903</v>
      </c>
      <c r="B646" s="871" t="s">
        <v>3904</v>
      </c>
      <c r="C646" s="1031">
        <v>1.95</v>
      </c>
      <c r="D646" s="875">
        <v>1.8</v>
      </c>
      <c r="E646" s="875">
        <v>0.78</v>
      </c>
      <c r="F646" s="867">
        <v>0.62</v>
      </c>
      <c r="G646" s="867">
        <v>0.44</v>
      </c>
      <c r="H646" s="496">
        <v>0</v>
      </c>
      <c r="I646" s="496">
        <v>0</v>
      </c>
      <c r="J646" s="867"/>
      <c r="K646" s="496">
        <v>0</v>
      </c>
      <c r="L646" s="631">
        <v>0</v>
      </c>
      <c r="M646" s="956"/>
      <c r="N646" s="628">
        <v>0</v>
      </c>
      <c r="O646" s="628">
        <v>0</v>
      </c>
      <c r="P646" s="629">
        <v>0</v>
      </c>
      <c r="Q646" s="629">
        <v>0</v>
      </c>
      <c r="R646" s="629">
        <v>0</v>
      </c>
      <c r="S646" s="629">
        <v>0</v>
      </c>
      <c r="T646" s="629">
        <v>0</v>
      </c>
      <c r="U646" s="629">
        <v>0</v>
      </c>
      <c r="V646" s="629">
        <v>0</v>
      </c>
      <c r="W646" s="629">
        <v>0</v>
      </c>
      <c r="X646" s="629">
        <v>0</v>
      </c>
      <c r="Y646" s="629">
        <v>0</v>
      </c>
      <c r="Z646" s="630">
        <f t="shared" si="392"/>
        <v>5.5900000000000007</v>
      </c>
      <c r="AA646" s="1125">
        <f t="shared" si="372"/>
        <v>8.333333333333325</v>
      </c>
      <c r="AB646" s="1125">
        <f t="shared" si="373"/>
        <v>130.76923076923075</v>
      </c>
      <c r="AC646" s="1126">
        <f t="shared" si="374"/>
        <v>25.806451612903224</v>
      </c>
      <c r="AD646" s="1126">
        <f t="shared" si="375"/>
        <v>40.909090909090921</v>
      </c>
      <c r="AE646" s="1126" t="str">
        <f t="shared" si="376"/>
        <v>n/a</v>
      </c>
      <c r="AF646" s="1126" t="str">
        <f t="shared" si="377"/>
        <v>n/a</v>
      </c>
      <c r="AG646" s="1126" t="str">
        <f t="shared" si="378"/>
        <v>n/a</v>
      </c>
      <c r="AH646" s="1126" t="str">
        <f t="shared" si="379"/>
        <v>n/a</v>
      </c>
      <c r="AI646" s="1126" t="str">
        <f t="shared" si="380"/>
        <v>n/a</v>
      </c>
      <c r="AJ646" s="1126" t="str">
        <f t="shared" si="381"/>
        <v>n/a</v>
      </c>
      <c r="AK646" s="1126" t="str">
        <f t="shared" si="382"/>
        <v>n/a</v>
      </c>
      <c r="AL646" s="1126" t="str">
        <f t="shared" si="383"/>
        <v>n/a</v>
      </c>
      <c r="AM646" s="1126" t="str">
        <f t="shared" si="384"/>
        <v>n/a</v>
      </c>
      <c r="AN646" s="1126" t="str">
        <f t="shared" si="385"/>
        <v>n/a</v>
      </c>
      <c r="AO646" s="1126" t="str">
        <f t="shared" si="386"/>
        <v>n/a</v>
      </c>
      <c r="AP646" s="1126" t="str">
        <f t="shared" si="387"/>
        <v>n/a</v>
      </c>
      <c r="AQ646" s="1126" t="str">
        <f t="shared" si="388"/>
        <v>n/a</v>
      </c>
      <c r="AR646" s="1126" t="str">
        <f t="shared" si="389"/>
        <v>n/a</v>
      </c>
      <c r="AS646" s="1126" t="str">
        <f t="shared" si="390"/>
        <v>n/a</v>
      </c>
      <c r="AT646" s="1126" t="str">
        <f t="shared" si="391"/>
        <v>n/a</v>
      </c>
      <c r="AU646" s="1127">
        <f t="shared" si="393"/>
        <v>51.454526656139549</v>
      </c>
      <c r="AV646" s="1128">
        <f t="shared" si="394"/>
        <v>54.526108641178034</v>
      </c>
    </row>
    <row r="647" spans="1:48" ht="11.25" customHeight="1" x14ac:dyDescent="0.2">
      <c r="A647" s="884" t="s">
        <v>3897</v>
      </c>
      <c r="B647" s="884" t="s">
        <v>3898</v>
      </c>
      <c r="C647" s="627">
        <v>1.73</v>
      </c>
      <c r="D647" s="493">
        <v>1.62</v>
      </c>
      <c r="E647" s="493">
        <v>1.53</v>
      </c>
      <c r="F647" s="627">
        <v>1.4</v>
      </c>
      <c r="G647" s="627">
        <v>1.21</v>
      </c>
      <c r="H647" s="627">
        <v>1.1100000000000001</v>
      </c>
      <c r="I647" s="533">
        <v>0</v>
      </c>
      <c r="J647" s="956"/>
      <c r="K647" s="496">
        <v>0</v>
      </c>
      <c r="L647" s="631">
        <v>0</v>
      </c>
      <c r="M647" s="956"/>
      <c r="N647" s="628">
        <v>0</v>
      </c>
      <c r="O647" s="628">
        <v>0</v>
      </c>
      <c r="P647" s="629">
        <v>0</v>
      </c>
      <c r="Q647" s="629">
        <v>0</v>
      </c>
      <c r="R647" s="629">
        <v>0</v>
      </c>
      <c r="S647" s="629">
        <v>0</v>
      </c>
      <c r="T647" s="629">
        <v>0</v>
      </c>
      <c r="U647" s="629">
        <v>0</v>
      </c>
      <c r="V647" s="629">
        <v>0</v>
      </c>
      <c r="W647" s="629">
        <v>0</v>
      </c>
      <c r="X647" s="629">
        <v>0</v>
      </c>
      <c r="Y647" s="629">
        <v>0</v>
      </c>
      <c r="Z647" s="630">
        <f t="shared" si="392"/>
        <v>8.6</v>
      </c>
      <c r="AA647" s="1125">
        <f t="shared" si="372"/>
        <v>6.7901234567901092</v>
      </c>
      <c r="AB647" s="1125">
        <f t="shared" si="373"/>
        <v>5.8823529411764719</v>
      </c>
      <c r="AC647" s="1126">
        <f t="shared" si="374"/>
        <v>9.2857142857142971</v>
      </c>
      <c r="AD647" s="1126">
        <f t="shared" si="375"/>
        <v>15.702479338842966</v>
      </c>
      <c r="AE647" s="1126">
        <f t="shared" si="376"/>
        <v>9.0090090090090058</v>
      </c>
      <c r="AF647" s="1126" t="str">
        <f t="shared" si="377"/>
        <v>n/a</v>
      </c>
      <c r="AG647" s="1126" t="str">
        <f t="shared" si="378"/>
        <v>n/a</v>
      </c>
      <c r="AH647" s="1126" t="str">
        <f t="shared" si="379"/>
        <v>n/a</v>
      </c>
      <c r="AI647" s="1126" t="str">
        <f t="shared" si="380"/>
        <v>n/a</v>
      </c>
      <c r="AJ647" s="1126" t="str">
        <f t="shared" si="381"/>
        <v>n/a</v>
      </c>
      <c r="AK647" s="1126" t="str">
        <f t="shared" si="382"/>
        <v>n/a</v>
      </c>
      <c r="AL647" s="1126" t="str">
        <f t="shared" si="383"/>
        <v>n/a</v>
      </c>
      <c r="AM647" s="1126" t="str">
        <f t="shared" si="384"/>
        <v>n/a</v>
      </c>
      <c r="AN647" s="1126" t="str">
        <f t="shared" si="385"/>
        <v>n/a</v>
      </c>
      <c r="AO647" s="1126" t="str">
        <f t="shared" si="386"/>
        <v>n/a</v>
      </c>
      <c r="AP647" s="1126" t="str">
        <f t="shared" si="387"/>
        <v>n/a</v>
      </c>
      <c r="AQ647" s="1126" t="str">
        <f t="shared" si="388"/>
        <v>n/a</v>
      </c>
      <c r="AR647" s="1126" t="str">
        <f t="shared" si="389"/>
        <v>n/a</v>
      </c>
      <c r="AS647" s="1126" t="str">
        <f t="shared" si="390"/>
        <v>n/a</v>
      </c>
      <c r="AT647" s="1126" t="str">
        <f t="shared" si="391"/>
        <v>n/a</v>
      </c>
      <c r="AU647" s="1127">
        <f t="shared" si="393"/>
        <v>9.3339358063065703</v>
      </c>
      <c r="AV647" s="1128">
        <f t="shared" si="394"/>
        <v>3.842221200323896</v>
      </c>
    </row>
    <row r="648" spans="1:48" ht="11.25" customHeight="1" x14ac:dyDescent="0.2">
      <c r="A648" s="500" t="s">
        <v>779</v>
      </c>
      <c r="B648" s="501" t="s">
        <v>780</v>
      </c>
      <c r="C648" s="627">
        <v>2.2000000000000002</v>
      </c>
      <c r="D648" s="493">
        <v>2.12</v>
      </c>
      <c r="E648" s="504">
        <v>1.8</v>
      </c>
      <c r="F648" s="507">
        <v>1.7</v>
      </c>
      <c r="G648" s="507">
        <v>1.56</v>
      </c>
      <c r="H648" s="507">
        <v>1.42</v>
      </c>
      <c r="I648" s="507">
        <v>1.3</v>
      </c>
      <c r="J648" s="1053"/>
      <c r="K648" s="507">
        <v>1.2</v>
      </c>
      <c r="L648" s="503">
        <v>1.1200000000000001</v>
      </c>
      <c r="M648" s="1053"/>
      <c r="N648" s="521">
        <v>1.02</v>
      </c>
      <c r="O648" s="521">
        <v>0.96</v>
      </c>
      <c r="P648" s="509">
        <v>0.92</v>
      </c>
      <c r="Q648" s="509">
        <v>0.84</v>
      </c>
      <c r="R648" s="509">
        <v>0.72</v>
      </c>
      <c r="S648" s="509">
        <v>0.64</v>
      </c>
      <c r="T648" s="510">
        <v>0.6</v>
      </c>
      <c r="U648" s="510">
        <v>0.6</v>
      </c>
      <c r="V648" s="510">
        <v>0.6</v>
      </c>
      <c r="W648" s="510">
        <v>0.6</v>
      </c>
      <c r="X648" s="510">
        <v>0.6</v>
      </c>
      <c r="Y648" s="510">
        <v>0.6</v>
      </c>
      <c r="Z648" s="630">
        <f t="shared" si="392"/>
        <v>23.120000000000012</v>
      </c>
      <c r="AA648" s="1125">
        <f t="shared" si="372"/>
        <v>3.7735849056603765</v>
      </c>
      <c r="AB648" s="1125">
        <f t="shared" si="373"/>
        <v>17.777777777777782</v>
      </c>
      <c r="AC648" s="1126">
        <f t="shared" si="374"/>
        <v>5.8823529411764719</v>
      </c>
      <c r="AD648" s="1126">
        <f t="shared" si="375"/>
        <v>8.9743589743589638</v>
      </c>
      <c r="AE648" s="1126">
        <f t="shared" si="376"/>
        <v>9.8591549295774747</v>
      </c>
      <c r="AF648" s="1126">
        <f t="shared" si="377"/>
        <v>9.2307692307692193</v>
      </c>
      <c r="AG648" s="1126">
        <f t="shared" si="378"/>
        <v>8.3333333333333481</v>
      </c>
      <c r="AH648" s="1126">
        <f t="shared" si="379"/>
        <v>7.1428571428571397</v>
      </c>
      <c r="AI648" s="1126">
        <f t="shared" si="380"/>
        <v>9.8039215686274606</v>
      </c>
      <c r="AJ648" s="1126">
        <f t="shared" si="381"/>
        <v>6.25</v>
      </c>
      <c r="AK648" s="1126">
        <f t="shared" si="382"/>
        <v>4.3478260869565188</v>
      </c>
      <c r="AL648" s="1126">
        <f t="shared" si="383"/>
        <v>9.5238095238095344</v>
      </c>
      <c r="AM648" s="1126">
        <f t="shared" si="384"/>
        <v>16.666666666666675</v>
      </c>
      <c r="AN648" s="1126">
        <f t="shared" si="385"/>
        <v>12.5</v>
      </c>
      <c r="AO648" s="1126">
        <f t="shared" si="386"/>
        <v>6.6666666666666652</v>
      </c>
      <c r="AP648" s="1126">
        <f t="shared" si="387"/>
        <v>0</v>
      </c>
      <c r="AQ648" s="1126">
        <f t="shared" si="388"/>
        <v>0</v>
      </c>
      <c r="AR648" s="1126">
        <f t="shared" si="389"/>
        <v>0</v>
      </c>
      <c r="AS648" s="1126">
        <f t="shared" si="390"/>
        <v>0</v>
      </c>
      <c r="AT648" s="1126">
        <f t="shared" si="391"/>
        <v>0</v>
      </c>
      <c r="AU648" s="1127">
        <f t="shared" si="393"/>
        <v>6.8366539874118804</v>
      </c>
      <c r="AV648" s="1128">
        <f t="shared" si="394"/>
        <v>5.3151560605334831</v>
      </c>
    </row>
    <row r="649" spans="1:48" ht="11.25" customHeight="1" x14ac:dyDescent="0.2">
      <c r="A649" s="491" t="s">
        <v>767</v>
      </c>
      <c r="B649" s="884" t="s">
        <v>768</v>
      </c>
      <c r="C649" s="627">
        <v>0.76</v>
      </c>
      <c r="D649" s="493">
        <v>0.7</v>
      </c>
      <c r="E649" s="632">
        <v>0.68</v>
      </c>
      <c r="F649" s="627">
        <v>0.66</v>
      </c>
      <c r="G649" s="627">
        <v>0.6</v>
      </c>
      <c r="H649" s="627">
        <v>0.54</v>
      </c>
      <c r="I649" s="627">
        <v>0.505</v>
      </c>
      <c r="J649" s="956"/>
      <c r="K649" s="627">
        <v>0.47</v>
      </c>
      <c r="L649" s="492">
        <v>0.435</v>
      </c>
      <c r="M649" s="956"/>
      <c r="N649" s="505">
        <v>0.41</v>
      </c>
      <c r="O649" s="505">
        <v>0.38</v>
      </c>
      <c r="P649" s="633">
        <v>0.34</v>
      </c>
      <c r="Q649" s="633">
        <v>0.3</v>
      </c>
      <c r="R649" s="633">
        <v>0.26</v>
      </c>
      <c r="S649" s="633">
        <v>0.1933</v>
      </c>
      <c r="T649" s="633">
        <v>0.12330000000000001</v>
      </c>
      <c r="U649" s="633">
        <v>0.05</v>
      </c>
      <c r="V649" s="629">
        <v>0</v>
      </c>
      <c r="W649" s="629">
        <v>0</v>
      </c>
      <c r="X649" s="629">
        <v>0</v>
      </c>
      <c r="Y649" s="629">
        <v>0</v>
      </c>
      <c r="Z649" s="630">
        <f t="shared" si="392"/>
        <v>7.4065999999999992</v>
      </c>
      <c r="AA649" s="1125">
        <f t="shared" si="372"/>
        <v>8.5714285714285854</v>
      </c>
      <c r="AB649" s="1125">
        <f t="shared" si="373"/>
        <v>2.9411764705882248</v>
      </c>
      <c r="AC649" s="1126">
        <f t="shared" si="374"/>
        <v>3.0303030303030276</v>
      </c>
      <c r="AD649" s="1126">
        <f t="shared" si="375"/>
        <v>10.000000000000009</v>
      </c>
      <c r="AE649" s="1126">
        <f t="shared" si="376"/>
        <v>11.111111111111093</v>
      </c>
      <c r="AF649" s="1126">
        <f t="shared" si="377"/>
        <v>6.9306930693069368</v>
      </c>
      <c r="AG649" s="1126">
        <f t="shared" si="378"/>
        <v>7.4468085106383031</v>
      </c>
      <c r="AH649" s="1126">
        <f t="shared" si="379"/>
        <v>8.045977011494255</v>
      </c>
      <c r="AI649" s="1126">
        <f t="shared" si="380"/>
        <v>6.0975609756097615</v>
      </c>
      <c r="AJ649" s="1126">
        <f t="shared" si="381"/>
        <v>7.8947368421052655</v>
      </c>
      <c r="AK649" s="1126">
        <f t="shared" si="382"/>
        <v>11.764705882352944</v>
      </c>
      <c r="AL649" s="1126">
        <f t="shared" si="383"/>
        <v>13.333333333333353</v>
      </c>
      <c r="AM649" s="1126">
        <f t="shared" si="384"/>
        <v>15.384615384615374</v>
      </c>
      <c r="AN649" s="1126">
        <f t="shared" si="385"/>
        <v>34.505949301603735</v>
      </c>
      <c r="AO649" s="1126">
        <f t="shared" si="386"/>
        <v>56.772100567720997</v>
      </c>
      <c r="AP649" s="1126">
        <f t="shared" si="387"/>
        <v>146.60000000000002</v>
      </c>
      <c r="AQ649" s="1126" t="str">
        <f t="shared" si="388"/>
        <v>n/a</v>
      </c>
      <c r="AR649" s="1126" t="str">
        <f t="shared" si="389"/>
        <v>n/a</v>
      </c>
      <c r="AS649" s="1126" t="str">
        <f t="shared" si="390"/>
        <v>n/a</v>
      </c>
      <c r="AT649" s="1126" t="str">
        <f t="shared" si="391"/>
        <v>n/a</v>
      </c>
      <c r="AU649" s="1127">
        <f t="shared" si="393"/>
        <v>21.901906253888242</v>
      </c>
      <c r="AV649" s="1128">
        <f t="shared" si="394"/>
        <v>35.931010018762549</v>
      </c>
    </row>
    <row r="650" spans="1:48" ht="11.25" customHeight="1" x14ac:dyDescent="0.2">
      <c r="A650" s="491" t="s">
        <v>755</v>
      </c>
      <c r="B650" s="884" t="s">
        <v>756</v>
      </c>
      <c r="C650" s="627">
        <v>1.1599999999999999</v>
      </c>
      <c r="D650" s="493">
        <v>1.08</v>
      </c>
      <c r="E650" s="632">
        <v>1</v>
      </c>
      <c r="F650" s="627">
        <v>0.94</v>
      </c>
      <c r="G650" s="627">
        <v>0.9</v>
      </c>
      <c r="H650" s="627">
        <v>0.84</v>
      </c>
      <c r="I650" s="627">
        <v>0.78</v>
      </c>
      <c r="J650" s="956"/>
      <c r="K650" s="627">
        <v>0.74</v>
      </c>
      <c r="L650" s="492">
        <v>0.7</v>
      </c>
      <c r="M650" s="956"/>
      <c r="N650" s="505">
        <v>0.66</v>
      </c>
      <c r="O650" s="628">
        <v>0.64</v>
      </c>
      <c r="P650" s="633">
        <v>0.62</v>
      </c>
      <c r="Q650" s="633">
        <v>0.57999999999999996</v>
      </c>
      <c r="R650" s="633">
        <v>0.54</v>
      </c>
      <c r="S650" s="633">
        <v>0.5</v>
      </c>
      <c r="T650" s="629">
        <v>0.48</v>
      </c>
      <c r="U650" s="629">
        <v>0.48</v>
      </c>
      <c r="V650" s="629">
        <v>0.48</v>
      </c>
      <c r="W650" s="629">
        <v>0.48</v>
      </c>
      <c r="X650" s="629">
        <v>0.48</v>
      </c>
      <c r="Y650" s="629">
        <v>0.48</v>
      </c>
      <c r="Z650" s="630">
        <f t="shared" si="392"/>
        <v>14.560000000000002</v>
      </c>
      <c r="AA650" s="1125">
        <f t="shared" si="372"/>
        <v>7.4074074074073959</v>
      </c>
      <c r="AB650" s="1125">
        <f t="shared" si="373"/>
        <v>8.0000000000000071</v>
      </c>
      <c r="AC650" s="1126">
        <f t="shared" si="374"/>
        <v>6.3829787234042534</v>
      </c>
      <c r="AD650" s="1126">
        <f t="shared" si="375"/>
        <v>4.4444444444444287</v>
      </c>
      <c r="AE650" s="1126">
        <f t="shared" si="376"/>
        <v>7.1428571428571397</v>
      </c>
      <c r="AF650" s="1126">
        <f t="shared" si="377"/>
        <v>7.6923076923076872</v>
      </c>
      <c r="AG650" s="1126">
        <f t="shared" si="378"/>
        <v>5.4054054054054168</v>
      </c>
      <c r="AH650" s="1126">
        <f t="shared" si="379"/>
        <v>5.7142857142857162</v>
      </c>
      <c r="AI650" s="1126">
        <f t="shared" si="380"/>
        <v>6.0606060606060552</v>
      </c>
      <c r="AJ650" s="1126">
        <f t="shared" si="381"/>
        <v>3.125</v>
      </c>
      <c r="AK650" s="1126">
        <f t="shared" si="382"/>
        <v>3.2258064516129004</v>
      </c>
      <c r="AL650" s="1126">
        <f t="shared" si="383"/>
        <v>6.8965517241379448</v>
      </c>
      <c r="AM650" s="1126">
        <f t="shared" si="384"/>
        <v>7.4074074074073959</v>
      </c>
      <c r="AN650" s="1126">
        <f t="shared" si="385"/>
        <v>8.0000000000000071</v>
      </c>
      <c r="AO650" s="1126">
        <f t="shared" si="386"/>
        <v>4.1666666666666741</v>
      </c>
      <c r="AP650" s="1126">
        <f t="shared" si="387"/>
        <v>0</v>
      </c>
      <c r="AQ650" s="1126">
        <f t="shared" si="388"/>
        <v>0</v>
      </c>
      <c r="AR650" s="1126">
        <f t="shared" si="389"/>
        <v>0</v>
      </c>
      <c r="AS650" s="1126">
        <f t="shared" si="390"/>
        <v>0</v>
      </c>
      <c r="AT650" s="1126">
        <f t="shared" si="391"/>
        <v>0</v>
      </c>
      <c r="AU650" s="1127">
        <f t="shared" si="393"/>
        <v>4.5535862420271505</v>
      </c>
      <c r="AV650" s="1128">
        <f t="shared" si="394"/>
        <v>3.055808352249294</v>
      </c>
    </row>
    <row r="651" spans="1:48" ht="11.25" customHeight="1" x14ac:dyDescent="0.2">
      <c r="A651" s="884" t="s">
        <v>760</v>
      </c>
      <c r="B651" s="884" t="s">
        <v>761</v>
      </c>
      <c r="C651" s="627">
        <v>1.034</v>
      </c>
      <c r="D651" s="493">
        <v>0.94599999999999995</v>
      </c>
      <c r="E651" s="487">
        <v>0.85799999999999998</v>
      </c>
      <c r="F651" s="627">
        <v>0.81400000000000006</v>
      </c>
      <c r="G651" s="627">
        <v>0.77</v>
      </c>
      <c r="H651" s="627">
        <v>0.72599999999999998</v>
      </c>
      <c r="I651" s="627">
        <v>0.68199999999999994</v>
      </c>
      <c r="J651" s="956"/>
      <c r="K651" s="627">
        <v>0.63800000000000001</v>
      </c>
      <c r="L651" s="492">
        <v>0.60499999999999998</v>
      </c>
      <c r="M651" s="956"/>
      <c r="N651" s="505">
        <v>0.56100000000000005</v>
      </c>
      <c r="O651" s="505">
        <v>0.51700000000000002</v>
      </c>
      <c r="P651" s="633">
        <v>0.47299999999999998</v>
      </c>
      <c r="Q651" s="633">
        <v>0.42429</v>
      </c>
      <c r="R651" s="633">
        <v>0.36268</v>
      </c>
      <c r="S651" s="633">
        <v>0.30597000000000002</v>
      </c>
      <c r="T651" s="633">
        <v>0.25385000000000002</v>
      </c>
      <c r="U651" s="633">
        <v>0.20815</v>
      </c>
      <c r="V651" s="633">
        <v>0.17194000000000001</v>
      </c>
      <c r="W651" s="633">
        <v>0.14477999999999999</v>
      </c>
      <c r="X651" s="633">
        <v>0.12444</v>
      </c>
      <c r="Y651" s="633">
        <v>9.7290000000000001E-2</v>
      </c>
      <c r="Z651" s="630">
        <f t="shared" si="392"/>
        <v>10.717389999999998</v>
      </c>
      <c r="AA651" s="1125">
        <f t="shared" si="372"/>
        <v>9.3023255813953654</v>
      </c>
      <c r="AB651" s="1125">
        <f t="shared" si="373"/>
        <v>10.256410256410241</v>
      </c>
      <c r="AC651" s="1126">
        <f t="shared" si="374"/>
        <v>5.4054054054053946</v>
      </c>
      <c r="AD651" s="1126">
        <f t="shared" si="375"/>
        <v>5.7142857142857162</v>
      </c>
      <c r="AE651" s="1126">
        <f t="shared" si="376"/>
        <v>6.0606060606060552</v>
      </c>
      <c r="AF651" s="1126">
        <f t="shared" si="377"/>
        <v>6.4516129032258229</v>
      </c>
      <c r="AG651" s="1126">
        <f t="shared" si="378"/>
        <v>6.8965517241379226</v>
      </c>
      <c r="AH651" s="1126">
        <f t="shared" si="379"/>
        <v>5.4545454545454675</v>
      </c>
      <c r="AI651" s="1126">
        <f t="shared" si="380"/>
        <v>7.8431372549019551</v>
      </c>
      <c r="AJ651" s="1126">
        <f t="shared" si="381"/>
        <v>8.5106382978723527</v>
      </c>
      <c r="AK651" s="1126">
        <f t="shared" si="382"/>
        <v>9.3023255813953654</v>
      </c>
      <c r="AL651" s="1126">
        <f t="shared" si="383"/>
        <v>11.480355417285338</v>
      </c>
      <c r="AM651" s="1126">
        <f t="shared" si="384"/>
        <v>16.987426932833351</v>
      </c>
      <c r="AN651" s="1126">
        <f t="shared" si="385"/>
        <v>18.534496846096005</v>
      </c>
      <c r="AO651" s="1126">
        <f t="shared" si="386"/>
        <v>20.531810124089024</v>
      </c>
      <c r="AP651" s="1126">
        <f t="shared" si="387"/>
        <v>21.955320682200341</v>
      </c>
      <c r="AQ651" s="1126">
        <f t="shared" si="388"/>
        <v>21.059671978597173</v>
      </c>
      <c r="AR651" s="1126">
        <f t="shared" si="389"/>
        <v>18.759497168117157</v>
      </c>
      <c r="AS651" s="1126">
        <f t="shared" si="390"/>
        <v>16.345226615236253</v>
      </c>
      <c r="AT651" s="1126">
        <f t="shared" si="391"/>
        <v>27.906259636139374</v>
      </c>
      <c r="AU651" s="1127">
        <f t="shared" si="393"/>
        <v>12.737895481738784</v>
      </c>
      <c r="AV651" s="1128">
        <f t="shared" si="394"/>
        <v>6.8576167724329995</v>
      </c>
    </row>
    <row r="652" spans="1:48" ht="11.25" customHeight="1" x14ac:dyDescent="0.2">
      <c r="A652" s="491" t="s">
        <v>1615</v>
      </c>
      <c r="B652" s="884" t="s">
        <v>1616</v>
      </c>
      <c r="C652" s="627">
        <v>2.88</v>
      </c>
      <c r="D652" s="493">
        <v>2.5</v>
      </c>
      <c r="E652" s="493">
        <v>2.04</v>
      </c>
      <c r="F652" s="627">
        <v>1.605</v>
      </c>
      <c r="G652" s="627">
        <v>1.2749999999999999</v>
      </c>
      <c r="H652" s="627">
        <v>1.05</v>
      </c>
      <c r="I652" s="627">
        <v>0.61</v>
      </c>
      <c r="J652" s="956"/>
      <c r="K652" s="627">
        <v>0.42</v>
      </c>
      <c r="L652" s="492">
        <v>0.1</v>
      </c>
      <c r="M652" s="956"/>
      <c r="N652" s="628">
        <v>0</v>
      </c>
      <c r="O652" s="628">
        <v>0</v>
      </c>
      <c r="P652" s="629">
        <v>0.6</v>
      </c>
      <c r="Q652" s="629">
        <v>0.6</v>
      </c>
      <c r="R652" s="633">
        <v>0.6</v>
      </c>
      <c r="S652" s="633">
        <v>0.54</v>
      </c>
      <c r="T652" s="629">
        <v>0.52</v>
      </c>
      <c r="U652" s="629">
        <v>0.52</v>
      </c>
      <c r="V652" s="629">
        <v>0.52</v>
      </c>
      <c r="W652" s="633">
        <v>0.52</v>
      </c>
      <c r="X652" s="633">
        <v>0.46</v>
      </c>
      <c r="Y652" s="633">
        <v>0.36</v>
      </c>
      <c r="Z652" s="630">
        <f t="shared" si="392"/>
        <v>17.72</v>
      </c>
      <c r="AA652" s="1125">
        <f t="shared" ref="AA652:AA714" si="395">IF(ISERROR((C652/D652-1)*100),"n/a",(C652/D652-1)*100)</f>
        <v>15.199999999999992</v>
      </c>
      <c r="AB652" s="1125">
        <f t="shared" si="373"/>
        <v>22.549019607843146</v>
      </c>
      <c r="AC652" s="1126">
        <f t="shared" si="374"/>
        <v>27.102803738317771</v>
      </c>
      <c r="AD652" s="1126">
        <f t="shared" si="375"/>
        <v>25.882352941176467</v>
      </c>
      <c r="AE652" s="1126">
        <f t="shared" si="376"/>
        <v>21.42857142857142</v>
      </c>
      <c r="AF652" s="1126">
        <f t="shared" si="377"/>
        <v>72.131147540983619</v>
      </c>
      <c r="AG652" s="1126">
        <f t="shared" si="378"/>
        <v>45.238095238095234</v>
      </c>
      <c r="AH652" s="1126">
        <f t="shared" si="379"/>
        <v>319.99999999999994</v>
      </c>
      <c r="AI652" s="1126" t="str">
        <f t="shared" si="380"/>
        <v>n/a</v>
      </c>
      <c r="AJ652" s="1126" t="str">
        <f t="shared" si="381"/>
        <v>n/a</v>
      </c>
      <c r="AK652" s="1126">
        <f t="shared" si="382"/>
        <v>-100</v>
      </c>
      <c r="AL652" s="1126">
        <f t="shared" si="383"/>
        <v>0</v>
      </c>
      <c r="AM652" s="1126">
        <f t="shared" si="384"/>
        <v>0</v>
      </c>
      <c r="AN652" s="1126">
        <f t="shared" si="385"/>
        <v>11.111111111111093</v>
      </c>
      <c r="AO652" s="1126">
        <f t="shared" si="386"/>
        <v>3.8461538461538547</v>
      </c>
      <c r="AP652" s="1126">
        <f t="shared" si="387"/>
        <v>0</v>
      </c>
      <c r="AQ652" s="1126">
        <f t="shared" si="388"/>
        <v>0</v>
      </c>
      <c r="AR652" s="1126">
        <f t="shared" si="389"/>
        <v>0</v>
      </c>
      <c r="AS652" s="1126">
        <f t="shared" si="390"/>
        <v>13.043478260869556</v>
      </c>
      <c r="AT652" s="1126">
        <f t="shared" si="391"/>
        <v>27.777777777777789</v>
      </c>
      <c r="AU652" s="1127">
        <f t="shared" si="393"/>
        <v>28.072806193938888</v>
      </c>
      <c r="AV652" s="1128">
        <f t="shared" si="394"/>
        <v>80.127483250661157</v>
      </c>
    </row>
    <row r="653" spans="1:48" ht="11.25" customHeight="1" x14ac:dyDescent="0.2">
      <c r="A653" s="491" t="s">
        <v>1161</v>
      </c>
      <c r="B653" s="884" t="s">
        <v>1162</v>
      </c>
      <c r="C653" s="627">
        <v>5.75</v>
      </c>
      <c r="D653" s="493">
        <v>5.3</v>
      </c>
      <c r="E653" s="493">
        <v>5.05</v>
      </c>
      <c r="F653" s="627">
        <v>4.7</v>
      </c>
      <c r="G653" s="627">
        <v>4</v>
      </c>
      <c r="H653" s="627">
        <v>3.2</v>
      </c>
      <c r="I653" s="627">
        <v>2.19</v>
      </c>
      <c r="J653" s="956"/>
      <c r="K653" s="496">
        <v>1.92</v>
      </c>
      <c r="L653" s="631">
        <v>1.92</v>
      </c>
      <c r="M653" s="956"/>
      <c r="N653" s="628">
        <v>1.92</v>
      </c>
      <c r="O653" s="628">
        <v>1.92</v>
      </c>
      <c r="P653" s="629">
        <v>1.92</v>
      </c>
      <c r="Q653" s="633">
        <v>1.92</v>
      </c>
      <c r="R653" s="633">
        <v>0.6</v>
      </c>
      <c r="S653" s="633">
        <v>0.44</v>
      </c>
      <c r="T653" s="633">
        <v>0.4</v>
      </c>
      <c r="U653" s="633">
        <v>0.36</v>
      </c>
      <c r="V653" s="633">
        <v>0.32</v>
      </c>
      <c r="W653" s="633">
        <v>0.28000000000000003</v>
      </c>
      <c r="X653" s="629">
        <v>0.24</v>
      </c>
      <c r="Y653" s="633">
        <v>0.24</v>
      </c>
      <c r="Z653" s="630">
        <f t="shared" si="392"/>
        <v>44.590000000000011</v>
      </c>
      <c r="AA653" s="1125">
        <f t="shared" si="395"/>
        <v>8.4905660377358583</v>
      </c>
      <c r="AB653" s="1125">
        <f t="shared" si="373"/>
        <v>4.9504950495049549</v>
      </c>
      <c r="AC653" s="1126">
        <f t="shared" si="374"/>
        <v>7.4468085106382809</v>
      </c>
      <c r="AD653" s="1126">
        <f t="shared" si="375"/>
        <v>17.500000000000004</v>
      </c>
      <c r="AE653" s="1126">
        <f t="shared" si="376"/>
        <v>25</v>
      </c>
      <c r="AF653" s="1126">
        <f t="shared" si="377"/>
        <v>46.118721461187228</v>
      </c>
      <c r="AG653" s="1126">
        <f t="shared" si="378"/>
        <v>14.0625</v>
      </c>
      <c r="AH653" s="1126">
        <f t="shared" si="379"/>
        <v>0</v>
      </c>
      <c r="AI653" s="1126">
        <f t="shared" si="380"/>
        <v>0</v>
      </c>
      <c r="AJ653" s="1126">
        <f t="shared" si="381"/>
        <v>0</v>
      </c>
      <c r="AK653" s="1126">
        <f t="shared" si="382"/>
        <v>0</v>
      </c>
      <c r="AL653" s="1126">
        <f t="shared" si="383"/>
        <v>0</v>
      </c>
      <c r="AM653" s="1126">
        <f t="shared" si="384"/>
        <v>220.00000000000003</v>
      </c>
      <c r="AN653" s="1126">
        <f t="shared" si="385"/>
        <v>36.363636363636353</v>
      </c>
      <c r="AO653" s="1126">
        <f t="shared" si="386"/>
        <v>9.9999999999999858</v>
      </c>
      <c r="AP653" s="1126">
        <f t="shared" si="387"/>
        <v>11.111111111111116</v>
      </c>
      <c r="AQ653" s="1126">
        <f t="shared" si="388"/>
        <v>12.5</v>
      </c>
      <c r="AR653" s="1126">
        <f t="shared" si="389"/>
        <v>14.285714285714279</v>
      </c>
      <c r="AS653" s="1126">
        <f t="shared" si="390"/>
        <v>16.666666666666675</v>
      </c>
      <c r="AT653" s="1126">
        <f t="shared" si="391"/>
        <v>0</v>
      </c>
      <c r="AU653" s="1127">
        <f t="shared" si="393"/>
        <v>22.22481097430974</v>
      </c>
      <c r="AV653" s="1128">
        <f t="shared" si="394"/>
        <v>48.184419975209572</v>
      </c>
    </row>
    <row r="654" spans="1:48" ht="11.25" customHeight="1" x14ac:dyDescent="0.2">
      <c r="A654" s="884" t="s">
        <v>1609</v>
      </c>
      <c r="B654" s="884" t="s">
        <v>1610</v>
      </c>
      <c r="C654" s="627">
        <v>0.54</v>
      </c>
      <c r="D654" s="493">
        <v>0.5</v>
      </c>
      <c r="E654" s="493">
        <v>0.45999999999999996</v>
      </c>
      <c r="F654" s="627">
        <v>0.42</v>
      </c>
      <c r="G654" s="627">
        <v>0.36</v>
      </c>
      <c r="H654" s="627">
        <v>0.3</v>
      </c>
      <c r="I654" s="627">
        <v>0.26</v>
      </c>
      <c r="J654" s="956"/>
      <c r="K654" s="627">
        <v>0.22</v>
      </c>
      <c r="L654" s="492">
        <v>0.18</v>
      </c>
      <c r="M654" s="956"/>
      <c r="N654" s="505">
        <v>0.08</v>
      </c>
      <c r="O654" s="628">
        <v>0</v>
      </c>
      <c r="P654" s="629">
        <v>0</v>
      </c>
      <c r="Q654" s="629">
        <v>0</v>
      </c>
      <c r="R654" s="629">
        <v>0</v>
      </c>
      <c r="S654" s="629">
        <v>0</v>
      </c>
      <c r="T654" s="629">
        <v>0</v>
      </c>
      <c r="U654" s="629">
        <v>0</v>
      </c>
      <c r="V654" s="629">
        <v>0</v>
      </c>
      <c r="W654" s="629">
        <v>0</v>
      </c>
      <c r="X654" s="629">
        <v>0</v>
      </c>
      <c r="Y654" s="629">
        <v>0</v>
      </c>
      <c r="Z654" s="630">
        <f t="shared" si="392"/>
        <v>3.3200000000000003</v>
      </c>
      <c r="AA654" s="1125">
        <f t="shared" si="395"/>
        <v>8.0000000000000071</v>
      </c>
      <c r="AB654" s="1125">
        <f t="shared" si="373"/>
        <v>8.6956521739130608</v>
      </c>
      <c r="AC654" s="1126">
        <f t="shared" si="374"/>
        <v>9.5238095238095113</v>
      </c>
      <c r="AD654" s="1126">
        <f t="shared" si="375"/>
        <v>16.666666666666675</v>
      </c>
      <c r="AE654" s="1126">
        <f t="shared" si="376"/>
        <v>19.999999999999996</v>
      </c>
      <c r="AF654" s="1126">
        <f t="shared" si="377"/>
        <v>15.384615384615374</v>
      </c>
      <c r="AG654" s="1126">
        <f t="shared" si="378"/>
        <v>18.181818181818187</v>
      </c>
      <c r="AH654" s="1126">
        <f t="shared" si="379"/>
        <v>22.222222222222232</v>
      </c>
      <c r="AI654" s="1126">
        <f t="shared" si="380"/>
        <v>125</v>
      </c>
      <c r="AJ654" s="1126" t="str">
        <f t="shared" si="381"/>
        <v>n/a</v>
      </c>
      <c r="AK654" s="1126" t="str">
        <f t="shared" si="382"/>
        <v>n/a</v>
      </c>
      <c r="AL654" s="1126" t="str">
        <f t="shared" si="383"/>
        <v>n/a</v>
      </c>
      <c r="AM654" s="1126" t="str">
        <f t="shared" si="384"/>
        <v>n/a</v>
      </c>
      <c r="AN654" s="1126" t="str">
        <f t="shared" si="385"/>
        <v>n/a</v>
      </c>
      <c r="AO654" s="1126" t="str">
        <f t="shared" si="386"/>
        <v>n/a</v>
      </c>
      <c r="AP654" s="1126" t="str">
        <f t="shared" si="387"/>
        <v>n/a</v>
      </c>
      <c r="AQ654" s="1126" t="str">
        <f t="shared" si="388"/>
        <v>n/a</v>
      </c>
      <c r="AR654" s="1126" t="str">
        <f t="shared" si="389"/>
        <v>n/a</v>
      </c>
      <c r="AS654" s="1126" t="str">
        <f t="shared" si="390"/>
        <v>n/a</v>
      </c>
      <c r="AT654" s="1126" t="str">
        <f t="shared" si="391"/>
        <v>n/a</v>
      </c>
      <c r="AU654" s="1127">
        <f t="shared" si="393"/>
        <v>27.074976017005003</v>
      </c>
      <c r="AV654" s="1128">
        <f t="shared" si="394"/>
        <v>37.075426866867907</v>
      </c>
    </row>
    <row r="655" spans="1:48" ht="11.25" customHeight="1" x14ac:dyDescent="0.2">
      <c r="A655" s="480" t="s">
        <v>3901</v>
      </c>
      <c r="B655" s="869" t="s">
        <v>3902</v>
      </c>
      <c r="C655" s="627">
        <v>2.34</v>
      </c>
      <c r="D655" s="493">
        <v>2.2200000000000002</v>
      </c>
      <c r="E655" s="493">
        <v>2.1</v>
      </c>
      <c r="F655" s="484">
        <v>2</v>
      </c>
      <c r="G655" s="484">
        <v>1.94</v>
      </c>
      <c r="H655" s="484">
        <v>1.88</v>
      </c>
      <c r="I655" s="538">
        <v>1.85</v>
      </c>
      <c r="J655" s="1032"/>
      <c r="K655" s="538">
        <v>1.85</v>
      </c>
      <c r="L655" s="1084">
        <v>1.85</v>
      </c>
      <c r="M655" s="1032"/>
      <c r="N655" s="529">
        <v>1.85</v>
      </c>
      <c r="O655" s="529">
        <v>2.1124999999999998</v>
      </c>
      <c r="P655" s="489">
        <v>2.9</v>
      </c>
      <c r="Q655" s="489">
        <v>2.64</v>
      </c>
      <c r="R655" s="489">
        <v>2.38</v>
      </c>
      <c r="S655" s="489">
        <v>2.2000000000000002</v>
      </c>
      <c r="T655" s="489">
        <v>2.12</v>
      </c>
      <c r="U655" s="489">
        <v>2.08</v>
      </c>
      <c r="V655" s="489">
        <v>2.04</v>
      </c>
      <c r="W655" s="489">
        <v>2</v>
      </c>
      <c r="X655" s="489">
        <v>1.92</v>
      </c>
      <c r="Y655" s="489">
        <v>1.84</v>
      </c>
      <c r="Z655" s="630">
        <f t="shared" si="392"/>
        <v>44.112500000000004</v>
      </c>
      <c r="AA655" s="1125">
        <f t="shared" si="395"/>
        <v>5.4054054054053946</v>
      </c>
      <c r="AB655" s="1125">
        <f t="shared" si="373"/>
        <v>5.7142857142857162</v>
      </c>
      <c r="AC655" s="1126">
        <f t="shared" si="374"/>
        <v>5.0000000000000044</v>
      </c>
      <c r="AD655" s="1126">
        <f t="shared" si="375"/>
        <v>3.0927835051546504</v>
      </c>
      <c r="AE655" s="1126">
        <f t="shared" si="376"/>
        <v>3.1914893617021267</v>
      </c>
      <c r="AF655" s="1126">
        <f t="shared" si="377"/>
        <v>1.6216216216216051</v>
      </c>
      <c r="AG655" s="1126">
        <f t="shared" si="378"/>
        <v>0</v>
      </c>
      <c r="AH655" s="1126">
        <f t="shared" si="379"/>
        <v>0</v>
      </c>
      <c r="AI655" s="1126">
        <f t="shared" si="380"/>
        <v>0</v>
      </c>
      <c r="AJ655" s="1126">
        <f t="shared" si="381"/>
        <v>-12.426035502958566</v>
      </c>
      <c r="AK655" s="1126">
        <f t="shared" si="382"/>
        <v>-27.155172413793103</v>
      </c>
      <c r="AL655" s="1126">
        <f t="shared" si="383"/>
        <v>9.8484848484848406</v>
      </c>
      <c r="AM655" s="1126">
        <f t="shared" si="384"/>
        <v>10.924369747899165</v>
      </c>
      <c r="AN655" s="1126">
        <f t="shared" si="385"/>
        <v>8.1818181818181799</v>
      </c>
      <c r="AO655" s="1126">
        <f t="shared" si="386"/>
        <v>3.7735849056603765</v>
      </c>
      <c r="AP655" s="1126">
        <f t="shared" si="387"/>
        <v>1.9230769230769162</v>
      </c>
      <c r="AQ655" s="1126">
        <f t="shared" si="388"/>
        <v>1.9607843137254832</v>
      </c>
      <c r="AR655" s="1126">
        <f t="shared" si="389"/>
        <v>2.0000000000000018</v>
      </c>
      <c r="AS655" s="1126">
        <f t="shared" si="390"/>
        <v>4.1666666666666741</v>
      </c>
      <c r="AT655" s="1126">
        <f t="shared" si="391"/>
        <v>4.3478260869565188</v>
      </c>
      <c r="AU655" s="1127">
        <f t="shared" si="393"/>
        <v>1.5785494682852996</v>
      </c>
      <c r="AV655" s="1128">
        <f t="shared" si="394"/>
        <v>8.2607175077003152</v>
      </c>
    </row>
    <row r="656" spans="1:48" ht="11.25" customHeight="1" x14ac:dyDescent="0.2">
      <c r="A656" s="1215" t="s">
        <v>4125</v>
      </c>
      <c r="B656" s="872" t="s">
        <v>4126</v>
      </c>
      <c r="C656" s="1031">
        <v>0.71499999999999997</v>
      </c>
      <c r="D656" s="493">
        <v>0.625</v>
      </c>
      <c r="E656" s="872">
        <v>0.57999999999999996</v>
      </c>
      <c r="F656" s="23">
        <v>0.54</v>
      </c>
      <c r="G656" s="23">
        <v>0.51</v>
      </c>
      <c r="H656" s="23">
        <v>0.48</v>
      </c>
      <c r="I656" s="23">
        <v>0.21</v>
      </c>
      <c r="J656" s="23"/>
      <c r="K656" s="506">
        <v>0</v>
      </c>
      <c r="L656" s="508">
        <v>0</v>
      </c>
      <c r="M656" s="502"/>
      <c r="N656" s="523">
        <v>0</v>
      </c>
      <c r="O656" s="530">
        <v>0</v>
      </c>
      <c r="P656" s="510">
        <v>0</v>
      </c>
      <c r="Q656" s="510">
        <v>0</v>
      </c>
      <c r="R656" s="510">
        <v>0</v>
      </c>
      <c r="S656" s="510">
        <v>0</v>
      </c>
      <c r="T656" s="510">
        <v>0</v>
      </c>
      <c r="U656" s="510">
        <v>0</v>
      </c>
      <c r="V656" s="510">
        <v>0</v>
      </c>
      <c r="W656" s="510">
        <v>0</v>
      </c>
      <c r="X656" s="510">
        <v>0</v>
      </c>
      <c r="Y656" s="510">
        <v>0</v>
      </c>
      <c r="Z656" s="630">
        <f t="shared" si="392"/>
        <v>3.6599999999999997</v>
      </c>
      <c r="AA656" s="1125">
        <f t="shared" si="395"/>
        <v>14.399999999999991</v>
      </c>
      <c r="AB656" s="1125">
        <f t="shared" si="373"/>
        <v>7.7586206896551824</v>
      </c>
      <c r="AC656" s="1126">
        <f t="shared" si="374"/>
        <v>7.4074074074073959</v>
      </c>
      <c r="AD656" s="1126">
        <f t="shared" si="375"/>
        <v>5.8823529411764719</v>
      </c>
      <c r="AE656" s="1126">
        <f t="shared" si="376"/>
        <v>6.25</v>
      </c>
      <c r="AF656" s="1126">
        <f t="shared" si="377"/>
        <v>128.57142857142856</v>
      </c>
      <c r="AG656" s="1126" t="str">
        <f t="shared" si="378"/>
        <v>n/a</v>
      </c>
      <c r="AH656" s="1126" t="str">
        <f t="shared" si="379"/>
        <v>n/a</v>
      </c>
      <c r="AI656" s="1126" t="str">
        <f t="shared" si="380"/>
        <v>n/a</v>
      </c>
      <c r="AJ656" s="1126" t="str">
        <f t="shared" si="381"/>
        <v>n/a</v>
      </c>
      <c r="AK656" s="1126" t="str">
        <f t="shared" si="382"/>
        <v>n/a</v>
      </c>
      <c r="AL656" s="1126" t="str">
        <f t="shared" si="383"/>
        <v>n/a</v>
      </c>
      <c r="AM656" s="1126" t="str">
        <f t="shared" si="384"/>
        <v>n/a</v>
      </c>
      <c r="AN656" s="1126" t="str">
        <f t="shared" si="385"/>
        <v>n/a</v>
      </c>
      <c r="AO656" s="1126" t="str">
        <f t="shared" si="386"/>
        <v>n/a</v>
      </c>
      <c r="AP656" s="1126" t="str">
        <f t="shared" si="387"/>
        <v>n/a</v>
      </c>
      <c r="AQ656" s="1126" t="str">
        <f t="shared" si="388"/>
        <v>n/a</v>
      </c>
      <c r="AR656" s="1126" t="str">
        <f t="shared" si="389"/>
        <v>n/a</v>
      </c>
      <c r="AS656" s="1126" t="str">
        <f t="shared" si="390"/>
        <v>n/a</v>
      </c>
      <c r="AT656" s="1126" t="str">
        <f t="shared" si="391"/>
        <v>n/a</v>
      </c>
      <c r="AU656" s="1127">
        <f t="shared" si="393"/>
        <v>28.378301601611266</v>
      </c>
      <c r="AV656" s="1128">
        <f t="shared" si="394"/>
        <v>49.182791075285074</v>
      </c>
    </row>
    <row r="657" spans="1:48" ht="11.25" customHeight="1" x14ac:dyDescent="0.2">
      <c r="A657" s="886" t="s">
        <v>1601</v>
      </c>
      <c r="B657" s="884" t="s">
        <v>1602</v>
      </c>
      <c r="C657" s="627">
        <v>0.57499999999999996</v>
      </c>
      <c r="D657" s="493">
        <v>0.41</v>
      </c>
      <c r="E657" s="632">
        <v>0.315</v>
      </c>
      <c r="F657" s="627">
        <v>0.25</v>
      </c>
      <c r="G657" s="627">
        <v>0.22</v>
      </c>
      <c r="H657" s="627">
        <v>0.16</v>
      </c>
      <c r="I657" s="627">
        <v>0.08</v>
      </c>
      <c r="J657" s="956"/>
      <c r="K657" s="496">
        <v>0.04</v>
      </c>
      <c r="L657" s="631">
        <v>0.04</v>
      </c>
      <c r="M657" s="956"/>
      <c r="N657" s="628">
        <v>0.04</v>
      </c>
      <c r="O657" s="628">
        <v>0.22</v>
      </c>
      <c r="P657" s="629">
        <v>1.24</v>
      </c>
      <c r="Q657" s="633">
        <v>1.44</v>
      </c>
      <c r="R657" s="633">
        <v>1.4</v>
      </c>
      <c r="S657" s="633">
        <v>1.36</v>
      </c>
      <c r="T657" s="633">
        <v>1.2604199999999999</v>
      </c>
      <c r="U657" s="633">
        <v>0.98005999999999993</v>
      </c>
      <c r="V657" s="633">
        <v>0.93155999999999994</v>
      </c>
      <c r="W657" s="633">
        <v>0.89905999999999997</v>
      </c>
      <c r="X657" s="633">
        <v>0.85855999999999999</v>
      </c>
      <c r="Y657" s="633">
        <v>0.79376999999999998</v>
      </c>
      <c r="Z657" s="630">
        <f t="shared" si="392"/>
        <v>13.51343</v>
      </c>
      <c r="AA657" s="1125">
        <f t="shared" si="395"/>
        <v>40.243902439024382</v>
      </c>
      <c r="AB657" s="1125">
        <f t="shared" si="373"/>
        <v>30.15873015873014</v>
      </c>
      <c r="AC657" s="1126">
        <f t="shared" si="374"/>
        <v>26</v>
      </c>
      <c r="AD657" s="1126">
        <f t="shared" si="375"/>
        <v>13.636363636363647</v>
      </c>
      <c r="AE657" s="1126">
        <f t="shared" si="376"/>
        <v>37.5</v>
      </c>
      <c r="AF657" s="1126">
        <f t="shared" si="377"/>
        <v>100</v>
      </c>
      <c r="AG657" s="1126">
        <f t="shared" si="378"/>
        <v>100</v>
      </c>
      <c r="AH657" s="1126">
        <f t="shared" si="379"/>
        <v>0</v>
      </c>
      <c r="AI657" s="1126">
        <f t="shared" si="380"/>
        <v>0</v>
      </c>
      <c r="AJ657" s="1126">
        <f t="shared" si="381"/>
        <v>-81.818181818181813</v>
      </c>
      <c r="AK657" s="1126">
        <f t="shared" si="382"/>
        <v>-82.258064516129025</v>
      </c>
      <c r="AL657" s="1126">
        <f t="shared" si="383"/>
        <v>-13.888888888888884</v>
      </c>
      <c r="AM657" s="1126">
        <f t="shared" si="384"/>
        <v>2.8571428571428692</v>
      </c>
      <c r="AN657" s="1126">
        <f t="shared" si="385"/>
        <v>2.9411764705882248</v>
      </c>
      <c r="AO657" s="1126">
        <f t="shared" si="386"/>
        <v>7.9005410894781303</v>
      </c>
      <c r="AP657" s="1126">
        <f t="shared" si="387"/>
        <v>28.606411852335569</v>
      </c>
      <c r="AQ657" s="1126">
        <f t="shared" si="388"/>
        <v>5.2063205805315871</v>
      </c>
      <c r="AR657" s="1126">
        <f t="shared" si="389"/>
        <v>3.6148866593998186</v>
      </c>
      <c r="AS657" s="1126">
        <f t="shared" si="390"/>
        <v>4.7172008945210564</v>
      </c>
      <c r="AT657" s="1126">
        <f t="shared" si="391"/>
        <v>8.162314020434124</v>
      </c>
      <c r="AU657" s="1127">
        <f t="shared" si="393"/>
        <v>11.678992771767492</v>
      </c>
      <c r="AV657" s="1128">
        <f t="shared" si="394"/>
        <v>43.97933522732842</v>
      </c>
    </row>
    <row r="658" spans="1:48" ht="11.25" customHeight="1" x14ac:dyDescent="0.2">
      <c r="A658" s="884" t="s">
        <v>1603</v>
      </c>
      <c r="B658" s="884" t="s">
        <v>1604</v>
      </c>
      <c r="C658" s="627">
        <v>2.6</v>
      </c>
      <c r="D658" s="493">
        <v>2.2000000000000002</v>
      </c>
      <c r="E658" s="632">
        <v>1.8199999999999998</v>
      </c>
      <c r="F658" s="627">
        <v>1.56</v>
      </c>
      <c r="G658" s="627">
        <v>1.4</v>
      </c>
      <c r="H658" s="627">
        <v>1.26</v>
      </c>
      <c r="I658" s="627">
        <v>1.08</v>
      </c>
      <c r="J658" s="956"/>
      <c r="K658" s="627">
        <v>0.84</v>
      </c>
      <c r="L658" s="492">
        <v>0.6</v>
      </c>
      <c r="M658" s="956"/>
      <c r="N658" s="628">
        <v>0.48</v>
      </c>
      <c r="O658" s="505">
        <v>0.36</v>
      </c>
      <c r="P658" s="633">
        <v>0.09</v>
      </c>
      <c r="Q658" s="629">
        <v>0</v>
      </c>
      <c r="R658" s="629">
        <v>0</v>
      </c>
      <c r="S658" s="629">
        <v>0</v>
      </c>
      <c r="T658" s="629">
        <v>0</v>
      </c>
      <c r="U658" s="629">
        <v>0</v>
      </c>
      <c r="V658" s="629">
        <v>0</v>
      </c>
      <c r="W658" s="629">
        <v>0</v>
      </c>
      <c r="X658" s="629">
        <v>0</v>
      </c>
      <c r="Y658" s="629">
        <v>0</v>
      </c>
      <c r="Z658" s="630">
        <f t="shared" si="392"/>
        <v>14.290000000000001</v>
      </c>
      <c r="AA658" s="1125">
        <f t="shared" si="395"/>
        <v>18.181818181818166</v>
      </c>
      <c r="AB658" s="1125">
        <f t="shared" si="373"/>
        <v>20.879120879120894</v>
      </c>
      <c r="AC658" s="1126">
        <f t="shared" si="374"/>
        <v>16.66666666666665</v>
      </c>
      <c r="AD658" s="1126">
        <f t="shared" si="375"/>
        <v>11.428571428571432</v>
      </c>
      <c r="AE658" s="1126">
        <f t="shared" si="376"/>
        <v>11.111111111111093</v>
      </c>
      <c r="AF658" s="1126">
        <f t="shared" si="377"/>
        <v>16.66666666666665</v>
      </c>
      <c r="AG658" s="1126">
        <f t="shared" si="378"/>
        <v>28.57142857142858</v>
      </c>
      <c r="AH658" s="1126">
        <f t="shared" si="379"/>
        <v>39.999999999999993</v>
      </c>
      <c r="AI658" s="1126">
        <f t="shared" si="380"/>
        <v>25</v>
      </c>
      <c r="AJ658" s="1126">
        <f t="shared" si="381"/>
        <v>33.333333333333329</v>
      </c>
      <c r="AK658" s="1126">
        <f t="shared" si="382"/>
        <v>300</v>
      </c>
      <c r="AL658" s="1126" t="str">
        <f t="shared" si="383"/>
        <v>n/a</v>
      </c>
      <c r="AM658" s="1126" t="str">
        <f t="shared" si="384"/>
        <v>n/a</v>
      </c>
      <c r="AN658" s="1126" t="str">
        <f t="shared" si="385"/>
        <v>n/a</v>
      </c>
      <c r="AO658" s="1126" t="str">
        <f t="shared" si="386"/>
        <v>n/a</v>
      </c>
      <c r="AP658" s="1126" t="str">
        <f t="shared" si="387"/>
        <v>n/a</v>
      </c>
      <c r="AQ658" s="1126" t="str">
        <f t="shared" si="388"/>
        <v>n/a</v>
      </c>
      <c r="AR658" s="1126" t="str">
        <f t="shared" si="389"/>
        <v>n/a</v>
      </c>
      <c r="AS658" s="1126" t="str">
        <f t="shared" si="390"/>
        <v>n/a</v>
      </c>
      <c r="AT658" s="1126" t="str">
        <f t="shared" si="391"/>
        <v>n/a</v>
      </c>
      <c r="AU658" s="1127">
        <f t="shared" si="393"/>
        <v>47.439883348974263</v>
      </c>
      <c r="AV658" s="1128">
        <f t="shared" si="394"/>
        <v>84.245243533136517</v>
      </c>
    </row>
    <row r="659" spans="1:48" ht="11.25" customHeight="1" x14ac:dyDescent="0.2">
      <c r="A659" s="634" t="s">
        <v>765</v>
      </c>
      <c r="B659" s="501" t="s">
        <v>766</v>
      </c>
      <c r="C659" s="627">
        <v>0.66</v>
      </c>
      <c r="D659" s="493">
        <v>0.62</v>
      </c>
      <c r="E659" s="493">
        <v>0.57999999999999996</v>
      </c>
      <c r="F659" s="507">
        <v>0.54</v>
      </c>
      <c r="G659" s="507">
        <v>0.51333333333333331</v>
      </c>
      <c r="H659" s="507">
        <v>0.49333333333333335</v>
      </c>
      <c r="I659" s="507">
        <v>0.48</v>
      </c>
      <c r="J659" s="1053"/>
      <c r="K659" s="507">
        <v>0.46666666666666662</v>
      </c>
      <c r="L659" s="503">
        <v>0.45333333333333337</v>
      </c>
      <c r="M659" s="1053"/>
      <c r="N659" s="521">
        <v>0.44</v>
      </c>
      <c r="O659" s="521">
        <v>0.42666666666666669</v>
      </c>
      <c r="P659" s="509">
        <v>0.41666666666666669</v>
      </c>
      <c r="Q659" s="509">
        <v>0.40666666666666668</v>
      </c>
      <c r="R659" s="509">
        <v>0.4</v>
      </c>
      <c r="S659" s="510">
        <v>0.39333333333333331</v>
      </c>
      <c r="T659" s="509">
        <v>0.39</v>
      </c>
      <c r="U659" s="510">
        <v>0.38</v>
      </c>
      <c r="V659" s="509">
        <v>0.38</v>
      </c>
      <c r="W659" s="509">
        <v>0.37333333333333335</v>
      </c>
      <c r="X659" s="509">
        <v>0.3666666666666667</v>
      </c>
      <c r="Y659" s="509">
        <v>0.36</v>
      </c>
      <c r="Z659" s="630">
        <f t="shared" si="392"/>
        <v>9.5400000000000009</v>
      </c>
      <c r="AA659" s="1125">
        <f t="shared" si="395"/>
        <v>6.4516129032258229</v>
      </c>
      <c r="AB659" s="1125">
        <f t="shared" si="373"/>
        <v>6.8965517241379448</v>
      </c>
      <c r="AC659" s="1126">
        <f t="shared" si="374"/>
        <v>7.4074074074073959</v>
      </c>
      <c r="AD659" s="1126">
        <f t="shared" si="375"/>
        <v>5.1948051948051965</v>
      </c>
      <c r="AE659" s="1126">
        <f t="shared" si="376"/>
        <v>4.0540540540540571</v>
      </c>
      <c r="AF659" s="1126">
        <f t="shared" si="377"/>
        <v>2.7777777777777901</v>
      </c>
      <c r="AG659" s="1126">
        <f t="shared" si="378"/>
        <v>2.8571428571428692</v>
      </c>
      <c r="AH659" s="1126">
        <f t="shared" si="379"/>
        <v>2.9411764705882248</v>
      </c>
      <c r="AI659" s="1126">
        <f t="shared" si="380"/>
        <v>3.0303030303030276</v>
      </c>
      <c r="AJ659" s="1126">
        <f t="shared" si="381"/>
        <v>3.125</v>
      </c>
      <c r="AK659" s="1126">
        <f t="shared" si="382"/>
        <v>2.4000000000000021</v>
      </c>
      <c r="AL659" s="1126">
        <f t="shared" si="383"/>
        <v>2.4590163934426146</v>
      </c>
      <c r="AM659" s="1126">
        <f t="shared" si="384"/>
        <v>1.6666666666666607</v>
      </c>
      <c r="AN659" s="1126">
        <f t="shared" si="385"/>
        <v>1.6949152542373058</v>
      </c>
      <c r="AO659" s="1126">
        <f t="shared" si="386"/>
        <v>0.85470085470085166</v>
      </c>
      <c r="AP659" s="1126">
        <f t="shared" si="387"/>
        <v>2.6315789473684292</v>
      </c>
      <c r="AQ659" s="1126">
        <f t="shared" si="388"/>
        <v>0</v>
      </c>
      <c r="AR659" s="1126">
        <f t="shared" si="389"/>
        <v>1.7857142857142794</v>
      </c>
      <c r="AS659" s="1126">
        <f t="shared" si="390"/>
        <v>1.8181818181818077</v>
      </c>
      <c r="AT659" s="1126">
        <f t="shared" si="391"/>
        <v>1.8518518518518601</v>
      </c>
      <c r="AU659" s="1127">
        <f t="shared" si="393"/>
        <v>3.0949228745803081</v>
      </c>
      <c r="AV659" s="1128">
        <f t="shared" si="394"/>
        <v>1.9791137310392966</v>
      </c>
    </row>
    <row r="660" spans="1:48" ht="11.25" customHeight="1" x14ac:dyDescent="0.2">
      <c r="A660" s="886" t="s">
        <v>777</v>
      </c>
      <c r="B660" s="884" t="s">
        <v>778</v>
      </c>
      <c r="C660" s="627">
        <v>1.06</v>
      </c>
      <c r="D660" s="493">
        <v>1</v>
      </c>
      <c r="E660" s="493">
        <v>0.96</v>
      </c>
      <c r="F660" s="627">
        <v>0.92</v>
      </c>
      <c r="G660" s="627">
        <v>0.88</v>
      </c>
      <c r="H660" s="627">
        <v>0.84</v>
      </c>
      <c r="I660" s="627">
        <v>0.8</v>
      </c>
      <c r="J660" s="956"/>
      <c r="K660" s="627">
        <v>0.6</v>
      </c>
      <c r="L660" s="492">
        <v>0.44</v>
      </c>
      <c r="M660" s="956"/>
      <c r="N660" s="505">
        <v>0.36</v>
      </c>
      <c r="O660" s="505">
        <v>0.32</v>
      </c>
      <c r="P660" s="633">
        <v>0.28000000000000003</v>
      </c>
      <c r="Q660" s="633">
        <v>0.26</v>
      </c>
      <c r="R660" s="633">
        <v>0.22</v>
      </c>
      <c r="S660" s="633">
        <v>0.2</v>
      </c>
      <c r="T660" s="633">
        <v>0.15</v>
      </c>
      <c r="U660" s="633">
        <v>0.1</v>
      </c>
      <c r="V660" s="633">
        <v>7.4999999999999997E-2</v>
      </c>
      <c r="W660" s="629">
        <v>0.05</v>
      </c>
      <c r="X660" s="633">
        <v>0.05</v>
      </c>
      <c r="Y660" s="629">
        <v>0</v>
      </c>
      <c r="Z660" s="630">
        <f t="shared" si="392"/>
        <v>9.5649999999999995</v>
      </c>
      <c r="AA660" s="1125">
        <f t="shared" si="395"/>
        <v>6.0000000000000053</v>
      </c>
      <c r="AB660" s="1125">
        <f t="shared" si="373"/>
        <v>4.1666666666666741</v>
      </c>
      <c r="AC660" s="1126">
        <f t="shared" si="374"/>
        <v>4.3478260869565188</v>
      </c>
      <c r="AD660" s="1126">
        <f t="shared" si="375"/>
        <v>4.5454545454545414</v>
      </c>
      <c r="AE660" s="1126">
        <f t="shared" si="376"/>
        <v>4.7619047619047672</v>
      </c>
      <c r="AF660" s="1126">
        <f t="shared" si="377"/>
        <v>4.9999999999999822</v>
      </c>
      <c r="AG660" s="1126">
        <f t="shared" si="378"/>
        <v>33.33333333333335</v>
      </c>
      <c r="AH660" s="1126">
        <f t="shared" si="379"/>
        <v>36.363636363636353</v>
      </c>
      <c r="AI660" s="1126">
        <f t="shared" si="380"/>
        <v>22.222222222222232</v>
      </c>
      <c r="AJ660" s="1126">
        <f t="shared" si="381"/>
        <v>12.5</v>
      </c>
      <c r="AK660" s="1126">
        <f t="shared" si="382"/>
        <v>14.285714285714279</v>
      </c>
      <c r="AL660" s="1126">
        <f t="shared" si="383"/>
        <v>7.6923076923077094</v>
      </c>
      <c r="AM660" s="1126">
        <f t="shared" si="384"/>
        <v>18.181818181818187</v>
      </c>
      <c r="AN660" s="1126">
        <f t="shared" si="385"/>
        <v>9.9999999999999858</v>
      </c>
      <c r="AO660" s="1126">
        <f t="shared" si="386"/>
        <v>33.33333333333335</v>
      </c>
      <c r="AP660" s="1126">
        <f t="shared" si="387"/>
        <v>49.999999999999979</v>
      </c>
      <c r="AQ660" s="1126">
        <f t="shared" si="388"/>
        <v>33.33333333333335</v>
      </c>
      <c r="AR660" s="1126">
        <f t="shared" si="389"/>
        <v>49.999999999999979</v>
      </c>
      <c r="AS660" s="1126">
        <f t="shared" si="390"/>
        <v>0</v>
      </c>
      <c r="AT660" s="1126" t="str">
        <f t="shared" si="391"/>
        <v>n/a</v>
      </c>
      <c r="AU660" s="1127">
        <f t="shared" si="393"/>
        <v>18.424607937193752</v>
      </c>
      <c r="AV660" s="1128">
        <f t="shared" si="394"/>
        <v>16.142250475984941</v>
      </c>
    </row>
    <row r="661" spans="1:48" ht="11.25" customHeight="1" x14ac:dyDescent="0.2">
      <c r="A661" s="886" t="s">
        <v>769</v>
      </c>
      <c r="B661" s="884" t="s">
        <v>770</v>
      </c>
      <c r="C661" s="627">
        <v>1.24</v>
      </c>
      <c r="D661" s="493">
        <v>1.1200000000000001</v>
      </c>
      <c r="E661" s="493">
        <v>0.96</v>
      </c>
      <c r="F661" s="627">
        <v>0.88</v>
      </c>
      <c r="G661" s="627">
        <v>0.8</v>
      </c>
      <c r="H661" s="627">
        <v>0.72</v>
      </c>
      <c r="I661" s="627">
        <v>0.64</v>
      </c>
      <c r="J661" s="956"/>
      <c r="K661" s="627">
        <v>0.6</v>
      </c>
      <c r="L661" s="492">
        <v>0.56000000000000005</v>
      </c>
      <c r="M661" s="956"/>
      <c r="N661" s="505">
        <v>0.52</v>
      </c>
      <c r="O661" s="505">
        <v>0.48</v>
      </c>
      <c r="P661" s="633">
        <v>0.44</v>
      </c>
      <c r="Q661" s="633">
        <v>0.4</v>
      </c>
      <c r="R661" s="633">
        <v>0.32</v>
      </c>
      <c r="S661" s="633">
        <v>0.28000000000000003</v>
      </c>
      <c r="T661" s="633">
        <v>0.18</v>
      </c>
      <c r="U661" s="629">
        <v>0</v>
      </c>
      <c r="V661" s="629">
        <v>0</v>
      </c>
      <c r="W661" s="629">
        <v>0</v>
      </c>
      <c r="X661" s="629">
        <v>0</v>
      </c>
      <c r="Y661" s="629">
        <v>0</v>
      </c>
      <c r="Z661" s="630">
        <f t="shared" si="392"/>
        <v>10.139999999999999</v>
      </c>
      <c r="AA661" s="1125">
        <f t="shared" si="395"/>
        <v>10.714285714285698</v>
      </c>
      <c r="AB661" s="1125">
        <f t="shared" si="373"/>
        <v>16.666666666666675</v>
      </c>
      <c r="AC661" s="1126">
        <f t="shared" si="374"/>
        <v>9.0909090909090828</v>
      </c>
      <c r="AD661" s="1126">
        <f t="shared" si="375"/>
        <v>9.9999999999999858</v>
      </c>
      <c r="AE661" s="1126">
        <f t="shared" si="376"/>
        <v>11.111111111111116</v>
      </c>
      <c r="AF661" s="1126">
        <f t="shared" si="377"/>
        <v>12.5</v>
      </c>
      <c r="AG661" s="1126">
        <f t="shared" si="378"/>
        <v>6.6666666666666652</v>
      </c>
      <c r="AH661" s="1126">
        <f t="shared" si="379"/>
        <v>7.1428571428571397</v>
      </c>
      <c r="AI661" s="1126">
        <f t="shared" si="380"/>
        <v>7.6923076923077094</v>
      </c>
      <c r="AJ661" s="1126">
        <f t="shared" si="381"/>
        <v>8.3333333333333481</v>
      </c>
      <c r="AK661" s="1126">
        <f t="shared" si="382"/>
        <v>9.0909090909090828</v>
      </c>
      <c r="AL661" s="1126">
        <f t="shared" si="383"/>
        <v>9.9999999999999858</v>
      </c>
      <c r="AM661" s="1126">
        <f t="shared" si="384"/>
        <v>25</v>
      </c>
      <c r="AN661" s="1126">
        <f t="shared" si="385"/>
        <v>14.285714285714279</v>
      </c>
      <c r="AO661" s="1126">
        <f t="shared" si="386"/>
        <v>55.555555555555578</v>
      </c>
      <c r="AP661" s="1126" t="str">
        <f t="shared" si="387"/>
        <v>n/a</v>
      </c>
      <c r="AQ661" s="1126" t="str">
        <f t="shared" si="388"/>
        <v>n/a</v>
      </c>
      <c r="AR661" s="1126" t="str">
        <f t="shared" si="389"/>
        <v>n/a</v>
      </c>
      <c r="AS661" s="1126" t="str">
        <f t="shared" si="390"/>
        <v>n/a</v>
      </c>
      <c r="AT661" s="1126" t="str">
        <f t="shared" si="391"/>
        <v>n/a</v>
      </c>
      <c r="AU661" s="1127">
        <f t="shared" si="393"/>
        <v>14.256687756687755</v>
      </c>
      <c r="AV661" s="1128">
        <f t="shared" si="394"/>
        <v>12.329855856000053</v>
      </c>
    </row>
    <row r="662" spans="1:48" ht="11.25" customHeight="1" x14ac:dyDescent="0.2">
      <c r="A662" s="886" t="s">
        <v>1619</v>
      </c>
      <c r="B662" s="884" t="s">
        <v>1620</v>
      </c>
      <c r="C662" s="627">
        <v>3.55</v>
      </c>
      <c r="D662" s="493">
        <v>3.35</v>
      </c>
      <c r="E662" s="493">
        <v>3.1500000000000004</v>
      </c>
      <c r="F662" s="627">
        <v>2.95</v>
      </c>
      <c r="G662" s="627">
        <v>2.5499999999999998</v>
      </c>
      <c r="H662" s="627">
        <v>2.15</v>
      </c>
      <c r="I662" s="627">
        <v>1.5</v>
      </c>
      <c r="J662" s="956"/>
      <c r="K662" s="496">
        <v>0</v>
      </c>
      <c r="L662" s="631">
        <v>0</v>
      </c>
      <c r="M662" s="956"/>
      <c r="N662" s="628">
        <v>0</v>
      </c>
      <c r="O662" s="628">
        <v>0</v>
      </c>
      <c r="P662" s="629">
        <v>0</v>
      </c>
      <c r="Q662" s="629">
        <v>0</v>
      </c>
      <c r="R662" s="629">
        <v>0</v>
      </c>
      <c r="S662" s="629">
        <v>0</v>
      </c>
      <c r="T662" s="629">
        <v>0</v>
      </c>
      <c r="U662" s="629">
        <v>0</v>
      </c>
      <c r="V662" s="629">
        <v>0</v>
      </c>
      <c r="W662" s="629">
        <v>0</v>
      </c>
      <c r="X662" s="629">
        <v>0.2</v>
      </c>
      <c r="Y662" s="633">
        <v>0.8</v>
      </c>
      <c r="Z662" s="630">
        <f t="shared" si="392"/>
        <v>20.2</v>
      </c>
      <c r="AA662" s="1125">
        <f t="shared" si="395"/>
        <v>5.9701492537313383</v>
      </c>
      <c r="AB662" s="1125">
        <f t="shared" si="373"/>
        <v>6.3492063492063489</v>
      </c>
      <c r="AC662" s="1126">
        <f t="shared" si="374"/>
        <v>6.7796610169491567</v>
      </c>
      <c r="AD662" s="1126">
        <f t="shared" si="375"/>
        <v>15.686274509803933</v>
      </c>
      <c r="AE662" s="1126">
        <f t="shared" si="376"/>
        <v>18.604651162790688</v>
      </c>
      <c r="AF662" s="1126">
        <f t="shared" si="377"/>
        <v>43.333333333333336</v>
      </c>
      <c r="AG662" s="1126" t="str">
        <f t="shared" si="378"/>
        <v>n/a</v>
      </c>
      <c r="AH662" s="1126" t="str">
        <f t="shared" si="379"/>
        <v>n/a</v>
      </c>
      <c r="AI662" s="1126" t="str">
        <f t="shared" si="380"/>
        <v>n/a</v>
      </c>
      <c r="AJ662" s="1126" t="str">
        <f t="shared" si="381"/>
        <v>n/a</v>
      </c>
      <c r="AK662" s="1126" t="str">
        <f t="shared" si="382"/>
        <v>n/a</v>
      </c>
      <c r="AL662" s="1126" t="str">
        <f t="shared" si="383"/>
        <v>n/a</v>
      </c>
      <c r="AM662" s="1126" t="str">
        <f t="shared" si="384"/>
        <v>n/a</v>
      </c>
      <c r="AN662" s="1126" t="str">
        <f t="shared" si="385"/>
        <v>n/a</v>
      </c>
      <c r="AO662" s="1126" t="str">
        <f t="shared" si="386"/>
        <v>n/a</v>
      </c>
      <c r="AP662" s="1126" t="str">
        <f t="shared" si="387"/>
        <v>n/a</v>
      </c>
      <c r="AQ662" s="1126" t="str">
        <f t="shared" si="388"/>
        <v>n/a</v>
      </c>
      <c r="AR662" s="1126" t="str">
        <f t="shared" si="389"/>
        <v>n/a</v>
      </c>
      <c r="AS662" s="1126">
        <f t="shared" si="390"/>
        <v>-100</v>
      </c>
      <c r="AT662" s="1126">
        <f t="shared" si="391"/>
        <v>-75</v>
      </c>
      <c r="AU662" s="1127">
        <f t="shared" si="393"/>
        <v>-9.7845905467731491</v>
      </c>
      <c r="AV662" s="1128">
        <f t="shared" si="394"/>
        <v>49.929926955114063</v>
      </c>
    </row>
    <row r="663" spans="1:48" ht="11.25" customHeight="1" x14ac:dyDescent="0.2">
      <c r="A663" s="477" t="s">
        <v>1599</v>
      </c>
      <c r="B663" s="869" t="s">
        <v>1600</v>
      </c>
      <c r="C663" s="627">
        <v>1.36</v>
      </c>
      <c r="D663" s="493">
        <v>1.1000000000000001</v>
      </c>
      <c r="E663" s="493">
        <v>0.88</v>
      </c>
      <c r="F663" s="484">
        <v>0.8</v>
      </c>
      <c r="G663" s="484">
        <v>0.72</v>
      </c>
      <c r="H663" s="484">
        <v>0.64</v>
      </c>
      <c r="I663" s="484">
        <v>0.56000000000000005</v>
      </c>
      <c r="J663" s="1032"/>
      <c r="K663" s="485">
        <v>0.52</v>
      </c>
      <c r="L663" s="482">
        <v>0.52</v>
      </c>
      <c r="M663" s="1032"/>
      <c r="N663" s="529">
        <v>0.44</v>
      </c>
      <c r="O663" s="529">
        <v>0.44</v>
      </c>
      <c r="P663" s="489">
        <v>0.44</v>
      </c>
      <c r="Q663" s="489">
        <v>0.4</v>
      </c>
      <c r="R663" s="489">
        <v>0.32</v>
      </c>
      <c r="S663" s="489">
        <v>0.21332999999999999</v>
      </c>
      <c r="T663" s="489">
        <v>0.18001000000000003</v>
      </c>
      <c r="U663" s="488">
        <v>0.16</v>
      </c>
      <c r="V663" s="488">
        <v>0.16</v>
      </c>
      <c r="W663" s="489">
        <v>0.16</v>
      </c>
      <c r="X663" s="489">
        <v>0.13331999999999999</v>
      </c>
      <c r="Y663" s="489">
        <v>0.12444</v>
      </c>
      <c r="Z663" s="630">
        <f t="shared" si="392"/>
        <v>10.271099999999997</v>
      </c>
      <c r="AA663" s="1125">
        <f t="shared" si="395"/>
        <v>23.636363636363633</v>
      </c>
      <c r="AB663" s="1125">
        <f t="shared" si="373"/>
        <v>25</v>
      </c>
      <c r="AC663" s="1126">
        <f t="shared" si="374"/>
        <v>9.9999999999999858</v>
      </c>
      <c r="AD663" s="1126">
        <f t="shared" si="375"/>
        <v>11.111111111111116</v>
      </c>
      <c r="AE663" s="1126">
        <f t="shared" si="376"/>
        <v>12.5</v>
      </c>
      <c r="AF663" s="1126">
        <f t="shared" si="377"/>
        <v>14.285714285714279</v>
      </c>
      <c r="AG663" s="1126">
        <f t="shared" si="378"/>
        <v>7.6923076923077094</v>
      </c>
      <c r="AH663" s="1126">
        <f t="shared" si="379"/>
        <v>0</v>
      </c>
      <c r="AI663" s="1126">
        <f t="shared" si="380"/>
        <v>18.181818181818187</v>
      </c>
      <c r="AJ663" s="1126">
        <f t="shared" si="381"/>
        <v>0</v>
      </c>
      <c r="AK663" s="1126">
        <f t="shared" si="382"/>
        <v>0</v>
      </c>
      <c r="AL663" s="1126">
        <f t="shared" si="383"/>
        <v>9.9999999999999858</v>
      </c>
      <c r="AM663" s="1126">
        <f t="shared" si="384"/>
        <v>25</v>
      </c>
      <c r="AN663" s="1126">
        <f t="shared" si="385"/>
        <v>50.002343786621672</v>
      </c>
      <c r="AO663" s="1126">
        <f t="shared" si="386"/>
        <v>18.510082773179249</v>
      </c>
      <c r="AP663" s="1126">
        <f t="shared" si="387"/>
        <v>12.506250000000009</v>
      </c>
      <c r="AQ663" s="1126">
        <f t="shared" si="388"/>
        <v>0</v>
      </c>
      <c r="AR663" s="1126">
        <f t="shared" si="389"/>
        <v>0</v>
      </c>
      <c r="AS663" s="1126">
        <f t="shared" si="390"/>
        <v>20.012001200120011</v>
      </c>
      <c r="AT663" s="1126">
        <f t="shared" si="391"/>
        <v>7.1359691417550719</v>
      </c>
      <c r="AU663" s="1127">
        <f t="shared" si="393"/>
        <v>13.278698090449549</v>
      </c>
      <c r="AV663" s="1128">
        <f t="shared" si="394"/>
        <v>12.153418068753609</v>
      </c>
    </row>
    <row r="664" spans="1:48" ht="11.25" customHeight="1" x14ac:dyDescent="0.2">
      <c r="A664" s="501" t="s">
        <v>324</v>
      </c>
      <c r="B664" s="501" t="s">
        <v>325</v>
      </c>
      <c r="C664" s="627">
        <v>0.91</v>
      </c>
      <c r="D664" s="493">
        <v>0.87</v>
      </c>
      <c r="E664" s="504">
        <v>0.83000000000000007</v>
      </c>
      <c r="F664" s="507">
        <v>0.79</v>
      </c>
      <c r="G664" s="507">
        <v>0.75</v>
      </c>
      <c r="H664" s="507">
        <v>0.71</v>
      </c>
      <c r="I664" s="507">
        <v>0.67</v>
      </c>
      <c r="J664" s="1053"/>
      <c r="K664" s="507">
        <v>0.63</v>
      </c>
      <c r="L664" s="503">
        <v>0.59499999999999997</v>
      </c>
      <c r="M664" s="1053"/>
      <c r="N664" s="521">
        <v>0.56999999999999995</v>
      </c>
      <c r="O664" s="521">
        <v>0.53</v>
      </c>
      <c r="P664" s="509">
        <v>0.48</v>
      </c>
      <c r="Q664" s="509">
        <v>0.42</v>
      </c>
      <c r="R664" s="509">
        <v>0.36</v>
      </c>
      <c r="S664" s="509">
        <v>0.3</v>
      </c>
      <c r="T664" s="509">
        <v>0.24</v>
      </c>
      <c r="U664" s="509">
        <v>0.19</v>
      </c>
      <c r="V664" s="509">
        <v>0.16750000000000001</v>
      </c>
      <c r="W664" s="509">
        <v>0.155</v>
      </c>
      <c r="X664" s="509">
        <v>0.14499999999999999</v>
      </c>
      <c r="Y664" s="509">
        <v>0.13500000000000001</v>
      </c>
      <c r="Z664" s="630">
        <f t="shared" si="392"/>
        <v>10.4475</v>
      </c>
      <c r="AA664" s="1125">
        <f t="shared" si="395"/>
        <v>4.5977011494252817</v>
      </c>
      <c r="AB664" s="1125">
        <f t="shared" si="373"/>
        <v>4.8192771084337283</v>
      </c>
      <c r="AC664" s="1126">
        <f t="shared" si="374"/>
        <v>5.0632911392405111</v>
      </c>
      <c r="AD664" s="1126">
        <f t="shared" si="375"/>
        <v>5.3333333333333455</v>
      </c>
      <c r="AE664" s="1126">
        <f t="shared" si="376"/>
        <v>5.6338028169014231</v>
      </c>
      <c r="AF664" s="1126">
        <f t="shared" si="377"/>
        <v>5.9701492537313383</v>
      </c>
      <c r="AG664" s="1126">
        <f t="shared" si="378"/>
        <v>6.3492063492063489</v>
      </c>
      <c r="AH664" s="1126">
        <f t="shared" si="379"/>
        <v>5.8823529411764719</v>
      </c>
      <c r="AI664" s="1126">
        <f t="shared" si="380"/>
        <v>4.3859649122807154</v>
      </c>
      <c r="AJ664" s="1126">
        <f t="shared" si="381"/>
        <v>7.5471698113207308</v>
      </c>
      <c r="AK664" s="1126">
        <f t="shared" si="382"/>
        <v>10.416666666666675</v>
      </c>
      <c r="AL664" s="1126">
        <f t="shared" si="383"/>
        <v>14.285714285714279</v>
      </c>
      <c r="AM664" s="1126">
        <f t="shared" si="384"/>
        <v>16.666666666666675</v>
      </c>
      <c r="AN664" s="1126">
        <f t="shared" si="385"/>
        <v>19.999999999999996</v>
      </c>
      <c r="AO664" s="1126">
        <f t="shared" si="386"/>
        <v>25</v>
      </c>
      <c r="AP664" s="1126">
        <f t="shared" si="387"/>
        <v>26.315789473684205</v>
      </c>
      <c r="AQ664" s="1126">
        <f t="shared" si="388"/>
        <v>13.432835820895516</v>
      </c>
      <c r="AR664" s="1126">
        <f t="shared" si="389"/>
        <v>8.064516129032274</v>
      </c>
      <c r="AS664" s="1126">
        <f t="shared" si="390"/>
        <v>6.8965517241379448</v>
      </c>
      <c r="AT664" s="1126">
        <f t="shared" si="391"/>
        <v>7.4074074074073959</v>
      </c>
      <c r="AU664" s="1127">
        <f t="shared" si="393"/>
        <v>10.203419849462744</v>
      </c>
      <c r="AV664" s="1128">
        <f t="shared" si="394"/>
        <v>6.8462061339646718</v>
      </c>
    </row>
    <row r="665" spans="1:48" ht="11.25" customHeight="1" x14ac:dyDescent="0.2">
      <c r="A665" s="491" t="s">
        <v>3899</v>
      </c>
      <c r="B665" s="884" t="s">
        <v>3900</v>
      </c>
      <c r="C665" s="627">
        <v>0.84</v>
      </c>
      <c r="D665" s="493">
        <v>0.8</v>
      </c>
      <c r="E665" s="632">
        <v>0.72</v>
      </c>
      <c r="F665" s="627">
        <v>0.6</v>
      </c>
      <c r="G665" s="627">
        <v>0.5</v>
      </c>
      <c r="H665" s="627">
        <v>0.25</v>
      </c>
      <c r="I665" s="533">
        <v>0</v>
      </c>
      <c r="J665" s="956"/>
      <c r="K665" s="496">
        <v>0</v>
      </c>
      <c r="L665" s="631">
        <v>0</v>
      </c>
      <c r="M665" s="956"/>
      <c r="N665" s="628">
        <v>0</v>
      </c>
      <c r="O665" s="628">
        <v>0</v>
      </c>
      <c r="P665" s="629">
        <v>0</v>
      </c>
      <c r="Q665" s="629">
        <v>0</v>
      </c>
      <c r="R665" s="629">
        <v>0</v>
      </c>
      <c r="S665" s="629">
        <v>0</v>
      </c>
      <c r="T665" s="629">
        <v>0</v>
      </c>
      <c r="U665" s="629">
        <v>0</v>
      </c>
      <c r="V665" s="629">
        <v>0</v>
      </c>
      <c r="W665" s="629">
        <v>0</v>
      </c>
      <c r="X665" s="629">
        <v>0</v>
      </c>
      <c r="Y665" s="629">
        <v>0</v>
      </c>
      <c r="Z665" s="630">
        <f t="shared" si="392"/>
        <v>3.7100000000000004</v>
      </c>
      <c r="AA665" s="1125">
        <f t="shared" si="395"/>
        <v>4.9999999999999822</v>
      </c>
      <c r="AB665" s="1125">
        <f t="shared" si="373"/>
        <v>11.111111111111116</v>
      </c>
      <c r="AC665" s="1126">
        <f t="shared" si="374"/>
        <v>19.999999999999996</v>
      </c>
      <c r="AD665" s="1126">
        <f t="shared" si="375"/>
        <v>19.999999999999996</v>
      </c>
      <c r="AE665" s="1126">
        <f t="shared" si="376"/>
        <v>100</v>
      </c>
      <c r="AF665" s="1126" t="str">
        <f t="shared" si="377"/>
        <v>n/a</v>
      </c>
      <c r="AG665" s="1126" t="str">
        <f t="shared" si="378"/>
        <v>n/a</v>
      </c>
      <c r="AH665" s="1126" t="str">
        <f t="shared" si="379"/>
        <v>n/a</v>
      </c>
      <c r="AI665" s="1126" t="str">
        <f t="shared" si="380"/>
        <v>n/a</v>
      </c>
      <c r="AJ665" s="1126" t="str">
        <f t="shared" si="381"/>
        <v>n/a</v>
      </c>
      <c r="AK665" s="1126" t="str">
        <f t="shared" si="382"/>
        <v>n/a</v>
      </c>
      <c r="AL665" s="1126" t="str">
        <f t="shared" si="383"/>
        <v>n/a</v>
      </c>
      <c r="AM665" s="1126" t="str">
        <f t="shared" si="384"/>
        <v>n/a</v>
      </c>
      <c r="AN665" s="1126" t="str">
        <f t="shared" si="385"/>
        <v>n/a</v>
      </c>
      <c r="AO665" s="1126" t="str">
        <f t="shared" si="386"/>
        <v>n/a</v>
      </c>
      <c r="AP665" s="1126" t="str">
        <f t="shared" si="387"/>
        <v>n/a</v>
      </c>
      <c r="AQ665" s="1126" t="str">
        <f t="shared" si="388"/>
        <v>n/a</v>
      </c>
      <c r="AR665" s="1126" t="str">
        <f t="shared" si="389"/>
        <v>n/a</v>
      </c>
      <c r="AS665" s="1126" t="str">
        <f t="shared" si="390"/>
        <v>n/a</v>
      </c>
      <c r="AT665" s="1126" t="str">
        <f t="shared" si="391"/>
        <v>n/a</v>
      </c>
      <c r="AU665" s="1127">
        <f t="shared" si="393"/>
        <v>31.222222222222218</v>
      </c>
      <c r="AV665" s="1128">
        <f t="shared" si="394"/>
        <v>38.96896517632436</v>
      </c>
    </row>
    <row r="666" spans="1:48" ht="11.25" customHeight="1" x14ac:dyDescent="0.2">
      <c r="A666" s="480" t="s">
        <v>1607</v>
      </c>
      <c r="B666" s="869" t="s">
        <v>1608</v>
      </c>
      <c r="C666" s="627">
        <v>1.52</v>
      </c>
      <c r="D666" s="493">
        <v>1.44</v>
      </c>
      <c r="E666" s="487">
        <v>1.3599999999999999</v>
      </c>
      <c r="F666" s="484">
        <v>1.26</v>
      </c>
      <c r="G666" s="484">
        <v>1.1599999999999999</v>
      </c>
      <c r="H666" s="484">
        <v>1.06</v>
      </c>
      <c r="I666" s="484">
        <v>0.84</v>
      </c>
      <c r="J666" s="1032"/>
      <c r="K666" s="484">
        <v>0.34</v>
      </c>
      <c r="L666" s="486">
        <v>0</v>
      </c>
      <c r="M666" s="1032"/>
      <c r="N666" s="529">
        <v>0</v>
      </c>
      <c r="O666" s="529">
        <v>0</v>
      </c>
      <c r="P666" s="488">
        <v>0</v>
      </c>
      <c r="Q666" s="488">
        <v>0</v>
      </c>
      <c r="R666" s="488">
        <v>0</v>
      </c>
      <c r="S666" s="488">
        <v>0</v>
      </c>
      <c r="T666" s="488">
        <v>0</v>
      </c>
      <c r="U666" s="488">
        <v>0</v>
      </c>
      <c r="V666" s="488">
        <v>0</v>
      </c>
      <c r="W666" s="488">
        <v>0</v>
      </c>
      <c r="X666" s="488">
        <v>0</v>
      </c>
      <c r="Y666" s="488">
        <v>0</v>
      </c>
      <c r="Z666" s="630">
        <f t="shared" si="392"/>
        <v>8.98</v>
      </c>
      <c r="AA666" s="1125">
        <f t="shared" si="395"/>
        <v>5.555555555555558</v>
      </c>
      <c r="AB666" s="1125">
        <f t="shared" si="373"/>
        <v>5.8823529411764719</v>
      </c>
      <c r="AC666" s="1126">
        <f t="shared" si="374"/>
        <v>7.9365079365079305</v>
      </c>
      <c r="AD666" s="1126">
        <f t="shared" si="375"/>
        <v>8.6206896551724199</v>
      </c>
      <c r="AE666" s="1126">
        <f t="shared" si="376"/>
        <v>9.4339622641509422</v>
      </c>
      <c r="AF666" s="1126">
        <f t="shared" si="377"/>
        <v>26.190476190476208</v>
      </c>
      <c r="AG666" s="1126">
        <f t="shared" si="378"/>
        <v>147.05882352941174</v>
      </c>
      <c r="AH666" s="1126" t="str">
        <f t="shared" si="379"/>
        <v>n/a</v>
      </c>
      <c r="AI666" s="1126" t="str">
        <f t="shared" si="380"/>
        <v>n/a</v>
      </c>
      <c r="AJ666" s="1126" t="str">
        <f t="shared" si="381"/>
        <v>n/a</v>
      </c>
      <c r="AK666" s="1126" t="str">
        <f t="shared" si="382"/>
        <v>n/a</v>
      </c>
      <c r="AL666" s="1126" t="str">
        <f t="shared" si="383"/>
        <v>n/a</v>
      </c>
      <c r="AM666" s="1126" t="str">
        <f t="shared" si="384"/>
        <v>n/a</v>
      </c>
      <c r="AN666" s="1126" t="str">
        <f t="shared" si="385"/>
        <v>n/a</v>
      </c>
      <c r="AO666" s="1126" t="str">
        <f t="shared" si="386"/>
        <v>n/a</v>
      </c>
      <c r="AP666" s="1126" t="str">
        <f t="shared" si="387"/>
        <v>n/a</v>
      </c>
      <c r="AQ666" s="1126" t="str">
        <f t="shared" si="388"/>
        <v>n/a</v>
      </c>
      <c r="AR666" s="1126" t="str">
        <f t="shared" si="389"/>
        <v>n/a</v>
      </c>
      <c r="AS666" s="1126" t="str">
        <f t="shared" si="390"/>
        <v>n/a</v>
      </c>
      <c r="AT666" s="1126" t="str">
        <f t="shared" si="391"/>
        <v>n/a</v>
      </c>
      <c r="AU666" s="1127">
        <f t="shared" si="393"/>
        <v>30.096909724635896</v>
      </c>
      <c r="AV666" s="1128">
        <f t="shared" si="394"/>
        <v>52.062848497660802</v>
      </c>
    </row>
    <row r="667" spans="1:48" ht="11.25" customHeight="1" x14ac:dyDescent="0.2">
      <c r="A667" s="501" t="s">
        <v>757</v>
      </c>
      <c r="B667" s="884" t="s">
        <v>758</v>
      </c>
      <c r="C667" s="627">
        <v>1.36</v>
      </c>
      <c r="D667" s="493">
        <v>1.32</v>
      </c>
      <c r="E667" s="493">
        <v>1.28</v>
      </c>
      <c r="F667" s="627">
        <v>1.24</v>
      </c>
      <c r="G667" s="627">
        <v>1.2</v>
      </c>
      <c r="H667" s="627">
        <v>1.1599999999999999</v>
      </c>
      <c r="I667" s="627">
        <v>1.1200000000000001</v>
      </c>
      <c r="J667" s="956"/>
      <c r="K667" s="627">
        <v>1.08</v>
      </c>
      <c r="L667" s="492">
        <v>1.04</v>
      </c>
      <c r="M667" s="956"/>
      <c r="N667" s="505">
        <v>1</v>
      </c>
      <c r="O667" s="505">
        <v>0.96</v>
      </c>
      <c r="P667" s="633">
        <v>0.92</v>
      </c>
      <c r="Q667" s="633">
        <v>0.88</v>
      </c>
      <c r="R667" s="633">
        <v>0.84</v>
      </c>
      <c r="S667" s="633">
        <v>0.8</v>
      </c>
      <c r="T667" s="633">
        <v>0.72</v>
      </c>
      <c r="U667" s="633">
        <v>0.6</v>
      </c>
      <c r="V667" s="633">
        <v>0.56833999999999996</v>
      </c>
      <c r="W667" s="633">
        <v>0.53332000000000002</v>
      </c>
      <c r="X667" s="633">
        <v>0.5</v>
      </c>
      <c r="Y667" s="633">
        <v>0.46667999999999998</v>
      </c>
      <c r="Z667" s="630">
        <f t="shared" si="392"/>
        <v>19.588340000000002</v>
      </c>
      <c r="AA667" s="1125">
        <f t="shared" si="395"/>
        <v>3.0303030303030276</v>
      </c>
      <c r="AB667" s="1125">
        <f t="shared" si="373"/>
        <v>3.125</v>
      </c>
      <c r="AC667" s="1126">
        <f t="shared" si="374"/>
        <v>3.2258064516129004</v>
      </c>
      <c r="AD667" s="1126">
        <f t="shared" si="375"/>
        <v>3.3333333333333437</v>
      </c>
      <c r="AE667" s="1126">
        <f t="shared" si="376"/>
        <v>3.4482758620689724</v>
      </c>
      <c r="AF667" s="1126">
        <f t="shared" si="377"/>
        <v>3.5714285714285587</v>
      </c>
      <c r="AG667" s="1126">
        <f t="shared" si="378"/>
        <v>3.7037037037036979</v>
      </c>
      <c r="AH667" s="1126">
        <f t="shared" si="379"/>
        <v>3.8461538461538547</v>
      </c>
      <c r="AI667" s="1126">
        <f t="shared" si="380"/>
        <v>4.0000000000000036</v>
      </c>
      <c r="AJ667" s="1126">
        <f t="shared" si="381"/>
        <v>4.1666666666666741</v>
      </c>
      <c r="AK667" s="1126">
        <f t="shared" si="382"/>
        <v>4.3478260869565188</v>
      </c>
      <c r="AL667" s="1126">
        <f t="shared" si="383"/>
        <v>4.5454545454545414</v>
      </c>
      <c r="AM667" s="1126">
        <f t="shared" si="384"/>
        <v>4.7619047619047672</v>
      </c>
      <c r="AN667" s="1126">
        <f t="shared" si="385"/>
        <v>4.9999999999999822</v>
      </c>
      <c r="AO667" s="1126">
        <f t="shared" si="386"/>
        <v>11.111111111111116</v>
      </c>
      <c r="AP667" s="1126">
        <f t="shared" si="387"/>
        <v>19.999999999999996</v>
      </c>
      <c r="AQ667" s="1126">
        <f t="shared" si="388"/>
        <v>5.5706091424147619</v>
      </c>
      <c r="AR667" s="1126">
        <f t="shared" si="389"/>
        <v>6.5664141603539949</v>
      </c>
      <c r="AS667" s="1126">
        <f t="shared" si="390"/>
        <v>6.6640000000000033</v>
      </c>
      <c r="AT667" s="1126">
        <f t="shared" si="391"/>
        <v>7.1397960058284138</v>
      </c>
      <c r="AU667" s="1127">
        <f t="shared" si="393"/>
        <v>5.5578893639647564</v>
      </c>
      <c r="AV667" s="1128">
        <f t="shared" si="394"/>
        <v>3.9028471134893787</v>
      </c>
    </row>
    <row r="668" spans="1:48" ht="11.25" customHeight="1" x14ac:dyDescent="0.2">
      <c r="A668" s="884" t="s">
        <v>1611</v>
      </c>
      <c r="B668" s="884" t="s">
        <v>1612</v>
      </c>
      <c r="C668" s="627">
        <v>0.78800000000000003</v>
      </c>
      <c r="D668" s="493">
        <v>0.78</v>
      </c>
      <c r="E668" s="493">
        <v>0.75</v>
      </c>
      <c r="F668" s="627">
        <v>0.72</v>
      </c>
      <c r="G668" s="627">
        <v>0.68</v>
      </c>
      <c r="H668" s="627">
        <v>0.64</v>
      </c>
      <c r="I668" s="627">
        <v>0.6</v>
      </c>
      <c r="J668" s="956"/>
      <c r="K668" s="627">
        <v>0.53</v>
      </c>
      <c r="L668" s="492">
        <v>0.39</v>
      </c>
      <c r="M668" s="956"/>
      <c r="N668" s="505">
        <v>0.18</v>
      </c>
      <c r="O668" s="628">
        <v>0</v>
      </c>
      <c r="P668" s="629">
        <v>0</v>
      </c>
      <c r="Q668" s="629">
        <v>0</v>
      </c>
      <c r="R668" s="629">
        <v>0</v>
      </c>
      <c r="S668" s="629">
        <v>0</v>
      </c>
      <c r="T668" s="629">
        <v>0</v>
      </c>
      <c r="U668" s="629">
        <v>0</v>
      </c>
      <c r="V668" s="629">
        <v>0</v>
      </c>
      <c r="W668" s="629">
        <v>0</v>
      </c>
      <c r="X668" s="629">
        <v>0</v>
      </c>
      <c r="Y668" s="629">
        <v>0</v>
      </c>
      <c r="Z668" s="630">
        <f t="shared" si="392"/>
        <v>6.0579999999999998</v>
      </c>
      <c r="AA668" s="1125">
        <f t="shared" si="395"/>
        <v>1.025641025641022</v>
      </c>
      <c r="AB668" s="1125">
        <f t="shared" si="373"/>
        <v>4.0000000000000036</v>
      </c>
      <c r="AC668" s="1126">
        <f t="shared" si="374"/>
        <v>4.1666666666666741</v>
      </c>
      <c r="AD668" s="1126">
        <f t="shared" si="375"/>
        <v>5.8823529411764497</v>
      </c>
      <c r="AE668" s="1126">
        <f t="shared" si="376"/>
        <v>6.25</v>
      </c>
      <c r="AF668" s="1126">
        <f t="shared" si="377"/>
        <v>6.6666666666666652</v>
      </c>
      <c r="AG668" s="1126">
        <f t="shared" si="378"/>
        <v>13.207547169811317</v>
      </c>
      <c r="AH668" s="1126">
        <f t="shared" si="379"/>
        <v>35.897435897435905</v>
      </c>
      <c r="AI668" s="1126">
        <f t="shared" si="380"/>
        <v>116.6666666666667</v>
      </c>
      <c r="AJ668" s="1126" t="str">
        <f t="shared" si="381"/>
        <v>n/a</v>
      </c>
      <c r="AK668" s="1126" t="str">
        <f t="shared" si="382"/>
        <v>n/a</v>
      </c>
      <c r="AL668" s="1126" t="str">
        <f t="shared" si="383"/>
        <v>n/a</v>
      </c>
      <c r="AM668" s="1126" t="str">
        <f t="shared" si="384"/>
        <v>n/a</v>
      </c>
      <c r="AN668" s="1126" t="str">
        <f t="shared" si="385"/>
        <v>n/a</v>
      </c>
      <c r="AO668" s="1126" t="str">
        <f t="shared" si="386"/>
        <v>n/a</v>
      </c>
      <c r="AP668" s="1126" t="str">
        <f t="shared" si="387"/>
        <v>n/a</v>
      </c>
      <c r="AQ668" s="1126" t="str">
        <f t="shared" si="388"/>
        <v>n/a</v>
      </c>
      <c r="AR668" s="1126" t="str">
        <f t="shared" si="389"/>
        <v>n/a</v>
      </c>
      <c r="AS668" s="1126" t="str">
        <f t="shared" si="390"/>
        <v>n/a</v>
      </c>
      <c r="AT668" s="1126" t="str">
        <f t="shared" si="391"/>
        <v>n/a</v>
      </c>
      <c r="AU668" s="1127">
        <f t="shared" si="393"/>
        <v>21.529219670451639</v>
      </c>
      <c r="AV668" s="1128">
        <f t="shared" si="394"/>
        <v>37.173802421851761</v>
      </c>
    </row>
    <row r="669" spans="1:48" ht="11.25" customHeight="1" x14ac:dyDescent="0.2">
      <c r="A669" s="884" t="s">
        <v>1613</v>
      </c>
      <c r="B669" s="884" t="s">
        <v>1614</v>
      </c>
      <c r="C669" s="627">
        <v>3.93</v>
      </c>
      <c r="D669" s="493">
        <v>3.645</v>
      </c>
      <c r="E669" s="493">
        <v>3.1150000000000002</v>
      </c>
      <c r="F669" s="627">
        <v>2.9350000000000001</v>
      </c>
      <c r="G669" s="627">
        <v>2.6749999999999998</v>
      </c>
      <c r="H669" s="627">
        <v>2.39</v>
      </c>
      <c r="I669" s="627">
        <v>2.09</v>
      </c>
      <c r="J669" s="956"/>
      <c r="K669" s="627">
        <v>1.79</v>
      </c>
      <c r="L669" s="492">
        <v>1.55</v>
      </c>
      <c r="M669" s="956"/>
      <c r="N669" s="505">
        <v>1.28</v>
      </c>
      <c r="O669" s="628">
        <v>1.1599999999999999</v>
      </c>
      <c r="P669" s="629">
        <v>1.1599999999999999</v>
      </c>
      <c r="Q669" s="633">
        <v>1.1599999999999999</v>
      </c>
      <c r="R669" s="633">
        <v>0.96499999999999997</v>
      </c>
      <c r="S669" s="633">
        <v>0.84</v>
      </c>
      <c r="T669" s="629">
        <v>0.66</v>
      </c>
      <c r="U669" s="629">
        <v>0.66</v>
      </c>
      <c r="V669" s="629">
        <v>0.66</v>
      </c>
      <c r="W669" s="633">
        <v>0.84</v>
      </c>
      <c r="X669" s="629">
        <v>1.02</v>
      </c>
      <c r="Y669" s="633">
        <v>1.0349999999999999</v>
      </c>
      <c r="Z669" s="630">
        <f t="shared" si="392"/>
        <v>35.56</v>
      </c>
      <c r="AA669" s="1125">
        <f t="shared" si="395"/>
        <v>7.8189300411522611</v>
      </c>
      <c r="AB669" s="1125">
        <f t="shared" si="373"/>
        <v>17.014446227929358</v>
      </c>
      <c r="AC669" s="1126">
        <f t="shared" si="374"/>
        <v>6.1328790459965976</v>
      </c>
      <c r="AD669" s="1126">
        <f t="shared" si="375"/>
        <v>9.7196261682243055</v>
      </c>
      <c r="AE669" s="1126">
        <f t="shared" si="376"/>
        <v>11.924686192468602</v>
      </c>
      <c r="AF669" s="1126">
        <f t="shared" si="377"/>
        <v>14.354066985645941</v>
      </c>
      <c r="AG669" s="1126">
        <f t="shared" si="378"/>
        <v>16.759776536312842</v>
      </c>
      <c r="AH669" s="1126">
        <f t="shared" si="379"/>
        <v>15.483870967741931</v>
      </c>
      <c r="AI669" s="1126">
        <f t="shared" si="380"/>
        <v>21.09375</v>
      </c>
      <c r="AJ669" s="1126">
        <f t="shared" si="381"/>
        <v>10.344827586206918</v>
      </c>
      <c r="AK669" s="1126">
        <f t="shared" si="382"/>
        <v>0</v>
      </c>
      <c r="AL669" s="1126">
        <f t="shared" si="383"/>
        <v>0</v>
      </c>
      <c r="AM669" s="1126">
        <f t="shared" si="384"/>
        <v>20.207253886010367</v>
      </c>
      <c r="AN669" s="1126">
        <f t="shared" si="385"/>
        <v>14.880952380952372</v>
      </c>
      <c r="AO669" s="1126">
        <f t="shared" si="386"/>
        <v>27.27272727272727</v>
      </c>
      <c r="AP669" s="1126">
        <f t="shared" si="387"/>
        <v>0</v>
      </c>
      <c r="AQ669" s="1126">
        <f t="shared" si="388"/>
        <v>0</v>
      </c>
      <c r="AR669" s="1126">
        <f t="shared" si="389"/>
        <v>-21.42857142857142</v>
      </c>
      <c r="AS669" s="1126">
        <f t="shared" si="390"/>
        <v>-17.647058823529417</v>
      </c>
      <c r="AT669" s="1126">
        <f t="shared" si="391"/>
        <v>-1.4492753623188359</v>
      </c>
      <c r="AU669" s="1127">
        <f t="shared" si="393"/>
        <v>7.6241443838474554</v>
      </c>
      <c r="AV669" s="1128">
        <f t="shared" si="394"/>
        <v>12.327288074701764</v>
      </c>
    </row>
    <row r="670" spans="1:48" ht="11.25" customHeight="1" x14ac:dyDescent="0.2">
      <c r="A670" s="491" t="s">
        <v>771</v>
      </c>
      <c r="B670" s="884" t="s">
        <v>772</v>
      </c>
      <c r="C670" s="627">
        <v>0.42</v>
      </c>
      <c r="D670" s="493">
        <f>0.56*2/3</f>
        <v>0.37333333333333335</v>
      </c>
      <c r="E670" s="493">
        <v>0.3066666666666667</v>
      </c>
      <c r="F670" s="627">
        <v>0.26666666666666666</v>
      </c>
      <c r="G670" s="627">
        <v>0.21333333333333335</v>
      </c>
      <c r="H670" s="627">
        <v>0.18666666666666668</v>
      </c>
      <c r="I670" s="627">
        <v>0.16</v>
      </c>
      <c r="J670" s="956"/>
      <c r="K670" s="627">
        <v>0.14222222222222222</v>
      </c>
      <c r="L670" s="492">
        <v>0.12444444444444445</v>
      </c>
      <c r="M670" s="956"/>
      <c r="N670" s="505">
        <v>0.10666666666666667</v>
      </c>
      <c r="O670" s="505">
        <v>8.2968888888888898E-2</v>
      </c>
      <c r="P670" s="633">
        <v>7.4666666666666673E-2</v>
      </c>
      <c r="Q670" s="633">
        <v>5.9253333333333331E-2</v>
      </c>
      <c r="R670" s="633">
        <v>4.9777777777777782E-2</v>
      </c>
      <c r="S670" s="633">
        <v>3.9502222222222223E-2</v>
      </c>
      <c r="T670" s="633">
        <v>3.1608888888888888E-2</v>
      </c>
      <c r="U670" s="633">
        <v>2.6328888888888888E-2</v>
      </c>
      <c r="V670" s="629">
        <v>1.7546666666666665E-2</v>
      </c>
      <c r="W670" s="629">
        <v>1.7546666666666665E-2</v>
      </c>
      <c r="X670" s="629">
        <v>1.7546666666666665E-2</v>
      </c>
      <c r="Y670" s="629">
        <v>1.7546666666666665E-2</v>
      </c>
      <c r="Z670" s="630">
        <f t="shared" si="392"/>
        <v>2.7342933333333335</v>
      </c>
      <c r="AA670" s="1125">
        <f t="shared" si="395"/>
        <v>12.5</v>
      </c>
      <c r="AB670" s="1125">
        <f t="shared" si="373"/>
        <v>21.739130434782595</v>
      </c>
      <c r="AC670" s="1126">
        <f t="shared" si="374"/>
        <v>15.000000000000014</v>
      </c>
      <c r="AD670" s="1126">
        <f t="shared" si="375"/>
        <v>25</v>
      </c>
      <c r="AE670" s="1126">
        <f t="shared" si="376"/>
        <v>14.285714285714279</v>
      </c>
      <c r="AF670" s="1126">
        <f t="shared" si="377"/>
        <v>16.666666666666675</v>
      </c>
      <c r="AG670" s="1126">
        <f t="shared" si="378"/>
        <v>12.5</v>
      </c>
      <c r="AH670" s="1126">
        <f t="shared" si="379"/>
        <v>14.285714285714279</v>
      </c>
      <c r="AI670" s="1126">
        <f t="shared" si="380"/>
        <v>16.666666666666675</v>
      </c>
      <c r="AJ670" s="1126">
        <f t="shared" si="381"/>
        <v>28.562245553888999</v>
      </c>
      <c r="AK670" s="1126">
        <f t="shared" si="382"/>
        <v>11.119047619047628</v>
      </c>
      <c r="AL670" s="1126">
        <f t="shared" si="383"/>
        <v>26.012601260126033</v>
      </c>
      <c r="AM670" s="1126">
        <f t="shared" si="384"/>
        <v>19.035714285714267</v>
      </c>
      <c r="AN670" s="1126">
        <f t="shared" si="385"/>
        <v>26.012601260126011</v>
      </c>
      <c r="AO670" s="1126">
        <f t="shared" si="386"/>
        <v>24.971878515185608</v>
      </c>
      <c r="AP670" s="1126">
        <f t="shared" si="387"/>
        <v>20.054017555705595</v>
      </c>
      <c r="AQ670" s="1126">
        <f t="shared" si="388"/>
        <v>50.050658561296871</v>
      </c>
      <c r="AR670" s="1126">
        <f t="shared" si="389"/>
        <v>0</v>
      </c>
      <c r="AS670" s="1126">
        <f t="shared" si="390"/>
        <v>0</v>
      </c>
      <c r="AT670" s="1126">
        <f t="shared" si="391"/>
        <v>0</v>
      </c>
      <c r="AU670" s="1127">
        <f t="shared" si="393"/>
        <v>17.723132847531776</v>
      </c>
      <c r="AV670" s="1128">
        <f t="shared" si="394"/>
        <v>11.476637531266675</v>
      </c>
    </row>
    <row r="671" spans="1:48" ht="11.25" customHeight="1" x14ac:dyDescent="0.2">
      <c r="A671" s="491" t="s">
        <v>773</v>
      </c>
      <c r="B671" s="884" t="s">
        <v>774</v>
      </c>
      <c r="C671" s="627">
        <v>1.85</v>
      </c>
      <c r="D671" s="493">
        <v>1.65</v>
      </c>
      <c r="E671" s="493">
        <v>1.4</v>
      </c>
      <c r="F671" s="627">
        <v>1.2</v>
      </c>
      <c r="G671" s="627">
        <v>1</v>
      </c>
      <c r="H671" s="627">
        <v>0.8</v>
      </c>
      <c r="I671" s="627">
        <v>0.66</v>
      </c>
      <c r="J671" s="956" t="s">
        <v>90</v>
      </c>
      <c r="K671" s="627">
        <v>0.55000000000000004</v>
      </c>
      <c r="L671" s="492">
        <v>0.44</v>
      </c>
      <c r="M671" s="956"/>
      <c r="N671" s="505">
        <v>0.38</v>
      </c>
      <c r="O671" s="505">
        <v>0.33</v>
      </c>
      <c r="P671" s="633">
        <v>0.28999999999999998</v>
      </c>
      <c r="Q671" s="633">
        <v>0.26</v>
      </c>
      <c r="R671" s="633">
        <v>0.23499999999999999</v>
      </c>
      <c r="S671" s="633">
        <v>0.21</v>
      </c>
      <c r="T671" s="633">
        <v>0.19600000000000001</v>
      </c>
      <c r="U671" s="633">
        <v>0.17599999999999999</v>
      </c>
      <c r="V671" s="633">
        <v>0.16600000000000001</v>
      </c>
      <c r="W671" s="633">
        <v>0.15</v>
      </c>
      <c r="X671" s="633">
        <v>0.14000000000000001</v>
      </c>
      <c r="Y671" s="633">
        <v>0.13</v>
      </c>
      <c r="Z671" s="630">
        <f t="shared" si="392"/>
        <v>12.213000000000003</v>
      </c>
      <c r="AA671" s="1125">
        <f t="shared" si="395"/>
        <v>12.121212121212132</v>
      </c>
      <c r="AB671" s="1125">
        <f t="shared" si="373"/>
        <v>17.857142857142861</v>
      </c>
      <c r="AC671" s="1126">
        <f t="shared" si="374"/>
        <v>16.666666666666675</v>
      </c>
      <c r="AD671" s="1126">
        <f t="shared" si="375"/>
        <v>19.999999999999996</v>
      </c>
      <c r="AE671" s="1126">
        <f t="shared" si="376"/>
        <v>25</v>
      </c>
      <c r="AF671" s="1126">
        <f t="shared" si="377"/>
        <v>21.212121212121215</v>
      </c>
      <c r="AG671" s="1126">
        <f t="shared" si="378"/>
        <v>19.999999999999996</v>
      </c>
      <c r="AH671" s="1126">
        <f t="shared" si="379"/>
        <v>25</v>
      </c>
      <c r="AI671" s="1126">
        <f t="shared" si="380"/>
        <v>15.789473684210531</v>
      </c>
      <c r="AJ671" s="1126">
        <f t="shared" si="381"/>
        <v>15.151515151515138</v>
      </c>
      <c r="AK671" s="1126">
        <f t="shared" si="382"/>
        <v>13.793103448275868</v>
      </c>
      <c r="AL671" s="1126">
        <f t="shared" si="383"/>
        <v>11.538461538461519</v>
      </c>
      <c r="AM671" s="1126">
        <f t="shared" si="384"/>
        <v>10.638297872340431</v>
      </c>
      <c r="AN671" s="1126">
        <f t="shared" si="385"/>
        <v>11.904761904761907</v>
      </c>
      <c r="AO671" s="1126">
        <f t="shared" si="386"/>
        <v>7.1428571428571397</v>
      </c>
      <c r="AP671" s="1126">
        <f t="shared" si="387"/>
        <v>11.363636363636376</v>
      </c>
      <c r="AQ671" s="1126">
        <f t="shared" si="388"/>
        <v>6.0240963855421548</v>
      </c>
      <c r="AR671" s="1126">
        <f t="shared" si="389"/>
        <v>10.666666666666668</v>
      </c>
      <c r="AS671" s="1126">
        <f t="shared" si="390"/>
        <v>7.1428571428571397</v>
      </c>
      <c r="AT671" s="1126">
        <f t="shared" si="391"/>
        <v>7.6923076923077094</v>
      </c>
      <c r="AU671" s="1127">
        <f t="shared" si="393"/>
        <v>14.335258892528776</v>
      </c>
      <c r="AV671" s="1128">
        <f t="shared" si="394"/>
        <v>5.7633635744817848</v>
      </c>
    </row>
    <row r="672" spans="1:48" ht="11.25" customHeight="1" x14ac:dyDescent="0.2">
      <c r="A672" s="501" t="s">
        <v>775</v>
      </c>
      <c r="B672" s="501" t="s">
        <v>776</v>
      </c>
      <c r="C672" s="627">
        <v>1.02</v>
      </c>
      <c r="D672" s="493">
        <v>0.9</v>
      </c>
      <c r="E672" s="504">
        <v>0.64</v>
      </c>
      <c r="F672" s="507">
        <v>0.54</v>
      </c>
      <c r="G672" s="507">
        <v>0.47</v>
      </c>
      <c r="H672" s="507">
        <v>0.4</v>
      </c>
      <c r="I672" s="507">
        <v>0.34</v>
      </c>
      <c r="J672" s="1053"/>
      <c r="K672" s="507">
        <v>0.28000000000000003</v>
      </c>
      <c r="L672" s="503">
        <v>0.22</v>
      </c>
      <c r="M672" s="1053"/>
      <c r="N672" s="521">
        <v>0.16</v>
      </c>
      <c r="O672" s="521">
        <v>0.11</v>
      </c>
      <c r="P672" s="509">
        <v>9.5000000000000001E-2</v>
      </c>
      <c r="Q672" s="509">
        <v>7.4999999999999997E-2</v>
      </c>
      <c r="R672" s="510">
        <v>0.06</v>
      </c>
      <c r="S672" s="509">
        <v>5.2499999999999998E-2</v>
      </c>
      <c r="T672" s="509">
        <v>4.2999999999999997E-2</v>
      </c>
      <c r="U672" s="509">
        <v>2.9000000000000001E-2</v>
      </c>
      <c r="V672" s="509">
        <v>2.4E-2</v>
      </c>
      <c r="W672" s="509">
        <v>2.1499999999999998E-2</v>
      </c>
      <c r="X672" s="509">
        <v>1.9E-2</v>
      </c>
      <c r="Y672" s="509">
        <v>1.6500000000000001E-2</v>
      </c>
      <c r="Z672" s="630">
        <f t="shared" si="392"/>
        <v>5.5155000000000003</v>
      </c>
      <c r="AA672" s="1125">
        <f t="shared" si="395"/>
        <v>13.33333333333333</v>
      </c>
      <c r="AB672" s="1125">
        <f t="shared" si="373"/>
        <v>40.625</v>
      </c>
      <c r="AC672" s="1126">
        <f t="shared" si="374"/>
        <v>18.518518518518512</v>
      </c>
      <c r="AD672" s="1126">
        <f t="shared" si="375"/>
        <v>14.893617021276606</v>
      </c>
      <c r="AE672" s="1126">
        <f t="shared" si="376"/>
        <v>17.499999999999982</v>
      </c>
      <c r="AF672" s="1126">
        <f t="shared" si="377"/>
        <v>17.647058823529417</v>
      </c>
      <c r="AG672" s="1126">
        <f t="shared" si="378"/>
        <v>21.42857142857142</v>
      </c>
      <c r="AH672" s="1126">
        <f t="shared" si="379"/>
        <v>27.272727272727295</v>
      </c>
      <c r="AI672" s="1126">
        <f t="shared" si="380"/>
        <v>37.5</v>
      </c>
      <c r="AJ672" s="1126">
        <f t="shared" si="381"/>
        <v>45.45454545454546</v>
      </c>
      <c r="AK672" s="1126">
        <f t="shared" si="382"/>
        <v>15.789473684210531</v>
      </c>
      <c r="AL672" s="1126">
        <f t="shared" si="383"/>
        <v>26.666666666666682</v>
      </c>
      <c r="AM672" s="1126">
        <f t="shared" si="384"/>
        <v>25</v>
      </c>
      <c r="AN672" s="1126">
        <f t="shared" si="385"/>
        <v>14.285714285714279</v>
      </c>
      <c r="AO672" s="1126">
        <f t="shared" si="386"/>
        <v>22.093023255813947</v>
      </c>
      <c r="AP672" s="1126">
        <f t="shared" si="387"/>
        <v>48.275862068965502</v>
      </c>
      <c r="AQ672" s="1126">
        <f t="shared" si="388"/>
        <v>20.833333333333325</v>
      </c>
      <c r="AR672" s="1126">
        <f t="shared" si="389"/>
        <v>11.627906976744207</v>
      </c>
      <c r="AS672" s="1126">
        <f t="shared" si="390"/>
        <v>13.157894736842103</v>
      </c>
      <c r="AT672" s="1126">
        <f t="shared" si="391"/>
        <v>15.151515151515138</v>
      </c>
      <c r="AU672" s="1127">
        <f t="shared" si="393"/>
        <v>23.35273810061539</v>
      </c>
      <c r="AV672" s="1128">
        <f t="shared" si="394"/>
        <v>11.142690071878723</v>
      </c>
    </row>
    <row r="673" spans="1:48" ht="11.25" customHeight="1" x14ac:dyDescent="0.2">
      <c r="A673" s="884" t="s">
        <v>327</v>
      </c>
      <c r="B673" s="884" t="s">
        <v>328</v>
      </c>
      <c r="C673" s="627">
        <v>1.41</v>
      </c>
      <c r="D673" s="493">
        <v>1.31</v>
      </c>
      <c r="E673" s="632">
        <v>1.22</v>
      </c>
      <c r="F673" s="627">
        <v>1.125</v>
      </c>
      <c r="G673" s="627">
        <v>1.0549999999999999</v>
      </c>
      <c r="H673" s="627">
        <v>0.98</v>
      </c>
      <c r="I673" s="627">
        <v>0.91500000000000004</v>
      </c>
      <c r="J673" s="956" t="s">
        <v>90</v>
      </c>
      <c r="K673" s="627">
        <v>0.87</v>
      </c>
      <c r="L673" s="492">
        <v>0.84499999999999997</v>
      </c>
      <c r="M673" s="956"/>
      <c r="N673" s="505">
        <v>0.82499999999999996</v>
      </c>
      <c r="O673" s="505">
        <v>0.80500000000000005</v>
      </c>
      <c r="P673" s="633">
        <v>0.77</v>
      </c>
      <c r="Q673" s="633">
        <v>0.71499999999999997</v>
      </c>
      <c r="R673" s="633">
        <v>0.65500000000000003</v>
      </c>
      <c r="S673" s="633">
        <v>0.61</v>
      </c>
      <c r="T673" s="633">
        <v>0.56999999999999995</v>
      </c>
      <c r="U673" s="633">
        <v>0.53</v>
      </c>
      <c r="V673" s="633">
        <v>0.505</v>
      </c>
      <c r="W673" s="629">
        <v>0.5</v>
      </c>
      <c r="X673" s="633">
        <v>0.49249999999999999</v>
      </c>
      <c r="Y673" s="633">
        <v>0.47499999999999998</v>
      </c>
      <c r="Z673" s="630">
        <f t="shared" si="392"/>
        <v>17.182499999999997</v>
      </c>
      <c r="AA673" s="1125">
        <f t="shared" si="395"/>
        <v>7.6335877862595325</v>
      </c>
      <c r="AB673" s="1125">
        <f t="shared" si="373"/>
        <v>7.3770491803278659</v>
      </c>
      <c r="AC673" s="1126">
        <f t="shared" si="374"/>
        <v>8.4444444444444322</v>
      </c>
      <c r="AD673" s="1126">
        <f t="shared" si="375"/>
        <v>6.6350710900473953</v>
      </c>
      <c r="AE673" s="1126">
        <f t="shared" si="376"/>
        <v>7.6530612244897878</v>
      </c>
      <c r="AF673" s="1126">
        <f t="shared" si="377"/>
        <v>7.1038251366120075</v>
      </c>
      <c r="AG673" s="1126">
        <f t="shared" si="378"/>
        <v>5.1724137931034475</v>
      </c>
      <c r="AH673" s="1126">
        <f t="shared" si="379"/>
        <v>2.9585798816567976</v>
      </c>
      <c r="AI673" s="1126">
        <f t="shared" si="380"/>
        <v>2.4242424242424176</v>
      </c>
      <c r="AJ673" s="1126">
        <f t="shared" si="381"/>
        <v>2.4844720496894235</v>
      </c>
      <c r="AK673" s="1126">
        <f t="shared" si="382"/>
        <v>4.5454545454545414</v>
      </c>
      <c r="AL673" s="1126">
        <f t="shared" si="383"/>
        <v>7.6923076923077094</v>
      </c>
      <c r="AM673" s="1126">
        <f t="shared" si="384"/>
        <v>9.1603053435114425</v>
      </c>
      <c r="AN673" s="1126">
        <f t="shared" si="385"/>
        <v>7.3770491803278659</v>
      </c>
      <c r="AO673" s="1126">
        <f t="shared" si="386"/>
        <v>7.0175438596491224</v>
      </c>
      <c r="AP673" s="1126">
        <f t="shared" si="387"/>
        <v>7.5471698113207308</v>
      </c>
      <c r="AQ673" s="1126">
        <f t="shared" si="388"/>
        <v>4.9504950495049549</v>
      </c>
      <c r="AR673" s="1126">
        <f t="shared" si="389"/>
        <v>1.0000000000000009</v>
      </c>
      <c r="AS673" s="1126">
        <f t="shared" si="390"/>
        <v>1.5228426395939021</v>
      </c>
      <c r="AT673" s="1126">
        <f t="shared" si="391"/>
        <v>3.6842105263158009</v>
      </c>
      <c r="AU673" s="1127">
        <f t="shared" si="393"/>
        <v>5.6192062829429572</v>
      </c>
      <c r="AV673" s="1128">
        <f t="shared" si="394"/>
        <v>2.5013300415230266</v>
      </c>
    </row>
    <row r="674" spans="1:48" ht="11.25" customHeight="1" x14ac:dyDescent="0.2">
      <c r="A674" s="884" t="s">
        <v>1605</v>
      </c>
      <c r="B674" s="884" t="s">
        <v>1606</v>
      </c>
      <c r="C674" s="627">
        <v>2.2000000000000002</v>
      </c>
      <c r="D674" s="493">
        <v>2</v>
      </c>
      <c r="E674" s="632">
        <v>1.8</v>
      </c>
      <c r="F674" s="627">
        <v>1.65</v>
      </c>
      <c r="G674" s="627">
        <v>1.6</v>
      </c>
      <c r="H674" s="627">
        <v>1.4</v>
      </c>
      <c r="I674" s="627">
        <v>1.26</v>
      </c>
      <c r="J674" s="956"/>
      <c r="K674" s="627">
        <v>0.8</v>
      </c>
      <c r="L674" s="492">
        <v>0.48</v>
      </c>
      <c r="M674" s="956"/>
      <c r="N674" s="628">
        <v>0.4</v>
      </c>
      <c r="O674" s="628">
        <v>0.4</v>
      </c>
      <c r="P674" s="633">
        <v>0.4</v>
      </c>
      <c r="Q674" s="633">
        <v>0.32</v>
      </c>
      <c r="R674" s="633">
        <v>0.22</v>
      </c>
      <c r="S674" s="633">
        <v>0.19</v>
      </c>
      <c r="T674" s="633">
        <v>0.13</v>
      </c>
      <c r="U674" s="629">
        <v>0.12</v>
      </c>
      <c r="V674" s="629">
        <v>0.12</v>
      </c>
      <c r="W674" s="633">
        <v>0.12</v>
      </c>
      <c r="X674" s="633">
        <v>0.11</v>
      </c>
      <c r="Y674" s="633">
        <v>0.09</v>
      </c>
      <c r="Z674" s="630">
        <f t="shared" si="392"/>
        <v>15.81</v>
      </c>
      <c r="AA674" s="1125">
        <f t="shared" si="395"/>
        <v>10.000000000000009</v>
      </c>
      <c r="AB674" s="1125">
        <f t="shared" si="373"/>
        <v>11.111111111111116</v>
      </c>
      <c r="AC674" s="1126">
        <f t="shared" si="374"/>
        <v>9.0909090909091042</v>
      </c>
      <c r="AD674" s="1126">
        <f t="shared" si="375"/>
        <v>3.1249999999999778</v>
      </c>
      <c r="AE674" s="1126">
        <f t="shared" si="376"/>
        <v>14.285714285714302</v>
      </c>
      <c r="AF674" s="1126">
        <f t="shared" si="377"/>
        <v>11.111111111111093</v>
      </c>
      <c r="AG674" s="1126">
        <f t="shared" si="378"/>
        <v>57.499999999999993</v>
      </c>
      <c r="AH674" s="1126">
        <f t="shared" si="379"/>
        <v>66.666666666666671</v>
      </c>
      <c r="AI674" s="1126">
        <f t="shared" si="380"/>
        <v>19.999999999999996</v>
      </c>
      <c r="AJ674" s="1126">
        <f t="shared" si="381"/>
        <v>0</v>
      </c>
      <c r="AK674" s="1126">
        <f t="shared" si="382"/>
        <v>0</v>
      </c>
      <c r="AL674" s="1126">
        <f t="shared" si="383"/>
        <v>25</v>
      </c>
      <c r="AM674" s="1126">
        <f t="shared" si="384"/>
        <v>45.45454545454546</v>
      </c>
      <c r="AN674" s="1126">
        <f t="shared" si="385"/>
        <v>15.789473684210531</v>
      </c>
      <c r="AO674" s="1126">
        <f t="shared" si="386"/>
        <v>46.153846153846146</v>
      </c>
      <c r="AP674" s="1126">
        <f t="shared" si="387"/>
        <v>8.3333333333333481</v>
      </c>
      <c r="AQ674" s="1126">
        <f t="shared" si="388"/>
        <v>0</v>
      </c>
      <c r="AR674" s="1126">
        <f t="shared" si="389"/>
        <v>0</v>
      </c>
      <c r="AS674" s="1126">
        <f t="shared" si="390"/>
        <v>9.0909090909090828</v>
      </c>
      <c r="AT674" s="1126">
        <f t="shared" si="391"/>
        <v>22.222222222222232</v>
      </c>
      <c r="AU674" s="1127">
        <f t="shared" si="393"/>
        <v>18.746742110228951</v>
      </c>
      <c r="AV674" s="1128">
        <f t="shared" si="394"/>
        <v>19.84387754583663</v>
      </c>
    </row>
    <row r="675" spans="1:48" ht="11.25" customHeight="1" x14ac:dyDescent="0.2">
      <c r="A675" s="480" t="s">
        <v>762</v>
      </c>
      <c r="B675" s="884" t="s">
        <v>763</v>
      </c>
      <c r="C675" s="627">
        <v>1.53</v>
      </c>
      <c r="D675" s="493">
        <v>1.41</v>
      </c>
      <c r="E675" s="487">
        <v>1.3049999999999999</v>
      </c>
      <c r="F675" s="627">
        <v>1.22</v>
      </c>
      <c r="G675" s="627">
        <v>1.1399999999999999</v>
      </c>
      <c r="H675" s="627">
        <v>1.06</v>
      </c>
      <c r="I675" s="627">
        <v>0.96499999999999997</v>
      </c>
      <c r="J675" s="956"/>
      <c r="K675" s="627">
        <v>0.89500000000000002</v>
      </c>
      <c r="L675" s="492">
        <v>0.82</v>
      </c>
      <c r="M675" s="956"/>
      <c r="N675" s="505">
        <v>0.77</v>
      </c>
      <c r="O675" s="628">
        <v>0.76</v>
      </c>
      <c r="P675" s="633">
        <v>0.7</v>
      </c>
      <c r="Q675" s="633">
        <v>0.49001</v>
      </c>
      <c r="R675" s="633">
        <v>0.38666</v>
      </c>
      <c r="S675" s="633">
        <v>0.33333000000000002</v>
      </c>
      <c r="T675" s="633">
        <v>0.2</v>
      </c>
      <c r="U675" s="633">
        <v>0.04</v>
      </c>
      <c r="V675" s="629">
        <v>0</v>
      </c>
      <c r="W675" s="629">
        <v>0</v>
      </c>
      <c r="X675" s="629">
        <v>0</v>
      </c>
      <c r="Y675" s="629">
        <v>0</v>
      </c>
      <c r="Z675" s="630">
        <f t="shared" si="392"/>
        <v>14.024999999999995</v>
      </c>
      <c r="AA675" s="1125">
        <f t="shared" si="395"/>
        <v>8.5106382978723527</v>
      </c>
      <c r="AB675" s="1125">
        <f t="shared" si="373"/>
        <v>8.045977011494255</v>
      </c>
      <c r="AC675" s="1126">
        <f t="shared" si="374"/>
        <v>6.9672131147541005</v>
      </c>
      <c r="AD675" s="1126">
        <f t="shared" si="375"/>
        <v>7.0175438596491224</v>
      </c>
      <c r="AE675" s="1126">
        <f t="shared" si="376"/>
        <v>7.5471698113207308</v>
      </c>
      <c r="AF675" s="1126">
        <f t="shared" si="377"/>
        <v>9.8445595854922416</v>
      </c>
      <c r="AG675" s="1126">
        <f t="shared" si="378"/>
        <v>7.8212290502793325</v>
      </c>
      <c r="AH675" s="1126">
        <f t="shared" si="379"/>
        <v>9.1463414634146432</v>
      </c>
      <c r="AI675" s="1126">
        <f t="shared" si="380"/>
        <v>6.4935064935064846</v>
      </c>
      <c r="AJ675" s="1126">
        <f t="shared" si="381"/>
        <v>1.3157894736842035</v>
      </c>
      <c r="AK675" s="1126">
        <f t="shared" si="382"/>
        <v>8.5714285714285854</v>
      </c>
      <c r="AL675" s="1126">
        <f t="shared" si="383"/>
        <v>42.854227464745605</v>
      </c>
      <c r="AM675" s="1126">
        <f t="shared" si="384"/>
        <v>26.728909119122733</v>
      </c>
      <c r="AN675" s="1126">
        <f t="shared" si="385"/>
        <v>15.99915999159991</v>
      </c>
      <c r="AO675" s="1126">
        <f t="shared" si="386"/>
        <v>66.664999999999992</v>
      </c>
      <c r="AP675" s="1126">
        <f t="shared" si="387"/>
        <v>400</v>
      </c>
      <c r="AQ675" s="1126" t="str">
        <f t="shared" si="388"/>
        <v>n/a</v>
      </c>
      <c r="AR675" s="1126" t="str">
        <f t="shared" si="389"/>
        <v>n/a</v>
      </c>
      <c r="AS675" s="1126" t="str">
        <f t="shared" si="390"/>
        <v>n/a</v>
      </c>
      <c r="AT675" s="1126" t="str">
        <f t="shared" si="391"/>
        <v>n/a</v>
      </c>
      <c r="AU675" s="1127">
        <f t="shared" si="393"/>
        <v>39.595543331772767</v>
      </c>
      <c r="AV675" s="1128">
        <f t="shared" si="394"/>
        <v>97.576372560344979</v>
      </c>
    </row>
    <row r="676" spans="1:48" ht="11.25" customHeight="1" x14ac:dyDescent="0.2">
      <c r="A676" s="500" t="s">
        <v>750</v>
      </c>
      <c r="B676" s="501" t="s">
        <v>751</v>
      </c>
      <c r="C676" s="627">
        <v>3.6949999999999998</v>
      </c>
      <c r="D676" s="493">
        <v>3.4</v>
      </c>
      <c r="E676" s="493">
        <v>3.125</v>
      </c>
      <c r="F676" s="507">
        <v>2.8675000000000002</v>
      </c>
      <c r="G676" s="507">
        <v>2.6150000000000002</v>
      </c>
      <c r="H676" s="507">
        <v>2.3650000000000002</v>
      </c>
      <c r="I676" s="507">
        <v>2.15</v>
      </c>
      <c r="J676" s="1053"/>
      <c r="K676" s="507">
        <v>1.93</v>
      </c>
      <c r="L676" s="503">
        <v>1.665</v>
      </c>
      <c r="M676" s="1053"/>
      <c r="N676" s="521">
        <v>1.4350000000000001</v>
      </c>
      <c r="O676" s="521">
        <v>1.21</v>
      </c>
      <c r="P676" s="509">
        <v>1.095</v>
      </c>
      <c r="Q676" s="509">
        <v>1.0049999999999999</v>
      </c>
      <c r="R676" s="509">
        <v>0.94</v>
      </c>
      <c r="S676" s="509">
        <v>0.86</v>
      </c>
      <c r="T676" s="510">
        <v>0.8</v>
      </c>
      <c r="U676" s="509">
        <v>0.8</v>
      </c>
      <c r="V676" s="509">
        <v>0.2006</v>
      </c>
      <c r="W676" s="510">
        <v>8.0000000000000004E-4</v>
      </c>
      <c r="X676" s="510">
        <v>8.0000000000000004E-4</v>
      </c>
      <c r="Y676" s="510">
        <v>8.0000000000000004E-4</v>
      </c>
      <c r="Z676" s="630">
        <f t="shared" si="392"/>
        <v>32.160499999999992</v>
      </c>
      <c r="AA676" s="1125">
        <f t="shared" si="395"/>
        <v>8.6764705882352864</v>
      </c>
      <c r="AB676" s="1125">
        <f t="shared" si="373"/>
        <v>8.8000000000000078</v>
      </c>
      <c r="AC676" s="1126">
        <f t="shared" si="374"/>
        <v>8.9799476896251118</v>
      </c>
      <c r="AD676" s="1126">
        <f t="shared" si="375"/>
        <v>9.6558317399617621</v>
      </c>
      <c r="AE676" s="1126">
        <f t="shared" si="376"/>
        <v>10.570824524312904</v>
      </c>
      <c r="AF676" s="1126">
        <f t="shared" si="377"/>
        <v>10.000000000000009</v>
      </c>
      <c r="AG676" s="1126">
        <f t="shared" si="378"/>
        <v>11.398963730569944</v>
      </c>
      <c r="AH676" s="1126">
        <f t="shared" si="379"/>
        <v>15.915915915915901</v>
      </c>
      <c r="AI676" s="1126">
        <f t="shared" si="380"/>
        <v>16.027874564459932</v>
      </c>
      <c r="AJ676" s="1126">
        <f t="shared" si="381"/>
        <v>18.595041322314067</v>
      </c>
      <c r="AK676" s="1126">
        <f t="shared" si="382"/>
        <v>10.502283105022837</v>
      </c>
      <c r="AL676" s="1126">
        <f t="shared" si="383"/>
        <v>8.9552238805970177</v>
      </c>
      <c r="AM676" s="1126">
        <f t="shared" si="384"/>
        <v>6.9148936170212671</v>
      </c>
      <c r="AN676" s="1126">
        <f t="shared" si="385"/>
        <v>9.302325581395344</v>
      </c>
      <c r="AO676" s="1126">
        <f t="shared" si="386"/>
        <v>7.4999999999999956</v>
      </c>
      <c r="AP676" s="1126">
        <f t="shared" si="387"/>
        <v>0</v>
      </c>
      <c r="AQ676" s="1126">
        <f t="shared" si="388"/>
        <v>298.80358923230312</v>
      </c>
      <c r="AR676" s="1126">
        <f t="shared" si="389"/>
        <v>24975</v>
      </c>
      <c r="AS676" s="1126">
        <f t="shared" si="390"/>
        <v>0</v>
      </c>
      <c r="AT676" s="1126">
        <f t="shared" si="391"/>
        <v>0</v>
      </c>
      <c r="AU676" s="1127">
        <f t="shared" si="393"/>
        <v>1271.7799592745866</v>
      </c>
      <c r="AV676" s="1128">
        <f t="shared" si="394"/>
        <v>5579.5365240492274</v>
      </c>
    </row>
    <row r="677" spans="1:48" ht="11.25" customHeight="1" x14ac:dyDescent="0.2">
      <c r="A677" s="491" t="s">
        <v>1617</v>
      </c>
      <c r="B677" s="884" t="s">
        <v>1618</v>
      </c>
      <c r="C677" s="627">
        <v>0.52</v>
      </c>
      <c r="D677" s="493">
        <v>0.44</v>
      </c>
      <c r="E677" s="493">
        <v>0.36</v>
      </c>
      <c r="F677" s="627">
        <v>0.28000000000000003</v>
      </c>
      <c r="G677" s="627">
        <v>0.24</v>
      </c>
      <c r="H677" s="627">
        <v>0.2</v>
      </c>
      <c r="I677" s="627">
        <v>0.12</v>
      </c>
      <c r="J677" s="956"/>
      <c r="K677" s="496">
        <v>0</v>
      </c>
      <c r="L677" s="631">
        <v>0</v>
      </c>
      <c r="M677" s="956"/>
      <c r="N677" s="628">
        <v>0</v>
      </c>
      <c r="O677" s="628">
        <v>0</v>
      </c>
      <c r="P677" s="629">
        <v>0</v>
      </c>
      <c r="Q677" s="629">
        <v>0</v>
      </c>
      <c r="R677" s="629">
        <v>0</v>
      </c>
      <c r="S677" s="629">
        <v>0</v>
      </c>
      <c r="T677" s="629">
        <v>0</v>
      </c>
      <c r="U677" s="629">
        <v>0</v>
      </c>
      <c r="V677" s="629">
        <v>0</v>
      </c>
      <c r="W677" s="629">
        <v>0</v>
      </c>
      <c r="X677" s="629">
        <v>0</v>
      </c>
      <c r="Y677" s="629">
        <v>0</v>
      </c>
      <c r="Z677" s="630">
        <f t="shared" si="392"/>
        <v>2.16</v>
      </c>
      <c r="AA677" s="1125">
        <f t="shared" si="395"/>
        <v>18.181818181818187</v>
      </c>
      <c r="AB677" s="1125">
        <f t="shared" si="373"/>
        <v>22.222222222222232</v>
      </c>
      <c r="AC677" s="1126">
        <f t="shared" si="374"/>
        <v>28.571428571428559</v>
      </c>
      <c r="AD677" s="1126">
        <f t="shared" si="375"/>
        <v>16.666666666666675</v>
      </c>
      <c r="AE677" s="1126">
        <f t="shared" si="376"/>
        <v>19.999999999999996</v>
      </c>
      <c r="AF677" s="1126">
        <f t="shared" si="377"/>
        <v>66.666666666666671</v>
      </c>
      <c r="AG677" s="1126" t="str">
        <f t="shared" si="378"/>
        <v>n/a</v>
      </c>
      <c r="AH677" s="1126" t="str">
        <f t="shared" si="379"/>
        <v>n/a</v>
      </c>
      <c r="AI677" s="1126" t="str">
        <f t="shared" si="380"/>
        <v>n/a</v>
      </c>
      <c r="AJ677" s="1126" t="str">
        <f t="shared" si="381"/>
        <v>n/a</v>
      </c>
      <c r="AK677" s="1126" t="str">
        <f t="shared" si="382"/>
        <v>n/a</v>
      </c>
      <c r="AL677" s="1126" t="str">
        <f t="shared" si="383"/>
        <v>n/a</v>
      </c>
      <c r="AM677" s="1126" t="str">
        <f t="shared" si="384"/>
        <v>n/a</v>
      </c>
      <c r="AN677" s="1126" t="str">
        <f t="shared" si="385"/>
        <v>n/a</v>
      </c>
      <c r="AO677" s="1126" t="str">
        <f t="shared" si="386"/>
        <v>n/a</v>
      </c>
      <c r="AP677" s="1126" t="str">
        <f t="shared" si="387"/>
        <v>n/a</v>
      </c>
      <c r="AQ677" s="1126" t="str">
        <f t="shared" si="388"/>
        <v>n/a</v>
      </c>
      <c r="AR677" s="1126" t="str">
        <f t="shared" si="389"/>
        <v>n/a</v>
      </c>
      <c r="AS677" s="1126" t="str">
        <f t="shared" si="390"/>
        <v>n/a</v>
      </c>
      <c r="AT677" s="1126" t="str">
        <f t="shared" si="391"/>
        <v>n/a</v>
      </c>
      <c r="AU677" s="1127">
        <f t="shared" si="393"/>
        <v>28.718133718133718</v>
      </c>
      <c r="AV677" s="1128">
        <f t="shared" si="394"/>
        <v>19.050287138042492</v>
      </c>
    </row>
    <row r="678" spans="1:48" ht="11.25" customHeight="1" x14ac:dyDescent="0.2">
      <c r="A678" s="548" t="s">
        <v>4430</v>
      </c>
      <c r="B678" s="884" t="s">
        <v>3958</v>
      </c>
      <c r="C678" s="627">
        <v>0.17</v>
      </c>
      <c r="D678" s="493">
        <v>0.13</v>
      </c>
      <c r="E678" s="493">
        <v>8.5000000000000006E-2</v>
      </c>
      <c r="F678" s="627">
        <v>7.7499999999999999E-2</v>
      </c>
      <c r="G678" s="627">
        <v>3.8699999999999998E-2</v>
      </c>
      <c r="H678" s="547">
        <v>0</v>
      </c>
      <c r="I678" s="547">
        <v>0</v>
      </c>
      <c r="J678" s="956"/>
      <c r="K678" s="547">
        <v>0</v>
      </c>
      <c r="L678" s="497">
        <v>0</v>
      </c>
      <c r="M678" s="956"/>
      <c r="N678" s="628">
        <v>0</v>
      </c>
      <c r="O678" s="628">
        <v>0</v>
      </c>
      <c r="P678" s="629">
        <v>0</v>
      </c>
      <c r="Q678" s="629">
        <v>0</v>
      </c>
      <c r="R678" s="629">
        <v>0</v>
      </c>
      <c r="S678" s="629">
        <v>0</v>
      </c>
      <c r="T678" s="629">
        <v>0</v>
      </c>
      <c r="U678" s="629">
        <v>0</v>
      </c>
      <c r="V678" s="629">
        <v>0</v>
      </c>
      <c r="W678" s="629">
        <v>0</v>
      </c>
      <c r="X678" s="629">
        <v>0</v>
      </c>
      <c r="Y678" s="629">
        <v>0</v>
      </c>
      <c r="Z678" s="630">
        <f t="shared" si="392"/>
        <v>0.50120000000000009</v>
      </c>
      <c r="AA678" s="1125">
        <f t="shared" si="395"/>
        <v>30.76923076923077</v>
      </c>
      <c r="AB678" s="1125">
        <f t="shared" si="373"/>
        <v>52.941176470588225</v>
      </c>
      <c r="AC678" s="1126">
        <f t="shared" si="374"/>
        <v>9.6774193548387224</v>
      </c>
      <c r="AD678" s="1126">
        <f t="shared" si="375"/>
        <v>100.25839793281652</v>
      </c>
      <c r="AE678" s="1126" t="str">
        <f t="shared" si="376"/>
        <v>n/a</v>
      </c>
      <c r="AF678" s="1126" t="str">
        <f t="shared" si="377"/>
        <v>n/a</v>
      </c>
      <c r="AG678" s="1126" t="str">
        <f t="shared" si="378"/>
        <v>n/a</v>
      </c>
      <c r="AH678" s="1126" t="str">
        <f t="shared" si="379"/>
        <v>n/a</v>
      </c>
      <c r="AI678" s="1126" t="str">
        <f t="shared" si="380"/>
        <v>n/a</v>
      </c>
      <c r="AJ678" s="1126" t="str">
        <f t="shared" si="381"/>
        <v>n/a</v>
      </c>
      <c r="AK678" s="1126" t="str">
        <f t="shared" si="382"/>
        <v>n/a</v>
      </c>
      <c r="AL678" s="1126" t="str">
        <f t="shared" si="383"/>
        <v>n/a</v>
      </c>
      <c r="AM678" s="1126" t="str">
        <f t="shared" si="384"/>
        <v>n/a</v>
      </c>
      <c r="AN678" s="1126" t="str">
        <f t="shared" si="385"/>
        <v>n/a</v>
      </c>
      <c r="AO678" s="1126" t="str">
        <f t="shared" si="386"/>
        <v>n/a</v>
      </c>
      <c r="AP678" s="1126" t="str">
        <f t="shared" si="387"/>
        <v>n/a</v>
      </c>
      <c r="AQ678" s="1126" t="str">
        <f t="shared" si="388"/>
        <v>n/a</v>
      </c>
      <c r="AR678" s="1126" t="str">
        <f t="shared" si="389"/>
        <v>n/a</v>
      </c>
      <c r="AS678" s="1126" t="str">
        <f t="shared" si="390"/>
        <v>n/a</v>
      </c>
      <c r="AT678" s="1126" t="str">
        <f t="shared" si="391"/>
        <v>n/a</v>
      </c>
      <c r="AU678" s="1127">
        <f t="shared" si="393"/>
        <v>48.411556131868558</v>
      </c>
      <c r="AV678" s="1128">
        <f t="shared" si="394"/>
        <v>38.81665218781022</v>
      </c>
    </row>
    <row r="679" spans="1:48" ht="11.25" customHeight="1" x14ac:dyDescent="0.2">
      <c r="A679" s="871" t="s">
        <v>4091</v>
      </c>
      <c r="B679" s="884" t="s">
        <v>4092</v>
      </c>
      <c r="C679" s="627">
        <v>2.1800000000000002</v>
      </c>
      <c r="D679" s="493">
        <v>2.06</v>
      </c>
      <c r="E679" s="493">
        <v>1.9</v>
      </c>
      <c r="F679" s="637">
        <v>1.7</v>
      </c>
      <c r="G679" s="637">
        <v>1.18</v>
      </c>
      <c r="H679" s="496">
        <v>0</v>
      </c>
      <c r="I679" s="496">
        <v>0</v>
      </c>
      <c r="J679" s="956"/>
      <c r="K679" s="496">
        <v>0</v>
      </c>
      <c r="L679" s="631">
        <v>0</v>
      </c>
      <c r="M679" s="956"/>
      <c r="N679" s="628">
        <v>0</v>
      </c>
      <c r="O679" s="628">
        <v>0</v>
      </c>
      <c r="P679" s="629">
        <v>0</v>
      </c>
      <c r="Q679" s="629">
        <v>0</v>
      </c>
      <c r="R679" s="629">
        <v>0</v>
      </c>
      <c r="S679" s="629">
        <v>0</v>
      </c>
      <c r="T679" s="629">
        <v>0</v>
      </c>
      <c r="U679" s="629">
        <v>0</v>
      </c>
      <c r="V679" s="629">
        <v>0</v>
      </c>
      <c r="W679" s="629">
        <v>0</v>
      </c>
      <c r="X679" s="629">
        <v>0</v>
      </c>
      <c r="Y679" s="629">
        <v>0</v>
      </c>
      <c r="Z679" s="630">
        <f t="shared" si="392"/>
        <v>9.0200000000000014</v>
      </c>
      <c r="AA679" s="1125">
        <f t="shared" si="395"/>
        <v>5.8252427184465994</v>
      </c>
      <c r="AB679" s="1125">
        <f t="shared" si="373"/>
        <v>8.4210526315789522</v>
      </c>
      <c r="AC679" s="1126">
        <f t="shared" si="374"/>
        <v>11.764705882352944</v>
      </c>
      <c r="AD679" s="1126">
        <f t="shared" si="375"/>
        <v>44.067796610169488</v>
      </c>
      <c r="AE679" s="1126" t="str">
        <f t="shared" si="376"/>
        <v>n/a</v>
      </c>
      <c r="AF679" s="1126" t="str">
        <f t="shared" si="377"/>
        <v>n/a</v>
      </c>
      <c r="AG679" s="1126" t="str">
        <f t="shared" si="378"/>
        <v>n/a</v>
      </c>
      <c r="AH679" s="1126" t="str">
        <f t="shared" si="379"/>
        <v>n/a</v>
      </c>
      <c r="AI679" s="1126" t="str">
        <f t="shared" si="380"/>
        <v>n/a</v>
      </c>
      <c r="AJ679" s="1126" t="str">
        <f t="shared" si="381"/>
        <v>n/a</v>
      </c>
      <c r="AK679" s="1126" t="str">
        <f t="shared" si="382"/>
        <v>n/a</v>
      </c>
      <c r="AL679" s="1126" t="str">
        <f t="shared" si="383"/>
        <v>n/a</v>
      </c>
      <c r="AM679" s="1126" t="str">
        <f t="shared" si="384"/>
        <v>n/a</v>
      </c>
      <c r="AN679" s="1126" t="str">
        <f t="shared" si="385"/>
        <v>n/a</v>
      </c>
      <c r="AO679" s="1126" t="str">
        <f t="shared" si="386"/>
        <v>n/a</v>
      </c>
      <c r="AP679" s="1126" t="str">
        <f t="shared" si="387"/>
        <v>n/a</v>
      </c>
      <c r="AQ679" s="1126" t="str">
        <f t="shared" si="388"/>
        <v>n/a</v>
      </c>
      <c r="AR679" s="1126" t="str">
        <f t="shared" si="389"/>
        <v>n/a</v>
      </c>
      <c r="AS679" s="1126" t="str">
        <f t="shared" si="390"/>
        <v>n/a</v>
      </c>
      <c r="AT679" s="1126" t="str">
        <f t="shared" si="391"/>
        <v>n/a</v>
      </c>
      <c r="AU679" s="1127">
        <f t="shared" si="393"/>
        <v>17.519699460636996</v>
      </c>
      <c r="AV679" s="1128">
        <f t="shared" si="394"/>
        <v>17.864929386575589</v>
      </c>
    </row>
    <row r="680" spans="1:48" ht="11.25" customHeight="1" x14ac:dyDescent="0.2">
      <c r="A680" s="480" t="s">
        <v>1627</v>
      </c>
      <c r="B680" s="869" t="s">
        <v>1628</v>
      </c>
      <c r="C680" s="627">
        <v>1.18</v>
      </c>
      <c r="D680" s="493">
        <v>1.1000000000000001</v>
      </c>
      <c r="E680" s="516">
        <v>1.04</v>
      </c>
      <c r="F680" s="484">
        <v>0.98</v>
      </c>
      <c r="G680" s="484">
        <v>0.9</v>
      </c>
      <c r="H680" s="484">
        <v>0.76</v>
      </c>
      <c r="I680" s="484">
        <v>0.64</v>
      </c>
      <c r="J680" s="1032"/>
      <c r="K680" s="484">
        <v>0.48</v>
      </c>
      <c r="L680" s="482">
        <v>0.34</v>
      </c>
      <c r="M680" s="1032"/>
      <c r="N680" s="529">
        <v>0.04</v>
      </c>
      <c r="O680" s="529">
        <v>0.37</v>
      </c>
      <c r="P680" s="489">
        <v>0.96</v>
      </c>
      <c r="Q680" s="489">
        <v>0.92</v>
      </c>
      <c r="R680" s="489">
        <v>0.88</v>
      </c>
      <c r="S680" s="489">
        <v>0.84</v>
      </c>
      <c r="T680" s="489">
        <v>0.78</v>
      </c>
      <c r="U680" s="489">
        <v>0.74</v>
      </c>
      <c r="V680" s="489">
        <v>0.69</v>
      </c>
      <c r="W680" s="489">
        <v>0.60667000000000004</v>
      </c>
      <c r="X680" s="489">
        <v>0.54</v>
      </c>
      <c r="Y680" s="489">
        <v>0.5</v>
      </c>
      <c r="Z680" s="630">
        <f t="shared" si="392"/>
        <v>15.286669999999997</v>
      </c>
      <c r="AA680" s="1125">
        <f t="shared" si="395"/>
        <v>7.2727272727272529</v>
      </c>
      <c r="AB680" s="1125">
        <f t="shared" si="373"/>
        <v>5.7692307692307709</v>
      </c>
      <c r="AC680" s="1126">
        <f t="shared" si="374"/>
        <v>6.1224489795918435</v>
      </c>
      <c r="AD680" s="1126">
        <f t="shared" si="375"/>
        <v>8.8888888888888786</v>
      </c>
      <c r="AE680" s="1126">
        <f t="shared" si="376"/>
        <v>18.421052631578938</v>
      </c>
      <c r="AF680" s="1126">
        <f t="shared" si="377"/>
        <v>18.75</v>
      </c>
      <c r="AG680" s="1126">
        <f t="shared" si="378"/>
        <v>33.33333333333335</v>
      </c>
      <c r="AH680" s="1126">
        <f t="shared" si="379"/>
        <v>41.176470588235283</v>
      </c>
      <c r="AI680" s="1126">
        <f t="shared" si="380"/>
        <v>750</v>
      </c>
      <c r="AJ680" s="1126">
        <f t="shared" si="381"/>
        <v>-89.189189189189193</v>
      </c>
      <c r="AK680" s="1126">
        <f t="shared" si="382"/>
        <v>-61.458333333333329</v>
      </c>
      <c r="AL680" s="1126">
        <f t="shared" si="383"/>
        <v>4.3478260869565188</v>
      </c>
      <c r="AM680" s="1126">
        <f t="shared" si="384"/>
        <v>4.5454545454545414</v>
      </c>
      <c r="AN680" s="1126">
        <f t="shared" si="385"/>
        <v>4.7619047619047672</v>
      </c>
      <c r="AO680" s="1126">
        <f t="shared" si="386"/>
        <v>7.6923076923076872</v>
      </c>
      <c r="AP680" s="1126">
        <f t="shared" si="387"/>
        <v>5.4054054054054168</v>
      </c>
      <c r="AQ680" s="1126">
        <f t="shared" si="388"/>
        <v>7.2463768115942129</v>
      </c>
      <c r="AR680" s="1126">
        <f t="shared" si="389"/>
        <v>13.735638815171324</v>
      </c>
      <c r="AS680" s="1126">
        <f t="shared" si="390"/>
        <v>12.346296296296288</v>
      </c>
      <c r="AT680" s="1126">
        <f t="shared" si="391"/>
        <v>8.0000000000000071</v>
      </c>
      <c r="AU680" s="1127">
        <f t="shared" si="393"/>
        <v>40.358392017807731</v>
      </c>
      <c r="AV680" s="1128">
        <f t="shared" si="394"/>
        <v>169.51389714600103</v>
      </c>
    </row>
    <row r="681" spans="1:48" ht="11.25" customHeight="1" x14ac:dyDescent="0.2">
      <c r="A681" s="500" t="s">
        <v>1629</v>
      </c>
      <c r="B681" s="501" t="s">
        <v>1630</v>
      </c>
      <c r="C681" s="627">
        <v>0.36</v>
      </c>
      <c r="D681" s="493">
        <v>0.32</v>
      </c>
      <c r="E681" s="504">
        <v>0.28000000000000003</v>
      </c>
      <c r="F681" s="507">
        <v>0.24</v>
      </c>
      <c r="G681" s="507">
        <v>0.2</v>
      </c>
      <c r="H681" s="507">
        <v>0.16</v>
      </c>
      <c r="I681" s="507">
        <v>0.12</v>
      </c>
      <c r="J681" s="1053"/>
      <c r="K681" s="506">
        <v>0</v>
      </c>
      <c r="L681" s="508">
        <v>0</v>
      </c>
      <c r="M681" s="1053"/>
      <c r="N681" s="530">
        <v>0</v>
      </c>
      <c r="O681" s="530">
        <v>0.36</v>
      </c>
      <c r="P681" s="509">
        <v>0.34</v>
      </c>
      <c r="Q681" s="509">
        <v>0.26</v>
      </c>
      <c r="R681" s="509">
        <v>0.21</v>
      </c>
      <c r="S681" s="509">
        <v>0.2</v>
      </c>
      <c r="T681" s="510">
        <v>0</v>
      </c>
      <c r="U681" s="510">
        <v>0</v>
      </c>
      <c r="V681" s="510">
        <v>0.26</v>
      </c>
      <c r="W681" s="509">
        <v>0.49</v>
      </c>
      <c r="X681" s="509">
        <v>0.44</v>
      </c>
      <c r="Y681" s="509">
        <v>0.4</v>
      </c>
      <c r="Z681" s="630">
        <f t="shared" si="392"/>
        <v>4.6400000000000006</v>
      </c>
      <c r="AA681" s="1125">
        <f t="shared" si="395"/>
        <v>12.5</v>
      </c>
      <c r="AB681" s="1125">
        <f t="shared" si="373"/>
        <v>14.285714285714279</v>
      </c>
      <c r="AC681" s="1126">
        <f t="shared" si="374"/>
        <v>16.666666666666675</v>
      </c>
      <c r="AD681" s="1126">
        <f t="shared" si="375"/>
        <v>19.999999999999996</v>
      </c>
      <c r="AE681" s="1126">
        <f t="shared" si="376"/>
        <v>25</v>
      </c>
      <c r="AF681" s="1126">
        <f t="shared" si="377"/>
        <v>33.33333333333335</v>
      </c>
      <c r="AG681" s="1126" t="str">
        <f t="shared" si="378"/>
        <v>n/a</v>
      </c>
      <c r="AH681" s="1126" t="str">
        <f t="shared" si="379"/>
        <v>n/a</v>
      </c>
      <c r="AI681" s="1126" t="str">
        <f t="shared" si="380"/>
        <v>n/a</v>
      </c>
      <c r="AJ681" s="1126">
        <f t="shared" si="381"/>
        <v>-100</v>
      </c>
      <c r="AK681" s="1126">
        <f t="shared" si="382"/>
        <v>5.8823529411764497</v>
      </c>
      <c r="AL681" s="1126">
        <f t="shared" si="383"/>
        <v>30.76923076923077</v>
      </c>
      <c r="AM681" s="1126">
        <f t="shared" si="384"/>
        <v>23.809523809523814</v>
      </c>
      <c r="AN681" s="1126">
        <f t="shared" si="385"/>
        <v>4.9999999999999822</v>
      </c>
      <c r="AO681" s="1126" t="str">
        <f t="shared" si="386"/>
        <v>n/a</v>
      </c>
      <c r="AP681" s="1126" t="str">
        <f t="shared" si="387"/>
        <v>n/a</v>
      </c>
      <c r="AQ681" s="1126">
        <f t="shared" si="388"/>
        <v>-100</v>
      </c>
      <c r="AR681" s="1126">
        <f t="shared" si="389"/>
        <v>-46.938775510204081</v>
      </c>
      <c r="AS681" s="1126">
        <f t="shared" si="390"/>
        <v>11.363636363636353</v>
      </c>
      <c r="AT681" s="1126">
        <f t="shared" si="391"/>
        <v>9.9999999999999858</v>
      </c>
      <c r="AU681" s="1127">
        <f t="shared" si="393"/>
        <v>-2.5552211560614944</v>
      </c>
      <c r="AV681" s="1128">
        <f t="shared" si="394"/>
        <v>43.656046164706268</v>
      </c>
    </row>
    <row r="682" spans="1:48" ht="11.25" customHeight="1" x14ac:dyDescent="0.2">
      <c r="A682" s="491" t="s">
        <v>1653</v>
      </c>
      <c r="B682" s="884" t="s">
        <v>1654</v>
      </c>
      <c r="C682" s="627">
        <v>0.8</v>
      </c>
      <c r="D682" s="493">
        <v>0.74</v>
      </c>
      <c r="E682" s="513">
        <v>0.72</v>
      </c>
      <c r="F682" s="627">
        <v>0.70499999999999996</v>
      </c>
      <c r="G682" s="496">
        <v>0.66</v>
      </c>
      <c r="H682" s="627">
        <v>0.63</v>
      </c>
      <c r="I682" s="496">
        <v>0.6</v>
      </c>
      <c r="J682" s="956"/>
      <c r="K682" s="627">
        <v>0.54</v>
      </c>
      <c r="L682" s="492">
        <v>0.48</v>
      </c>
      <c r="M682" s="956"/>
      <c r="N682" s="505">
        <v>0.43</v>
      </c>
      <c r="O682" s="628">
        <v>0.2</v>
      </c>
      <c r="P682" s="633">
        <v>0.77500000000000002</v>
      </c>
      <c r="Q682" s="633">
        <v>0.45</v>
      </c>
      <c r="R682" s="633">
        <v>0.3</v>
      </c>
      <c r="S682" s="633">
        <v>0.22500000000000001</v>
      </c>
      <c r="T682" s="633">
        <v>0.05</v>
      </c>
      <c r="U682" s="629">
        <v>0</v>
      </c>
      <c r="V682" s="629">
        <v>0</v>
      </c>
      <c r="W682" s="629">
        <v>0</v>
      </c>
      <c r="X682" s="629">
        <v>0</v>
      </c>
      <c r="Y682" s="629">
        <v>0</v>
      </c>
      <c r="Z682" s="630">
        <f t="shared" si="392"/>
        <v>8.3050000000000015</v>
      </c>
      <c r="AA682" s="1125">
        <f t="shared" si="395"/>
        <v>8.1081081081081141</v>
      </c>
      <c r="AB682" s="1125">
        <f t="shared" si="373"/>
        <v>2.7777777777777901</v>
      </c>
      <c r="AC682" s="1126">
        <f t="shared" si="374"/>
        <v>2.1276595744680771</v>
      </c>
      <c r="AD682" s="1126">
        <f t="shared" si="375"/>
        <v>6.8181818181818121</v>
      </c>
      <c r="AE682" s="1126">
        <f t="shared" si="376"/>
        <v>4.7619047619047672</v>
      </c>
      <c r="AF682" s="1126">
        <f t="shared" si="377"/>
        <v>5.0000000000000044</v>
      </c>
      <c r="AG682" s="1126">
        <f t="shared" si="378"/>
        <v>11.111111111111093</v>
      </c>
      <c r="AH682" s="1126">
        <f t="shared" si="379"/>
        <v>12.500000000000021</v>
      </c>
      <c r="AI682" s="1126">
        <f t="shared" si="380"/>
        <v>11.627906976744185</v>
      </c>
      <c r="AJ682" s="1126">
        <f t="shared" si="381"/>
        <v>114.99999999999999</v>
      </c>
      <c r="AK682" s="1126">
        <f t="shared" si="382"/>
        <v>-74.193548387096769</v>
      </c>
      <c r="AL682" s="1126">
        <f t="shared" si="383"/>
        <v>72.222222222222229</v>
      </c>
      <c r="AM682" s="1126">
        <f t="shared" si="384"/>
        <v>50</v>
      </c>
      <c r="AN682" s="1126">
        <f t="shared" si="385"/>
        <v>33.333333333333329</v>
      </c>
      <c r="AO682" s="1126">
        <f t="shared" si="386"/>
        <v>350</v>
      </c>
      <c r="AP682" s="1126" t="str">
        <f t="shared" si="387"/>
        <v>n/a</v>
      </c>
      <c r="AQ682" s="1126" t="str">
        <f t="shared" si="388"/>
        <v>n/a</v>
      </c>
      <c r="AR682" s="1126" t="str">
        <f t="shared" si="389"/>
        <v>n/a</v>
      </c>
      <c r="AS682" s="1126" t="str">
        <f t="shared" si="390"/>
        <v>n/a</v>
      </c>
      <c r="AT682" s="1126" t="str">
        <f t="shared" si="391"/>
        <v>n/a</v>
      </c>
      <c r="AU682" s="1127">
        <f t="shared" si="393"/>
        <v>40.746310486450305</v>
      </c>
      <c r="AV682" s="1128">
        <f t="shared" si="394"/>
        <v>94.770391169926853</v>
      </c>
    </row>
    <row r="683" spans="1:48" ht="11.25" customHeight="1" x14ac:dyDescent="0.2">
      <c r="A683" s="884" t="s">
        <v>794</v>
      </c>
      <c r="B683" s="884" t="s">
        <v>795</v>
      </c>
      <c r="C683" s="627">
        <v>1.23</v>
      </c>
      <c r="D683" s="493">
        <v>1.2</v>
      </c>
      <c r="E683" s="632">
        <v>1.0770740000000001</v>
      </c>
      <c r="F683" s="627">
        <v>0.91475024390243909</v>
      </c>
      <c r="G683" s="627">
        <v>0.83579448039378368</v>
      </c>
      <c r="H683" s="627">
        <v>0.76101985509651016</v>
      </c>
      <c r="I683" s="627">
        <v>0.67825999931525072</v>
      </c>
      <c r="J683" s="956"/>
      <c r="K683" s="627">
        <v>0.61915384297995879</v>
      </c>
      <c r="L683" s="492">
        <v>0.52885722989304484</v>
      </c>
      <c r="M683" s="956"/>
      <c r="N683" s="505">
        <v>0.48920698379088012</v>
      </c>
      <c r="O683" s="505">
        <v>0.376998392594875</v>
      </c>
      <c r="P683" s="633">
        <v>0.33309417272061559</v>
      </c>
      <c r="Q683" s="633">
        <v>0.29223997177729194</v>
      </c>
      <c r="R683" s="633">
        <v>0.2604555639706983</v>
      </c>
      <c r="S683" s="633">
        <v>0.25106471620965914</v>
      </c>
      <c r="T683" s="633">
        <v>0.21221710666826687</v>
      </c>
      <c r="U683" s="633">
        <v>0.17987085326913244</v>
      </c>
      <c r="V683" s="633">
        <v>0.13323766908824627</v>
      </c>
      <c r="W683" s="633">
        <v>0.11333228238108656</v>
      </c>
      <c r="X683" s="633">
        <v>8.5561057378355704E-2</v>
      </c>
      <c r="Y683" s="633">
        <v>8.1547874574492876E-2</v>
      </c>
      <c r="Z683" s="630">
        <f t="shared" si="392"/>
        <v>10.653736296004588</v>
      </c>
      <c r="AA683" s="1125">
        <f t="shared" si="395"/>
        <v>2.5000000000000133</v>
      </c>
      <c r="AB683" s="1125">
        <f t="shared" si="373"/>
        <v>11.412957698356841</v>
      </c>
      <c r="AC683" s="1126">
        <f t="shared" si="374"/>
        <v>17.745144882942853</v>
      </c>
      <c r="AD683" s="1126">
        <f t="shared" si="375"/>
        <v>9.4467916887241756</v>
      </c>
      <c r="AE683" s="1126">
        <f t="shared" si="376"/>
        <v>9.8255813953488591</v>
      </c>
      <c r="AF683" s="1126">
        <f t="shared" si="377"/>
        <v>12.20178926441351</v>
      </c>
      <c r="AG683" s="1126">
        <f t="shared" si="378"/>
        <v>9.5462794918330438</v>
      </c>
      <c r="AH683" s="1126">
        <f t="shared" si="379"/>
        <v>17.073911063894375</v>
      </c>
      <c r="AI683" s="1126">
        <f t="shared" si="380"/>
        <v>8.1050041017227024</v>
      </c>
      <c r="AJ683" s="1126">
        <f t="shared" si="381"/>
        <v>29.763678944006866</v>
      </c>
      <c r="AK683" s="1126">
        <f t="shared" si="382"/>
        <v>13.180722891566244</v>
      </c>
      <c r="AL683" s="1126">
        <f t="shared" si="383"/>
        <v>13.979675913210631</v>
      </c>
      <c r="AM683" s="1126">
        <f t="shared" si="384"/>
        <v>12.20338983050846</v>
      </c>
      <c r="AN683" s="1126">
        <f t="shared" si="385"/>
        <v>3.7404092071611661</v>
      </c>
      <c r="AO683" s="1126">
        <f t="shared" si="386"/>
        <v>18.305597579425115</v>
      </c>
      <c r="AP683" s="1126">
        <f t="shared" si="387"/>
        <v>17.98304328424809</v>
      </c>
      <c r="AQ683" s="1126">
        <f t="shared" si="388"/>
        <v>34.999999999999964</v>
      </c>
      <c r="AR683" s="1126">
        <f t="shared" si="389"/>
        <v>17.563739376770581</v>
      </c>
      <c r="AS683" s="1126">
        <f t="shared" si="390"/>
        <v>32.45778611632273</v>
      </c>
      <c r="AT683" s="1126">
        <f t="shared" si="391"/>
        <v>4.9212598425196763</v>
      </c>
      <c r="AU683" s="1127">
        <f t="shared" si="393"/>
        <v>14.847838128648798</v>
      </c>
      <c r="AV683" s="1128">
        <f t="shared" si="394"/>
        <v>8.9233210892594546</v>
      </c>
    </row>
    <row r="684" spans="1:48" ht="11.25" customHeight="1" x14ac:dyDescent="0.2">
      <c r="A684" s="884" t="s">
        <v>1688</v>
      </c>
      <c r="B684" s="884" t="s">
        <v>1689</v>
      </c>
      <c r="C684" s="627">
        <v>1.49</v>
      </c>
      <c r="D684" s="493">
        <v>1.32</v>
      </c>
      <c r="E684" s="632">
        <v>1.05</v>
      </c>
      <c r="F684" s="627">
        <v>0.85</v>
      </c>
      <c r="G684" s="627">
        <v>0.68</v>
      </c>
      <c r="H684" s="627">
        <v>0.55000000000000004</v>
      </c>
      <c r="I684" s="627">
        <v>0.44500000000000001</v>
      </c>
      <c r="J684" s="956"/>
      <c r="K684" s="627">
        <v>0.36</v>
      </c>
      <c r="L684" s="492">
        <v>0.28000000000000003</v>
      </c>
      <c r="M684" s="956"/>
      <c r="N684" s="505">
        <v>0.18</v>
      </c>
      <c r="O684" s="628">
        <v>0</v>
      </c>
      <c r="P684" s="629">
        <v>0</v>
      </c>
      <c r="Q684" s="629">
        <v>0</v>
      </c>
      <c r="R684" s="629">
        <v>0</v>
      </c>
      <c r="S684" s="629">
        <v>0</v>
      </c>
      <c r="T684" s="629">
        <v>0</v>
      </c>
      <c r="U684" s="629">
        <v>0</v>
      </c>
      <c r="V684" s="629">
        <v>0</v>
      </c>
      <c r="W684" s="629">
        <v>0</v>
      </c>
      <c r="X684" s="629">
        <v>0</v>
      </c>
      <c r="Y684" s="629">
        <v>0</v>
      </c>
      <c r="Z684" s="630">
        <f t="shared" si="392"/>
        <v>7.2050000000000001</v>
      </c>
      <c r="AA684" s="1125">
        <f t="shared" si="395"/>
        <v>12.878787878787868</v>
      </c>
      <c r="AB684" s="1125">
        <f t="shared" si="373"/>
        <v>25.714285714285712</v>
      </c>
      <c r="AC684" s="1126">
        <f t="shared" si="374"/>
        <v>23.529411764705888</v>
      </c>
      <c r="AD684" s="1126">
        <f t="shared" si="375"/>
        <v>24.999999999999979</v>
      </c>
      <c r="AE684" s="1126">
        <f t="shared" si="376"/>
        <v>23.636363636363633</v>
      </c>
      <c r="AF684" s="1126">
        <f t="shared" si="377"/>
        <v>23.59550561797754</v>
      </c>
      <c r="AG684" s="1126">
        <f t="shared" si="378"/>
        <v>23.611111111111114</v>
      </c>
      <c r="AH684" s="1126">
        <f t="shared" si="379"/>
        <v>28.571428571428559</v>
      </c>
      <c r="AI684" s="1126">
        <f t="shared" si="380"/>
        <v>55.555555555555578</v>
      </c>
      <c r="AJ684" s="1126" t="str">
        <f t="shared" si="381"/>
        <v>n/a</v>
      </c>
      <c r="AK684" s="1126" t="str">
        <f t="shared" si="382"/>
        <v>n/a</v>
      </c>
      <c r="AL684" s="1126" t="str">
        <f t="shared" si="383"/>
        <v>n/a</v>
      </c>
      <c r="AM684" s="1126" t="str">
        <f t="shared" si="384"/>
        <v>n/a</v>
      </c>
      <c r="AN684" s="1126" t="str">
        <f t="shared" si="385"/>
        <v>n/a</v>
      </c>
      <c r="AO684" s="1126" t="str">
        <f t="shared" si="386"/>
        <v>n/a</v>
      </c>
      <c r="AP684" s="1126" t="str">
        <f t="shared" si="387"/>
        <v>n/a</v>
      </c>
      <c r="AQ684" s="1126" t="str">
        <f t="shared" si="388"/>
        <v>n/a</v>
      </c>
      <c r="AR684" s="1126" t="str">
        <f t="shared" si="389"/>
        <v>n/a</v>
      </c>
      <c r="AS684" s="1126" t="str">
        <f t="shared" si="390"/>
        <v>n/a</v>
      </c>
      <c r="AT684" s="1126" t="str">
        <f t="shared" si="391"/>
        <v>n/a</v>
      </c>
      <c r="AU684" s="1127">
        <f t="shared" si="393"/>
        <v>26.899161094468429</v>
      </c>
      <c r="AV684" s="1128">
        <f t="shared" si="394"/>
        <v>11.561214791592281</v>
      </c>
    </row>
    <row r="685" spans="1:48" ht="11.25" customHeight="1" x14ac:dyDescent="0.2">
      <c r="A685" s="1168" t="s">
        <v>4604</v>
      </c>
      <c r="B685" s="869" t="s">
        <v>2062</v>
      </c>
      <c r="C685" s="627">
        <v>0.68</v>
      </c>
      <c r="D685" s="493">
        <v>0.45999999999999996</v>
      </c>
      <c r="E685" s="487">
        <v>0.32</v>
      </c>
      <c r="F685" s="484">
        <v>0.27</v>
      </c>
      <c r="G685" s="538">
        <v>0.24</v>
      </c>
      <c r="H685" s="485">
        <v>0.24</v>
      </c>
      <c r="I685" s="538">
        <v>0.24</v>
      </c>
      <c r="J685" s="1180"/>
      <c r="K685" s="538">
        <v>0.24</v>
      </c>
      <c r="L685" s="1084">
        <v>0.24</v>
      </c>
      <c r="M685" s="1180"/>
      <c r="N685" s="1184">
        <v>0.24</v>
      </c>
      <c r="O685" s="1188">
        <v>0.24</v>
      </c>
      <c r="P685" s="1189">
        <v>0.21999999999999997</v>
      </c>
      <c r="Q685" s="1189">
        <v>0.2</v>
      </c>
      <c r="R685" s="1189">
        <v>0.13500000000000001</v>
      </c>
      <c r="S685" s="489">
        <v>8.900000000000001E-2</v>
      </c>
      <c r="T685" s="489">
        <v>7.3999999999999996E-2</v>
      </c>
      <c r="U685" s="1189">
        <v>0.05</v>
      </c>
      <c r="V685" s="539">
        <v>4.3999999999999997E-2</v>
      </c>
      <c r="W685" s="489">
        <v>4.3999999999999997E-2</v>
      </c>
      <c r="X685" s="489">
        <v>4.0666666666666663E-2</v>
      </c>
      <c r="Y685" s="489">
        <v>3.7333333333333336E-2</v>
      </c>
      <c r="Z685" s="630">
        <f t="shared" si="392"/>
        <v>4.3440000000000003</v>
      </c>
      <c r="AA685" s="1125">
        <f t="shared" si="395"/>
        <v>47.826086956521749</v>
      </c>
      <c r="AB685" s="1125">
        <f t="shared" si="373"/>
        <v>43.749999999999979</v>
      </c>
      <c r="AC685" s="1126">
        <f t="shared" si="374"/>
        <v>18.518518518518512</v>
      </c>
      <c r="AD685" s="1126">
        <f t="shared" si="375"/>
        <v>12.500000000000021</v>
      </c>
      <c r="AE685" s="1126">
        <f t="shared" si="376"/>
        <v>0</v>
      </c>
      <c r="AF685" s="1126">
        <f t="shared" si="377"/>
        <v>0</v>
      </c>
      <c r="AG685" s="1126">
        <f t="shared" si="378"/>
        <v>0</v>
      </c>
      <c r="AH685" s="1126">
        <f t="shared" si="379"/>
        <v>0</v>
      </c>
      <c r="AI685" s="1126">
        <f t="shared" si="380"/>
        <v>0</v>
      </c>
      <c r="AJ685" s="1126">
        <f t="shared" si="381"/>
        <v>0</v>
      </c>
      <c r="AK685" s="1126">
        <f t="shared" si="382"/>
        <v>9.0909090909091042</v>
      </c>
      <c r="AL685" s="1126">
        <f t="shared" si="383"/>
        <v>9.9999999999999858</v>
      </c>
      <c r="AM685" s="1126">
        <f t="shared" si="384"/>
        <v>48.148148148148138</v>
      </c>
      <c r="AN685" s="1126">
        <f t="shared" si="385"/>
        <v>51.685393258426956</v>
      </c>
      <c r="AO685" s="1126">
        <f t="shared" si="386"/>
        <v>20.270270270270284</v>
      </c>
      <c r="AP685" s="1126">
        <f t="shared" si="387"/>
        <v>47.999999999999979</v>
      </c>
      <c r="AQ685" s="1126">
        <f t="shared" si="388"/>
        <v>13.636363636363647</v>
      </c>
      <c r="AR685" s="1126">
        <f t="shared" si="389"/>
        <v>0</v>
      </c>
      <c r="AS685" s="1126">
        <f t="shared" si="390"/>
        <v>8.196721311475418</v>
      </c>
      <c r="AT685" s="1126">
        <f t="shared" si="391"/>
        <v>8.9285714285714199</v>
      </c>
      <c r="AU685" s="1127">
        <f t="shared" si="393"/>
        <v>17.02754913096026</v>
      </c>
      <c r="AV685" s="1128">
        <f t="shared" si="394"/>
        <v>19.360625541883579</v>
      </c>
    </row>
    <row r="686" spans="1:48" ht="11.25" customHeight="1" x14ac:dyDescent="0.2">
      <c r="A686" s="500" t="s">
        <v>1639</v>
      </c>
      <c r="B686" s="501" t="s">
        <v>1640</v>
      </c>
      <c r="C686" s="627">
        <v>0.72</v>
      </c>
      <c r="D686" s="493">
        <v>0.68</v>
      </c>
      <c r="E686" s="493">
        <v>0.57999999999999996</v>
      </c>
      <c r="F686" s="507">
        <v>0.51</v>
      </c>
      <c r="G686" s="507">
        <v>0.44</v>
      </c>
      <c r="H686" s="507">
        <v>0.34</v>
      </c>
      <c r="I686" s="507">
        <v>0.27</v>
      </c>
      <c r="J686" s="1053"/>
      <c r="K686" s="507">
        <v>0.22</v>
      </c>
      <c r="L686" s="503">
        <v>0.19</v>
      </c>
      <c r="M686" s="1053"/>
      <c r="N686" s="530">
        <v>0.16</v>
      </c>
      <c r="O686" s="530">
        <v>0.16</v>
      </c>
      <c r="P686" s="509">
        <v>0.16</v>
      </c>
      <c r="Q686" s="509">
        <v>0.12</v>
      </c>
      <c r="R686" s="509">
        <v>0.1</v>
      </c>
      <c r="S686" s="509">
        <v>7.4999999999999997E-2</v>
      </c>
      <c r="T686" s="510">
        <v>0</v>
      </c>
      <c r="U686" s="510">
        <v>0</v>
      </c>
      <c r="V686" s="510">
        <v>0</v>
      </c>
      <c r="W686" s="510">
        <v>0</v>
      </c>
      <c r="X686" s="510">
        <v>0</v>
      </c>
      <c r="Y686" s="509">
        <v>0.36</v>
      </c>
      <c r="Z686" s="630">
        <f t="shared" si="392"/>
        <v>5.0850000000000009</v>
      </c>
      <c r="AA686" s="1125">
        <f t="shared" si="395"/>
        <v>5.8823529411764497</v>
      </c>
      <c r="AB686" s="1125">
        <f t="shared" si="373"/>
        <v>17.24137931034484</v>
      </c>
      <c r="AC686" s="1126">
        <f t="shared" si="374"/>
        <v>13.725490196078427</v>
      </c>
      <c r="AD686" s="1126">
        <f t="shared" si="375"/>
        <v>15.909090909090917</v>
      </c>
      <c r="AE686" s="1126">
        <f t="shared" si="376"/>
        <v>29.411764705882337</v>
      </c>
      <c r="AF686" s="1126">
        <f t="shared" si="377"/>
        <v>25.925925925925931</v>
      </c>
      <c r="AG686" s="1126">
        <f t="shared" si="378"/>
        <v>22.72727272727273</v>
      </c>
      <c r="AH686" s="1126">
        <f t="shared" si="379"/>
        <v>15.789473684210531</v>
      </c>
      <c r="AI686" s="1126">
        <f t="shared" si="380"/>
        <v>18.75</v>
      </c>
      <c r="AJ686" s="1126">
        <f t="shared" si="381"/>
        <v>0</v>
      </c>
      <c r="AK686" s="1126">
        <f t="shared" si="382"/>
        <v>0</v>
      </c>
      <c r="AL686" s="1126">
        <f t="shared" si="383"/>
        <v>33.33333333333335</v>
      </c>
      <c r="AM686" s="1126">
        <f t="shared" si="384"/>
        <v>19.999999999999996</v>
      </c>
      <c r="AN686" s="1126">
        <f t="shared" si="385"/>
        <v>33.33333333333335</v>
      </c>
      <c r="AO686" s="1126" t="str">
        <f t="shared" si="386"/>
        <v>n/a</v>
      </c>
      <c r="AP686" s="1126" t="str">
        <f t="shared" si="387"/>
        <v>n/a</v>
      </c>
      <c r="AQ686" s="1126" t="str">
        <f t="shared" si="388"/>
        <v>n/a</v>
      </c>
      <c r="AR686" s="1126" t="str">
        <f t="shared" si="389"/>
        <v>n/a</v>
      </c>
      <c r="AS686" s="1126" t="str">
        <f t="shared" si="390"/>
        <v>n/a</v>
      </c>
      <c r="AT686" s="1126">
        <f t="shared" si="391"/>
        <v>-100</v>
      </c>
      <c r="AU686" s="1127">
        <f t="shared" si="393"/>
        <v>10.135294471109921</v>
      </c>
      <c r="AV686" s="1128">
        <f t="shared" si="394"/>
        <v>32.192855514383567</v>
      </c>
    </row>
    <row r="687" spans="1:48" ht="11.25" customHeight="1" x14ac:dyDescent="0.2">
      <c r="A687" s="884" t="s">
        <v>344</v>
      </c>
      <c r="B687" s="884" t="s">
        <v>345</v>
      </c>
      <c r="C687" s="627">
        <v>1.0249999999999999</v>
      </c>
      <c r="D687" s="493">
        <v>0.92500000000000004</v>
      </c>
      <c r="E687" s="493">
        <v>0.84</v>
      </c>
      <c r="F687" s="627">
        <v>0.78500000000000003</v>
      </c>
      <c r="G687" s="627">
        <v>0.73</v>
      </c>
      <c r="H687" s="627">
        <v>0.69</v>
      </c>
      <c r="I687" s="627">
        <v>0.65</v>
      </c>
      <c r="J687" s="956"/>
      <c r="K687" s="627">
        <v>0.57999999999999996</v>
      </c>
      <c r="L687" s="492">
        <v>0.53</v>
      </c>
      <c r="M687" s="956"/>
      <c r="N687" s="505">
        <v>0.49</v>
      </c>
      <c r="O687" s="505">
        <v>0.45</v>
      </c>
      <c r="P687" s="633">
        <v>0.42499999999999999</v>
      </c>
      <c r="Q687" s="633">
        <v>0.41249999999999998</v>
      </c>
      <c r="R687" s="633">
        <v>0.40250000000000002</v>
      </c>
      <c r="S687" s="633">
        <v>0.39250000000000002</v>
      </c>
      <c r="T687" s="633">
        <v>0.38624999999999998</v>
      </c>
      <c r="U687" s="633">
        <v>0.38124999999999998</v>
      </c>
      <c r="V687" s="633">
        <v>0.36875000000000002</v>
      </c>
      <c r="W687" s="633">
        <v>0.35375000000000001</v>
      </c>
      <c r="X687" s="633">
        <v>0.32624999999999998</v>
      </c>
      <c r="Y687" s="633">
        <v>0.30625000000000002</v>
      </c>
      <c r="Z687" s="630">
        <f t="shared" si="392"/>
        <v>11.450000000000001</v>
      </c>
      <c r="AA687" s="1125">
        <f t="shared" si="395"/>
        <v>10.810810810810789</v>
      </c>
      <c r="AB687" s="1125">
        <f t="shared" si="373"/>
        <v>10.119047619047628</v>
      </c>
      <c r="AC687" s="1126">
        <f t="shared" si="374"/>
        <v>7.0063694267515908</v>
      </c>
      <c r="AD687" s="1126">
        <f t="shared" si="375"/>
        <v>7.5342465753424737</v>
      </c>
      <c r="AE687" s="1126">
        <f t="shared" si="376"/>
        <v>5.7971014492753659</v>
      </c>
      <c r="AF687" s="1126">
        <f t="shared" si="377"/>
        <v>6.153846153846132</v>
      </c>
      <c r="AG687" s="1126">
        <f t="shared" si="378"/>
        <v>12.068965517241391</v>
      </c>
      <c r="AH687" s="1126">
        <f t="shared" si="379"/>
        <v>9.4339622641509422</v>
      </c>
      <c r="AI687" s="1126">
        <f t="shared" si="380"/>
        <v>8.163265306122458</v>
      </c>
      <c r="AJ687" s="1126">
        <f t="shared" si="381"/>
        <v>8.8888888888888786</v>
      </c>
      <c r="AK687" s="1126">
        <f t="shared" si="382"/>
        <v>5.8823529411764719</v>
      </c>
      <c r="AL687" s="1126">
        <f t="shared" si="383"/>
        <v>3.0303030303030276</v>
      </c>
      <c r="AM687" s="1126">
        <f t="shared" si="384"/>
        <v>2.4844720496894235</v>
      </c>
      <c r="AN687" s="1126">
        <f t="shared" si="385"/>
        <v>2.5477707006369421</v>
      </c>
      <c r="AO687" s="1126">
        <f t="shared" si="386"/>
        <v>1.6181229773462924</v>
      </c>
      <c r="AP687" s="1126">
        <f t="shared" si="387"/>
        <v>1.3114754098360715</v>
      </c>
      <c r="AQ687" s="1126">
        <f t="shared" si="388"/>
        <v>3.3898305084745672</v>
      </c>
      <c r="AR687" s="1126">
        <f t="shared" si="389"/>
        <v>4.2402826855123754</v>
      </c>
      <c r="AS687" s="1126">
        <f t="shared" si="390"/>
        <v>8.4291187739463638</v>
      </c>
      <c r="AT687" s="1126">
        <f t="shared" si="391"/>
        <v>6.5306122448979487</v>
      </c>
      <c r="AU687" s="1127">
        <f t="shared" si="393"/>
        <v>6.2720422666648563</v>
      </c>
      <c r="AV687" s="1128">
        <f t="shared" si="394"/>
        <v>3.1961844739553897</v>
      </c>
    </row>
    <row r="688" spans="1:48" ht="11.25" customHeight="1" x14ac:dyDescent="0.2">
      <c r="A688" s="884" t="s">
        <v>1694</v>
      </c>
      <c r="B688" s="884" t="s">
        <v>1695</v>
      </c>
      <c r="C688" s="627">
        <v>0.56999999999999995</v>
      </c>
      <c r="D688" s="493">
        <v>0.53249999999999997</v>
      </c>
      <c r="E688" s="493">
        <v>0.50249999999999995</v>
      </c>
      <c r="F688" s="627">
        <v>0.47249999999999998</v>
      </c>
      <c r="G688" s="627">
        <v>0.4425</v>
      </c>
      <c r="H688" s="627">
        <v>0.41499999999999998</v>
      </c>
      <c r="I688" s="627">
        <v>0.39</v>
      </c>
      <c r="J688" s="956"/>
      <c r="K688" s="627">
        <v>0.33</v>
      </c>
      <c r="L688" s="492">
        <v>0.22</v>
      </c>
      <c r="M688" s="956"/>
      <c r="N688" s="628">
        <v>0.16</v>
      </c>
      <c r="O688" s="628">
        <v>0.24</v>
      </c>
      <c r="P688" s="633">
        <v>0.6</v>
      </c>
      <c r="Q688" s="633">
        <v>0.57999999999999996</v>
      </c>
      <c r="R688" s="633">
        <v>0.41</v>
      </c>
      <c r="S688" s="633">
        <v>0.3</v>
      </c>
      <c r="T688" s="629">
        <v>0.24</v>
      </c>
      <c r="U688" s="629">
        <v>0.24</v>
      </c>
      <c r="V688" s="629">
        <v>0.24</v>
      </c>
      <c r="W688" s="629">
        <v>0.44</v>
      </c>
      <c r="X688" s="629">
        <v>0.44</v>
      </c>
      <c r="Y688" s="633">
        <v>0.44</v>
      </c>
      <c r="Z688" s="630">
        <f t="shared" si="392"/>
        <v>8.2050000000000018</v>
      </c>
      <c r="AA688" s="1125">
        <f t="shared" si="395"/>
        <v>7.0422535211267512</v>
      </c>
      <c r="AB688" s="1125">
        <f t="shared" si="373"/>
        <v>5.9701492537313383</v>
      </c>
      <c r="AC688" s="1126">
        <f t="shared" si="374"/>
        <v>6.3492063492063489</v>
      </c>
      <c r="AD688" s="1126">
        <f t="shared" si="375"/>
        <v>6.7796610169491567</v>
      </c>
      <c r="AE688" s="1126">
        <f t="shared" si="376"/>
        <v>6.6265060240964013</v>
      </c>
      <c r="AF688" s="1126">
        <f t="shared" si="377"/>
        <v>6.4102564102564097</v>
      </c>
      <c r="AG688" s="1126">
        <f t="shared" si="378"/>
        <v>18.181818181818187</v>
      </c>
      <c r="AH688" s="1126">
        <f t="shared" si="379"/>
        <v>50</v>
      </c>
      <c r="AI688" s="1126">
        <f t="shared" si="380"/>
        <v>37.5</v>
      </c>
      <c r="AJ688" s="1126">
        <f t="shared" si="381"/>
        <v>-33.333333333333329</v>
      </c>
      <c r="AK688" s="1126">
        <f t="shared" si="382"/>
        <v>-60</v>
      </c>
      <c r="AL688" s="1126">
        <f t="shared" si="383"/>
        <v>3.4482758620689724</v>
      </c>
      <c r="AM688" s="1126">
        <f t="shared" si="384"/>
        <v>41.463414634146332</v>
      </c>
      <c r="AN688" s="1126">
        <f t="shared" si="385"/>
        <v>36.666666666666671</v>
      </c>
      <c r="AO688" s="1126">
        <f t="shared" si="386"/>
        <v>25</v>
      </c>
      <c r="AP688" s="1126">
        <f t="shared" si="387"/>
        <v>0</v>
      </c>
      <c r="AQ688" s="1126">
        <f t="shared" si="388"/>
        <v>0</v>
      </c>
      <c r="AR688" s="1126">
        <f t="shared" si="389"/>
        <v>-45.45454545454546</v>
      </c>
      <c r="AS688" s="1126">
        <f t="shared" si="390"/>
        <v>0</v>
      </c>
      <c r="AT688" s="1126">
        <f t="shared" si="391"/>
        <v>0</v>
      </c>
      <c r="AU688" s="1127">
        <f t="shared" si="393"/>
        <v>5.6325164566093875</v>
      </c>
      <c r="AV688" s="1128">
        <f t="shared" si="394"/>
        <v>27.469231120009972</v>
      </c>
    </row>
    <row r="689" spans="1:48" ht="11.25" customHeight="1" x14ac:dyDescent="0.2">
      <c r="A689" s="491" t="s">
        <v>1643</v>
      </c>
      <c r="B689" s="884" t="s">
        <v>1644</v>
      </c>
      <c r="C689" s="627">
        <v>0.33</v>
      </c>
      <c r="D689" s="493">
        <v>0.31</v>
      </c>
      <c r="E689" s="493">
        <v>0.29000000000000004</v>
      </c>
      <c r="F689" s="627">
        <v>0.27</v>
      </c>
      <c r="G689" s="627">
        <v>0.25</v>
      </c>
      <c r="H689" s="496">
        <v>0.24</v>
      </c>
      <c r="I689" s="627">
        <v>0.23</v>
      </c>
      <c r="J689" s="956"/>
      <c r="K689" s="627">
        <v>0.12</v>
      </c>
      <c r="L689" s="631">
        <v>0</v>
      </c>
      <c r="M689" s="956"/>
      <c r="N689" s="628">
        <v>0</v>
      </c>
      <c r="O689" s="628">
        <v>0</v>
      </c>
      <c r="P689" s="629">
        <v>0</v>
      </c>
      <c r="Q689" s="629">
        <v>0</v>
      </c>
      <c r="R689" s="629">
        <v>0</v>
      </c>
      <c r="S689" s="629">
        <v>0</v>
      </c>
      <c r="T689" s="629">
        <v>0</v>
      </c>
      <c r="U689" s="629">
        <v>0</v>
      </c>
      <c r="V689" s="629">
        <v>0</v>
      </c>
      <c r="W689" s="629">
        <v>0</v>
      </c>
      <c r="X689" s="629">
        <v>0</v>
      </c>
      <c r="Y689" s="629">
        <v>0</v>
      </c>
      <c r="Z689" s="630">
        <f t="shared" si="392"/>
        <v>2.04</v>
      </c>
      <c r="AA689" s="1125">
        <f t="shared" si="395"/>
        <v>6.4516129032258229</v>
      </c>
      <c r="AB689" s="1125">
        <f t="shared" ref="AB689:AB751" si="396">IF(ISERROR((D689/E689-1)*100),"n/a",(D689/E689-1)*100)</f>
        <v>6.8965517241379226</v>
      </c>
      <c r="AC689" s="1126">
        <f t="shared" ref="AC689:AC751" si="397">IF(ISERROR((E689/F689-1)*100),"n/a",(E689/F689-1)*100)</f>
        <v>7.4074074074074181</v>
      </c>
      <c r="AD689" s="1126">
        <f t="shared" ref="AD689:AD751" si="398">IF(ISERROR((F689/G689-1)*100),"n/a",(F689/G689-1)*100)</f>
        <v>8.0000000000000071</v>
      </c>
      <c r="AE689" s="1126">
        <f t="shared" ref="AE689:AE751" si="399">IF(ISERROR((G689/H689-1)*100),"n/a",(G689/H689-1)*100)</f>
        <v>4.1666666666666741</v>
      </c>
      <c r="AF689" s="1126">
        <f t="shared" ref="AF689:AF751" si="400">IF(ISERROR((H689/I689-1)*100),"n/a",(H689/I689-1)*100)</f>
        <v>4.3478260869565188</v>
      </c>
      <c r="AG689" s="1126">
        <f t="shared" ref="AG689:AG751" si="401">IF(ISERROR((I689/K689-1)*100),"n/a",(I689/K689-1)*100)</f>
        <v>91.666666666666671</v>
      </c>
      <c r="AH689" s="1126" t="str">
        <f t="shared" ref="AH689:AH751" si="402">IF(ISERROR((K689/L689-1)*100),"n/a",(K689/L689-1)*100)</f>
        <v>n/a</v>
      </c>
      <c r="AI689" s="1126" t="str">
        <f t="shared" ref="AI689:AI751" si="403">IF(ISERROR((L689/N689-1)*100),"n/a",(L689/N689-1)*100)</f>
        <v>n/a</v>
      </c>
      <c r="AJ689" s="1126" t="str">
        <f t="shared" ref="AJ689:AJ751" si="404">IF(ISERROR((N689/O689-1)*100),"n/a",(N689/O689-1)*100)</f>
        <v>n/a</v>
      </c>
      <c r="AK689" s="1126" t="str">
        <f t="shared" ref="AK689:AK751" si="405">IF(ISERROR((O689/P689-1)*100),"n/a",(O689/P689-1)*100)</f>
        <v>n/a</v>
      </c>
      <c r="AL689" s="1126" t="str">
        <f t="shared" ref="AL689:AL751" si="406">IF(ISERROR((P689/Q689-1)*100),"n/a",(P689/Q689-1)*100)</f>
        <v>n/a</v>
      </c>
      <c r="AM689" s="1126" t="str">
        <f t="shared" ref="AM689:AM751" si="407">IF(ISERROR((Q689/R689-1)*100),"n/a",(Q689/R689-1)*100)</f>
        <v>n/a</v>
      </c>
      <c r="AN689" s="1126" t="str">
        <f t="shared" ref="AN689:AN751" si="408">IF(ISERROR((R689/S689-1)*100),"n/a",(R689/S689-1)*100)</f>
        <v>n/a</v>
      </c>
      <c r="AO689" s="1126" t="str">
        <f t="shared" ref="AO689:AO751" si="409">IF(ISERROR((S689/T689-1)*100),"n/a",(S689/T689-1)*100)</f>
        <v>n/a</v>
      </c>
      <c r="AP689" s="1126" t="str">
        <f t="shared" ref="AP689:AP751" si="410">IF(ISERROR((T689/U689-1)*100),"n/a",(T689/U689-1)*100)</f>
        <v>n/a</v>
      </c>
      <c r="AQ689" s="1126" t="str">
        <f t="shared" ref="AQ689:AQ751" si="411">IF(ISERROR((U689/V689-1)*100),"n/a",(U689/V689-1)*100)</f>
        <v>n/a</v>
      </c>
      <c r="AR689" s="1126" t="str">
        <f t="shared" ref="AR689:AR751" si="412">IF(ISERROR((V689/W689-1)*100),"n/a",(V689/W689-1)*100)</f>
        <v>n/a</v>
      </c>
      <c r="AS689" s="1126" t="str">
        <f t="shared" ref="AS689:AS751" si="413">IF(ISERROR((W689/X689-1)*100),"n/a",(W689/X689-1)*100)</f>
        <v>n/a</v>
      </c>
      <c r="AT689" s="1126" t="str">
        <f t="shared" ref="AT689:AT751" si="414">IF(ISERROR((X689/Y689-1)*100),"n/a",(X689/Y689-1)*100)</f>
        <v>n/a</v>
      </c>
      <c r="AU689" s="1127">
        <f t="shared" si="393"/>
        <v>18.419533065008718</v>
      </c>
      <c r="AV689" s="1128">
        <f t="shared" si="394"/>
        <v>32.331984967100198</v>
      </c>
    </row>
    <row r="690" spans="1:48" ht="11.25" customHeight="1" x14ac:dyDescent="0.2">
      <c r="A690" s="491" t="s">
        <v>331</v>
      </c>
      <c r="B690" s="884" t="s">
        <v>332</v>
      </c>
      <c r="C690" s="627">
        <v>0.66</v>
      </c>
      <c r="D690" s="493">
        <v>0.6</v>
      </c>
      <c r="E690" s="493">
        <v>0.57999999999999996</v>
      </c>
      <c r="F690" s="627">
        <v>0.52</v>
      </c>
      <c r="G690" s="627">
        <v>0.48</v>
      </c>
      <c r="H690" s="627">
        <v>0.44</v>
      </c>
      <c r="I690" s="627">
        <v>0.35</v>
      </c>
      <c r="J690" s="956" t="s">
        <v>90</v>
      </c>
      <c r="K690" s="627">
        <v>0.3</v>
      </c>
      <c r="L690" s="492">
        <v>0.22</v>
      </c>
      <c r="M690" s="956"/>
      <c r="N690" s="505">
        <v>0.19</v>
      </c>
      <c r="O690" s="505">
        <v>0.16</v>
      </c>
      <c r="P690" s="633">
        <v>0.15</v>
      </c>
      <c r="Q690" s="633">
        <v>0.13</v>
      </c>
      <c r="R690" s="633">
        <v>0.115</v>
      </c>
      <c r="S690" s="633">
        <v>0.105</v>
      </c>
      <c r="T690" s="633">
        <v>9.5000000000000001E-2</v>
      </c>
      <c r="U690" s="633">
        <v>6.5000000000000002E-2</v>
      </c>
      <c r="V690" s="633">
        <v>5.5E-2</v>
      </c>
      <c r="W690" s="633">
        <v>4.4999999999999998E-2</v>
      </c>
      <c r="X690" s="633">
        <v>3.6670000000000001E-2</v>
      </c>
      <c r="Y690" s="633">
        <v>1.4999999999999999E-2</v>
      </c>
      <c r="Z690" s="630">
        <f t="shared" si="392"/>
        <v>5.3116700000000003</v>
      </c>
      <c r="AA690" s="1125">
        <f t="shared" si="395"/>
        <v>10.000000000000009</v>
      </c>
      <c r="AB690" s="1125">
        <f t="shared" si="396"/>
        <v>3.4482758620689724</v>
      </c>
      <c r="AC690" s="1126">
        <f t="shared" si="397"/>
        <v>11.538461538461519</v>
      </c>
      <c r="AD690" s="1126">
        <f t="shared" si="398"/>
        <v>8.3333333333333481</v>
      </c>
      <c r="AE690" s="1126">
        <f t="shared" si="399"/>
        <v>9.0909090909090828</v>
      </c>
      <c r="AF690" s="1126">
        <f t="shared" si="400"/>
        <v>25.714285714285733</v>
      </c>
      <c r="AG690" s="1126">
        <f t="shared" si="401"/>
        <v>16.666666666666675</v>
      </c>
      <c r="AH690" s="1126">
        <f t="shared" si="402"/>
        <v>36.363636363636353</v>
      </c>
      <c r="AI690" s="1126">
        <f t="shared" si="403"/>
        <v>15.789473684210531</v>
      </c>
      <c r="AJ690" s="1126">
        <f t="shared" si="404"/>
        <v>18.75</v>
      </c>
      <c r="AK690" s="1126">
        <f t="shared" si="405"/>
        <v>6.6666666666666652</v>
      </c>
      <c r="AL690" s="1126">
        <f t="shared" si="406"/>
        <v>15.384615384615374</v>
      </c>
      <c r="AM690" s="1126">
        <f t="shared" si="407"/>
        <v>13.043478260869556</v>
      </c>
      <c r="AN690" s="1126">
        <f t="shared" si="408"/>
        <v>9.5238095238095344</v>
      </c>
      <c r="AO690" s="1126">
        <f t="shared" si="409"/>
        <v>10.526315789473673</v>
      </c>
      <c r="AP690" s="1126">
        <f t="shared" si="410"/>
        <v>46.153846153846146</v>
      </c>
      <c r="AQ690" s="1126">
        <f t="shared" si="411"/>
        <v>18.181818181818187</v>
      </c>
      <c r="AR690" s="1126">
        <f t="shared" si="412"/>
        <v>22.222222222222232</v>
      </c>
      <c r="AS690" s="1126">
        <f t="shared" si="413"/>
        <v>22.716116716662114</v>
      </c>
      <c r="AT690" s="1126">
        <f t="shared" si="414"/>
        <v>144.4666666666667</v>
      </c>
      <c r="AU690" s="1127">
        <f t="shared" si="393"/>
        <v>23.22902989101112</v>
      </c>
      <c r="AV690" s="1128">
        <f t="shared" si="394"/>
        <v>30.315479659464494</v>
      </c>
    </row>
    <row r="691" spans="1:48" ht="11.25" customHeight="1" x14ac:dyDescent="0.2">
      <c r="A691" s="500" t="s">
        <v>1663</v>
      </c>
      <c r="B691" s="501" t="s">
        <v>1664</v>
      </c>
      <c r="C691" s="627">
        <v>0.56000000000000005</v>
      </c>
      <c r="D691" s="493">
        <v>0.54</v>
      </c>
      <c r="E691" s="504">
        <v>0.4</v>
      </c>
      <c r="F691" s="507">
        <v>0.3</v>
      </c>
      <c r="G691" s="507">
        <v>0.23</v>
      </c>
      <c r="H691" s="506">
        <v>0.2</v>
      </c>
      <c r="I691" s="507">
        <v>0.15</v>
      </c>
      <c r="J691" s="1053"/>
      <c r="K691" s="506">
        <v>0</v>
      </c>
      <c r="L691" s="508">
        <v>0</v>
      </c>
      <c r="M691" s="1053"/>
      <c r="N691" s="530">
        <v>0.02</v>
      </c>
      <c r="O691" s="530">
        <v>0.12</v>
      </c>
      <c r="P691" s="509">
        <v>0.12</v>
      </c>
      <c r="Q691" s="510">
        <v>0</v>
      </c>
      <c r="R691" s="510">
        <v>0</v>
      </c>
      <c r="S691" s="510">
        <v>0</v>
      </c>
      <c r="T691" s="510">
        <v>0</v>
      </c>
      <c r="U691" s="510">
        <v>0</v>
      </c>
      <c r="V691" s="510">
        <v>0</v>
      </c>
      <c r="W691" s="510">
        <v>0</v>
      </c>
      <c r="X691" s="510">
        <v>0</v>
      </c>
      <c r="Y691" s="510">
        <v>0</v>
      </c>
      <c r="Z691" s="630">
        <f t="shared" si="392"/>
        <v>2.6400000000000006</v>
      </c>
      <c r="AA691" s="1125">
        <f t="shared" si="395"/>
        <v>3.7037037037036979</v>
      </c>
      <c r="AB691" s="1125">
        <f t="shared" si="396"/>
        <v>35.000000000000007</v>
      </c>
      <c r="AC691" s="1126">
        <f t="shared" si="397"/>
        <v>33.33333333333335</v>
      </c>
      <c r="AD691" s="1126">
        <f t="shared" si="398"/>
        <v>30.434782608695631</v>
      </c>
      <c r="AE691" s="1126">
        <f t="shared" si="399"/>
        <v>14.999999999999991</v>
      </c>
      <c r="AF691" s="1126">
        <f t="shared" si="400"/>
        <v>33.33333333333335</v>
      </c>
      <c r="AG691" s="1126" t="str">
        <f t="shared" si="401"/>
        <v>n/a</v>
      </c>
      <c r="AH691" s="1126" t="str">
        <f t="shared" si="402"/>
        <v>n/a</v>
      </c>
      <c r="AI691" s="1126">
        <f t="shared" si="403"/>
        <v>-100</v>
      </c>
      <c r="AJ691" s="1126">
        <f t="shared" si="404"/>
        <v>-83.333333333333329</v>
      </c>
      <c r="AK691" s="1126">
        <f t="shared" si="405"/>
        <v>0</v>
      </c>
      <c r="AL691" s="1126" t="str">
        <f t="shared" si="406"/>
        <v>n/a</v>
      </c>
      <c r="AM691" s="1126" t="str">
        <f t="shared" si="407"/>
        <v>n/a</v>
      </c>
      <c r="AN691" s="1126" t="str">
        <f t="shared" si="408"/>
        <v>n/a</v>
      </c>
      <c r="AO691" s="1126" t="str">
        <f t="shared" si="409"/>
        <v>n/a</v>
      </c>
      <c r="AP691" s="1126" t="str">
        <f t="shared" si="410"/>
        <v>n/a</v>
      </c>
      <c r="AQ691" s="1126" t="str">
        <f t="shared" si="411"/>
        <v>n/a</v>
      </c>
      <c r="AR691" s="1126" t="str">
        <f t="shared" si="412"/>
        <v>n/a</v>
      </c>
      <c r="AS691" s="1126" t="str">
        <f t="shared" si="413"/>
        <v>n/a</v>
      </c>
      <c r="AT691" s="1126" t="str">
        <f t="shared" si="414"/>
        <v>n/a</v>
      </c>
      <c r="AU691" s="1127">
        <f t="shared" si="393"/>
        <v>-3.6142422615852579</v>
      </c>
      <c r="AV691" s="1128">
        <f t="shared" si="394"/>
        <v>51.767624240568061</v>
      </c>
    </row>
    <row r="692" spans="1:48" ht="11.25" customHeight="1" x14ac:dyDescent="0.2">
      <c r="A692" s="541" t="s">
        <v>4080</v>
      </c>
      <c r="B692" s="884" t="s">
        <v>4081</v>
      </c>
      <c r="C692" s="627">
        <v>0.6</v>
      </c>
      <c r="D692" s="493">
        <v>0.38</v>
      </c>
      <c r="E692" s="632">
        <v>0.19</v>
      </c>
      <c r="F692" s="627">
        <v>0.15</v>
      </c>
      <c r="G692" s="627">
        <v>0.115</v>
      </c>
      <c r="H692" s="627">
        <v>0.05</v>
      </c>
      <c r="I692" s="533">
        <v>0</v>
      </c>
      <c r="J692" s="956"/>
      <c r="K692" s="496">
        <v>0</v>
      </c>
      <c r="L692" s="496">
        <v>0</v>
      </c>
      <c r="M692" s="956"/>
      <c r="N692" s="547">
        <v>0</v>
      </c>
      <c r="O692" s="629">
        <v>0</v>
      </c>
      <c r="P692" s="534">
        <v>0</v>
      </c>
      <c r="Q692" s="534">
        <v>0</v>
      </c>
      <c r="R692" s="534">
        <v>0</v>
      </c>
      <c r="S692" s="534">
        <v>0</v>
      </c>
      <c r="T692" s="534">
        <v>0</v>
      </c>
      <c r="U692" s="534">
        <v>0</v>
      </c>
      <c r="V692" s="534">
        <v>0</v>
      </c>
      <c r="W692" s="534">
        <v>0</v>
      </c>
      <c r="X692" s="534">
        <v>0</v>
      </c>
      <c r="Y692" s="534">
        <v>0</v>
      </c>
      <c r="Z692" s="630">
        <f t="shared" si="392"/>
        <v>1.4849999999999999</v>
      </c>
      <c r="AA692" s="1125">
        <f t="shared" si="395"/>
        <v>57.894736842105267</v>
      </c>
      <c r="AB692" s="1125">
        <f t="shared" si="396"/>
        <v>100</v>
      </c>
      <c r="AC692" s="1126">
        <f t="shared" si="397"/>
        <v>26.666666666666682</v>
      </c>
      <c r="AD692" s="1126">
        <f t="shared" si="398"/>
        <v>30.434782608695631</v>
      </c>
      <c r="AE692" s="1126">
        <f t="shared" si="399"/>
        <v>129.99999999999997</v>
      </c>
      <c r="AF692" s="1126" t="str">
        <f t="shared" si="400"/>
        <v>n/a</v>
      </c>
      <c r="AG692" s="1126" t="str">
        <f t="shared" si="401"/>
        <v>n/a</v>
      </c>
      <c r="AH692" s="1126" t="str">
        <f t="shared" si="402"/>
        <v>n/a</v>
      </c>
      <c r="AI692" s="1126" t="str">
        <f t="shared" si="403"/>
        <v>n/a</v>
      </c>
      <c r="AJ692" s="1126" t="str">
        <f t="shared" si="404"/>
        <v>n/a</v>
      </c>
      <c r="AK692" s="1126" t="str">
        <f t="shared" si="405"/>
        <v>n/a</v>
      </c>
      <c r="AL692" s="1126" t="str">
        <f t="shared" si="406"/>
        <v>n/a</v>
      </c>
      <c r="AM692" s="1126" t="str">
        <f t="shared" si="407"/>
        <v>n/a</v>
      </c>
      <c r="AN692" s="1126" t="str">
        <f t="shared" si="408"/>
        <v>n/a</v>
      </c>
      <c r="AO692" s="1126" t="str">
        <f t="shared" si="409"/>
        <v>n/a</v>
      </c>
      <c r="AP692" s="1126" t="str">
        <f t="shared" si="410"/>
        <v>n/a</v>
      </c>
      <c r="AQ692" s="1126" t="str">
        <f t="shared" si="411"/>
        <v>n/a</v>
      </c>
      <c r="AR692" s="1126" t="str">
        <f t="shared" si="412"/>
        <v>n/a</v>
      </c>
      <c r="AS692" s="1126" t="str">
        <f t="shared" si="413"/>
        <v>n/a</v>
      </c>
      <c r="AT692" s="1126" t="str">
        <f t="shared" si="414"/>
        <v>n/a</v>
      </c>
      <c r="AU692" s="1127">
        <f t="shared" si="393"/>
        <v>68.999237223493509</v>
      </c>
      <c r="AV692" s="1128">
        <f t="shared" si="394"/>
        <v>44.957518755060939</v>
      </c>
    </row>
    <row r="693" spans="1:48" ht="11.25" customHeight="1" x14ac:dyDescent="0.2">
      <c r="A693" s="491" t="s">
        <v>1649</v>
      </c>
      <c r="B693" s="884" t="s">
        <v>1650</v>
      </c>
      <c r="C693" s="627">
        <v>0.63</v>
      </c>
      <c r="D693" s="493">
        <v>0.57499999999999996</v>
      </c>
      <c r="E693" s="632">
        <v>0.495</v>
      </c>
      <c r="F693" s="627">
        <v>0.47499999999999998</v>
      </c>
      <c r="G693" s="627">
        <v>0.45500000000000002</v>
      </c>
      <c r="H693" s="627">
        <v>0.435</v>
      </c>
      <c r="I693" s="627">
        <v>0.41499999999999998</v>
      </c>
      <c r="J693" s="956"/>
      <c r="K693" s="627">
        <v>0.39500000000000002</v>
      </c>
      <c r="L693" s="631">
        <v>0.39</v>
      </c>
      <c r="M693" s="956"/>
      <c r="N693" s="628">
        <v>0.39</v>
      </c>
      <c r="O693" s="628">
        <v>0.39</v>
      </c>
      <c r="P693" s="633">
        <v>0.39</v>
      </c>
      <c r="Q693" s="633">
        <v>0.36</v>
      </c>
      <c r="R693" s="633">
        <v>0.33</v>
      </c>
      <c r="S693" s="633">
        <v>0.3</v>
      </c>
      <c r="T693" s="633">
        <v>0.28000000000000003</v>
      </c>
      <c r="U693" s="633">
        <v>0.255</v>
      </c>
      <c r="V693" s="633">
        <v>0.23499999999999999</v>
      </c>
      <c r="W693" s="633">
        <v>0.215</v>
      </c>
      <c r="X693" s="633">
        <v>0.19500000000000001</v>
      </c>
      <c r="Y693" s="633">
        <v>0.17499999999999999</v>
      </c>
      <c r="Z693" s="630">
        <f t="shared" si="392"/>
        <v>7.78</v>
      </c>
      <c r="AA693" s="1125">
        <f t="shared" si="395"/>
        <v>9.5652173913043583</v>
      </c>
      <c r="AB693" s="1125">
        <f t="shared" si="396"/>
        <v>16.161616161616156</v>
      </c>
      <c r="AC693" s="1126">
        <f t="shared" si="397"/>
        <v>4.2105263157894868</v>
      </c>
      <c r="AD693" s="1126">
        <f t="shared" si="398"/>
        <v>4.39560439560438</v>
      </c>
      <c r="AE693" s="1126">
        <f t="shared" si="399"/>
        <v>4.5977011494252817</v>
      </c>
      <c r="AF693" s="1126">
        <f t="shared" si="400"/>
        <v>4.8192771084337505</v>
      </c>
      <c r="AG693" s="1126">
        <f t="shared" si="401"/>
        <v>5.0632911392404889</v>
      </c>
      <c r="AH693" s="1126">
        <f t="shared" si="402"/>
        <v>1.2820512820512775</v>
      </c>
      <c r="AI693" s="1126">
        <f t="shared" si="403"/>
        <v>0</v>
      </c>
      <c r="AJ693" s="1126">
        <f t="shared" si="404"/>
        <v>0</v>
      </c>
      <c r="AK693" s="1126">
        <f t="shared" si="405"/>
        <v>0</v>
      </c>
      <c r="AL693" s="1126">
        <f t="shared" si="406"/>
        <v>8.3333333333333481</v>
      </c>
      <c r="AM693" s="1126">
        <f t="shared" si="407"/>
        <v>9.0909090909090828</v>
      </c>
      <c r="AN693" s="1126">
        <f t="shared" si="408"/>
        <v>10.000000000000009</v>
      </c>
      <c r="AO693" s="1126">
        <f t="shared" si="409"/>
        <v>7.1428571428571397</v>
      </c>
      <c r="AP693" s="1126">
        <f t="shared" si="410"/>
        <v>9.8039215686274606</v>
      </c>
      <c r="AQ693" s="1126">
        <f t="shared" si="411"/>
        <v>8.5106382978723527</v>
      </c>
      <c r="AR693" s="1126">
        <f t="shared" si="412"/>
        <v>9.302325581395344</v>
      </c>
      <c r="AS693" s="1126">
        <f t="shared" si="413"/>
        <v>10.256410256410241</v>
      </c>
      <c r="AT693" s="1126">
        <f t="shared" si="414"/>
        <v>11.428571428571432</v>
      </c>
      <c r="AU693" s="1127">
        <f t="shared" si="393"/>
        <v>6.698212582172081</v>
      </c>
      <c r="AV693" s="1128">
        <f t="shared" si="394"/>
        <v>4.3411234025751169</v>
      </c>
    </row>
    <row r="694" spans="1:48" ht="11.25" customHeight="1" x14ac:dyDescent="0.2">
      <c r="A694" s="491" t="s">
        <v>1673</v>
      </c>
      <c r="B694" s="884" t="s">
        <v>1674</v>
      </c>
      <c r="C694" s="627">
        <v>0.48</v>
      </c>
      <c r="D694" s="493">
        <v>0.47</v>
      </c>
      <c r="E694" s="513">
        <v>0.44</v>
      </c>
      <c r="F694" s="627">
        <v>0.42</v>
      </c>
      <c r="G694" s="627">
        <v>0.4</v>
      </c>
      <c r="H694" s="496">
        <v>0.32</v>
      </c>
      <c r="I694" s="627">
        <v>0.2</v>
      </c>
      <c r="J694" s="956"/>
      <c r="K694" s="627">
        <v>0.16</v>
      </c>
      <c r="L694" s="496">
        <v>0.1</v>
      </c>
      <c r="M694" s="956"/>
      <c r="N694" s="627">
        <v>0.1</v>
      </c>
      <c r="O694" s="526">
        <v>7.0000000000000007E-2</v>
      </c>
      <c r="P694" s="524">
        <v>0.56000000000000005</v>
      </c>
      <c r="Q694" s="524">
        <v>0.55000000000000004</v>
      </c>
      <c r="R694" s="629">
        <v>0.52</v>
      </c>
      <c r="S694" s="629">
        <v>0.52</v>
      </c>
      <c r="T694" s="629">
        <v>0.52</v>
      </c>
      <c r="U694" s="629">
        <v>0.52</v>
      </c>
      <c r="V694" s="629">
        <v>0.52</v>
      </c>
      <c r="W694" s="629">
        <v>0.52</v>
      </c>
      <c r="X694" s="633">
        <v>0.52</v>
      </c>
      <c r="Y694" s="633">
        <v>0.51</v>
      </c>
      <c r="Z694" s="630">
        <f t="shared" si="392"/>
        <v>8.4199999999999982</v>
      </c>
      <c r="AA694" s="1125">
        <f t="shared" si="395"/>
        <v>2.1276595744680771</v>
      </c>
      <c r="AB694" s="1125">
        <f t="shared" si="396"/>
        <v>6.8181818181818121</v>
      </c>
      <c r="AC694" s="1126">
        <f t="shared" si="397"/>
        <v>4.7619047619047672</v>
      </c>
      <c r="AD694" s="1126">
        <f t="shared" si="398"/>
        <v>4.9999999999999822</v>
      </c>
      <c r="AE694" s="1126">
        <f t="shared" si="399"/>
        <v>25</v>
      </c>
      <c r="AF694" s="1126">
        <f t="shared" si="400"/>
        <v>59.999999999999986</v>
      </c>
      <c r="AG694" s="1126">
        <f t="shared" si="401"/>
        <v>25</v>
      </c>
      <c r="AH694" s="1126">
        <f t="shared" si="402"/>
        <v>59.999999999999986</v>
      </c>
      <c r="AI694" s="1126">
        <f t="shared" si="403"/>
        <v>0</v>
      </c>
      <c r="AJ694" s="1126">
        <f t="shared" si="404"/>
        <v>42.857142857142861</v>
      </c>
      <c r="AK694" s="1126">
        <f t="shared" si="405"/>
        <v>-87.5</v>
      </c>
      <c r="AL694" s="1126">
        <f t="shared" si="406"/>
        <v>1.8181818181818299</v>
      </c>
      <c r="AM694" s="1126">
        <f t="shared" si="407"/>
        <v>5.7692307692307709</v>
      </c>
      <c r="AN694" s="1126">
        <f t="shared" si="408"/>
        <v>0</v>
      </c>
      <c r="AO694" s="1126">
        <f t="shared" si="409"/>
        <v>0</v>
      </c>
      <c r="AP694" s="1126">
        <f t="shared" si="410"/>
        <v>0</v>
      </c>
      <c r="AQ694" s="1126">
        <f t="shared" si="411"/>
        <v>0</v>
      </c>
      <c r="AR694" s="1126">
        <f t="shared" si="412"/>
        <v>0</v>
      </c>
      <c r="AS694" s="1126">
        <f t="shared" si="413"/>
        <v>0</v>
      </c>
      <c r="AT694" s="1126">
        <f t="shared" si="414"/>
        <v>1.9607843137254832</v>
      </c>
      <c r="AU694" s="1127">
        <f t="shared" si="393"/>
        <v>7.6806542956417783</v>
      </c>
      <c r="AV694" s="1128">
        <f t="shared" si="394"/>
        <v>29.826039881411962</v>
      </c>
    </row>
    <row r="695" spans="1:48" ht="11.25" customHeight="1" x14ac:dyDescent="0.2">
      <c r="A695" s="857" t="s">
        <v>3913</v>
      </c>
      <c r="B695" s="857" t="s">
        <v>4224</v>
      </c>
      <c r="C695" s="627">
        <v>0.4</v>
      </c>
      <c r="D695" s="493">
        <v>0.39</v>
      </c>
      <c r="E695" s="1218">
        <v>0.36499999999999999</v>
      </c>
      <c r="F695" s="860">
        <v>0.34</v>
      </c>
      <c r="G695" s="860">
        <v>0.315</v>
      </c>
      <c r="H695" s="860">
        <v>0.28499999999999998</v>
      </c>
      <c r="I695" s="860">
        <v>6.7500000000000004E-2</v>
      </c>
      <c r="J695" s="860"/>
      <c r="K695" s="860">
        <v>0.27</v>
      </c>
      <c r="L695" s="859">
        <v>0.27</v>
      </c>
      <c r="M695" s="860"/>
      <c r="N695" s="1183">
        <v>0.27</v>
      </c>
      <c r="O695" s="1183">
        <v>0.27</v>
      </c>
      <c r="P695" s="923">
        <v>0.27</v>
      </c>
      <c r="Q695" s="923">
        <v>0.27</v>
      </c>
      <c r="R695" s="923">
        <v>0.27</v>
      </c>
      <c r="S695" s="923">
        <v>0.27</v>
      </c>
      <c r="T695" s="923">
        <v>0.27</v>
      </c>
      <c r="U695" s="923">
        <v>0.27</v>
      </c>
      <c r="V695" s="923">
        <v>0.27</v>
      </c>
      <c r="W695" s="923">
        <v>0.27</v>
      </c>
      <c r="X695" s="923">
        <v>0.27</v>
      </c>
      <c r="Y695" s="923">
        <v>0.27</v>
      </c>
      <c r="Z695" s="630">
        <f t="shared" si="392"/>
        <v>5.9424999999999972</v>
      </c>
      <c r="AA695" s="1125">
        <f t="shared" si="395"/>
        <v>2.5641025641025772</v>
      </c>
      <c r="AB695" s="1125">
        <f t="shared" si="396"/>
        <v>6.8493150684931559</v>
      </c>
      <c r="AC695" s="1126">
        <f t="shared" si="397"/>
        <v>7.3529411764705843</v>
      </c>
      <c r="AD695" s="1126">
        <f t="shared" si="398"/>
        <v>7.9365079365079527</v>
      </c>
      <c r="AE695" s="1126">
        <f t="shared" si="399"/>
        <v>10.526315789473696</v>
      </c>
      <c r="AF695" s="1126">
        <f t="shared" si="400"/>
        <v>322.22222222222217</v>
      </c>
      <c r="AG695" s="1126">
        <f t="shared" si="401"/>
        <v>-75</v>
      </c>
      <c r="AH695" s="1126">
        <f t="shared" si="402"/>
        <v>0</v>
      </c>
      <c r="AI695" s="1126">
        <f t="shared" si="403"/>
        <v>0</v>
      </c>
      <c r="AJ695" s="1126">
        <f t="shared" si="404"/>
        <v>0</v>
      </c>
      <c r="AK695" s="1126">
        <f t="shared" si="405"/>
        <v>0</v>
      </c>
      <c r="AL695" s="1126">
        <f t="shared" si="406"/>
        <v>0</v>
      </c>
      <c r="AM695" s="1126">
        <f t="shared" si="407"/>
        <v>0</v>
      </c>
      <c r="AN695" s="1126">
        <f t="shared" si="408"/>
        <v>0</v>
      </c>
      <c r="AO695" s="1126">
        <f t="shared" si="409"/>
        <v>0</v>
      </c>
      <c r="AP695" s="1126">
        <f t="shared" si="410"/>
        <v>0</v>
      </c>
      <c r="AQ695" s="1126">
        <f t="shared" si="411"/>
        <v>0</v>
      </c>
      <c r="AR695" s="1126">
        <f t="shared" si="412"/>
        <v>0</v>
      </c>
      <c r="AS695" s="1126">
        <f t="shared" si="413"/>
        <v>0</v>
      </c>
      <c r="AT695" s="1126">
        <f t="shared" si="414"/>
        <v>0</v>
      </c>
      <c r="AU695" s="1127">
        <f t="shared" si="393"/>
        <v>14.122570237863508</v>
      </c>
      <c r="AV695" s="1128">
        <f t="shared" si="394"/>
        <v>74.602301945751577</v>
      </c>
    </row>
    <row r="696" spans="1:48" ht="11.25" customHeight="1" x14ac:dyDescent="0.2">
      <c r="A696" s="500" t="s">
        <v>1686</v>
      </c>
      <c r="B696" s="502" t="s">
        <v>1687</v>
      </c>
      <c r="C696" s="627">
        <v>0.49249999999999999</v>
      </c>
      <c r="D696" s="493">
        <v>0.46250000000000002</v>
      </c>
      <c r="E696" s="493">
        <v>0.4325</v>
      </c>
      <c r="F696" s="507">
        <v>0.40250000000000002</v>
      </c>
      <c r="G696" s="507">
        <v>0.3725</v>
      </c>
      <c r="H696" s="507">
        <v>0.34499999999999997</v>
      </c>
      <c r="I696" s="507">
        <v>0.32500000000000001</v>
      </c>
      <c r="J696" s="1053"/>
      <c r="K696" s="506">
        <v>0.31</v>
      </c>
      <c r="L696" s="503">
        <v>0.31</v>
      </c>
      <c r="M696" s="1053"/>
      <c r="N696" s="521">
        <v>0.28999999999999998</v>
      </c>
      <c r="O696" s="521">
        <v>0.27</v>
      </c>
      <c r="P696" s="510">
        <v>0</v>
      </c>
      <c r="Q696" s="510">
        <v>0</v>
      </c>
      <c r="R696" s="510">
        <v>0</v>
      </c>
      <c r="S696" s="510">
        <v>0</v>
      </c>
      <c r="T696" s="510">
        <v>0</v>
      </c>
      <c r="U696" s="510">
        <v>0</v>
      </c>
      <c r="V696" s="510">
        <v>0</v>
      </c>
      <c r="W696" s="510">
        <v>0</v>
      </c>
      <c r="X696" s="510">
        <v>0</v>
      </c>
      <c r="Y696" s="510">
        <v>0</v>
      </c>
      <c r="Z696" s="630">
        <f t="shared" si="392"/>
        <v>4.0125000000000011</v>
      </c>
      <c r="AA696" s="1125">
        <f t="shared" si="395"/>
        <v>6.4864864864864868</v>
      </c>
      <c r="AB696" s="1125">
        <f t="shared" si="396"/>
        <v>6.9364161849710948</v>
      </c>
      <c r="AC696" s="1126">
        <f t="shared" si="397"/>
        <v>7.4534161490683148</v>
      </c>
      <c r="AD696" s="1126">
        <f t="shared" si="398"/>
        <v>8.0536912751677967</v>
      </c>
      <c r="AE696" s="1126">
        <f t="shared" si="399"/>
        <v>7.9710144927536364</v>
      </c>
      <c r="AF696" s="1126">
        <f t="shared" si="400"/>
        <v>6.153846153846132</v>
      </c>
      <c r="AG696" s="1126">
        <f t="shared" si="401"/>
        <v>4.8387096774193505</v>
      </c>
      <c r="AH696" s="1126">
        <f t="shared" si="402"/>
        <v>0</v>
      </c>
      <c r="AI696" s="1126">
        <f t="shared" si="403"/>
        <v>6.8965517241379448</v>
      </c>
      <c r="AJ696" s="1126">
        <f t="shared" si="404"/>
        <v>7.4074074074073959</v>
      </c>
      <c r="AK696" s="1126" t="str">
        <f t="shared" si="405"/>
        <v>n/a</v>
      </c>
      <c r="AL696" s="1126" t="str">
        <f t="shared" si="406"/>
        <v>n/a</v>
      </c>
      <c r="AM696" s="1126" t="str">
        <f t="shared" si="407"/>
        <v>n/a</v>
      </c>
      <c r="AN696" s="1126" t="str">
        <f t="shared" si="408"/>
        <v>n/a</v>
      </c>
      <c r="AO696" s="1126" t="str">
        <f t="shared" si="409"/>
        <v>n/a</v>
      </c>
      <c r="AP696" s="1126" t="str">
        <f t="shared" si="410"/>
        <v>n/a</v>
      </c>
      <c r="AQ696" s="1126" t="str">
        <f t="shared" si="411"/>
        <v>n/a</v>
      </c>
      <c r="AR696" s="1126" t="str">
        <f t="shared" si="412"/>
        <v>n/a</v>
      </c>
      <c r="AS696" s="1126" t="str">
        <f t="shared" si="413"/>
        <v>n/a</v>
      </c>
      <c r="AT696" s="1126" t="str">
        <f t="shared" si="414"/>
        <v>n/a</v>
      </c>
      <c r="AU696" s="1127">
        <f t="shared" si="393"/>
        <v>6.2197539551258156</v>
      </c>
      <c r="AV696" s="1128">
        <f t="shared" si="394"/>
        <v>2.3805334441545716</v>
      </c>
    </row>
    <row r="697" spans="1:48" ht="11.25" customHeight="1" x14ac:dyDescent="0.2">
      <c r="A697" s="857" t="s">
        <v>4589</v>
      </c>
      <c r="B697" s="867" t="s">
        <v>4550</v>
      </c>
      <c r="C697" s="493">
        <v>0.42000000000000004</v>
      </c>
      <c r="D697" s="493">
        <v>0.32</v>
      </c>
      <c r="E697" s="493">
        <v>0.22000000000000003</v>
      </c>
      <c r="F697" s="493">
        <v>0.14000000000000001</v>
      </c>
      <c r="G697" s="493">
        <v>0.04</v>
      </c>
      <c r="H697" s="516">
        <v>0</v>
      </c>
      <c r="I697" s="516">
        <v>0</v>
      </c>
      <c r="J697" s="516"/>
      <c r="K697" s="516">
        <v>0.01</v>
      </c>
      <c r="L697" s="516">
        <v>0.09</v>
      </c>
      <c r="M697" s="516"/>
      <c r="N697" s="516">
        <v>0.24</v>
      </c>
      <c r="O697" s="534">
        <v>0.64</v>
      </c>
      <c r="P697" s="1076">
        <v>0.64</v>
      </c>
      <c r="Q697" s="1028">
        <v>0.64</v>
      </c>
      <c r="R697" s="1028">
        <v>0.5867</v>
      </c>
      <c r="S697" s="1028">
        <v>0.5334000000000001</v>
      </c>
      <c r="T697" s="1028">
        <v>0.48</v>
      </c>
      <c r="U697" s="1028">
        <v>0.43989999999999996</v>
      </c>
      <c r="V697" s="1076">
        <v>0.4</v>
      </c>
      <c r="W697" s="1076">
        <v>0.4</v>
      </c>
      <c r="X697" s="1028">
        <v>0.4</v>
      </c>
      <c r="Y697" s="1028">
        <v>0.36009999999999998</v>
      </c>
      <c r="Z697" s="630">
        <f t="shared" si="392"/>
        <v>7.0001000000000007</v>
      </c>
      <c r="AA697" s="1125">
        <f t="shared" si="395"/>
        <v>31.25</v>
      </c>
      <c r="AB697" s="1125">
        <f t="shared" si="396"/>
        <v>45.454545454545439</v>
      </c>
      <c r="AC697" s="1126">
        <f t="shared" si="397"/>
        <v>57.142857142857139</v>
      </c>
      <c r="AD697" s="1126">
        <f t="shared" si="398"/>
        <v>250.00000000000006</v>
      </c>
      <c r="AE697" s="1126" t="str">
        <f t="shared" si="399"/>
        <v>n/a</v>
      </c>
      <c r="AF697" s="1126" t="str">
        <f t="shared" si="400"/>
        <v>n/a</v>
      </c>
      <c r="AG697" s="1126">
        <f t="shared" si="401"/>
        <v>-100</v>
      </c>
      <c r="AH697" s="1126">
        <f t="shared" si="402"/>
        <v>-88.888888888888886</v>
      </c>
      <c r="AI697" s="1126">
        <f t="shared" si="403"/>
        <v>-62.5</v>
      </c>
      <c r="AJ697" s="1126">
        <f t="shared" si="404"/>
        <v>-62.5</v>
      </c>
      <c r="AK697" s="1126">
        <f t="shared" si="405"/>
        <v>0</v>
      </c>
      <c r="AL697" s="1126">
        <f t="shared" si="406"/>
        <v>0</v>
      </c>
      <c r="AM697" s="1126">
        <f t="shared" si="407"/>
        <v>9.0847110959604507</v>
      </c>
      <c r="AN697" s="1126">
        <f t="shared" si="408"/>
        <v>9.9925009373827969</v>
      </c>
      <c r="AO697" s="1126">
        <f t="shared" si="409"/>
        <v>11.125000000000028</v>
      </c>
      <c r="AP697" s="1126">
        <f t="shared" si="410"/>
        <v>9.1157081154807926</v>
      </c>
      <c r="AQ697" s="1126">
        <f t="shared" si="411"/>
        <v>9.9749999999999783</v>
      </c>
      <c r="AR697" s="1126">
        <f t="shared" si="412"/>
        <v>0</v>
      </c>
      <c r="AS697" s="1126">
        <f t="shared" si="413"/>
        <v>0</v>
      </c>
      <c r="AT697" s="1126">
        <f t="shared" si="414"/>
        <v>11.080255484587621</v>
      </c>
      <c r="AU697" s="1127">
        <f t="shared" si="393"/>
        <v>7.2406494078847441</v>
      </c>
      <c r="AV697" s="1128">
        <f t="shared" si="394"/>
        <v>74.434949618599433</v>
      </c>
    </row>
    <row r="698" spans="1:48" ht="11.25" customHeight="1" x14ac:dyDescent="0.2">
      <c r="A698" s="884" t="s">
        <v>1641</v>
      </c>
      <c r="B698" s="867" t="s">
        <v>1642</v>
      </c>
      <c r="C698" s="627">
        <v>0.28999999999999998</v>
      </c>
      <c r="D698" s="493">
        <v>0.27</v>
      </c>
      <c r="E698" s="493">
        <v>0.26</v>
      </c>
      <c r="F698" s="627">
        <v>0.25</v>
      </c>
      <c r="G698" s="627">
        <v>0.24</v>
      </c>
      <c r="H698" s="627">
        <v>0.23499999999999999</v>
      </c>
      <c r="I698" s="627">
        <v>0.18</v>
      </c>
      <c r="J698" s="956"/>
      <c r="K698" s="496">
        <v>0.16500000000000001</v>
      </c>
      <c r="L698" s="631">
        <v>0.16500000000000001</v>
      </c>
      <c r="M698" s="956"/>
      <c r="N698" s="505">
        <v>0.16500000000000001</v>
      </c>
      <c r="O698" s="505">
        <v>0.16</v>
      </c>
      <c r="P698" s="633">
        <v>0.15</v>
      </c>
      <c r="Q698" s="633">
        <v>0.13500000000000001</v>
      </c>
      <c r="R698" s="633">
        <v>0.125</v>
      </c>
      <c r="S698" s="633">
        <v>7.6670000000000002E-2</v>
      </c>
      <c r="T698" s="633">
        <v>7.1669999999999998E-2</v>
      </c>
      <c r="U698" s="633">
        <v>6.5000000000000002E-2</v>
      </c>
      <c r="V698" s="633">
        <v>6.1670000000000003E-2</v>
      </c>
      <c r="W698" s="633">
        <v>5.833E-2</v>
      </c>
      <c r="X698" s="629">
        <v>0</v>
      </c>
      <c r="Y698" s="629">
        <v>0</v>
      </c>
      <c r="Z698" s="630">
        <f t="shared" si="392"/>
        <v>3.1233400000000002</v>
      </c>
      <c r="AA698" s="1125">
        <f t="shared" si="395"/>
        <v>7.4074074074073959</v>
      </c>
      <c r="AB698" s="1125">
        <f t="shared" si="396"/>
        <v>3.8461538461538547</v>
      </c>
      <c r="AC698" s="1126">
        <f t="shared" si="397"/>
        <v>4.0000000000000036</v>
      </c>
      <c r="AD698" s="1126">
        <f t="shared" si="398"/>
        <v>4.1666666666666741</v>
      </c>
      <c r="AE698" s="1126">
        <f t="shared" si="399"/>
        <v>2.1276595744680771</v>
      </c>
      <c r="AF698" s="1126">
        <f t="shared" si="400"/>
        <v>30.555555555555557</v>
      </c>
      <c r="AG698" s="1126">
        <f t="shared" si="401"/>
        <v>9.0909090909090828</v>
      </c>
      <c r="AH698" s="1126">
        <f t="shared" si="402"/>
        <v>0</v>
      </c>
      <c r="AI698" s="1126">
        <f t="shared" si="403"/>
        <v>0</v>
      </c>
      <c r="AJ698" s="1126">
        <f t="shared" si="404"/>
        <v>3.125</v>
      </c>
      <c r="AK698" s="1126">
        <f t="shared" si="405"/>
        <v>6.6666666666666652</v>
      </c>
      <c r="AL698" s="1126">
        <f t="shared" si="406"/>
        <v>11.111111111111093</v>
      </c>
      <c r="AM698" s="1126">
        <f t="shared" si="407"/>
        <v>8.0000000000000071</v>
      </c>
      <c r="AN698" s="1126">
        <f t="shared" si="408"/>
        <v>63.036389722185994</v>
      </c>
      <c r="AO698" s="1126">
        <f t="shared" si="409"/>
        <v>6.9764197014092533</v>
      </c>
      <c r="AP698" s="1126">
        <f t="shared" si="410"/>
        <v>10.261538461538455</v>
      </c>
      <c r="AQ698" s="1126">
        <f t="shared" si="411"/>
        <v>5.3997081238851941</v>
      </c>
      <c r="AR698" s="1126">
        <f t="shared" si="412"/>
        <v>5.726041488085043</v>
      </c>
      <c r="AS698" s="1126" t="str">
        <f t="shared" si="413"/>
        <v>n/a</v>
      </c>
      <c r="AT698" s="1126" t="str">
        <f t="shared" si="414"/>
        <v>n/a</v>
      </c>
      <c r="AU698" s="1127">
        <f t="shared" si="393"/>
        <v>10.08317930089124</v>
      </c>
      <c r="AV698" s="1128">
        <f t="shared" si="394"/>
        <v>14.80249469874876</v>
      </c>
    </row>
    <row r="699" spans="1:48" ht="11.25" customHeight="1" x14ac:dyDescent="0.2">
      <c r="A699" s="548" t="s">
        <v>4030</v>
      </c>
      <c r="B699" s="867" t="s">
        <v>4031</v>
      </c>
      <c r="C699" s="627">
        <v>1.69</v>
      </c>
      <c r="D699" s="493">
        <v>1.4279999999999999</v>
      </c>
      <c r="E699" s="493">
        <v>1.177</v>
      </c>
      <c r="F699" s="627">
        <v>0.96870000000000001</v>
      </c>
      <c r="G699" s="627">
        <v>0.67420000000000002</v>
      </c>
      <c r="H699" s="547">
        <v>0</v>
      </c>
      <c r="I699" s="547">
        <v>0</v>
      </c>
      <c r="J699" s="956"/>
      <c r="K699" s="547">
        <v>0</v>
      </c>
      <c r="L699" s="547">
        <v>0</v>
      </c>
      <c r="M699" s="956"/>
      <c r="N699" s="547">
        <v>0</v>
      </c>
      <c r="O699" s="629">
        <v>0</v>
      </c>
      <c r="P699" s="629">
        <v>0</v>
      </c>
      <c r="Q699" s="629">
        <v>0</v>
      </c>
      <c r="R699" s="629">
        <v>0</v>
      </c>
      <c r="S699" s="629">
        <v>0</v>
      </c>
      <c r="T699" s="629">
        <v>0</v>
      </c>
      <c r="U699" s="629">
        <v>0</v>
      </c>
      <c r="V699" s="629">
        <v>0</v>
      </c>
      <c r="W699" s="629">
        <v>0</v>
      </c>
      <c r="X699" s="629">
        <v>0</v>
      </c>
      <c r="Y699" s="629">
        <v>0</v>
      </c>
      <c r="Z699" s="630">
        <f t="shared" si="392"/>
        <v>5.9379</v>
      </c>
      <c r="AA699" s="1125">
        <f t="shared" si="395"/>
        <v>18.347338935574232</v>
      </c>
      <c r="AB699" s="1125">
        <f t="shared" si="396"/>
        <v>21.325403568394208</v>
      </c>
      <c r="AC699" s="1126">
        <f t="shared" si="397"/>
        <v>21.50304531846805</v>
      </c>
      <c r="AD699" s="1126">
        <f t="shared" si="398"/>
        <v>43.681400177988714</v>
      </c>
      <c r="AE699" s="1126" t="str">
        <f t="shared" si="399"/>
        <v>n/a</v>
      </c>
      <c r="AF699" s="1126" t="str">
        <f t="shared" si="400"/>
        <v>n/a</v>
      </c>
      <c r="AG699" s="1126" t="str">
        <f t="shared" si="401"/>
        <v>n/a</v>
      </c>
      <c r="AH699" s="1126" t="str">
        <f t="shared" si="402"/>
        <v>n/a</v>
      </c>
      <c r="AI699" s="1126" t="str">
        <f t="shared" si="403"/>
        <v>n/a</v>
      </c>
      <c r="AJ699" s="1126" t="str">
        <f t="shared" si="404"/>
        <v>n/a</v>
      </c>
      <c r="AK699" s="1126" t="str">
        <f t="shared" si="405"/>
        <v>n/a</v>
      </c>
      <c r="AL699" s="1126" t="str">
        <f t="shared" si="406"/>
        <v>n/a</v>
      </c>
      <c r="AM699" s="1126" t="str">
        <f t="shared" si="407"/>
        <v>n/a</v>
      </c>
      <c r="AN699" s="1126" t="str">
        <f t="shared" si="408"/>
        <v>n/a</v>
      </c>
      <c r="AO699" s="1126" t="str">
        <f t="shared" si="409"/>
        <v>n/a</v>
      </c>
      <c r="AP699" s="1126" t="str">
        <f t="shared" si="410"/>
        <v>n/a</v>
      </c>
      <c r="AQ699" s="1126" t="str">
        <f t="shared" si="411"/>
        <v>n/a</v>
      </c>
      <c r="AR699" s="1126" t="str">
        <f t="shared" si="412"/>
        <v>n/a</v>
      </c>
      <c r="AS699" s="1126" t="str">
        <f t="shared" si="413"/>
        <v>n/a</v>
      </c>
      <c r="AT699" s="1126" t="str">
        <f t="shared" si="414"/>
        <v>n/a</v>
      </c>
      <c r="AU699" s="1127">
        <f t="shared" si="393"/>
        <v>26.214297000106299</v>
      </c>
      <c r="AV699" s="1128">
        <f t="shared" si="394"/>
        <v>11.734363979501595</v>
      </c>
    </row>
    <row r="700" spans="1:48" ht="11.25" customHeight="1" x14ac:dyDescent="0.2">
      <c r="A700" s="884" t="s">
        <v>335</v>
      </c>
      <c r="B700" s="867" t="s">
        <v>336</v>
      </c>
      <c r="C700" s="627">
        <v>4.5199999999999996</v>
      </c>
      <c r="D700" s="493">
        <v>3.44</v>
      </c>
      <c r="E700" s="493">
        <v>3.4</v>
      </c>
      <c r="F700" s="627">
        <v>3.36</v>
      </c>
      <c r="G700" s="627">
        <v>2.68</v>
      </c>
      <c r="H700" s="627">
        <v>2.2000000000000002</v>
      </c>
      <c r="I700" s="627">
        <v>2</v>
      </c>
      <c r="J700" s="956"/>
      <c r="K700" s="627">
        <v>1.56</v>
      </c>
      <c r="L700" s="492">
        <v>1.46</v>
      </c>
      <c r="M700" s="956"/>
      <c r="N700" s="505">
        <v>1.44</v>
      </c>
      <c r="O700" s="505">
        <v>1.42</v>
      </c>
      <c r="P700" s="633">
        <v>1.4</v>
      </c>
      <c r="Q700" s="633">
        <v>1.26</v>
      </c>
      <c r="R700" s="633">
        <v>1</v>
      </c>
      <c r="S700" s="633">
        <v>0.82</v>
      </c>
      <c r="T700" s="633">
        <v>0.68</v>
      </c>
      <c r="U700" s="633">
        <v>0.62</v>
      </c>
      <c r="V700" s="633">
        <v>0.59499999999999997</v>
      </c>
      <c r="W700" s="633">
        <v>0.57999999999999996</v>
      </c>
      <c r="X700" s="633">
        <v>0.54</v>
      </c>
      <c r="Y700" s="633">
        <v>0.48</v>
      </c>
      <c r="Z700" s="630">
        <f t="shared" si="392"/>
        <v>35.454999999999991</v>
      </c>
      <c r="AA700" s="1125">
        <f t="shared" si="395"/>
        <v>31.395348837209291</v>
      </c>
      <c r="AB700" s="1125">
        <f t="shared" si="396"/>
        <v>1.1764705882352899</v>
      </c>
      <c r="AC700" s="1126">
        <f t="shared" si="397"/>
        <v>1.1904761904761862</v>
      </c>
      <c r="AD700" s="1126">
        <f t="shared" si="398"/>
        <v>25.373134328358194</v>
      </c>
      <c r="AE700" s="1126">
        <f t="shared" si="399"/>
        <v>21.818181818181827</v>
      </c>
      <c r="AF700" s="1126">
        <f t="shared" si="400"/>
        <v>10.000000000000009</v>
      </c>
      <c r="AG700" s="1126">
        <f t="shared" si="401"/>
        <v>28.205128205128194</v>
      </c>
      <c r="AH700" s="1126">
        <f t="shared" si="402"/>
        <v>6.8493150684931559</v>
      </c>
      <c r="AI700" s="1126">
        <f t="shared" si="403"/>
        <v>1.388888888888884</v>
      </c>
      <c r="AJ700" s="1126">
        <f t="shared" si="404"/>
        <v>1.4084507042253502</v>
      </c>
      <c r="AK700" s="1126">
        <f t="shared" si="405"/>
        <v>1.4285714285714235</v>
      </c>
      <c r="AL700" s="1126">
        <f t="shared" si="406"/>
        <v>11.111111111111093</v>
      </c>
      <c r="AM700" s="1126">
        <f t="shared" si="407"/>
        <v>26</v>
      </c>
      <c r="AN700" s="1126">
        <f t="shared" si="408"/>
        <v>21.95121951219512</v>
      </c>
      <c r="AO700" s="1126">
        <f t="shared" si="409"/>
        <v>20.588235294117641</v>
      </c>
      <c r="AP700" s="1126">
        <f t="shared" si="410"/>
        <v>9.6774193548387224</v>
      </c>
      <c r="AQ700" s="1126">
        <f t="shared" si="411"/>
        <v>4.2016806722689148</v>
      </c>
      <c r="AR700" s="1126">
        <f t="shared" si="412"/>
        <v>2.5862068965517349</v>
      </c>
      <c r="AS700" s="1126">
        <f t="shared" si="413"/>
        <v>7.4074074074073959</v>
      </c>
      <c r="AT700" s="1126">
        <f t="shared" si="414"/>
        <v>12.500000000000021</v>
      </c>
      <c r="AU700" s="1127">
        <f t="shared" si="393"/>
        <v>12.312862315312922</v>
      </c>
      <c r="AV700" s="1128">
        <f t="shared" si="394"/>
        <v>10.409675645895033</v>
      </c>
    </row>
    <row r="701" spans="1:48" ht="11.25" customHeight="1" x14ac:dyDescent="0.2">
      <c r="A701" s="500" t="s">
        <v>1647</v>
      </c>
      <c r="B701" s="502" t="s">
        <v>1648</v>
      </c>
      <c r="C701" s="627">
        <v>1.48</v>
      </c>
      <c r="D701" s="493">
        <v>1.42</v>
      </c>
      <c r="E701" s="504">
        <v>1.19</v>
      </c>
      <c r="F701" s="507">
        <v>1</v>
      </c>
      <c r="G701" s="507">
        <v>0.84</v>
      </c>
      <c r="H701" s="507">
        <v>0.69</v>
      </c>
      <c r="I701" s="507">
        <v>0.56999999999999995</v>
      </c>
      <c r="J701" s="1053"/>
      <c r="K701" s="507">
        <v>0.46</v>
      </c>
      <c r="L701" s="503">
        <v>0.1</v>
      </c>
      <c r="M701" s="1053"/>
      <c r="N701" s="530">
        <v>0</v>
      </c>
      <c r="O701" s="530">
        <v>0</v>
      </c>
      <c r="P701" s="510">
        <v>1.456</v>
      </c>
      <c r="Q701" s="509">
        <v>1.456</v>
      </c>
      <c r="R701" s="509">
        <v>1.19</v>
      </c>
      <c r="S701" s="509">
        <v>1.1120000000000001</v>
      </c>
      <c r="T701" s="510">
        <v>0.36065999999999998</v>
      </c>
      <c r="U701" s="509">
        <v>0.73733000000000004</v>
      </c>
      <c r="V701" s="509">
        <v>0.58599999999999997</v>
      </c>
      <c r="W701" s="509">
        <v>0.53134000000000003</v>
      </c>
      <c r="X701" s="509">
        <v>0.51266999999999996</v>
      </c>
      <c r="Y701" s="509">
        <v>0.08</v>
      </c>
      <c r="Z701" s="630">
        <f t="shared" si="392"/>
        <v>15.771999999999998</v>
      </c>
      <c r="AA701" s="1125">
        <f t="shared" si="395"/>
        <v>4.2253521126760507</v>
      </c>
      <c r="AB701" s="1125">
        <f t="shared" si="396"/>
        <v>19.327731092436974</v>
      </c>
      <c r="AC701" s="1126">
        <f t="shared" si="397"/>
        <v>18.999999999999993</v>
      </c>
      <c r="AD701" s="1126">
        <f t="shared" si="398"/>
        <v>19.047619047619047</v>
      </c>
      <c r="AE701" s="1126">
        <f t="shared" si="399"/>
        <v>21.739130434782616</v>
      </c>
      <c r="AF701" s="1126">
        <f t="shared" si="400"/>
        <v>21.052631578947366</v>
      </c>
      <c r="AG701" s="1126">
        <f t="shared" si="401"/>
        <v>23.913043478260843</v>
      </c>
      <c r="AH701" s="1126">
        <f t="shared" si="402"/>
        <v>359.99999999999994</v>
      </c>
      <c r="AI701" s="1126" t="str">
        <f t="shared" si="403"/>
        <v>n/a</v>
      </c>
      <c r="AJ701" s="1126" t="str">
        <f t="shared" si="404"/>
        <v>n/a</v>
      </c>
      <c r="AK701" s="1126">
        <f t="shared" si="405"/>
        <v>-100</v>
      </c>
      <c r="AL701" s="1126">
        <f t="shared" si="406"/>
        <v>0</v>
      </c>
      <c r="AM701" s="1126">
        <f t="shared" si="407"/>
        <v>22.352941176470598</v>
      </c>
      <c r="AN701" s="1126">
        <f t="shared" si="408"/>
        <v>7.0143884892086117</v>
      </c>
      <c r="AO701" s="1126">
        <f t="shared" si="409"/>
        <v>208.32362890256758</v>
      </c>
      <c r="AP701" s="1126">
        <f t="shared" si="410"/>
        <v>-51.085673985867942</v>
      </c>
      <c r="AQ701" s="1126">
        <f t="shared" si="411"/>
        <v>25.824232081911269</v>
      </c>
      <c r="AR701" s="1126">
        <f t="shared" si="412"/>
        <v>10.28719840403507</v>
      </c>
      <c r="AS701" s="1126">
        <f t="shared" si="413"/>
        <v>3.641718844480879</v>
      </c>
      <c r="AT701" s="1126">
        <f t="shared" si="414"/>
        <v>540.83749999999998</v>
      </c>
      <c r="AU701" s="1127">
        <f t="shared" si="393"/>
        <v>64.1945245365294</v>
      </c>
      <c r="AV701" s="1128">
        <f t="shared" si="394"/>
        <v>154.89550836085903</v>
      </c>
    </row>
    <row r="702" spans="1:48" ht="11.25" customHeight="1" x14ac:dyDescent="0.2">
      <c r="A702" s="541" t="s">
        <v>3905</v>
      </c>
      <c r="B702" s="875" t="s">
        <v>3906</v>
      </c>
      <c r="C702" s="1031">
        <v>0.83</v>
      </c>
      <c r="D702" s="493">
        <v>0.74</v>
      </c>
      <c r="E702" s="871">
        <v>0.66</v>
      </c>
      <c r="F702" s="875">
        <v>0.61</v>
      </c>
      <c r="G702" s="875">
        <v>0.56999999999999995</v>
      </c>
      <c r="H702" s="875">
        <v>0.53</v>
      </c>
      <c r="I702" s="875">
        <v>0.52</v>
      </c>
      <c r="J702" s="875">
        <v>0.52</v>
      </c>
      <c r="K702" s="875">
        <v>0.52</v>
      </c>
      <c r="L702" s="871">
        <v>0.52</v>
      </c>
      <c r="M702" s="867"/>
      <c r="N702" s="36">
        <v>0.52</v>
      </c>
      <c r="O702" s="36">
        <v>0.52</v>
      </c>
      <c r="P702" s="13">
        <v>0.49</v>
      </c>
      <c r="Q702" s="13">
        <v>0.44</v>
      </c>
      <c r="R702" s="13">
        <v>0.39500000000000002</v>
      </c>
      <c r="S702" s="13">
        <v>0.35</v>
      </c>
      <c r="T702" s="13">
        <v>0.31</v>
      </c>
      <c r="U702" s="13">
        <v>0.3</v>
      </c>
      <c r="V702" s="13">
        <v>0.3</v>
      </c>
      <c r="W702" s="13">
        <v>0.3</v>
      </c>
      <c r="X702" s="13">
        <v>0.29499999999999998</v>
      </c>
      <c r="Y702" s="13">
        <v>0.24175824175824201</v>
      </c>
      <c r="Z702" s="630">
        <f t="shared" si="392"/>
        <v>10.481758241758243</v>
      </c>
      <c r="AA702" s="1125">
        <f t="shared" si="395"/>
        <v>12.162162162162149</v>
      </c>
      <c r="AB702" s="1125">
        <f t="shared" si="396"/>
        <v>12.12121212121211</v>
      </c>
      <c r="AC702" s="1126">
        <f t="shared" si="397"/>
        <v>8.196721311475418</v>
      </c>
      <c r="AD702" s="1126">
        <f t="shared" si="398"/>
        <v>7.0175438596491224</v>
      </c>
      <c r="AE702" s="1126">
        <f t="shared" si="399"/>
        <v>7.5471698113207308</v>
      </c>
      <c r="AF702" s="1126">
        <f t="shared" si="400"/>
        <v>1.9230769230769162</v>
      </c>
      <c r="AG702" s="1126">
        <f t="shared" si="401"/>
        <v>0</v>
      </c>
      <c r="AH702" s="1126">
        <f t="shared" si="402"/>
        <v>0</v>
      </c>
      <c r="AI702" s="1126">
        <f t="shared" si="403"/>
        <v>0</v>
      </c>
      <c r="AJ702" s="1126">
        <f t="shared" si="404"/>
        <v>0</v>
      </c>
      <c r="AK702" s="1126">
        <f t="shared" si="405"/>
        <v>6.1224489795918435</v>
      </c>
      <c r="AL702" s="1126">
        <f t="shared" si="406"/>
        <v>11.363636363636353</v>
      </c>
      <c r="AM702" s="1126">
        <f t="shared" si="407"/>
        <v>11.392405063291132</v>
      </c>
      <c r="AN702" s="1126">
        <f t="shared" si="408"/>
        <v>12.857142857142879</v>
      </c>
      <c r="AO702" s="1126">
        <f t="shared" si="409"/>
        <v>12.903225806451601</v>
      </c>
      <c r="AP702" s="1126">
        <f t="shared" si="410"/>
        <v>3.3333333333333437</v>
      </c>
      <c r="AQ702" s="1126">
        <f t="shared" si="411"/>
        <v>0</v>
      </c>
      <c r="AR702" s="1126">
        <f t="shared" si="412"/>
        <v>0</v>
      </c>
      <c r="AS702" s="1126">
        <f t="shared" si="413"/>
        <v>1.6949152542372836</v>
      </c>
      <c r="AT702" s="1126">
        <f t="shared" si="414"/>
        <v>22.022727272727138</v>
      </c>
      <c r="AU702" s="1127">
        <f t="shared" si="393"/>
        <v>6.5328860559654007</v>
      </c>
      <c r="AV702" s="1128">
        <f t="shared" si="394"/>
        <v>6.2641307898466092</v>
      </c>
    </row>
    <row r="703" spans="1:48" ht="11.25" customHeight="1" x14ac:dyDescent="0.2">
      <c r="A703" s="869" t="s">
        <v>789</v>
      </c>
      <c r="B703" s="478" t="s">
        <v>790</v>
      </c>
      <c r="C703" s="627">
        <v>1.1575</v>
      </c>
      <c r="D703" s="493">
        <v>1.1274999999999999</v>
      </c>
      <c r="E703" s="515">
        <v>1.0975000000000001</v>
      </c>
      <c r="F703" s="484">
        <v>1.06375</v>
      </c>
      <c r="G703" s="484">
        <v>1.0049999999999999</v>
      </c>
      <c r="H703" s="484">
        <v>0.94499999999999995</v>
      </c>
      <c r="I703" s="484">
        <v>0.9</v>
      </c>
      <c r="J703" s="1032"/>
      <c r="K703" s="484">
        <v>0.82499999999999996</v>
      </c>
      <c r="L703" s="482">
        <v>0.74875000000000003</v>
      </c>
      <c r="M703" s="1032"/>
      <c r="N703" s="522">
        <v>0.67749999999999999</v>
      </c>
      <c r="O703" s="522">
        <v>0.59499999999999997</v>
      </c>
      <c r="P703" s="489">
        <v>0.54</v>
      </c>
      <c r="Q703" s="489">
        <v>0.49</v>
      </c>
      <c r="R703" s="489">
        <v>0.45</v>
      </c>
      <c r="S703" s="489">
        <v>0.42499999999999999</v>
      </c>
      <c r="T703" s="489">
        <v>0.40500000000000003</v>
      </c>
      <c r="U703" s="489">
        <v>0.38500000000000001</v>
      </c>
      <c r="V703" s="489">
        <v>0.375</v>
      </c>
      <c r="W703" s="489">
        <v>0.37</v>
      </c>
      <c r="X703" s="489">
        <v>0.36499999999999999</v>
      </c>
      <c r="Y703" s="489">
        <v>0.36</v>
      </c>
      <c r="Z703" s="630">
        <f t="shared" si="392"/>
        <v>14.307499999999999</v>
      </c>
      <c r="AA703" s="1125">
        <f t="shared" si="395"/>
        <v>2.6607538802660757</v>
      </c>
      <c r="AB703" s="1125">
        <f t="shared" si="396"/>
        <v>2.7334851936218429</v>
      </c>
      <c r="AC703" s="1126">
        <f t="shared" si="397"/>
        <v>3.1727379553466717</v>
      </c>
      <c r="AD703" s="1126">
        <f t="shared" si="398"/>
        <v>5.845771144278622</v>
      </c>
      <c r="AE703" s="1126">
        <f t="shared" si="399"/>
        <v>6.3492063492063489</v>
      </c>
      <c r="AF703" s="1126">
        <f t="shared" si="400"/>
        <v>4.9999999999999822</v>
      </c>
      <c r="AG703" s="1126">
        <f t="shared" si="401"/>
        <v>9.0909090909091042</v>
      </c>
      <c r="AH703" s="1126">
        <f t="shared" si="402"/>
        <v>10.183639398998313</v>
      </c>
      <c r="AI703" s="1126">
        <f t="shared" si="403"/>
        <v>10.516605166051662</v>
      </c>
      <c r="AJ703" s="1126">
        <f t="shared" si="404"/>
        <v>13.86554621848739</v>
      </c>
      <c r="AK703" s="1126">
        <f t="shared" si="405"/>
        <v>10.185185185185164</v>
      </c>
      <c r="AL703" s="1126">
        <f t="shared" si="406"/>
        <v>10.204081632653072</v>
      </c>
      <c r="AM703" s="1126">
        <f t="shared" si="407"/>
        <v>8.8888888888888786</v>
      </c>
      <c r="AN703" s="1126">
        <f t="shared" si="408"/>
        <v>5.8823529411764719</v>
      </c>
      <c r="AO703" s="1126">
        <f t="shared" si="409"/>
        <v>4.9382716049382713</v>
      </c>
      <c r="AP703" s="1126">
        <f t="shared" si="410"/>
        <v>5.1948051948051965</v>
      </c>
      <c r="AQ703" s="1126">
        <f t="shared" si="411"/>
        <v>2.6666666666666616</v>
      </c>
      <c r="AR703" s="1126">
        <f t="shared" si="412"/>
        <v>1.3513513513513598</v>
      </c>
      <c r="AS703" s="1126">
        <f t="shared" si="413"/>
        <v>1.3698630136986356</v>
      </c>
      <c r="AT703" s="1126">
        <f t="shared" si="414"/>
        <v>1.388888888888884</v>
      </c>
      <c r="AU703" s="1127">
        <f t="shared" si="393"/>
        <v>6.0744504882709291</v>
      </c>
      <c r="AV703" s="1128">
        <f t="shared" si="394"/>
        <v>3.7057482251011584</v>
      </c>
    </row>
    <row r="704" spans="1:48" ht="11.25" customHeight="1" x14ac:dyDescent="0.2">
      <c r="A704" s="501" t="s">
        <v>638</v>
      </c>
      <c r="B704" s="867" t="s">
        <v>639</v>
      </c>
      <c r="C704" s="627">
        <v>3.46</v>
      </c>
      <c r="D704" s="493">
        <v>3.26</v>
      </c>
      <c r="E704" s="493">
        <v>3.06</v>
      </c>
      <c r="F704" s="627">
        <v>2.84</v>
      </c>
      <c r="G704" s="627">
        <v>2.62</v>
      </c>
      <c r="H704" s="627">
        <v>2.44</v>
      </c>
      <c r="I704" s="627">
        <v>2.2000000000000002</v>
      </c>
      <c r="J704" s="956"/>
      <c r="K704" s="627">
        <v>2</v>
      </c>
      <c r="L704" s="492">
        <v>1.84</v>
      </c>
      <c r="M704" s="956"/>
      <c r="N704" s="505">
        <v>1.55</v>
      </c>
      <c r="O704" s="505">
        <v>1.37</v>
      </c>
      <c r="P704" s="633">
        <v>1.26</v>
      </c>
      <c r="Q704" s="633">
        <v>1.18</v>
      </c>
      <c r="R704" s="633">
        <v>1.1100000000000001</v>
      </c>
      <c r="S704" s="633">
        <v>1.06</v>
      </c>
      <c r="T704" s="633">
        <v>0.98</v>
      </c>
      <c r="U704" s="633">
        <v>0.89</v>
      </c>
      <c r="V704" s="633">
        <v>0.72</v>
      </c>
      <c r="W704" s="629">
        <v>0.64</v>
      </c>
      <c r="X704" s="633">
        <v>0.63</v>
      </c>
      <c r="Y704" s="633">
        <v>0.59</v>
      </c>
      <c r="Z704" s="630">
        <f t="shared" si="392"/>
        <v>35.700000000000003</v>
      </c>
      <c r="AA704" s="1125">
        <f t="shared" si="395"/>
        <v>6.1349693251533832</v>
      </c>
      <c r="AB704" s="1125">
        <f t="shared" si="396"/>
        <v>6.5359477124182996</v>
      </c>
      <c r="AC704" s="1126">
        <f t="shared" si="397"/>
        <v>7.7464788732394485</v>
      </c>
      <c r="AD704" s="1126">
        <f t="shared" si="398"/>
        <v>8.3969465648854769</v>
      </c>
      <c r="AE704" s="1126">
        <f t="shared" si="399"/>
        <v>7.3770491803278659</v>
      </c>
      <c r="AF704" s="1126">
        <f t="shared" si="400"/>
        <v>10.909090909090891</v>
      </c>
      <c r="AG704" s="1126">
        <f t="shared" si="401"/>
        <v>10.000000000000009</v>
      </c>
      <c r="AH704" s="1126">
        <f t="shared" si="402"/>
        <v>8.6956521739130377</v>
      </c>
      <c r="AI704" s="1126">
        <f t="shared" si="403"/>
        <v>18.709677419354833</v>
      </c>
      <c r="AJ704" s="1126">
        <f t="shared" si="404"/>
        <v>13.138686131386844</v>
      </c>
      <c r="AK704" s="1126">
        <f t="shared" si="405"/>
        <v>8.7301587301587436</v>
      </c>
      <c r="AL704" s="1126">
        <f t="shared" si="406"/>
        <v>6.7796610169491567</v>
      </c>
      <c r="AM704" s="1126">
        <f t="shared" si="407"/>
        <v>6.3063063063062863</v>
      </c>
      <c r="AN704" s="1126">
        <f t="shared" si="408"/>
        <v>4.7169811320754818</v>
      </c>
      <c r="AO704" s="1126">
        <f t="shared" si="409"/>
        <v>8.163265306122458</v>
      </c>
      <c r="AP704" s="1126">
        <f t="shared" si="410"/>
        <v>10.1123595505618</v>
      </c>
      <c r="AQ704" s="1126">
        <f t="shared" si="411"/>
        <v>23.611111111111114</v>
      </c>
      <c r="AR704" s="1126">
        <f t="shared" si="412"/>
        <v>12.5</v>
      </c>
      <c r="AS704" s="1126">
        <f t="shared" si="413"/>
        <v>1.5873015873015817</v>
      </c>
      <c r="AT704" s="1126">
        <f t="shared" si="414"/>
        <v>6.7796610169491567</v>
      </c>
      <c r="AU704" s="1127">
        <f t="shared" si="393"/>
        <v>9.3465652023652925</v>
      </c>
      <c r="AV704" s="1128">
        <f t="shared" si="394"/>
        <v>4.8706617581485094</v>
      </c>
    </row>
    <row r="705" spans="1:48" ht="11.25" customHeight="1" x14ac:dyDescent="0.2">
      <c r="A705" s="884" t="s">
        <v>337</v>
      </c>
      <c r="B705" s="867" t="s">
        <v>338</v>
      </c>
      <c r="C705" s="627">
        <v>1.2</v>
      </c>
      <c r="D705" s="493">
        <v>1.1200000000000001</v>
      </c>
      <c r="E705" s="632">
        <v>0.87</v>
      </c>
      <c r="F705" s="627">
        <v>0.81</v>
      </c>
      <c r="G705" s="627">
        <v>0.78</v>
      </c>
      <c r="H705" s="627">
        <v>0.75</v>
      </c>
      <c r="I705" s="627">
        <v>0.73</v>
      </c>
      <c r="J705" s="956"/>
      <c r="K705" s="627">
        <v>0.71</v>
      </c>
      <c r="L705" s="492">
        <v>0.69</v>
      </c>
      <c r="M705" s="956"/>
      <c r="N705" s="505">
        <v>0.68</v>
      </c>
      <c r="O705" s="505">
        <v>0.66</v>
      </c>
      <c r="P705" s="633">
        <v>0.64400000000000002</v>
      </c>
      <c r="Q705" s="633">
        <v>0.60399999999999998</v>
      </c>
      <c r="R705" s="633">
        <v>0.56599999999999995</v>
      </c>
      <c r="S705" s="633">
        <v>0.53600000000000003</v>
      </c>
      <c r="T705" s="633">
        <v>0.51</v>
      </c>
      <c r="U705" s="633">
        <v>0.48531999999999997</v>
      </c>
      <c r="V705" s="633">
        <v>0.46</v>
      </c>
      <c r="W705" s="633">
        <v>0.42902000000000001</v>
      </c>
      <c r="X705" s="633">
        <v>0.41</v>
      </c>
      <c r="Y705" s="633">
        <v>0.4</v>
      </c>
      <c r="Z705" s="630">
        <f t="shared" si="392"/>
        <v>14.04434</v>
      </c>
      <c r="AA705" s="1125">
        <f t="shared" si="395"/>
        <v>7.1428571428571397</v>
      </c>
      <c r="AB705" s="1125">
        <f t="shared" si="396"/>
        <v>28.735632183908066</v>
      </c>
      <c r="AC705" s="1126">
        <f t="shared" si="397"/>
        <v>7.4074074074073959</v>
      </c>
      <c r="AD705" s="1126">
        <f t="shared" si="398"/>
        <v>3.8461538461538547</v>
      </c>
      <c r="AE705" s="1126">
        <f t="shared" si="399"/>
        <v>4.0000000000000036</v>
      </c>
      <c r="AF705" s="1126">
        <f t="shared" si="400"/>
        <v>2.7397260273972712</v>
      </c>
      <c r="AG705" s="1126">
        <f t="shared" si="401"/>
        <v>2.8169014084507005</v>
      </c>
      <c r="AH705" s="1126">
        <f t="shared" si="402"/>
        <v>2.898550724637694</v>
      </c>
      <c r="AI705" s="1126">
        <f t="shared" si="403"/>
        <v>1.4705882352941124</v>
      </c>
      <c r="AJ705" s="1126">
        <f t="shared" si="404"/>
        <v>3.0303030303030276</v>
      </c>
      <c r="AK705" s="1126">
        <f t="shared" si="405"/>
        <v>2.4844720496894457</v>
      </c>
      <c r="AL705" s="1126">
        <f t="shared" si="406"/>
        <v>6.6225165562914023</v>
      </c>
      <c r="AM705" s="1126">
        <f t="shared" si="407"/>
        <v>6.7137809187279185</v>
      </c>
      <c r="AN705" s="1126">
        <f t="shared" si="408"/>
        <v>5.5970149253731227</v>
      </c>
      <c r="AO705" s="1126">
        <f t="shared" si="409"/>
        <v>5.0980392156862786</v>
      </c>
      <c r="AP705" s="1126">
        <f t="shared" si="410"/>
        <v>5.0853045413335574</v>
      </c>
      <c r="AQ705" s="1126">
        <f t="shared" si="411"/>
        <v>5.5043478260869527</v>
      </c>
      <c r="AR705" s="1126">
        <f t="shared" si="412"/>
        <v>7.2211085730268909</v>
      </c>
      <c r="AS705" s="1126">
        <f t="shared" si="413"/>
        <v>4.6390243902439066</v>
      </c>
      <c r="AT705" s="1126">
        <f t="shared" si="414"/>
        <v>2.4999999999999911</v>
      </c>
      <c r="AU705" s="1127">
        <f t="shared" si="393"/>
        <v>5.7776864501434364</v>
      </c>
      <c r="AV705" s="1128">
        <f t="shared" si="394"/>
        <v>5.7053493557712516</v>
      </c>
    </row>
    <row r="706" spans="1:48" ht="11.25" customHeight="1" x14ac:dyDescent="0.2">
      <c r="A706" s="884" t="s">
        <v>806</v>
      </c>
      <c r="B706" s="867" t="s">
        <v>807</v>
      </c>
      <c r="C706" s="627">
        <v>1.415</v>
      </c>
      <c r="D706" s="493">
        <v>1.3925000000000001</v>
      </c>
      <c r="E706" s="632">
        <v>1.3525</v>
      </c>
      <c r="F706" s="627">
        <v>1.26</v>
      </c>
      <c r="G706" s="627">
        <v>1.095</v>
      </c>
      <c r="H706" s="627">
        <v>0.94499999999999995</v>
      </c>
      <c r="I706" s="627">
        <v>0.88500000000000001</v>
      </c>
      <c r="J706" s="956"/>
      <c r="K706" s="627">
        <v>0.83</v>
      </c>
      <c r="L706" s="492">
        <v>0.79374999999999996</v>
      </c>
      <c r="M706" s="956"/>
      <c r="N706" s="505">
        <v>0.77249999999999996</v>
      </c>
      <c r="O706" s="505">
        <v>0.76375000000000004</v>
      </c>
      <c r="P706" s="633">
        <v>0.75</v>
      </c>
      <c r="Q706" s="633">
        <v>0.71</v>
      </c>
      <c r="R706" s="633">
        <v>0.67125000000000001</v>
      </c>
      <c r="S706" s="633">
        <v>0.64</v>
      </c>
      <c r="T706" s="633">
        <v>0.62250000000000005</v>
      </c>
      <c r="U706" s="633">
        <v>0.61450000000000005</v>
      </c>
      <c r="V706" s="633">
        <v>0.61224999999999996</v>
      </c>
      <c r="W706" s="633">
        <v>0.60950000000000004</v>
      </c>
      <c r="X706" s="633">
        <v>0.60724999999999996</v>
      </c>
      <c r="Y706" s="633">
        <v>0.60375000000000001</v>
      </c>
      <c r="Z706" s="630">
        <f t="shared" si="392"/>
        <v>17.946000000000005</v>
      </c>
      <c r="AA706" s="1125">
        <f t="shared" si="395"/>
        <v>1.6157989228007263</v>
      </c>
      <c r="AB706" s="1125">
        <f t="shared" si="396"/>
        <v>2.9574861367837268</v>
      </c>
      <c r="AC706" s="1126">
        <f t="shared" si="397"/>
        <v>7.3412698412698374</v>
      </c>
      <c r="AD706" s="1126">
        <f t="shared" si="398"/>
        <v>15.068493150684926</v>
      </c>
      <c r="AE706" s="1126">
        <f t="shared" si="399"/>
        <v>15.873015873015884</v>
      </c>
      <c r="AF706" s="1126">
        <f t="shared" si="400"/>
        <v>6.7796610169491567</v>
      </c>
      <c r="AG706" s="1126">
        <f t="shared" si="401"/>
        <v>6.6265060240964013</v>
      </c>
      <c r="AH706" s="1126">
        <f t="shared" si="402"/>
        <v>4.5669291338582774</v>
      </c>
      <c r="AI706" s="1126">
        <f t="shared" si="403"/>
        <v>2.7508090614886793</v>
      </c>
      <c r="AJ706" s="1126">
        <f t="shared" si="404"/>
        <v>1.1456628477904962</v>
      </c>
      <c r="AK706" s="1126">
        <f t="shared" si="405"/>
        <v>1.8333333333333313</v>
      </c>
      <c r="AL706" s="1126">
        <f t="shared" si="406"/>
        <v>5.6338028169014231</v>
      </c>
      <c r="AM706" s="1126">
        <f t="shared" si="407"/>
        <v>5.7728119180633142</v>
      </c>
      <c r="AN706" s="1126">
        <f t="shared" si="408"/>
        <v>4.8828125</v>
      </c>
      <c r="AO706" s="1126">
        <f t="shared" si="409"/>
        <v>2.8112449799196693</v>
      </c>
      <c r="AP706" s="1126">
        <f t="shared" si="410"/>
        <v>1.3018714401952902</v>
      </c>
      <c r="AQ706" s="1126">
        <f t="shared" si="411"/>
        <v>0.36749693752553547</v>
      </c>
      <c r="AR706" s="1126">
        <f t="shared" si="412"/>
        <v>0.45118949958982135</v>
      </c>
      <c r="AS706" s="1126">
        <f t="shared" si="413"/>
        <v>0.37052284890903842</v>
      </c>
      <c r="AT706" s="1126">
        <f t="shared" si="414"/>
        <v>0.57971014492752548</v>
      </c>
      <c r="AU706" s="1127">
        <f t="shared" si="393"/>
        <v>4.4365214214051516</v>
      </c>
      <c r="AV706" s="1128">
        <f t="shared" si="394"/>
        <v>4.430148933928721</v>
      </c>
    </row>
    <row r="707" spans="1:48" ht="11.25" customHeight="1" x14ac:dyDescent="0.2">
      <c r="A707" s="491" t="s">
        <v>1657</v>
      </c>
      <c r="B707" s="867" t="s">
        <v>1658</v>
      </c>
      <c r="C707" s="627">
        <v>3.4</v>
      </c>
      <c r="D707" s="493">
        <v>3.25</v>
      </c>
      <c r="E707" s="632">
        <v>3.1</v>
      </c>
      <c r="F707" s="627">
        <v>2.88</v>
      </c>
      <c r="G707" s="627">
        <v>2.4</v>
      </c>
      <c r="H707" s="627">
        <v>2</v>
      </c>
      <c r="I707" s="627">
        <v>1.32</v>
      </c>
      <c r="J707" s="956"/>
      <c r="K707" s="627">
        <v>1</v>
      </c>
      <c r="L707" s="631">
        <v>0.4</v>
      </c>
      <c r="M707" s="956"/>
      <c r="N707" s="628">
        <v>0.4</v>
      </c>
      <c r="O707" s="628">
        <v>0.95</v>
      </c>
      <c r="P707" s="633">
        <v>3.15</v>
      </c>
      <c r="Q707" s="633">
        <v>2.8</v>
      </c>
      <c r="R707" s="633">
        <v>2.4</v>
      </c>
      <c r="S707" s="633">
        <v>2.16</v>
      </c>
      <c r="T707" s="633">
        <v>2</v>
      </c>
      <c r="U707" s="633">
        <v>1.86</v>
      </c>
      <c r="V707" s="633">
        <v>1.77</v>
      </c>
      <c r="W707" s="633">
        <v>1.55</v>
      </c>
      <c r="X707" s="633">
        <v>1.45</v>
      </c>
      <c r="Y707" s="629">
        <v>1.4</v>
      </c>
      <c r="Z707" s="630">
        <f t="shared" si="392"/>
        <v>41.64</v>
      </c>
      <c r="AA707" s="1125">
        <f t="shared" si="395"/>
        <v>4.6153846153846212</v>
      </c>
      <c r="AB707" s="1125">
        <f t="shared" si="396"/>
        <v>4.8387096774193505</v>
      </c>
      <c r="AC707" s="1126">
        <f t="shared" si="397"/>
        <v>7.6388888888889062</v>
      </c>
      <c r="AD707" s="1126">
        <f t="shared" si="398"/>
        <v>19.999999999999996</v>
      </c>
      <c r="AE707" s="1126">
        <f t="shared" si="399"/>
        <v>19.999999999999996</v>
      </c>
      <c r="AF707" s="1126">
        <f t="shared" si="400"/>
        <v>51.515151515151516</v>
      </c>
      <c r="AG707" s="1126">
        <f t="shared" si="401"/>
        <v>32.000000000000007</v>
      </c>
      <c r="AH707" s="1126">
        <f t="shared" si="402"/>
        <v>150</v>
      </c>
      <c r="AI707" s="1126">
        <f t="shared" si="403"/>
        <v>0</v>
      </c>
      <c r="AJ707" s="1126">
        <f t="shared" si="404"/>
        <v>-57.894736842105267</v>
      </c>
      <c r="AK707" s="1126">
        <f t="shared" si="405"/>
        <v>-69.841269841269835</v>
      </c>
      <c r="AL707" s="1126">
        <f t="shared" si="406"/>
        <v>12.5</v>
      </c>
      <c r="AM707" s="1126">
        <f t="shared" si="407"/>
        <v>16.666666666666675</v>
      </c>
      <c r="AN707" s="1126">
        <f t="shared" si="408"/>
        <v>11.111111111111093</v>
      </c>
      <c r="AO707" s="1126">
        <f t="shared" si="409"/>
        <v>8.0000000000000071</v>
      </c>
      <c r="AP707" s="1126">
        <f t="shared" si="410"/>
        <v>7.5268817204301008</v>
      </c>
      <c r="AQ707" s="1126">
        <f t="shared" si="411"/>
        <v>5.0847457627118731</v>
      </c>
      <c r="AR707" s="1126">
        <f t="shared" si="412"/>
        <v>14.193548387096765</v>
      </c>
      <c r="AS707" s="1126">
        <f t="shared" si="413"/>
        <v>6.8965517241379448</v>
      </c>
      <c r="AT707" s="1126">
        <f t="shared" si="414"/>
        <v>3.5714285714285809</v>
      </c>
      <c r="AU707" s="1127">
        <f t="shared" si="393"/>
        <v>12.421153097852617</v>
      </c>
      <c r="AV707" s="1128">
        <f t="shared" si="394"/>
        <v>41.795585567941501</v>
      </c>
    </row>
    <row r="708" spans="1:48" ht="11.25" customHeight="1" x14ac:dyDescent="0.2">
      <c r="A708" s="491" t="s">
        <v>787</v>
      </c>
      <c r="B708" s="867" t="s">
        <v>788</v>
      </c>
      <c r="C708" s="627">
        <v>0.44</v>
      </c>
      <c r="D708" s="493">
        <v>0.4</v>
      </c>
      <c r="E708" s="632">
        <v>0.36</v>
      </c>
      <c r="F708" s="627">
        <v>0.34</v>
      </c>
      <c r="G708" s="627">
        <v>0.32</v>
      </c>
      <c r="H708" s="627">
        <v>0.3</v>
      </c>
      <c r="I708" s="627">
        <v>0.28000000000000003</v>
      </c>
      <c r="J708" s="956"/>
      <c r="K708" s="627">
        <v>0.24</v>
      </c>
      <c r="L708" s="492">
        <v>0.22</v>
      </c>
      <c r="M708" s="956"/>
      <c r="N708" s="505">
        <v>0.21</v>
      </c>
      <c r="O708" s="505">
        <v>0.19</v>
      </c>
      <c r="P708" s="633">
        <v>0.17</v>
      </c>
      <c r="Q708" s="633">
        <v>0.16</v>
      </c>
      <c r="R708" s="633">
        <v>0.12</v>
      </c>
      <c r="S708" s="633">
        <v>0.1</v>
      </c>
      <c r="T708" s="633">
        <v>5.6250000000000001E-2</v>
      </c>
      <c r="U708" s="629">
        <v>0</v>
      </c>
      <c r="V708" s="629">
        <v>0</v>
      </c>
      <c r="W708" s="629">
        <v>0</v>
      </c>
      <c r="X708" s="629">
        <v>0</v>
      </c>
      <c r="Y708" s="629">
        <v>0</v>
      </c>
      <c r="Z708" s="630">
        <f t="shared" ref="Z708:Z771" si="415">SUM(C708:Y708)</f>
        <v>3.9062500000000009</v>
      </c>
      <c r="AA708" s="1125">
        <f t="shared" si="395"/>
        <v>9.9999999999999858</v>
      </c>
      <c r="AB708" s="1125">
        <f t="shared" si="396"/>
        <v>11.111111111111116</v>
      </c>
      <c r="AC708" s="1126">
        <f t="shared" si="397"/>
        <v>5.8823529411764497</v>
      </c>
      <c r="AD708" s="1126">
        <f t="shared" si="398"/>
        <v>6.25</v>
      </c>
      <c r="AE708" s="1126">
        <f t="shared" si="399"/>
        <v>6.6666666666666652</v>
      </c>
      <c r="AF708" s="1126">
        <f t="shared" si="400"/>
        <v>7.1428571428571397</v>
      </c>
      <c r="AG708" s="1126">
        <f t="shared" si="401"/>
        <v>16.666666666666675</v>
      </c>
      <c r="AH708" s="1126">
        <f t="shared" si="402"/>
        <v>9.0909090909090828</v>
      </c>
      <c r="AI708" s="1126">
        <f t="shared" si="403"/>
        <v>4.7619047619047672</v>
      </c>
      <c r="AJ708" s="1126">
        <f t="shared" si="404"/>
        <v>10.526315789473673</v>
      </c>
      <c r="AK708" s="1126">
        <f t="shared" si="405"/>
        <v>11.764705882352944</v>
      </c>
      <c r="AL708" s="1126">
        <f t="shared" si="406"/>
        <v>6.25</v>
      </c>
      <c r="AM708" s="1126">
        <f t="shared" si="407"/>
        <v>33.33333333333335</v>
      </c>
      <c r="AN708" s="1126">
        <f t="shared" si="408"/>
        <v>19.999999999999996</v>
      </c>
      <c r="AO708" s="1126">
        <f t="shared" si="409"/>
        <v>77.777777777777786</v>
      </c>
      <c r="AP708" s="1126" t="str">
        <f t="shared" si="410"/>
        <v>n/a</v>
      </c>
      <c r="AQ708" s="1126" t="str">
        <f t="shared" si="411"/>
        <v>n/a</v>
      </c>
      <c r="AR708" s="1126" t="str">
        <f t="shared" si="412"/>
        <v>n/a</v>
      </c>
      <c r="AS708" s="1126" t="str">
        <f t="shared" si="413"/>
        <v>n/a</v>
      </c>
      <c r="AT708" s="1126" t="str">
        <f t="shared" si="414"/>
        <v>n/a</v>
      </c>
      <c r="AU708" s="1127">
        <f t="shared" ref="AU708:AU771" si="416">AVERAGE(AA708:AT708)</f>
        <v>15.814973410948642</v>
      </c>
      <c r="AV708" s="1128">
        <f t="shared" ref="AV708:AV771" si="417">STDEV(AA708:AT708)</f>
        <v>18.656196897732396</v>
      </c>
    </row>
    <row r="709" spans="1:48" ht="11.25" customHeight="1" x14ac:dyDescent="0.2">
      <c r="A709" s="500" t="s">
        <v>1669</v>
      </c>
      <c r="B709" s="502" t="s">
        <v>1670</v>
      </c>
      <c r="C709" s="627">
        <v>0.56000000000000005</v>
      </c>
      <c r="D709" s="493">
        <v>0.48</v>
      </c>
      <c r="E709" s="514">
        <v>0.42000000000000004</v>
      </c>
      <c r="F709" s="507">
        <v>0.38</v>
      </c>
      <c r="G709" s="507">
        <v>0.35</v>
      </c>
      <c r="H709" s="507">
        <v>0.33</v>
      </c>
      <c r="I709" s="507">
        <v>0.31</v>
      </c>
      <c r="J709" s="1053"/>
      <c r="K709" s="507">
        <v>0.27</v>
      </c>
      <c r="L709" s="508">
        <v>0.24</v>
      </c>
      <c r="M709" s="1053"/>
      <c r="N709" s="530">
        <v>0.24</v>
      </c>
      <c r="O709" s="521">
        <v>0.24</v>
      </c>
      <c r="P709" s="509">
        <v>0.22</v>
      </c>
      <c r="Q709" s="509">
        <v>0.19</v>
      </c>
      <c r="R709" s="510">
        <v>0.18</v>
      </c>
      <c r="S709" s="510">
        <v>0.18</v>
      </c>
      <c r="T709" s="509">
        <v>0.18</v>
      </c>
      <c r="U709" s="509">
        <v>0.16</v>
      </c>
      <c r="V709" s="509">
        <v>0.14333000000000001</v>
      </c>
      <c r="W709" s="510">
        <v>0.125</v>
      </c>
      <c r="X709" s="510">
        <v>0.125</v>
      </c>
      <c r="Y709" s="510">
        <v>0.125</v>
      </c>
      <c r="Z709" s="630">
        <f t="shared" si="415"/>
        <v>5.4483299999999995</v>
      </c>
      <c r="AA709" s="1125">
        <f t="shared" si="395"/>
        <v>16.666666666666675</v>
      </c>
      <c r="AB709" s="1125">
        <f t="shared" si="396"/>
        <v>14.285714285714279</v>
      </c>
      <c r="AC709" s="1126">
        <f t="shared" si="397"/>
        <v>10.526315789473696</v>
      </c>
      <c r="AD709" s="1126">
        <f t="shared" si="398"/>
        <v>8.5714285714285854</v>
      </c>
      <c r="AE709" s="1126">
        <f t="shared" si="399"/>
        <v>6.0606060606060552</v>
      </c>
      <c r="AF709" s="1126">
        <f t="shared" si="400"/>
        <v>6.4516129032258229</v>
      </c>
      <c r="AG709" s="1126">
        <f t="shared" si="401"/>
        <v>14.814814814814813</v>
      </c>
      <c r="AH709" s="1126">
        <f t="shared" si="402"/>
        <v>12.500000000000021</v>
      </c>
      <c r="AI709" s="1126">
        <f t="shared" si="403"/>
        <v>0</v>
      </c>
      <c r="AJ709" s="1126">
        <f t="shared" si="404"/>
        <v>0</v>
      </c>
      <c r="AK709" s="1126">
        <f t="shared" si="405"/>
        <v>9.0909090909090828</v>
      </c>
      <c r="AL709" s="1126">
        <f t="shared" si="406"/>
        <v>15.789473684210531</v>
      </c>
      <c r="AM709" s="1126">
        <f t="shared" si="407"/>
        <v>5.555555555555558</v>
      </c>
      <c r="AN709" s="1126">
        <f t="shared" si="408"/>
        <v>0</v>
      </c>
      <c r="AO709" s="1126">
        <f t="shared" si="409"/>
        <v>0</v>
      </c>
      <c r="AP709" s="1126">
        <f t="shared" si="410"/>
        <v>12.5</v>
      </c>
      <c r="AQ709" s="1126">
        <f t="shared" si="411"/>
        <v>11.630503034954298</v>
      </c>
      <c r="AR709" s="1126">
        <f t="shared" si="412"/>
        <v>14.66400000000001</v>
      </c>
      <c r="AS709" s="1126">
        <f t="shared" si="413"/>
        <v>0</v>
      </c>
      <c r="AT709" s="1126">
        <f t="shared" si="414"/>
        <v>0</v>
      </c>
      <c r="AU709" s="1127">
        <f t="shared" si="416"/>
        <v>7.9553800228779705</v>
      </c>
      <c r="AV709" s="1128">
        <f t="shared" si="417"/>
        <v>6.172185020806201</v>
      </c>
    </row>
    <row r="710" spans="1:48" ht="11.25" customHeight="1" x14ac:dyDescent="0.2">
      <c r="A710" s="491" t="s">
        <v>1633</v>
      </c>
      <c r="B710" s="867" t="s">
        <v>1634</v>
      </c>
      <c r="C710" s="627">
        <v>2.2599999999999998</v>
      </c>
      <c r="D710" s="493">
        <v>2.16</v>
      </c>
      <c r="E710" s="493">
        <v>2.06</v>
      </c>
      <c r="F710" s="627">
        <v>1.94</v>
      </c>
      <c r="G710" s="627">
        <v>1.84</v>
      </c>
      <c r="H710" s="627">
        <v>1.7749999999999999</v>
      </c>
      <c r="I710" s="627">
        <v>1.5249999999999999</v>
      </c>
      <c r="J710" s="956"/>
      <c r="K710" s="627">
        <v>1.25</v>
      </c>
      <c r="L710" s="492">
        <v>1.1000000000000001</v>
      </c>
      <c r="M710" s="956"/>
      <c r="N710" s="505">
        <v>0.75</v>
      </c>
      <c r="O710" s="628">
        <v>0.5</v>
      </c>
      <c r="P710" s="629">
        <v>0.5</v>
      </c>
      <c r="Q710" s="629">
        <v>0.5</v>
      </c>
      <c r="R710" s="633">
        <v>0.5</v>
      </c>
      <c r="S710" s="633">
        <v>0.25</v>
      </c>
      <c r="T710" s="629">
        <v>0</v>
      </c>
      <c r="U710" s="629">
        <v>0</v>
      </c>
      <c r="V710" s="629">
        <v>0</v>
      </c>
      <c r="W710" s="629">
        <v>0</v>
      </c>
      <c r="X710" s="629">
        <v>0</v>
      </c>
      <c r="Y710" s="629">
        <v>0</v>
      </c>
      <c r="Z710" s="630">
        <f t="shared" si="415"/>
        <v>18.91</v>
      </c>
      <c r="AA710" s="1125">
        <f t="shared" si="395"/>
        <v>4.6296296296296058</v>
      </c>
      <c r="AB710" s="1125">
        <f t="shared" si="396"/>
        <v>4.8543689320388328</v>
      </c>
      <c r="AC710" s="1126">
        <f t="shared" si="397"/>
        <v>6.1855670103092786</v>
      </c>
      <c r="AD710" s="1126">
        <f t="shared" si="398"/>
        <v>5.4347826086956541</v>
      </c>
      <c r="AE710" s="1126">
        <f t="shared" si="399"/>
        <v>3.6619718309859328</v>
      </c>
      <c r="AF710" s="1126">
        <f t="shared" si="400"/>
        <v>16.393442622950815</v>
      </c>
      <c r="AG710" s="1126">
        <f t="shared" si="401"/>
        <v>21.999999999999996</v>
      </c>
      <c r="AH710" s="1126">
        <f t="shared" si="402"/>
        <v>13.636363636363624</v>
      </c>
      <c r="AI710" s="1126">
        <f t="shared" si="403"/>
        <v>46.666666666666679</v>
      </c>
      <c r="AJ710" s="1126">
        <f t="shared" si="404"/>
        <v>50</v>
      </c>
      <c r="AK710" s="1126">
        <f t="shared" si="405"/>
        <v>0</v>
      </c>
      <c r="AL710" s="1126">
        <f t="shared" si="406"/>
        <v>0</v>
      </c>
      <c r="AM710" s="1126">
        <f t="shared" si="407"/>
        <v>0</v>
      </c>
      <c r="AN710" s="1126">
        <f t="shared" si="408"/>
        <v>100</v>
      </c>
      <c r="AO710" s="1126" t="str">
        <f t="shared" si="409"/>
        <v>n/a</v>
      </c>
      <c r="AP710" s="1126" t="str">
        <f t="shared" si="410"/>
        <v>n/a</v>
      </c>
      <c r="AQ710" s="1126" t="str">
        <f t="shared" si="411"/>
        <v>n/a</v>
      </c>
      <c r="AR710" s="1126" t="str">
        <f t="shared" si="412"/>
        <v>n/a</v>
      </c>
      <c r="AS710" s="1126" t="str">
        <f t="shared" si="413"/>
        <v>n/a</v>
      </c>
      <c r="AT710" s="1126" t="str">
        <f t="shared" si="414"/>
        <v>n/a</v>
      </c>
      <c r="AU710" s="1127">
        <f t="shared" si="416"/>
        <v>19.533056638402886</v>
      </c>
      <c r="AV710" s="1128">
        <f t="shared" si="417"/>
        <v>28.285788000140712</v>
      </c>
    </row>
    <row r="711" spans="1:48" ht="11.25" customHeight="1" x14ac:dyDescent="0.2">
      <c r="A711" s="857" t="s">
        <v>4586</v>
      </c>
      <c r="B711" s="867" t="s">
        <v>4089</v>
      </c>
      <c r="C711" s="493">
        <v>0.59</v>
      </c>
      <c r="D711" s="493">
        <v>0.53</v>
      </c>
      <c r="E711" s="493">
        <v>0.44</v>
      </c>
      <c r="F711" s="493">
        <v>0.4</v>
      </c>
      <c r="G711" s="493">
        <v>0.32</v>
      </c>
      <c r="H711" s="516">
        <v>0</v>
      </c>
      <c r="I711" s="516">
        <v>0</v>
      </c>
      <c r="J711" s="516"/>
      <c r="K711" s="516">
        <v>0</v>
      </c>
      <c r="L711" s="513">
        <v>0</v>
      </c>
      <c r="M711" s="516"/>
      <c r="N711" s="537">
        <v>0</v>
      </c>
      <c r="O711" s="537">
        <v>0.06</v>
      </c>
      <c r="P711" s="1028">
        <v>0.36</v>
      </c>
      <c r="Q711" s="1028">
        <v>0.34</v>
      </c>
      <c r="R711" s="1028">
        <v>0.32</v>
      </c>
      <c r="S711" s="1028">
        <v>0.30000000000000004</v>
      </c>
      <c r="T711" s="1028">
        <v>0.26</v>
      </c>
      <c r="U711" s="1028">
        <v>0.21500000000000002</v>
      </c>
      <c r="V711" s="1076">
        <v>0.1875</v>
      </c>
      <c r="W711" s="1076">
        <v>0.26249999999999996</v>
      </c>
      <c r="X711" s="1028">
        <v>0.3</v>
      </c>
      <c r="Y711" s="1028">
        <v>0.12</v>
      </c>
      <c r="Z711" s="630">
        <f t="shared" si="415"/>
        <v>5.004999999999999</v>
      </c>
      <c r="AA711" s="1125">
        <f t="shared" si="395"/>
        <v>11.32075471698113</v>
      </c>
      <c r="AB711" s="1125">
        <f t="shared" si="396"/>
        <v>20.45454545454546</v>
      </c>
      <c r="AC711" s="1126">
        <f t="shared" si="397"/>
        <v>9.9999999999999858</v>
      </c>
      <c r="AD711" s="1126">
        <f t="shared" si="398"/>
        <v>25</v>
      </c>
      <c r="AE711" s="1126" t="str">
        <f t="shared" si="399"/>
        <v>n/a</v>
      </c>
      <c r="AF711" s="1126" t="str">
        <f t="shared" si="400"/>
        <v>n/a</v>
      </c>
      <c r="AG711" s="1126" t="str">
        <f t="shared" si="401"/>
        <v>n/a</v>
      </c>
      <c r="AH711" s="1126" t="str">
        <f t="shared" si="402"/>
        <v>n/a</v>
      </c>
      <c r="AI711" s="1126" t="str">
        <f t="shared" si="403"/>
        <v>n/a</v>
      </c>
      <c r="AJ711" s="1126">
        <f t="shared" si="404"/>
        <v>-100</v>
      </c>
      <c r="AK711" s="1126">
        <f t="shared" si="405"/>
        <v>-83.333333333333343</v>
      </c>
      <c r="AL711" s="1126">
        <f t="shared" si="406"/>
        <v>5.8823529411764497</v>
      </c>
      <c r="AM711" s="1126">
        <f t="shared" si="407"/>
        <v>6.25</v>
      </c>
      <c r="AN711" s="1126">
        <f t="shared" si="408"/>
        <v>6.666666666666643</v>
      </c>
      <c r="AO711" s="1126">
        <f t="shared" si="409"/>
        <v>15.384615384615397</v>
      </c>
      <c r="AP711" s="1126">
        <f t="shared" si="410"/>
        <v>20.930232558139529</v>
      </c>
      <c r="AQ711" s="1126">
        <f t="shared" si="411"/>
        <v>14.666666666666671</v>
      </c>
      <c r="AR711" s="1126">
        <f t="shared" si="412"/>
        <v>-28.571428571428559</v>
      </c>
      <c r="AS711" s="1126">
        <f t="shared" si="413"/>
        <v>-12.500000000000011</v>
      </c>
      <c r="AT711" s="1126">
        <f t="shared" si="414"/>
        <v>150</v>
      </c>
      <c r="AU711" s="1127">
        <f t="shared" si="416"/>
        <v>4.1434048322686232</v>
      </c>
      <c r="AV711" s="1128">
        <f t="shared" si="417"/>
        <v>55.05778327958226</v>
      </c>
    </row>
    <row r="712" spans="1:48" ht="11.25" customHeight="1" x14ac:dyDescent="0.2">
      <c r="A712" s="884" t="s">
        <v>1682</v>
      </c>
      <c r="B712" s="867" t="s">
        <v>1683</v>
      </c>
      <c r="C712" s="627">
        <v>0.92</v>
      </c>
      <c r="D712" s="493">
        <v>0.84</v>
      </c>
      <c r="E712" s="493">
        <v>0.76</v>
      </c>
      <c r="F712" s="627">
        <v>0.68</v>
      </c>
      <c r="G712" s="627">
        <v>0.6</v>
      </c>
      <c r="H712" s="627">
        <v>0.52</v>
      </c>
      <c r="I712" s="627">
        <v>0.44</v>
      </c>
      <c r="J712" s="956"/>
      <c r="K712" s="627">
        <v>0.36</v>
      </c>
      <c r="L712" s="492">
        <v>0.28000000000000003</v>
      </c>
      <c r="M712" s="956"/>
      <c r="N712" s="505">
        <v>0.2</v>
      </c>
      <c r="O712" s="628">
        <v>0</v>
      </c>
      <c r="P712" s="629">
        <v>0.36</v>
      </c>
      <c r="Q712" s="629">
        <v>0.36</v>
      </c>
      <c r="R712" s="629">
        <v>0.36</v>
      </c>
      <c r="S712" s="629">
        <v>0.36</v>
      </c>
      <c r="T712" s="629">
        <v>0.36</v>
      </c>
      <c r="U712" s="629">
        <v>0.36</v>
      </c>
      <c r="V712" s="629">
        <v>0.36</v>
      </c>
      <c r="W712" s="629">
        <v>0.36</v>
      </c>
      <c r="X712" s="633">
        <v>0.36</v>
      </c>
      <c r="Y712" s="629">
        <v>0.34</v>
      </c>
      <c r="Z712" s="630">
        <f t="shared" si="415"/>
        <v>9.1800000000000015</v>
      </c>
      <c r="AA712" s="1125">
        <f t="shared" si="395"/>
        <v>9.5238095238095344</v>
      </c>
      <c r="AB712" s="1125">
        <f t="shared" si="396"/>
        <v>10.526315789473673</v>
      </c>
      <c r="AC712" s="1126">
        <f t="shared" si="397"/>
        <v>11.764705882352944</v>
      </c>
      <c r="AD712" s="1126">
        <f t="shared" si="398"/>
        <v>13.333333333333353</v>
      </c>
      <c r="AE712" s="1126">
        <f t="shared" si="399"/>
        <v>15.384615384615374</v>
      </c>
      <c r="AF712" s="1126">
        <f t="shared" si="400"/>
        <v>18.181818181818187</v>
      </c>
      <c r="AG712" s="1126">
        <f t="shared" si="401"/>
        <v>22.222222222222232</v>
      </c>
      <c r="AH712" s="1126">
        <f t="shared" si="402"/>
        <v>28.571428571428559</v>
      </c>
      <c r="AI712" s="1126">
        <f t="shared" si="403"/>
        <v>40.000000000000014</v>
      </c>
      <c r="AJ712" s="1126" t="str">
        <f t="shared" si="404"/>
        <v>n/a</v>
      </c>
      <c r="AK712" s="1126">
        <f t="shared" si="405"/>
        <v>-100</v>
      </c>
      <c r="AL712" s="1126">
        <f t="shared" si="406"/>
        <v>0</v>
      </c>
      <c r="AM712" s="1126">
        <f t="shared" si="407"/>
        <v>0</v>
      </c>
      <c r="AN712" s="1126">
        <f t="shared" si="408"/>
        <v>0</v>
      </c>
      <c r="AO712" s="1126">
        <f t="shared" si="409"/>
        <v>0</v>
      </c>
      <c r="AP712" s="1126">
        <f t="shared" si="410"/>
        <v>0</v>
      </c>
      <c r="AQ712" s="1126">
        <f t="shared" si="411"/>
        <v>0</v>
      </c>
      <c r="AR712" s="1126">
        <f t="shared" si="412"/>
        <v>0</v>
      </c>
      <c r="AS712" s="1126">
        <f t="shared" si="413"/>
        <v>0</v>
      </c>
      <c r="AT712" s="1126">
        <f t="shared" si="414"/>
        <v>5.8823529411764497</v>
      </c>
      <c r="AU712" s="1127">
        <f t="shared" si="416"/>
        <v>3.9679264121173841</v>
      </c>
      <c r="AV712" s="1128">
        <f t="shared" si="417"/>
        <v>27.61900378780469</v>
      </c>
    </row>
    <row r="713" spans="1:48" ht="11.25" customHeight="1" x14ac:dyDescent="0.2">
      <c r="A713" s="501" t="s">
        <v>1659</v>
      </c>
      <c r="B713" s="502" t="s">
        <v>1660</v>
      </c>
      <c r="C713" s="627">
        <v>3.93</v>
      </c>
      <c r="D713" s="493">
        <v>3.41</v>
      </c>
      <c r="E713" s="504">
        <v>2.9499999999999997</v>
      </c>
      <c r="F713" s="507">
        <v>2.54</v>
      </c>
      <c r="G713" s="507">
        <v>2.2000000000000002</v>
      </c>
      <c r="H713" s="507">
        <v>1.85</v>
      </c>
      <c r="I713" s="507">
        <v>1.58</v>
      </c>
      <c r="J713" s="1053"/>
      <c r="K713" s="507">
        <v>1.4</v>
      </c>
      <c r="L713" s="503">
        <v>1.3</v>
      </c>
      <c r="M713" s="1053"/>
      <c r="N713" s="521">
        <v>1.22</v>
      </c>
      <c r="O713" s="530">
        <v>1.2</v>
      </c>
      <c r="P713" s="510">
        <v>1.2</v>
      </c>
      <c r="Q713" s="509">
        <v>1.1100000000000001</v>
      </c>
      <c r="R713" s="509">
        <v>1.08</v>
      </c>
      <c r="S713" s="510">
        <v>1</v>
      </c>
      <c r="T713" s="510">
        <v>1</v>
      </c>
      <c r="U713" s="509">
        <v>1</v>
      </c>
      <c r="V713" s="509">
        <v>0.97</v>
      </c>
      <c r="W713" s="509">
        <v>0.96</v>
      </c>
      <c r="X713" s="509">
        <v>0.94</v>
      </c>
      <c r="Y713" s="509">
        <v>0.9</v>
      </c>
      <c r="Z713" s="630">
        <f t="shared" si="415"/>
        <v>33.739999999999995</v>
      </c>
      <c r="AA713" s="1125">
        <f t="shared" si="395"/>
        <v>15.249266862170096</v>
      </c>
      <c r="AB713" s="1125">
        <f t="shared" si="396"/>
        <v>15.593220338983071</v>
      </c>
      <c r="AC713" s="1126">
        <f t="shared" si="397"/>
        <v>16.14173228346456</v>
      </c>
      <c r="AD713" s="1126">
        <f t="shared" si="398"/>
        <v>15.454545454545453</v>
      </c>
      <c r="AE713" s="1126">
        <f t="shared" si="399"/>
        <v>18.918918918918926</v>
      </c>
      <c r="AF713" s="1126">
        <f t="shared" si="400"/>
        <v>17.088607594936711</v>
      </c>
      <c r="AG713" s="1126">
        <f t="shared" si="401"/>
        <v>12.857142857142879</v>
      </c>
      <c r="AH713" s="1126">
        <f t="shared" si="402"/>
        <v>7.6923076923076872</v>
      </c>
      <c r="AI713" s="1126">
        <f t="shared" si="403"/>
        <v>6.5573770491803351</v>
      </c>
      <c r="AJ713" s="1126">
        <f t="shared" si="404"/>
        <v>1.6666666666666607</v>
      </c>
      <c r="AK713" s="1126">
        <f t="shared" si="405"/>
        <v>0</v>
      </c>
      <c r="AL713" s="1126">
        <f t="shared" si="406"/>
        <v>8.108108108108091</v>
      </c>
      <c r="AM713" s="1126">
        <f t="shared" si="407"/>
        <v>2.7777777777777901</v>
      </c>
      <c r="AN713" s="1126">
        <f t="shared" si="408"/>
        <v>8.0000000000000071</v>
      </c>
      <c r="AO713" s="1126">
        <f t="shared" si="409"/>
        <v>0</v>
      </c>
      <c r="AP713" s="1126">
        <f t="shared" si="410"/>
        <v>0</v>
      </c>
      <c r="AQ713" s="1126">
        <f t="shared" si="411"/>
        <v>3.0927835051546504</v>
      </c>
      <c r="AR713" s="1126">
        <f t="shared" si="412"/>
        <v>1.0416666666666741</v>
      </c>
      <c r="AS713" s="1126">
        <f t="shared" si="413"/>
        <v>2.1276595744680771</v>
      </c>
      <c r="AT713" s="1126">
        <f t="shared" si="414"/>
        <v>4.4444444444444287</v>
      </c>
      <c r="AU713" s="1127">
        <f t="shared" si="416"/>
        <v>7.8406112897468061</v>
      </c>
      <c r="AV713" s="1128">
        <f t="shared" si="417"/>
        <v>6.6418609091243912</v>
      </c>
    </row>
    <row r="714" spans="1:48" ht="11.25" customHeight="1" x14ac:dyDescent="0.2">
      <c r="A714" s="491" t="s">
        <v>2842</v>
      </c>
      <c r="B714" s="867" t="s">
        <v>2843</v>
      </c>
      <c r="C714" s="627">
        <v>1.1499999999999999</v>
      </c>
      <c r="D714" s="493">
        <v>0.9</v>
      </c>
      <c r="E714" s="493">
        <v>0.56999999999999995</v>
      </c>
      <c r="F714" s="627">
        <v>0.48</v>
      </c>
      <c r="G714" s="627">
        <v>0.4</v>
      </c>
      <c r="H714" s="627">
        <v>0.16</v>
      </c>
      <c r="I714" s="533">
        <v>0.04</v>
      </c>
      <c r="J714" s="956"/>
      <c r="K714" s="496">
        <v>0.04</v>
      </c>
      <c r="L714" s="631">
        <v>0.04</v>
      </c>
      <c r="M714" s="956"/>
      <c r="N714" s="628">
        <v>0.04</v>
      </c>
      <c r="O714" s="628">
        <v>0.09</v>
      </c>
      <c r="P714" s="629">
        <v>1.3828</v>
      </c>
      <c r="Q714" s="633">
        <v>2.4948000000000001</v>
      </c>
      <c r="R714" s="633">
        <v>2.36382</v>
      </c>
      <c r="S714" s="633">
        <v>2.2237600000000004</v>
      </c>
      <c r="T714" s="633">
        <v>2.1067200000000001</v>
      </c>
      <c r="U714" s="633">
        <v>1.98044</v>
      </c>
      <c r="V714" s="633">
        <v>1.76176</v>
      </c>
      <c r="W714" s="633">
        <v>1.52152</v>
      </c>
      <c r="X714" s="633">
        <v>1.2936000000000001</v>
      </c>
      <c r="Y714" s="633">
        <v>1.0533600000000001</v>
      </c>
      <c r="Z714" s="630">
        <f t="shared" si="415"/>
        <v>22.092580000000002</v>
      </c>
      <c r="AA714" s="1125">
        <f t="shared" si="395"/>
        <v>27.777777777777768</v>
      </c>
      <c r="AB714" s="1125">
        <f t="shared" si="396"/>
        <v>57.894736842105289</v>
      </c>
      <c r="AC714" s="1126">
        <f t="shared" si="397"/>
        <v>18.75</v>
      </c>
      <c r="AD714" s="1126">
        <f t="shared" si="398"/>
        <v>19.999999999999996</v>
      </c>
      <c r="AE714" s="1126">
        <f t="shared" si="399"/>
        <v>150</v>
      </c>
      <c r="AF714" s="1126">
        <f t="shared" si="400"/>
        <v>300</v>
      </c>
      <c r="AG714" s="1126">
        <f t="shared" si="401"/>
        <v>0</v>
      </c>
      <c r="AH714" s="1126">
        <f t="shared" si="402"/>
        <v>0</v>
      </c>
      <c r="AI714" s="1126">
        <f t="shared" si="403"/>
        <v>0</v>
      </c>
      <c r="AJ714" s="1126">
        <f t="shared" si="404"/>
        <v>-55.555555555555557</v>
      </c>
      <c r="AK714" s="1126">
        <f t="shared" si="405"/>
        <v>-93.4914665895285</v>
      </c>
      <c r="AL714" s="1126">
        <f t="shared" si="406"/>
        <v>-44.572711239377902</v>
      </c>
      <c r="AM714" s="1126">
        <f t="shared" si="407"/>
        <v>5.5410310429728105</v>
      </c>
      <c r="AN714" s="1126">
        <f t="shared" si="408"/>
        <v>6.2983415476490112</v>
      </c>
      <c r="AO714" s="1126">
        <f t="shared" si="409"/>
        <v>5.555555555555558</v>
      </c>
      <c r="AP714" s="1126">
        <f t="shared" si="410"/>
        <v>6.3763608087091805</v>
      </c>
      <c r="AQ714" s="1126">
        <f t="shared" si="411"/>
        <v>12.412587412587417</v>
      </c>
      <c r="AR714" s="1126">
        <f t="shared" si="412"/>
        <v>15.789473684210531</v>
      </c>
      <c r="AS714" s="1126">
        <f t="shared" si="413"/>
        <v>17.619047619047599</v>
      </c>
      <c r="AT714" s="1126">
        <f t="shared" si="414"/>
        <v>22.807017543859654</v>
      </c>
      <c r="AU714" s="1127">
        <f t="shared" si="416"/>
        <v>23.66010982250064</v>
      </c>
      <c r="AV714" s="1128">
        <f t="shared" si="417"/>
        <v>79.923851166733144</v>
      </c>
    </row>
    <row r="715" spans="1:48" ht="11.25" customHeight="1" x14ac:dyDescent="0.2">
      <c r="A715" s="491" t="s">
        <v>3988</v>
      </c>
      <c r="B715" s="867" t="s">
        <v>3914</v>
      </c>
      <c r="C715" s="627">
        <v>1.5</v>
      </c>
      <c r="D715" s="493">
        <v>1.4</v>
      </c>
      <c r="E715" s="632">
        <v>1.05</v>
      </c>
      <c r="F715" s="627">
        <v>0.85</v>
      </c>
      <c r="G715" s="627">
        <v>0.57499999999999996</v>
      </c>
      <c r="H715" s="627">
        <v>0.125</v>
      </c>
      <c r="I715" s="533">
        <v>0</v>
      </c>
      <c r="J715" s="956"/>
      <c r="K715" s="496">
        <v>0</v>
      </c>
      <c r="L715" s="631">
        <v>0</v>
      </c>
      <c r="M715" s="956"/>
      <c r="N715" s="628">
        <v>0</v>
      </c>
      <c r="O715" s="628">
        <v>0</v>
      </c>
      <c r="P715" s="629">
        <v>0</v>
      </c>
      <c r="Q715" s="629">
        <v>0</v>
      </c>
      <c r="R715" s="629">
        <v>0</v>
      </c>
      <c r="S715" s="629">
        <v>0</v>
      </c>
      <c r="T715" s="629">
        <v>0</v>
      </c>
      <c r="U715" s="629">
        <v>0</v>
      </c>
      <c r="V715" s="629">
        <v>0</v>
      </c>
      <c r="W715" s="629">
        <v>0</v>
      </c>
      <c r="X715" s="629">
        <v>0</v>
      </c>
      <c r="Y715" s="629">
        <v>0</v>
      </c>
      <c r="Z715" s="630">
        <f t="shared" si="415"/>
        <v>5.5</v>
      </c>
      <c r="AA715" s="1125">
        <f t="shared" ref="AA715:AA778" si="418">IF(ISERROR((C715/D715-1)*100),"n/a",(C715/D715-1)*100)</f>
        <v>7.1428571428571397</v>
      </c>
      <c r="AB715" s="1125">
        <f t="shared" si="396"/>
        <v>33.333333333333329</v>
      </c>
      <c r="AC715" s="1126">
        <f t="shared" si="397"/>
        <v>23.529411764705888</v>
      </c>
      <c r="AD715" s="1126">
        <f t="shared" si="398"/>
        <v>47.826086956521749</v>
      </c>
      <c r="AE715" s="1126">
        <f t="shared" si="399"/>
        <v>359.99999999999994</v>
      </c>
      <c r="AF715" s="1126" t="str">
        <f t="shared" si="400"/>
        <v>n/a</v>
      </c>
      <c r="AG715" s="1126" t="str">
        <f t="shared" si="401"/>
        <v>n/a</v>
      </c>
      <c r="AH715" s="1126" t="str">
        <f t="shared" si="402"/>
        <v>n/a</v>
      </c>
      <c r="AI715" s="1126" t="str">
        <f t="shared" si="403"/>
        <v>n/a</v>
      </c>
      <c r="AJ715" s="1126" t="str">
        <f t="shared" si="404"/>
        <v>n/a</v>
      </c>
      <c r="AK715" s="1126" t="str">
        <f t="shared" si="405"/>
        <v>n/a</v>
      </c>
      <c r="AL715" s="1126" t="str">
        <f t="shared" si="406"/>
        <v>n/a</v>
      </c>
      <c r="AM715" s="1126" t="str">
        <f t="shared" si="407"/>
        <v>n/a</v>
      </c>
      <c r="AN715" s="1126" t="str">
        <f t="shared" si="408"/>
        <v>n/a</v>
      </c>
      <c r="AO715" s="1126" t="str">
        <f t="shared" si="409"/>
        <v>n/a</v>
      </c>
      <c r="AP715" s="1126" t="str">
        <f t="shared" si="410"/>
        <v>n/a</v>
      </c>
      <c r="AQ715" s="1126" t="str">
        <f t="shared" si="411"/>
        <v>n/a</v>
      </c>
      <c r="AR715" s="1126" t="str">
        <f t="shared" si="412"/>
        <v>n/a</v>
      </c>
      <c r="AS715" s="1126" t="str">
        <f t="shared" si="413"/>
        <v>n/a</v>
      </c>
      <c r="AT715" s="1126" t="str">
        <f t="shared" si="414"/>
        <v>n/a</v>
      </c>
      <c r="AU715" s="1127">
        <f t="shared" si="416"/>
        <v>94.366337839483606</v>
      </c>
      <c r="AV715" s="1128">
        <f t="shared" si="417"/>
        <v>149.22974799337297</v>
      </c>
    </row>
    <row r="716" spans="1:48" ht="11.25" customHeight="1" x14ac:dyDescent="0.2">
      <c r="A716" s="884" t="s">
        <v>791</v>
      </c>
      <c r="B716" s="867" t="s">
        <v>792</v>
      </c>
      <c r="C716" s="627">
        <v>2.46</v>
      </c>
      <c r="D716" s="493">
        <v>2.38</v>
      </c>
      <c r="E716" s="632">
        <v>2.2999999999999998</v>
      </c>
      <c r="F716" s="627">
        <v>2.2225000000000001</v>
      </c>
      <c r="G716" s="627">
        <v>2.1524999999999999</v>
      </c>
      <c r="H716" s="627">
        <v>2.0825</v>
      </c>
      <c r="I716" s="627">
        <v>2.0125000000000002</v>
      </c>
      <c r="J716" s="956"/>
      <c r="K716" s="627">
        <v>1.9424999999999999</v>
      </c>
      <c r="L716" s="492">
        <v>1.8725000000000001</v>
      </c>
      <c r="M716" s="956"/>
      <c r="N716" s="505">
        <v>1.8025</v>
      </c>
      <c r="O716" s="505">
        <v>1.7324999999999999</v>
      </c>
      <c r="P716" s="633">
        <v>1.6625000000000001</v>
      </c>
      <c r="Q716" s="633">
        <v>1.595</v>
      </c>
      <c r="R716" s="633">
        <v>1.5349999999999999</v>
      </c>
      <c r="S716" s="633">
        <v>1.4750000000000001</v>
      </c>
      <c r="T716" s="633">
        <v>1.415</v>
      </c>
      <c r="U716" s="633">
        <v>1.385</v>
      </c>
      <c r="V716" s="633">
        <v>1.355</v>
      </c>
      <c r="W716" s="633">
        <v>1.2096515000000001</v>
      </c>
      <c r="X716" s="629">
        <v>0.81860600000000006</v>
      </c>
      <c r="Y716" s="629">
        <v>0.81860600000000006</v>
      </c>
      <c r="Z716" s="630">
        <f t="shared" si="415"/>
        <v>36.229363499999998</v>
      </c>
      <c r="AA716" s="1125">
        <f t="shared" si="418"/>
        <v>3.3613445378151363</v>
      </c>
      <c r="AB716" s="1125">
        <f t="shared" si="396"/>
        <v>3.4782608695652195</v>
      </c>
      <c r="AC716" s="1126">
        <f t="shared" si="397"/>
        <v>3.4870641169853611</v>
      </c>
      <c r="AD716" s="1126">
        <f t="shared" si="398"/>
        <v>3.2520325203252209</v>
      </c>
      <c r="AE716" s="1126">
        <f t="shared" si="399"/>
        <v>3.3613445378151141</v>
      </c>
      <c r="AF716" s="1126">
        <f t="shared" si="400"/>
        <v>3.4782608695652195</v>
      </c>
      <c r="AG716" s="1126">
        <f t="shared" si="401"/>
        <v>3.6036036036036112</v>
      </c>
      <c r="AH716" s="1126">
        <f t="shared" si="402"/>
        <v>3.7383177570093462</v>
      </c>
      <c r="AI716" s="1126">
        <f t="shared" si="403"/>
        <v>3.8834951456310662</v>
      </c>
      <c r="AJ716" s="1126">
        <f t="shared" si="404"/>
        <v>4.0404040404040442</v>
      </c>
      <c r="AK716" s="1126">
        <f t="shared" si="405"/>
        <v>4.2105263157894646</v>
      </c>
      <c r="AL716" s="1126">
        <f t="shared" si="406"/>
        <v>4.2319749216300995</v>
      </c>
      <c r="AM716" s="1126">
        <f t="shared" si="407"/>
        <v>3.9087947882736174</v>
      </c>
      <c r="AN716" s="1126">
        <f t="shared" si="408"/>
        <v>4.0677966101694718</v>
      </c>
      <c r="AO716" s="1126">
        <f t="shared" si="409"/>
        <v>4.2402826855123754</v>
      </c>
      <c r="AP716" s="1126">
        <f t="shared" si="410"/>
        <v>2.1660649819494671</v>
      </c>
      <c r="AQ716" s="1126">
        <f t="shared" si="411"/>
        <v>2.2140221402213944</v>
      </c>
      <c r="AR716" s="1126">
        <f t="shared" si="412"/>
        <v>12.01573345711553</v>
      </c>
      <c r="AS716" s="1126">
        <f t="shared" si="413"/>
        <v>47.769684072679652</v>
      </c>
      <c r="AT716" s="1126">
        <f t="shared" si="414"/>
        <v>0</v>
      </c>
      <c r="AU716" s="1127">
        <f t="shared" si="416"/>
        <v>6.025450398603021</v>
      </c>
      <c r="AV716" s="1128">
        <f t="shared" si="417"/>
        <v>10.060693751088118</v>
      </c>
    </row>
    <row r="717" spans="1:48" ht="11.25" customHeight="1" x14ac:dyDescent="0.2">
      <c r="A717" s="480" t="s">
        <v>1661</v>
      </c>
      <c r="B717" s="478" t="s">
        <v>1662</v>
      </c>
      <c r="C717" s="627">
        <v>0.51</v>
      </c>
      <c r="D717" s="493">
        <v>0.47</v>
      </c>
      <c r="E717" s="515">
        <v>0.41</v>
      </c>
      <c r="F717" s="484">
        <v>0.36499999999999999</v>
      </c>
      <c r="G717" s="484">
        <v>0.28999999999999998</v>
      </c>
      <c r="H717" s="484">
        <v>0.20499999999999999</v>
      </c>
      <c r="I717" s="484">
        <v>0.14000000000000001</v>
      </c>
      <c r="J717" s="1032"/>
      <c r="K717" s="484">
        <v>0.09</v>
      </c>
      <c r="L717" s="482">
        <v>0.02</v>
      </c>
      <c r="M717" s="1032"/>
      <c r="N717" s="529">
        <v>0</v>
      </c>
      <c r="O717" s="529">
        <v>0.02</v>
      </c>
      <c r="P717" s="488">
        <v>0.68</v>
      </c>
      <c r="Q717" s="488">
        <v>0.68</v>
      </c>
      <c r="R717" s="488">
        <v>0.68</v>
      </c>
      <c r="S717" s="489">
        <v>0.51</v>
      </c>
      <c r="T717" s="488">
        <v>0</v>
      </c>
      <c r="U717" s="488">
        <v>0</v>
      </c>
      <c r="V717" s="488">
        <v>0</v>
      </c>
      <c r="W717" s="488">
        <v>0</v>
      </c>
      <c r="X717" s="488">
        <v>0</v>
      </c>
      <c r="Y717" s="488">
        <v>0</v>
      </c>
      <c r="Z717" s="630">
        <f t="shared" si="415"/>
        <v>5.07</v>
      </c>
      <c r="AA717" s="1125">
        <f t="shared" si="418"/>
        <v>8.5106382978723527</v>
      </c>
      <c r="AB717" s="1125">
        <f t="shared" si="396"/>
        <v>14.634146341463406</v>
      </c>
      <c r="AC717" s="1126">
        <f t="shared" si="397"/>
        <v>12.328767123287676</v>
      </c>
      <c r="AD717" s="1126">
        <f t="shared" si="398"/>
        <v>25.862068965517238</v>
      </c>
      <c r="AE717" s="1126">
        <f t="shared" si="399"/>
        <v>41.463414634146332</v>
      </c>
      <c r="AF717" s="1126">
        <f t="shared" si="400"/>
        <v>46.428571428571395</v>
      </c>
      <c r="AG717" s="1126">
        <f t="shared" si="401"/>
        <v>55.555555555555578</v>
      </c>
      <c r="AH717" s="1126">
        <f t="shared" si="402"/>
        <v>350</v>
      </c>
      <c r="AI717" s="1126" t="str">
        <f t="shared" si="403"/>
        <v>n/a</v>
      </c>
      <c r="AJ717" s="1126">
        <f t="shared" si="404"/>
        <v>-100</v>
      </c>
      <c r="AK717" s="1126">
        <f t="shared" si="405"/>
        <v>-97.058823529411768</v>
      </c>
      <c r="AL717" s="1126">
        <f t="shared" si="406"/>
        <v>0</v>
      </c>
      <c r="AM717" s="1126">
        <f t="shared" si="407"/>
        <v>0</v>
      </c>
      <c r="AN717" s="1126">
        <f t="shared" si="408"/>
        <v>33.33333333333335</v>
      </c>
      <c r="AO717" s="1126" t="str">
        <f t="shared" si="409"/>
        <v>n/a</v>
      </c>
      <c r="AP717" s="1126" t="str">
        <f t="shared" si="410"/>
        <v>n/a</v>
      </c>
      <c r="AQ717" s="1126" t="str">
        <f t="shared" si="411"/>
        <v>n/a</v>
      </c>
      <c r="AR717" s="1126" t="str">
        <f t="shared" si="412"/>
        <v>n/a</v>
      </c>
      <c r="AS717" s="1126" t="str">
        <f t="shared" si="413"/>
        <v>n/a</v>
      </c>
      <c r="AT717" s="1126" t="str">
        <f t="shared" si="414"/>
        <v>n/a</v>
      </c>
      <c r="AU717" s="1127">
        <f t="shared" si="416"/>
        <v>30.081359396179661</v>
      </c>
      <c r="AV717" s="1128">
        <f t="shared" si="417"/>
        <v>107.7561525775839</v>
      </c>
    </row>
    <row r="718" spans="1:48" ht="11.25" customHeight="1" x14ac:dyDescent="0.2">
      <c r="A718" s="500" t="s">
        <v>1667</v>
      </c>
      <c r="B718" s="502" t="s">
        <v>1668</v>
      </c>
      <c r="C718" s="627">
        <v>0.9</v>
      </c>
      <c r="D718" s="493">
        <v>0.86</v>
      </c>
      <c r="E718" s="504">
        <v>0.82</v>
      </c>
      <c r="F718" s="507">
        <v>0.7</v>
      </c>
      <c r="G718" s="507">
        <v>0.62</v>
      </c>
      <c r="H718" s="507">
        <v>0.56000000000000005</v>
      </c>
      <c r="I718" s="507">
        <v>0.49</v>
      </c>
      <c r="J718" s="1053"/>
      <c r="K718" s="507">
        <v>0.32</v>
      </c>
      <c r="L718" s="508">
        <v>0.2</v>
      </c>
      <c r="M718" s="1053"/>
      <c r="N718" s="530">
        <v>0.2</v>
      </c>
      <c r="O718" s="530">
        <v>0.35</v>
      </c>
      <c r="P718" s="510">
        <v>0.8</v>
      </c>
      <c r="Q718" s="509">
        <v>0.8</v>
      </c>
      <c r="R718" s="509">
        <v>0.75143000000000004</v>
      </c>
      <c r="S718" s="509">
        <v>0.66666000000000003</v>
      </c>
      <c r="T718" s="509">
        <v>0.62856000000000001</v>
      </c>
      <c r="U718" s="510">
        <v>0.60951999999999995</v>
      </c>
      <c r="V718" s="509">
        <v>0.60951999999999995</v>
      </c>
      <c r="W718" s="509">
        <v>0.57143999999999995</v>
      </c>
      <c r="X718" s="510">
        <v>0</v>
      </c>
      <c r="Y718" s="510">
        <v>0</v>
      </c>
      <c r="Z718" s="630">
        <f t="shared" si="415"/>
        <v>11.457129999999999</v>
      </c>
      <c r="AA718" s="1125">
        <f t="shared" si="418"/>
        <v>4.6511627906976827</v>
      </c>
      <c r="AB718" s="1125">
        <f t="shared" si="396"/>
        <v>4.8780487804878092</v>
      </c>
      <c r="AC718" s="1126">
        <f t="shared" si="397"/>
        <v>17.142857142857149</v>
      </c>
      <c r="AD718" s="1126">
        <f t="shared" si="398"/>
        <v>12.903225806451601</v>
      </c>
      <c r="AE718" s="1126">
        <f t="shared" si="399"/>
        <v>10.714285714285698</v>
      </c>
      <c r="AF718" s="1126">
        <f t="shared" si="400"/>
        <v>14.285714285714302</v>
      </c>
      <c r="AG718" s="1126">
        <f t="shared" si="401"/>
        <v>53.125</v>
      </c>
      <c r="AH718" s="1126">
        <f t="shared" si="402"/>
        <v>59.999999999999986</v>
      </c>
      <c r="AI718" s="1126">
        <f t="shared" si="403"/>
        <v>0</v>
      </c>
      <c r="AJ718" s="1126">
        <f t="shared" si="404"/>
        <v>-42.857142857142847</v>
      </c>
      <c r="AK718" s="1126">
        <f t="shared" si="405"/>
        <v>-56.25</v>
      </c>
      <c r="AL718" s="1126">
        <f t="shared" si="406"/>
        <v>0</v>
      </c>
      <c r="AM718" s="1126">
        <f t="shared" si="407"/>
        <v>6.4636759245704889</v>
      </c>
      <c r="AN718" s="1126">
        <f t="shared" si="408"/>
        <v>12.715627156271569</v>
      </c>
      <c r="AO718" s="1126">
        <f t="shared" si="409"/>
        <v>6.0614738449789929</v>
      </c>
      <c r="AP718" s="1126">
        <f t="shared" si="410"/>
        <v>3.1237695235595275</v>
      </c>
      <c r="AQ718" s="1126">
        <f t="shared" si="411"/>
        <v>0</v>
      </c>
      <c r="AR718" s="1126">
        <f t="shared" si="412"/>
        <v>6.6638667226655457</v>
      </c>
      <c r="AS718" s="1126" t="str">
        <f t="shared" si="413"/>
        <v>n/a</v>
      </c>
      <c r="AT718" s="1126" t="str">
        <f t="shared" si="414"/>
        <v>n/a</v>
      </c>
      <c r="AU718" s="1127">
        <f t="shared" si="416"/>
        <v>6.3123091575220833</v>
      </c>
      <c r="AV718" s="1128">
        <f t="shared" si="417"/>
        <v>26.373893274221988</v>
      </c>
    </row>
    <row r="719" spans="1:48" ht="11.25" customHeight="1" x14ac:dyDescent="0.2">
      <c r="A719" s="884" t="s">
        <v>339</v>
      </c>
      <c r="B719" s="867" t="s">
        <v>340</v>
      </c>
      <c r="C719" s="627">
        <v>1.7</v>
      </c>
      <c r="D719" s="493">
        <v>1.62</v>
      </c>
      <c r="E719" s="493">
        <v>1.54</v>
      </c>
      <c r="F719" s="627">
        <v>1.46</v>
      </c>
      <c r="G719" s="627">
        <v>1.37</v>
      </c>
      <c r="H719" s="627">
        <v>1.27</v>
      </c>
      <c r="I719" s="627">
        <v>1.23</v>
      </c>
      <c r="J719" s="956"/>
      <c r="K719" s="627">
        <v>1.19</v>
      </c>
      <c r="L719" s="492">
        <v>1.1499999999999999</v>
      </c>
      <c r="M719" s="956"/>
      <c r="N719" s="505">
        <v>1.1100000000000001</v>
      </c>
      <c r="O719" s="628">
        <v>1.08</v>
      </c>
      <c r="P719" s="633">
        <v>1.07</v>
      </c>
      <c r="Q719" s="633">
        <v>1.02</v>
      </c>
      <c r="R719" s="633">
        <v>0.96</v>
      </c>
      <c r="S719" s="633">
        <v>0.92</v>
      </c>
      <c r="T719" s="633">
        <v>0.88</v>
      </c>
      <c r="U719" s="629">
        <v>0.84</v>
      </c>
      <c r="V719" s="633">
        <v>0.83</v>
      </c>
      <c r="W719" s="629">
        <v>0.8</v>
      </c>
      <c r="X719" s="633">
        <v>0.79</v>
      </c>
      <c r="Y719" s="633">
        <v>0.75</v>
      </c>
      <c r="Z719" s="630">
        <f t="shared" si="415"/>
        <v>23.580000000000002</v>
      </c>
      <c r="AA719" s="1125">
        <f t="shared" si="418"/>
        <v>4.9382716049382713</v>
      </c>
      <c r="AB719" s="1125">
        <f t="shared" si="396"/>
        <v>5.1948051948051965</v>
      </c>
      <c r="AC719" s="1126">
        <f t="shared" si="397"/>
        <v>5.4794520547945202</v>
      </c>
      <c r="AD719" s="1126">
        <f t="shared" si="398"/>
        <v>6.5693430656934115</v>
      </c>
      <c r="AE719" s="1126">
        <f t="shared" si="399"/>
        <v>7.8740157480315043</v>
      </c>
      <c r="AF719" s="1126">
        <f t="shared" si="400"/>
        <v>3.2520325203251987</v>
      </c>
      <c r="AG719" s="1126">
        <f t="shared" si="401"/>
        <v>3.3613445378151363</v>
      </c>
      <c r="AH719" s="1126">
        <f t="shared" si="402"/>
        <v>3.4782608695652195</v>
      </c>
      <c r="AI719" s="1126">
        <f t="shared" si="403"/>
        <v>3.603603603603589</v>
      </c>
      <c r="AJ719" s="1126">
        <f t="shared" si="404"/>
        <v>2.7777777777777901</v>
      </c>
      <c r="AK719" s="1126">
        <f t="shared" si="405"/>
        <v>0.93457943925234765</v>
      </c>
      <c r="AL719" s="1126">
        <f t="shared" si="406"/>
        <v>4.9019607843137303</v>
      </c>
      <c r="AM719" s="1126">
        <f t="shared" si="407"/>
        <v>6.25</v>
      </c>
      <c r="AN719" s="1126">
        <f t="shared" si="408"/>
        <v>4.3478260869565188</v>
      </c>
      <c r="AO719" s="1126">
        <f t="shared" si="409"/>
        <v>4.5454545454545414</v>
      </c>
      <c r="AP719" s="1126">
        <f t="shared" si="410"/>
        <v>4.7619047619047672</v>
      </c>
      <c r="AQ719" s="1126">
        <f t="shared" si="411"/>
        <v>1.2048192771084265</v>
      </c>
      <c r="AR719" s="1126">
        <f t="shared" si="412"/>
        <v>3.7499999999999867</v>
      </c>
      <c r="AS719" s="1126">
        <f t="shared" si="413"/>
        <v>1.2658227848101333</v>
      </c>
      <c r="AT719" s="1126">
        <f t="shared" si="414"/>
        <v>5.3333333333333455</v>
      </c>
      <c r="AU719" s="1127">
        <f t="shared" si="416"/>
        <v>4.1912303995241817</v>
      </c>
      <c r="AV719" s="1128">
        <f t="shared" si="417"/>
        <v>1.8015521691601366</v>
      </c>
    </row>
    <row r="720" spans="1:48" ht="11.25" customHeight="1" x14ac:dyDescent="0.2">
      <c r="A720" s="884" t="s">
        <v>1651</v>
      </c>
      <c r="B720" s="867" t="s">
        <v>1652</v>
      </c>
      <c r="C720" s="627">
        <v>8.3000000000000007</v>
      </c>
      <c r="D720" s="493">
        <v>7.9</v>
      </c>
      <c r="E720" s="493">
        <v>7.15</v>
      </c>
      <c r="F720" s="627">
        <v>6.5</v>
      </c>
      <c r="G720" s="627">
        <v>6.05</v>
      </c>
      <c r="H720" s="627">
        <v>4.9988700000000001</v>
      </c>
      <c r="I720" s="627">
        <v>4.3717440000000005</v>
      </c>
      <c r="J720" s="956"/>
      <c r="K720" s="627">
        <v>3.8546559999999999</v>
      </c>
      <c r="L720" s="492">
        <v>3.102528</v>
      </c>
      <c r="M720" s="956"/>
      <c r="N720" s="505">
        <v>2.4444159999999999</v>
      </c>
      <c r="O720" s="628">
        <v>1.8615168</v>
      </c>
      <c r="P720" s="633">
        <v>3.384576</v>
      </c>
      <c r="Q720" s="633">
        <v>3.1589375999999998</v>
      </c>
      <c r="R720" s="633">
        <v>2.8580863999999999</v>
      </c>
      <c r="S720" s="633">
        <v>2.6324479999999997</v>
      </c>
      <c r="T720" s="633">
        <v>2.4444159999999999</v>
      </c>
      <c r="U720" s="633">
        <v>2.2563839999999997</v>
      </c>
      <c r="V720" s="633">
        <v>2.044848</v>
      </c>
      <c r="W720" s="633">
        <v>1.9555328000000001</v>
      </c>
      <c r="X720" s="629">
        <v>1.8991232</v>
      </c>
      <c r="Y720" s="629">
        <v>1.8991232</v>
      </c>
      <c r="Z720" s="630">
        <f t="shared" si="415"/>
        <v>81.067206000000013</v>
      </c>
      <c r="AA720" s="1125">
        <f t="shared" si="418"/>
        <v>5.0632911392405111</v>
      </c>
      <c r="AB720" s="1125">
        <f t="shared" si="396"/>
        <v>10.489510489510479</v>
      </c>
      <c r="AC720" s="1126">
        <f t="shared" si="397"/>
        <v>10.000000000000009</v>
      </c>
      <c r="AD720" s="1126">
        <f t="shared" si="398"/>
        <v>7.4380165289256173</v>
      </c>
      <c r="AE720" s="1126">
        <f t="shared" si="399"/>
        <v>21.027352181593038</v>
      </c>
      <c r="AF720" s="1126">
        <f t="shared" si="400"/>
        <v>14.344984518764136</v>
      </c>
      <c r="AG720" s="1126">
        <f t="shared" si="401"/>
        <v>13.414634146341475</v>
      </c>
      <c r="AH720" s="1126">
        <f t="shared" si="402"/>
        <v>24.242424242424242</v>
      </c>
      <c r="AI720" s="1126">
        <f t="shared" si="403"/>
        <v>26.923076923076916</v>
      </c>
      <c r="AJ720" s="1126">
        <f t="shared" si="404"/>
        <v>31.313131313131315</v>
      </c>
      <c r="AK720" s="1126">
        <f t="shared" si="405"/>
        <v>-45.000000000000007</v>
      </c>
      <c r="AL720" s="1126">
        <f t="shared" si="406"/>
        <v>7.1428571428571619</v>
      </c>
      <c r="AM720" s="1126">
        <f t="shared" si="407"/>
        <v>10.526315789473673</v>
      </c>
      <c r="AN720" s="1126">
        <f t="shared" si="408"/>
        <v>8.5714285714285854</v>
      </c>
      <c r="AO720" s="1126">
        <f t="shared" si="409"/>
        <v>7.6923076923076872</v>
      </c>
      <c r="AP720" s="1126">
        <f t="shared" si="410"/>
        <v>8.3333333333333481</v>
      </c>
      <c r="AQ720" s="1126">
        <f t="shared" si="411"/>
        <v>10.344827586206872</v>
      </c>
      <c r="AR720" s="1126">
        <f t="shared" si="412"/>
        <v>4.5673076923076872</v>
      </c>
      <c r="AS720" s="1126">
        <f t="shared" si="413"/>
        <v>2.9702970297029729</v>
      </c>
      <c r="AT720" s="1126">
        <f t="shared" si="414"/>
        <v>0</v>
      </c>
      <c r="AU720" s="1127">
        <f t="shared" si="416"/>
        <v>8.9702548160312841</v>
      </c>
      <c r="AV720" s="1128">
        <f t="shared" si="417"/>
        <v>15.093095177371319</v>
      </c>
    </row>
    <row r="721" spans="1:48" ht="11.25" customHeight="1" x14ac:dyDescent="0.2">
      <c r="A721" s="491" t="s">
        <v>329</v>
      </c>
      <c r="B721" s="1030" t="s">
        <v>330</v>
      </c>
      <c r="C721" s="627">
        <v>2.2799999999999998</v>
      </c>
      <c r="D721" s="493">
        <v>2</v>
      </c>
      <c r="E721" s="632">
        <v>1.64</v>
      </c>
      <c r="F721" s="627">
        <v>1.44</v>
      </c>
      <c r="G721" s="627">
        <v>1.32</v>
      </c>
      <c r="H721" s="627">
        <v>1.2</v>
      </c>
      <c r="I721" s="627">
        <v>1.1200000000000001</v>
      </c>
      <c r="J721" s="956"/>
      <c r="K721" s="627">
        <v>1.02</v>
      </c>
      <c r="L721" s="492">
        <v>1</v>
      </c>
      <c r="M721" s="956"/>
      <c r="N721" s="505">
        <v>0.94</v>
      </c>
      <c r="O721" s="505">
        <v>0.9</v>
      </c>
      <c r="P721" s="633">
        <v>0.88</v>
      </c>
      <c r="Q721" s="633">
        <v>0.82</v>
      </c>
      <c r="R721" s="633">
        <v>0.72599999999999998</v>
      </c>
      <c r="S721" s="633">
        <v>0.66</v>
      </c>
      <c r="T721" s="633">
        <v>0.6</v>
      </c>
      <c r="U721" s="633">
        <v>0.54</v>
      </c>
      <c r="V721" s="633">
        <v>0.51</v>
      </c>
      <c r="W721" s="633">
        <v>0.49</v>
      </c>
      <c r="X721" s="633">
        <v>0.47</v>
      </c>
      <c r="Y721" s="633">
        <v>0.43</v>
      </c>
      <c r="Z721" s="630">
        <f t="shared" si="415"/>
        <v>20.985999999999997</v>
      </c>
      <c r="AA721" s="1125">
        <f t="shared" si="418"/>
        <v>13.999999999999989</v>
      </c>
      <c r="AB721" s="1125">
        <f t="shared" si="396"/>
        <v>21.95121951219512</v>
      </c>
      <c r="AC721" s="1126">
        <f t="shared" si="397"/>
        <v>13.888888888888884</v>
      </c>
      <c r="AD721" s="1126">
        <f t="shared" si="398"/>
        <v>9.0909090909090828</v>
      </c>
      <c r="AE721" s="1126">
        <f t="shared" si="399"/>
        <v>10.000000000000009</v>
      </c>
      <c r="AF721" s="1126">
        <f t="shared" si="400"/>
        <v>7.1428571428571397</v>
      </c>
      <c r="AG721" s="1126">
        <f t="shared" si="401"/>
        <v>9.8039215686274606</v>
      </c>
      <c r="AH721" s="1126">
        <f t="shared" si="402"/>
        <v>2.0000000000000018</v>
      </c>
      <c r="AI721" s="1126">
        <f t="shared" si="403"/>
        <v>6.3829787234042534</v>
      </c>
      <c r="AJ721" s="1126">
        <f t="shared" si="404"/>
        <v>4.4444444444444287</v>
      </c>
      <c r="AK721" s="1126">
        <f t="shared" si="405"/>
        <v>2.2727272727272707</v>
      </c>
      <c r="AL721" s="1126">
        <f t="shared" si="406"/>
        <v>7.3170731707317138</v>
      </c>
      <c r="AM721" s="1126">
        <f t="shared" si="407"/>
        <v>12.947658402203842</v>
      </c>
      <c r="AN721" s="1126">
        <f t="shared" si="408"/>
        <v>9.9999999999999858</v>
      </c>
      <c r="AO721" s="1126">
        <f t="shared" si="409"/>
        <v>10.000000000000009</v>
      </c>
      <c r="AP721" s="1126">
        <f t="shared" si="410"/>
        <v>11.111111111111093</v>
      </c>
      <c r="AQ721" s="1126">
        <f t="shared" si="411"/>
        <v>5.8823529411764719</v>
      </c>
      <c r="AR721" s="1126">
        <f t="shared" si="412"/>
        <v>4.081632653061229</v>
      </c>
      <c r="AS721" s="1126">
        <f t="shared" si="413"/>
        <v>4.2553191489361764</v>
      </c>
      <c r="AT721" s="1126">
        <f t="shared" si="414"/>
        <v>9.302325581395344</v>
      </c>
      <c r="AU721" s="1127">
        <f t="shared" si="416"/>
        <v>8.7937709826334736</v>
      </c>
      <c r="AV721" s="1128">
        <f t="shared" si="417"/>
        <v>4.7246989863243529</v>
      </c>
    </row>
    <row r="722" spans="1:48" ht="11.25" customHeight="1" x14ac:dyDescent="0.2">
      <c r="A722" s="491" t="s">
        <v>1675</v>
      </c>
      <c r="B722" s="867" t="s">
        <v>1676</v>
      </c>
      <c r="C722" s="627">
        <v>0.76</v>
      </c>
      <c r="D722" s="493">
        <v>0.72</v>
      </c>
      <c r="E722" s="493">
        <v>0.66</v>
      </c>
      <c r="F722" s="627">
        <v>0.6</v>
      </c>
      <c r="G722" s="627">
        <v>0.54</v>
      </c>
      <c r="H722" s="627">
        <v>0.48</v>
      </c>
      <c r="I722" s="627">
        <v>0.35</v>
      </c>
      <c r="J722" s="956"/>
      <c r="K722" s="627">
        <v>0.30499999999999999</v>
      </c>
      <c r="L722" s="492">
        <v>0.245</v>
      </c>
      <c r="M722" s="956"/>
      <c r="N722" s="628">
        <v>0.2</v>
      </c>
      <c r="O722" s="628">
        <v>0.2</v>
      </c>
      <c r="P722" s="629">
        <v>0.2</v>
      </c>
      <c r="Q722" s="629">
        <v>0.2</v>
      </c>
      <c r="R722" s="633">
        <v>0.2</v>
      </c>
      <c r="S722" s="629">
        <v>0</v>
      </c>
      <c r="T722" s="629">
        <v>0</v>
      </c>
      <c r="U722" s="629">
        <v>0</v>
      </c>
      <c r="V722" s="629">
        <v>0</v>
      </c>
      <c r="W722" s="629">
        <v>0</v>
      </c>
      <c r="X722" s="629">
        <v>0</v>
      </c>
      <c r="Y722" s="629">
        <v>0</v>
      </c>
      <c r="Z722" s="630">
        <f t="shared" si="415"/>
        <v>5.660000000000001</v>
      </c>
      <c r="AA722" s="1125">
        <f t="shared" si="418"/>
        <v>5.555555555555558</v>
      </c>
      <c r="AB722" s="1125">
        <f t="shared" si="396"/>
        <v>9.0909090909090828</v>
      </c>
      <c r="AC722" s="1126">
        <f t="shared" si="397"/>
        <v>10.000000000000009</v>
      </c>
      <c r="AD722" s="1126">
        <f t="shared" si="398"/>
        <v>11.111111111111093</v>
      </c>
      <c r="AE722" s="1126">
        <f t="shared" si="399"/>
        <v>12.500000000000021</v>
      </c>
      <c r="AF722" s="1126">
        <f t="shared" si="400"/>
        <v>37.142857142857146</v>
      </c>
      <c r="AG722" s="1126">
        <f t="shared" si="401"/>
        <v>14.754098360655732</v>
      </c>
      <c r="AH722" s="1126">
        <f t="shared" si="402"/>
        <v>24.489795918367353</v>
      </c>
      <c r="AI722" s="1126">
        <f t="shared" si="403"/>
        <v>22.499999999999986</v>
      </c>
      <c r="AJ722" s="1126">
        <f t="shared" si="404"/>
        <v>0</v>
      </c>
      <c r="AK722" s="1126">
        <f t="shared" si="405"/>
        <v>0</v>
      </c>
      <c r="AL722" s="1126">
        <f t="shared" si="406"/>
        <v>0</v>
      </c>
      <c r="AM722" s="1126">
        <f t="shared" si="407"/>
        <v>0</v>
      </c>
      <c r="AN722" s="1126" t="str">
        <f t="shared" si="408"/>
        <v>n/a</v>
      </c>
      <c r="AO722" s="1126" t="str">
        <f t="shared" si="409"/>
        <v>n/a</v>
      </c>
      <c r="AP722" s="1126" t="str">
        <f t="shared" si="410"/>
        <v>n/a</v>
      </c>
      <c r="AQ722" s="1126" t="str">
        <f t="shared" si="411"/>
        <v>n/a</v>
      </c>
      <c r="AR722" s="1126" t="str">
        <f t="shared" si="412"/>
        <v>n/a</v>
      </c>
      <c r="AS722" s="1126" t="str">
        <f t="shared" si="413"/>
        <v>n/a</v>
      </c>
      <c r="AT722" s="1126" t="str">
        <f t="shared" si="414"/>
        <v>n/a</v>
      </c>
      <c r="AU722" s="1127">
        <f t="shared" si="416"/>
        <v>11.318794398419691</v>
      </c>
      <c r="AV722" s="1128">
        <f t="shared" si="417"/>
        <v>11.295259288780235</v>
      </c>
    </row>
    <row r="723" spans="1:48" ht="11.25" customHeight="1" x14ac:dyDescent="0.2">
      <c r="A723" s="500" t="s">
        <v>801</v>
      </c>
      <c r="B723" s="502" t="s">
        <v>802</v>
      </c>
      <c r="C723" s="627">
        <v>2.37</v>
      </c>
      <c r="D723" s="493">
        <v>2.25</v>
      </c>
      <c r="E723" s="514">
        <v>2.1</v>
      </c>
      <c r="F723" s="507">
        <v>1.96</v>
      </c>
      <c r="G723" s="507">
        <v>1.84</v>
      </c>
      <c r="H723" s="507">
        <v>1.76</v>
      </c>
      <c r="I723" s="507">
        <v>1.7</v>
      </c>
      <c r="J723" s="1053"/>
      <c r="K723" s="507">
        <v>1.66</v>
      </c>
      <c r="L723" s="503">
        <v>1.62</v>
      </c>
      <c r="M723" s="1053"/>
      <c r="N723" s="521">
        <v>1.58</v>
      </c>
      <c r="O723" s="521">
        <v>1.54</v>
      </c>
      <c r="P723" s="509">
        <v>1.5</v>
      </c>
      <c r="Q723" s="509">
        <v>1.46</v>
      </c>
      <c r="R723" s="509">
        <v>1.42</v>
      </c>
      <c r="S723" s="509">
        <v>1.38</v>
      </c>
      <c r="T723" s="509">
        <v>1.36</v>
      </c>
      <c r="U723" s="510">
        <v>1.34</v>
      </c>
      <c r="V723" s="510">
        <v>1.34</v>
      </c>
      <c r="W723" s="510">
        <v>1.34</v>
      </c>
      <c r="X723" s="510">
        <v>1.34</v>
      </c>
      <c r="Y723" s="510">
        <v>1.34</v>
      </c>
      <c r="Z723" s="630">
        <f t="shared" si="415"/>
        <v>34.200000000000003</v>
      </c>
      <c r="AA723" s="1125">
        <f t="shared" si="418"/>
        <v>5.3333333333333455</v>
      </c>
      <c r="AB723" s="1125">
        <f t="shared" si="396"/>
        <v>7.1428571428571397</v>
      </c>
      <c r="AC723" s="1126">
        <f t="shared" si="397"/>
        <v>7.1428571428571397</v>
      </c>
      <c r="AD723" s="1126">
        <f t="shared" si="398"/>
        <v>6.5217391304347672</v>
      </c>
      <c r="AE723" s="1126">
        <f t="shared" si="399"/>
        <v>4.5454545454545414</v>
      </c>
      <c r="AF723" s="1126">
        <f t="shared" si="400"/>
        <v>3.529411764705892</v>
      </c>
      <c r="AG723" s="1126">
        <f t="shared" si="401"/>
        <v>2.4096385542168752</v>
      </c>
      <c r="AH723" s="1126">
        <f t="shared" si="402"/>
        <v>2.4691358024691246</v>
      </c>
      <c r="AI723" s="1126">
        <f t="shared" si="403"/>
        <v>2.5316455696202445</v>
      </c>
      <c r="AJ723" s="1126">
        <f t="shared" si="404"/>
        <v>2.5974025974025983</v>
      </c>
      <c r="AK723" s="1126">
        <f t="shared" si="405"/>
        <v>2.6666666666666616</v>
      </c>
      <c r="AL723" s="1126">
        <f t="shared" si="406"/>
        <v>2.7397260273972712</v>
      </c>
      <c r="AM723" s="1126">
        <f t="shared" si="407"/>
        <v>2.8169014084507005</v>
      </c>
      <c r="AN723" s="1126">
        <f t="shared" si="408"/>
        <v>2.898550724637694</v>
      </c>
      <c r="AO723" s="1126">
        <f t="shared" si="409"/>
        <v>1.4705882352941124</v>
      </c>
      <c r="AP723" s="1126">
        <f t="shared" si="410"/>
        <v>1.4925373134328401</v>
      </c>
      <c r="AQ723" s="1126">
        <f t="shared" si="411"/>
        <v>0</v>
      </c>
      <c r="AR723" s="1126">
        <f t="shared" si="412"/>
        <v>0</v>
      </c>
      <c r="AS723" s="1126">
        <f t="shared" si="413"/>
        <v>0</v>
      </c>
      <c r="AT723" s="1126">
        <f t="shared" si="414"/>
        <v>0</v>
      </c>
      <c r="AU723" s="1127">
        <f t="shared" si="416"/>
        <v>2.9154222979615478</v>
      </c>
      <c r="AV723" s="1128">
        <f t="shared" si="417"/>
        <v>2.254180433953032</v>
      </c>
    </row>
    <row r="724" spans="1:48" ht="11.25" customHeight="1" x14ac:dyDescent="0.2">
      <c r="A724" s="491" t="s">
        <v>104</v>
      </c>
      <c r="B724" s="867" t="s">
        <v>105</v>
      </c>
      <c r="C724" s="627">
        <v>1.1000000000000001</v>
      </c>
      <c r="D724" s="493">
        <v>0.96</v>
      </c>
      <c r="E724" s="632">
        <v>0.76</v>
      </c>
      <c r="F724" s="496">
        <v>0.72</v>
      </c>
      <c r="G724" s="627">
        <v>0.6709090909090909</v>
      </c>
      <c r="H724" s="627">
        <v>0.64545454545454539</v>
      </c>
      <c r="I724" s="496">
        <v>0.61818181818181817</v>
      </c>
      <c r="J724" s="956"/>
      <c r="K724" s="627">
        <v>0.6</v>
      </c>
      <c r="L724" s="631">
        <v>0.58181818181818179</v>
      </c>
      <c r="M724" s="956"/>
      <c r="N724" s="505">
        <v>0.55454545454545445</v>
      </c>
      <c r="O724" s="505">
        <v>0.53636363636363626</v>
      </c>
      <c r="P724" s="633">
        <v>0.52727272727272723</v>
      </c>
      <c r="Q724" s="629">
        <v>0.50909090909090915</v>
      </c>
      <c r="R724" s="633">
        <v>0.48594545454545451</v>
      </c>
      <c r="S724" s="633">
        <v>0.40495454545454546</v>
      </c>
      <c r="T724" s="633">
        <v>0.34710909090909087</v>
      </c>
      <c r="U724" s="633">
        <v>0.30579090909090906</v>
      </c>
      <c r="V724" s="629">
        <v>0.2975272727272727</v>
      </c>
      <c r="W724" s="633">
        <v>0.29398181818181818</v>
      </c>
      <c r="X724" s="633">
        <v>0.27659999999999996</v>
      </c>
      <c r="Y724" s="629">
        <v>0.23985454545454546</v>
      </c>
      <c r="Z724" s="630">
        <f t="shared" si="415"/>
        <v>11.4354</v>
      </c>
      <c r="AA724" s="1125">
        <f t="shared" si="418"/>
        <v>14.583333333333348</v>
      </c>
      <c r="AB724" s="1125">
        <f t="shared" si="396"/>
        <v>26.315789473684205</v>
      </c>
      <c r="AC724" s="1126">
        <f t="shared" si="397"/>
        <v>5.555555555555558</v>
      </c>
      <c r="AD724" s="1126">
        <f t="shared" si="398"/>
        <v>7.3170731707317138</v>
      </c>
      <c r="AE724" s="1126">
        <f t="shared" si="399"/>
        <v>3.9436619718310029</v>
      </c>
      <c r="AF724" s="1126">
        <f t="shared" si="400"/>
        <v>4.4117647058823373</v>
      </c>
      <c r="AG724" s="1126">
        <f t="shared" si="401"/>
        <v>3.0303030303030276</v>
      </c>
      <c r="AH724" s="1126">
        <f t="shared" si="402"/>
        <v>3.125</v>
      </c>
      <c r="AI724" s="1126">
        <f t="shared" si="403"/>
        <v>4.9180327868852514</v>
      </c>
      <c r="AJ724" s="1126">
        <f t="shared" si="404"/>
        <v>3.3898305084745672</v>
      </c>
      <c r="AK724" s="1126">
        <f t="shared" si="405"/>
        <v>1.7241379310344751</v>
      </c>
      <c r="AL724" s="1126">
        <f t="shared" si="406"/>
        <v>3.5714285714285587</v>
      </c>
      <c r="AM724" s="1126">
        <f t="shared" si="407"/>
        <v>4.7629737718412279</v>
      </c>
      <c r="AN724" s="1126">
        <f t="shared" si="408"/>
        <v>19.999999999999996</v>
      </c>
      <c r="AO724" s="1126">
        <f t="shared" si="409"/>
        <v>16.664920643235035</v>
      </c>
      <c r="AP724" s="1126">
        <f t="shared" si="410"/>
        <v>13.511906531498052</v>
      </c>
      <c r="AQ724" s="1126">
        <f t="shared" si="411"/>
        <v>2.7774382791493579</v>
      </c>
      <c r="AR724" s="1126">
        <f t="shared" si="412"/>
        <v>1.2060115034943308</v>
      </c>
      <c r="AS724" s="1126">
        <f t="shared" si="413"/>
        <v>6.2840991257477219</v>
      </c>
      <c r="AT724" s="1126">
        <f t="shared" si="414"/>
        <v>15.319890842935102</v>
      </c>
      <c r="AU724" s="1127">
        <f t="shared" si="416"/>
        <v>8.1206575868522428</v>
      </c>
      <c r="AV724" s="1128">
        <f t="shared" si="417"/>
        <v>7.0427323605596257</v>
      </c>
    </row>
    <row r="725" spans="1:48" ht="11.25" customHeight="1" x14ac:dyDescent="0.2">
      <c r="A725" s="491" t="s">
        <v>781</v>
      </c>
      <c r="B725" s="867" t="s">
        <v>782</v>
      </c>
      <c r="C725" s="627">
        <v>3.7974999999999999</v>
      </c>
      <c r="D725" s="493">
        <v>3.5074999999999998</v>
      </c>
      <c r="E725" s="632">
        <v>3.2225000000000001</v>
      </c>
      <c r="F725" s="627">
        <v>2.9649999999999999</v>
      </c>
      <c r="G725" s="627">
        <v>2.76</v>
      </c>
      <c r="H725" s="627">
        <v>2.61</v>
      </c>
      <c r="I725" s="627">
        <v>2.4900000000000002</v>
      </c>
      <c r="J725" s="956"/>
      <c r="K725" s="627">
        <v>2.2799999999999998</v>
      </c>
      <c r="L725" s="492">
        <v>1.83</v>
      </c>
      <c r="M725" s="956"/>
      <c r="N725" s="628">
        <v>1.56</v>
      </c>
      <c r="O725" s="505">
        <v>1.52</v>
      </c>
      <c r="P725" s="633">
        <v>1.33</v>
      </c>
      <c r="Q725" s="633">
        <v>1.23</v>
      </c>
      <c r="R725" s="633">
        <v>1.19</v>
      </c>
      <c r="S725" s="633">
        <v>1.1200000000000001</v>
      </c>
      <c r="T725" s="629">
        <v>1</v>
      </c>
      <c r="U725" s="629">
        <v>1</v>
      </c>
      <c r="V725" s="629">
        <v>1</v>
      </c>
      <c r="W725" s="629">
        <v>1</v>
      </c>
      <c r="X725" s="629">
        <v>1.1399999999999999</v>
      </c>
      <c r="Y725" s="629">
        <v>1.56</v>
      </c>
      <c r="Z725" s="630">
        <f t="shared" si="415"/>
        <v>40.112499999999997</v>
      </c>
      <c r="AA725" s="1125">
        <f t="shared" si="418"/>
        <v>8.2679971489665114</v>
      </c>
      <c r="AB725" s="1125">
        <f t="shared" si="396"/>
        <v>8.8440651667959678</v>
      </c>
      <c r="AC725" s="1126">
        <f t="shared" si="397"/>
        <v>8.6846543001686491</v>
      </c>
      <c r="AD725" s="1126">
        <f t="shared" si="398"/>
        <v>7.4275362318840576</v>
      </c>
      <c r="AE725" s="1126">
        <f t="shared" si="399"/>
        <v>5.7471264367816133</v>
      </c>
      <c r="AF725" s="1126">
        <f t="shared" si="400"/>
        <v>4.8192771084337283</v>
      </c>
      <c r="AG725" s="1126">
        <f t="shared" si="401"/>
        <v>9.2105263157894903</v>
      </c>
      <c r="AH725" s="1126">
        <f t="shared" si="402"/>
        <v>24.590163934426212</v>
      </c>
      <c r="AI725" s="1126">
        <f t="shared" si="403"/>
        <v>17.307692307692314</v>
      </c>
      <c r="AJ725" s="1126">
        <f t="shared" si="404"/>
        <v>2.6315789473684292</v>
      </c>
      <c r="AK725" s="1126">
        <f t="shared" si="405"/>
        <v>14.285714285714279</v>
      </c>
      <c r="AL725" s="1126">
        <f t="shared" si="406"/>
        <v>8.1300813008130071</v>
      </c>
      <c r="AM725" s="1126">
        <f t="shared" si="407"/>
        <v>3.3613445378151363</v>
      </c>
      <c r="AN725" s="1126">
        <f t="shared" si="408"/>
        <v>6.2499999999999778</v>
      </c>
      <c r="AO725" s="1126">
        <f t="shared" si="409"/>
        <v>12.000000000000011</v>
      </c>
      <c r="AP725" s="1126">
        <f t="shared" si="410"/>
        <v>0</v>
      </c>
      <c r="AQ725" s="1126">
        <f t="shared" si="411"/>
        <v>0</v>
      </c>
      <c r="AR725" s="1126">
        <f t="shared" si="412"/>
        <v>0</v>
      </c>
      <c r="AS725" s="1126">
        <f t="shared" si="413"/>
        <v>-12.280701754385959</v>
      </c>
      <c r="AT725" s="1126">
        <f t="shared" si="414"/>
        <v>-26.923076923076927</v>
      </c>
      <c r="AU725" s="1127">
        <f t="shared" si="416"/>
        <v>5.1176989672593249</v>
      </c>
      <c r="AV725" s="1128">
        <f t="shared" si="417"/>
        <v>10.627191777566594</v>
      </c>
    </row>
    <row r="726" spans="1:48" ht="11.25" customHeight="1" x14ac:dyDescent="0.2">
      <c r="A726" s="491" t="s">
        <v>3909</v>
      </c>
      <c r="B726" s="867" t="s">
        <v>3910</v>
      </c>
      <c r="C726" s="627">
        <v>2.67</v>
      </c>
      <c r="D726" s="493">
        <v>2.625</v>
      </c>
      <c r="E726" s="632">
        <v>2.4</v>
      </c>
      <c r="F726" s="627">
        <v>2.1599999999999997</v>
      </c>
      <c r="G726" s="627">
        <v>1.92</v>
      </c>
      <c r="H726" s="627">
        <v>1.5649999999999999</v>
      </c>
      <c r="I726" s="533">
        <v>0</v>
      </c>
      <c r="J726" s="956"/>
      <c r="K726" s="496">
        <v>0</v>
      </c>
      <c r="L726" s="631">
        <v>0</v>
      </c>
      <c r="M726" s="956"/>
      <c r="N726" s="628">
        <v>0</v>
      </c>
      <c r="O726" s="628">
        <v>0</v>
      </c>
      <c r="P726" s="629">
        <v>0</v>
      </c>
      <c r="Q726" s="629">
        <v>0</v>
      </c>
      <c r="R726" s="629">
        <v>0</v>
      </c>
      <c r="S726" s="629">
        <v>0</v>
      </c>
      <c r="T726" s="629">
        <v>0</v>
      </c>
      <c r="U726" s="629">
        <v>0</v>
      </c>
      <c r="V726" s="629">
        <v>0</v>
      </c>
      <c r="W726" s="629">
        <v>0</v>
      </c>
      <c r="X726" s="629">
        <v>0</v>
      </c>
      <c r="Y726" s="629">
        <v>0</v>
      </c>
      <c r="Z726" s="630">
        <f t="shared" si="415"/>
        <v>13.34</v>
      </c>
      <c r="AA726" s="1125">
        <f t="shared" si="418"/>
        <v>1.7142857142857126</v>
      </c>
      <c r="AB726" s="1125">
        <f t="shared" si="396"/>
        <v>9.375</v>
      </c>
      <c r="AC726" s="1126">
        <f t="shared" si="397"/>
        <v>11.111111111111116</v>
      </c>
      <c r="AD726" s="1126">
        <f t="shared" si="398"/>
        <v>12.499999999999979</v>
      </c>
      <c r="AE726" s="1126">
        <f t="shared" si="399"/>
        <v>22.683706070287535</v>
      </c>
      <c r="AF726" s="1126" t="str">
        <f t="shared" si="400"/>
        <v>n/a</v>
      </c>
      <c r="AG726" s="1126" t="str">
        <f t="shared" si="401"/>
        <v>n/a</v>
      </c>
      <c r="AH726" s="1126" t="str">
        <f t="shared" si="402"/>
        <v>n/a</v>
      </c>
      <c r="AI726" s="1126" t="str">
        <f t="shared" si="403"/>
        <v>n/a</v>
      </c>
      <c r="AJ726" s="1126" t="str">
        <f t="shared" si="404"/>
        <v>n/a</v>
      </c>
      <c r="AK726" s="1126" t="str">
        <f t="shared" si="405"/>
        <v>n/a</v>
      </c>
      <c r="AL726" s="1126" t="str">
        <f t="shared" si="406"/>
        <v>n/a</v>
      </c>
      <c r="AM726" s="1126" t="str">
        <f t="shared" si="407"/>
        <v>n/a</v>
      </c>
      <c r="AN726" s="1126" t="str">
        <f t="shared" si="408"/>
        <v>n/a</v>
      </c>
      <c r="AO726" s="1126" t="str">
        <f t="shared" si="409"/>
        <v>n/a</v>
      </c>
      <c r="AP726" s="1126" t="str">
        <f t="shared" si="410"/>
        <v>n/a</v>
      </c>
      <c r="AQ726" s="1126" t="str">
        <f t="shared" si="411"/>
        <v>n/a</v>
      </c>
      <c r="AR726" s="1126" t="str">
        <f t="shared" si="412"/>
        <v>n/a</v>
      </c>
      <c r="AS726" s="1126" t="str">
        <f t="shared" si="413"/>
        <v>n/a</v>
      </c>
      <c r="AT726" s="1126" t="str">
        <f t="shared" si="414"/>
        <v>n/a</v>
      </c>
      <c r="AU726" s="1127">
        <f t="shared" si="416"/>
        <v>11.476820579136868</v>
      </c>
      <c r="AV726" s="1128">
        <f t="shared" si="417"/>
        <v>7.5249528019842487</v>
      </c>
    </row>
    <row r="727" spans="1:48" ht="11.25" customHeight="1" x14ac:dyDescent="0.2">
      <c r="A727" s="501" t="s">
        <v>1665</v>
      </c>
      <c r="B727" s="502" t="s">
        <v>1666</v>
      </c>
      <c r="C727" s="627">
        <v>1.67</v>
      </c>
      <c r="D727" s="493">
        <v>1.38</v>
      </c>
      <c r="E727" s="504">
        <v>1.32</v>
      </c>
      <c r="F727" s="507">
        <v>1.21</v>
      </c>
      <c r="G727" s="507">
        <v>0.98</v>
      </c>
      <c r="H727" s="507">
        <v>0.82</v>
      </c>
      <c r="I727" s="507">
        <v>0.74</v>
      </c>
      <c r="J727" s="1053"/>
      <c r="K727" s="507">
        <v>0.69</v>
      </c>
      <c r="L727" s="508">
        <v>0.68</v>
      </c>
      <c r="M727" s="506"/>
      <c r="N727" s="530">
        <v>0.68</v>
      </c>
      <c r="O727" s="530">
        <v>0.68</v>
      </c>
      <c r="P727" s="509">
        <v>0.68</v>
      </c>
      <c r="Q727" s="509">
        <v>0.67190000000000005</v>
      </c>
      <c r="R727" s="510">
        <v>0.64759999999999995</v>
      </c>
      <c r="S727" s="509">
        <v>0.64759999999999995</v>
      </c>
      <c r="T727" s="509">
        <v>0.61680000000000001</v>
      </c>
      <c r="U727" s="509">
        <v>0.59864000000000006</v>
      </c>
      <c r="V727" s="509">
        <v>0.51947999999999994</v>
      </c>
      <c r="W727" s="509">
        <v>0.47001000000000004</v>
      </c>
      <c r="X727" s="509">
        <v>0.44525999999999999</v>
      </c>
      <c r="Y727" s="509">
        <v>0.42875999999999997</v>
      </c>
      <c r="Z727" s="630">
        <f t="shared" si="415"/>
        <v>16.576050000000002</v>
      </c>
      <c r="AA727" s="1125">
        <f t="shared" si="418"/>
        <v>21.014492753623195</v>
      </c>
      <c r="AB727" s="1125">
        <f t="shared" si="396"/>
        <v>4.5454545454545414</v>
      </c>
      <c r="AC727" s="1126">
        <f t="shared" si="397"/>
        <v>9.0909090909091042</v>
      </c>
      <c r="AD727" s="1126">
        <f t="shared" si="398"/>
        <v>23.469387755102034</v>
      </c>
      <c r="AE727" s="1126">
        <f t="shared" si="399"/>
        <v>19.512195121951216</v>
      </c>
      <c r="AF727" s="1126">
        <f t="shared" si="400"/>
        <v>10.810810810810811</v>
      </c>
      <c r="AG727" s="1126">
        <f t="shared" si="401"/>
        <v>7.2463768115942129</v>
      </c>
      <c r="AH727" s="1126">
        <f t="shared" si="402"/>
        <v>1.4705882352941124</v>
      </c>
      <c r="AI727" s="1126">
        <f t="shared" si="403"/>
        <v>0</v>
      </c>
      <c r="AJ727" s="1126">
        <f t="shared" si="404"/>
        <v>0</v>
      </c>
      <c r="AK727" s="1126">
        <f t="shared" si="405"/>
        <v>0</v>
      </c>
      <c r="AL727" s="1126">
        <f t="shared" si="406"/>
        <v>1.2055365381753225</v>
      </c>
      <c r="AM727" s="1126">
        <f t="shared" si="407"/>
        <v>3.7523162445954439</v>
      </c>
      <c r="AN727" s="1126">
        <f t="shared" si="408"/>
        <v>0</v>
      </c>
      <c r="AO727" s="1126">
        <f t="shared" si="409"/>
        <v>4.9935149156938863</v>
      </c>
      <c r="AP727" s="1126">
        <f t="shared" si="410"/>
        <v>3.0335426967793566</v>
      </c>
      <c r="AQ727" s="1126">
        <f t="shared" si="411"/>
        <v>15.23831523831527</v>
      </c>
      <c r="AR727" s="1126">
        <f t="shared" si="412"/>
        <v>10.525307972170793</v>
      </c>
      <c r="AS727" s="1126">
        <f t="shared" si="413"/>
        <v>5.558550060638745</v>
      </c>
      <c r="AT727" s="1126">
        <f t="shared" si="414"/>
        <v>3.8483067450321817</v>
      </c>
      <c r="AU727" s="1127">
        <f t="shared" si="416"/>
        <v>7.2657802768070114</v>
      </c>
      <c r="AV727" s="1128">
        <f t="shared" si="417"/>
        <v>7.3646869307056848</v>
      </c>
    </row>
    <row r="728" spans="1:48" ht="11.25" customHeight="1" x14ac:dyDescent="0.2">
      <c r="A728" s="884" t="s">
        <v>4206</v>
      </c>
      <c r="B728" s="867" t="s">
        <v>3907</v>
      </c>
      <c r="C728" s="627">
        <v>0.9</v>
      </c>
      <c r="D728" s="493">
        <v>0.86</v>
      </c>
      <c r="E728" s="652">
        <v>0.78</v>
      </c>
      <c r="F728" s="637">
        <v>0.68</v>
      </c>
      <c r="G728" s="637">
        <v>0.6</v>
      </c>
      <c r="H728" s="637">
        <v>0.53</v>
      </c>
      <c r="I728" s="654">
        <v>0.5</v>
      </c>
      <c r="J728" s="493"/>
      <c r="K728" s="637">
        <v>0.5</v>
      </c>
      <c r="L728" s="652">
        <v>0.47499999999999998</v>
      </c>
      <c r="M728" s="493"/>
      <c r="N728" s="656">
        <v>0.4</v>
      </c>
      <c r="O728" s="656">
        <v>0.4</v>
      </c>
      <c r="P728" s="861">
        <v>0.4</v>
      </c>
      <c r="Q728" s="861">
        <v>0.38</v>
      </c>
      <c r="R728" s="861">
        <v>0.32</v>
      </c>
      <c r="S728" s="861">
        <v>0.2</v>
      </c>
      <c r="T728" s="861">
        <v>0.15</v>
      </c>
      <c r="U728" s="534">
        <v>0</v>
      </c>
      <c r="V728" s="534">
        <v>0</v>
      </c>
      <c r="W728" s="534">
        <v>0</v>
      </c>
      <c r="X728" s="534">
        <v>0</v>
      </c>
      <c r="Y728" s="534">
        <v>0</v>
      </c>
      <c r="Z728" s="630">
        <f t="shared" si="415"/>
        <v>8.0750000000000011</v>
      </c>
      <c r="AA728" s="1125">
        <f t="shared" si="418"/>
        <v>4.6511627906976827</v>
      </c>
      <c r="AB728" s="1125">
        <f t="shared" si="396"/>
        <v>10.256410256410241</v>
      </c>
      <c r="AC728" s="1126">
        <f t="shared" si="397"/>
        <v>14.705882352941169</v>
      </c>
      <c r="AD728" s="1126">
        <f t="shared" si="398"/>
        <v>13.333333333333353</v>
      </c>
      <c r="AE728" s="1126">
        <f t="shared" si="399"/>
        <v>13.207547169811317</v>
      </c>
      <c r="AF728" s="1126">
        <f t="shared" si="400"/>
        <v>6.0000000000000053</v>
      </c>
      <c r="AG728" s="1126">
        <f t="shared" si="401"/>
        <v>0</v>
      </c>
      <c r="AH728" s="1126">
        <f t="shared" si="402"/>
        <v>5.2631578947368363</v>
      </c>
      <c r="AI728" s="1126">
        <f t="shared" si="403"/>
        <v>18.749999999999979</v>
      </c>
      <c r="AJ728" s="1126">
        <f t="shared" si="404"/>
        <v>0</v>
      </c>
      <c r="AK728" s="1126">
        <f t="shared" si="405"/>
        <v>0</v>
      </c>
      <c r="AL728" s="1126">
        <f t="shared" si="406"/>
        <v>5.2631578947368363</v>
      </c>
      <c r="AM728" s="1126">
        <f t="shared" si="407"/>
        <v>18.75</v>
      </c>
      <c r="AN728" s="1126">
        <f t="shared" si="408"/>
        <v>59.999999999999986</v>
      </c>
      <c r="AO728" s="1126">
        <f t="shared" si="409"/>
        <v>33.33333333333335</v>
      </c>
      <c r="AP728" s="1126" t="str">
        <f t="shared" si="410"/>
        <v>n/a</v>
      </c>
      <c r="AQ728" s="1126" t="str">
        <f t="shared" si="411"/>
        <v>n/a</v>
      </c>
      <c r="AR728" s="1126" t="str">
        <f t="shared" si="412"/>
        <v>n/a</v>
      </c>
      <c r="AS728" s="1126" t="str">
        <f t="shared" si="413"/>
        <v>n/a</v>
      </c>
      <c r="AT728" s="1126" t="str">
        <f t="shared" si="414"/>
        <v>n/a</v>
      </c>
      <c r="AU728" s="1127">
        <f t="shared" si="416"/>
        <v>13.567599001733385</v>
      </c>
      <c r="AV728" s="1128">
        <f t="shared" si="417"/>
        <v>15.674704270475097</v>
      </c>
    </row>
    <row r="729" spans="1:48" ht="11.25" customHeight="1" x14ac:dyDescent="0.2">
      <c r="A729" s="884" t="s">
        <v>1680</v>
      </c>
      <c r="B729" s="867" t="s">
        <v>1681</v>
      </c>
      <c r="C729" s="627">
        <v>1.4295</v>
      </c>
      <c r="D729" s="493">
        <v>1.42</v>
      </c>
      <c r="E729" s="493">
        <v>1.403335</v>
      </c>
      <c r="F729" s="627">
        <v>1.3908</v>
      </c>
      <c r="G729" s="627">
        <v>1.36</v>
      </c>
      <c r="H729" s="627">
        <v>1.28</v>
      </c>
      <c r="I729" s="627">
        <v>1.17</v>
      </c>
      <c r="J729" s="956"/>
      <c r="K729" s="627">
        <v>1.06</v>
      </c>
      <c r="L729" s="492">
        <v>0.46600000000000003</v>
      </c>
      <c r="M729" s="956"/>
      <c r="N729" s="628">
        <v>0</v>
      </c>
      <c r="O729" s="628">
        <v>0</v>
      </c>
      <c r="P729" s="629">
        <v>0</v>
      </c>
      <c r="Q729" s="629">
        <v>0</v>
      </c>
      <c r="R729" s="629">
        <v>0</v>
      </c>
      <c r="S729" s="629">
        <v>0</v>
      </c>
      <c r="T729" s="629">
        <v>0</v>
      </c>
      <c r="U729" s="629">
        <v>0</v>
      </c>
      <c r="V729" s="629">
        <v>0</v>
      </c>
      <c r="W729" s="629">
        <v>0</v>
      </c>
      <c r="X729" s="629">
        <v>0</v>
      </c>
      <c r="Y729" s="629">
        <v>0</v>
      </c>
      <c r="Z729" s="630">
        <f t="shared" si="415"/>
        <v>10.979635</v>
      </c>
      <c r="AA729" s="1125">
        <f t="shared" si="418"/>
        <v>0.66901408450703581</v>
      </c>
      <c r="AB729" s="1125">
        <f t="shared" si="396"/>
        <v>1.1875282808452736</v>
      </c>
      <c r="AC729" s="1126">
        <f t="shared" si="397"/>
        <v>0.90127983894161545</v>
      </c>
      <c r="AD729" s="1126">
        <f t="shared" si="398"/>
        <v>2.2647058823529465</v>
      </c>
      <c r="AE729" s="1126">
        <f t="shared" si="399"/>
        <v>6.25</v>
      </c>
      <c r="AF729" s="1126">
        <f t="shared" si="400"/>
        <v>9.4017094017094127</v>
      </c>
      <c r="AG729" s="1126">
        <f t="shared" si="401"/>
        <v>10.377358490566024</v>
      </c>
      <c r="AH729" s="1126">
        <f t="shared" si="402"/>
        <v>127.46781115879826</v>
      </c>
      <c r="AI729" s="1126" t="str">
        <f t="shared" si="403"/>
        <v>n/a</v>
      </c>
      <c r="AJ729" s="1126" t="str">
        <f t="shared" si="404"/>
        <v>n/a</v>
      </c>
      <c r="AK729" s="1126" t="str">
        <f t="shared" si="405"/>
        <v>n/a</v>
      </c>
      <c r="AL729" s="1126" t="str">
        <f t="shared" si="406"/>
        <v>n/a</v>
      </c>
      <c r="AM729" s="1126" t="str">
        <f t="shared" si="407"/>
        <v>n/a</v>
      </c>
      <c r="AN729" s="1126" t="str">
        <f t="shared" si="408"/>
        <v>n/a</v>
      </c>
      <c r="AO729" s="1126" t="str">
        <f t="shared" si="409"/>
        <v>n/a</v>
      </c>
      <c r="AP729" s="1126" t="str">
        <f t="shared" si="410"/>
        <v>n/a</v>
      </c>
      <c r="AQ729" s="1126" t="str">
        <f t="shared" si="411"/>
        <v>n/a</v>
      </c>
      <c r="AR729" s="1126" t="str">
        <f t="shared" si="412"/>
        <v>n/a</v>
      </c>
      <c r="AS729" s="1126" t="str">
        <f t="shared" si="413"/>
        <v>n/a</v>
      </c>
      <c r="AT729" s="1126" t="str">
        <f t="shared" si="414"/>
        <v>n/a</v>
      </c>
      <c r="AU729" s="1127">
        <f t="shared" si="416"/>
        <v>19.814925892215072</v>
      </c>
      <c r="AV729" s="1128">
        <f t="shared" si="417"/>
        <v>43.67074173691104</v>
      </c>
    </row>
    <row r="730" spans="1:48" ht="11.25" customHeight="1" x14ac:dyDescent="0.2">
      <c r="A730" s="500" t="s">
        <v>3819</v>
      </c>
      <c r="B730" s="502" t="s">
        <v>3820</v>
      </c>
      <c r="C730" s="627">
        <v>0.91</v>
      </c>
      <c r="D730" s="493">
        <v>0.87</v>
      </c>
      <c r="E730" s="1089">
        <v>0.82</v>
      </c>
      <c r="F730" s="507">
        <v>0.74</v>
      </c>
      <c r="G730" s="507">
        <v>0.66</v>
      </c>
      <c r="H730" s="507">
        <v>0.53</v>
      </c>
      <c r="I730" s="531">
        <v>0</v>
      </c>
      <c r="J730" s="1053"/>
      <c r="K730" s="531">
        <v>0</v>
      </c>
      <c r="L730" s="1222">
        <v>0</v>
      </c>
      <c r="M730" s="1053"/>
      <c r="N730" s="1150">
        <v>0</v>
      </c>
      <c r="O730" s="1150">
        <v>0</v>
      </c>
      <c r="P730" s="532">
        <v>0</v>
      </c>
      <c r="Q730" s="510">
        <v>0</v>
      </c>
      <c r="R730" s="510">
        <v>0</v>
      </c>
      <c r="S730" s="510">
        <v>0</v>
      </c>
      <c r="T730" s="510">
        <v>0</v>
      </c>
      <c r="U730" s="510">
        <v>0</v>
      </c>
      <c r="V730" s="510">
        <v>0</v>
      </c>
      <c r="W730" s="510">
        <v>0</v>
      </c>
      <c r="X730" s="510">
        <v>0</v>
      </c>
      <c r="Y730" s="510">
        <v>0</v>
      </c>
      <c r="Z730" s="630">
        <f t="shared" si="415"/>
        <v>4.53</v>
      </c>
      <c r="AA730" s="1125">
        <f t="shared" si="418"/>
        <v>4.5977011494252817</v>
      </c>
      <c r="AB730" s="1125">
        <f t="shared" si="396"/>
        <v>6.0975609756097615</v>
      </c>
      <c r="AC730" s="1126">
        <f t="shared" si="397"/>
        <v>10.810810810810811</v>
      </c>
      <c r="AD730" s="1126">
        <f t="shared" si="398"/>
        <v>12.12121212121211</v>
      </c>
      <c r="AE730" s="1126">
        <f t="shared" si="399"/>
        <v>24.528301886792448</v>
      </c>
      <c r="AF730" s="1126" t="str">
        <f t="shared" si="400"/>
        <v>n/a</v>
      </c>
      <c r="AG730" s="1126" t="str">
        <f t="shared" si="401"/>
        <v>n/a</v>
      </c>
      <c r="AH730" s="1126" t="str">
        <f t="shared" si="402"/>
        <v>n/a</v>
      </c>
      <c r="AI730" s="1126" t="str">
        <f t="shared" si="403"/>
        <v>n/a</v>
      </c>
      <c r="AJ730" s="1126" t="str">
        <f t="shared" si="404"/>
        <v>n/a</v>
      </c>
      <c r="AK730" s="1126" t="str">
        <f t="shared" si="405"/>
        <v>n/a</v>
      </c>
      <c r="AL730" s="1126" t="str">
        <f t="shared" si="406"/>
        <v>n/a</v>
      </c>
      <c r="AM730" s="1126" t="str">
        <f t="shared" si="407"/>
        <v>n/a</v>
      </c>
      <c r="AN730" s="1126" t="str">
        <f t="shared" si="408"/>
        <v>n/a</v>
      </c>
      <c r="AO730" s="1126" t="str">
        <f t="shared" si="409"/>
        <v>n/a</v>
      </c>
      <c r="AP730" s="1126" t="str">
        <f t="shared" si="410"/>
        <v>n/a</v>
      </c>
      <c r="AQ730" s="1126" t="str">
        <f t="shared" si="411"/>
        <v>n/a</v>
      </c>
      <c r="AR730" s="1126" t="str">
        <f t="shared" si="412"/>
        <v>n/a</v>
      </c>
      <c r="AS730" s="1126" t="str">
        <f t="shared" si="413"/>
        <v>n/a</v>
      </c>
      <c r="AT730" s="1126" t="str">
        <f t="shared" si="414"/>
        <v>n/a</v>
      </c>
      <c r="AU730" s="1127">
        <f t="shared" si="416"/>
        <v>11.631117388770082</v>
      </c>
      <c r="AV730" s="1128">
        <f t="shared" si="417"/>
        <v>7.8635178876592207</v>
      </c>
    </row>
    <row r="731" spans="1:48" ht="11.25" customHeight="1" x14ac:dyDescent="0.2">
      <c r="A731" s="491" t="s">
        <v>1621</v>
      </c>
      <c r="B731" s="867" t="s">
        <v>1622</v>
      </c>
      <c r="C731" s="627">
        <v>1.0900000000000001</v>
      </c>
      <c r="D731" s="493">
        <v>0.99</v>
      </c>
      <c r="E731" s="632">
        <v>0.82000000000000006</v>
      </c>
      <c r="F731" s="627">
        <v>0.77</v>
      </c>
      <c r="G731" s="627">
        <v>0.73</v>
      </c>
      <c r="H731" s="627">
        <v>0.68</v>
      </c>
      <c r="I731" s="627">
        <v>0.61</v>
      </c>
      <c r="J731" s="956"/>
      <c r="K731" s="496">
        <v>0.6</v>
      </c>
      <c r="L731" s="631">
        <v>0.6</v>
      </c>
      <c r="M731" s="956"/>
      <c r="N731" s="628">
        <v>0.6</v>
      </c>
      <c r="O731" s="628">
        <v>0.92</v>
      </c>
      <c r="P731" s="633">
        <v>1.24</v>
      </c>
      <c r="Q731" s="633">
        <v>1.2</v>
      </c>
      <c r="R731" s="633">
        <v>1.1599999999999999</v>
      </c>
      <c r="S731" s="633">
        <v>1.1100000000000001</v>
      </c>
      <c r="T731" s="633">
        <v>1.06</v>
      </c>
      <c r="U731" s="633">
        <v>1.01</v>
      </c>
      <c r="V731" s="633">
        <v>0.96</v>
      </c>
      <c r="W731" s="633">
        <v>0.9</v>
      </c>
      <c r="X731" s="633">
        <v>0.82</v>
      </c>
      <c r="Y731" s="633">
        <v>0.74</v>
      </c>
      <c r="Z731" s="630">
        <f t="shared" si="415"/>
        <v>18.609999999999996</v>
      </c>
      <c r="AA731" s="1125">
        <f t="shared" si="418"/>
        <v>10.1010101010101</v>
      </c>
      <c r="AB731" s="1125">
        <f t="shared" si="396"/>
        <v>20.731707317073166</v>
      </c>
      <c r="AC731" s="1126">
        <f t="shared" si="397"/>
        <v>6.4935064935065068</v>
      </c>
      <c r="AD731" s="1126">
        <f t="shared" si="398"/>
        <v>5.4794520547945202</v>
      </c>
      <c r="AE731" s="1126">
        <f t="shared" si="399"/>
        <v>7.3529411764705843</v>
      </c>
      <c r="AF731" s="1126">
        <f t="shared" si="400"/>
        <v>11.475409836065587</v>
      </c>
      <c r="AG731" s="1126">
        <f t="shared" si="401"/>
        <v>1.6666666666666607</v>
      </c>
      <c r="AH731" s="1126">
        <f t="shared" si="402"/>
        <v>0</v>
      </c>
      <c r="AI731" s="1126">
        <f t="shared" si="403"/>
        <v>0</v>
      </c>
      <c r="AJ731" s="1126">
        <f t="shared" si="404"/>
        <v>-34.782608695652186</v>
      </c>
      <c r="AK731" s="1126">
        <f t="shared" si="405"/>
        <v>-25.806451612903224</v>
      </c>
      <c r="AL731" s="1126">
        <f t="shared" si="406"/>
        <v>3.3333333333333437</v>
      </c>
      <c r="AM731" s="1126">
        <f t="shared" si="407"/>
        <v>3.4482758620689724</v>
      </c>
      <c r="AN731" s="1126">
        <f t="shared" si="408"/>
        <v>4.5045045045044807</v>
      </c>
      <c r="AO731" s="1126">
        <f t="shared" si="409"/>
        <v>4.7169811320754818</v>
      </c>
      <c r="AP731" s="1126">
        <f t="shared" si="410"/>
        <v>4.9504950495049549</v>
      </c>
      <c r="AQ731" s="1126">
        <f t="shared" si="411"/>
        <v>5.2083333333333481</v>
      </c>
      <c r="AR731" s="1126">
        <f t="shared" si="412"/>
        <v>6.6666666666666652</v>
      </c>
      <c r="AS731" s="1126">
        <f t="shared" si="413"/>
        <v>9.7560975609756184</v>
      </c>
      <c r="AT731" s="1126">
        <f t="shared" si="414"/>
        <v>10.810810810810811</v>
      </c>
      <c r="AU731" s="1127">
        <f t="shared" si="416"/>
        <v>2.8053565795152702</v>
      </c>
      <c r="AV731" s="1128">
        <f t="shared" si="417"/>
        <v>12.32163439750888</v>
      </c>
    </row>
    <row r="732" spans="1:48" ht="11.25" customHeight="1" x14ac:dyDescent="0.2">
      <c r="A732" s="541" t="s">
        <v>4028</v>
      </c>
      <c r="B732" s="867" t="s">
        <v>4029</v>
      </c>
      <c r="C732" s="627">
        <v>0.6</v>
      </c>
      <c r="D732" s="493">
        <v>0.56999999999999995</v>
      </c>
      <c r="E732" s="513">
        <v>0.48</v>
      </c>
      <c r="F732" s="627">
        <v>0.42</v>
      </c>
      <c r="G732" s="627">
        <v>0.14000000000000001</v>
      </c>
      <c r="H732" s="627">
        <v>0.09</v>
      </c>
      <c r="I732" s="533">
        <v>0</v>
      </c>
      <c r="J732" s="956"/>
      <c r="K732" s="533">
        <v>0</v>
      </c>
      <c r="L732" s="631">
        <v>0.03</v>
      </c>
      <c r="M732" s="956"/>
      <c r="N732" s="628">
        <v>0.12</v>
      </c>
      <c r="O732" s="628">
        <v>0.39</v>
      </c>
      <c r="P732" s="534">
        <v>0.48</v>
      </c>
      <c r="Q732" s="633">
        <v>0.48</v>
      </c>
      <c r="R732" s="633">
        <v>0.4</v>
      </c>
      <c r="S732" s="633">
        <v>0.38</v>
      </c>
      <c r="T732" s="633">
        <v>0.36</v>
      </c>
      <c r="U732" s="633">
        <v>0.35</v>
      </c>
      <c r="V732" s="633">
        <v>0.28000000000000003</v>
      </c>
      <c r="W732" s="633">
        <v>0.26</v>
      </c>
      <c r="X732" s="633">
        <v>0.22</v>
      </c>
      <c r="Y732" s="633">
        <v>0.15</v>
      </c>
      <c r="Z732" s="630">
        <f t="shared" si="415"/>
        <v>6.2</v>
      </c>
      <c r="AA732" s="1125">
        <f t="shared" si="418"/>
        <v>5.2631578947368363</v>
      </c>
      <c r="AB732" s="1125">
        <f t="shared" si="396"/>
        <v>18.75</v>
      </c>
      <c r="AC732" s="1126">
        <f t="shared" si="397"/>
        <v>14.285714285714279</v>
      </c>
      <c r="AD732" s="1126">
        <f t="shared" si="398"/>
        <v>199.99999999999994</v>
      </c>
      <c r="AE732" s="1126">
        <f t="shared" si="399"/>
        <v>55.555555555555578</v>
      </c>
      <c r="AF732" s="1126" t="str">
        <f t="shared" si="400"/>
        <v>n/a</v>
      </c>
      <c r="AG732" s="1126" t="str">
        <f t="shared" si="401"/>
        <v>n/a</v>
      </c>
      <c r="AH732" s="1126">
        <f t="shared" si="402"/>
        <v>-100</v>
      </c>
      <c r="AI732" s="1126">
        <f t="shared" si="403"/>
        <v>-75</v>
      </c>
      <c r="AJ732" s="1126">
        <f t="shared" si="404"/>
        <v>-69.230769230769226</v>
      </c>
      <c r="AK732" s="1126">
        <f t="shared" si="405"/>
        <v>-18.749999999999989</v>
      </c>
      <c r="AL732" s="1126">
        <f t="shared" si="406"/>
        <v>0</v>
      </c>
      <c r="AM732" s="1126">
        <f t="shared" si="407"/>
        <v>19.999999999999996</v>
      </c>
      <c r="AN732" s="1126">
        <f t="shared" si="408"/>
        <v>5.2631578947368363</v>
      </c>
      <c r="AO732" s="1126">
        <f t="shared" si="409"/>
        <v>5.555555555555558</v>
      </c>
      <c r="AP732" s="1126">
        <f t="shared" si="410"/>
        <v>2.8571428571428692</v>
      </c>
      <c r="AQ732" s="1126">
        <f t="shared" si="411"/>
        <v>24.999999999999979</v>
      </c>
      <c r="AR732" s="1126">
        <f t="shared" si="412"/>
        <v>7.6923076923077094</v>
      </c>
      <c r="AS732" s="1126">
        <f t="shared" si="413"/>
        <v>18.181818181818187</v>
      </c>
      <c r="AT732" s="1126">
        <f t="shared" si="414"/>
        <v>46.666666666666679</v>
      </c>
      <c r="AU732" s="1127">
        <f t="shared" si="416"/>
        <v>9.005017075192514</v>
      </c>
      <c r="AV732" s="1128">
        <f t="shared" si="417"/>
        <v>62.609366345561682</v>
      </c>
    </row>
    <row r="733" spans="1:48" ht="11.25" customHeight="1" x14ac:dyDescent="0.2">
      <c r="A733" s="491" t="s">
        <v>803</v>
      </c>
      <c r="B733" s="867" t="s">
        <v>804</v>
      </c>
      <c r="C733" s="627">
        <v>1.42</v>
      </c>
      <c r="D733" s="493">
        <v>1.3</v>
      </c>
      <c r="E733" s="493">
        <v>1.1800000000000002</v>
      </c>
      <c r="F733" s="627">
        <v>1.06</v>
      </c>
      <c r="G733" s="627">
        <v>0.96</v>
      </c>
      <c r="H733" s="627">
        <v>0.88</v>
      </c>
      <c r="I733" s="627">
        <v>0.8</v>
      </c>
      <c r="J733" s="956"/>
      <c r="K733" s="627">
        <v>0.72</v>
      </c>
      <c r="L733" s="492">
        <v>0.64</v>
      </c>
      <c r="M733" s="956"/>
      <c r="N733" s="505">
        <v>0.52</v>
      </c>
      <c r="O733" s="505">
        <v>0.41</v>
      </c>
      <c r="P733" s="633">
        <v>0.28000000000000003</v>
      </c>
      <c r="Q733" s="633">
        <v>0.22</v>
      </c>
      <c r="R733" s="633">
        <v>0.17</v>
      </c>
      <c r="S733" s="633">
        <v>0.12</v>
      </c>
      <c r="T733" s="629">
        <v>0</v>
      </c>
      <c r="U733" s="629">
        <v>0</v>
      </c>
      <c r="V733" s="629">
        <v>0</v>
      </c>
      <c r="W733" s="629">
        <v>0</v>
      </c>
      <c r="X733" s="629">
        <v>0</v>
      </c>
      <c r="Y733" s="629">
        <v>0</v>
      </c>
      <c r="Z733" s="630">
        <f t="shared" si="415"/>
        <v>10.68</v>
      </c>
      <c r="AA733" s="1125">
        <f t="shared" si="418"/>
        <v>9.2307692307692193</v>
      </c>
      <c r="AB733" s="1125">
        <f t="shared" si="396"/>
        <v>10.169491525423723</v>
      </c>
      <c r="AC733" s="1126">
        <f t="shared" si="397"/>
        <v>11.320754716981153</v>
      </c>
      <c r="AD733" s="1126">
        <f t="shared" si="398"/>
        <v>10.416666666666675</v>
      </c>
      <c r="AE733" s="1126">
        <f t="shared" si="399"/>
        <v>9.0909090909090828</v>
      </c>
      <c r="AF733" s="1126">
        <f t="shared" si="400"/>
        <v>9.9999999999999858</v>
      </c>
      <c r="AG733" s="1126">
        <f t="shared" si="401"/>
        <v>11.111111111111116</v>
      </c>
      <c r="AH733" s="1126">
        <f t="shared" si="402"/>
        <v>12.5</v>
      </c>
      <c r="AI733" s="1126">
        <f t="shared" si="403"/>
        <v>23.076923076923084</v>
      </c>
      <c r="AJ733" s="1126">
        <f t="shared" si="404"/>
        <v>26.829268292682929</v>
      </c>
      <c r="AK733" s="1126">
        <f t="shared" si="405"/>
        <v>46.428571428571395</v>
      </c>
      <c r="AL733" s="1126">
        <f t="shared" si="406"/>
        <v>27.272727272727295</v>
      </c>
      <c r="AM733" s="1126">
        <f t="shared" si="407"/>
        <v>29.411764705882337</v>
      </c>
      <c r="AN733" s="1126">
        <f t="shared" si="408"/>
        <v>41.666666666666671</v>
      </c>
      <c r="AO733" s="1126" t="str">
        <f t="shared" si="409"/>
        <v>n/a</v>
      </c>
      <c r="AP733" s="1126" t="str">
        <f t="shared" si="410"/>
        <v>n/a</v>
      </c>
      <c r="AQ733" s="1126" t="str">
        <f t="shared" si="411"/>
        <v>n/a</v>
      </c>
      <c r="AR733" s="1126" t="str">
        <f t="shared" si="412"/>
        <v>n/a</v>
      </c>
      <c r="AS733" s="1126" t="str">
        <f t="shared" si="413"/>
        <v>n/a</v>
      </c>
      <c r="AT733" s="1126" t="str">
        <f t="shared" si="414"/>
        <v>n/a</v>
      </c>
      <c r="AU733" s="1127">
        <f t="shared" si="416"/>
        <v>19.894687413236763</v>
      </c>
      <c r="AV733" s="1128">
        <f t="shared" si="417"/>
        <v>12.707944863672102</v>
      </c>
    </row>
    <row r="734" spans="1:48" ht="11.25" customHeight="1" x14ac:dyDescent="0.2">
      <c r="A734" s="1168" t="s">
        <v>1692</v>
      </c>
      <c r="B734" s="478" t="s">
        <v>1693</v>
      </c>
      <c r="C734" s="627">
        <v>0.90749999999999997</v>
      </c>
      <c r="D734" s="493">
        <v>0.71750000000000003</v>
      </c>
      <c r="E734" s="487">
        <v>0.60499999999999998</v>
      </c>
      <c r="F734" s="484">
        <v>0.5575</v>
      </c>
      <c r="G734" s="484">
        <v>0.52750000000000008</v>
      </c>
      <c r="H734" s="484">
        <v>0.45500000000000002</v>
      </c>
      <c r="I734" s="484">
        <v>0.43</v>
      </c>
      <c r="J734" s="1032"/>
      <c r="K734" s="485">
        <v>0.4</v>
      </c>
      <c r="L734" s="482">
        <v>0.375</v>
      </c>
      <c r="M734" s="1032"/>
      <c r="N734" s="529">
        <v>0.3</v>
      </c>
      <c r="O734" s="529">
        <v>0.35</v>
      </c>
      <c r="P734" s="489">
        <v>0.375</v>
      </c>
      <c r="Q734" s="489">
        <v>0.3</v>
      </c>
      <c r="R734" s="489">
        <v>0.2</v>
      </c>
      <c r="S734" s="488">
        <v>0.1</v>
      </c>
      <c r="T734" s="489">
        <v>0.375</v>
      </c>
      <c r="U734" s="488">
        <v>0</v>
      </c>
      <c r="V734" s="488">
        <v>0</v>
      </c>
      <c r="W734" s="488">
        <v>0</v>
      </c>
      <c r="X734" s="488">
        <v>0</v>
      </c>
      <c r="Y734" s="488">
        <v>0</v>
      </c>
      <c r="Z734" s="630">
        <f t="shared" si="415"/>
        <v>6.9749999999999996</v>
      </c>
      <c r="AA734" s="1125">
        <f t="shared" si="418"/>
        <v>26.480836236933779</v>
      </c>
      <c r="AB734" s="1125">
        <f t="shared" si="396"/>
        <v>18.595041322314067</v>
      </c>
      <c r="AC734" s="1126">
        <f t="shared" si="397"/>
        <v>8.5201793721973118</v>
      </c>
      <c r="AD734" s="1126">
        <f t="shared" si="398"/>
        <v>5.6872037914691864</v>
      </c>
      <c r="AE734" s="1126">
        <f t="shared" si="399"/>
        <v>15.934065934065945</v>
      </c>
      <c r="AF734" s="1126">
        <f t="shared" si="400"/>
        <v>5.8139534883721034</v>
      </c>
      <c r="AG734" s="1126">
        <f t="shared" si="401"/>
        <v>7.4999999999999956</v>
      </c>
      <c r="AH734" s="1126">
        <f t="shared" si="402"/>
        <v>6.6666666666666652</v>
      </c>
      <c r="AI734" s="1126">
        <f t="shared" si="403"/>
        <v>25</v>
      </c>
      <c r="AJ734" s="1126">
        <f t="shared" si="404"/>
        <v>-14.285714285714279</v>
      </c>
      <c r="AK734" s="1126">
        <f t="shared" si="405"/>
        <v>-6.6666666666666767</v>
      </c>
      <c r="AL734" s="1126">
        <f t="shared" si="406"/>
        <v>25</v>
      </c>
      <c r="AM734" s="1126">
        <f t="shared" si="407"/>
        <v>49.999999999999979</v>
      </c>
      <c r="AN734" s="1126">
        <f t="shared" si="408"/>
        <v>100</v>
      </c>
      <c r="AO734" s="1126">
        <f t="shared" si="409"/>
        <v>-73.333333333333343</v>
      </c>
      <c r="AP734" s="1126" t="str">
        <f t="shared" si="410"/>
        <v>n/a</v>
      </c>
      <c r="AQ734" s="1126" t="str">
        <f t="shared" si="411"/>
        <v>n/a</v>
      </c>
      <c r="AR734" s="1126" t="str">
        <f t="shared" si="412"/>
        <v>n/a</v>
      </c>
      <c r="AS734" s="1126" t="str">
        <f t="shared" si="413"/>
        <v>n/a</v>
      </c>
      <c r="AT734" s="1126" t="str">
        <f t="shared" si="414"/>
        <v>n/a</v>
      </c>
      <c r="AU734" s="1127">
        <f t="shared" si="416"/>
        <v>13.394148835086982</v>
      </c>
      <c r="AV734" s="1128">
        <f t="shared" si="417"/>
        <v>36.080856082965042</v>
      </c>
    </row>
    <row r="735" spans="1:48" ht="11.25" customHeight="1" x14ac:dyDescent="0.2">
      <c r="A735" s="1029" t="s">
        <v>4496</v>
      </c>
      <c r="B735" s="502" t="s">
        <v>4493</v>
      </c>
      <c r="C735" s="627">
        <v>1.34</v>
      </c>
      <c r="D735" s="493">
        <v>1.26</v>
      </c>
      <c r="E735" s="514">
        <v>1.18</v>
      </c>
      <c r="F735" s="507">
        <v>1.1000000000000001</v>
      </c>
      <c r="G735" s="507">
        <v>0.88390000000000002</v>
      </c>
      <c r="H735" s="506">
        <v>0</v>
      </c>
      <c r="I735" s="506">
        <v>0</v>
      </c>
      <c r="J735" s="1053"/>
      <c r="K735" s="506">
        <v>0</v>
      </c>
      <c r="L735" s="508">
        <v>0</v>
      </c>
      <c r="M735" s="1053"/>
      <c r="N735" s="1093">
        <v>0</v>
      </c>
      <c r="O735" s="1093">
        <v>0</v>
      </c>
      <c r="P735" s="1054">
        <v>0</v>
      </c>
      <c r="Q735" s="1054">
        <v>0</v>
      </c>
      <c r="R735" s="1054">
        <v>0</v>
      </c>
      <c r="S735" s="1054">
        <v>0</v>
      </c>
      <c r="T735" s="1054">
        <v>0</v>
      </c>
      <c r="U735" s="1054">
        <v>0</v>
      </c>
      <c r="V735" s="1054">
        <v>0</v>
      </c>
      <c r="W735" s="1054">
        <v>0</v>
      </c>
      <c r="X735" s="1054">
        <v>0</v>
      </c>
      <c r="Y735" s="1054">
        <v>0</v>
      </c>
      <c r="Z735" s="630">
        <f t="shared" si="415"/>
        <v>5.7639000000000005</v>
      </c>
      <c r="AA735" s="1125">
        <f t="shared" si="418"/>
        <v>6.3492063492063489</v>
      </c>
      <c r="AB735" s="1125">
        <f t="shared" si="396"/>
        <v>6.7796610169491567</v>
      </c>
      <c r="AC735" s="1126">
        <f t="shared" si="397"/>
        <v>7.2727272727272529</v>
      </c>
      <c r="AD735" s="1126">
        <f t="shared" si="398"/>
        <v>24.44846702115624</v>
      </c>
      <c r="AE735" s="1126" t="str">
        <f t="shared" si="399"/>
        <v>n/a</v>
      </c>
      <c r="AF735" s="1126" t="str">
        <f t="shared" si="400"/>
        <v>n/a</v>
      </c>
      <c r="AG735" s="1126" t="str">
        <f t="shared" si="401"/>
        <v>n/a</v>
      </c>
      <c r="AH735" s="1126" t="str">
        <f t="shared" si="402"/>
        <v>n/a</v>
      </c>
      <c r="AI735" s="1126" t="str">
        <f t="shared" si="403"/>
        <v>n/a</v>
      </c>
      <c r="AJ735" s="1126" t="str">
        <f t="shared" si="404"/>
        <v>n/a</v>
      </c>
      <c r="AK735" s="1126" t="str">
        <f t="shared" si="405"/>
        <v>n/a</v>
      </c>
      <c r="AL735" s="1126" t="str">
        <f t="shared" si="406"/>
        <v>n/a</v>
      </c>
      <c r="AM735" s="1126" t="str">
        <f t="shared" si="407"/>
        <v>n/a</v>
      </c>
      <c r="AN735" s="1126" t="str">
        <f t="shared" si="408"/>
        <v>n/a</v>
      </c>
      <c r="AO735" s="1126" t="str">
        <f t="shared" si="409"/>
        <v>n/a</v>
      </c>
      <c r="AP735" s="1126" t="str">
        <f t="shared" si="410"/>
        <v>n/a</v>
      </c>
      <c r="AQ735" s="1126" t="str">
        <f t="shared" si="411"/>
        <v>n/a</v>
      </c>
      <c r="AR735" s="1126" t="str">
        <f t="shared" si="412"/>
        <v>n/a</v>
      </c>
      <c r="AS735" s="1126" t="str">
        <f t="shared" si="413"/>
        <v>n/a</v>
      </c>
      <c r="AT735" s="1126" t="str">
        <f t="shared" si="414"/>
        <v>n/a</v>
      </c>
      <c r="AU735" s="1127">
        <f t="shared" si="416"/>
        <v>11.212515415009751</v>
      </c>
      <c r="AV735" s="1128">
        <f t="shared" si="417"/>
        <v>8.8320310746406108</v>
      </c>
    </row>
    <row r="736" spans="1:48" ht="11.25" customHeight="1" x14ac:dyDescent="0.2">
      <c r="A736" s="884" t="s">
        <v>1690</v>
      </c>
      <c r="B736" s="867" t="s">
        <v>1691</v>
      </c>
      <c r="C736" s="627">
        <v>1.93</v>
      </c>
      <c r="D736" s="493">
        <v>1.78</v>
      </c>
      <c r="E736" s="632">
        <v>1.56</v>
      </c>
      <c r="F736" s="627">
        <v>1.4</v>
      </c>
      <c r="G736" s="627">
        <v>1.28</v>
      </c>
      <c r="H736" s="627">
        <v>1.1200000000000001</v>
      </c>
      <c r="I736" s="627">
        <v>1.02</v>
      </c>
      <c r="J736" s="956"/>
      <c r="K736" s="627">
        <v>0.9</v>
      </c>
      <c r="L736" s="492">
        <v>0.55000000000000004</v>
      </c>
      <c r="M736" s="956"/>
      <c r="N736" s="628">
        <v>0.04</v>
      </c>
      <c r="O736" s="628">
        <v>0.27</v>
      </c>
      <c r="P736" s="633">
        <v>0.94</v>
      </c>
      <c r="Q736" s="633">
        <v>0.86</v>
      </c>
      <c r="R736" s="633">
        <v>0.78</v>
      </c>
      <c r="S736" s="633">
        <v>0.7</v>
      </c>
      <c r="T736" s="633">
        <v>0.62</v>
      </c>
      <c r="U736" s="633">
        <v>0.54</v>
      </c>
      <c r="V736" s="633">
        <v>0.46</v>
      </c>
      <c r="W736" s="633">
        <v>0.39</v>
      </c>
      <c r="X736" s="633">
        <v>0.33</v>
      </c>
      <c r="Y736" s="633">
        <v>0.28999999999999998</v>
      </c>
      <c r="Z736" s="630">
        <f t="shared" si="415"/>
        <v>17.759999999999994</v>
      </c>
      <c r="AA736" s="1125">
        <f t="shared" si="418"/>
        <v>8.4269662921348178</v>
      </c>
      <c r="AB736" s="1125">
        <f t="shared" si="396"/>
        <v>14.102564102564097</v>
      </c>
      <c r="AC736" s="1126">
        <f t="shared" si="397"/>
        <v>11.428571428571432</v>
      </c>
      <c r="AD736" s="1126">
        <f t="shared" si="398"/>
        <v>9.375</v>
      </c>
      <c r="AE736" s="1126">
        <f t="shared" si="399"/>
        <v>14.285714285714279</v>
      </c>
      <c r="AF736" s="1126">
        <f t="shared" si="400"/>
        <v>9.8039215686274606</v>
      </c>
      <c r="AG736" s="1126">
        <f t="shared" si="401"/>
        <v>13.33333333333333</v>
      </c>
      <c r="AH736" s="1126">
        <f t="shared" si="402"/>
        <v>63.636363636363626</v>
      </c>
      <c r="AI736" s="1126">
        <f t="shared" si="403"/>
        <v>1275</v>
      </c>
      <c r="AJ736" s="1126">
        <f t="shared" si="404"/>
        <v>-85.18518518518519</v>
      </c>
      <c r="AK736" s="1126">
        <f t="shared" si="405"/>
        <v>-71.276595744680847</v>
      </c>
      <c r="AL736" s="1126">
        <f t="shared" si="406"/>
        <v>9.302325581395344</v>
      </c>
      <c r="AM736" s="1126">
        <f t="shared" si="407"/>
        <v>10.256410256410241</v>
      </c>
      <c r="AN736" s="1126">
        <f t="shared" si="408"/>
        <v>11.428571428571432</v>
      </c>
      <c r="AO736" s="1126">
        <f t="shared" si="409"/>
        <v>12.903225806451601</v>
      </c>
      <c r="AP736" s="1126">
        <f t="shared" si="410"/>
        <v>14.814814814814813</v>
      </c>
      <c r="AQ736" s="1126">
        <f t="shared" si="411"/>
        <v>17.391304347826097</v>
      </c>
      <c r="AR736" s="1126">
        <f t="shared" si="412"/>
        <v>17.948717948717952</v>
      </c>
      <c r="AS736" s="1126">
        <f t="shared" si="413"/>
        <v>18.181818181818187</v>
      </c>
      <c r="AT736" s="1126">
        <f t="shared" si="414"/>
        <v>13.793103448275868</v>
      </c>
      <c r="AU736" s="1127">
        <f t="shared" si="416"/>
        <v>69.447547276586221</v>
      </c>
      <c r="AV736" s="1128">
        <f t="shared" si="417"/>
        <v>285.47028124625564</v>
      </c>
    </row>
    <row r="737" spans="1:48" ht="11.25" customHeight="1" x14ac:dyDescent="0.2">
      <c r="A737" s="548" t="s">
        <v>4128</v>
      </c>
      <c r="B737" s="867" t="s">
        <v>4129</v>
      </c>
      <c r="C737" s="627">
        <v>2.99</v>
      </c>
      <c r="D737" s="493">
        <v>2.74</v>
      </c>
      <c r="E737" s="493">
        <v>1.96</v>
      </c>
      <c r="F737" s="627">
        <v>1.51</v>
      </c>
      <c r="G737" s="627">
        <v>0.93</v>
      </c>
      <c r="H737" s="547">
        <v>0</v>
      </c>
      <c r="I737" s="547">
        <v>0</v>
      </c>
      <c r="J737" s="956"/>
      <c r="K737" s="547">
        <v>0</v>
      </c>
      <c r="L737" s="547">
        <v>0</v>
      </c>
      <c r="M737" s="956"/>
      <c r="N737" s="547">
        <v>0</v>
      </c>
      <c r="O737" s="629">
        <v>0</v>
      </c>
      <c r="P737" s="629">
        <v>0</v>
      </c>
      <c r="Q737" s="629">
        <v>0</v>
      </c>
      <c r="R737" s="629">
        <v>0</v>
      </c>
      <c r="S737" s="629">
        <v>0</v>
      </c>
      <c r="T737" s="629">
        <v>0</v>
      </c>
      <c r="U737" s="629">
        <v>0</v>
      </c>
      <c r="V737" s="629">
        <v>0</v>
      </c>
      <c r="W737" s="629">
        <v>0</v>
      </c>
      <c r="X737" s="629">
        <v>0</v>
      </c>
      <c r="Y737" s="629">
        <v>0</v>
      </c>
      <c r="Z737" s="630">
        <f t="shared" si="415"/>
        <v>10.130000000000001</v>
      </c>
      <c r="AA737" s="1125">
        <f t="shared" si="418"/>
        <v>9.1240875912408814</v>
      </c>
      <c r="AB737" s="1125">
        <f t="shared" si="396"/>
        <v>39.79591836734695</v>
      </c>
      <c r="AC737" s="1126">
        <f t="shared" si="397"/>
        <v>29.801324503311257</v>
      </c>
      <c r="AD737" s="1126">
        <f t="shared" si="398"/>
        <v>62.36559139784945</v>
      </c>
      <c r="AE737" s="1126" t="str">
        <f t="shared" si="399"/>
        <v>n/a</v>
      </c>
      <c r="AF737" s="1126" t="str">
        <f t="shared" si="400"/>
        <v>n/a</v>
      </c>
      <c r="AG737" s="1126" t="str">
        <f t="shared" si="401"/>
        <v>n/a</v>
      </c>
      <c r="AH737" s="1126" t="str">
        <f t="shared" si="402"/>
        <v>n/a</v>
      </c>
      <c r="AI737" s="1126" t="str">
        <f t="shared" si="403"/>
        <v>n/a</v>
      </c>
      <c r="AJ737" s="1126" t="str">
        <f t="shared" si="404"/>
        <v>n/a</v>
      </c>
      <c r="AK737" s="1126" t="str">
        <f t="shared" si="405"/>
        <v>n/a</v>
      </c>
      <c r="AL737" s="1126" t="str">
        <f t="shared" si="406"/>
        <v>n/a</v>
      </c>
      <c r="AM737" s="1126" t="str">
        <f t="shared" si="407"/>
        <v>n/a</v>
      </c>
      <c r="AN737" s="1126" t="str">
        <f t="shared" si="408"/>
        <v>n/a</v>
      </c>
      <c r="AO737" s="1126" t="str">
        <f t="shared" si="409"/>
        <v>n/a</v>
      </c>
      <c r="AP737" s="1126" t="str">
        <f t="shared" si="410"/>
        <v>n/a</v>
      </c>
      <c r="AQ737" s="1126" t="str">
        <f t="shared" si="411"/>
        <v>n/a</v>
      </c>
      <c r="AR737" s="1126" t="str">
        <f t="shared" si="412"/>
        <v>n/a</v>
      </c>
      <c r="AS737" s="1126" t="str">
        <f t="shared" si="413"/>
        <v>n/a</v>
      </c>
      <c r="AT737" s="1126" t="str">
        <f t="shared" si="414"/>
        <v>n/a</v>
      </c>
      <c r="AU737" s="1127">
        <f t="shared" si="416"/>
        <v>35.271730464937136</v>
      </c>
      <c r="AV737" s="1128">
        <f t="shared" si="417"/>
        <v>22.122161932201632</v>
      </c>
    </row>
    <row r="738" spans="1:48" ht="11.25" customHeight="1" x14ac:dyDescent="0.2">
      <c r="A738" s="491" t="s">
        <v>4506</v>
      </c>
      <c r="B738" s="867" t="s">
        <v>4505</v>
      </c>
      <c r="C738" s="627">
        <v>2.15</v>
      </c>
      <c r="D738" s="493">
        <v>2.11</v>
      </c>
      <c r="E738" s="632">
        <v>2.0700000000000003</v>
      </c>
      <c r="F738" s="627">
        <v>2.0299999999999998</v>
      </c>
      <c r="G738" s="627">
        <v>1.99</v>
      </c>
      <c r="H738" s="627">
        <v>1.95</v>
      </c>
      <c r="I738" s="627">
        <v>1.89</v>
      </c>
      <c r="J738" s="956"/>
      <c r="K738" s="627">
        <v>1.82</v>
      </c>
      <c r="L738" s="496">
        <v>1.8</v>
      </c>
      <c r="M738" s="956"/>
      <c r="N738" s="493">
        <v>1.8</v>
      </c>
      <c r="O738" s="629">
        <v>0.77</v>
      </c>
      <c r="P738" s="633">
        <v>3.08</v>
      </c>
      <c r="Q738" s="633">
        <v>3.03</v>
      </c>
      <c r="R738" s="633">
        <v>2.94</v>
      </c>
      <c r="S738" s="633">
        <v>2.89</v>
      </c>
      <c r="T738" s="629">
        <v>2.88</v>
      </c>
      <c r="U738" s="629">
        <v>2.88</v>
      </c>
      <c r="V738" s="633">
        <v>2.86</v>
      </c>
      <c r="W738" s="633">
        <v>2.82</v>
      </c>
      <c r="X738" s="633">
        <v>2.77</v>
      </c>
      <c r="Y738" s="633">
        <v>2.73</v>
      </c>
      <c r="Z738" s="630">
        <f t="shared" si="415"/>
        <v>49.260000000000005</v>
      </c>
      <c r="AA738" s="1125">
        <f t="shared" si="418"/>
        <v>1.8957345971563955</v>
      </c>
      <c r="AB738" s="1125">
        <f t="shared" si="396"/>
        <v>1.9323671497584405</v>
      </c>
      <c r="AC738" s="1126">
        <f t="shared" si="397"/>
        <v>1.9704433497537144</v>
      </c>
      <c r="AD738" s="1126">
        <f t="shared" si="398"/>
        <v>2.0100502512562679</v>
      </c>
      <c r="AE738" s="1126">
        <f t="shared" si="399"/>
        <v>2.051282051282044</v>
      </c>
      <c r="AF738" s="1126">
        <f t="shared" si="400"/>
        <v>3.1746031746031855</v>
      </c>
      <c r="AG738" s="1126">
        <f t="shared" si="401"/>
        <v>3.8461538461538325</v>
      </c>
      <c r="AH738" s="1126">
        <f t="shared" si="402"/>
        <v>1.1111111111111072</v>
      </c>
      <c r="AI738" s="1126">
        <f t="shared" si="403"/>
        <v>0</v>
      </c>
      <c r="AJ738" s="1126">
        <f t="shared" si="404"/>
        <v>133.76623376623377</v>
      </c>
      <c r="AK738" s="1126">
        <f t="shared" si="405"/>
        <v>-75</v>
      </c>
      <c r="AL738" s="1126">
        <f t="shared" si="406"/>
        <v>1.650165016501659</v>
      </c>
      <c r="AM738" s="1126">
        <f t="shared" si="407"/>
        <v>3.0612244897959107</v>
      </c>
      <c r="AN738" s="1126">
        <f t="shared" si="408"/>
        <v>1.730103806228378</v>
      </c>
      <c r="AO738" s="1126">
        <f t="shared" si="409"/>
        <v>0.34722222222223209</v>
      </c>
      <c r="AP738" s="1126">
        <f t="shared" si="410"/>
        <v>0</v>
      </c>
      <c r="AQ738" s="1126">
        <f t="shared" si="411"/>
        <v>0.69930069930070893</v>
      </c>
      <c r="AR738" s="1126">
        <f t="shared" si="412"/>
        <v>1.4184397163120588</v>
      </c>
      <c r="AS738" s="1126">
        <f t="shared" si="413"/>
        <v>1.8050541516245522</v>
      </c>
      <c r="AT738" s="1126">
        <f t="shared" si="414"/>
        <v>1.46520146520146</v>
      </c>
      <c r="AU738" s="1127">
        <f t="shared" si="416"/>
        <v>4.4467345432247862</v>
      </c>
      <c r="AV738" s="1128">
        <f t="shared" si="417"/>
        <v>34.937247848352463</v>
      </c>
    </row>
    <row r="739" spans="1:48" ht="11.25" customHeight="1" x14ac:dyDescent="0.2">
      <c r="A739" s="480" t="s">
        <v>341</v>
      </c>
      <c r="B739" s="478" t="s">
        <v>342</v>
      </c>
      <c r="C739" s="627">
        <v>2.7</v>
      </c>
      <c r="D739" s="493">
        <v>2.58</v>
      </c>
      <c r="E739" s="487">
        <v>2.42</v>
      </c>
      <c r="F739" s="484">
        <v>2.2599999999999998</v>
      </c>
      <c r="G739" s="484">
        <v>2.14</v>
      </c>
      <c r="H739" s="484">
        <v>2.04</v>
      </c>
      <c r="I739" s="484">
        <v>1.98</v>
      </c>
      <c r="J739" s="1032"/>
      <c r="K739" s="484">
        <v>1.8</v>
      </c>
      <c r="L739" s="482">
        <v>1.64</v>
      </c>
      <c r="M739" s="1032"/>
      <c r="N739" s="522">
        <v>1.34</v>
      </c>
      <c r="O739" s="522">
        <v>1.3</v>
      </c>
      <c r="P739" s="489">
        <v>1.26</v>
      </c>
      <c r="Q739" s="489">
        <v>1.22</v>
      </c>
      <c r="R739" s="489">
        <v>1.18</v>
      </c>
      <c r="S739" s="489">
        <v>1.1399999999999999</v>
      </c>
      <c r="T739" s="489">
        <v>1.08</v>
      </c>
      <c r="U739" s="489">
        <v>1.03</v>
      </c>
      <c r="V739" s="489">
        <v>0.99</v>
      </c>
      <c r="W739" s="489">
        <v>0.94</v>
      </c>
      <c r="X739" s="489">
        <v>0.9</v>
      </c>
      <c r="Y739" s="489">
        <v>0.87</v>
      </c>
      <c r="Z739" s="630">
        <f t="shared" si="415"/>
        <v>32.81</v>
      </c>
      <c r="AA739" s="1125">
        <f t="shared" si="418"/>
        <v>4.6511627906976827</v>
      </c>
      <c r="AB739" s="1125">
        <f t="shared" si="396"/>
        <v>6.6115702479338845</v>
      </c>
      <c r="AC739" s="1126">
        <f t="shared" si="397"/>
        <v>7.079646017699126</v>
      </c>
      <c r="AD739" s="1126">
        <f t="shared" si="398"/>
        <v>5.6074766355139971</v>
      </c>
      <c r="AE739" s="1126">
        <f t="shared" si="399"/>
        <v>4.9019607843137303</v>
      </c>
      <c r="AF739" s="1126">
        <f t="shared" si="400"/>
        <v>3.0303030303030276</v>
      </c>
      <c r="AG739" s="1126">
        <f t="shared" si="401"/>
        <v>9.9999999999999858</v>
      </c>
      <c r="AH739" s="1126">
        <f t="shared" si="402"/>
        <v>9.7560975609756184</v>
      </c>
      <c r="AI739" s="1126">
        <f t="shared" si="403"/>
        <v>22.388059701492512</v>
      </c>
      <c r="AJ739" s="1126">
        <f t="shared" si="404"/>
        <v>3.0769230769230882</v>
      </c>
      <c r="AK739" s="1126">
        <f t="shared" si="405"/>
        <v>3.1746031746031855</v>
      </c>
      <c r="AL739" s="1126">
        <f t="shared" si="406"/>
        <v>3.2786885245901676</v>
      </c>
      <c r="AM739" s="1126">
        <f t="shared" si="407"/>
        <v>3.3898305084745894</v>
      </c>
      <c r="AN739" s="1126">
        <f t="shared" si="408"/>
        <v>3.5087719298245723</v>
      </c>
      <c r="AO739" s="1126">
        <f t="shared" si="409"/>
        <v>5.5555555555555358</v>
      </c>
      <c r="AP739" s="1126">
        <f t="shared" si="410"/>
        <v>4.8543689320388328</v>
      </c>
      <c r="AQ739" s="1126">
        <f t="shared" si="411"/>
        <v>4.0404040404040442</v>
      </c>
      <c r="AR739" s="1126">
        <f t="shared" si="412"/>
        <v>5.319148936170226</v>
      </c>
      <c r="AS739" s="1126">
        <f t="shared" si="413"/>
        <v>4.4444444444444287</v>
      </c>
      <c r="AT739" s="1126">
        <f t="shared" si="414"/>
        <v>3.4482758620689724</v>
      </c>
      <c r="AU739" s="1127">
        <f t="shared" si="416"/>
        <v>5.9058645877013607</v>
      </c>
      <c r="AV739" s="1128">
        <f t="shared" si="417"/>
        <v>4.37537384667948</v>
      </c>
    </row>
    <row r="740" spans="1:48" ht="11.25" customHeight="1" x14ac:dyDescent="0.2">
      <c r="A740" s="501" t="s">
        <v>3908</v>
      </c>
      <c r="B740" s="867" t="s">
        <v>4202</v>
      </c>
      <c r="C740" s="627">
        <v>1.64</v>
      </c>
      <c r="D740" s="493">
        <v>1.4</v>
      </c>
      <c r="E740" s="637">
        <v>1.2</v>
      </c>
      <c r="F740" s="637">
        <v>1.08</v>
      </c>
      <c r="G740" s="637">
        <v>0.78</v>
      </c>
      <c r="H740" s="637">
        <v>0.35</v>
      </c>
      <c r="I740" s="516">
        <v>0</v>
      </c>
      <c r="J740" s="493"/>
      <c r="K740" s="516">
        <v>0</v>
      </c>
      <c r="L740" s="513">
        <v>0</v>
      </c>
      <c r="M740" s="516"/>
      <c r="N740" s="537">
        <v>0</v>
      </c>
      <c r="O740" s="537">
        <v>0</v>
      </c>
      <c r="P740" s="534">
        <v>0</v>
      </c>
      <c r="Q740" s="534">
        <v>0</v>
      </c>
      <c r="R740" s="534">
        <v>0</v>
      </c>
      <c r="S740" s="534">
        <v>0</v>
      </c>
      <c r="T740" s="534">
        <v>0</v>
      </c>
      <c r="U740" s="534">
        <v>0</v>
      </c>
      <c r="V740" s="534">
        <v>0</v>
      </c>
      <c r="W740" s="534">
        <v>0</v>
      </c>
      <c r="X740" s="534">
        <v>0</v>
      </c>
      <c r="Y740" s="534">
        <v>0</v>
      </c>
      <c r="Z740" s="630">
        <f t="shared" si="415"/>
        <v>6.45</v>
      </c>
      <c r="AA740" s="1125">
        <f t="shared" si="418"/>
        <v>17.142857142857149</v>
      </c>
      <c r="AB740" s="1125">
        <f t="shared" si="396"/>
        <v>16.666666666666675</v>
      </c>
      <c r="AC740" s="1126">
        <f t="shared" si="397"/>
        <v>11.111111111111093</v>
      </c>
      <c r="AD740" s="1126">
        <f t="shared" si="398"/>
        <v>38.46153846153846</v>
      </c>
      <c r="AE740" s="1126">
        <f t="shared" si="399"/>
        <v>122.85714285714286</v>
      </c>
      <c r="AF740" s="1126" t="str">
        <f t="shared" si="400"/>
        <v>n/a</v>
      </c>
      <c r="AG740" s="1126" t="str">
        <f t="shared" si="401"/>
        <v>n/a</v>
      </c>
      <c r="AH740" s="1126" t="str">
        <f t="shared" si="402"/>
        <v>n/a</v>
      </c>
      <c r="AI740" s="1126" t="str">
        <f t="shared" si="403"/>
        <v>n/a</v>
      </c>
      <c r="AJ740" s="1126" t="str">
        <f t="shared" si="404"/>
        <v>n/a</v>
      </c>
      <c r="AK740" s="1126" t="str">
        <f t="shared" si="405"/>
        <v>n/a</v>
      </c>
      <c r="AL740" s="1126" t="str">
        <f t="shared" si="406"/>
        <v>n/a</v>
      </c>
      <c r="AM740" s="1126" t="str">
        <f t="shared" si="407"/>
        <v>n/a</v>
      </c>
      <c r="AN740" s="1126" t="str">
        <f t="shared" si="408"/>
        <v>n/a</v>
      </c>
      <c r="AO740" s="1126" t="str">
        <f t="shared" si="409"/>
        <v>n/a</v>
      </c>
      <c r="AP740" s="1126" t="str">
        <f t="shared" si="410"/>
        <v>n/a</v>
      </c>
      <c r="AQ740" s="1126" t="str">
        <f t="shared" si="411"/>
        <v>n/a</v>
      </c>
      <c r="AR740" s="1126" t="str">
        <f t="shared" si="412"/>
        <v>n/a</v>
      </c>
      <c r="AS740" s="1126" t="str">
        <f t="shared" si="413"/>
        <v>n/a</v>
      </c>
      <c r="AT740" s="1126" t="str">
        <f t="shared" si="414"/>
        <v>n/a</v>
      </c>
      <c r="AU740" s="1127">
        <f t="shared" si="416"/>
        <v>41.247863247863243</v>
      </c>
      <c r="AV740" s="1128">
        <f t="shared" si="417"/>
        <v>46.801037643940958</v>
      </c>
    </row>
    <row r="741" spans="1:48" ht="11.25" customHeight="1" x14ac:dyDescent="0.2">
      <c r="A741" s="541" t="s">
        <v>1631</v>
      </c>
      <c r="B741" s="867" t="s">
        <v>1632</v>
      </c>
      <c r="C741" s="627">
        <v>1.76</v>
      </c>
      <c r="D741" s="493">
        <v>1.73</v>
      </c>
      <c r="E741" s="493">
        <v>1.69</v>
      </c>
      <c r="F741" s="627">
        <v>1.62</v>
      </c>
      <c r="G741" s="627">
        <v>1.54</v>
      </c>
      <c r="H741" s="627">
        <v>1.46</v>
      </c>
      <c r="I741" s="627">
        <v>1.26</v>
      </c>
      <c r="J741" s="956"/>
      <c r="K741" s="627">
        <v>0.45</v>
      </c>
      <c r="L741" s="631">
        <v>0.3</v>
      </c>
      <c r="M741" s="956"/>
      <c r="N741" s="628">
        <v>0.3</v>
      </c>
      <c r="O741" s="628">
        <v>0.3</v>
      </c>
      <c r="P741" s="629">
        <v>0.3</v>
      </c>
      <c r="Q741" s="629">
        <v>0.3</v>
      </c>
      <c r="R741" s="629">
        <v>0.3</v>
      </c>
      <c r="S741" s="629">
        <v>0.3</v>
      </c>
      <c r="T741" s="629">
        <v>0.3</v>
      </c>
      <c r="U741" s="629">
        <v>0.3</v>
      </c>
      <c r="V741" s="629">
        <v>0.3</v>
      </c>
      <c r="W741" s="629">
        <v>0.3</v>
      </c>
      <c r="X741" s="629">
        <v>0.3</v>
      </c>
      <c r="Y741" s="629">
        <v>0.3</v>
      </c>
      <c r="Z741" s="630">
        <f t="shared" si="415"/>
        <v>15.410000000000009</v>
      </c>
      <c r="AA741" s="1125">
        <f t="shared" si="418"/>
        <v>1.7341040462427681</v>
      </c>
      <c r="AB741" s="1125">
        <f t="shared" si="396"/>
        <v>2.3668639053254559</v>
      </c>
      <c r="AC741" s="1126">
        <f t="shared" si="397"/>
        <v>4.3209876543209846</v>
      </c>
      <c r="AD741" s="1126">
        <f t="shared" si="398"/>
        <v>5.1948051948051965</v>
      </c>
      <c r="AE741" s="1126">
        <f t="shared" si="399"/>
        <v>5.4794520547945202</v>
      </c>
      <c r="AF741" s="1126">
        <f t="shared" si="400"/>
        <v>15.873015873015861</v>
      </c>
      <c r="AG741" s="1126">
        <f t="shared" si="401"/>
        <v>179.99999999999997</v>
      </c>
      <c r="AH741" s="1126">
        <f t="shared" si="402"/>
        <v>50</v>
      </c>
      <c r="AI741" s="1126">
        <f t="shared" si="403"/>
        <v>0</v>
      </c>
      <c r="AJ741" s="1126">
        <f t="shared" si="404"/>
        <v>0</v>
      </c>
      <c r="AK741" s="1126">
        <f t="shared" si="405"/>
        <v>0</v>
      </c>
      <c r="AL741" s="1126">
        <f t="shared" si="406"/>
        <v>0</v>
      </c>
      <c r="AM741" s="1126">
        <f t="shared" si="407"/>
        <v>0</v>
      </c>
      <c r="AN741" s="1126">
        <f t="shared" si="408"/>
        <v>0</v>
      </c>
      <c r="AO741" s="1126">
        <f t="shared" si="409"/>
        <v>0</v>
      </c>
      <c r="AP741" s="1126">
        <f t="shared" si="410"/>
        <v>0</v>
      </c>
      <c r="AQ741" s="1126">
        <f t="shared" si="411"/>
        <v>0</v>
      </c>
      <c r="AR741" s="1126">
        <f t="shared" si="412"/>
        <v>0</v>
      </c>
      <c r="AS741" s="1126">
        <f t="shared" si="413"/>
        <v>0</v>
      </c>
      <c r="AT741" s="1126">
        <f t="shared" si="414"/>
        <v>0</v>
      </c>
      <c r="AU741" s="1127">
        <f t="shared" si="416"/>
        <v>13.248461436425236</v>
      </c>
      <c r="AV741" s="1128">
        <f t="shared" si="417"/>
        <v>40.862934250715178</v>
      </c>
    </row>
    <row r="742" spans="1:48" ht="11.25" customHeight="1" x14ac:dyDescent="0.2">
      <c r="A742" s="491" t="s">
        <v>796</v>
      </c>
      <c r="B742" s="867" t="s">
        <v>797</v>
      </c>
      <c r="C742" s="627">
        <v>2.1549999999999998</v>
      </c>
      <c r="D742" s="493">
        <v>2.0550000000000002</v>
      </c>
      <c r="E742" s="493">
        <v>1.9349999999999998</v>
      </c>
      <c r="F742" s="627">
        <v>1.7549999999999999</v>
      </c>
      <c r="G742" s="627">
        <v>1.58</v>
      </c>
      <c r="H742" s="627">
        <v>1.425</v>
      </c>
      <c r="I742" s="627">
        <v>1.2849999999999999</v>
      </c>
      <c r="J742" s="956"/>
      <c r="K742" s="627">
        <v>1.1499999999999999</v>
      </c>
      <c r="L742" s="492">
        <v>1.0549999999999999</v>
      </c>
      <c r="M742" s="956"/>
      <c r="N742" s="505">
        <v>0.98750000000000004</v>
      </c>
      <c r="O742" s="505">
        <v>0.9375</v>
      </c>
      <c r="P742" s="633">
        <v>0.89</v>
      </c>
      <c r="Q742" s="633">
        <v>0.85</v>
      </c>
      <c r="R742" s="633">
        <v>0.82</v>
      </c>
      <c r="S742" s="633">
        <v>0.82</v>
      </c>
      <c r="T742" s="633">
        <v>0.82</v>
      </c>
      <c r="U742" s="629">
        <v>0.83</v>
      </c>
      <c r="V742" s="629">
        <v>0.82</v>
      </c>
      <c r="W742" s="629">
        <v>0.82</v>
      </c>
      <c r="X742" s="629">
        <v>0.82</v>
      </c>
      <c r="Y742" s="629">
        <v>0.82</v>
      </c>
      <c r="Z742" s="630">
        <f t="shared" si="415"/>
        <v>24.630000000000003</v>
      </c>
      <c r="AA742" s="1125">
        <f t="shared" si="418"/>
        <v>4.8661800486617723</v>
      </c>
      <c r="AB742" s="1125">
        <f t="shared" si="396"/>
        <v>6.2015503875969102</v>
      </c>
      <c r="AC742" s="1126">
        <f t="shared" si="397"/>
        <v>10.256410256410264</v>
      </c>
      <c r="AD742" s="1126">
        <f t="shared" si="398"/>
        <v>11.075949367088601</v>
      </c>
      <c r="AE742" s="1126">
        <f t="shared" si="399"/>
        <v>10.877192982456151</v>
      </c>
      <c r="AF742" s="1126">
        <f t="shared" si="400"/>
        <v>10.894941634241251</v>
      </c>
      <c r="AG742" s="1126">
        <f t="shared" si="401"/>
        <v>11.739130434782608</v>
      </c>
      <c r="AH742" s="1126">
        <f t="shared" si="402"/>
        <v>9.004739336492884</v>
      </c>
      <c r="AI742" s="1126">
        <f t="shared" si="403"/>
        <v>6.8354430379746756</v>
      </c>
      <c r="AJ742" s="1126">
        <f t="shared" si="404"/>
        <v>5.3333333333333455</v>
      </c>
      <c r="AK742" s="1126">
        <f t="shared" si="405"/>
        <v>5.3370786516854007</v>
      </c>
      <c r="AL742" s="1126">
        <f t="shared" si="406"/>
        <v>4.705882352941182</v>
      </c>
      <c r="AM742" s="1126">
        <f t="shared" si="407"/>
        <v>3.6585365853658569</v>
      </c>
      <c r="AN742" s="1126">
        <f t="shared" si="408"/>
        <v>0</v>
      </c>
      <c r="AO742" s="1126">
        <f t="shared" si="409"/>
        <v>0</v>
      </c>
      <c r="AP742" s="1126">
        <f t="shared" si="410"/>
        <v>-1.2048192771084376</v>
      </c>
      <c r="AQ742" s="1126">
        <f t="shared" si="411"/>
        <v>1.2195121951219523</v>
      </c>
      <c r="AR742" s="1126">
        <f t="shared" si="412"/>
        <v>0</v>
      </c>
      <c r="AS742" s="1126">
        <f t="shared" si="413"/>
        <v>0</v>
      </c>
      <c r="AT742" s="1126">
        <f t="shared" si="414"/>
        <v>0</v>
      </c>
      <c r="AU742" s="1127">
        <f t="shared" si="416"/>
        <v>5.0400530663522201</v>
      </c>
      <c r="AV742" s="1128">
        <f t="shared" si="417"/>
        <v>4.4720982353280405</v>
      </c>
    </row>
    <row r="743" spans="1:48" ht="11.25" customHeight="1" x14ac:dyDescent="0.2">
      <c r="A743" s="491" t="s">
        <v>1684</v>
      </c>
      <c r="B743" s="867" t="s">
        <v>1685</v>
      </c>
      <c r="C743" s="627">
        <v>0.82</v>
      </c>
      <c r="D743" s="493">
        <v>0.74</v>
      </c>
      <c r="E743" s="493">
        <v>0.65999999999999992</v>
      </c>
      <c r="F743" s="627">
        <v>0.57999999999999996</v>
      </c>
      <c r="G743" s="627">
        <v>0.5</v>
      </c>
      <c r="H743" s="627">
        <v>0.42</v>
      </c>
      <c r="I743" s="627">
        <v>0.34</v>
      </c>
      <c r="J743" s="956"/>
      <c r="K743" s="627">
        <v>0.28999999999999998</v>
      </c>
      <c r="L743" s="627">
        <v>0.25</v>
      </c>
      <c r="M743" s="956"/>
      <c r="N743" s="547">
        <v>0.21</v>
      </c>
      <c r="O743" s="629">
        <v>0.36</v>
      </c>
      <c r="P743" s="629">
        <v>0.84</v>
      </c>
      <c r="Q743" s="629">
        <v>0.84</v>
      </c>
      <c r="R743" s="629">
        <v>0.84</v>
      </c>
      <c r="S743" s="629">
        <v>0.84</v>
      </c>
      <c r="T743" s="629">
        <v>0.84</v>
      </c>
      <c r="U743" s="629">
        <v>0.84</v>
      </c>
      <c r="V743" s="629">
        <v>0.84</v>
      </c>
      <c r="W743" s="633">
        <v>0.84</v>
      </c>
      <c r="X743" s="633">
        <v>0.81</v>
      </c>
      <c r="Y743" s="633">
        <v>0.77</v>
      </c>
      <c r="Z743" s="630">
        <f t="shared" si="415"/>
        <v>13.469999999999999</v>
      </c>
      <c r="AA743" s="1125">
        <f t="shared" si="418"/>
        <v>10.810810810810811</v>
      </c>
      <c r="AB743" s="1125">
        <f t="shared" si="396"/>
        <v>12.121212121212132</v>
      </c>
      <c r="AC743" s="1126">
        <f t="shared" si="397"/>
        <v>13.793103448275845</v>
      </c>
      <c r="AD743" s="1126">
        <f t="shared" si="398"/>
        <v>15.999999999999993</v>
      </c>
      <c r="AE743" s="1126">
        <f t="shared" si="399"/>
        <v>19.047619047619047</v>
      </c>
      <c r="AF743" s="1126">
        <f t="shared" si="400"/>
        <v>23.529411764705866</v>
      </c>
      <c r="AG743" s="1126">
        <f t="shared" si="401"/>
        <v>17.24137931034484</v>
      </c>
      <c r="AH743" s="1126">
        <f t="shared" si="402"/>
        <v>15.999999999999993</v>
      </c>
      <c r="AI743" s="1126">
        <f t="shared" si="403"/>
        <v>19.047619047619047</v>
      </c>
      <c r="AJ743" s="1126">
        <f t="shared" si="404"/>
        <v>-41.666666666666664</v>
      </c>
      <c r="AK743" s="1126">
        <f t="shared" si="405"/>
        <v>-57.142857142857139</v>
      </c>
      <c r="AL743" s="1126">
        <f t="shared" si="406"/>
        <v>0</v>
      </c>
      <c r="AM743" s="1126">
        <f t="shared" si="407"/>
        <v>0</v>
      </c>
      <c r="AN743" s="1126">
        <f t="shared" si="408"/>
        <v>0</v>
      </c>
      <c r="AO743" s="1126">
        <f t="shared" si="409"/>
        <v>0</v>
      </c>
      <c r="AP743" s="1126">
        <f t="shared" si="410"/>
        <v>0</v>
      </c>
      <c r="AQ743" s="1126">
        <f t="shared" si="411"/>
        <v>0</v>
      </c>
      <c r="AR743" s="1126">
        <f t="shared" si="412"/>
        <v>0</v>
      </c>
      <c r="AS743" s="1126">
        <f t="shared" si="413"/>
        <v>3.7037037037036979</v>
      </c>
      <c r="AT743" s="1126">
        <f t="shared" si="414"/>
        <v>5.1948051948051965</v>
      </c>
      <c r="AU743" s="1127">
        <f t="shared" si="416"/>
        <v>2.8840070319786326</v>
      </c>
      <c r="AV743" s="1128">
        <f t="shared" si="417"/>
        <v>19.759527751360537</v>
      </c>
    </row>
    <row r="744" spans="1:48" ht="11.25" customHeight="1" x14ac:dyDescent="0.2">
      <c r="A744" s="491" t="s">
        <v>783</v>
      </c>
      <c r="B744" s="867" t="s">
        <v>784</v>
      </c>
      <c r="C744" s="627">
        <v>1.47</v>
      </c>
      <c r="D744" s="493">
        <v>1.35</v>
      </c>
      <c r="E744" s="632">
        <v>1.23</v>
      </c>
      <c r="F744" s="627">
        <v>1.1100000000000001</v>
      </c>
      <c r="G744" s="627">
        <v>1.04</v>
      </c>
      <c r="H744" s="627">
        <v>0.98</v>
      </c>
      <c r="I744" s="627">
        <v>0.91</v>
      </c>
      <c r="J744" s="956"/>
      <c r="K744" s="627">
        <v>0.87</v>
      </c>
      <c r="L744" s="492">
        <v>0.84</v>
      </c>
      <c r="M744" s="956"/>
      <c r="N744" s="505">
        <v>0.79</v>
      </c>
      <c r="O744" s="628">
        <v>0.76</v>
      </c>
      <c r="P744" s="633">
        <v>0.74</v>
      </c>
      <c r="Q744" s="633">
        <v>0.68</v>
      </c>
      <c r="R744" s="633">
        <v>0.61</v>
      </c>
      <c r="S744" s="629">
        <v>0.6</v>
      </c>
      <c r="T744" s="633">
        <v>0.6</v>
      </c>
      <c r="U744" s="633">
        <v>0.59</v>
      </c>
      <c r="V744" s="633">
        <v>0.54</v>
      </c>
      <c r="W744" s="629">
        <v>0.53200000000000003</v>
      </c>
      <c r="X744" s="633">
        <v>0.53200000000000003</v>
      </c>
      <c r="Y744" s="633">
        <v>0.53</v>
      </c>
      <c r="Z744" s="630">
        <f t="shared" si="415"/>
        <v>17.303999999999998</v>
      </c>
      <c r="AA744" s="1125">
        <f t="shared" si="418"/>
        <v>8.8888888888888786</v>
      </c>
      <c r="AB744" s="1125">
        <f t="shared" si="396"/>
        <v>9.7560975609756184</v>
      </c>
      <c r="AC744" s="1126">
        <f t="shared" si="397"/>
        <v>10.810810810810789</v>
      </c>
      <c r="AD744" s="1126">
        <f t="shared" si="398"/>
        <v>6.7307692307692291</v>
      </c>
      <c r="AE744" s="1126">
        <f t="shared" si="399"/>
        <v>6.1224489795918435</v>
      </c>
      <c r="AF744" s="1126">
        <f t="shared" si="400"/>
        <v>7.6923076923076872</v>
      </c>
      <c r="AG744" s="1126">
        <f t="shared" si="401"/>
        <v>4.5977011494252817</v>
      </c>
      <c r="AH744" s="1126">
        <f t="shared" si="402"/>
        <v>3.5714285714285809</v>
      </c>
      <c r="AI744" s="1126">
        <f t="shared" si="403"/>
        <v>6.3291139240506222</v>
      </c>
      <c r="AJ744" s="1126">
        <f t="shared" si="404"/>
        <v>3.9473684210526327</v>
      </c>
      <c r="AK744" s="1126">
        <f t="shared" si="405"/>
        <v>2.7027027027026973</v>
      </c>
      <c r="AL744" s="1126">
        <f t="shared" si="406"/>
        <v>8.8235294117646959</v>
      </c>
      <c r="AM744" s="1126">
        <f t="shared" si="407"/>
        <v>11.475409836065587</v>
      </c>
      <c r="AN744" s="1126">
        <f t="shared" si="408"/>
        <v>1.6666666666666607</v>
      </c>
      <c r="AO744" s="1126">
        <f t="shared" si="409"/>
        <v>0</v>
      </c>
      <c r="AP744" s="1126">
        <f t="shared" si="410"/>
        <v>1.6949152542372836</v>
      </c>
      <c r="AQ744" s="1126">
        <f t="shared" si="411"/>
        <v>9.259259259259256</v>
      </c>
      <c r="AR744" s="1126">
        <f t="shared" si="412"/>
        <v>1.5037593984962516</v>
      </c>
      <c r="AS744" s="1126">
        <f t="shared" si="413"/>
        <v>0</v>
      </c>
      <c r="AT744" s="1126">
        <f t="shared" si="414"/>
        <v>0.37735849056603765</v>
      </c>
      <c r="AU744" s="1127">
        <f t="shared" si="416"/>
        <v>5.2975268124529808</v>
      </c>
      <c r="AV744" s="1128">
        <f t="shared" si="417"/>
        <v>3.7830410663037264</v>
      </c>
    </row>
    <row r="745" spans="1:48" ht="11.25" customHeight="1" x14ac:dyDescent="0.2">
      <c r="A745" s="884" t="s">
        <v>1696</v>
      </c>
      <c r="B745" s="867" t="s">
        <v>1697</v>
      </c>
      <c r="C745" s="627">
        <v>1.04</v>
      </c>
      <c r="D745" s="493">
        <v>0.96</v>
      </c>
      <c r="E745" s="632">
        <v>0.8</v>
      </c>
      <c r="F745" s="627">
        <v>0.71666700000000005</v>
      </c>
      <c r="G745" s="627">
        <v>0.64</v>
      </c>
      <c r="H745" s="627">
        <v>0.58666666666666667</v>
      </c>
      <c r="I745" s="627">
        <v>0.54</v>
      </c>
      <c r="J745" s="956"/>
      <c r="K745" s="627">
        <v>0.51333333333333331</v>
      </c>
      <c r="L745" s="631">
        <v>0.48</v>
      </c>
      <c r="M745" s="956"/>
      <c r="N745" s="505">
        <v>0.46</v>
      </c>
      <c r="O745" s="628">
        <v>0.45333333333333337</v>
      </c>
      <c r="P745" s="633">
        <v>0.45333333333333337</v>
      </c>
      <c r="Q745" s="633">
        <v>0.42</v>
      </c>
      <c r="R745" s="633">
        <v>0.38222</v>
      </c>
      <c r="S745" s="633">
        <v>0.29841333333333336</v>
      </c>
      <c r="T745" s="633">
        <v>0.24761999999999998</v>
      </c>
      <c r="U745" s="633">
        <v>0.19365333333333332</v>
      </c>
      <c r="V745" s="633">
        <v>0.16507333333333332</v>
      </c>
      <c r="W745" s="633">
        <v>0.14460000000000001</v>
      </c>
      <c r="X745" s="633">
        <v>0.12381333333333334</v>
      </c>
      <c r="Y745" s="633">
        <v>0.10477333333333334</v>
      </c>
      <c r="Z745" s="630">
        <f t="shared" si="415"/>
        <v>9.7235003333333339</v>
      </c>
      <c r="AA745" s="1125">
        <f t="shared" si="418"/>
        <v>8.3333333333333481</v>
      </c>
      <c r="AB745" s="1125">
        <f t="shared" si="396"/>
        <v>19.999999999999996</v>
      </c>
      <c r="AC745" s="1126">
        <f t="shared" si="397"/>
        <v>11.627855056811608</v>
      </c>
      <c r="AD745" s="1126">
        <f t="shared" si="398"/>
        <v>11.979218750000008</v>
      </c>
      <c r="AE745" s="1126">
        <f t="shared" si="399"/>
        <v>9.0909090909090828</v>
      </c>
      <c r="AF745" s="1126">
        <f t="shared" si="400"/>
        <v>8.6419753086419693</v>
      </c>
      <c r="AG745" s="1126">
        <f t="shared" si="401"/>
        <v>5.1948051948051965</v>
      </c>
      <c r="AH745" s="1126">
        <f t="shared" si="402"/>
        <v>6.944444444444442</v>
      </c>
      <c r="AI745" s="1126">
        <f t="shared" si="403"/>
        <v>4.3478260869565188</v>
      </c>
      <c r="AJ745" s="1126">
        <f t="shared" si="404"/>
        <v>1.4705882352941124</v>
      </c>
      <c r="AK745" s="1126">
        <f t="shared" si="405"/>
        <v>0</v>
      </c>
      <c r="AL745" s="1126">
        <f t="shared" si="406"/>
        <v>7.9365079365079527</v>
      </c>
      <c r="AM745" s="1126">
        <f t="shared" si="407"/>
        <v>9.8843597927894766</v>
      </c>
      <c r="AN745" s="1126">
        <f t="shared" si="408"/>
        <v>28.084089182788951</v>
      </c>
      <c r="AO745" s="1126">
        <f t="shared" si="409"/>
        <v>20.512613413025349</v>
      </c>
      <c r="AP745" s="1126">
        <f t="shared" si="410"/>
        <v>27.867667309281185</v>
      </c>
      <c r="AQ745" s="1126">
        <f t="shared" si="411"/>
        <v>17.31351722466783</v>
      </c>
      <c r="AR745" s="1126">
        <f t="shared" si="412"/>
        <v>14.158598432457348</v>
      </c>
      <c r="AS745" s="1126">
        <f t="shared" si="413"/>
        <v>16.788714193409437</v>
      </c>
      <c r="AT745" s="1126">
        <f t="shared" si="414"/>
        <v>18.172562993128018</v>
      </c>
      <c r="AU745" s="1127">
        <f t="shared" si="416"/>
        <v>12.417479298962594</v>
      </c>
      <c r="AV745" s="1128">
        <f t="shared" si="417"/>
        <v>7.8706280551885301</v>
      </c>
    </row>
    <row r="746" spans="1:48" ht="11.25" customHeight="1" x14ac:dyDescent="0.2">
      <c r="A746" s="884" t="s">
        <v>346</v>
      </c>
      <c r="B746" s="867" t="s">
        <v>347</v>
      </c>
      <c r="C746" s="627">
        <v>2.08</v>
      </c>
      <c r="D746" s="493">
        <v>1.88</v>
      </c>
      <c r="E746" s="632">
        <v>1.7</v>
      </c>
      <c r="F746" s="627">
        <v>1.52</v>
      </c>
      <c r="G746" s="627">
        <v>1.38</v>
      </c>
      <c r="H746" s="627">
        <v>1.22</v>
      </c>
      <c r="I746" s="627">
        <v>1.06</v>
      </c>
      <c r="J746" s="956"/>
      <c r="K746" s="627">
        <v>0.85</v>
      </c>
      <c r="L746" s="492">
        <v>0.72</v>
      </c>
      <c r="M746" s="956"/>
      <c r="N746" s="505">
        <v>0.6</v>
      </c>
      <c r="O746" s="505">
        <v>0.5</v>
      </c>
      <c r="P746" s="633">
        <v>0.33</v>
      </c>
      <c r="Q746" s="633">
        <v>0.22</v>
      </c>
      <c r="R746" s="633">
        <v>0.11</v>
      </c>
      <c r="S746" s="633">
        <v>0.09</v>
      </c>
      <c r="T746" s="633">
        <v>7.0000000000000007E-2</v>
      </c>
      <c r="U746" s="633">
        <v>0.06</v>
      </c>
      <c r="V746" s="633">
        <v>0.05</v>
      </c>
      <c r="W746" s="633">
        <v>0.04</v>
      </c>
      <c r="X746" s="633">
        <v>3.2500000000000001E-2</v>
      </c>
      <c r="Y746" s="633">
        <v>0.03</v>
      </c>
      <c r="Z746" s="630">
        <f t="shared" si="415"/>
        <v>14.5425</v>
      </c>
      <c r="AA746" s="1125">
        <f t="shared" si="418"/>
        <v>10.638297872340431</v>
      </c>
      <c r="AB746" s="1125">
        <f t="shared" si="396"/>
        <v>10.588235294117654</v>
      </c>
      <c r="AC746" s="1126">
        <f t="shared" si="397"/>
        <v>11.842105263157897</v>
      </c>
      <c r="AD746" s="1126">
        <f t="shared" si="398"/>
        <v>10.144927536231885</v>
      </c>
      <c r="AE746" s="1126">
        <f t="shared" si="399"/>
        <v>13.114754098360649</v>
      </c>
      <c r="AF746" s="1126">
        <f t="shared" si="400"/>
        <v>15.094339622641506</v>
      </c>
      <c r="AG746" s="1126">
        <f t="shared" si="401"/>
        <v>24.705882352941178</v>
      </c>
      <c r="AH746" s="1126">
        <f t="shared" si="402"/>
        <v>18.055555555555557</v>
      </c>
      <c r="AI746" s="1126">
        <f t="shared" si="403"/>
        <v>19.999999999999996</v>
      </c>
      <c r="AJ746" s="1126">
        <f t="shared" si="404"/>
        <v>19.999999999999996</v>
      </c>
      <c r="AK746" s="1126">
        <f t="shared" si="405"/>
        <v>51.515151515151516</v>
      </c>
      <c r="AL746" s="1126">
        <f t="shared" si="406"/>
        <v>50</v>
      </c>
      <c r="AM746" s="1126">
        <f t="shared" si="407"/>
        <v>100</v>
      </c>
      <c r="AN746" s="1126">
        <f t="shared" si="408"/>
        <v>22.222222222222232</v>
      </c>
      <c r="AO746" s="1126">
        <f t="shared" si="409"/>
        <v>28.571428571428559</v>
      </c>
      <c r="AP746" s="1126">
        <f t="shared" si="410"/>
        <v>16.666666666666675</v>
      </c>
      <c r="AQ746" s="1126">
        <f t="shared" si="411"/>
        <v>19.999999999999996</v>
      </c>
      <c r="AR746" s="1126">
        <f t="shared" si="412"/>
        <v>25</v>
      </c>
      <c r="AS746" s="1126">
        <f t="shared" si="413"/>
        <v>23.076923076923084</v>
      </c>
      <c r="AT746" s="1126">
        <f t="shared" si="414"/>
        <v>8.3333333333333481</v>
      </c>
      <c r="AU746" s="1127">
        <f t="shared" si="416"/>
        <v>24.97849114905361</v>
      </c>
      <c r="AV746" s="1128">
        <f t="shared" si="417"/>
        <v>21.144726129815485</v>
      </c>
    </row>
    <row r="747" spans="1:48" ht="11.25" customHeight="1" x14ac:dyDescent="0.2">
      <c r="A747" s="869" t="s">
        <v>348</v>
      </c>
      <c r="B747" s="478" t="s">
        <v>349</v>
      </c>
      <c r="C747" s="627">
        <v>1.56</v>
      </c>
      <c r="D747" s="493">
        <v>1.44</v>
      </c>
      <c r="E747" s="515">
        <v>1.32</v>
      </c>
      <c r="F747" s="484">
        <v>1.24</v>
      </c>
      <c r="G747" s="484">
        <v>1.2</v>
      </c>
      <c r="H747" s="484">
        <v>1.1599999999999999</v>
      </c>
      <c r="I747" s="484">
        <v>1.1200000000000001</v>
      </c>
      <c r="J747" s="1032"/>
      <c r="K747" s="484">
        <v>1.08</v>
      </c>
      <c r="L747" s="482">
        <v>1.04</v>
      </c>
      <c r="M747" s="1032"/>
      <c r="N747" s="522">
        <v>1</v>
      </c>
      <c r="O747" s="522">
        <v>0.96</v>
      </c>
      <c r="P747" s="489">
        <v>0.88</v>
      </c>
      <c r="Q747" s="489">
        <v>0.76</v>
      </c>
      <c r="R747" s="489">
        <v>0.68</v>
      </c>
      <c r="S747" s="489">
        <v>0.6</v>
      </c>
      <c r="T747" s="489">
        <v>0.52</v>
      </c>
      <c r="U747" s="489">
        <v>0.44</v>
      </c>
      <c r="V747" s="489">
        <v>0.36</v>
      </c>
      <c r="W747" s="489">
        <v>0.28000000000000003</v>
      </c>
      <c r="X747" s="489">
        <v>0.24</v>
      </c>
      <c r="Y747" s="489">
        <v>0.2</v>
      </c>
      <c r="Z747" s="630">
        <f t="shared" si="415"/>
        <v>18.080000000000002</v>
      </c>
      <c r="AA747" s="1125">
        <f t="shared" si="418"/>
        <v>8.3333333333333481</v>
      </c>
      <c r="AB747" s="1125">
        <f t="shared" si="396"/>
        <v>9.0909090909090828</v>
      </c>
      <c r="AC747" s="1126">
        <f t="shared" si="397"/>
        <v>6.4516129032258229</v>
      </c>
      <c r="AD747" s="1126">
        <f t="shared" si="398"/>
        <v>3.3333333333333437</v>
      </c>
      <c r="AE747" s="1126">
        <f t="shared" si="399"/>
        <v>3.4482758620689724</v>
      </c>
      <c r="AF747" s="1126">
        <f t="shared" si="400"/>
        <v>3.5714285714285587</v>
      </c>
      <c r="AG747" s="1126">
        <f t="shared" si="401"/>
        <v>3.7037037037036979</v>
      </c>
      <c r="AH747" s="1126">
        <f t="shared" si="402"/>
        <v>3.8461538461538547</v>
      </c>
      <c r="AI747" s="1126">
        <f t="shared" si="403"/>
        <v>4.0000000000000036</v>
      </c>
      <c r="AJ747" s="1126">
        <f t="shared" si="404"/>
        <v>4.1666666666666741</v>
      </c>
      <c r="AK747" s="1126">
        <f t="shared" si="405"/>
        <v>9.0909090909090828</v>
      </c>
      <c r="AL747" s="1126">
        <f t="shared" si="406"/>
        <v>15.789473684210531</v>
      </c>
      <c r="AM747" s="1126">
        <f t="shared" si="407"/>
        <v>11.764705882352944</v>
      </c>
      <c r="AN747" s="1126">
        <f t="shared" si="408"/>
        <v>13.333333333333353</v>
      </c>
      <c r="AO747" s="1126">
        <f t="shared" si="409"/>
        <v>15.384615384615374</v>
      </c>
      <c r="AP747" s="1126">
        <f t="shared" si="410"/>
        <v>18.181818181818187</v>
      </c>
      <c r="AQ747" s="1126">
        <f t="shared" si="411"/>
        <v>22.222222222222232</v>
      </c>
      <c r="AR747" s="1126">
        <f t="shared" si="412"/>
        <v>28.571428571428559</v>
      </c>
      <c r="AS747" s="1126">
        <f t="shared" si="413"/>
        <v>16.666666666666675</v>
      </c>
      <c r="AT747" s="1126">
        <f t="shared" si="414"/>
        <v>19.999999999999996</v>
      </c>
      <c r="AU747" s="1127">
        <f t="shared" si="416"/>
        <v>11.047529516419015</v>
      </c>
      <c r="AV747" s="1128">
        <f t="shared" si="417"/>
        <v>7.4470659213561792</v>
      </c>
    </row>
    <row r="748" spans="1:48" ht="11.25" customHeight="1" x14ac:dyDescent="0.2">
      <c r="A748" s="501" t="s">
        <v>137</v>
      </c>
      <c r="B748" s="502" t="s">
        <v>138</v>
      </c>
      <c r="C748" s="627">
        <v>2.04</v>
      </c>
      <c r="D748" s="493">
        <v>2</v>
      </c>
      <c r="E748" s="514">
        <v>1.96</v>
      </c>
      <c r="F748" s="507">
        <v>1.92</v>
      </c>
      <c r="G748" s="507">
        <v>1.88</v>
      </c>
      <c r="H748" s="507">
        <v>1.84</v>
      </c>
      <c r="I748" s="507">
        <v>1.8</v>
      </c>
      <c r="J748" s="1053"/>
      <c r="K748" s="507">
        <v>1.76</v>
      </c>
      <c r="L748" s="503">
        <v>1.72</v>
      </c>
      <c r="M748" s="1053"/>
      <c r="N748" s="521">
        <v>1.68</v>
      </c>
      <c r="O748" s="521">
        <v>1.64</v>
      </c>
      <c r="P748" s="509">
        <v>1.6</v>
      </c>
      <c r="Q748" s="509">
        <v>1.42</v>
      </c>
      <c r="R748" s="509">
        <v>1.33</v>
      </c>
      <c r="S748" s="509">
        <v>1.29</v>
      </c>
      <c r="T748" s="509">
        <v>1.25</v>
      </c>
      <c r="U748" s="509">
        <v>1.1174999999999999</v>
      </c>
      <c r="V748" s="509">
        <v>1.0625</v>
      </c>
      <c r="W748" s="509">
        <v>1.0225</v>
      </c>
      <c r="X748" s="509">
        <v>1.0049999999999999</v>
      </c>
      <c r="Y748" s="509">
        <v>0.96499999999999997</v>
      </c>
      <c r="Z748" s="630">
        <f t="shared" si="415"/>
        <v>32.302500000000002</v>
      </c>
      <c r="AA748" s="1125">
        <f t="shared" si="418"/>
        <v>2.0000000000000018</v>
      </c>
      <c r="AB748" s="1125">
        <f t="shared" si="396"/>
        <v>2.0408163265306145</v>
      </c>
      <c r="AC748" s="1126">
        <f t="shared" si="397"/>
        <v>2.0833333333333259</v>
      </c>
      <c r="AD748" s="1126">
        <f t="shared" si="398"/>
        <v>2.1276595744680771</v>
      </c>
      <c r="AE748" s="1126">
        <f t="shared" si="399"/>
        <v>2.1739130434782483</v>
      </c>
      <c r="AF748" s="1126">
        <f t="shared" si="400"/>
        <v>2.2222222222222143</v>
      </c>
      <c r="AG748" s="1126">
        <f t="shared" si="401"/>
        <v>2.2727272727272707</v>
      </c>
      <c r="AH748" s="1126">
        <f t="shared" si="402"/>
        <v>2.3255813953488413</v>
      </c>
      <c r="AI748" s="1126">
        <f t="shared" si="403"/>
        <v>2.3809523809523725</v>
      </c>
      <c r="AJ748" s="1126">
        <f t="shared" si="404"/>
        <v>2.4390243902439046</v>
      </c>
      <c r="AK748" s="1126">
        <f t="shared" si="405"/>
        <v>2.4999999999999911</v>
      </c>
      <c r="AL748" s="1126">
        <f t="shared" si="406"/>
        <v>12.676056338028175</v>
      </c>
      <c r="AM748" s="1126">
        <f t="shared" si="407"/>
        <v>6.7669172932330657</v>
      </c>
      <c r="AN748" s="1126">
        <f t="shared" si="408"/>
        <v>3.1007751937984551</v>
      </c>
      <c r="AO748" s="1126">
        <f t="shared" si="409"/>
        <v>3.2000000000000028</v>
      </c>
      <c r="AP748" s="1126">
        <f t="shared" si="410"/>
        <v>11.856823266219241</v>
      </c>
      <c r="AQ748" s="1126">
        <f t="shared" si="411"/>
        <v>5.1764705882352935</v>
      </c>
      <c r="AR748" s="1126">
        <f t="shared" si="412"/>
        <v>3.9119804400977953</v>
      </c>
      <c r="AS748" s="1126">
        <f t="shared" si="413"/>
        <v>1.7412935323383172</v>
      </c>
      <c r="AT748" s="1126">
        <f t="shared" si="414"/>
        <v>4.1450777202072464</v>
      </c>
      <c r="AU748" s="1127">
        <f t="shared" si="416"/>
        <v>3.857081215573122</v>
      </c>
      <c r="AV748" s="1128">
        <f t="shared" si="417"/>
        <v>3.1357198952632666</v>
      </c>
    </row>
    <row r="749" spans="1:48" ht="11.25" customHeight="1" x14ac:dyDescent="0.2">
      <c r="A749" s="491" t="s">
        <v>1715</v>
      </c>
      <c r="B749" s="867" t="s">
        <v>1716</v>
      </c>
      <c r="C749" s="627">
        <v>0.89</v>
      </c>
      <c r="D749" s="493">
        <v>0.84</v>
      </c>
      <c r="E749" s="632">
        <v>0.8</v>
      </c>
      <c r="F749" s="627">
        <v>0.72</v>
      </c>
      <c r="G749" s="627">
        <v>0.66</v>
      </c>
      <c r="H749" s="627">
        <v>0.6</v>
      </c>
      <c r="I749" s="627">
        <v>0.52</v>
      </c>
      <c r="J749" s="956"/>
      <c r="K749" s="627">
        <v>0.44</v>
      </c>
      <c r="L749" s="492">
        <v>0.34</v>
      </c>
      <c r="M749" s="956"/>
      <c r="N749" s="505">
        <v>0.24</v>
      </c>
      <c r="O749" s="628">
        <v>0</v>
      </c>
      <c r="P749" s="629">
        <v>0</v>
      </c>
      <c r="Q749" s="629">
        <v>0</v>
      </c>
      <c r="R749" s="629">
        <v>0</v>
      </c>
      <c r="S749" s="629">
        <v>0</v>
      </c>
      <c r="T749" s="629">
        <v>0</v>
      </c>
      <c r="U749" s="629">
        <v>0</v>
      </c>
      <c r="V749" s="629">
        <v>0</v>
      </c>
      <c r="W749" s="629">
        <v>0</v>
      </c>
      <c r="X749" s="629">
        <v>0</v>
      </c>
      <c r="Y749" s="629">
        <v>0</v>
      </c>
      <c r="Z749" s="630">
        <f t="shared" si="415"/>
        <v>6.05</v>
      </c>
      <c r="AA749" s="1125">
        <f t="shared" si="418"/>
        <v>5.9523809523809534</v>
      </c>
      <c r="AB749" s="1125">
        <f t="shared" si="396"/>
        <v>4.9999999999999822</v>
      </c>
      <c r="AC749" s="1126">
        <f t="shared" si="397"/>
        <v>11.111111111111116</v>
      </c>
      <c r="AD749" s="1126">
        <f t="shared" si="398"/>
        <v>9.0909090909090828</v>
      </c>
      <c r="AE749" s="1126">
        <f t="shared" si="399"/>
        <v>10.000000000000009</v>
      </c>
      <c r="AF749" s="1126">
        <f t="shared" si="400"/>
        <v>15.384615384615374</v>
      </c>
      <c r="AG749" s="1126">
        <f t="shared" si="401"/>
        <v>18.181818181818187</v>
      </c>
      <c r="AH749" s="1126">
        <f t="shared" si="402"/>
        <v>29.411764705882337</v>
      </c>
      <c r="AI749" s="1126">
        <f t="shared" si="403"/>
        <v>41.666666666666671</v>
      </c>
      <c r="AJ749" s="1126" t="str">
        <f t="shared" si="404"/>
        <v>n/a</v>
      </c>
      <c r="AK749" s="1126" t="str">
        <f t="shared" si="405"/>
        <v>n/a</v>
      </c>
      <c r="AL749" s="1126" t="str">
        <f t="shared" si="406"/>
        <v>n/a</v>
      </c>
      <c r="AM749" s="1126" t="str">
        <f t="shared" si="407"/>
        <v>n/a</v>
      </c>
      <c r="AN749" s="1126" t="str">
        <f t="shared" si="408"/>
        <v>n/a</v>
      </c>
      <c r="AO749" s="1126" t="str">
        <f t="shared" si="409"/>
        <v>n/a</v>
      </c>
      <c r="AP749" s="1126" t="str">
        <f t="shared" si="410"/>
        <v>n/a</v>
      </c>
      <c r="AQ749" s="1126" t="str">
        <f t="shared" si="411"/>
        <v>n/a</v>
      </c>
      <c r="AR749" s="1126" t="str">
        <f t="shared" si="412"/>
        <v>n/a</v>
      </c>
      <c r="AS749" s="1126" t="str">
        <f t="shared" si="413"/>
        <v>n/a</v>
      </c>
      <c r="AT749" s="1126" t="str">
        <f t="shared" si="414"/>
        <v>n/a</v>
      </c>
      <c r="AU749" s="1127">
        <f t="shared" si="416"/>
        <v>16.199918454820413</v>
      </c>
      <c r="AV749" s="1128">
        <f t="shared" si="417"/>
        <v>12.109004670564147</v>
      </c>
    </row>
    <row r="750" spans="1:48" ht="11.25" customHeight="1" x14ac:dyDescent="0.2">
      <c r="A750" s="954" t="s">
        <v>1729</v>
      </c>
      <c r="B750" s="478" t="s">
        <v>1730</v>
      </c>
      <c r="C750" s="627">
        <v>0.82</v>
      </c>
      <c r="D750" s="493">
        <v>0.7</v>
      </c>
      <c r="E750" s="515">
        <v>0.66</v>
      </c>
      <c r="F750" s="485">
        <v>0.6</v>
      </c>
      <c r="G750" s="484">
        <v>0.52</v>
      </c>
      <c r="H750" s="485">
        <v>0.44</v>
      </c>
      <c r="I750" s="484">
        <v>0.42</v>
      </c>
      <c r="J750" s="1032"/>
      <c r="K750" s="485">
        <v>0.36</v>
      </c>
      <c r="L750" s="486">
        <v>0.36</v>
      </c>
      <c r="M750" s="1032"/>
      <c r="N750" s="529">
        <v>0.4</v>
      </c>
      <c r="O750" s="529">
        <v>0.52</v>
      </c>
      <c r="P750" s="488">
        <v>0.52</v>
      </c>
      <c r="Q750" s="489">
        <v>0.52</v>
      </c>
      <c r="R750" s="489">
        <v>0.48</v>
      </c>
      <c r="S750" s="489">
        <v>0.45</v>
      </c>
      <c r="T750" s="489">
        <v>0.43</v>
      </c>
      <c r="U750" s="488">
        <v>0.4</v>
      </c>
      <c r="V750" s="488">
        <v>0.4</v>
      </c>
      <c r="W750" s="489">
        <v>0.4</v>
      </c>
      <c r="X750" s="489">
        <v>0.39500000000000002</v>
      </c>
      <c r="Y750" s="489">
        <v>0.35</v>
      </c>
      <c r="Z750" s="630">
        <f t="shared" si="415"/>
        <v>10.145000000000001</v>
      </c>
      <c r="AA750" s="1125">
        <f t="shared" si="418"/>
        <v>17.142857142857149</v>
      </c>
      <c r="AB750" s="1125">
        <f t="shared" si="396"/>
        <v>6.0606060606060552</v>
      </c>
      <c r="AC750" s="1126">
        <f t="shared" si="397"/>
        <v>10.000000000000009</v>
      </c>
      <c r="AD750" s="1126">
        <f t="shared" si="398"/>
        <v>15.384615384615374</v>
      </c>
      <c r="AE750" s="1126">
        <f t="shared" si="399"/>
        <v>18.181818181818187</v>
      </c>
      <c r="AF750" s="1126">
        <f t="shared" si="400"/>
        <v>4.7619047619047672</v>
      </c>
      <c r="AG750" s="1126">
        <f t="shared" si="401"/>
        <v>16.666666666666675</v>
      </c>
      <c r="AH750" s="1126">
        <f t="shared" si="402"/>
        <v>0</v>
      </c>
      <c r="AI750" s="1126">
        <f t="shared" si="403"/>
        <v>-10.000000000000009</v>
      </c>
      <c r="AJ750" s="1126">
        <f t="shared" si="404"/>
        <v>-23.076923076923073</v>
      </c>
      <c r="AK750" s="1126">
        <f t="shared" si="405"/>
        <v>0</v>
      </c>
      <c r="AL750" s="1126">
        <f t="shared" si="406"/>
        <v>0</v>
      </c>
      <c r="AM750" s="1126">
        <f t="shared" si="407"/>
        <v>8.3333333333333481</v>
      </c>
      <c r="AN750" s="1126">
        <f t="shared" si="408"/>
        <v>6.6666666666666652</v>
      </c>
      <c r="AO750" s="1126">
        <f t="shared" si="409"/>
        <v>4.6511627906976827</v>
      </c>
      <c r="AP750" s="1126">
        <f t="shared" si="410"/>
        <v>7.4999999999999956</v>
      </c>
      <c r="AQ750" s="1126">
        <f t="shared" si="411"/>
        <v>0</v>
      </c>
      <c r="AR750" s="1126">
        <f t="shared" si="412"/>
        <v>0</v>
      </c>
      <c r="AS750" s="1126">
        <f t="shared" si="413"/>
        <v>1.2658227848101333</v>
      </c>
      <c r="AT750" s="1126">
        <f t="shared" si="414"/>
        <v>12.857142857142879</v>
      </c>
      <c r="AU750" s="1127">
        <f t="shared" si="416"/>
        <v>4.8197836777097924</v>
      </c>
      <c r="AV750" s="1128">
        <f t="shared" si="417"/>
        <v>9.8004984652408744</v>
      </c>
    </row>
    <row r="751" spans="1:48" ht="11.25" customHeight="1" x14ac:dyDescent="0.2">
      <c r="A751" s="500" t="s">
        <v>4485</v>
      </c>
      <c r="B751" s="867" t="s">
        <v>4486</v>
      </c>
      <c r="C751" s="627">
        <v>1.38</v>
      </c>
      <c r="D751" s="493">
        <v>1.24</v>
      </c>
      <c r="E751" s="632">
        <v>1.1000000000000001</v>
      </c>
      <c r="F751" s="627">
        <v>1.06</v>
      </c>
      <c r="G751" s="627">
        <v>1</v>
      </c>
      <c r="H751" s="627">
        <v>0.94</v>
      </c>
      <c r="I751" s="627">
        <v>0.87</v>
      </c>
      <c r="J751" s="956"/>
      <c r="K751" s="627">
        <v>0.82</v>
      </c>
      <c r="L751" s="631">
        <v>0.8</v>
      </c>
      <c r="M751" s="956"/>
      <c r="N751" s="628">
        <v>0.8</v>
      </c>
      <c r="O751" s="628">
        <v>1.18</v>
      </c>
      <c r="P751" s="633">
        <v>1.18</v>
      </c>
      <c r="Q751" s="633">
        <v>1.1399999999999999</v>
      </c>
      <c r="R751" s="633">
        <v>1.1000000000000001</v>
      </c>
      <c r="S751" s="629">
        <v>1.06</v>
      </c>
      <c r="T751" s="633">
        <v>1.06</v>
      </c>
      <c r="U751" s="633">
        <v>1</v>
      </c>
      <c r="V751" s="629">
        <v>0.96</v>
      </c>
      <c r="W751" s="633">
        <v>0.96</v>
      </c>
      <c r="X751" s="633">
        <v>0.88</v>
      </c>
      <c r="Y751" s="633">
        <v>0.84</v>
      </c>
      <c r="Z751" s="630">
        <f t="shared" si="415"/>
        <v>21.37</v>
      </c>
      <c r="AA751" s="1125">
        <f t="shared" si="418"/>
        <v>11.290322580645151</v>
      </c>
      <c r="AB751" s="1125">
        <f t="shared" si="396"/>
        <v>12.72727272727272</v>
      </c>
      <c r="AC751" s="1126">
        <f t="shared" si="397"/>
        <v>3.7735849056603765</v>
      </c>
      <c r="AD751" s="1126">
        <f t="shared" si="398"/>
        <v>6.0000000000000053</v>
      </c>
      <c r="AE751" s="1126">
        <f t="shared" si="399"/>
        <v>6.3829787234042534</v>
      </c>
      <c r="AF751" s="1126">
        <f t="shared" si="400"/>
        <v>8.045977011494255</v>
      </c>
      <c r="AG751" s="1126">
        <f t="shared" si="401"/>
        <v>6.0975609756097615</v>
      </c>
      <c r="AH751" s="1126">
        <f t="shared" si="402"/>
        <v>2.4999999999999911</v>
      </c>
      <c r="AI751" s="1126">
        <f t="shared" si="403"/>
        <v>0</v>
      </c>
      <c r="AJ751" s="1126">
        <f t="shared" si="404"/>
        <v>-32.203389830508463</v>
      </c>
      <c r="AK751" s="1126">
        <f t="shared" si="405"/>
        <v>0</v>
      </c>
      <c r="AL751" s="1126">
        <f t="shared" si="406"/>
        <v>3.5087719298245723</v>
      </c>
      <c r="AM751" s="1126">
        <f t="shared" si="407"/>
        <v>3.6363636363636154</v>
      </c>
      <c r="AN751" s="1126">
        <f t="shared" si="408"/>
        <v>3.7735849056603765</v>
      </c>
      <c r="AO751" s="1126">
        <f t="shared" si="409"/>
        <v>0</v>
      </c>
      <c r="AP751" s="1126">
        <f t="shared" si="410"/>
        <v>6.0000000000000053</v>
      </c>
      <c r="AQ751" s="1126">
        <f t="shared" si="411"/>
        <v>4.1666666666666741</v>
      </c>
      <c r="AR751" s="1126">
        <f t="shared" si="412"/>
        <v>0</v>
      </c>
      <c r="AS751" s="1126">
        <f t="shared" si="413"/>
        <v>9.0909090909090828</v>
      </c>
      <c r="AT751" s="1126">
        <f t="shared" si="414"/>
        <v>4.7619047619047672</v>
      </c>
      <c r="AU751" s="1127">
        <f t="shared" si="416"/>
        <v>2.9776254042453578</v>
      </c>
      <c r="AV751" s="1128">
        <f t="shared" si="417"/>
        <v>9.0227621723958826</v>
      </c>
    </row>
    <row r="752" spans="1:48" ht="11.25" customHeight="1" x14ac:dyDescent="0.2">
      <c r="A752" s="491" t="s">
        <v>1704</v>
      </c>
      <c r="B752" s="867" t="s">
        <v>1705</v>
      </c>
      <c r="C752" s="627">
        <v>2.7</v>
      </c>
      <c r="D752" s="493">
        <v>2.62</v>
      </c>
      <c r="E752" s="632">
        <v>2.5</v>
      </c>
      <c r="F752" s="627">
        <v>2.38</v>
      </c>
      <c r="G752" s="627">
        <v>2.2599999999999998</v>
      </c>
      <c r="H752" s="627">
        <v>2.16</v>
      </c>
      <c r="I752" s="627">
        <v>2</v>
      </c>
      <c r="J752" s="956" t="s">
        <v>90</v>
      </c>
      <c r="K752" s="627">
        <v>1.85</v>
      </c>
      <c r="L752" s="492">
        <v>1.7649999999999999</v>
      </c>
      <c r="M752" s="956"/>
      <c r="N752" s="505">
        <v>1.6825000000000001</v>
      </c>
      <c r="O752" s="628">
        <v>1.66</v>
      </c>
      <c r="P752" s="633">
        <v>1.66</v>
      </c>
      <c r="Q752" s="633">
        <v>1.54</v>
      </c>
      <c r="R752" s="633">
        <v>1.29</v>
      </c>
      <c r="S752" s="633">
        <v>1.1599999999999999</v>
      </c>
      <c r="T752" s="633">
        <v>1.095</v>
      </c>
      <c r="U752" s="633">
        <v>1.05</v>
      </c>
      <c r="V752" s="633">
        <v>1.0249999999999999</v>
      </c>
      <c r="W752" s="633">
        <v>1.0049999999999999</v>
      </c>
      <c r="X752" s="633">
        <v>0.98499999999999999</v>
      </c>
      <c r="Y752" s="633">
        <v>0.96499999999999997</v>
      </c>
      <c r="Z752" s="630">
        <f t="shared" si="415"/>
        <v>35.352500000000006</v>
      </c>
      <c r="AA752" s="1125">
        <f t="shared" si="418"/>
        <v>3.0534351145038219</v>
      </c>
      <c r="AB752" s="1125">
        <f t="shared" ref="AB752:AB814" si="419">IF(ISERROR((D752/E752-1)*100),"n/a",(D752/E752-1)*100)</f>
        <v>4.8000000000000043</v>
      </c>
      <c r="AC752" s="1126">
        <f t="shared" ref="AC752:AC814" si="420">IF(ISERROR((E752/F752-1)*100),"n/a",(E752/F752-1)*100)</f>
        <v>5.0420168067226934</v>
      </c>
      <c r="AD752" s="1126">
        <f t="shared" ref="AD752:AD814" si="421">IF(ISERROR((F752/G752-1)*100),"n/a",(F752/G752-1)*100)</f>
        <v>5.3097345132743445</v>
      </c>
      <c r="AE752" s="1126">
        <f t="shared" ref="AE752:AE814" si="422">IF(ISERROR((G752/H752-1)*100),"n/a",(G752/H752-1)*100)</f>
        <v>4.6296296296296058</v>
      </c>
      <c r="AF752" s="1126">
        <f t="shared" ref="AF752:AF814" si="423">IF(ISERROR((H752/I752-1)*100),"n/a",(H752/I752-1)*100)</f>
        <v>8.0000000000000071</v>
      </c>
      <c r="AG752" s="1126">
        <f t="shared" ref="AG752:AG814" si="424">IF(ISERROR((I752/K752-1)*100),"n/a",(I752/K752-1)*100)</f>
        <v>8.108108108108091</v>
      </c>
      <c r="AH752" s="1126">
        <f t="shared" ref="AH752:AH814" si="425">IF(ISERROR((K752/L752-1)*100),"n/a",(K752/L752-1)*100)</f>
        <v>4.8158640226628968</v>
      </c>
      <c r="AI752" s="1126">
        <f t="shared" ref="AI752:AI814" si="426">IF(ISERROR((L752/N752-1)*100),"n/a",(L752/N752-1)*100)</f>
        <v>4.9034175334323749</v>
      </c>
      <c r="AJ752" s="1126">
        <f t="shared" ref="AJ752:AJ814" si="427">IF(ISERROR((N752/O752-1)*100),"n/a",(N752/O752-1)*100)</f>
        <v>1.3554216867470048</v>
      </c>
      <c r="AK752" s="1126">
        <f t="shared" ref="AK752:AK814" si="428">IF(ISERROR((O752/P752-1)*100),"n/a",(O752/P752-1)*100)</f>
        <v>0</v>
      </c>
      <c r="AL752" s="1126">
        <f t="shared" ref="AL752:AL814" si="429">IF(ISERROR((P752/Q752-1)*100),"n/a",(P752/Q752-1)*100)</f>
        <v>7.7922077922077948</v>
      </c>
      <c r="AM752" s="1126">
        <f t="shared" ref="AM752:AM814" si="430">IF(ISERROR((Q752/R752-1)*100),"n/a",(Q752/R752-1)*100)</f>
        <v>19.379844961240302</v>
      </c>
      <c r="AN752" s="1126">
        <f t="shared" ref="AN752:AN814" si="431">IF(ISERROR((R752/S752-1)*100),"n/a",(R752/S752-1)*100)</f>
        <v>11.206896551724155</v>
      </c>
      <c r="AO752" s="1126">
        <f t="shared" ref="AO752:AO814" si="432">IF(ISERROR((S752/T752-1)*100),"n/a",(S752/T752-1)*100)</f>
        <v>5.9360730593607247</v>
      </c>
      <c r="AP752" s="1126">
        <f t="shared" ref="AP752:AP814" si="433">IF(ISERROR((T752/U752-1)*100),"n/a",(T752/U752-1)*100)</f>
        <v>4.2857142857142705</v>
      </c>
      <c r="AQ752" s="1126">
        <f t="shared" ref="AQ752:AQ814" si="434">IF(ISERROR((U752/V752-1)*100),"n/a",(U752/V752-1)*100)</f>
        <v>2.4390243902439046</v>
      </c>
      <c r="AR752" s="1126">
        <f t="shared" ref="AR752:AR814" si="435">IF(ISERROR((V752/W752-1)*100),"n/a",(V752/W752-1)*100)</f>
        <v>1.990049751243772</v>
      </c>
      <c r="AS752" s="1126">
        <f t="shared" ref="AS752:AS814" si="436">IF(ISERROR((W752/X752-1)*100),"n/a",(W752/X752-1)*100)</f>
        <v>2.0304568527918621</v>
      </c>
      <c r="AT752" s="1126">
        <f t="shared" ref="AT752:AT814" si="437">IF(ISERROR((X752/Y752-1)*100),"n/a",(X752/Y752-1)*100)</f>
        <v>2.0725388601036343</v>
      </c>
      <c r="AU752" s="1127">
        <f t="shared" si="416"/>
        <v>5.3575216959855636</v>
      </c>
      <c r="AV752" s="1128">
        <f t="shared" si="417"/>
        <v>4.2673118306008124</v>
      </c>
    </row>
    <row r="753" spans="1:48" ht="11.25" customHeight="1" x14ac:dyDescent="0.2">
      <c r="A753" s="884" t="s">
        <v>354</v>
      </c>
      <c r="B753" s="867" t="s">
        <v>355</v>
      </c>
      <c r="C753" s="627">
        <v>0.66</v>
      </c>
      <c r="D753" s="493">
        <v>0.64</v>
      </c>
      <c r="E753" s="493">
        <v>0.62</v>
      </c>
      <c r="F753" s="627">
        <v>0.59199999999999997</v>
      </c>
      <c r="G753" s="627">
        <v>0.56399999999999995</v>
      </c>
      <c r="H753" s="627">
        <v>0.53600000000000003</v>
      </c>
      <c r="I753" s="627">
        <v>0.51</v>
      </c>
      <c r="J753" s="956"/>
      <c r="K753" s="627">
        <v>0.49</v>
      </c>
      <c r="L753" s="492">
        <v>0.47</v>
      </c>
      <c r="M753" s="956"/>
      <c r="N753" s="505">
        <v>0.44500000000000001</v>
      </c>
      <c r="O753" s="505">
        <v>0.43</v>
      </c>
      <c r="P753" s="633">
        <v>0.41</v>
      </c>
      <c r="Q753" s="633">
        <v>0.39</v>
      </c>
      <c r="R753" s="633">
        <v>0.37</v>
      </c>
      <c r="S753" s="633">
        <v>0.35</v>
      </c>
      <c r="T753" s="633">
        <v>0.33</v>
      </c>
      <c r="U753" s="633">
        <v>0.31</v>
      </c>
      <c r="V753" s="633">
        <v>0.28999999999999998</v>
      </c>
      <c r="W753" s="633">
        <v>0.27</v>
      </c>
      <c r="X753" s="633">
        <v>0.25</v>
      </c>
      <c r="Y753" s="633">
        <v>0.23</v>
      </c>
      <c r="Z753" s="630">
        <f t="shared" si="415"/>
        <v>9.1569999999999983</v>
      </c>
      <c r="AA753" s="1125">
        <f t="shared" si="418"/>
        <v>3.125</v>
      </c>
      <c r="AB753" s="1125">
        <f t="shared" si="419"/>
        <v>3.2258064516129004</v>
      </c>
      <c r="AC753" s="1126">
        <f t="shared" si="420"/>
        <v>4.7297297297297369</v>
      </c>
      <c r="AD753" s="1126">
        <f t="shared" si="421"/>
        <v>4.9645390070921946</v>
      </c>
      <c r="AE753" s="1126">
        <f t="shared" si="422"/>
        <v>5.2238805970149071</v>
      </c>
      <c r="AF753" s="1126">
        <f t="shared" si="423"/>
        <v>5.0980392156862786</v>
      </c>
      <c r="AG753" s="1126">
        <f t="shared" si="424"/>
        <v>4.081632653061229</v>
      </c>
      <c r="AH753" s="1126">
        <f t="shared" si="425"/>
        <v>4.2553191489361764</v>
      </c>
      <c r="AI753" s="1126">
        <f t="shared" si="426"/>
        <v>5.6179775280898792</v>
      </c>
      <c r="AJ753" s="1126">
        <f t="shared" si="427"/>
        <v>3.488372093023262</v>
      </c>
      <c r="AK753" s="1126">
        <f t="shared" si="428"/>
        <v>4.8780487804878092</v>
      </c>
      <c r="AL753" s="1126">
        <f t="shared" si="429"/>
        <v>5.12820512820511</v>
      </c>
      <c r="AM753" s="1126">
        <f t="shared" si="430"/>
        <v>5.4054054054054168</v>
      </c>
      <c r="AN753" s="1126">
        <f t="shared" si="431"/>
        <v>5.7142857142857162</v>
      </c>
      <c r="AO753" s="1126">
        <f t="shared" si="432"/>
        <v>6.0606060606060552</v>
      </c>
      <c r="AP753" s="1126">
        <f t="shared" si="433"/>
        <v>6.4516129032258229</v>
      </c>
      <c r="AQ753" s="1126">
        <f t="shared" si="434"/>
        <v>6.8965517241379448</v>
      </c>
      <c r="AR753" s="1126">
        <f t="shared" si="435"/>
        <v>7.4074074074073959</v>
      </c>
      <c r="AS753" s="1126">
        <f t="shared" si="436"/>
        <v>8.0000000000000071</v>
      </c>
      <c r="AT753" s="1126">
        <f t="shared" si="437"/>
        <v>8.6956521739130377</v>
      </c>
      <c r="AU753" s="1127">
        <f t="shared" si="416"/>
        <v>5.4224035860960438</v>
      </c>
      <c r="AV753" s="1128">
        <f t="shared" si="417"/>
        <v>1.5093060160029612</v>
      </c>
    </row>
    <row r="754" spans="1:48" ht="11.25" customHeight="1" x14ac:dyDescent="0.2">
      <c r="A754" s="884" t="s">
        <v>1708</v>
      </c>
      <c r="B754" s="867" t="s">
        <v>1709</v>
      </c>
      <c r="C754" s="627">
        <v>1.82</v>
      </c>
      <c r="D754" s="493">
        <v>1.72</v>
      </c>
      <c r="E754" s="632">
        <v>1.5700000000000003</v>
      </c>
      <c r="F754" s="627">
        <v>1.44</v>
      </c>
      <c r="G754" s="627">
        <v>1.28</v>
      </c>
      <c r="H754" s="627">
        <v>1.1200000000000001</v>
      </c>
      <c r="I754" s="627">
        <v>0.96</v>
      </c>
      <c r="J754" s="956"/>
      <c r="K754" s="627">
        <v>0.81</v>
      </c>
      <c r="L754" s="492">
        <v>0.7</v>
      </c>
      <c r="M754" s="956"/>
      <c r="N754" s="628">
        <v>0.64</v>
      </c>
      <c r="O754" s="628">
        <v>0.64</v>
      </c>
      <c r="P754" s="633">
        <v>0.57999999999999996</v>
      </c>
      <c r="Q754" s="629">
        <v>0</v>
      </c>
      <c r="R754" s="629">
        <v>0</v>
      </c>
      <c r="S754" s="629">
        <v>0</v>
      </c>
      <c r="T754" s="629">
        <v>0</v>
      </c>
      <c r="U754" s="629">
        <v>0</v>
      </c>
      <c r="V754" s="629">
        <v>0</v>
      </c>
      <c r="W754" s="629">
        <v>0</v>
      </c>
      <c r="X754" s="629">
        <v>0</v>
      </c>
      <c r="Y754" s="629">
        <v>0</v>
      </c>
      <c r="Z754" s="630">
        <f t="shared" si="415"/>
        <v>13.280000000000001</v>
      </c>
      <c r="AA754" s="1125">
        <f t="shared" si="418"/>
        <v>5.8139534883721034</v>
      </c>
      <c r="AB754" s="1125">
        <f t="shared" si="419"/>
        <v>9.5541401273885107</v>
      </c>
      <c r="AC754" s="1126">
        <f t="shared" si="420"/>
        <v>9.0277777777778123</v>
      </c>
      <c r="AD754" s="1126">
        <f t="shared" si="421"/>
        <v>12.5</v>
      </c>
      <c r="AE754" s="1126">
        <f t="shared" si="422"/>
        <v>14.285714285714279</v>
      </c>
      <c r="AF754" s="1126">
        <f t="shared" si="423"/>
        <v>16.666666666666675</v>
      </c>
      <c r="AG754" s="1126">
        <f t="shared" si="424"/>
        <v>18.518518518518512</v>
      </c>
      <c r="AH754" s="1126">
        <f t="shared" si="425"/>
        <v>15.714285714285726</v>
      </c>
      <c r="AI754" s="1126">
        <f t="shared" si="426"/>
        <v>9.375</v>
      </c>
      <c r="AJ754" s="1126">
        <f t="shared" si="427"/>
        <v>0</v>
      </c>
      <c r="AK754" s="1126">
        <f t="shared" si="428"/>
        <v>10.344827586206918</v>
      </c>
      <c r="AL754" s="1126" t="str">
        <f t="shared" si="429"/>
        <v>n/a</v>
      </c>
      <c r="AM754" s="1126" t="str">
        <f t="shared" si="430"/>
        <v>n/a</v>
      </c>
      <c r="AN754" s="1126" t="str">
        <f t="shared" si="431"/>
        <v>n/a</v>
      </c>
      <c r="AO754" s="1126" t="str">
        <f t="shared" si="432"/>
        <v>n/a</v>
      </c>
      <c r="AP754" s="1126" t="str">
        <f t="shared" si="433"/>
        <v>n/a</v>
      </c>
      <c r="AQ754" s="1126" t="str">
        <f t="shared" si="434"/>
        <v>n/a</v>
      </c>
      <c r="AR754" s="1126" t="str">
        <f t="shared" si="435"/>
        <v>n/a</v>
      </c>
      <c r="AS754" s="1126" t="str">
        <f t="shared" si="436"/>
        <v>n/a</v>
      </c>
      <c r="AT754" s="1126" t="str">
        <f t="shared" si="437"/>
        <v>n/a</v>
      </c>
      <c r="AU754" s="1127">
        <f t="shared" si="416"/>
        <v>11.072807651357321</v>
      </c>
      <c r="AV754" s="1128">
        <f t="shared" si="417"/>
        <v>5.2990230710032149</v>
      </c>
    </row>
    <row r="755" spans="1:48" x14ac:dyDescent="0.2">
      <c r="A755" s="481" t="s">
        <v>1711</v>
      </c>
      <c r="B755" s="594" t="s">
        <v>1712</v>
      </c>
      <c r="C755" s="524">
        <v>0.44</v>
      </c>
      <c r="D755" s="493">
        <v>0.4</v>
      </c>
      <c r="E755" s="633">
        <v>0.32</v>
      </c>
      <c r="F755" s="524">
        <v>0.28000000000000003</v>
      </c>
      <c r="G755" s="524">
        <v>0.24</v>
      </c>
      <c r="H755" s="524">
        <v>0.2</v>
      </c>
      <c r="I755" s="524">
        <v>0.05</v>
      </c>
      <c r="J755" s="1044"/>
      <c r="K755" s="526">
        <v>0</v>
      </c>
      <c r="L755" s="526">
        <v>0</v>
      </c>
      <c r="M755" s="1044"/>
      <c r="N755" s="629">
        <v>0</v>
      </c>
      <c r="O755" s="629">
        <v>0</v>
      </c>
      <c r="P755" s="629">
        <v>0</v>
      </c>
      <c r="Q755" s="629">
        <v>0</v>
      </c>
      <c r="R755" s="629">
        <v>0</v>
      </c>
      <c r="S755" s="629">
        <v>0</v>
      </c>
      <c r="T755" s="629">
        <v>0</v>
      </c>
      <c r="U755" s="629">
        <v>0</v>
      </c>
      <c r="V755" s="629">
        <v>0</v>
      </c>
      <c r="W755" s="629">
        <v>0</v>
      </c>
      <c r="X755" s="629">
        <v>0</v>
      </c>
      <c r="Y755" s="629">
        <v>0</v>
      </c>
      <c r="Z755" s="630">
        <f t="shared" si="415"/>
        <v>1.9300000000000002</v>
      </c>
      <c r="AA755" s="1125">
        <f t="shared" si="418"/>
        <v>9.9999999999999858</v>
      </c>
      <c r="AB755" s="1125">
        <f t="shared" si="419"/>
        <v>25</v>
      </c>
      <c r="AC755" s="1126">
        <f t="shared" si="420"/>
        <v>14.285714285714279</v>
      </c>
      <c r="AD755" s="1126">
        <f t="shared" si="421"/>
        <v>16.666666666666675</v>
      </c>
      <c r="AE755" s="1126">
        <f t="shared" si="422"/>
        <v>19.999999999999996</v>
      </c>
      <c r="AF755" s="1126">
        <f t="shared" si="423"/>
        <v>300</v>
      </c>
      <c r="AG755" s="1126" t="str">
        <f t="shared" si="424"/>
        <v>n/a</v>
      </c>
      <c r="AH755" s="1126" t="str">
        <f t="shared" si="425"/>
        <v>n/a</v>
      </c>
      <c r="AI755" s="1126" t="str">
        <f t="shared" si="426"/>
        <v>n/a</v>
      </c>
      <c r="AJ755" s="1126" t="str">
        <f t="shared" si="427"/>
        <v>n/a</v>
      </c>
      <c r="AK755" s="1126" t="str">
        <f t="shared" si="428"/>
        <v>n/a</v>
      </c>
      <c r="AL755" s="1126" t="str">
        <f t="shared" si="429"/>
        <v>n/a</v>
      </c>
      <c r="AM755" s="1126" t="str">
        <f t="shared" si="430"/>
        <v>n/a</v>
      </c>
      <c r="AN755" s="1126" t="str">
        <f t="shared" si="431"/>
        <v>n/a</v>
      </c>
      <c r="AO755" s="1126" t="str">
        <f t="shared" si="432"/>
        <v>n/a</v>
      </c>
      <c r="AP755" s="1126" t="str">
        <f t="shared" si="433"/>
        <v>n/a</v>
      </c>
      <c r="AQ755" s="1126" t="str">
        <f t="shared" si="434"/>
        <v>n/a</v>
      </c>
      <c r="AR755" s="1126" t="str">
        <f t="shared" si="435"/>
        <v>n/a</v>
      </c>
      <c r="AS755" s="1126" t="str">
        <f t="shared" si="436"/>
        <v>n/a</v>
      </c>
      <c r="AT755" s="1126" t="str">
        <f t="shared" si="437"/>
        <v>n/a</v>
      </c>
      <c r="AU755" s="1127">
        <f t="shared" si="416"/>
        <v>64.325396825396822</v>
      </c>
      <c r="AV755" s="1128">
        <f t="shared" si="417"/>
        <v>115.56843803561785</v>
      </c>
    </row>
    <row r="756" spans="1:48" x14ac:dyDescent="0.2">
      <c r="A756" s="494" t="s">
        <v>4530</v>
      </c>
      <c r="B756" s="899" t="s">
        <v>4531</v>
      </c>
      <c r="C756" s="524">
        <v>1.71</v>
      </c>
      <c r="D756" s="493">
        <v>1.5149999999999999</v>
      </c>
      <c r="E756" s="633">
        <v>1.26</v>
      </c>
      <c r="F756" s="524">
        <v>1.1499999999999999</v>
      </c>
      <c r="G756" s="524">
        <v>1.05</v>
      </c>
      <c r="H756" s="524">
        <v>0.95</v>
      </c>
      <c r="I756" s="524">
        <v>0.92</v>
      </c>
      <c r="J756" s="1044" t="s">
        <v>90</v>
      </c>
      <c r="K756" s="524">
        <v>0.76</v>
      </c>
      <c r="L756" s="524">
        <v>0.64</v>
      </c>
      <c r="M756" s="1044"/>
      <c r="N756" s="629">
        <v>0.6</v>
      </c>
      <c r="O756" s="629">
        <v>1.24</v>
      </c>
      <c r="P756" s="633">
        <v>1.86</v>
      </c>
      <c r="Q756" s="633">
        <v>1.76</v>
      </c>
      <c r="R756" s="633">
        <v>1.6</v>
      </c>
      <c r="S756" s="633">
        <v>1.46</v>
      </c>
      <c r="T756" s="633">
        <v>1.34</v>
      </c>
      <c r="U756" s="633">
        <v>1.22</v>
      </c>
      <c r="V756" s="633">
        <v>1.1000000000000001</v>
      </c>
      <c r="W756" s="633">
        <v>0.98</v>
      </c>
      <c r="X756" s="633">
        <v>0.86</v>
      </c>
      <c r="Y756" s="633">
        <v>0.75</v>
      </c>
      <c r="Z756" s="630">
        <f t="shared" si="415"/>
        <v>24.725000000000001</v>
      </c>
      <c r="AA756" s="1125">
        <f t="shared" si="418"/>
        <v>12.871287128712883</v>
      </c>
      <c r="AB756" s="1125">
        <f t="shared" si="419"/>
        <v>20.238095238095234</v>
      </c>
      <c r="AC756" s="1126">
        <f t="shared" si="420"/>
        <v>9.5652173913043583</v>
      </c>
      <c r="AD756" s="1126">
        <f t="shared" si="421"/>
        <v>9.5238095238095113</v>
      </c>
      <c r="AE756" s="1126">
        <f t="shared" si="422"/>
        <v>10.526315789473696</v>
      </c>
      <c r="AF756" s="1126">
        <f t="shared" si="423"/>
        <v>3.2608695652173836</v>
      </c>
      <c r="AG756" s="1126">
        <f t="shared" si="424"/>
        <v>21.052631578947366</v>
      </c>
      <c r="AH756" s="1126">
        <f t="shared" si="425"/>
        <v>18.75</v>
      </c>
      <c r="AI756" s="1126">
        <f t="shared" si="426"/>
        <v>6.6666666666666652</v>
      </c>
      <c r="AJ756" s="1126">
        <f t="shared" si="427"/>
        <v>-51.612903225806448</v>
      </c>
      <c r="AK756" s="1126">
        <f t="shared" si="428"/>
        <v>-33.333333333333336</v>
      </c>
      <c r="AL756" s="1126">
        <f t="shared" si="429"/>
        <v>5.6818181818181879</v>
      </c>
      <c r="AM756" s="1126">
        <f t="shared" si="430"/>
        <v>9.9999999999999858</v>
      </c>
      <c r="AN756" s="1126">
        <f t="shared" si="431"/>
        <v>9.5890410958904262</v>
      </c>
      <c r="AO756" s="1126">
        <f t="shared" si="432"/>
        <v>8.9552238805969964</v>
      </c>
      <c r="AP756" s="1126">
        <f t="shared" si="433"/>
        <v>9.8360655737705027</v>
      </c>
      <c r="AQ756" s="1126">
        <f t="shared" si="434"/>
        <v>10.909090909090891</v>
      </c>
      <c r="AR756" s="1126">
        <f t="shared" si="435"/>
        <v>12.244897959183687</v>
      </c>
      <c r="AS756" s="1126">
        <f t="shared" si="436"/>
        <v>13.953488372093027</v>
      </c>
      <c r="AT756" s="1126">
        <f t="shared" si="437"/>
        <v>14.666666666666671</v>
      </c>
      <c r="AU756" s="1127">
        <f t="shared" si="416"/>
        <v>6.1672474481098849</v>
      </c>
      <c r="AV756" s="1128">
        <f t="shared" si="417"/>
        <v>17.49036049389289</v>
      </c>
    </row>
    <row r="757" spans="1:48" x14ac:dyDescent="0.2">
      <c r="A757" s="856" t="s">
        <v>4227</v>
      </c>
      <c r="B757" s="670" t="s">
        <v>3917</v>
      </c>
      <c r="C757" s="524">
        <v>1.04</v>
      </c>
      <c r="D757" s="493">
        <v>0.84</v>
      </c>
      <c r="E757" s="923">
        <v>0.59</v>
      </c>
      <c r="F757" s="923">
        <v>0.45</v>
      </c>
      <c r="G757" s="923">
        <v>0.34</v>
      </c>
      <c r="H757" s="923">
        <v>0.14000000000000001</v>
      </c>
      <c r="I757" s="923">
        <v>0</v>
      </c>
      <c r="J757" s="923"/>
      <c r="K757" s="923">
        <v>0</v>
      </c>
      <c r="L757" s="923">
        <v>0</v>
      </c>
      <c r="M757" s="923"/>
      <c r="N757" s="923">
        <v>0.14000000000000001</v>
      </c>
      <c r="O757" s="923">
        <v>0.28000000000000003</v>
      </c>
      <c r="P757" s="923">
        <v>0.2</v>
      </c>
      <c r="Q757" s="848">
        <v>0</v>
      </c>
      <c r="R757" s="848">
        <v>0</v>
      </c>
      <c r="S757" s="848">
        <v>0</v>
      </c>
      <c r="T757" s="848">
        <v>0</v>
      </c>
      <c r="U757" s="848">
        <v>0</v>
      </c>
      <c r="V757" s="848">
        <v>0</v>
      </c>
      <c r="W757" s="848">
        <v>0</v>
      </c>
      <c r="X757" s="848">
        <v>0</v>
      </c>
      <c r="Y757" s="848">
        <v>0</v>
      </c>
      <c r="Z757" s="630">
        <f t="shared" si="415"/>
        <v>4.0200000000000005</v>
      </c>
      <c r="AA757" s="1125">
        <f t="shared" si="418"/>
        <v>23.809523809523814</v>
      </c>
      <c r="AB757" s="1125">
        <f t="shared" si="419"/>
        <v>42.372881355932201</v>
      </c>
      <c r="AC757" s="1126">
        <f t="shared" si="420"/>
        <v>31.111111111111111</v>
      </c>
      <c r="AD757" s="1126">
        <f t="shared" si="421"/>
        <v>32.352941176470587</v>
      </c>
      <c r="AE757" s="1126">
        <f t="shared" si="422"/>
        <v>142.85714285714283</v>
      </c>
      <c r="AF757" s="1126" t="str">
        <f t="shared" si="423"/>
        <v>n/a</v>
      </c>
      <c r="AG757" s="1126" t="str">
        <f t="shared" si="424"/>
        <v>n/a</v>
      </c>
      <c r="AH757" s="1126" t="str">
        <f t="shared" si="425"/>
        <v>n/a</v>
      </c>
      <c r="AI757" s="1126">
        <f t="shared" si="426"/>
        <v>-100</v>
      </c>
      <c r="AJ757" s="1126">
        <f t="shared" si="427"/>
        <v>-50</v>
      </c>
      <c r="AK757" s="1126">
        <f t="shared" si="428"/>
        <v>40.000000000000014</v>
      </c>
      <c r="AL757" s="1126" t="str">
        <f t="shared" si="429"/>
        <v>n/a</v>
      </c>
      <c r="AM757" s="1126" t="str">
        <f t="shared" si="430"/>
        <v>n/a</v>
      </c>
      <c r="AN757" s="1126" t="str">
        <f t="shared" si="431"/>
        <v>n/a</v>
      </c>
      <c r="AO757" s="1126" t="str">
        <f t="shared" si="432"/>
        <v>n/a</v>
      </c>
      <c r="AP757" s="1126" t="str">
        <f t="shared" si="433"/>
        <v>n/a</v>
      </c>
      <c r="AQ757" s="1126" t="str">
        <f t="shared" si="434"/>
        <v>n/a</v>
      </c>
      <c r="AR757" s="1126" t="str">
        <f t="shared" si="435"/>
        <v>n/a</v>
      </c>
      <c r="AS757" s="1126" t="str">
        <f t="shared" si="436"/>
        <v>n/a</v>
      </c>
      <c r="AT757" s="1126" t="str">
        <f t="shared" si="437"/>
        <v>n/a</v>
      </c>
      <c r="AU757" s="1127">
        <f t="shared" si="416"/>
        <v>20.31295003877257</v>
      </c>
      <c r="AV757" s="1128">
        <f t="shared" si="417"/>
        <v>71.298371336699262</v>
      </c>
    </row>
    <row r="758" spans="1:48" x14ac:dyDescent="0.2">
      <c r="A758" s="60" t="s">
        <v>4457</v>
      </c>
      <c r="B758" s="899" t="s">
        <v>4458</v>
      </c>
      <c r="C758" s="524">
        <v>2.14</v>
      </c>
      <c r="D758" s="875">
        <v>1.8625</v>
      </c>
      <c r="E758" s="13">
        <v>1.2625</v>
      </c>
      <c r="F758" s="887">
        <v>0.89049999999999996</v>
      </c>
      <c r="G758" s="887">
        <v>0.217</v>
      </c>
      <c r="H758" s="526">
        <v>0</v>
      </c>
      <c r="I758" s="526">
        <v>0</v>
      </c>
      <c r="J758" s="887"/>
      <c r="K758" s="526">
        <v>0</v>
      </c>
      <c r="L758" s="526">
        <v>0</v>
      </c>
      <c r="M758" s="1044"/>
      <c r="N758" s="629">
        <v>0</v>
      </c>
      <c r="O758" s="629">
        <v>0</v>
      </c>
      <c r="P758" s="629">
        <v>0</v>
      </c>
      <c r="Q758" s="629">
        <v>0</v>
      </c>
      <c r="R758" s="629">
        <v>0</v>
      </c>
      <c r="S758" s="629">
        <v>0</v>
      </c>
      <c r="T758" s="629">
        <v>0</v>
      </c>
      <c r="U758" s="629">
        <v>0</v>
      </c>
      <c r="V758" s="629">
        <v>0</v>
      </c>
      <c r="W758" s="629">
        <v>0</v>
      </c>
      <c r="X758" s="629">
        <v>0</v>
      </c>
      <c r="Y758" s="629">
        <v>0</v>
      </c>
      <c r="Z758" s="630">
        <f t="shared" si="415"/>
        <v>6.3725000000000005</v>
      </c>
      <c r="AA758" s="1125">
        <f t="shared" si="418"/>
        <v>14.8993288590604</v>
      </c>
      <c r="AB758" s="1125">
        <f t="shared" si="419"/>
        <v>47.524752475247524</v>
      </c>
      <c r="AC758" s="1126">
        <f t="shared" si="420"/>
        <v>41.77428411005053</v>
      </c>
      <c r="AD758" s="1126">
        <f t="shared" si="421"/>
        <v>310.36866359447004</v>
      </c>
      <c r="AE758" s="1126" t="str">
        <f t="shared" si="422"/>
        <v>n/a</v>
      </c>
      <c r="AF758" s="1126" t="str">
        <f t="shared" si="423"/>
        <v>n/a</v>
      </c>
      <c r="AG758" s="1126" t="str">
        <f t="shared" si="424"/>
        <v>n/a</v>
      </c>
      <c r="AH758" s="1126" t="str">
        <f t="shared" si="425"/>
        <v>n/a</v>
      </c>
      <c r="AI758" s="1126" t="str">
        <f t="shared" si="426"/>
        <v>n/a</v>
      </c>
      <c r="AJ758" s="1126" t="str">
        <f t="shared" si="427"/>
        <v>n/a</v>
      </c>
      <c r="AK758" s="1126" t="str">
        <f t="shared" si="428"/>
        <v>n/a</v>
      </c>
      <c r="AL758" s="1126" t="str">
        <f t="shared" si="429"/>
        <v>n/a</v>
      </c>
      <c r="AM758" s="1126" t="str">
        <f t="shared" si="430"/>
        <v>n/a</v>
      </c>
      <c r="AN758" s="1126" t="str">
        <f t="shared" si="431"/>
        <v>n/a</v>
      </c>
      <c r="AO758" s="1126" t="str">
        <f t="shared" si="432"/>
        <v>n/a</v>
      </c>
      <c r="AP758" s="1126" t="str">
        <f t="shared" si="433"/>
        <v>n/a</v>
      </c>
      <c r="AQ758" s="1126" t="str">
        <f t="shared" si="434"/>
        <v>n/a</v>
      </c>
      <c r="AR758" s="1126" t="str">
        <f t="shared" si="435"/>
        <v>n/a</v>
      </c>
      <c r="AS758" s="1126" t="str">
        <f t="shared" si="436"/>
        <v>n/a</v>
      </c>
      <c r="AT758" s="1126" t="str">
        <f t="shared" si="437"/>
        <v>n/a</v>
      </c>
      <c r="AU758" s="1127">
        <f t="shared" si="416"/>
        <v>103.64175725970712</v>
      </c>
      <c r="AV758" s="1128">
        <f t="shared" si="417"/>
        <v>138.5495517388253</v>
      </c>
    </row>
    <row r="759" spans="1:48" x14ac:dyDescent="0.2">
      <c r="A759" s="494" t="s">
        <v>352</v>
      </c>
      <c r="B759" s="899" t="s">
        <v>353</v>
      </c>
      <c r="C759" s="524">
        <v>2.6</v>
      </c>
      <c r="D759" s="493">
        <v>2.52</v>
      </c>
      <c r="E759" s="633">
        <v>2.44</v>
      </c>
      <c r="F759" s="524">
        <v>2.3199999999999998</v>
      </c>
      <c r="G759" s="524">
        <v>2.16</v>
      </c>
      <c r="H759" s="524">
        <v>1.9</v>
      </c>
      <c r="I759" s="524">
        <v>1.58</v>
      </c>
      <c r="J759" s="1044"/>
      <c r="K759" s="524">
        <v>1.32</v>
      </c>
      <c r="L759" s="524">
        <v>1.1000000000000001</v>
      </c>
      <c r="M759" s="1044"/>
      <c r="N759" s="633">
        <v>0.84</v>
      </c>
      <c r="O759" s="633">
        <v>0.66</v>
      </c>
      <c r="P759" s="633">
        <v>0.6</v>
      </c>
      <c r="Q759" s="633">
        <v>0.52</v>
      </c>
      <c r="R759" s="633">
        <v>0.44</v>
      </c>
      <c r="S759" s="633">
        <v>0.36</v>
      </c>
      <c r="T759" s="633">
        <v>0.3</v>
      </c>
      <c r="U759" s="633">
        <v>0.26</v>
      </c>
      <c r="V759" s="633">
        <v>0.24</v>
      </c>
      <c r="W759" s="633">
        <v>0.22</v>
      </c>
      <c r="X759" s="633">
        <v>0.21</v>
      </c>
      <c r="Y759" s="633">
        <v>0.2</v>
      </c>
      <c r="Z759" s="630">
        <f t="shared" si="415"/>
        <v>22.790000000000003</v>
      </c>
      <c r="AA759" s="1125">
        <f t="shared" si="418"/>
        <v>3.1746031746031855</v>
      </c>
      <c r="AB759" s="1125">
        <f t="shared" si="419"/>
        <v>3.2786885245901676</v>
      </c>
      <c r="AC759" s="1126">
        <f t="shared" si="420"/>
        <v>5.1724137931034475</v>
      </c>
      <c r="AD759" s="1126">
        <f t="shared" si="421"/>
        <v>7.4074074074073959</v>
      </c>
      <c r="AE759" s="1126">
        <f t="shared" si="422"/>
        <v>13.684210526315809</v>
      </c>
      <c r="AF759" s="1126">
        <f t="shared" si="423"/>
        <v>20.253164556962023</v>
      </c>
      <c r="AG759" s="1126">
        <f t="shared" si="424"/>
        <v>19.696969696969703</v>
      </c>
      <c r="AH759" s="1126">
        <f t="shared" si="425"/>
        <v>19.999999999999996</v>
      </c>
      <c r="AI759" s="1126">
        <f t="shared" si="426"/>
        <v>30.952380952380977</v>
      </c>
      <c r="AJ759" s="1126">
        <f t="shared" si="427"/>
        <v>27.27272727272727</v>
      </c>
      <c r="AK759" s="1126">
        <f t="shared" si="428"/>
        <v>10.000000000000009</v>
      </c>
      <c r="AL759" s="1126">
        <f t="shared" si="429"/>
        <v>15.384615384615374</v>
      </c>
      <c r="AM759" s="1126">
        <f t="shared" si="430"/>
        <v>18.181818181818187</v>
      </c>
      <c r="AN759" s="1126">
        <f t="shared" si="431"/>
        <v>22.222222222222232</v>
      </c>
      <c r="AO759" s="1126">
        <f t="shared" si="432"/>
        <v>19.999999999999996</v>
      </c>
      <c r="AP759" s="1126">
        <f t="shared" si="433"/>
        <v>15.384615384615374</v>
      </c>
      <c r="AQ759" s="1126">
        <f t="shared" si="434"/>
        <v>8.3333333333333481</v>
      </c>
      <c r="AR759" s="1126">
        <f t="shared" si="435"/>
        <v>9.0909090909090828</v>
      </c>
      <c r="AS759" s="1126">
        <f t="shared" si="436"/>
        <v>4.7619047619047672</v>
      </c>
      <c r="AT759" s="1126">
        <f t="shared" si="437"/>
        <v>4.9999999999999822</v>
      </c>
      <c r="AU759" s="1127">
        <f t="shared" si="416"/>
        <v>13.962599213223916</v>
      </c>
      <c r="AV759" s="1128">
        <f t="shared" si="417"/>
        <v>8.2340168218870975</v>
      </c>
    </row>
    <row r="760" spans="1:48" x14ac:dyDescent="0.2">
      <c r="A760" s="477" t="s">
        <v>233</v>
      </c>
      <c r="B760" s="899" t="s">
        <v>234</v>
      </c>
      <c r="C760" s="524">
        <v>1.03</v>
      </c>
      <c r="D760" s="493">
        <v>1.02</v>
      </c>
      <c r="E760" s="534">
        <v>1</v>
      </c>
      <c r="F760" s="524">
        <v>0.99</v>
      </c>
      <c r="G760" s="526">
        <v>0.98</v>
      </c>
      <c r="H760" s="524">
        <v>0.97</v>
      </c>
      <c r="I760" s="524">
        <v>0.96</v>
      </c>
      <c r="J760" s="1044"/>
      <c r="K760" s="526">
        <v>0.94</v>
      </c>
      <c r="L760" s="524">
        <v>0.93</v>
      </c>
      <c r="M760" s="1044"/>
      <c r="N760" s="633">
        <v>0.91</v>
      </c>
      <c r="O760" s="629">
        <v>0.9</v>
      </c>
      <c r="P760" s="633">
        <v>0.88</v>
      </c>
      <c r="Q760" s="633">
        <v>0.86</v>
      </c>
      <c r="R760" s="633">
        <v>0.84</v>
      </c>
      <c r="S760" s="633">
        <v>0.8</v>
      </c>
      <c r="T760" s="633">
        <v>0.75</v>
      </c>
      <c r="U760" s="633">
        <v>0.65</v>
      </c>
      <c r="V760" s="633">
        <v>0.6</v>
      </c>
      <c r="W760" s="633">
        <v>0.56000000000000005</v>
      </c>
      <c r="X760" s="633">
        <v>0.51</v>
      </c>
      <c r="Y760" s="633">
        <v>0.19500000000000001</v>
      </c>
      <c r="Z760" s="630">
        <f t="shared" si="415"/>
        <v>17.275000000000002</v>
      </c>
      <c r="AA760" s="1125">
        <f t="shared" si="418"/>
        <v>0.98039215686274161</v>
      </c>
      <c r="AB760" s="1125">
        <f t="shared" si="419"/>
        <v>2.0000000000000018</v>
      </c>
      <c r="AC760" s="1126">
        <f t="shared" si="420"/>
        <v>1.0101010101010166</v>
      </c>
      <c r="AD760" s="1126">
        <f t="shared" si="421"/>
        <v>1.0204081632652962</v>
      </c>
      <c r="AE760" s="1126">
        <f t="shared" si="422"/>
        <v>1.0309278350515427</v>
      </c>
      <c r="AF760" s="1126">
        <f t="shared" si="423"/>
        <v>1.0416666666666741</v>
      </c>
      <c r="AG760" s="1126">
        <f t="shared" si="424"/>
        <v>2.1276595744680771</v>
      </c>
      <c r="AH760" s="1126">
        <f t="shared" si="425"/>
        <v>1.0752688172043001</v>
      </c>
      <c r="AI760" s="1126">
        <f t="shared" si="426"/>
        <v>2.19780219780219</v>
      </c>
      <c r="AJ760" s="1126">
        <f t="shared" si="427"/>
        <v>1.1111111111111072</v>
      </c>
      <c r="AK760" s="1126">
        <f t="shared" si="428"/>
        <v>2.2727272727272707</v>
      </c>
      <c r="AL760" s="1126">
        <f t="shared" si="429"/>
        <v>2.3255813953488413</v>
      </c>
      <c r="AM760" s="1126">
        <f t="shared" si="430"/>
        <v>2.3809523809523725</v>
      </c>
      <c r="AN760" s="1126">
        <f t="shared" si="431"/>
        <v>4.9999999999999822</v>
      </c>
      <c r="AO760" s="1126">
        <f t="shared" si="432"/>
        <v>6.6666666666666652</v>
      </c>
      <c r="AP760" s="1126">
        <f t="shared" si="433"/>
        <v>15.384615384615374</v>
      </c>
      <c r="AQ760" s="1126">
        <f t="shared" si="434"/>
        <v>8.3333333333333481</v>
      </c>
      <c r="AR760" s="1126">
        <f t="shared" si="435"/>
        <v>7.1428571428571397</v>
      </c>
      <c r="AS760" s="1126">
        <f t="shared" si="436"/>
        <v>9.8039215686274606</v>
      </c>
      <c r="AT760" s="1126">
        <f t="shared" si="437"/>
        <v>161.53846153846155</v>
      </c>
      <c r="AU760" s="1127">
        <f t="shared" si="416"/>
        <v>11.722222710806147</v>
      </c>
      <c r="AV760" s="1128">
        <f t="shared" si="417"/>
        <v>35.471514291569001</v>
      </c>
    </row>
    <row r="761" spans="1:48" x14ac:dyDescent="0.2">
      <c r="A761" s="886" t="s">
        <v>604</v>
      </c>
      <c r="B761" s="899" t="s">
        <v>605</v>
      </c>
      <c r="C761" s="524">
        <v>2.4500000000000002</v>
      </c>
      <c r="D761" s="493">
        <v>2.2200000000000002</v>
      </c>
      <c r="E761" s="633">
        <v>2.04</v>
      </c>
      <c r="F761" s="524">
        <v>1.88</v>
      </c>
      <c r="G761" s="524">
        <v>1.69</v>
      </c>
      <c r="H761" s="524">
        <v>1.52</v>
      </c>
      <c r="I761" s="524">
        <v>1.36</v>
      </c>
      <c r="J761" s="1044"/>
      <c r="K761" s="524">
        <v>1.23</v>
      </c>
      <c r="L761" s="524">
        <v>1.125</v>
      </c>
      <c r="M761" s="1044"/>
      <c r="N761" s="633">
        <v>1</v>
      </c>
      <c r="O761" s="633">
        <v>0.75</v>
      </c>
      <c r="P761" s="633">
        <v>0.45</v>
      </c>
      <c r="Q761" s="633">
        <v>0.4</v>
      </c>
      <c r="R761" s="633">
        <v>0.3</v>
      </c>
      <c r="S761" s="633">
        <v>0.25</v>
      </c>
      <c r="T761" s="629">
        <v>0</v>
      </c>
      <c r="U761" s="629">
        <v>0</v>
      </c>
      <c r="V761" s="629">
        <v>0</v>
      </c>
      <c r="W761" s="629">
        <v>0.25</v>
      </c>
      <c r="X761" s="629">
        <v>0.25</v>
      </c>
      <c r="Y761" s="633">
        <v>0.25</v>
      </c>
      <c r="Z761" s="630">
        <f t="shared" si="415"/>
        <v>19.414999999999999</v>
      </c>
      <c r="AA761" s="1125">
        <f t="shared" si="418"/>
        <v>10.360360360360366</v>
      </c>
      <c r="AB761" s="1125">
        <f t="shared" si="419"/>
        <v>8.8235294117647189</v>
      </c>
      <c r="AC761" s="1126">
        <f t="shared" si="420"/>
        <v>8.5106382978723527</v>
      </c>
      <c r="AD761" s="1126">
        <f t="shared" si="421"/>
        <v>11.242603550295849</v>
      </c>
      <c r="AE761" s="1126">
        <f t="shared" si="422"/>
        <v>11.184210526315773</v>
      </c>
      <c r="AF761" s="1126">
        <f t="shared" si="423"/>
        <v>11.764705882352944</v>
      </c>
      <c r="AG761" s="1126">
        <f t="shared" si="424"/>
        <v>10.569105691056912</v>
      </c>
      <c r="AH761" s="1126">
        <f t="shared" si="425"/>
        <v>9.3333333333333268</v>
      </c>
      <c r="AI761" s="1126">
        <f t="shared" si="426"/>
        <v>12.5</v>
      </c>
      <c r="AJ761" s="1126">
        <f t="shared" si="427"/>
        <v>33.333333333333329</v>
      </c>
      <c r="AK761" s="1126">
        <f t="shared" si="428"/>
        <v>66.666666666666657</v>
      </c>
      <c r="AL761" s="1126">
        <f t="shared" si="429"/>
        <v>12.5</v>
      </c>
      <c r="AM761" s="1126">
        <f t="shared" si="430"/>
        <v>33.33333333333335</v>
      </c>
      <c r="AN761" s="1126">
        <f t="shared" si="431"/>
        <v>19.999999999999996</v>
      </c>
      <c r="AO761" s="1126" t="str">
        <f t="shared" si="432"/>
        <v>n/a</v>
      </c>
      <c r="AP761" s="1126" t="str">
        <f t="shared" si="433"/>
        <v>n/a</v>
      </c>
      <c r="AQ761" s="1126" t="str">
        <f t="shared" si="434"/>
        <v>n/a</v>
      </c>
      <c r="AR761" s="1126">
        <f t="shared" si="435"/>
        <v>-100</v>
      </c>
      <c r="AS761" s="1126">
        <f t="shared" si="436"/>
        <v>0</v>
      </c>
      <c r="AT761" s="1126">
        <f t="shared" si="437"/>
        <v>0</v>
      </c>
      <c r="AU761" s="1127">
        <f t="shared" si="416"/>
        <v>9.4189306109815032</v>
      </c>
      <c r="AV761" s="1128">
        <f t="shared" si="417"/>
        <v>32.323870014915677</v>
      </c>
    </row>
    <row r="762" spans="1:48" x14ac:dyDescent="0.2">
      <c r="A762" s="494" t="s">
        <v>1719</v>
      </c>
      <c r="B762" s="899" t="s">
        <v>1720</v>
      </c>
      <c r="C762" s="524">
        <v>1.57</v>
      </c>
      <c r="D762" s="493">
        <v>1.5</v>
      </c>
      <c r="E762" s="633">
        <v>1.3599999999999999</v>
      </c>
      <c r="F762" s="524">
        <v>1.26</v>
      </c>
      <c r="G762" s="524">
        <v>1.1100000000000001</v>
      </c>
      <c r="H762" s="524">
        <v>0.96</v>
      </c>
      <c r="I762" s="524">
        <v>0.77</v>
      </c>
      <c r="J762" s="1044"/>
      <c r="K762" s="524">
        <v>0.63</v>
      </c>
      <c r="L762" s="524">
        <v>0.45</v>
      </c>
      <c r="M762" s="1044"/>
      <c r="N762" s="633">
        <v>0.31</v>
      </c>
      <c r="O762" s="629">
        <v>0.28000000000000003</v>
      </c>
      <c r="P762" s="629">
        <v>0.28000000000000003</v>
      </c>
      <c r="Q762" s="633">
        <v>0.28000000000000003</v>
      </c>
      <c r="R762" s="633">
        <v>0.26</v>
      </c>
      <c r="S762" s="633">
        <v>0.14000000000000001</v>
      </c>
      <c r="T762" s="633">
        <v>0.105</v>
      </c>
      <c r="U762" s="633">
        <v>3.5000000000000003E-2</v>
      </c>
      <c r="V762" s="629">
        <v>0.02</v>
      </c>
      <c r="W762" s="629">
        <v>0.02</v>
      </c>
      <c r="X762" s="629">
        <v>0.02</v>
      </c>
      <c r="Y762" s="629">
        <v>0.02</v>
      </c>
      <c r="Z762" s="630">
        <f t="shared" si="415"/>
        <v>11.379999999999997</v>
      </c>
      <c r="AA762" s="1125">
        <f t="shared" si="418"/>
        <v>4.6666666666666634</v>
      </c>
      <c r="AB762" s="1125">
        <f t="shared" si="419"/>
        <v>10.294117647058831</v>
      </c>
      <c r="AC762" s="1126">
        <f t="shared" si="420"/>
        <v>7.9365079365079305</v>
      </c>
      <c r="AD762" s="1126">
        <f t="shared" si="421"/>
        <v>13.513513513513509</v>
      </c>
      <c r="AE762" s="1126">
        <f t="shared" si="422"/>
        <v>15.625000000000021</v>
      </c>
      <c r="AF762" s="1126">
        <f t="shared" si="423"/>
        <v>24.675324675324674</v>
      </c>
      <c r="AG762" s="1126">
        <f t="shared" si="424"/>
        <v>22.222222222222232</v>
      </c>
      <c r="AH762" s="1126">
        <f t="shared" si="425"/>
        <v>39.999999999999993</v>
      </c>
      <c r="AI762" s="1126">
        <f t="shared" si="426"/>
        <v>45.161290322580648</v>
      </c>
      <c r="AJ762" s="1126">
        <f t="shared" si="427"/>
        <v>10.714285714285698</v>
      </c>
      <c r="AK762" s="1126">
        <f t="shared" si="428"/>
        <v>0</v>
      </c>
      <c r="AL762" s="1126">
        <f t="shared" si="429"/>
        <v>0</v>
      </c>
      <c r="AM762" s="1126">
        <f t="shared" si="430"/>
        <v>7.6923076923077094</v>
      </c>
      <c r="AN762" s="1126">
        <f t="shared" si="431"/>
        <v>85.714285714285694</v>
      </c>
      <c r="AO762" s="1126">
        <f t="shared" si="432"/>
        <v>33.33333333333335</v>
      </c>
      <c r="AP762" s="1126">
        <f t="shared" si="433"/>
        <v>199.99999999999994</v>
      </c>
      <c r="AQ762" s="1126">
        <f t="shared" si="434"/>
        <v>75.000000000000028</v>
      </c>
      <c r="AR762" s="1126">
        <f t="shared" si="435"/>
        <v>0</v>
      </c>
      <c r="AS762" s="1126">
        <f t="shared" si="436"/>
        <v>0</v>
      </c>
      <c r="AT762" s="1126">
        <f t="shared" si="437"/>
        <v>0</v>
      </c>
      <c r="AU762" s="1127">
        <f t="shared" si="416"/>
        <v>29.827442771904352</v>
      </c>
      <c r="AV762" s="1128">
        <f t="shared" si="417"/>
        <v>46.917184583128446</v>
      </c>
    </row>
    <row r="763" spans="1:48" x14ac:dyDescent="0.2">
      <c r="A763" s="886" t="s">
        <v>816</v>
      </c>
      <c r="B763" s="899" t="s">
        <v>817</v>
      </c>
      <c r="C763" s="524">
        <v>1.4</v>
      </c>
      <c r="D763" s="493">
        <v>1.3</v>
      </c>
      <c r="E763" s="633">
        <v>1</v>
      </c>
      <c r="F763" s="524">
        <v>0.85</v>
      </c>
      <c r="G763" s="524">
        <v>0.75</v>
      </c>
      <c r="H763" s="524">
        <v>0.65</v>
      </c>
      <c r="I763" s="524">
        <v>0.6</v>
      </c>
      <c r="J763" s="1044"/>
      <c r="K763" s="524">
        <v>0.55000000000000004</v>
      </c>
      <c r="L763" s="524">
        <v>0.32500000000000001</v>
      </c>
      <c r="M763" s="1044"/>
      <c r="N763" s="633">
        <v>0.3</v>
      </c>
      <c r="O763" s="633">
        <v>0.27500000000000002</v>
      </c>
      <c r="P763" s="633">
        <v>0.25</v>
      </c>
      <c r="Q763" s="633">
        <v>0.2</v>
      </c>
      <c r="R763" s="633">
        <v>0.15</v>
      </c>
      <c r="S763" s="633">
        <v>0.125</v>
      </c>
      <c r="T763" s="633">
        <v>0.115</v>
      </c>
      <c r="U763" s="633">
        <v>0.1125</v>
      </c>
      <c r="V763" s="633">
        <v>0.1</v>
      </c>
      <c r="W763" s="633">
        <v>8.7499999999999994E-2</v>
      </c>
      <c r="X763" s="633">
        <v>7.4999999999999997E-2</v>
      </c>
      <c r="Y763" s="629">
        <v>0</v>
      </c>
      <c r="Z763" s="630">
        <f t="shared" si="415"/>
        <v>9.2149999999999999</v>
      </c>
      <c r="AA763" s="1125">
        <f t="shared" si="418"/>
        <v>7.6923076923076872</v>
      </c>
      <c r="AB763" s="1125">
        <f t="shared" si="419"/>
        <v>30.000000000000004</v>
      </c>
      <c r="AC763" s="1126">
        <f t="shared" si="420"/>
        <v>17.647058823529417</v>
      </c>
      <c r="AD763" s="1126">
        <f t="shared" si="421"/>
        <v>13.33333333333333</v>
      </c>
      <c r="AE763" s="1126">
        <f t="shared" si="422"/>
        <v>15.384615384615374</v>
      </c>
      <c r="AF763" s="1126">
        <f t="shared" si="423"/>
        <v>8.3333333333333481</v>
      </c>
      <c r="AG763" s="1126">
        <f t="shared" si="424"/>
        <v>9.0909090909090828</v>
      </c>
      <c r="AH763" s="1126">
        <f t="shared" si="425"/>
        <v>69.230769230769226</v>
      </c>
      <c r="AI763" s="1126">
        <f t="shared" si="426"/>
        <v>8.3333333333333481</v>
      </c>
      <c r="AJ763" s="1126">
        <f t="shared" si="427"/>
        <v>9.0909090909090828</v>
      </c>
      <c r="AK763" s="1126">
        <f t="shared" si="428"/>
        <v>10.000000000000009</v>
      </c>
      <c r="AL763" s="1126">
        <f t="shared" si="429"/>
        <v>25</v>
      </c>
      <c r="AM763" s="1126">
        <f t="shared" si="430"/>
        <v>33.33333333333335</v>
      </c>
      <c r="AN763" s="1126">
        <f t="shared" si="431"/>
        <v>19.999999999999996</v>
      </c>
      <c r="AO763" s="1126">
        <f t="shared" si="432"/>
        <v>8.6956521739130377</v>
      </c>
      <c r="AP763" s="1126">
        <f t="shared" si="433"/>
        <v>2.2222222222222143</v>
      </c>
      <c r="AQ763" s="1126">
        <f t="shared" si="434"/>
        <v>12.5</v>
      </c>
      <c r="AR763" s="1126">
        <f t="shared" si="435"/>
        <v>14.285714285714302</v>
      </c>
      <c r="AS763" s="1126">
        <f t="shared" si="436"/>
        <v>16.666666666666675</v>
      </c>
      <c r="AT763" s="1126" t="str">
        <f t="shared" si="437"/>
        <v>n/a</v>
      </c>
      <c r="AU763" s="1127">
        <f t="shared" si="416"/>
        <v>17.412639894467869</v>
      </c>
      <c r="AV763" s="1128">
        <f t="shared" si="417"/>
        <v>14.862526760126409</v>
      </c>
    </row>
    <row r="764" spans="1:48" x14ac:dyDescent="0.2">
      <c r="A764" s="477" t="s">
        <v>822</v>
      </c>
      <c r="B764" s="899" t="s">
        <v>823</v>
      </c>
      <c r="C764" s="524">
        <v>2.2599999999999998</v>
      </c>
      <c r="D764" s="493">
        <v>2.1</v>
      </c>
      <c r="E764" s="633">
        <v>1.9</v>
      </c>
      <c r="F764" s="524">
        <v>1.7</v>
      </c>
      <c r="G764" s="524">
        <v>1.56</v>
      </c>
      <c r="H764" s="524">
        <v>1.44</v>
      </c>
      <c r="I764" s="524">
        <v>1.32</v>
      </c>
      <c r="J764" s="1044"/>
      <c r="K764" s="524">
        <v>1.22</v>
      </c>
      <c r="L764" s="524">
        <v>1.08</v>
      </c>
      <c r="M764" s="1044"/>
      <c r="N764" s="633">
        <v>0.87</v>
      </c>
      <c r="O764" s="629">
        <v>0.68</v>
      </c>
      <c r="P764" s="633">
        <v>0.64</v>
      </c>
      <c r="Q764" s="633">
        <v>0.47</v>
      </c>
      <c r="R764" s="633">
        <v>0.36</v>
      </c>
      <c r="S764" s="633">
        <v>0.28000000000000003</v>
      </c>
      <c r="T764" s="633">
        <v>0.22</v>
      </c>
      <c r="U764" s="633">
        <v>0.18</v>
      </c>
      <c r="V764" s="629">
        <v>0.16</v>
      </c>
      <c r="W764" s="629">
        <v>0.16</v>
      </c>
      <c r="X764" s="633">
        <v>0.14000000000000001</v>
      </c>
      <c r="Y764" s="633">
        <v>0.105</v>
      </c>
      <c r="Z764" s="630">
        <f t="shared" si="415"/>
        <v>18.844999999999999</v>
      </c>
      <c r="AA764" s="1125">
        <f t="shared" si="418"/>
        <v>7.6190476190476142</v>
      </c>
      <c r="AB764" s="1125">
        <f t="shared" si="419"/>
        <v>10.526315789473696</v>
      </c>
      <c r="AC764" s="1126">
        <f t="shared" si="420"/>
        <v>11.764705882352944</v>
      </c>
      <c r="AD764" s="1126">
        <f t="shared" si="421"/>
        <v>8.9743589743589638</v>
      </c>
      <c r="AE764" s="1126">
        <f t="shared" si="422"/>
        <v>8.3333333333333481</v>
      </c>
      <c r="AF764" s="1126">
        <f t="shared" si="423"/>
        <v>9.0909090909090828</v>
      </c>
      <c r="AG764" s="1126">
        <f t="shared" si="424"/>
        <v>8.196721311475418</v>
      </c>
      <c r="AH764" s="1126">
        <f t="shared" si="425"/>
        <v>12.962962962962955</v>
      </c>
      <c r="AI764" s="1126">
        <f t="shared" si="426"/>
        <v>24.137931034482762</v>
      </c>
      <c r="AJ764" s="1126">
        <f t="shared" si="427"/>
        <v>27.941176470588225</v>
      </c>
      <c r="AK764" s="1126">
        <f t="shared" si="428"/>
        <v>6.25</v>
      </c>
      <c r="AL764" s="1126">
        <f t="shared" si="429"/>
        <v>36.170212765957466</v>
      </c>
      <c r="AM764" s="1126">
        <f t="shared" si="430"/>
        <v>30.555555555555557</v>
      </c>
      <c r="AN764" s="1126">
        <f t="shared" si="431"/>
        <v>28.571428571428559</v>
      </c>
      <c r="AO764" s="1126">
        <f t="shared" si="432"/>
        <v>27.272727272727295</v>
      </c>
      <c r="AP764" s="1126">
        <f t="shared" si="433"/>
        <v>22.222222222222232</v>
      </c>
      <c r="AQ764" s="1126">
        <f t="shared" si="434"/>
        <v>12.5</v>
      </c>
      <c r="AR764" s="1126">
        <f t="shared" si="435"/>
        <v>0</v>
      </c>
      <c r="AS764" s="1126">
        <f t="shared" si="436"/>
        <v>14.285714285714279</v>
      </c>
      <c r="AT764" s="1126">
        <f t="shared" si="437"/>
        <v>33.33333333333335</v>
      </c>
      <c r="AU764" s="1127">
        <f t="shared" si="416"/>
        <v>17.035432823796189</v>
      </c>
      <c r="AV764" s="1128">
        <f t="shared" si="417"/>
        <v>10.614614646329445</v>
      </c>
    </row>
    <row r="765" spans="1:48" x14ac:dyDescent="0.2">
      <c r="A765" s="498" t="s">
        <v>824</v>
      </c>
      <c r="B765" s="899" t="s">
        <v>825</v>
      </c>
      <c r="C765" s="524">
        <v>0.88500000000000001</v>
      </c>
      <c r="D765" s="493">
        <v>0.74124999999999996</v>
      </c>
      <c r="E765" s="633">
        <v>0.59875</v>
      </c>
      <c r="F765" s="524">
        <v>0.495</v>
      </c>
      <c r="G765" s="524">
        <v>0.40250000000000002</v>
      </c>
      <c r="H765" s="524">
        <v>0.33500000000000002</v>
      </c>
      <c r="I765" s="524">
        <v>0.27500000000000002</v>
      </c>
      <c r="J765" s="1044">
        <v>0</v>
      </c>
      <c r="K765" s="524">
        <v>0.22</v>
      </c>
      <c r="L765" s="524">
        <v>0.18</v>
      </c>
      <c r="M765" s="1044">
        <v>0</v>
      </c>
      <c r="N765" s="633">
        <v>0.14249999999999999</v>
      </c>
      <c r="O765" s="633">
        <v>0.11749999999999999</v>
      </c>
      <c r="P765" s="633">
        <v>0.105</v>
      </c>
      <c r="Q765" s="633">
        <v>8.5000000000000006E-2</v>
      </c>
      <c r="R765" s="633">
        <v>6.7500000000000004E-2</v>
      </c>
      <c r="S765" s="633">
        <v>5.6250000000000001E-2</v>
      </c>
      <c r="T765" s="633">
        <v>4.2500000000000003E-2</v>
      </c>
      <c r="U765" s="633">
        <v>3.3750000000000002E-2</v>
      </c>
      <c r="V765" s="633">
        <v>2.8125000000000001E-2</v>
      </c>
      <c r="W765" s="633">
        <v>2.1874999999999999E-2</v>
      </c>
      <c r="X765" s="633">
        <v>1.9375E-2</v>
      </c>
      <c r="Y765" s="633">
        <v>1.6875000000000001E-2</v>
      </c>
      <c r="Z765" s="630">
        <f t="shared" si="415"/>
        <v>4.8687500000000012</v>
      </c>
      <c r="AA765" s="1125">
        <f t="shared" si="418"/>
        <v>19.392917369308616</v>
      </c>
      <c r="AB765" s="1125">
        <f t="shared" si="419"/>
        <v>23.799582463465541</v>
      </c>
      <c r="AC765" s="1126">
        <f t="shared" si="420"/>
        <v>20.959595959595955</v>
      </c>
      <c r="AD765" s="1126">
        <f t="shared" si="421"/>
        <v>22.981366459627317</v>
      </c>
      <c r="AE765" s="1126">
        <f t="shared" si="422"/>
        <v>20.149253731343286</v>
      </c>
      <c r="AF765" s="1126">
        <f t="shared" si="423"/>
        <v>21.818181818181827</v>
      </c>
      <c r="AG765" s="1126">
        <f t="shared" si="424"/>
        <v>25</v>
      </c>
      <c r="AH765" s="1126">
        <f t="shared" si="425"/>
        <v>22.222222222222232</v>
      </c>
      <c r="AI765" s="1126">
        <f t="shared" si="426"/>
        <v>26.315789473684227</v>
      </c>
      <c r="AJ765" s="1126">
        <f t="shared" si="427"/>
        <v>21.276595744680836</v>
      </c>
      <c r="AK765" s="1126">
        <f t="shared" si="428"/>
        <v>11.904761904761907</v>
      </c>
      <c r="AL765" s="1126">
        <f t="shared" si="429"/>
        <v>23.529411764705866</v>
      </c>
      <c r="AM765" s="1126">
        <f t="shared" si="430"/>
        <v>25.925925925925931</v>
      </c>
      <c r="AN765" s="1126">
        <f t="shared" si="431"/>
        <v>19.999999999999996</v>
      </c>
      <c r="AO765" s="1126">
        <f t="shared" si="432"/>
        <v>32.352941176470587</v>
      </c>
      <c r="AP765" s="1126">
        <f t="shared" si="433"/>
        <v>25.925925925925931</v>
      </c>
      <c r="AQ765" s="1126">
        <f t="shared" si="434"/>
        <v>19.999999999999996</v>
      </c>
      <c r="AR765" s="1126">
        <f t="shared" si="435"/>
        <v>28.57142857142858</v>
      </c>
      <c r="AS765" s="1126">
        <f t="shared" si="436"/>
        <v>12.903225806451601</v>
      </c>
      <c r="AT765" s="1126">
        <f t="shared" si="437"/>
        <v>14.814814814814813</v>
      </c>
      <c r="AU765" s="1127">
        <f t="shared" si="416"/>
        <v>21.992197056629752</v>
      </c>
      <c r="AV765" s="1128">
        <f t="shared" si="417"/>
        <v>4.9818655738529767</v>
      </c>
    </row>
    <row r="766" spans="1:48" x14ac:dyDescent="0.2">
      <c r="A766" s="1081" t="s">
        <v>4183</v>
      </c>
      <c r="B766" s="612" t="s">
        <v>3918</v>
      </c>
      <c r="C766" s="1112">
        <v>1.1200000000000001</v>
      </c>
      <c r="D766" s="493">
        <v>1.1100000000000001</v>
      </c>
      <c r="E766" s="13">
        <v>1.07</v>
      </c>
      <c r="F766" s="13">
        <v>1.04</v>
      </c>
      <c r="G766" s="13">
        <v>1.03</v>
      </c>
      <c r="H766" s="13">
        <v>1</v>
      </c>
      <c r="I766" s="13">
        <v>0.92</v>
      </c>
      <c r="J766" s="13"/>
      <c r="K766" s="13">
        <v>0.92</v>
      </c>
      <c r="L766" s="887">
        <v>0.78</v>
      </c>
      <c r="M766" s="887"/>
      <c r="N766" s="887">
        <v>0.53</v>
      </c>
      <c r="O766" s="887">
        <v>0.45</v>
      </c>
      <c r="P766" s="887">
        <v>0.7</v>
      </c>
      <c r="Q766" s="887">
        <v>0.66</v>
      </c>
      <c r="R766" s="887">
        <v>0.62</v>
      </c>
      <c r="S766" s="887">
        <v>0.6</v>
      </c>
      <c r="T766" s="887">
        <v>0.52</v>
      </c>
      <c r="U766" s="887">
        <v>0.52</v>
      </c>
      <c r="V766" s="887">
        <v>0.52</v>
      </c>
      <c r="W766" s="887">
        <v>0.67</v>
      </c>
      <c r="X766" s="887">
        <v>0.72</v>
      </c>
      <c r="Y766" s="887">
        <v>0</v>
      </c>
      <c r="Z766" s="630">
        <f t="shared" si="415"/>
        <v>15.499999999999996</v>
      </c>
      <c r="AA766" s="1125">
        <f t="shared" si="418"/>
        <v>0.9009009009008917</v>
      </c>
      <c r="AB766" s="1125">
        <f t="shared" si="419"/>
        <v>3.7383177570093462</v>
      </c>
      <c r="AC766" s="1126">
        <f t="shared" si="420"/>
        <v>2.8846153846153966</v>
      </c>
      <c r="AD766" s="1126">
        <f t="shared" si="421"/>
        <v>0.97087378640776656</v>
      </c>
      <c r="AE766" s="1126">
        <f t="shared" si="422"/>
        <v>3.0000000000000027</v>
      </c>
      <c r="AF766" s="1126">
        <f t="shared" si="423"/>
        <v>8.6956521739130377</v>
      </c>
      <c r="AG766" s="1126">
        <f t="shared" si="424"/>
        <v>0</v>
      </c>
      <c r="AH766" s="1126">
        <f t="shared" si="425"/>
        <v>17.948717948717952</v>
      </c>
      <c r="AI766" s="1126">
        <f t="shared" si="426"/>
        <v>47.169811320754704</v>
      </c>
      <c r="AJ766" s="1126">
        <f t="shared" si="427"/>
        <v>17.777777777777782</v>
      </c>
      <c r="AK766" s="1126">
        <f t="shared" si="428"/>
        <v>-35.714285714285708</v>
      </c>
      <c r="AL766" s="1126">
        <f t="shared" si="429"/>
        <v>6.0606060606060552</v>
      </c>
      <c r="AM766" s="1126">
        <f t="shared" si="430"/>
        <v>6.4516129032258229</v>
      </c>
      <c r="AN766" s="1126">
        <f t="shared" si="431"/>
        <v>3.3333333333333437</v>
      </c>
      <c r="AO766" s="1126">
        <f t="shared" si="432"/>
        <v>15.384615384615374</v>
      </c>
      <c r="AP766" s="1126">
        <f t="shared" si="433"/>
        <v>0</v>
      </c>
      <c r="AQ766" s="1126">
        <f t="shared" si="434"/>
        <v>0</v>
      </c>
      <c r="AR766" s="1126">
        <f t="shared" si="435"/>
        <v>-22.388059701492537</v>
      </c>
      <c r="AS766" s="1126">
        <f t="shared" si="436"/>
        <v>-6.9444444444444304</v>
      </c>
      <c r="AT766" s="1126" t="str">
        <f t="shared" si="437"/>
        <v>n/a</v>
      </c>
      <c r="AU766" s="1127">
        <f t="shared" si="416"/>
        <v>3.6457918353502521</v>
      </c>
      <c r="AV766" s="1128">
        <f t="shared" si="417"/>
        <v>16.449299025605626</v>
      </c>
    </row>
    <row r="767" spans="1:48" x14ac:dyDescent="0.2">
      <c r="A767" s="512" t="s">
        <v>359</v>
      </c>
      <c r="B767" s="899" t="s">
        <v>360</v>
      </c>
      <c r="C767" s="524">
        <v>2.02</v>
      </c>
      <c r="D767" s="493">
        <v>1.94</v>
      </c>
      <c r="E767" s="633">
        <v>1.82</v>
      </c>
      <c r="F767" s="524">
        <v>1.77</v>
      </c>
      <c r="G767" s="524">
        <v>1.7</v>
      </c>
      <c r="H767" s="524">
        <v>1.62</v>
      </c>
      <c r="I767" s="524">
        <v>1.54</v>
      </c>
      <c r="J767" s="1044"/>
      <c r="K767" s="524">
        <v>1.46</v>
      </c>
      <c r="L767" s="524">
        <v>1.4</v>
      </c>
      <c r="M767" s="1044"/>
      <c r="N767" s="633">
        <v>1.3290899999999999</v>
      </c>
      <c r="O767" s="629">
        <v>1.2363999999999999</v>
      </c>
      <c r="P767" s="633">
        <v>1.2</v>
      </c>
      <c r="Q767" s="633">
        <v>1.1272</v>
      </c>
      <c r="R767" s="633">
        <v>1.0411999999999999</v>
      </c>
      <c r="S767" s="633">
        <v>0.96910000000000007</v>
      </c>
      <c r="T767" s="629">
        <v>0.90159999999999996</v>
      </c>
      <c r="U767" s="633">
        <v>0.84009999999999996</v>
      </c>
      <c r="V767" s="633">
        <v>0.79239999999999999</v>
      </c>
      <c r="W767" s="633">
        <v>0.75159999999999993</v>
      </c>
      <c r="X767" s="629">
        <v>0.73799999999999999</v>
      </c>
      <c r="Y767" s="633">
        <v>0.7034999999999999</v>
      </c>
      <c r="Z767" s="630">
        <f t="shared" si="415"/>
        <v>26.900189999999995</v>
      </c>
      <c r="AA767" s="1125">
        <f t="shared" si="418"/>
        <v>4.1237113402061931</v>
      </c>
      <c r="AB767" s="1125">
        <f t="shared" si="419"/>
        <v>6.5934065934065922</v>
      </c>
      <c r="AC767" s="1126">
        <f t="shared" si="420"/>
        <v>2.8248587570621542</v>
      </c>
      <c r="AD767" s="1126">
        <f t="shared" si="421"/>
        <v>4.117647058823537</v>
      </c>
      <c r="AE767" s="1126">
        <f t="shared" si="422"/>
        <v>4.9382716049382713</v>
      </c>
      <c r="AF767" s="1126">
        <f t="shared" si="423"/>
        <v>5.1948051948051965</v>
      </c>
      <c r="AG767" s="1126">
        <f t="shared" si="424"/>
        <v>5.4794520547945202</v>
      </c>
      <c r="AH767" s="1126">
        <f t="shared" si="425"/>
        <v>4.2857142857142927</v>
      </c>
      <c r="AI767" s="1126">
        <f t="shared" si="426"/>
        <v>5.3352293674619578</v>
      </c>
      <c r="AJ767" s="1126">
        <f t="shared" si="427"/>
        <v>7.4967648010352494</v>
      </c>
      <c r="AK767" s="1126">
        <f t="shared" si="428"/>
        <v>3.0333333333333323</v>
      </c>
      <c r="AL767" s="1126">
        <f t="shared" si="429"/>
        <v>6.4584811923349861</v>
      </c>
      <c r="AM767" s="1126">
        <f t="shared" si="430"/>
        <v>8.2597003457549167</v>
      </c>
      <c r="AN767" s="1126">
        <f t="shared" si="431"/>
        <v>7.4398926839335244</v>
      </c>
      <c r="AO767" s="1126">
        <f t="shared" si="432"/>
        <v>7.4866903283052455</v>
      </c>
      <c r="AP767" s="1126">
        <f t="shared" si="433"/>
        <v>7.3205570765385142</v>
      </c>
      <c r="AQ767" s="1126">
        <f t="shared" si="434"/>
        <v>6.0196870267541502</v>
      </c>
      <c r="AR767" s="1126">
        <f t="shared" si="435"/>
        <v>5.4284193720063989</v>
      </c>
      <c r="AS767" s="1126">
        <f t="shared" si="436"/>
        <v>1.8428184281842785</v>
      </c>
      <c r="AT767" s="1126">
        <f t="shared" si="437"/>
        <v>4.9040511727079128</v>
      </c>
      <c r="AU767" s="1127">
        <f t="shared" si="416"/>
        <v>5.4291746009050614</v>
      </c>
      <c r="AV767" s="1128">
        <f t="shared" si="417"/>
        <v>1.741194916060979</v>
      </c>
    </row>
    <row r="768" spans="1:48" s="608" customFormat="1" x14ac:dyDescent="0.2">
      <c r="A768" s="494" t="s">
        <v>357</v>
      </c>
      <c r="B768" s="610" t="s">
        <v>358</v>
      </c>
      <c r="C768" s="524">
        <v>0.88</v>
      </c>
      <c r="D768" s="493">
        <v>0.85</v>
      </c>
      <c r="E768" s="1217">
        <v>0.84</v>
      </c>
      <c r="F768" s="613">
        <v>0.81</v>
      </c>
      <c r="G768" s="1176">
        <v>0.8</v>
      </c>
      <c r="H768" s="613">
        <v>0.78</v>
      </c>
      <c r="I768" s="1176">
        <v>0.72</v>
      </c>
      <c r="J768" s="1136"/>
      <c r="K768" s="613">
        <v>0.69</v>
      </c>
      <c r="L768" s="1176">
        <v>0.68</v>
      </c>
      <c r="M768" s="1136"/>
      <c r="N768" s="546">
        <v>0.59</v>
      </c>
      <c r="O768" s="546">
        <v>0.53</v>
      </c>
      <c r="P768" s="546">
        <v>0.52</v>
      </c>
      <c r="Q768" s="546">
        <v>0.48</v>
      </c>
      <c r="R768" s="546">
        <v>0.46</v>
      </c>
      <c r="S768" s="546">
        <v>0.44</v>
      </c>
      <c r="T768" s="546">
        <v>0.43</v>
      </c>
      <c r="U768" s="546">
        <v>0.42</v>
      </c>
      <c r="V768" s="546">
        <v>0.41</v>
      </c>
      <c r="W768" s="546">
        <v>0.4</v>
      </c>
      <c r="X768" s="546">
        <v>0.39</v>
      </c>
      <c r="Y768" s="546">
        <v>0.38</v>
      </c>
      <c r="Z768" s="630">
        <f t="shared" si="415"/>
        <v>12.5</v>
      </c>
      <c r="AA768" s="1125">
        <f t="shared" si="418"/>
        <v>3.529411764705892</v>
      </c>
      <c r="AB768" s="1125">
        <f t="shared" si="419"/>
        <v>1.1904761904761862</v>
      </c>
      <c r="AC768" s="1137">
        <f t="shared" si="420"/>
        <v>3.7037037037036979</v>
      </c>
      <c r="AD768" s="1137">
        <f t="shared" si="421"/>
        <v>1.2499999999999956</v>
      </c>
      <c r="AE768" s="1137">
        <f t="shared" si="422"/>
        <v>2.5641025641025772</v>
      </c>
      <c r="AF768" s="1137">
        <f t="shared" si="423"/>
        <v>8.3333333333333481</v>
      </c>
      <c r="AG768" s="1137">
        <f t="shared" si="424"/>
        <v>4.3478260869565188</v>
      </c>
      <c r="AH768" s="1137">
        <f t="shared" si="425"/>
        <v>1.4705882352941124</v>
      </c>
      <c r="AI768" s="1137">
        <f t="shared" si="426"/>
        <v>15.254237288135597</v>
      </c>
      <c r="AJ768" s="1137">
        <f t="shared" si="427"/>
        <v>11.32075471698113</v>
      </c>
      <c r="AK768" s="1137">
        <f t="shared" si="428"/>
        <v>1.9230769230769162</v>
      </c>
      <c r="AL768" s="1137">
        <f t="shared" si="429"/>
        <v>8.3333333333333481</v>
      </c>
      <c r="AM768" s="1137">
        <f t="shared" si="430"/>
        <v>4.3478260869565188</v>
      </c>
      <c r="AN768" s="1137">
        <f t="shared" si="431"/>
        <v>4.5454545454545414</v>
      </c>
      <c r="AO768" s="1137">
        <f t="shared" si="432"/>
        <v>2.3255813953488413</v>
      </c>
      <c r="AP768" s="1137">
        <f t="shared" si="433"/>
        <v>2.3809523809523725</v>
      </c>
      <c r="AQ768" s="1137">
        <f t="shared" si="434"/>
        <v>2.4390243902439046</v>
      </c>
      <c r="AR768" s="1137">
        <f t="shared" si="435"/>
        <v>2.4999999999999911</v>
      </c>
      <c r="AS768" s="1137">
        <f t="shared" si="436"/>
        <v>2.5641025641025772</v>
      </c>
      <c r="AT768" s="1137">
        <f t="shared" si="437"/>
        <v>2.6315789473684292</v>
      </c>
      <c r="AU768" s="1127">
        <f t="shared" si="416"/>
        <v>4.3477682225263257</v>
      </c>
      <c r="AV768" s="1128">
        <f t="shared" si="417"/>
        <v>3.6886170063018993</v>
      </c>
    </row>
    <row r="769" spans="1:48" s="555" customFormat="1" x14ac:dyDescent="0.2">
      <c r="A769" s="1003" t="s">
        <v>1725</v>
      </c>
      <c r="B769" s="887" t="s">
        <v>1726</v>
      </c>
      <c r="C769" s="524">
        <v>0.68</v>
      </c>
      <c r="D769" s="493">
        <v>0.6</v>
      </c>
      <c r="E769" s="514">
        <v>0.54</v>
      </c>
      <c r="F769" s="507">
        <v>0.5</v>
      </c>
      <c r="G769" s="507">
        <v>0.46</v>
      </c>
      <c r="H769" s="507">
        <v>0.42</v>
      </c>
      <c r="I769" s="507">
        <v>0.37</v>
      </c>
      <c r="J769" s="1053"/>
      <c r="K769" s="507">
        <v>0.31534000000000001</v>
      </c>
      <c r="L769" s="508">
        <v>0.31068000000000001</v>
      </c>
      <c r="M769" s="1053"/>
      <c r="N769" s="1093">
        <v>0.31068000000000001</v>
      </c>
      <c r="O769" s="1093">
        <v>0.31068000000000001</v>
      </c>
      <c r="P769" s="1054">
        <v>0.31068000000000001</v>
      </c>
      <c r="Q769" s="1054">
        <v>0.31068000000000001</v>
      </c>
      <c r="R769" s="509">
        <v>0.51456000000000002</v>
      </c>
      <c r="S769" s="509">
        <v>0.12254</v>
      </c>
      <c r="T769" s="509">
        <v>6.2839999999999993E-2</v>
      </c>
      <c r="U769" s="509">
        <v>3.1419999999999997E-2</v>
      </c>
      <c r="V769" s="510">
        <v>0</v>
      </c>
      <c r="W769" s="510">
        <v>0</v>
      </c>
      <c r="X769" s="510">
        <v>0</v>
      </c>
      <c r="Y769" s="510">
        <v>0</v>
      </c>
      <c r="Z769" s="630">
        <f t="shared" si="415"/>
        <v>6.1700999999999979</v>
      </c>
      <c r="AA769" s="1125">
        <f t="shared" si="418"/>
        <v>13.333333333333353</v>
      </c>
      <c r="AB769" s="1125">
        <f t="shared" si="419"/>
        <v>11.111111111111093</v>
      </c>
      <c r="AC769" s="1126">
        <f t="shared" si="420"/>
        <v>8.0000000000000071</v>
      </c>
      <c r="AD769" s="1126">
        <f t="shared" si="421"/>
        <v>8.6956521739130377</v>
      </c>
      <c r="AE769" s="1126">
        <f t="shared" si="422"/>
        <v>9.5238095238095344</v>
      </c>
      <c r="AF769" s="1126">
        <f t="shared" si="423"/>
        <v>13.513513513513509</v>
      </c>
      <c r="AG769" s="1126">
        <f t="shared" si="424"/>
        <v>17.333671592566759</v>
      </c>
      <c r="AH769" s="1126">
        <f t="shared" si="425"/>
        <v>1.4999356250804619</v>
      </c>
      <c r="AI769" s="1138">
        <f t="shared" si="426"/>
        <v>0</v>
      </c>
      <c r="AJ769" s="1139">
        <f t="shared" si="427"/>
        <v>0</v>
      </c>
      <c r="AK769" s="1138">
        <f t="shared" si="428"/>
        <v>0</v>
      </c>
      <c r="AL769" s="1138">
        <f t="shared" si="429"/>
        <v>0</v>
      </c>
      <c r="AM769" s="1138">
        <f t="shared" si="430"/>
        <v>-39.622201492537314</v>
      </c>
      <c r="AN769" s="1138">
        <f t="shared" si="431"/>
        <v>319.91186551330185</v>
      </c>
      <c r="AO769" s="1138">
        <f t="shared" si="432"/>
        <v>95.003182686187145</v>
      </c>
      <c r="AP769" s="1138">
        <f t="shared" si="433"/>
        <v>100</v>
      </c>
      <c r="AQ769" s="1138" t="str">
        <f t="shared" si="434"/>
        <v>n/a</v>
      </c>
      <c r="AR769" s="1138" t="str">
        <f t="shared" si="435"/>
        <v>n/a</v>
      </c>
      <c r="AS769" s="1138" t="str">
        <f t="shared" si="436"/>
        <v>n/a</v>
      </c>
      <c r="AT769" s="1138" t="str">
        <f t="shared" si="437"/>
        <v>n/a</v>
      </c>
      <c r="AU769" s="1127">
        <f t="shared" si="416"/>
        <v>34.89399209876747</v>
      </c>
      <c r="AV769" s="1128">
        <f t="shared" si="417"/>
        <v>83.456394690926118</v>
      </c>
    </row>
    <row r="770" spans="1:48" s="555" customFormat="1" x14ac:dyDescent="0.2">
      <c r="A770" s="920" t="s">
        <v>813</v>
      </c>
      <c r="B770" s="887" t="s">
        <v>814</v>
      </c>
      <c r="C770" s="524">
        <v>1.75</v>
      </c>
      <c r="D770" s="493">
        <v>1.05</v>
      </c>
      <c r="E770" s="632">
        <v>0.35</v>
      </c>
      <c r="F770" s="627">
        <v>0.31</v>
      </c>
      <c r="G770" s="627">
        <v>0.28999999999999998</v>
      </c>
      <c r="H770" s="627">
        <v>0.27</v>
      </c>
      <c r="I770" s="627">
        <v>0.25</v>
      </c>
      <c r="J770" s="956" t="s">
        <v>90</v>
      </c>
      <c r="K770" s="627">
        <v>0.23</v>
      </c>
      <c r="L770" s="492">
        <v>0.21</v>
      </c>
      <c r="M770" s="956"/>
      <c r="N770" s="505">
        <v>0.2</v>
      </c>
      <c r="O770" s="505">
        <v>0.19</v>
      </c>
      <c r="P770" s="633">
        <v>0.18</v>
      </c>
      <c r="Q770" s="633">
        <v>0.16</v>
      </c>
      <c r="R770" s="633">
        <v>0.13</v>
      </c>
      <c r="S770" s="633">
        <v>0.11</v>
      </c>
      <c r="T770" s="633">
        <v>0.1</v>
      </c>
      <c r="U770" s="629">
        <v>0.08</v>
      </c>
      <c r="V770" s="629">
        <v>0.08</v>
      </c>
      <c r="W770" s="629">
        <v>0.08</v>
      </c>
      <c r="X770" s="629">
        <v>0.08</v>
      </c>
      <c r="Y770" s="629">
        <v>0.08</v>
      </c>
      <c r="Z770" s="630">
        <f t="shared" si="415"/>
        <v>6.1800000000000006</v>
      </c>
      <c r="AA770" s="1125">
        <f t="shared" si="418"/>
        <v>66.666666666666657</v>
      </c>
      <c r="AB770" s="1125">
        <f t="shared" si="419"/>
        <v>200.00000000000006</v>
      </c>
      <c r="AC770" s="1140">
        <f t="shared" si="420"/>
        <v>12.903225806451601</v>
      </c>
      <c r="AD770" s="1140">
        <f t="shared" si="421"/>
        <v>6.8965517241379448</v>
      </c>
      <c r="AE770" s="1140">
        <f t="shared" si="422"/>
        <v>7.4074074074073959</v>
      </c>
      <c r="AF770" s="1140">
        <f t="shared" si="423"/>
        <v>8.0000000000000071</v>
      </c>
      <c r="AG770" s="1140">
        <f t="shared" si="424"/>
        <v>8.6956521739130377</v>
      </c>
      <c r="AH770" s="1140">
        <f t="shared" si="425"/>
        <v>9.5238095238095344</v>
      </c>
      <c r="AI770" s="764">
        <f t="shared" si="426"/>
        <v>4.9999999999999822</v>
      </c>
      <c r="AJ770" s="1141">
        <f t="shared" si="427"/>
        <v>5.2631578947368363</v>
      </c>
      <c r="AK770" s="764">
        <f t="shared" si="428"/>
        <v>5.555555555555558</v>
      </c>
      <c r="AL770" s="764">
        <f t="shared" si="429"/>
        <v>12.5</v>
      </c>
      <c r="AM770" s="764">
        <f t="shared" si="430"/>
        <v>23.076923076923084</v>
      </c>
      <c r="AN770" s="764">
        <f t="shared" si="431"/>
        <v>18.181818181818187</v>
      </c>
      <c r="AO770" s="764">
        <f t="shared" si="432"/>
        <v>9.9999999999999858</v>
      </c>
      <c r="AP770" s="764">
        <f t="shared" si="433"/>
        <v>25</v>
      </c>
      <c r="AQ770" s="764">
        <f t="shared" si="434"/>
        <v>0</v>
      </c>
      <c r="AR770" s="764">
        <f t="shared" si="435"/>
        <v>0</v>
      </c>
      <c r="AS770" s="764">
        <f t="shared" si="436"/>
        <v>0</v>
      </c>
      <c r="AT770" s="764">
        <f t="shared" si="437"/>
        <v>0</v>
      </c>
      <c r="AU770" s="1127">
        <f t="shared" si="416"/>
        <v>21.233538400570996</v>
      </c>
      <c r="AV770" s="1128">
        <f t="shared" si="417"/>
        <v>44.576582219399924</v>
      </c>
    </row>
    <row r="771" spans="1:48" s="607" customFormat="1" ht="12" x14ac:dyDescent="0.2">
      <c r="A771" s="919" t="s">
        <v>361</v>
      </c>
      <c r="B771" s="887" t="s">
        <v>362</v>
      </c>
      <c r="C771" s="524">
        <v>0.357379</v>
      </c>
      <c r="D771" s="493">
        <v>0.34696955415213493</v>
      </c>
      <c r="E771" s="633">
        <v>0.3393345272881515</v>
      </c>
      <c r="F771" s="524">
        <v>0.32465316730839261</v>
      </c>
      <c r="G771" s="524">
        <v>0.29794507412629018</v>
      </c>
      <c r="H771" s="524">
        <v>0.26604362382069652</v>
      </c>
      <c r="I771" s="524">
        <v>0.25829478040844323</v>
      </c>
      <c r="J771" s="1044">
        <v>0</v>
      </c>
      <c r="K771" s="524">
        <v>0.25077163146450798</v>
      </c>
      <c r="L771" s="524">
        <v>0.24525335434996057</v>
      </c>
      <c r="M771" s="1044">
        <v>0</v>
      </c>
      <c r="N771" s="633">
        <v>0.23811005276695199</v>
      </c>
      <c r="O771" s="633">
        <v>0.23117480851160388</v>
      </c>
      <c r="P771" s="633">
        <v>0.22444156166175097</v>
      </c>
      <c r="Q771" s="633">
        <v>0.21790442879781646</v>
      </c>
      <c r="R771" s="633">
        <v>0.21155769786195808</v>
      </c>
      <c r="S771" s="633">
        <v>0.20539582316694924</v>
      </c>
      <c r="T771" s="633">
        <v>0.19941342055043609</v>
      </c>
      <c r="U771" s="633">
        <v>0.19360526267032641</v>
      </c>
      <c r="V771" s="633">
        <v>0.18796627443721026</v>
      </c>
      <c r="W771" s="633">
        <v>0.18249152857981557</v>
      </c>
      <c r="X771" s="633">
        <v>0.17717624133962662</v>
      </c>
      <c r="Y771" s="633">
        <v>0.17201576829089935</v>
      </c>
      <c r="Z771" s="630">
        <f t="shared" si="415"/>
        <v>5.1278975815539214</v>
      </c>
      <c r="AA771" s="1125">
        <f t="shared" si="418"/>
        <v>3.0001035316490343</v>
      </c>
      <c r="AB771" s="1125">
        <f t="shared" si="419"/>
        <v>2.2499999999999964</v>
      </c>
      <c r="AC771" s="1140">
        <f t="shared" si="420"/>
        <v>4.5221674876847473</v>
      </c>
      <c r="AD771" s="1140">
        <f t="shared" si="421"/>
        <v>8.9640995946728363</v>
      </c>
      <c r="AE771" s="1140">
        <f t="shared" si="422"/>
        <v>11.991059904932744</v>
      </c>
      <c r="AF771" s="1140">
        <f t="shared" si="423"/>
        <v>3.0000000000000027</v>
      </c>
      <c r="AG771" s="1140">
        <f t="shared" si="424"/>
        <v>3.0000000000000027</v>
      </c>
      <c r="AH771" s="1140">
        <f t="shared" si="425"/>
        <v>2.2500312500000286</v>
      </c>
      <c r="AI771" s="764">
        <f t="shared" si="426"/>
        <v>3.0000000000000027</v>
      </c>
      <c r="AJ771" s="1141">
        <f t="shared" si="427"/>
        <v>3.0000000000000027</v>
      </c>
      <c r="AK771" s="764">
        <f t="shared" si="428"/>
        <v>3.0000000000001581</v>
      </c>
      <c r="AL771" s="764">
        <f t="shared" si="429"/>
        <v>3.0000000000000027</v>
      </c>
      <c r="AM771" s="764">
        <f t="shared" si="430"/>
        <v>2.999999999999825</v>
      </c>
      <c r="AN771" s="764">
        <f t="shared" si="431"/>
        <v>3.0000000000001803</v>
      </c>
      <c r="AO771" s="764">
        <f t="shared" si="432"/>
        <v>3.0000000000000249</v>
      </c>
      <c r="AP771" s="764">
        <f t="shared" si="433"/>
        <v>2.9999999999999361</v>
      </c>
      <c r="AQ771" s="764">
        <f t="shared" si="434"/>
        <v>2.9999999999999138</v>
      </c>
      <c r="AR771" s="764">
        <f t="shared" si="435"/>
        <v>3.0000000000001137</v>
      </c>
      <c r="AS771" s="764">
        <f t="shared" si="436"/>
        <v>3.0000000000000915</v>
      </c>
      <c r="AT771" s="764">
        <f t="shared" si="437"/>
        <v>3.0000000000001581</v>
      </c>
      <c r="AU771" s="1127">
        <f t="shared" si="416"/>
        <v>3.748873088446989</v>
      </c>
      <c r="AV771" s="1128">
        <f t="shared" si="417"/>
        <v>2.3911610385633439</v>
      </c>
    </row>
    <row r="772" spans="1:48" s="607" customFormat="1" ht="12" x14ac:dyDescent="0.2">
      <c r="A772" s="919" t="s">
        <v>819</v>
      </c>
      <c r="B772" s="887" t="s">
        <v>820</v>
      </c>
      <c r="C772" s="524">
        <v>1.44</v>
      </c>
      <c r="D772" s="493">
        <v>1.385</v>
      </c>
      <c r="E772" s="633">
        <v>1.38</v>
      </c>
      <c r="F772" s="524">
        <v>1.36</v>
      </c>
      <c r="G772" s="524">
        <v>1.34</v>
      </c>
      <c r="H772" s="524">
        <v>1.32</v>
      </c>
      <c r="I772" s="524">
        <v>1.3</v>
      </c>
      <c r="J772" s="1044"/>
      <c r="K772" s="524">
        <v>1.28</v>
      </c>
      <c r="L772" s="524">
        <v>1.24</v>
      </c>
      <c r="M772" s="1044"/>
      <c r="N772" s="633">
        <v>1.1599999999999999</v>
      </c>
      <c r="O772" s="633">
        <v>1.1200000000000001</v>
      </c>
      <c r="P772" s="633">
        <v>1.08</v>
      </c>
      <c r="Q772" s="633">
        <v>0.98</v>
      </c>
      <c r="R772" s="633">
        <v>0.88</v>
      </c>
      <c r="S772" s="633">
        <v>0.79</v>
      </c>
      <c r="T772" s="633">
        <v>0.755</v>
      </c>
      <c r="U772" s="633">
        <v>0.72499999999999998</v>
      </c>
      <c r="V772" s="633">
        <v>0.70499999999999996</v>
      </c>
      <c r="W772" s="629">
        <v>0.7</v>
      </c>
      <c r="X772" s="633">
        <v>0.68500000000000005</v>
      </c>
      <c r="Y772" s="633">
        <v>0.65749999999999997</v>
      </c>
      <c r="Z772" s="630">
        <f t="shared" ref="Z772:Z834" si="438">SUM(C772:Y772)</f>
        <v>22.282499999999992</v>
      </c>
      <c r="AA772" s="1125">
        <f t="shared" si="418"/>
        <v>3.971119133573997</v>
      </c>
      <c r="AB772" s="1125">
        <f t="shared" si="419"/>
        <v>0.36231884057971175</v>
      </c>
      <c r="AC772" s="1140">
        <f t="shared" si="420"/>
        <v>1.4705882352941124</v>
      </c>
      <c r="AD772" s="1140">
        <f t="shared" si="421"/>
        <v>1.4925373134328401</v>
      </c>
      <c r="AE772" s="1140">
        <f t="shared" si="422"/>
        <v>1.5151515151515138</v>
      </c>
      <c r="AF772" s="1140">
        <f t="shared" si="423"/>
        <v>1.538461538461533</v>
      </c>
      <c r="AG772" s="1140">
        <f t="shared" si="424"/>
        <v>1.5625</v>
      </c>
      <c r="AH772" s="1140">
        <f t="shared" si="425"/>
        <v>3.2258064516129004</v>
      </c>
      <c r="AI772" s="764">
        <f t="shared" si="426"/>
        <v>6.8965517241379448</v>
      </c>
      <c r="AJ772" s="1141">
        <f t="shared" si="427"/>
        <v>3.5714285714285587</v>
      </c>
      <c r="AK772" s="764">
        <f t="shared" si="428"/>
        <v>3.7037037037036979</v>
      </c>
      <c r="AL772" s="764">
        <f t="shared" si="429"/>
        <v>10.204081632653072</v>
      </c>
      <c r="AM772" s="764">
        <f t="shared" si="430"/>
        <v>11.363636363636353</v>
      </c>
      <c r="AN772" s="764">
        <f t="shared" si="431"/>
        <v>11.392405063291132</v>
      </c>
      <c r="AO772" s="764">
        <f t="shared" si="432"/>
        <v>4.635761589403975</v>
      </c>
      <c r="AP772" s="764">
        <f t="shared" si="433"/>
        <v>4.1379310344827669</v>
      </c>
      <c r="AQ772" s="764">
        <f t="shared" si="434"/>
        <v>2.8368794326241176</v>
      </c>
      <c r="AR772" s="764">
        <f t="shared" si="435"/>
        <v>0.71428571428571175</v>
      </c>
      <c r="AS772" s="764">
        <f t="shared" si="436"/>
        <v>2.1897810218977964</v>
      </c>
      <c r="AT772" s="764">
        <f t="shared" si="437"/>
        <v>4.1825095057034245</v>
      </c>
      <c r="AU772" s="1127">
        <f t="shared" ref="AU772:AU834" si="439">AVERAGE(AA772:AT772)</f>
        <v>4.0483719192677574</v>
      </c>
      <c r="AV772" s="1128">
        <f t="shared" ref="AV772:AV834" si="440">STDEV(AA772:AT772)</f>
        <v>3.3760110913966352</v>
      </c>
    </row>
    <row r="773" spans="1:48" s="607" customFormat="1" ht="12" x14ac:dyDescent="0.2">
      <c r="A773" s="1003" t="s">
        <v>1733</v>
      </c>
      <c r="B773" s="887" t="s">
        <v>1734</v>
      </c>
      <c r="C773" s="524">
        <v>0.64</v>
      </c>
      <c r="D773" s="493">
        <v>0.52</v>
      </c>
      <c r="E773" s="633">
        <v>0.48</v>
      </c>
      <c r="F773" s="526">
        <v>0.44</v>
      </c>
      <c r="G773" s="524">
        <v>0.42</v>
      </c>
      <c r="H773" s="524">
        <v>0.35</v>
      </c>
      <c r="I773" s="524">
        <v>0.25</v>
      </c>
      <c r="J773" s="1044"/>
      <c r="K773" s="524">
        <v>0.2</v>
      </c>
      <c r="L773" s="524">
        <v>0.17</v>
      </c>
      <c r="M773" s="1044"/>
      <c r="N773" s="629">
        <v>0.16</v>
      </c>
      <c r="O773" s="633">
        <v>0.16</v>
      </c>
      <c r="P773" s="633">
        <v>0.15</v>
      </c>
      <c r="Q773" s="633">
        <v>0.125</v>
      </c>
      <c r="R773" s="633">
        <v>0.10668</v>
      </c>
      <c r="S773" s="633">
        <v>8.3339999999999997E-2</v>
      </c>
      <c r="T773" s="629">
        <v>0.08</v>
      </c>
      <c r="U773" s="629">
        <v>0.08</v>
      </c>
      <c r="V773" s="629">
        <v>0.12</v>
      </c>
      <c r="W773" s="629">
        <v>0.24</v>
      </c>
      <c r="X773" s="633">
        <v>0.24</v>
      </c>
      <c r="Y773" s="633">
        <v>0.23000999999999999</v>
      </c>
      <c r="Z773" s="630">
        <f t="shared" si="438"/>
        <v>5.2450300000000007</v>
      </c>
      <c r="AA773" s="1125">
        <f t="shared" si="418"/>
        <v>23.076923076923084</v>
      </c>
      <c r="AB773" s="1125">
        <f t="shared" si="419"/>
        <v>8.3333333333333481</v>
      </c>
      <c r="AC773" s="1140">
        <f t="shared" si="420"/>
        <v>9.0909090909090828</v>
      </c>
      <c r="AD773" s="1140">
        <f t="shared" si="421"/>
        <v>4.7619047619047672</v>
      </c>
      <c r="AE773" s="1140">
        <f t="shared" si="422"/>
        <v>19.999999999999996</v>
      </c>
      <c r="AF773" s="1140">
        <f t="shared" si="423"/>
        <v>39.999999999999993</v>
      </c>
      <c r="AG773" s="1140">
        <f t="shared" si="424"/>
        <v>25</v>
      </c>
      <c r="AH773" s="1140">
        <f t="shared" si="425"/>
        <v>17.647058823529417</v>
      </c>
      <c r="AI773" s="764">
        <f t="shared" si="426"/>
        <v>6.25</v>
      </c>
      <c r="AJ773" s="1141">
        <f t="shared" si="427"/>
        <v>0</v>
      </c>
      <c r="AK773" s="764">
        <f t="shared" si="428"/>
        <v>6.6666666666666652</v>
      </c>
      <c r="AL773" s="764">
        <f t="shared" si="429"/>
        <v>19.999999999999996</v>
      </c>
      <c r="AM773" s="764">
        <f t="shared" si="430"/>
        <v>17.172853393325838</v>
      </c>
      <c r="AN773" s="764">
        <f t="shared" si="431"/>
        <v>28.005759539236852</v>
      </c>
      <c r="AO773" s="764">
        <f t="shared" si="432"/>
        <v>4.1749999999999954</v>
      </c>
      <c r="AP773" s="764">
        <f t="shared" si="433"/>
        <v>0</v>
      </c>
      <c r="AQ773" s="764">
        <f t="shared" si="434"/>
        <v>-33.333333333333329</v>
      </c>
      <c r="AR773" s="764">
        <f t="shared" si="435"/>
        <v>-50</v>
      </c>
      <c r="AS773" s="764">
        <f t="shared" si="436"/>
        <v>0</v>
      </c>
      <c r="AT773" s="764">
        <f t="shared" si="437"/>
        <v>4.343289422199037</v>
      </c>
      <c r="AU773" s="1127">
        <f t="shared" si="439"/>
        <v>7.5595182387347348</v>
      </c>
      <c r="AV773" s="1128">
        <f t="shared" si="440"/>
        <v>20.14544986877068</v>
      </c>
    </row>
    <row r="774" spans="1:48" s="607" customFormat="1" ht="12" x14ac:dyDescent="0.2">
      <c r="A774" s="920" t="s">
        <v>1713</v>
      </c>
      <c r="B774" s="919" t="s">
        <v>1714</v>
      </c>
      <c r="C774" s="524">
        <v>0.99</v>
      </c>
      <c r="D774" s="493">
        <v>0.9</v>
      </c>
      <c r="E774" s="633">
        <v>0.82000000000000006</v>
      </c>
      <c r="F774" s="524">
        <v>0.76</v>
      </c>
      <c r="G774" s="524">
        <v>0.64</v>
      </c>
      <c r="H774" s="524">
        <v>0.54</v>
      </c>
      <c r="I774" s="524">
        <v>0.5</v>
      </c>
      <c r="J774" s="1044"/>
      <c r="K774" s="524">
        <v>0.44</v>
      </c>
      <c r="L774" s="524">
        <v>0.3</v>
      </c>
      <c r="M774" s="1044"/>
      <c r="N774" s="629">
        <v>0</v>
      </c>
      <c r="O774" s="629">
        <v>0</v>
      </c>
      <c r="P774" s="629">
        <v>0</v>
      </c>
      <c r="Q774" s="629">
        <v>0</v>
      </c>
      <c r="R774" s="629">
        <v>0</v>
      </c>
      <c r="S774" s="629">
        <v>0</v>
      </c>
      <c r="T774" s="629">
        <v>0</v>
      </c>
      <c r="U774" s="629">
        <v>0</v>
      </c>
      <c r="V774" s="629">
        <v>0</v>
      </c>
      <c r="W774" s="629">
        <v>0</v>
      </c>
      <c r="X774" s="629">
        <v>0</v>
      </c>
      <c r="Y774" s="629">
        <v>0</v>
      </c>
      <c r="Z774" s="630">
        <f t="shared" si="438"/>
        <v>5.89</v>
      </c>
      <c r="AA774" s="1125">
        <f t="shared" si="418"/>
        <v>9.9999999999999858</v>
      </c>
      <c r="AB774" s="1125">
        <f t="shared" si="419"/>
        <v>9.7560975609755971</v>
      </c>
      <c r="AC774" s="1140">
        <f t="shared" si="420"/>
        <v>7.8947368421052655</v>
      </c>
      <c r="AD774" s="1140">
        <f t="shared" si="421"/>
        <v>18.75</v>
      </c>
      <c r="AE774" s="1140">
        <f t="shared" si="422"/>
        <v>18.518518518518512</v>
      </c>
      <c r="AF774" s="1140">
        <f t="shared" si="423"/>
        <v>8.0000000000000071</v>
      </c>
      <c r="AG774" s="1140">
        <f t="shared" si="424"/>
        <v>13.636363636363647</v>
      </c>
      <c r="AH774" s="1140">
        <f t="shared" si="425"/>
        <v>46.666666666666679</v>
      </c>
      <c r="AI774" s="764" t="str">
        <f t="shared" si="426"/>
        <v>n/a</v>
      </c>
      <c r="AJ774" s="1141" t="str">
        <f t="shared" si="427"/>
        <v>n/a</v>
      </c>
      <c r="AK774" s="764" t="str">
        <f t="shared" si="428"/>
        <v>n/a</v>
      </c>
      <c r="AL774" s="764" t="str">
        <f t="shared" si="429"/>
        <v>n/a</v>
      </c>
      <c r="AM774" s="764" t="str">
        <f t="shared" si="430"/>
        <v>n/a</v>
      </c>
      <c r="AN774" s="764" t="str">
        <f t="shared" si="431"/>
        <v>n/a</v>
      </c>
      <c r="AO774" s="764" t="str">
        <f t="shared" si="432"/>
        <v>n/a</v>
      </c>
      <c r="AP774" s="764" t="str">
        <f t="shared" si="433"/>
        <v>n/a</v>
      </c>
      <c r="AQ774" s="764" t="str">
        <f t="shared" si="434"/>
        <v>n/a</v>
      </c>
      <c r="AR774" s="764" t="str">
        <f t="shared" si="435"/>
        <v>n/a</v>
      </c>
      <c r="AS774" s="764" t="str">
        <f t="shared" si="436"/>
        <v>n/a</v>
      </c>
      <c r="AT774" s="764" t="str">
        <f t="shared" si="437"/>
        <v>n/a</v>
      </c>
      <c r="AU774" s="1127">
        <f t="shared" si="439"/>
        <v>16.652797903078714</v>
      </c>
      <c r="AV774" s="1128">
        <f t="shared" si="440"/>
        <v>12.879713309479806</v>
      </c>
    </row>
    <row r="775" spans="1:48" s="607" customFormat="1" ht="12" x14ac:dyDescent="0.2">
      <c r="A775" s="920" t="s">
        <v>350</v>
      </c>
      <c r="B775" s="887" t="s">
        <v>351</v>
      </c>
      <c r="C775" s="524">
        <v>3.04</v>
      </c>
      <c r="D775" s="493">
        <v>2.8</v>
      </c>
      <c r="E775" s="633">
        <v>2.2799999999999998</v>
      </c>
      <c r="F775" s="524">
        <v>2.16</v>
      </c>
      <c r="G775" s="524">
        <v>2.08</v>
      </c>
      <c r="H775" s="524">
        <v>1.76</v>
      </c>
      <c r="I775" s="524">
        <v>1.52</v>
      </c>
      <c r="J775" s="1044"/>
      <c r="K775" s="524">
        <v>1.36</v>
      </c>
      <c r="L775" s="524">
        <v>1.24</v>
      </c>
      <c r="M775" s="1044"/>
      <c r="N775" s="633">
        <v>1.08</v>
      </c>
      <c r="O775" s="633">
        <v>1</v>
      </c>
      <c r="P775" s="633">
        <v>0.96</v>
      </c>
      <c r="Q775" s="633">
        <v>0.68</v>
      </c>
      <c r="R775" s="633">
        <v>0.56000000000000005</v>
      </c>
      <c r="S775" s="633">
        <v>0.46</v>
      </c>
      <c r="T775" s="633">
        <v>0.38</v>
      </c>
      <c r="U775" s="633">
        <v>0.34</v>
      </c>
      <c r="V775" s="633">
        <v>0.32</v>
      </c>
      <c r="W775" s="633">
        <v>0.3</v>
      </c>
      <c r="X775" s="633">
        <v>0.26</v>
      </c>
      <c r="Y775" s="633">
        <v>0.2</v>
      </c>
      <c r="Z775" s="630">
        <f t="shared" si="438"/>
        <v>24.78</v>
      </c>
      <c r="AA775" s="1125">
        <f t="shared" si="418"/>
        <v>8.5714285714285854</v>
      </c>
      <c r="AB775" s="1125">
        <f t="shared" si="419"/>
        <v>22.807017543859654</v>
      </c>
      <c r="AC775" s="1140">
        <f t="shared" si="420"/>
        <v>5.5555555555555358</v>
      </c>
      <c r="AD775" s="1140">
        <f t="shared" si="421"/>
        <v>3.8461538461538547</v>
      </c>
      <c r="AE775" s="1140">
        <f t="shared" si="422"/>
        <v>18.181818181818187</v>
      </c>
      <c r="AF775" s="1140">
        <f t="shared" si="423"/>
        <v>15.789473684210531</v>
      </c>
      <c r="AG775" s="1140">
        <f t="shared" si="424"/>
        <v>11.764705882352944</v>
      </c>
      <c r="AH775" s="1140">
        <f t="shared" si="425"/>
        <v>9.6774193548387224</v>
      </c>
      <c r="AI775" s="764">
        <f t="shared" si="426"/>
        <v>14.814814814814813</v>
      </c>
      <c r="AJ775" s="1141">
        <f t="shared" si="427"/>
        <v>8.0000000000000071</v>
      </c>
      <c r="AK775" s="764">
        <f t="shared" si="428"/>
        <v>4.1666666666666741</v>
      </c>
      <c r="AL775" s="764">
        <f t="shared" si="429"/>
        <v>41.176470588235283</v>
      </c>
      <c r="AM775" s="764">
        <f t="shared" si="430"/>
        <v>21.42857142857142</v>
      </c>
      <c r="AN775" s="764">
        <f t="shared" si="431"/>
        <v>21.739130434782616</v>
      </c>
      <c r="AO775" s="764">
        <f t="shared" si="432"/>
        <v>21.052631578947366</v>
      </c>
      <c r="AP775" s="764">
        <f t="shared" si="433"/>
        <v>11.764705882352944</v>
      </c>
      <c r="AQ775" s="764">
        <f t="shared" si="434"/>
        <v>6.25</v>
      </c>
      <c r="AR775" s="764">
        <f t="shared" si="435"/>
        <v>6.6666666666666652</v>
      </c>
      <c r="AS775" s="764">
        <f t="shared" si="436"/>
        <v>15.384615384615374</v>
      </c>
      <c r="AT775" s="764">
        <f t="shared" si="437"/>
        <v>30.000000000000004</v>
      </c>
      <c r="AU775" s="1127">
        <f t="shared" si="439"/>
        <v>14.93189230329356</v>
      </c>
      <c r="AV775" s="1128">
        <f t="shared" si="440"/>
        <v>9.5198825205654209</v>
      </c>
    </row>
    <row r="776" spans="1:48" s="607" customFormat="1" ht="12" x14ac:dyDescent="0.2">
      <c r="A776" s="920" t="s">
        <v>1735</v>
      </c>
      <c r="B776" s="887" t="s">
        <v>1736</v>
      </c>
      <c r="C776" s="524">
        <v>1</v>
      </c>
      <c r="D776" s="493">
        <v>0.88</v>
      </c>
      <c r="E776" s="633">
        <v>0.8</v>
      </c>
      <c r="F776" s="524">
        <v>0.72</v>
      </c>
      <c r="G776" s="524">
        <v>0.6</v>
      </c>
      <c r="H776" s="524">
        <v>0.4</v>
      </c>
      <c r="I776" s="524">
        <v>0.1</v>
      </c>
      <c r="J776" s="1044"/>
      <c r="K776" s="526">
        <v>0</v>
      </c>
      <c r="L776" s="526">
        <v>0</v>
      </c>
      <c r="M776" s="1044"/>
      <c r="N776" s="629">
        <v>0</v>
      </c>
      <c r="O776" s="629">
        <v>0</v>
      </c>
      <c r="P776" s="629">
        <v>0</v>
      </c>
      <c r="Q776" s="629">
        <v>0</v>
      </c>
      <c r="R776" s="629">
        <v>0</v>
      </c>
      <c r="S776" s="629">
        <v>0</v>
      </c>
      <c r="T776" s="629">
        <v>0</v>
      </c>
      <c r="U776" s="629">
        <v>0</v>
      </c>
      <c r="V776" s="629">
        <v>0</v>
      </c>
      <c r="W776" s="629">
        <v>0</v>
      </c>
      <c r="X776" s="629">
        <v>0</v>
      </c>
      <c r="Y776" s="629">
        <v>0</v>
      </c>
      <c r="Z776" s="630">
        <f t="shared" si="438"/>
        <v>4.4999999999999991</v>
      </c>
      <c r="AA776" s="1125">
        <f t="shared" si="418"/>
        <v>13.636363636363647</v>
      </c>
      <c r="AB776" s="1125">
        <f t="shared" si="419"/>
        <v>9.9999999999999858</v>
      </c>
      <c r="AC776" s="1140">
        <f t="shared" si="420"/>
        <v>11.111111111111116</v>
      </c>
      <c r="AD776" s="1140">
        <f t="shared" si="421"/>
        <v>19.999999999999996</v>
      </c>
      <c r="AE776" s="1140">
        <f t="shared" si="422"/>
        <v>49.999999999999979</v>
      </c>
      <c r="AF776" s="1140">
        <f t="shared" si="423"/>
        <v>300</v>
      </c>
      <c r="AG776" s="1140" t="str">
        <f t="shared" si="424"/>
        <v>n/a</v>
      </c>
      <c r="AH776" s="1140" t="str">
        <f t="shared" si="425"/>
        <v>n/a</v>
      </c>
      <c r="AI776" s="764" t="str">
        <f t="shared" si="426"/>
        <v>n/a</v>
      </c>
      <c r="AJ776" s="1141" t="str">
        <f t="shared" si="427"/>
        <v>n/a</v>
      </c>
      <c r="AK776" s="764" t="str">
        <f t="shared" si="428"/>
        <v>n/a</v>
      </c>
      <c r="AL776" s="764" t="str">
        <f t="shared" si="429"/>
        <v>n/a</v>
      </c>
      <c r="AM776" s="764" t="str">
        <f t="shared" si="430"/>
        <v>n/a</v>
      </c>
      <c r="AN776" s="764" t="str">
        <f t="shared" si="431"/>
        <v>n/a</v>
      </c>
      <c r="AO776" s="764" t="str">
        <f t="shared" si="432"/>
        <v>n/a</v>
      </c>
      <c r="AP776" s="764" t="str">
        <f t="shared" si="433"/>
        <v>n/a</v>
      </c>
      <c r="AQ776" s="764" t="str">
        <f t="shared" si="434"/>
        <v>n/a</v>
      </c>
      <c r="AR776" s="764" t="str">
        <f t="shared" si="435"/>
        <v>n/a</v>
      </c>
      <c r="AS776" s="764" t="str">
        <f t="shared" si="436"/>
        <v>n/a</v>
      </c>
      <c r="AT776" s="764" t="str">
        <f t="shared" si="437"/>
        <v>n/a</v>
      </c>
      <c r="AU776" s="1127">
        <f t="shared" si="439"/>
        <v>67.457912457912457</v>
      </c>
      <c r="AV776" s="1128">
        <f t="shared" si="440"/>
        <v>114.89646424870551</v>
      </c>
    </row>
    <row r="777" spans="1:48" x14ac:dyDescent="0.2">
      <c r="A777" s="920" t="s">
        <v>830</v>
      </c>
      <c r="B777" s="887" t="s">
        <v>831</v>
      </c>
      <c r="C777" s="524">
        <v>3.23</v>
      </c>
      <c r="D777" s="493">
        <v>3.03</v>
      </c>
      <c r="E777" s="633">
        <v>2.83</v>
      </c>
      <c r="F777" s="524">
        <v>2.62</v>
      </c>
      <c r="G777" s="524">
        <v>2.38</v>
      </c>
      <c r="H777" s="524">
        <v>2.15</v>
      </c>
      <c r="I777" s="524">
        <v>1.96</v>
      </c>
      <c r="J777" s="1044"/>
      <c r="K777" s="524">
        <v>1.79</v>
      </c>
      <c r="L777" s="524">
        <v>1.59</v>
      </c>
      <c r="M777" s="1044"/>
      <c r="N777" s="633">
        <v>1.41</v>
      </c>
      <c r="O777" s="633">
        <v>1.23</v>
      </c>
      <c r="P777" s="633">
        <v>1.19</v>
      </c>
      <c r="Q777" s="633">
        <v>1.1299999999999999</v>
      </c>
      <c r="R777" s="633">
        <v>1.01</v>
      </c>
      <c r="S777" s="633">
        <v>0.91</v>
      </c>
      <c r="T777" s="629">
        <v>0.87</v>
      </c>
      <c r="U777" s="629">
        <v>1.1599999999999999</v>
      </c>
      <c r="V777" s="633">
        <v>1.1599999999999999</v>
      </c>
      <c r="W777" s="633">
        <v>1.1200000000000001</v>
      </c>
      <c r="X777" s="633">
        <v>1.08</v>
      </c>
      <c r="Y777" s="633">
        <v>1.04</v>
      </c>
      <c r="Z777" s="630">
        <f t="shared" si="438"/>
        <v>34.89</v>
      </c>
      <c r="AA777" s="1125">
        <f t="shared" si="418"/>
        <v>6.6006600660066139</v>
      </c>
      <c r="AB777" s="1125">
        <f t="shared" si="419"/>
        <v>7.0671378091872628</v>
      </c>
      <c r="AC777" s="1140">
        <f t="shared" si="420"/>
        <v>8.0152671755725269</v>
      </c>
      <c r="AD777" s="1140">
        <f t="shared" si="421"/>
        <v>10.084033613445387</v>
      </c>
      <c r="AE777" s="1140">
        <f t="shared" si="422"/>
        <v>10.697674418604652</v>
      </c>
      <c r="AF777" s="1140">
        <f t="shared" si="423"/>
        <v>9.6938775510204032</v>
      </c>
      <c r="AG777" s="1140">
        <f t="shared" si="424"/>
        <v>9.4972067039106101</v>
      </c>
      <c r="AH777" s="1140">
        <f t="shared" si="425"/>
        <v>12.578616352201255</v>
      </c>
      <c r="AI777" s="764">
        <f t="shared" si="426"/>
        <v>12.765957446808528</v>
      </c>
      <c r="AJ777" s="1141">
        <f t="shared" si="427"/>
        <v>14.634146341463406</v>
      </c>
      <c r="AK777" s="764">
        <f t="shared" si="428"/>
        <v>3.3613445378151363</v>
      </c>
      <c r="AL777" s="764">
        <f t="shared" si="429"/>
        <v>5.3097345132743445</v>
      </c>
      <c r="AM777" s="764">
        <f t="shared" si="430"/>
        <v>11.88118811881187</v>
      </c>
      <c r="AN777" s="764">
        <f t="shared" si="431"/>
        <v>10.989010989010994</v>
      </c>
      <c r="AO777" s="764">
        <f t="shared" si="432"/>
        <v>4.5977011494252817</v>
      </c>
      <c r="AP777" s="764">
        <f t="shared" si="433"/>
        <v>-25</v>
      </c>
      <c r="AQ777" s="764">
        <f t="shared" si="434"/>
        <v>0</v>
      </c>
      <c r="AR777" s="764">
        <f t="shared" si="435"/>
        <v>3.5714285714285587</v>
      </c>
      <c r="AS777" s="764">
        <f t="shared" si="436"/>
        <v>3.7037037037036979</v>
      </c>
      <c r="AT777" s="764">
        <f t="shared" si="437"/>
        <v>3.8461538461538547</v>
      </c>
      <c r="AU777" s="1127">
        <f t="shared" si="439"/>
        <v>6.1947421453922198</v>
      </c>
      <c r="AV777" s="1128">
        <f t="shared" si="440"/>
        <v>8.3184130251232844</v>
      </c>
    </row>
    <row r="778" spans="1:48" x14ac:dyDescent="0.2">
      <c r="A778" s="920" t="s">
        <v>1721</v>
      </c>
      <c r="B778" s="887" t="s">
        <v>1722</v>
      </c>
      <c r="C778" s="524">
        <v>0.6</v>
      </c>
      <c r="D778" s="493">
        <v>0.52</v>
      </c>
      <c r="E778" s="633">
        <v>0.44</v>
      </c>
      <c r="F778" s="524">
        <v>0.34</v>
      </c>
      <c r="G778" s="524">
        <v>0.26</v>
      </c>
      <c r="H778" s="524">
        <v>0.18</v>
      </c>
      <c r="I778" s="524">
        <v>0.12</v>
      </c>
      <c r="J778" s="1044"/>
      <c r="K778" s="526">
        <v>0</v>
      </c>
      <c r="L778" s="526">
        <v>0</v>
      </c>
      <c r="M778" s="1044"/>
      <c r="N778" s="629">
        <v>0.01</v>
      </c>
      <c r="O778" s="629">
        <v>0.31</v>
      </c>
      <c r="P778" s="633">
        <v>0.44</v>
      </c>
      <c r="Q778" s="633">
        <v>0.38</v>
      </c>
      <c r="R778" s="633">
        <v>0.34</v>
      </c>
      <c r="S778" s="633">
        <v>0.31</v>
      </c>
      <c r="T778" s="633">
        <v>0.28999999999999998</v>
      </c>
      <c r="U778" s="633">
        <v>0.26</v>
      </c>
      <c r="V778" s="633">
        <v>0.23</v>
      </c>
      <c r="W778" s="633">
        <v>0.21</v>
      </c>
      <c r="X778" s="633">
        <v>0.185</v>
      </c>
      <c r="Y778" s="633">
        <v>0.14499999999999999</v>
      </c>
      <c r="Z778" s="630">
        <f t="shared" si="438"/>
        <v>5.5699999999999994</v>
      </c>
      <c r="AA778" s="1125">
        <f t="shared" si="418"/>
        <v>15.384615384615374</v>
      </c>
      <c r="AB778" s="1125">
        <f t="shared" si="419"/>
        <v>18.181818181818187</v>
      </c>
      <c r="AC778" s="1140">
        <f t="shared" si="420"/>
        <v>29.411764705882337</v>
      </c>
      <c r="AD778" s="1140">
        <f t="shared" si="421"/>
        <v>30.76923076923077</v>
      </c>
      <c r="AE778" s="1140">
        <f t="shared" si="422"/>
        <v>44.444444444444464</v>
      </c>
      <c r="AF778" s="1140">
        <f t="shared" si="423"/>
        <v>50</v>
      </c>
      <c r="AG778" s="1140" t="str">
        <f t="shared" si="424"/>
        <v>n/a</v>
      </c>
      <c r="AH778" s="1140" t="str">
        <f t="shared" si="425"/>
        <v>n/a</v>
      </c>
      <c r="AI778" s="764">
        <f t="shared" si="426"/>
        <v>-100</v>
      </c>
      <c r="AJ778" s="1141">
        <f t="shared" si="427"/>
        <v>-96.774193548387103</v>
      </c>
      <c r="AK778" s="764">
        <f t="shared" si="428"/>
        <v>-29.54545454545454</v>
      </c>
      <c r="AL778" s="764">
        <f t="shared" si="429"/>
        <v>15.789473684210531</v>
      </c>
      <c r="AM778" s="764">
        <f t="shared" si="430"/>
        <v>11.764705882352944</v>
      </c>
      <c r="AN778" s="764">
        <f t="shared" si="431"/>
        <v>9.6774193548387224</v>
      </c>
      <c r="AO778" s="764">
        <f t="shared" si="432"/>
        <v>6.8965517241379448</v>
      </c>
      <c r="AP778" s="764">
        <f t="shared" si="433"/>
        <v>11.538461538461519</v>
      </c>
      <c r="AQ778" s="764">
        <f t="shared" si="434"/>
        <v>13.043478260869556</v>
      </c>
      <c r="AR778" s="764">
        <f t="shared" si="435"/>
        <v>9.5238095238095344</v>
      </c>
      <c r="AS778" s="764">
        <f t="shared" si="436"/>
        <v>13.513513513513509</v>
      </c>
      <c r="AT778" s="764">
        <f t="shared" si="437"/>
        <v>27.586206896551737</v>
      </c>
      <c r="AU778" s="1127">
        <f t="shared" si="439"/>
        <v>4.5114358761608599</v>
      </c>
      <c r="AV778" s="1128">
        <f t="shared" si="440"/>
        <v>41.011268427304714</v>
      </c>
    </row>
    <row r="779" spans="1:48" x14ac:dyDescent="0.2">
      <c r="A779" s="919" t="s">
        <v>1727</v>
      </c>
      <c r="B779" s="887" t="s">
        <v>1728</v>
      </c>
      <c r="C779" s="524">
        <v>1.36</v>
      </c>
      <c r="D779" s="493">
        <v>1.2</v>
      </c>
      <c r="E779" s="633">
        <v>1.05</v>
      </c>
      <c r="F779" s="524">
        <v>0.92</v>
      </c>
      <c r="G779" s="524">
        <v>0.76</v>
      </c>
      <c r="H779" s="524">
        <v>0.61</v>
      </c>
      <c r="I779" s="524">
        <v>0.49</v>
      </c>
      <c r="J779" s="1044"/>
      <c r="K779" s="524">
        <v>0.36</v>
      </c>
      <c r="L779" s="524">
        <v>0.215</v>
      </c>
      <c r="M779" s="1044"/>
      <c r="N779" s="633">
        <v>0.14000000000000001</v>
      </c>
      <c r="O779" s="629">
        <v>0</v>
      </c>
      <c r="P779" s="629">
        <v>0</v>
      </c>
      <c r="Q779" s="629">
        <v>0</v>
      </c>
      <c r="R779" s="629">
        <v>0</v>
      </c>
      <c r="S779" s="629">
        <v>0</v>
      </c>
      <c r="T779" s="629">
        <v>0</v>
      </c>
      <c r="U779" s="629">
        <v>0</v>
      </c>
      <c r="V779" s="629">
        <v>0</v>
      </c>
      <c r="W779" s="629">
        <v>0</v>
      </c>
      <c r="X779" s="629">
        <v>0</v>
      </c>
      <c r="Y779" s="629">
        <v>0</v>
      </c>
      <c r="Z779" s="630">
        <f t="shared" si="438"/>
        <v>7.1050000000000004</v>
      </c>
      <c r="AA779" s="1125">
        <f t="shared" ref="AA779:AA840" si="441">IF(ISERROR((C779/D779-1)*100),"n/a",(C779/D779-1)*100)</f>
        <v>13.333333333333353</v>
      </c>
      <c r="AB779" s="1125">
        <f t="shared" si="419"/>
        <v>14.285714285714279</v>
      </c>
      <c r="AC779" s="1140">
        <f t="shared" si="420"/>
        <v>14.130434782608692</v>
      </c>
      <c r="AD779" s="1140">
        <f t="shared" si="421"/>
        <v>21.052631578947366</v>
      </c>
      <c r="AE779" s="1140">
        <f t="shared" si="422"/>
        <v>24.590163934426236</v>
      </c>
      <c r="AF779" s="1140">
        <f t="shared" si="423"/>
        <v>24.489795918367353</v>
      </c>
      <c r="AG779" s="1140">
        <f t="shared" si="424"/>
        <v>36.111111111111114</v>
      </c>
      <c r="AH779" s="1140">
        <f t="shared" si="425"/>
        <v>67.441860465116264</v>
      </c>
      <c r="AI779" s="764">
        <f t="shared" si="426"/>
        <v>53.571428571428555</v>
      </c>
      <c r="AJ779" s="1141" t="str">
        <f t="shared" si="427"/>
        <v>n/a</v>
      </c>
      <c r="AK779" s="764" t="str">
        <f t="shared" si="428"/>
        <v>n/a</v>
      </c>
      <c r="AL779" s="764" t="str">
        <f t="shared" si="429"/>
        <v>n/a</v>
      </c>
      <c r="AM779" s="764" t="str">
        <f t="shared" si="430"/>
        <v>n/a</v>
      </c>
      <c r="AN779" s="764" t="str">
        <f t="shared" si="431"/>
        <v>n/a</v>
      </c>
      <c r="AO779" s="764" t="str">
        <f t="shared" si="432"/>
        <v>n/a</v>
      </c>
      <c r="AP779" s="764" t="str">
        <f t="shared" si="433"/>
        <v>n/a</v>
      </c>
      <c r="AQ779" s="764" t="str">
        <f t="shared" si="434"/>
        <v>n/a</v>
      </c>
      <c r="AR779" s="764" t="str">
        <f t="shared" si="435"/>
        <v>n/a</v>
      </c>
      <c r="AS779" s="764" t="str">
        <f t="shared" si="436"/>
        <v>n/a</v>
      </c>
      <c r="AT779" s="764" t="str">
        <f t="shared" si="437"/>
        <v>n/a</v>
      </c>
      <c r="AU779" s="1127">
        <f t="shared" si="439"/>
        <v>29.889608220117022</v>
      </c>
      <c r="AV779" s="1128">
        <f t="shared" si="440"/>
        <v>19.075458357240858</v>
      </c>
    </row>
    <row r="780" spans="1:48" x14ac:dyDescent="0.2">
      <c r="A780" s="920" t="s">
        <v>1741</v>
      </c>
      <c r="B780" s="887" t="s">
        <v>1742</v>
      </c>
      <c r="C780" s="524">
        <v>1.5449999999999999</v>
      </c>
      <c r="D780" s="493">
        <v>1.2749999999999999</v>
      </c>
      <c r="E780" s="633">
        <v>0.97499999999999998</v>
      </c>
      <c r="F780" s="524">
        <v>0.6</v>
      </c>
      <c r="G780" s="524">
        <v>0.45</v>
      </c>
      <c r="H780" s="524">
        <v>0.32500000000000001</v>
      </c>
      <c r="I780" s="524">
        <v>0.22500000000000001</v>
      </c>
      <c r="J780" s="1044"/>
      <c r="K780" s="524">
        <v>0.17</v>
      </c>
      <c r="L780" s="526">
        <v>0.16</v>
      </c>
      <c r="M780" s="1044"/>
      <c r="N780" s="629">
        <v>0.16</v>
      </c>
      <c r="O780" s="629">
        <v>0.16</v>
      </c>
      <c r="P780" s="629">
        <v>0.16</v>
      </c>
      <c r="Q780" s="629">
        <v>0.16</v>
      </c>
      <c r="R780" s="629">
        <v>0.16</v>
      </c>
      <c r="S780" s="629">
        <v>0.16</v>
      </c>
      <c r="T780" s="629">
        <v>0.16</v>
      </c>
      <c r="U780" s="629">
        <v>0.16</v>
      </c>
      <c r="V780" s="629">
        <v>0.16</v>
      </c>
      <c r="W780" s="629">
        <v>0.16</v>
      </c>
      <c r="X780" s="633">
        <v>0.16</v>
      </c>
      <c r="Y780" s="633">
        <v>0.13</v>
      </c>
      <c r="Z780" s="630">
        <f t="shared" si="438"/>
        <v>7.6150000000000011</v>
      </c>
      <c r="AA780" s="1125">
        <f t="shared" si="441"/>
        <v>21.176470588235308</v>
      </c>
      <c r="AB780" s="1125">
        <f t="shared" si="419"/>
        <v>30.76923076923077</v>
      </c>
      <c r="AC780" s="1140">
        <f t="shared" si="420"/>
        <v>62.5</v>
      </c>
      <c r="AD780" s="1140">
        <f t="shared" si="421"/>
        <v>33.333333333333329</v>
      </c>
      <c r="AE780" s="1140">
        <f t="shared" si="422"/>
        <v>38.46153846153846</v>
      </c>
      <c r="AF780" s="1140">
        <f t="shared" si="423"/>
        <v>44.444444444444443</v>
      </c>
      <c r="AG780" s="1140">
        <f t="shared" si="424"/>
        <v>32.352941176470587</v>
      </c>
      <c r="AH780" s="1140">
        <f t="shared" si="425"/>
        <v>6.25</v>
      </c>
      <c r="AI780" s="764">
        <f t="shared" si="426"/>
        <v>0</v>
      </c>
      <c r="AJ780" s="1141">
        <f t="shared" si="427"/>
        <v>0</v>
      </c>
      <c r="AK780" s="764">
        <f t="shared" si="428"/>
        <v>0</v>
      </c>
      <c r="AL780" s="764">
        <f t="shared" si="429"/>
        <v>0</v>
      </c>
      <c r="AM780" s="764">
        <f t="shared" si="430"/>
        <v>0</v>
      </c>
      <c r="AN780" s="764">
        <f t="shared" si="431"/>
        <v>0</v>
      </c>
      <c r="AO780" s="764">
        <f t="shared" si="432"/>
        <v>0</v>
      </c>
      <c r="AP780" s="764">
        <f t="shared" si="433"/>
        <v>0</v>
      </c>
      <c r="AQ780" s="764">
        <f t="shared" si="434"/>
        <v>0</v>
      </c>
      <c r="AR780" s="764">
        <f t="shared" si="435"/>
        <v>0</v>
      </c>
      <c r="AS780" s="764">
        <f t="shared" si="436"/>
        <v>0</v>
      </c>
      <c r="AT780" s="764">
        <f t="shared" si="437"/>
        <v>23.076923076923084</v>
      </c>
      <c r="AU780" s="1127">
        <f t="shared" si="439"/>
        <v>14.6182440925088</v>
      </c>
      <c r="AV780" s="1128">
        <f t="shared" si="440"/>
        <v>19.482254593836785</v>
      </c>
    </row>
    <row r="781" spans="1:48" x14ac:dyDescent="0.2">
      <c r="A781" s="919" t="s">
        <v>1723</v>
      </c>
      <c r="B781" s="887" t="s">
        <v>1724</v>
      </c>
      <c r="C781" s="524">
        <v>0.9</v>
      </c>
      <c r="D781" s="493">
        <v>0.8</v>
      </c>
      <c r="E781" s="633">
        <v>0.70000000000000007</v>
      </c>
      <c r="F781" s="524">
        <v>0.6</v>
      </c>
      <c r="G781" s="524">
        <v>0.5</v>
      </c>
      <c r="H781" s="524">
        <v>0.4</v>
      </c>
      <c r="I781" s="524">
        <v>0.28000000000000003</v>
      </c>
      <c r="J781" s="1044"/>
      <c r="K781" s="524">
        <v>0.22</v>
      </c>
      <c r="L781" s="524">
        <v>0.2</v>
      </c>
      <c r="M781" s="1044"/>
      <c r="N781" s="633">
        <v>0.18</v>
      </c>
      <c r="O781" s="629">
        <v>0.15</v>
      </c>
      <c r="P781" s="633">
        <v>0.15</v>
      </c>
      <c r="Q781" s="633">
        <v>0.12</v>
      </c>
      <c r="R781" s="633">
        <v>0.09</v>
      </c>
      <c r="S781" s="633">
        <v>0.06</v>
      </c>
      <c r="T781" s="629">
        <v>0.03</v>
      </c>
      <c r="U781" s="629">
        <v>0.03</v>
      </c>
      <c r="V781" s="629">
        <v>0.03</v>
      </c>
      <c r="W781" s="629">
        <v>0.03</v>
      </c>
      <c r="X781" s="629">
        <v>0.03</v>
      </c>
      <c r="Y781" s="629">
        <v>0.03</v>
      </c>
      <c r="Z781" s="630">
        <f t="shared" si="438"/>
        <v>5.530000000000002</v>
      </c>
      <c r="AA781" s="1125">
        <f t="shared" si="441"/>
        <v>12.5</v>
      </c>
      <c r="AB781" s="1125">
        <f t="shared" si="419"/>
        <v>14.285714285714279</v>
      </c>
      <c r="AC781" s="1140">
        <f t="shared" si="420"/>
        <v>16.666666666666675</v>
      </c>
      <c r="AD781" s="1140">
        <f t="shared" si="421"/>
        <v>19.999999999999996</v>
      </c>
      <c r="AE781" s="1140">
        <f t="shared" si="422"/>
        <v>25</v>
      </c>
      <c r="AF781" s="1140">
        <f t="shared" si="423"/>
        <v>42.857142857142861</v>
      </c>
      <c r="AG781" s="1140">
        <f t="shared" si="424"/>
        <v>27.272727272727295</v>
      </c>
      <c r="AH781" s="1140">
        <f t="shared" si="425"/>
        <v>9.9999999999999858</v>
      </c>
      <c r="AI781" s="764">
        <f t="shared" si="426"/>
        <v>11.111111111111116</v>
      </c>
      <c r="AJ781" s="1141">
        <f t="shared" si="427"/>
        <v>19.999999999999996</v>
      </c>
      <c r="AK781" s="764">
        <f t="shared" si="428"/>
        <v>0</v>
      </c>
      <c r="AL781" s="764">
        <f t="shared" si="429"/>
        <v>25</v>
      </c>
      <c r="AM781" s="764">
        <f t="shared" si="430"/>
        <v>33.333333333333329</v>
      </c>
      <c r="AN781" s="764">
        <f t="shared" si="431"/>
        <v>50</v>
      </c>
      <c r="AO781" s="764">
        <f t="shared" si="432"/>
        <v>100</v>
      </c>
      <c r="AP781" s="764">
        <f t="shared" si="433"/>
        <v>0</v>
      </c>
      <c r="AQ781" s="764">
        <f t="shared" si="434"/>
        <v>0</v>
      </c>
      <c r="AR781" s="764">
        <f t="shared" si="435"/>
        <v>0</v>
      </c>
      <c r="AS781" s="764">
        <f t="shared" si="436"/>
        <v>0</v>
      </c>
      <c r="AT781" s="764">
        <f t="shared" si="437"/>
        <v>0</v>
      </c>
      <c r="AU781" s="1127">
        <f t="shared" si="439"/>
        <v>20.401334776334778</v>
      </c>
      <c r="AV781" s="1128">
        <f t="shared" si="440"/>
        <v>23.818308355365037</v>
      </c>
    </row>
    <row r="782" spans="1:48" x14ac:dyDescent="0.2">
      <c r="A782" s="919" t="s">
        <v>4108</v>
      </c>
      <c r="B782" s="934" t="s">
        <v>4109</v>
      </c>
      <c r="C782" s="1112">
        <v>0.62</v>
      </c>
      <c r="D782" s="637">
        <v>0.55000000000000004</v>
      </c>
      <c r="E782" s="633">
        <v>0.47</v>
      </c>
      <c r="F782" s="633">
        <v>0.38500000000000001</v>
      </c>
      <c r="G782" s="633">
        <v>0.36</v>
      </c>
      <c r="H782" s="526">
        <v>0</v>
      </c>
      <c r="I782" s="526">
        <v>0</v>
      </c>
      <c r="J782" s="1044"/>
      <c r="K782" s="526">
        <v>0</v>
      </c>
      <c r="L782" s="526">
        <v>0</v>
      </c>
      <c r="M782" s="1044"/>
      <c r="N782" s="629">
        <v>0</v>
      </c>
      <c r="O782" s="629">
        <v>0</v>
      </c>
      <c r="P782" s="629">
        <v>0</v>
      </c>
      <c r="Q782" s="629">
        <v>0</v>
      </c>
      <c r="R782" s="629">
        <v>0</v>
      </c>
      <c r="S782" s="629">
        <v>0</v>
      </c>
      <c r="T782" s="629">
        <v>0</v>
      </c>
      <c r="U782" s="629">
        <v>0</v>
      </c>
      <c r="V782" s="629">
        <v>0</v>
      </c>
      <c r="W782" s="629">
        <v>0</v>
      </c>
      <c r="X782" s="629">
        <v>0</v>
      </c>
      <c r="Y782" s="629">
        <v>0</v>
      </c>
      <c r="Z782" s="630">
        <f t="shared" si="438"/>
        <v>2.3849999999999998</v>
      </c>
      <c r="AA782" s="1125">
        <f t="shared" si="441"/>
        <v>12.72727272727272</v>
      </c>
      <c r="AB782" s="1125">
        <f t="shared" si="419"/>
        <v>17.021276595744705</v>
      </c>
      <c r="AC782" s="1140">
        <f t="shared" si="420"/>
        <v>22.077922077922075</v>
      </c>
      <c r="AD782" s="1140">
        <f t="shared" si="421"/>
        <v>6.944444444444442</v>
      </c>
      <c r="AE782" s="1140" t="str">
        <f t="shared" si="422"/>
        <v>n/a</v>
      </c>
      <c r="AF782" s="1140" t="str">
        <f t="shared" si="423"/>
        <v>n/a</v>
      </c>
      <c r="AG782" s="1140" t="str">
        <f t="shared" si="424"/>
        <v>n/a</v>
      </c>
      <c r="AH782" s="1140" t="str">
        <f t="shared" si="425"/>
        <v>n/a</v>
      </c>
      <c r="AI782" s="764" t="str">
        <f t="shared" si="426"/>
        <v>n/a</v>
      </c>
      <c r="AJ782" s="1141" t="str">
        <f t="shared" si="427"/>
        <v>n/a</v>
      </c>
      <c r="AK782" s="764" t="str">
        <f t="shared" si="428"/>
        <v>n/a</v>
      </c>
      <c r="AL782" s="764" t="str">
        <f t="shared" si="429"/>
        <v>n/a</v>
      </c>
      <c r="AM782" s="764" t="str">
        <f t="shared" si="430"/>
        <v>n/a</v>
      </c>
      <c r="AN782" s="764" t="str">
        <f t="shared" si="431"/>
        <v>n/a</v>
      </c>
      <c r="AO782" s="764" t="str">
        <f t="shared" si="432"/>
        <v>n/a</v>
      </c>
      <c r="AP782" s="764" t="str">
        <f t="shared" si="433"/>
        <v>n/a</v>
      </c>
      <c r="AQ782" s="764" t="str">
        <f t="shared" si="434"/>
        <v>n/a</v>
      </c>
      <c r="AR782" s="764" t="str">
        <f t="shared" si="435"/>
        <v>n/a</v>
      </c>
      <c r="AS782" s="764" t="str">
        <f t="shared" si="436"/>
        <v>n/a</v>
      </c>
      <c r="AT782" s="764" t="str">
        <f t="shared" si="437"/>
        <v>n/a</v>
      </c>
      <c r="AU782" s="1127">
        <f t="shared" si="439"/>
        <v>14.692728961345985</v>
      </c>
      <c r="AV782" s="1128">
        <f t="shared" si="440"/>
        <v>6.4255257273289983</v>
      </c>
    </row>
    <row r="783" spans="1:48" x14ac:dyDescent="0.2">
      <c r="A783" s="1143" t="s">
        <v>3915</v>
      </c>
      <c r="B783" s="13" t="s">
        <v>3916</v>
      </c>
      <c r="C783" s="1112">
        <v>0.56999999999999995</v>
      </c>
      <c r="D783" s="493">
        <v>0.46</v>
      </c>
      <c r="E783" s="13">
        <v>0.39</v>
      </c>
      <c r="F783" s="13">
        <v>0.35</v>
      </c>
      <c r="G783" s="13">
        <v>0.31</v>
      </c>
      <c r="H783" s="13">
        <v>0.21</v>
      </c>
      <c r="I783" s="526">
        <v>0</v>
      </c>
      <c r="J783" s="13"/>
      <c r="K783" s="526">
        <v>0</v>
      </c>
      <c r="L783" s="526">
        <v>0</v>
      </c>
      <c r="M783" s="887"/>
      <c r="N783" s="629">
        <v>0</v>
      </c>
      <c r="O783" s="629">
        <v>0</v>
      </c>
      <c r="P783" s="629">
        <v>0</v>
      </c>
      <c r="Q783" s="629">
        <v>0</v>
      </c>
      <c r="R783" s="629">
        <v>0</v>
      </c>
      <c r="S783" s="629">
        <v>0</v>
      </c>
      <c r="T783" s="629">
        <v>0</v>
      </c>
      <c r="U783" s="629">
        <v>0</v>
      </c>
      <c r="V783" s="629">
        <v>0</v>
      </c>
      <c r="W783" s="629">
        <v>0</v>
      </c>
      <c r="X783" s="629">
        <v>0</v>
      </c>
      <c r="Y783" s="629">
        <v>0</v>
      </c>
      <c r="Z783" s="630">
        <f t="shared" si="438"/>
        <v>2.29</v>
      </c>
      <c r="AA783" s="1125">
        <f t="shared" si="441"/>
        <v>23.913043478260843</v>
      </c>
      <c r="AB783" s="1125">
        <f t="shared" si="419"/>
        <v>17.948717948717952</v>
      </c>
      <c r="AC783" s="1140">
        <f t="shared" si="420"/>
        <v>11.428571428571432</v>
      </c>
      <c r="AD783" s="1140">
        <f t="shared" si="421"/>
        <v>12.903225806451601</v>
      </c>
      <c r="AE783" s="1140">
        <f t="shared" si="422"/>
        <v>47.619047619047628</v>
      </c>
      <c r="AF783" s="1140" t="str">
        <f t="shared" si="423"/>
        <v>n/a</v>
      </c>
      <c r="AG783" s="1140" t="str">
        <f t="shared" si="424"/>
        <v>n/a</v>
      </c>
      <c r="AH783" s="1140" t="str">
        <f t="shared" si="425"/>
        <v>n/a</v>
      </c>
      <c r="AI783" s="764" t="str">
        <f t="shared" si="426"/>
        <v>n/a</v>
      </c>
      <c r="AJ783" s="1141" t="str">
        <f t="shared" si="427"/>
        <v>n/a</v>
      </c>
      <c r="AK783" s="764" t="str">
        <f t="shared" si="428"/>
        <v>n/a</v>
      </c>
      <c r="AL783" s="764" t="str">
        <f t="shared" si="429"/>
        <v>n/a</v>
      </c>
      <c r="AM783" s="764" t="str">
        <f t="shared" si="430"/>
        <v>n/a</v>
      </c>
      <c r="AN783" s="764" t="str">
        <f t="shared" si="431"/>
        <v>n/a</v>
      </c>
      <c r="AO783" s="764" t="str">
        <f t="shared" si="432"/>
        <v>n/a</v>
      </c>
      <c r="AP783" s="764" t="str">
        <f t="shared" si="433"/>
        <v>n/a</v>
      </c>
      <c r="AQ783" s="764" t="str">
        <f t="shared" si="434"/>
        <v>n/a</v>
      </c>
      <c r="AR783" s="764" t="str">
        <f t="shared" si="435"/>
        <v>n/a</v>
      </c>
      <c r="AS783" s="764" t="str">
        <f t="shared" si="436"/>
        <v>n/a</v>
      </c>
      <c r="AT783" s="764" t="str">
        <f t="shared" si="437"/>
        <v>n/a</v>
      </c>
      <c r="AU783" s="1127">
        <f t="shared" si="439"/>
        <v>22.76252125620989</v>
      </c>
      <c r="AV783" s="1128">
        <f t="shared" si="440"/>
        <v>14.73098292676147</v>
      </c>
    </row>
    <row r="784" spans="1:48" x14ac:dyDescent="0.2">
      <c r="A784" s="920" t="s">
        <v>810</v>
      </c>
      <c r="B784" s="887" t="s">
        <v>811</v>
      </c>
      <c r="C784" s="524">
        <v>3.21</v>
      </c>
      <c r="D784" s="493">
        <v>2.63</v>
      </c>
      <c r="E784" s="633">
        <v>2.12</v>
      </c>
      <c r="F784" s="524">
        <v>1.64</v>
      </c>
      <c r="G784" s="524">
        <v>1.4</v>
      </c>
      <c r="H784" s="524">
        <v>1.24</v>
      </c>
      <c r="I784" s="524">
        <v>1.07</v>
      </c>
      <c r="J784" s="1044"/>
      <c r="K784" s="524">
        <v>0.71</v>
      </c>
      <c r="L784" s="524">
        <v>0.56000000000000005</v>
      </c>
      <c r="M784" s="1044"/>
      <c r="N784" s="633">
        <v>0.49</v>
      </c>
      <c r="O784" s="633">
        <v>0.45</v>
      </c>
      <c r="P784" s="633">
        <v>0.41</v>
      </c>
      <c r="Q784" s="633">
        <v>0.3</v>
      </c>
      <c r="R784" s="633">
        <v>0.13</v>
      </c>
      <c r="S784" s="633">
        <v>0.105</v>
      </c>
      <c r="T784" s="633">
        <v>8.8999999999999996E-2</v>
      </c>
      <c r="U784" s="629">
        <v>8.5000000000000006E-2</v>
      </c>
      <c r="V784" s="629">
        <v>8.5000000000000006E-2</v>
      </c>
      <c r="W784" s="629">
        <v>8.5000000000000006E-2</v>
      </c>
      <c r="X784" s="629">
        <v>8.5000000000000006E-2</v>
      </c>
      <c r="Y784" s="629">
        <v>8.5000000000000006E-2</v>
      </c>
      <c r="Z784" s="630">
        <f t="shared" si="438"/>
        <v>16.979000000000003</v>
      </c>
      <c r="AA784" s="1125">
        <f t="shared" si="441"/>
        <v>22.05323193916351</v>
      </c>
      <c r="AB784" s="1125">
        <f t="shared" si="419"/>
        <v>24.056603773584897</v>
      </c>
      <c r="AC784" s="1140">
        <f t="shared" si="420"/>
        <v>29.268292682926834</v>
      </c>
      <c r="AD784" s="1140">
        <f t="shared" si="421"/>
        <v>17.142857142857149</v>
      </c>
      <c r="AE784" s="1140">
        <f t="shared" si="422"/>
        <v>12.903225806451601</v>
      </c>
      <c r="AF784" s="1140">
        <f t="shared" si="423"/>
        <v>15.887850467289709</v>
      </c>
      <c r="AG784" s="1140">
        <f t="shared" si="424"/>
        <v>50.704225352112701</v>
      </c>
      <c r="AH784" s="1140">
        <f t="shared" si="425"/>
        <v>26.785714285714256</v>
      </c>
      <c r="AI784" s="764">
        <f t="shared" si="426"/>
        <v>14.285714285714302</v>
      </c>
      <c r="AJ784" s="1141">
        <f t="shared" si="427"/>
        <v>8.8888888888888786</v>
      </c>
      <c r="AK784" s="764">
        <f t="shared" si="428"/>
        <v>9.7560975609756184</v>
      </c>
      <c r="AL784" s="764">
        <f t="shared" si="429"/>
        <v>36.666666666666671</v>
      </c>
      <c r="AM784" s="764">
        <f t="shared" si="430"/>
        <v>130.76923076923075</v>
      </c>
      <c r="AN784" s="764">
        <f t="shared" si="431"/>
        <v>23.809523809523814</v>
      </c>
      <c r="AO784" s="764">
        <f t="shared" si="432"/>
        <v>17.977528089887642</v>
      </c>
      <c r="AP784" s="764">
        <f t="shared" si="433"/>
        <v>4.7058823529411598</v>
      </c>
      <c r="AQ784" s="764">
        <f t="shared" si="434"/>
        <v>0</v>
      </c>
      <c r="AR784" s="764">
        <f t="shared" si="435"/>
        <v>0</v>
      </c>
      <c r="AS784" s="764">
        <f t="shared" si="436"/>
        <v>0</v>
      </c>
      <c r="AT784" s="764">
        <f t="shared" si="437"/>
        <v>0</v>
      </c>
      <c r="AU784" s="1127">
        <f t="shared" si="439"/>
        <v>22.283076693696479</v>
      </c>
      <c r="AV784" s="1128">
        <f t="shared" si="440"/>
        <v>28.771072302538713</v>
      </c>
    </row>
    <row r="785" spans="1:48" x14ac:dyDescent="0.2">
      <c r="A785" s="895" t="s">
        <v>1717</v>
      </c>
      <c r="B785" s="899" t="s">
        <v>1718</v>
      </c>
      <c r="C785" s="524">
        <v>1.2</v>
      </c>
      <c r="D785" s="493">
        <v>1</v>
      </c>
      <c r="E785" s="633">
        <v>0.84</v>
      </c>
      <c r="F785" s="524">
        <v>0.74</v>
      </c>
      <c r="G785" s="524">
        <v>0.68</v>
      </c>
      <c r="H785" s="524">
        <v>0.6</v>
      </c>
      <c r="I785" s="524">
        <v>0.48</v>
      </c>
      <c r="J785" s="1044"/>
      <c r="K785" s="524">
        <v>0.36</v>
      </c>
      <c r="L785" s="524">
        <v>0.32</v>
      </c>
      <c r="M785" s="1044"/>
      <c r="N785" s="629">
        <v>0</v>
      </c>
      <c r="O785" s="629">
        <v>0</v>
      </c>
      <c r="P785" s="629">
        <v>0</v>
      </c>
      <c r="Q785" s="629">
        <v>0</v>
      </c>
      <c r="R785" s="629">
        <v>0</v>
      </c>
      <c r="S785" s="629">
        <v>0</v>
      </c>
      <c r="T785" s="629">
        <v>0</v>
      </c>
      <c r="U785" s="629">
        <v>0</v>
      </c>
      <c r="V785" s="629">
        <v>0</v>
      </c>
      <c r="W785" s="629">
        <v>0</v>
      </c>
      <c r="X785" s="629">
        <v>0</v>
      </c>
      <c r="Y785" s="629">
        <v>0</v>
      </c>
      <c r="Z785" s="630">
        <f t="shared" si="438"/>
        <v>6.22</v>
      </c>
      <c r="AA785" s="1125">
        <f t="shared" si="441"/>
        <v>19.999999999999996</v>
      </c>
      <c r="AB785" s="1125">
        <f t="shared" si="419"/>
        <v>19.047619047619047</v>
      </c>
      <c r="AC785" s="1140">
        <f t="shared" si="420"/>
        <v>13.513513513513509</v>
      </c>
      <c r="AD785" s="1140">
        <f t="shared" si="421"/>
        <v>8.8235294117646959</v>
      </c>
      <c r="AE785" s="1140">
        <f t="shared" si="422"/>
        <v>13.333333333333353</v>
      </c>
      <c r="AF785" s="1140">
        <f t="shared" si="423"/>
        <v>25</v>
      </c>
      <c r="AG785" s="1140">
        <f t="shared" si="424"/>
        <v>33.333333333333329</v>
      </c>
      <c r="AH785" s="1140">
        <f t="shared" si="425"/>
        <v>12.5</v>
      </c>
      <c r="AI785" s="764" t="str">
        <f t="shared" si="426"/>
        <v>n/a</v>
      </c>
      <c r="AJ785" s="1141" t="str">
        <f t="shared" si="427"/>
        <v>n/a</v>
      </c>
      <c r="AK785" s="764" t="str">
        <f t="shared" si="428"/>
        <v>n/a</v>
      </c>
      <c r="AL785" s="764" t="str">
        <f t="shared" si="429"/>
        <v>n/a</v>
      </c>
      <c r="AM785" s="764" t="str">
        <f t="shared" si="430"/>
        <v>n/a</v>
      </c>
      <c r="AN785" s="764" t="str">
        <f t="shared" si="431"/>
        <v>n/a</v>
      </c>
      <c r="AO785" s="764" t="str">
        <f t="shared" si="432"/>
        <v>n/a</v>
      </c>
      <c r="AP785" s="764" t="str">
        <f t="shared" si="433"/>
        <v>n/a</v>
      </c>
      <c r="AQ785" s="764" t="str">
        <f t="shared" si="434"/>
        <v>n/a</v>
      </c>
      <c r="AR785" s="764" t="str">
        <f t="shared" si="435"/>
        <v>n/a</v>
      </c>
      <c r="AS785" s="764" t="str">
        <f t="shared" si="436"/>
        <v>n/a</v>
      </c>
      <c r="AT785" s="764" t="str">
        <f t="shared" si="437"/>
        <v>n/a</v>
      </c>
      <c r="AU785" s="1127">
        <f t="shared" si="439"/>
        <v>18.193916079945492</v>
      </c>
      <c r="AV785" s="1128">
        <f t="shared" si="440"/>
        <v>7.9756033398241986</v>
      </c>
    </row>
    <row r="786" spans="1:48" x14ac:dyDescent="0.2">
      <c r="A786" s="895" t="s">
        <v>1731</v>
      </c>
      <c r="B786" s="899" t="s">
        <v>1732</v>
      </c>
      <c r="C786" s="524">
        <v>1.22</v>
      </c>
      <c r="D786" s="493">
        <v>1.1100000000000001</v>
      </c>
      <c r="E786" s="633">
        <v>1</v>
      </c>
      <c r="F786" s="524">
        <v>0.9</v>
      </c>
      <c r="G786" s="524">
        <v>0.8</v>
      </c>
      <c r="H786" s="524">
        <v>0.65</v>
      </c>
      <c r="I786" s="524">
        <v>0.53</v>
      </c>
      <c r="J786" s="1044"/>
      <c r="K786" s="524">
        <v>0.4</v>
      </c>
      <c r="L786" s="526">
        <v>0</v>
      </c>
      <c r="M786" s="1044"/>
      <c r="N786" s="629">
        <v>0</v>
      </c>
      <c r="O786" s="629">
        <v>0</v>
      </c>
      <c r="P786" s="629">
        <v>0</v>
      </c>
      <c r="Q786" s="629">
        <v>0</v>
      </c>
      <c r="R786" s="629">
        <v>0</v>
      </c>
      <c r="S786" s="629">
        <v>0</v>
      </c>
      <c r="T786" s="629">
        <v>0</v>
      </c>
      <c r="U786" s="629">
        <v>0</v>
      </c>
      <c r="V786" s="629">
        <v>0</v>
      </c>
      <c r="W786" s="629">
        <v>0</v>
      </c>
      <c r="X786" s="629">
        <v>0</v>
      </c>
      <c r="Y786" s="629">
        <v>0</v>
      </c>
      <c r="Z786" s="630">
        <f t="shared" si="438"/>
        <v>6.6100000000000012</v>
      </c>
      <c r="AA786" s="1125">
        <f t="shared" si="441"/>
        <v>9.9099099099098975</v>
      </c>
      <c r="AB786" s="1125">
        <f t="shared" si="419"/>
        <v>11.000000000000011</v>
      </c>
      <c r="AC786" s="1140">
        <f t="shared" si="420"/>
        <v>11.111111111111116</v>
      </c>
      <c r="AD786" s="1140">
        <f t="shared" si="421"/>
        <v>12.5</v>
      </c>
      <c r="AE786" s="1140">
        <f t="shared" si="422"/>
        <v>23.076923076923084</v>
      </c>
      <c r="AF786" s="1140">
        <f t="shared" si="423"/>
        <v>22.641509433962259</v>
      </c>
      <c r="AG786" s="1140">
        <f t="shared" si="424"/>
        <v>32.499999999999993</v>
      </c>
      <c r="AH786" s="1140" t="str">
        <f t="shared" si="425"/>
        <v>n/a</v>
      </c>
      <c r="AI786" s="764" t="str">
        <f t="shared" si="426"/>
        <v>n/a</v>
      </c>
      <c r="AJ786" s="1141" t="str">
        <f t="shared" si="427"/>
        <v>n/a</v>
      </c>
      <c r="AK786" s="764" t="str">
        <f t="shared" si="428"/>
        <v>n/a</v>
      </c>
      <c r="AL786" s="764" t="str">
        <f t="shared" si="429"/>
        <v>n/a</v>
      </c>
      <c r="AM786" s="764" t="str">
        <f t="shared" si="430"/>
        <v>n/a</v>
      </c>
      <c r="AN786" s="764" t="str">
        <f t="shared" si="431"/>
        <v>n/a</v>
      </c>
      <c r="AO786" s="764" t="str">
        <f t="shared" si="432"/>
        <v>n/a</v>
      </c>
      <c r="AP786" s="764" t="str">
        <f t="shared" si="433"/>
        <v>n/a</v>
      </c>
      <c r="AQ786" s="764" t="str">
        <f t="shared" si="434"/>
        <v>n/a</v>
      </c>
      <c r="AR786" s="764" t="str">
        <f t="shared" si="435"/>
        <v>n/a</v>
      </c>
      <c r="AS786" s="764" t="str">
        <f t="shared" si="436"/>
        <v>n/a</v>
      </c>
      <c r="AT786" s="764" t="str">
        <f t="shared" si="437"/>
        <v>n/a</v>
      </c>
      <c r="AU786" s="1127">
        <f t="shared" si="439"/>
        <v>17.534207647415194</v>
      </c>
      <c r="AV786" s="1128">
        <f t="shared" si="440"/>
        <v>8.6429775727051013</v>
      </c>
    </row>
    <row r="787" spans="1:48" x14ac:dyDescent="0.2">
      <c r="A787" s="887" t="s">
        <v>169</v>
      </c>
      <c r="B787" s="899" t="s">
        <v>170</v>
      </c>
      <c r="C787" s="524">
        <v>1</v>
      </c>
      <c r="D787" s="493">
        <v>0.99</v>
      </c>
      <c r="E787" s="633">
        <v>0.98</v>
      </c>
      <c r="F787" s="524">
        <v>0.97</v>
      </c>
      <c r="G787" s="524">
        <v>0.96</v>
      </c>
      <c r="H787" s="524">
        <v>0.95</v>
      </c>
      <c r="I787" s="524">
        <v>0.94</v>
      </c>
      <c r="J787" s="1044"/>
      <c r="K787" s="524">
        <v>0.93</v>
      </c>
      <c r="L787" s="524">
        <v>0.92</v>
      </c>
      <c r="M787" s="1044"/>
      <c r="N787" s="633">
        <v>0.91</v>
      </c>
      <c r="O787" s="633">
        <v>0.9</v>
      </c>
      <c r="P787" s="633">
        <v>0.85</v>
      </c>
      <c r="Q787" s="633">
        <v>0.8</v>
      </c>
      <c r="R787" s="633">
        <v>0.75</v>
      </c>
      <c r="S787" s="633">
        <v>0.7</v>
      </c>
      <c r="T787" s="633">
        <v>0.65</v>
      </c>
      <c r="U787" s="633">
        <v>0.6</v>
      </c>
      <c r="V787" s="633">
        <v>0.4</v>
      </c>
      <c r="W787" s="633">
        <v>0.37</v>
      </c>
      <c r="X787" s="633">
        <v>0.34</v>
      </c>
      <c r="Y787" s="633">
        <v>0.3</v>
      </c>
      <c r="Z787" s="630">
        <f t="shared" si="438"/>
        <v>16.209999999999997</v>
      </c>
      <c r="AA787" s="1125">
        <f t="shared" si="441"/>
        <v>1.0101010101010166</v>
      </c>
      <c r="AB787" s="1125">
        <f t="shared" si="419"/>
        <v>1.0204081632652962</v>
      </c>
      <c r="AC787" s="1140">
        <f t="shared" si="420"/>
        <v>1.0309278350515427</v>
      </c>
      <c r="AD787" s="1140">
        <f t="shared" si="421"/>
        <v>1.0416666666666741</v>
      </c>
      <c r="AE787" s="1140">
        <f t="shared" si="422"/>
        <v>1.0526315789473717</v>
      </c>
      <c r="AF787" s="1140">
        <f t="shared" si="423"/>
        <v>1.0638297872340496</v>
      </c>
      <c r="AG787" s="1140">
        <f t="shared" si="424"/>
        <v>1.0752688172043001</v>
      </c>
      <c r="AH787" s="1140">
        <f t="shared" si="425"/>
        <v>1.0869565217391353</v>
      </c>
      <c r="AI787" s="764">
        <f t="shared" si="426"/>
        <v>1.098901098901095</v>
      </c>
      <c r="AJ787" s="1141">
        <f t="shared" si="427"/>
        <v>1.1111111111111072</v>
      </c>
      <c r="AK787" s="764">
        <f t="shared" si="428"/>
        <v>5.8823529411764719</v>
      </c>
      <c r="AL787" s="764">
        <f t="shared" si="429"/>
        <v>6.25</v>
      </c>
      <c r="AM787" s="764">
        <f t="shared" si="430"/>
        <v>6.6666666666666652</v>
      </c>
      <c r="AN787" s="764">
        <f t="shared" si="431"/>
        <v>7.1428571428571397</v>
      </c>
      <c r="AO787" s="764">
        <f t="shared" si="432"/>
        <v>7.6923076923076872</v>
      </c>
      <c r="AP787" s="764">
        <f t="shared" si="433"/>
        <v>8.3333333333333481</v>
      </c>
      <c r="AQ787" s="764">
        <f t="shared" si="434"/>
        <v>49.999999999999979</v>
      </c>
      <c r="AR787" s="764">
        <f t="shared" si="435"/>
        <v>8.1081081081081141</v>
      </c>
      <c r="AS787" s="764">
        <f t="shared" si="436"/>
        <v>8.8235294117646959</v>
      </c>
      <c r="AT787" s="764">
        <f t="shared" si="437"/>
        <v>13.333333333333353</v>
      </c>
      <c r="AU787" s="1127">
        <f t="shared" si="439"/>
        <v>6.6412145609884519</v>
      </c>
      <c r="AV787" s="1128">
        <f t="shared" si="440"/>
        <v>10.877871634575589</v>
      </c>
    </row>
    <row r="788" spans="1:48" x14ac:dyDescent="0.2">
      <c r="A788" s="895" t="s">
        <v>836</v>
      </c>
      <c r="B788" s="899" t="s">
        <v>837</v>
      </c>
      <c r="C788" s="524">
        <v>1.1000000000000001</v>
      </c>
      <c r="D788" s="493">
        <v>1.08</v>
      </c>
      <c r="E788" s="633">
        <v>1.06</v>
      </c>
      <c r="F788" s="524">
        <v>1.04</v>
      </c>
      <c r="G788" s="524">
        <v>1.02</v>
      </c>
      <c r="H788" s="524">
        <v>1.01</v>
      </c>
      <c r="I788" s="524">
        <v>1</v>
      </c>
      <c r="J788" s="1044"/>
      <c r="K788" s="524">
        <v>0.99</v>
      </c>
      <c r="L788" s="524">
        <v>0.98</v>
      </c>
      <c r="M788" s="1044"/>
      <c r="N788" s="633">
        <v>0.97</v>
      </c>
      <c r="O788" s="633">
        <v>0.96</v>
      </c>
      <c r="P788" s="633">
        <v>0.95</v>
      </c>
      <c r="Q788" s="633">
        <v>0.92</v>
      </c>
      <c r="R788" s="633">
        <v>0.9</v>
      </c>
      <c r="S788" s="633">
        <v>0.88</v>
      </c>
      <c r="T788" s="633">
        <v>0.86</v>
      </c>
      <c r="U788" s="633">
        <v>0.84</v>
      </c>
      <c r="V788" s="633">
        <v>0.82</v>
      </c>
      <c r="W788" s="633">
        <v>0.8</v>
      </c>
      <c r="X788" s="633">
        <v>0.78</v>
      </c>
      <c r="Y788" s="629">
        <v>0.76</v>
      </c>
      <c r="Z788" s="630">
        <f t="shared" si="438"/>
        <v>19.720000000000006</v>
      </c>
      <c r="AA788" s="1125">
        <f t="shared" si="441"/>
        <v>1.8518518518518601</v>
      </c>
      <c r="AB788" s="1125">
        <f t="shared" si="419"/>
        <v>1.8867924528301883</v>
      </c>
      <c r="AC788" s="1140">
        <f t="shared" si="420"/>
        <v>1.9230769230769162</v>
      </c>
      <c r="AD788" s="1140">
        <f t="shared" si="421"/>
        <v>1.9607843137254832</v>
      </c>
      <c r="AE788" s="1140">
        <f t="shared" si="422"/>
        <v>0.99009900990099098</v>
      </c>
      <c r="AF788" s="1140">
        <f t="shared" si="423"/>
        <v>1.0000000000000009</v>
      </c>
      <c r="AG788" s="1140">
        <f t="shared" si="424"/>
        <v>1.0101010101010166</v>
      </c>
      <c r="AH788" s="1140">
        <f t="shared" si="425"/>
        <v>1.0204081632652962</v>
      </c>
      <c r="AI788" s="764">
        <f t="shared" si="426"/>
        <v>1.0309278350515427</v>
      </c>
      <c r="AJ788" s="1141">
        <f t="shared" si="427"/>
        <v>1.0416666666666741</v>
      </c>
      <c r="AK788" s="764">
        <f t="shared" si="428"/>
        <v>1.0526315789473717</v>
      </c>
      <c r="AL788" s="764">
        <f t="shared" si="429"/>
        <v>3.2608695652173836</v>
      </c>
      <c r="AM788" s="764">
        <f t="shared" si="430"/>
        <v>2.2222222222222143</v>
      </c>
      <c r="AN788" s="764">
        <f t="shared" si="431"/>
        <v>2.2727272727272707</v>
      </c>
      <c r="AO788" s="764">
        <f t="shared" si="432"/>
        <v>2.3255813953488413</v>
      </c>
      <c r="AP788" s="764">
        <f t="shared" si="433"/>
        <v>2.3809523809523725</v>
      </c>
      <c r="AQ788" s="764">
        <f t="shared" si="434"/>
        <v>2.4390243902439046</v>
      </c>
      <c r="AR788" s="764">
        <f t="shared" si="435"/>
        <v>2.4999999999999911</v>
      </c>
      <c r="AS788" s="764">
        <f t="shared" si="436"/>
        <v>2.5641025641025772</v>
      </c>
      <c r="AT788" s="764">
        <f t="shared" si="437"/>
        <v>2.6315789473684292</v>
      </c>
      <c r="AU788" s="1127">
        <f t="shared" si="439"/>
        <v>1.8682699271800165</v>
      </c>
      <c r="AV788" s="1128">
        <f t="shared" si="440"/>
        <v>0.70837480226919547</v>
      </c>
    </row>
    <row r="789" spans="1:48" x14ac:dyDescent="0.2">
      <c r="A789" s="895" t="s">
        <v>2918</v>
      </c>
      <c r="B789" s="899" t="s">
        <v>2919</v>
      </c>
      <c r="C789" s="524">
        <v>0.54500000000000004</v>
      </c>
      <c r="D789" s="493">
        <v>0.52</v>
      </c>
      <c r="E789" s="633">
        <v>0.46</v>
      </c>
      <c r="F789" s="524">
        <v>0.42</v>
      </c>
      <c r="G789" s="524">
        <v>0.37</v>
      </c>
      <c r="H789" s="524">
        <v>0.33</v>
      </c>
      <c r="I789" s="582">
        <v>0.28999999999999998</v>
      </c>
      <c r="J789" s="1044"/>
      <c r="K789" s="526">
        <v>0.42</v>
      </c>
      <c r="L789" s="526">
        <v>0.56000000000000005</v>
      </c>
      <c r="M789" s="1044"/>
      <c r="N789" s="629">
        <v>0.56000000000000005</v>
      </c>
      <c r="O789" s="633">
        <v>0.56000000000000005</v>
      </c>
      <c r="P789" s="633">
        <v>0.54</v>
      </c>
      <c r="Q789" s="534">
        <v>0.52</v>
      </c>
      <c r="R789" s="534">
        <v>0.52</v>
      </c>
      <c r="S789" s="534">
        <v>0.52</v>
      </c>
      <c r="T789" s="534">
        <v>0.52</v>
      </c>
      <c r="U789" s="534">
        <v>0.52</v>
      </c>
      <c r="V789" s="534">
        <v>0.52</v>
      </c>
      <c r="W789" s="534">
        <v>0.52</v>
      </c>
      <c r="X789" s="534">
        <v>0.52</v>
      </c>
      <c r="Y789" s="633">
        <v>0.52</v>
      </c>
      <c r="Z789" s="630">
        <f t="shared" si="438"/>
        <v>10.254999999999997</v>
      </c>
      <c r="AA789" s="1125">
        <f t="shared" si="441"/>
        <v>4.8076923076923128</v>
      </c>
      <c r="AB789" s="1125">
        <f t="shared" si="419"/>
        <v>13.043478260869556</v>
      </c>
      <c r="AC789" s="1140">
        <f t="shared" si="420"/>
        <v>9.5238095238095344</v>
      </c>
      <c r="AD789" s="1140">
        <f t="shared" si="421"/>
        <v>13.513513513513509</v>
      </c>
      <c r="AE789" s="1140">
        <f t="shared" si="422"/>
        <v>12.12121212121211</v>
      </c>
      <c r="AF789" s="1140">
        <f t="shared" si="423"/>
        <v>13.793103448275868</v>
      </c>
      <c r="AG789" s="1140">
        <f t="shared" si="424"/>
        <v>-30.952380952380953</v>
      </c>
      <c r="AH789" s="1140">
        <f t="shared" si="425"/>
        <v>-25.000000000000011</v>
      </c>
      <c r="AI789" s="764">
        <f t="shared" si="426"/>
        <v>0</v>
      </c>
      <c r="AJ789" s="1141">
        <f t="shared" si="427"/>
        <v>0</v>
      </c>
      <c r="AK789" s="764">
        <f t="shared" si="428"/>
        <v>3.7037037037036979</v>
      </c>
      <c r="AL789" s="764">
        <f t="shared" si="429"/>
        <v>3.8461538461538547</v>
      </c>
      <c r="AM789" s="764">
        <f t="shared" si="430"/>
        <v>0</v>
      </c>
      <c r="AN789" s="764">
        <f t="shared" si="431"/>
        <v>0</v>
      </c>
      <c r="AO789" s="764">
        <f t="shared" si="432"/>
        <v>0</v>
      </c>
      <c r="AP789" s="764">
        <f t="shared" si="433"/>
        <v>0</v>
      </c>
      <c r="AQ789" s="764">
        <f t="shared" si="434"/>
        <v>0</v>
      </c>
      <c r="AR789" s="764">
        <f t="shared" si="435"/>
        <v>0</v>
      </c>
      <c r="AS789" s="764">
        <f t="shared" si="436"/>
        <v>0</v>
      </c>
      <c r="AT789" s="764">
        <f t="shared" si="437"/>
        <v>0</v>
      </c>
      <c r="AU789" s="1127">
        <f t="shared" si="439"/>
        <v>0.92001428864247392</v>
      </c>
      <c r="AV789" s="1128">
        <f t="shared" si="440"/>
        <v>11.23521108213745</v>
      </c>
    </row>
    <row r="790" spans="1:48" x14ac:dyDescent="0.2">
      <c r="A790" s="888" t="s">
        <v>4593</v>
      </c>
      <c r="B790" s="899" t="s">
        <v>4553</v>
      </c>
      <c r="C790" s="1028">
        <v>0.98</v>
      </c>
      <c r="D790" s="493">
        <v>0.96</v>
      </c>
      <c r="E790" s="1028">
        <v>0.94</v>
      </c>
      <c r="F790" s="1028">
        <v>0.92</v>
      </c>
      <c r="G790" s="1076">
        <v>0.9</v>
      </c>
      <c r="H790" s="1076">
        <v>0.9</v>
      </c>
      <c r="I790" s="1076">
        <v>0.9</v>
      </c>
      <c r="J790" s="1028"/>
      <c r="K790" s="1028">
        <v>0.9</v>
      </c>
      <c r="L790" s="1028">
        <v>0.89</v>
      </c>
      <c r="M790" s="1028"/>
      <c r="N790" s="1028">
        <v>0.88</v>
      </c>
      <c r="O790" s="1028">
        <v>0.87</v>
      </c>
      <c r="P790" s="1028">
        <v>0.86</v>
      </c>
      <c r="Q790" s="1028">
        <v>0.83</v>
      </c>
      <c r="R790" s="1028">
        <v>0.81</v>
      </c>
      <c r="S790" s="1028">
        <v>0.8</v>
      </c>
      <c r="T790" s="1028">
        <v>0.78</v>
      </c>
      <c r="U790" s="1028">
        <v>0.76</v>
      </c>
      <c r="V790" s="1028">
        <v>0.74</v>
      </c>
      <c r="W790" s="1028">
        <v>0.72</v>
      </c>
      <c r="X790" s="1028">
        <v>0.7</v>
      </c>
      <c r="Y790" s="1028">
        <v>0.68</v>
      </c>
      <c r="Z790" s="630">
        <f t="shared" si="438"/>
        <v>17.72</v>
      </c>
      <c r="AA790" s="1125">
        <f t="shared" si="441"/>
        <v>2.0833333333333259</v>
      </c>
      <c r="AB790" s="1125">
        <f t="shared" si="419"/>
        <v>2.1276595744680771</v>
      </c>
      <c r="AC790" s="1140">
        <f t="shared" si="420"/>
        <v>2.1739130434782483</v>
      </c>
      <c r="AD790" s="1140">
        <f t="shared" si="421"/>
        <v>2.2222222222222143</v>
      </c>
      <c r="AE790" s="1140">
        <f t="shared" si="422"/>
        <v>0</v>
      </c>
      <c r="AF790" s="1140">
        <f t="shared" si="423"/>
        <v>0</v>
      </c>
      <c r="AG790" s="1140">
        <f t="shared" si="424"/>
        <v>0</v>
      </c>
      <c r="AH790" s="1140">
        <f t="shared" si="425"/>
        <v>1.1235955056179803</v>
      </c>
      <c r="AI790" s="764">
        <f t="shared" si="426"/>
        <v>1.1363636363636465</v>
      </c>
      <c r="AJ790" s="1141">
        <f t="shared" si="427"/>
        <v>1.1494252873563315</v>
      </c>
      <c r="AK790" s="764">
        <f t="shared" si="428"/>
        <v>1.1627906976744207</v>
      </c>
      <c r="AL790" s="764">
        <f t="shared" si="429"/>
        <v>3.6144578313253017</v>
      </c>
      <c r="AM790" s="764">
        <f t="shared" si="430"/>
        <v>2.4691358024691246</v>
      </c>
      <c r="AN790" s="764">
        <f t="shared" si="431"/>
        <v>1.2499999999999956</v>
      </c>
      <c r="AO790" s="764">
        <f t="shared" si="432"/>
        <v>2.5641025641025772</v>
      </c>
      <c r="AP790" s="764">
        <f t="shared" si="433"/>
        <v>2.6315789473684292</v>
      </c>
      <c r="AQ790" s="764">
        <f t="shared" si="434"/>
        <v>2.7027027027026973</v>
      </c>
      <c r="AR790" s="764">
        <f t="shared" si="435"/>
        <v>2.7777777777777901</v>
      </c>
      <c r="AS790" s="764">
        <f t="shared" si="436"/>
        <v>2.8571428571428692</v>
      </c>
      <c r="AT790" s="764">
        <f t="shared" si="437"/>
        <v>2.9411764705882248</v>
      </c>
      <c r="AU790" s="1127">
        <f t="shared" si="439"/>
        <v>1.8493689126995629</v>
      </c>
      <c r="AV790" s="1128">
        <f t="shared" si="440"/>
        <v>1.0615982810235958</v>
      </c>
    </row>
    <row r="791" spans="1:48" x14ac:dyDescent="0.2">
      <c r="A791" s="887" t="s">
        <v>368</v>
      </c>
      <c r="B791" s="899" t="s">
        <v>369</v>
      </c>
      <c r="C791" s="524">
        <v>1.36</v>
      </c>
      <c r="D791" s="493">
        <v>1.36</v>
      </c>
      <c r="E791" s="534">
        <v>1.32</v>
      </c>
      <c r="F791" s="524">
        <v>1.32</v>
      </c>
      <c r="G791" s="526">
        <v>1.28</v>
      </c>
      <c r="H791" s="524">
        <v>1.28</v>
      </c>
      <c r="I791" s="524">
        <v>1.25</v>
      </c>
      <c r="J791" s="1044"/>
      <c r="K791" s="524">
        <v>1.24</v>
      </c>
      <c r="L791" s="526">
        <v>1.2</v>
      </c>
      <c r="M791" s="1044"/>
      <c r="N791" s="633">
        <v>1.2</v>
      </c>
      <c r="O791" s="629">
        <v>1.1599999999999999</v>
      </c>
      <c r="P791" s="633">
        <v>1.1599999999999999</v>
      </c>
      <c r="Q791" s="633">
        <v>1.1200000000000001</v>
      </c>
      <c r="R791" s="633">
        <v>1.08</v>
      </c>
      <c r="S791" s="629">
        <v>1.04</v>
      </c>
      <c r="T791" s="633">
        <v>1.01</v>
      </c>
      <c r="U791" s="633">
        <v>1</v>
      </c>
      <c r="V791" s="633">
        <v>0.93</v>
      </c>
      <c r="W791" s="633">
        <v>0.89</v>
      </c>
      <c r="X791" s="633">
        <v>0.84</v>
      </c>
      <c r="Y791" s="633">
        <v>0.81</v>
      </c>
      <c r="Z791" s="630">
        <f t="shared" si="438"/>
        <v>23.849999999999998</v>
      </c>
      <c r="AA791" s="1125">
        <f t="shared" si="441"/>
        <v>0</v>
      </c>
      <c r="AB791" s="1125">
        <f t="shared" si="419"/>
        <v>3.0303030303030276</v>
      </c>
      <c r="AC791" s="1140">
        <f t="shared" si="420"/>
        <v>0</v>
      </c>
      <c r="AD791" s="1140">
        <f t="shared" si="421"/>
        <v>3.125</v>
      </c>
      <c r="AE791" s="1140">
        <f t="shared" si="422"/>
        <v>0</v>
      </c>
      <c r="AF791" s="1140">
        <f t="shared" si="423"/>
        <v>2.4000000000000021</v>
      </c>
      <c r="AG791" s="1140">
        <f t="shared" si="424"/>
        <v>0.80645161290322509</v>
      </c>
      <c r="AH791" s="1140">
        <f t="shared" si="425"/>
        <v>3.3333333333333437</v>
      </c>
      <c r="AI791" s="764">
        <f t="shared" si="426"/>
        <v>0</v>
      </c>
      <c r="AJ791" s="1141">
        <f t="shared" si="427"/>
        <v>3.4482758620689724</v>
      </c>
      <c r="AK791" s="764">
        <f t="shared" si="428"/>
        <v>0</v>
      </c>
      <c r="AL791" s="764">
        <f t="shared" si="429"/>
        <v>3.5714285714285587</v>
      </c>
      <c r="AM791" s="764">
        <f t="shared" si="430"/>
        <v>3.7037037037036979</v>
      </c>
      <c r="AN791" s="764">
        <f t="shared" si="431"/>
        <v>3.8461538461538547</v>
      </c>
      <c r="AO791" s="764">
        <f t="shared" si="432"/>
        <v>2.9702970297029729</v>
      </c>
      <c r="AP791" s="764">
        <f t="shared" si="433"/>
        <v>1.0000000000000009</v>
      </c>
      <c r="AQ791" s="764">
        <f t="shared" si="434"/>
        <v>7.5268817204301008</v>
      </c>
      <c r="AR791" s="764">
        <f t="shared" si="435"/>
        <v>4.4943820224719211</v>
      </c>
      <c r="AS791" s="764">
        <f t="shared" si="436"/>
        <v>5.9523809523809534</v>
      </c>
      <c r="AT791" s="764">
        <f t="shared" si="437"/>
        <v>3.7037037037036979</v>
      </c>
      <c r="AU791" s="1127">
        <f t="shared" si="439"/>
        <v>2.6456147694292165</v>
      </c>
      <c r="AV791" s="1128">
        <f t="shared" si="440"/>
        <v>2.1208818718186082</v>
      </c>
    </row>
    <row r="792" spans="1:48" x14ac:dyDescent="0.2">
      <c r="A792" s="895" t="s">
        <v>3919</v>
      </c>
      <c r="B792" s="899" t="s">
        <v>3920</v>
      </c>
      <c r="C792" s="524">
        <v>0.66</v>
      </c>
      <c r="D792" s="493">
        <v>0.52</v>
      </c>
      <c r="E792" s="633">
        <v>0.36</v>
      </c>
      <c r="F792" s="524">
        <v>0.28000000000000003</v>
      </c>
      <c r="G792" s="524">
        <v>0.21</v>
      </c>
      <c r="H792" s="524">
        <v>0.06</v>
      </c>
      <c r="I792" s="582">
        <v>0</v>
      </c>
      <c r="J792" s="1044"/>
      <c r="K792" s="526">
        <v>0</v>
      </c>
      <c r="L792" s="526">
        <v>0</v>
      </c>
      <c r="M792" s="1044"/>
      <c r="N792" s="629">
        <v>0</v>
      </c>
      <c r="O792" s="629">
        <v>0</v>
      </c>
      <c r="P792" s="629">
        <v>0.27</v>
      </c>
      <c r="Q792" s="633">
        <v>0.35</v>
      </c>
      <c r="R792" s="633">
        <v>0.31</v>
      </c>
      <c r="S792" s="633">
        <v>0.27</v>
      </c>
      <c r="T792" s="633">
        <v>0.23</v>
      </c>
      <c r="U792" s="633">
        <v>0.19166666666666665</v>
      </c>
      <c r="V792" s="633">
        <v>0.16666666666666666</v>
      </c>
      <c r="W792" s="534">
        <v>0</v>
      </c>
      <c r="X792" s="534">
        <v>0</v>
      </c>
      <c r="Y792" s="534">
        <v>0</v>
      </c>
      <c r="Z792" s="630">
        <f t="shared" si="438"/>
        <v>3.8783333333333334</v>
      </c>
      <c r="AA792" s="1125">
        <f t="shared" si="441"/>
        <v>26.923076923076916</v>
      </c>
      <c r="AB792" s="1125">
        <f t="shared" si="419"/>
        <v>44.444444444444464</v>
      </c>
      <c r="AC792" s="1140">
        <f t="shared" si="420"/>
        <v>28.571428571428559</v>
      </c>
      <c r="AD792" s="1140">
        <f t="shared" si="421"/>
        <v>33.33333333333335</v>
      </c>
      <c r="AE792" s="1140">
        <f t="shared" si="422"/>
        <v>250</v>
      </c>
      <c r="AF792" s="1140" t="str">
        <f t="shared" si="423"/>
        <v>n/a</v>
      </c>
      <c r="AG792" s="1140" t="str">
        <f t="shared" si="424"/>
        <v>n/a</v>
      </c>
      <c r="AH792" s="1140" t="str">
        <f t="shared" si="425"/>
        <v>n/a</v>
      </c>
      <c r="AI792" s="764" t="str">
        <f t="shared" si="426"/>
        <v>n/a</v>
      </c>
      <c r="AJ792" s="1141" t="str">
        <f t="shared" si="427"/>
        <v>n/a</v>
      </c>
      <c r="AK792" s="764">
        <f t="shared" si="428"/>
        <v>-100</v>
      </c>
      <c r="AL792" s="764">
        <f t="shared" si="429"/>
        <v>-22.857142857142843</v>
      </c>
      <c r="AM792" s="764">
        <f t="shared" si="430"/>
        <v>12.903225806451601</v>
      </c>
      <c r="AN792" s="764">
        <f t="shared" si="431"/>
        <v>14.814814814814813</v>
      </c>
      <c r="AO792" s="764">
        <f t="shared" si="432"/>
        <v>17.391304347826097</v>
      </c>
      <c r="AP792" s="764">
        <f t="shared" si="433"/>
        <v>20.000000000000018</v>
      </c>
      <c r="AQ792" s="764">
        <f t="shared" si="434"/>
        <v>14.999999999999991</v>
      </c>
      <c r="AR792" s="764" t="str">
        <f t="shared" si="435"/>
        <v>n/a</v>
      </c>
      <c r="AS792" s="764" t="str">
        <f t="shared" si="436"/>
        <v>n/a</v>
      </c>
      <c r="AT792" s="764" t="str">
        <f t="shared" si="437"/>
        <v>n/a</v>
      </c>
      <c r="AU792" s="1127">
        <f t="shared" si="439"/>
        <v>28.377040448686085</v>
      </c>
      <c r="AV792" s="1128">
        <f t="shared" si="440"/>
        <v>79.372768217677248</v>
      </c>
    </row>
    <row r="793" spans="1:48" x14ac:dyDescent="0.2">
      <c r="A793" s="887" t="s">
        <v>1745</v>
      </c>
      <c r="B793" s="899" t="s">
        <v>1746</v>
      </c>
      <c r="C793" s="524">
        <v>1.35</v>
      </c>
      <c r="D793" s="493">
        <v>1.2775000000000001</v>
      </c>
      <c r="E793" s="633">
        <v>1.2249999999999999</v>
      </c>
      <c r="F793" s="524">
        <v>1.1625000000000001</v>
      </c>
      <c r="G793" s="524">
        <v>1.0925</v>
      </c>
      <c r="H793" s="524">
        <v>1.0149999999999999</v>
      </c>
      <c r="I793" s="524">
        <v>0.92500000000000004</v>
      </c>
      <c r="J793" s="1044"/>
      <c r="K793" s="524">
        <v>0.875</v>
      </c>
      <c r="L793" s="524">
        <v>0.77</v>
      </c>
      <c r="M793" s="1044"/>
      <c r="N793" s="629">
        <v>0.72499999999999998</v>
      </c>
      <c r="O793" s="629">
        <v>0.96499999999999997</v>
      </c>
      <c r="P793" s="633">
        <v>1.32</v>
      </c>
      <c r="Q793" s="633">
        <v>1.3025</v>
      </c>
      <c r="R793" s="633">
        <v>1.2375</v>
      </c>
      <c r="S793" s="633">
        <v>1.1924999999999999</v>
      </c>
      <c r="T793" s="633">
        <v>1.1625000000000001</v>
      </c>
      <c r="U793" s="633">
        <v>1.1325000000000001</v>
      </c>
      <c r="V793" s="633">
        <v>1.1025</v>
      </c>
      <c r="W793" s="633">
        <v>1.0774999999999999</v>
      </c>
      <c r="X793" s="633">
        <v>1.0674999999999999</v>
      </c>
      <c r="Y793" s="633">
        <v>1.0565</v>
      </c>
      <c r="Z793" s="630">
        <f t="shared" si="438"/>
        <v>23.034000000000002</v>
      </c>
      <c r="AA793" s="1125">
        <f t="shared" si="441"/>
        <v>5.6751467710371761</v>
      </c>
      <c r="AB793" s="1125">
        <f t="shared" si="419"/>
        <v>4.2857142857142927</v>
      </c>
      <c r="AC793" s="1140">
        <f t="shared" si="420"/>
        <v>5.3763440860214784</v>
      </c>
      <c r="AD793" s="1140">
        <f t="shared" si="421"/>
        <v>6.4073226544622441</v>
      </c>
      <c r="AE793" s="1140">
        <f t="shared" si="422"/>
        <v>7.6354679802955738</v>
      </c>
      <c r="AF793" s="1140">
        <f t="shared" si="423"/>
        <v>9.7297297297297192</v>
      </c>
      <c r="AG793" s="1140">
        <f t="shared" si="424"/>
        <v>5.7142857142857162</v>
      </c>
      <c r="AH793" s="1140">
        <f t="shared" si="425"/>
        <v>13.636363636363624</v>
      </c>
      <c r="AI793" s="764">
        <f t="shared" si="426"/>
        <v>6.2068965517241503</v>
      </c>
      <c r="AJ793" s="1141">
        <f t="shared" si="427"/>
        <v>-24.870466321243523</v>
      </c>
      <c r="AK793" s="764">
        <f t="shared" si="428"/>
        <v>-26.893939393939405</v>
      </c>
      <c r="AL793" s="764">
        <f t="shared" si="429"/>
        <v>1.343570057581589</v>
      </c>
      <c r="AM793" s="764">
        <f t="shared" si="430"/>
        <v>5.2525252525252419</v>
      </c>
      <c r="AN793" s="764">
        <f t="shared" si="431"/>
        <v>3.7735849056603987</v>
      </c>
      <c r="AO793" s="764">
        <f t="shared" si="432"/>
        <v>2.580645161290307</v>
      </c>
      <c r="AP793" s="764">
        <f t="shared" si="433"/>
        <v>2.6490066225165476</v>
      </c>
      <c r="AQ793" s="764">
        <f t="shared" si="434"/>
        <v>2.7210884353741527</v>
      </c>
      <c r="AR793" s="764">
        <f t="shared" si="435"/>
        <v>2.3201856148491906</v>
      </c>
      <c r="AS793" s="764">
        <f t="shared" si="436"/>
        <v>0.93676814988290502</v>
      </c>
      <c r="AT793" s="764">
        <f t="shared" si="437"/>
        <v>1.0411736867013577</v>
      </c>
      <c r="AU793" s="1127">
        <f t="shared" si="439"/>
        <v>1.7760706790416372</v>
      </c>
      <c r="AV793" s="1128">
        <f t="shared" si="440"/>
        <v>9.9510019323162524</v>
      </c>
    </row>
    <row r="794" spans="1:48" x14ac:dyDescent="0.2">
      <c r="A794" s="895" t="s">
        <v>1753</v>
      </c>
      <c r="B794" s="899" t="s">
        <v>1754</v>
      </c>
      <c r="C794" s="524">
        <v>1.3</v>
      </c>
      <c r="D794" s="493">
        <v>1.21</v>
      </c>
      <c r="E794" s="633">
        <v>1.0900000000000001</v>
      </c>
      <c r="F794" s="524">
        <v>0.97</v>
      </c>
      <c r="G794" s="524">
        <v>0.86</v>
      </c>
      <c r="H794" s="524">
        <v>0.78</v>
      </c>
      <c r="I794" s="524">
        <v>0.69</v>
      </c>
      <c r="J794" s="1044"/>
      <c r="K794" s="526">
        <v>0.6</v>
      </c>
      <c r="L794" s="526">
        <v>0.6</v>
      </c>
      <c r="M794" s="1044"/>
      <c r="N794" s="629">
        <v>0.6</v>
      </c>
      <c r="O794" s="629">
        <v>0.6</v>
      </c>
      <c r="P794" s="633">
        <v>0.6</v>
      </c>
      <c r="Q794" s="633">
        <v>0.55500000000000005</v>
      </c>
      <c r="R794" s="633">
        <v>0.495</v>
      </c>
      <c r="S794" s="629">
        <v>0.48</v>
      </c>
      <c r="T794" s="633">
        <v>0.8</v>
      </c>
      <c r="U794" s="633">
        <v>0.75</v>
      </c>
      <c r="V794" s="629">
        <v>0.72</v>
      </c>
      <c r="W794" s="633">
        <v>0.72</v>
      </c>
      <c r="X794" s="633">
        <v>0.7</v>
      </c>
      <c r="Y794" s="629">
        <v>0.68</v>
      </c>
      <c r="Z794" s="630">
        <f t="shared" si="438"/>
        <v>15.799999999999999</v>
      </c>
      <c r="AA794" s="1125">
        <f t="shared" si="441"/>
        <v>7.4380165289256173</v>
      </c>
      <c r="AB794" s="1125">
        <f t="shared" si="419"/>
        <v>11.009174311926584</v>
      </c>
      <c r="AC794" s="1140">
        <f t="shared" si="420"/>
        <v>12.371134020618557</v>
      </c>
      <c r="AD794" s="1140">
        <f t="shared" si="421"/>
        <v>12.790697674418606</v>
      </c>
      <c r="AE794" s="1140">
        <f t="shared" si="422"/>
        <v>10.256410256410241</v>
      </c>
      <c r="AF794" s="1140">
        <f t="shared" si="423"/>
        <v>13.043478260869579</v>
      </c>
      <c r="AG794" s="1140">
        <f t="shared" si="424"/>
        <v>14.999999999999991</v>
      </c>
      <c r="AH794" s="1140">
        <f t="shared" si="425"/>
        <v>0</v>
      </c>
      <c r="AI794" s="764">
        <f t="shared" si="426"/>
        <v>0</v>
      </c>
      <c r="AJ794" s="1141">
        <f t="shared" si="427"/>
        <v>0</v>
      </c>
      <c r="AK794" s="764">
        <f t="shared" si="428"/>
        <v>0</v>
      </c>
      <c r="AL794" s="764">
        <f t="shared" si="429"/>
        <v>8.108108108108091</v>
      </c>
      <c r="AM794" s="764">
        <f t="shared" si="430"/>
        <v>12.121212121212132</v>
      </c>
      <c r="AN794" s="764">
        <f t="shared" si="431"/>
        <v>3.125</v>
      </c>
      <c r="AO794" s="764">
        <f t="shared" si="432"/>
        <v>-40</v>
      </c>
      <c r="AP794" s="764">
        <f t="shared" si="433"/>
        <v>6.6666666666666652</v>
      </c>
      <c r="AQ794" s="764">
        <f t="shared" si="434"/>
        <v>4.1666666666666741</v>
      </c>
      <c r="AR794" s="764">
        <f t="shared" si="435"/>
        <v>0</v>
      </c>
      <c r="AS794" s="764">
        <f t="shared" si="436"/>
        <v>2.8571428571428692</v>
      </c>
      <c r="AT794" s="764">
        <f t="shared" si="437"/>
        <v>2.9411764705882248</v>
      </c>
      <c r="AU794" s="1127">
        <f t="shared" si="439"/>
        <v>4.0947441971776914</v>
      </c>
      <c r="AV794" s="1128">
        <f t="shared" si="440"/>
        <v>11.605830553343736</v>
      </c>
    </row>
    <row r="795" spans="1:48" x14ac:dyDescent="0.2">
      <c r="A795" s="887" t="s">
        <v>1759</v>
      </c>
      <c r="B795" s="899" t="s">
        <v>1760</v>
      </c>
      <c r="C795" s="524">
        <v>0.4</v>
      </c>
      <c r="D795" s="493">
        <v>0.36</v>
      </c>
      <c r="E795" s="633">
        <v>0.32</v>
      </c>
      <c r="F795" s="524">
        <v>0.28999999999999998</v>
      </c>
      <c r="G795" s="524">
        <v>0.27333333333333332</v>
      </c>
      <c r="H795" s="524">
        <v>0.20333333333333334</v>
      </c>
      <c r="I795" s="524">
        <v>0.13666666666666666</v>
      </c>
      <c r="J795" s="1044"/>
      <c r="K795" s="526">
        <v>0.13333333333333333</v>
      </c>
      <c r="L795" s="526">
        <v>0.13333333333333333</v>
      </c>
      <c r="M795" s="1044"/>
      <c r="N795" s="633">
        <v>0.13333333333333333</v>
      </c>
      <c r="O795" s="633">
        <v>8.666666666666667E-2</v>
      </c>
      <c r="P795" s="633">
        <v>0.04</v>
      </c>
      <c r="Q795" s="633">
        <v>3.8333333333333337E-2</v>
      </c>
      <c r="R795" s="633">
        <v>3.6666666666666667E-2</v>
      </c>
      <c r="S795" s="633">
        <v>3.5000000000000003E-2</v>
      </c>
      <c r="T795" s="633">
        <v>3.3333333333333333E-2</v>
      </c>
      <c r="U795" s="633">
        <v>3.1666666666666669E-2</v>
      </c>
      <c r="V795" s="633">
        <v>0.03</v>
      </c>
      <c r="W795" s="633">
        <v>2.8333333333333335E-2</v>
      </c>
      <c r="X795" s="633">
        <v>2.6666666666666668E-2</v>
      </c>
      <c r="Y795" s="633">
        <v>1.2666666666666666E-2</v>
      </c>
      <c r="Z795" s="630">
        <f t="shared" si="438"/>
        <v>2.7826666666666675</v>
      </c>
      <c r="AA795" s="1125">
        <f t="shared" si="441"/>
        <v>11.111111111111116</v>
      </c>
      <c r="AB795" s="1125">
        <f t="shared" si="419"/>
        <v>12.5</v>
      </c>
      <c r="AC795" s="1140">
        <f t="shared" si="420"/>
        <v>10.344827586206918</v>
      </c>
      <c r="AD795" s="1140">
        <f t="shared" si="421"/>
        <v>6.0975609756097615</v>
      </c>
      <c r="AE795" s="1140">
        <f t="shared" si="422"/>
        <v>34.426229508196712</v>
      </c>
      <c r="AF795" s="1140">
        <f t="shared" si="423"/>
        <v>48.780487804878071</v>
      </c>
      <c r="AG795" s="1140">
        <f t="shared" si="424"/>
        <v>2.4999999999999911</v>
      </c>
      <c r="AH795" s="1140">
        <f t="shared" si="425"/>
        <v>0</v>
      </c>
      <c r="AI795" s="764">
        <f t="shared" si="426"/>
        <v>0</v>
      </c>
      <c r="AJ795" s="1141">
        <f t="shared" si="427"/>
        <v>53.846153846153832</v>
      </c>
      <c r="AK795" s="764">
        <f t="shared" si="428"/>
        <v>116.66666666666666</v>
      </c>
      <c r="AL795" s="764">
        <f t="shared" si="429"/>
        <v>4.3478260869565188</v>
      </c>
      <c r="AM795" s="764">
        <f t="shared" si="430"/>
        <v>4.5454545454545636</v>
      </c>
      <c r="AN795" s="764">
        <f t="shared" si="431"/>
        <v>4.761904761904745</v>
      </c>
      <c r="AO795" s="764">
        <f t="shared" si="432"/>
        <v>5.0000000000000044</v>
      </c>
      <c r="AP795" s="764">
        <f t="shared" si="433"/>
        <v>5.2631578947368363</v>
      </c>
      <c r="AQ795" s="764">
        <f t="shared" si="434"/>
        <v>5.555555555555558</v>
      </c>
      <c r="AR795" s="764">
        <f t="shared" si="435"/>
        <v>5.8823529411764497</v>
      </c>
      <c r="AS795" s="764">
        <f t="shared" si="436"/>
        <v>6.25</v>
      </c>
      <c r="AT795" s="764">
        <f t="shared" si="437"/>
        <v>110.52631578947371</v>
      </c>
      <c r="AU795" s="1127">
        <f t="shared" si="439"/>
        <v>22.420280253704071</v>
      </c>
      <c r="AV795" s="1128">
        <f t="shared" si="440"/>
        <v>34.707446797467412</v>
      </c>
    </row>
    <row r="796" spans="1:48" x14ac:dyDescent="0.2">
      <c r="A796" s="887" t="s">
        <v>1121</v>
      </c>
      <c r="B796" s="899" t="s">
        <v>1122</v>
      </c>
      <c r="C796" s="524">
        <v>1.78</v>
      </c>
      <c r="D796" s="493">
        <v>1.74</v>
      </c>
      <c r="E796" s="534">
        <v>1.66</v>
      </c>
      <c r="F796" s="524">
        <v>1.63</v>
      </c>
      <c r="G796" s="524">
        <v>1.575</v>
      </c>
      <c r="H796" s="524">
        <v>1.3</v>
      </c>
      <c r="I796" s="524">
        <v>1.05</v>
      </c>
      <c r="J796" s="1044"/>
      <c r="K796" s="524">
        <v>0.85</v>
      </c>
      <c r="L796" s="524">
        <v>0.65</v>
      </c>
      <c r="M796" s="1044"/>
      <c r="N796" s="633">
        <v>0.375</v>
      </c>
      <c r="O796" s="629">
        <v>0</v>
      </c>
      <c r="P796" s="629">
        <v>0</v>
      </c>
      <c r="Q796" s="629">
        <v>0</v>
      </c>
      <c r="R796" s="629">
        <v>0</v>
      </c>
      <c r="S796" s="629">
        <v>0</v>
      </c>
      <c r="T796" s="629">
        <v>0</v>
      </c>
      <c r="U796" s="629">
        <v>0</v>
      </c>
      <c r="V796" s="629">
        <v>0</v>
      </c>
      <c r="W796" s="629">
        <v>0</v>
      </c>
      <c r="X796" s="629">
        <v>0</v>
      </c>
      <c r="Y796" s="629">
        <v>0</v>
      </c>
      <c r="Z796" s="630">
        <f t="shared" si="438"/>
        <v>12.610000000000001</v>
      </c>
      <c r="AA796" s="1125">
        <f t="shared" si="441"/>
        <v>2.2988505747126409</v>
      </c>
      <c r="AB796" s="1125">
        <f t="shared" si="419"/>
        <v>4.8192771084337505</v>
      </c>
      <c r="AC796" s="1140">
        <f t="shared" si="420"/>
        <v>1.8404907975460238</v>
      </c>
      <c r="AD796" s="1140">
        <f t="shared" si="421"/>
        <v>3.4920634920634797</v>
      </c>
      <c r="AE796" s="1140">
        <f t="shared" si="422"/>
        <v>21.153846153846146</v>
      </c>
      <c r="AF796" s="1140">
        <f t="shared" si="423"/>
        <v>23.809523809523814</v>
      </c>
      <c r="AG796" s="1140">
        <f t="shared" si="424"/>
        <v>23.529411764705888</v>
      </c>
      <c r="AH796" s="1140">
        <f t="shared" si="425"/>
        <v>30.76923076923077</v>
      </c>
      <c r="AI796" s="764">
        <f t="shared" si="426"/>
        <v>73.333333333333343</v>
      </c>
      <c r="AJ796" s="1141" t="str">
        <f t="shared" si="427"/>
        <v>n/a</v>
      </c>
      <c r="AK796" s="764" t="str">
        <f t="shared" si="428"/>
        <v>n/a</v>
      </c>
      <c r="AL796" s="764" t="str">
        <f t="shared" si="429"/>
        <v>n/a</v>
      </c>
      <c r="AM796" s="764" t="str">
        <f t="shared" si="430"/>
        <v>n/a</v>
      </c>
      <c r="AN796" s="764" t="str">
        <f t="shared" si="431"/>
        <v>n/a</v>
      </c>
      <c r="AO796" s="764" t="str">
        <f t="shared" si="432"/>
        <v>n/a</v>
      </c>
      <c r="AP796" s="764" t="str">
        <f t="shared" si="433"/>
        <v>n/a</v>
      </c>
      <c r="AQ796" s="764" t="str">
        <f t="shared" si="434"/>
        <v>n/a</v>
      </c>
      <c r="AR796" s="764" t="str">
        <f t="shared" si="435"/>
        <v>n/a</v>
      </c>
      <c r="AS796" s="764" t="str">
        <f t="shared" si="436"/>
        <v>n/a</v>
      </c>
      <c r="AT796" s="764" t="str">
        <f t="shared" si="437"/>
        <v>n/a</v>
      </c>
      <c r="AU796" s="1127">
        <f t="shared" si="439"/>
        <v>20.560669755932874</v>
      </c>
      <c r="AV796" s="1128">
        <f t="shared" si="440"/>
        <v>22.726518049808845</v>
      </c>
    </row>
    <row r="797" spans="1:48" x14ac:dyDescent="0.2">
      <c r="A797" s="895" t="s">
        <v>364</v>
      </c>
      <c r="B797" s="899" t="s">
        <v>365</v>
      </c>
      <c r="C797" s="524">
        <v>1.145</v>
      </c>
      <c r="D797" s="493">
        <v>1.02</v>
      </c>
      <c r="E797" s="633">
        <v>0.97499999999999998</v>
      </c>
      <c r="F797" s="524">
        <v>0.93</v>
      </c>
      <c r="G797" s="524">
        <v>0.88833333333333342</v>
      </c>
      <c r="H797" s="524">
        <v>0.80666666666666664</v>
      </c>
      <c r="I797" s="524">
        <v>0.73666666666666669</v>
      </c>
      <c r="J797" s="1044"/>
      <c r="K797" s="524">
        <v>0.70666666666666667</v>
      </c>
      <c r="L797" s="524">
        <v>0.68</v>
      </c>
      <c r="M797" s="1044"/>
      <c r="N797" s="633">
        <v>0.6</v>
      </c>
      <c r="O797" s="633">
        <v>0.52333333333333332</v>
      </c>
      <c r="P797" s="633">
        <v>0.5033333333333333</v>
      </c>
      <c r="Q797" s="633">
        <v>0.48166666666666669</v>
      </c>
      <c r="R797" s="633">
        <v>0.46</v>
      </c>
      <c r="S797" s="633">
        <v>0.43333333333333335</v>
      </c>
      <c r="T797" s="633">
        <v>0.39833333333333337</v>
      </c>
      <c r="U797" s="633">
        <v>0.37666666666666665</v>
      </c>
      <c r="V797" s="633">
        <v>0.36110666666666669</v>
      </c>
      <c r="W797" s="633">
        <v>0.35</v>
      </c>
      <c r="X797" s="633">
        <v>0.33889333333333332</v>
      </c>
      <c r="Y797" s="633">
        <v>0.32667333333333332</v>
      </c>
      <c r="Z797" s="630">
        <f t="shared" si="438"/>
        <v>13.041673333333335</v>
      </c>
      <c r="AA797" s="1125">
        <f t="shared" si="441"/>
        <v>12.254901960784315</v>
      </c>
      <c r="AB797" s="1125">
        <f t="shared" si="419"/>
        <v>4.6153846153846212</v>
      </c>
      <c r="AC797" s="1140">
        <f t="shared" si="420"/>
        <v>4.8387096774193505</v>
      </c>
      <c r="AD797" s="1140">
        <f t="shared" si="421"/>
        <v>4.6904315196998114</v>
      </c>
      <c r="AE797" s="1140">
        <f t="shared" si="422"/>
        <v>10.123966942148765</v>
      </c>
      <c r="AF797" s="1140">
        <f t="shared" si="423"/>
        <v>9.5022624434389016</v>
      </c>
      <c r="AG797" s="1140">
        <f t="shared" si="424"/>
        <v>4.2452830188679291</v>
      </c>
      <c r="AH797" s="1140">
        <f t="shared" si="425"/>
        <v>3.9215686274509665</v>
      </c>
      <c r="AI797" s="764">
        <f t="shared" si="426"/>
        <v>13.333333333333353</v>
      </c>
      <c r="AJ797" s="1141">
        <f t="shared" si="427"/>
        <v>14.649681528662416</v>
      </c>
      <c r="AK797" s="764">
        <f t="shared" si="428"/>
        <v>3.9735099337748325</v>
      </c>
      <c r="AL797" s="764">
        <f t="shared" si="429"/>
        <v>4.4982698961937517</v>
      </c>
      <c r="AM797" s="764">
        <f t="shared" si="430"/>
        <v>4.7101449275362306</v>
      </c>
      <c r="AN797" s="764">
        <f t="shared" si="431"/>
        <v>6.1538461538461542</v>
      </c>
      <c r="AO797" s="764">
        <f t="shared" si="432"/>
        <v>8.786610878661083</v>
      </c>
      <c r="AP797" s="764">
        <f t="shared" si="433"/>
        <v>5.752212389380551</v>
      </c>
      <c r="AQ797" s="764">
        <f t="shared" si="434"/>
        <v>4.3089761104752045</v>
      </c>
      <c r="AR797" s="764">
        <f t="shared" si="435"/>
        <v>3.1733333333333391</v>
      </c>
      <c r="AS797" s="764">
        <f t="shared" si="436"/>
        <v>3.2773340677499263</v>
      </c>
      <c r="AT797" s="764">
        <f t="shared" si="437"/>
        <v>3.7407399848982781</v>
      </c>
      <c r="AU797" s="1127">
        <f t="shared" si="439"/>
        <v>6.5275250671519895</v>
      </c>
      <c r="AV797" s="1128">
        <f t="shared" si="440"/>
        <v>3.5765913829840383</v>
      </c>
    </row>
    <row r="798" spans="1:48" x14ac:dyDescent="0.2">
      <c r="A798" s="895" t="s">
        <v>373</v>
      </c>
      <c r="B798" s="887" t="s">
        <v>374</v>
      </c>
      <c r="C798" s="524">
        <v>2.72</v>
      </c>
      <c r="D798" s="633">
        <v>2.68</v>
      </c>
      <c r="E798" s="633">
        <v>2.645</v>
      </c>
      <c r="F798" s="524">
        <v>2.6124999999999998</v>
      </c>
      <c r="G798" s="524">
        <v>2.56</v>
      </c>
      <c r="H798" s="524">
        <v>2.52</v>
      </c>
      <c r="I798" s="524">
        <v>2.4900000000000002</v>
      </c>
      <c r="J798" s="1044"/>
      <c r="K798" s="524">
        <v>2.4500000000000002</v>
      </c>
      <c r="L798" s="524">
        <v>2.4249999999999998</v>
      </c>
      <c r="M798" s="1044"/>
      <c r="N798" s="633">
        <v>2.415</v>
      </c>
      <c r="O798" s="633">
        <v>2.38</v>
      </c>
      <c r="P798" s="633">
        <v>2.34</v>
      </c>
      <c r="Q798" s="633">
        <v>2.2999999999999998</v>
      </c>
      <c r="R798" s="633">
        <v>2.2599999999999998</v>
      </c>
      <c r="S798" s="633">
        <v>2.1749999999999998</v>
      </c>
      <c r="T798" s="633">
        <v>2</v>
      </c>
      <c r="U798" s="633">
        <v>1.96</v>
      </c>
      <c r="V798" s="633">
        <v>1.92</v>
      </c>
      <c r="W798" s="633">
        <v>1.88</v>
      </c>
      <c r="X798" s="633">
        <v>1.84</v>
      </c>
      <c r="Y798" s="633">
        <v>1.81</v>
      </c>
      <c r="Z798" s="630">
        <f t="shared" si="438"/>
        <v>48.3825</v>
      </c>
      <c r="AA798" s="1125">
        <f t="shared" si="441"/>
        <v>1.4925373134328401</v>
      </c>
      <c r="AB798" s="1125">
        <f t="shared" si="419"/>
        <v>1.3232514177693888</v>
      </c>
      <c r="AC798" s="1140">
        <f t="shared" si="420"/>
        <v>1.2440191387559807</v>
      </c>
      <c r="AD798" s="1140">
        <f t="shared" si="421"/>
        <v>2.05078125</v>
      </c>
      <c r="AE798" s="1140">
        <f t="shared" si="422"/>
        <v>1.5873015873015817</v>
      </c>
      <c r="AF798" s="1140">
        <f t="shared" si="423"/>
        <v>1.2048192771084265</v>
      </c>
      <c r="AG798" s="1140">
        <f t="shared" si="424"/>
        <v>1.6326530612244872</v>
      </c>
      <c r="AH798" s="1140">
        <f t="shared" si="425"/>
        <v>1.0309278350515649</v>
      </c>
      <c r="AI798" s="764">
        <f t="shared" si="426"/>
        <v>0.41407867494822614</v>
      </c>
      <c r="AJ798" s="1141">
        <f t="shared" si="427"/>
        <v>1.4705882352941346</v>
      </c>
      <c r="AK798" s="764">
        <f t="shared" si="428"/>
        <v>1.7094017094017033</v>
      </c>
      <c r="AL798" s="764">
        <f t="shared" si="429"/>
        <v>1.7391304347826209</v>
      </c>
      <c r="AM798" s="764">
        <f t="shared" si="430"/>
        <v>1.7699115044247815</v>
      </c>
      <c r="AN798" s="764">
        <f t="shared" si="431"/>
        <v>3.9080459770114873</v>
      </c>
      <c r="AO798" s="764">
        <f t="shared" si="432"/>
        <v>8.7499999999999911</v>
      </c>
      <c r="AP798" s="764">
        <f t="shared" si="433"/>
        <v>2.0408163265306145</v>
      </c>
      <c r="AQ798" s="764">
        <f t="shared" si="434"/>
        <v>2.0833333333333259</v>
      </c>
      <c r="AR798" s="764">
        <f t="shared" si="435"/>
        <v>2.1276595744680771</v>
      </c>
      <c r="AS798" s="764">
        <f t="shared" si="436"/>
        <v>2.1739130434782483</v>
      </c>
      <c r="AT798" s="764">
        <f t="shared" si="437"/>
        <v>1.6574585635359185</v>
      </c>
      <c r="AU798" s="1127">
        <f t="shared" si="439"/>
        <v>2.0705314128926702</v>
      </c>
      <c r="AV798" s="1128">
        <f t="shared" si="440"/>
        <v>1.7082349725396448</v>
      </c>
    </row>
    <row r="799" spans="1:48" x14ac:dyDescent="0.2">
      <c r="A799" s="895" t="s">
        <v>366</v>
      </c>
      <c r="B799" s="887" t="s">
        <v>367</v>
      </c>
      <c r="C799" s="524">
        <v>1.2</v>
      </c>
      <c r="D799" s="633">
        <v>1.145</v>
      </c>
      <c r="E799" s="633">
        <v>1.02</v>
      </c>
      <c r="F799" s="524">
        <v>0.98</v>
      </c>
      <c r="G799" s="524">
        <v>0.94</v>
      </c>
      <c r="H799" s="524">
        <v>0.9</v>
      </c>
      <c r="I799" s="524">
        <v>0.86</v>
      </c>
      <c r="J799" s="1044" t="s">
        <v>90</v>
      </c>
      <c r="K799" s="524">
        <v>0.82</v>
      </c>
      <c r="L799" s="524">
        <v>0.78</v>
      </c>
      <c r="M799" s="1044"/>
      <c r="N799" s="633">
        <v>0.74</v>
      </c>
      <c r="O799" s="633">
        <v>0.7</v>
      </c>
      <c r="P799" s="633">
        <v>0.63</v>
      </c>
      <c r="Q799" s="633">
        <v>0.55000000000000004</v>
      </c>
      <c r="R799" s="633">
        <v>0.51</v>
      </c>
      <c r="S799" s="633">
        <v>0.44</v>
      </c>
      <c r="T799" s="633">
        <v>0.42</v>
      </c>
      <c r="U799" s="633">
        <v>0.4</v>
      </c>
      <c r="V799" s="633">
        <v>0.39529999999999998</v>
      </c>
      <c r="W799" s="629">
        <v>0.38119999999999998</v>
      </c>
      <c r="X799" s="633">
        <v>0.3725</v>
      </c>
      <c r="Y799" s="629">
        <v>0.34639999999999999</v>
      </c>
      <c r="Z799" s="630">
        <f t="shared" si="438"/>
        <v>14.530400000000002</v>
      </c>
      <c r="AA799" s="1125">
        <f t="shared" si="441"/>
        <v>4.8034934497816595</v>
      </c>
      <c r="AB799" s="1125">
        <f t="shared" si="419"/>
        <v>12.254901960784315</v>
      </c>
      <c r="AC799" s="1140">
        <f t="shared" si="420"/>
        <v>4.081632653061229</v>
      </c>
      <c r="AD799" s="1140">
        <f t="shared" si="421"/>
        <v>4.2553191489361764</v>
      </c>
      <c r="AE799" s="1140">
        <f t="shared" si="422"/>
        <v>4.4444444444444287</v>
      </c>
      <c r="AF799" s="1140">
        <f t="shared" si="423"/>
        <v>4.6511627906976827</v>
      </c>
      <c r="AG799" s="1140">
        <f t="shared" si="424"/>
        <v>4.8780487804878092</v>
      </c>
      <c r="AH799" s="1140">
        <f t="shared" si="425"/>
        <v>5.12820512820511</v>
      </c>
      <c r="AI799" s="764">
        <f t="shared" si="426"/>
        <v>5.4054054054054168</v>
      </c>
      <c r="AJ799" s="1141">
        <f t="shared" si="427"/>
        <v>5.7142857142857162</v>
      </c>
      <c r="AK799" s="764">
        <f t="shared" si="428"/>
        <v>11.111111111111093</v>
      </c>
      <c r="AL799" s="764">
        <f t="shared" si="429"/>
        <v>14.545454545454529</v>
      </c>
      <c r="AM799" s="764">
        <f t="shared" si="430"/>
        <v>7.8431372549019773</v>
      </c>
      <c r="AN799" s="764">
        <f t="shared" si="431"/>
        <v>15.909090909090917</v>
      </c>
      <c r="AO799" s="764">
        <f t="shared" si="432"/>
        <v>4.7619047619047672</v>
      </c>
      <c r="AP799" s="764">
        <f t="shared" si="433"/>
        <v>4.9999999999999822</v>
      </c>
      <c r="AQ799" s="764">
        <f t="shared" si="434"/>
        <v>1.1889704022261638</v>
      </c>
      <c r="AR799" s="764">
        <f t="shared" si="435"/>
        <v>3.6988457502623362</v>
      </c>
      <c r="AS799" s="764">
        <f t="shared" si="436"/>
        <v>2.3355704697986646</v>
      </c>
      <c r="AT799" s="764">
        <f t="shared" si="437"/>
        <v>7.5346420323325614</v>
      </c>
      <c r="AU799" s="1127">
        <f t="shared" si="439"/>
        <v>6.4772813356586267</v>
      </c>
      <c r="AV799" s="1128">
        <f t="shared" si="440"/>
        <v>3.9530765292460108</v>
      </c>
    </row>
    <row r="800" spans="1:48" x14ac:dyDescent="0.2">
      <c r="A800" s="887" t="s">
        <v>1747</v>
      </c>
      <c r="B800" s="887" t="s">
        <v>1748</v>
      </c>
      <c r="C800" s="524">
        <v>0.84</v>
      </c>
      <c r="D800" s="633">
        <v>0.79</v>
      </c>
      <c r="E800" s="633">
        <v>0.65999999999999992</v>
      </c>
      <c r="F800" s="526">
        <v>0.64</v>
      </c>
      <c r="G800" s="524">
        <v>0.61</v>
      </c>
      <c r="H800" s="526">
        <v>0.6</v>
      </c>
      <c r="I800" s="524">
        <v>0.54</v>
      </c>
      <c r="J800" s="1044"/>
      <c r="K800" s="524">
        <v>0.32</v>
      </c>
      <c r="L800" s="524">
        <v>0.22</v>
      </c>
      <c r="M800" s="1044"/>
      <c r="N800" s="629">
        <v>0.2</v>
      </c>
      <c r="O800" s="629">
        <v>0.2</v>
      </c>
      <c r="P800" s="629">
        <v>0.76</v>
      </c>
      <c r="Q800" s="633">
        <v>0.73</v>
      </c>
      <c r="R800" s="633">
        <v>0.54</v>
      </c>
      <c r="S800" s="633">
        <v>0.26</v>
      </c>
      <c r="T800" s="633">
        <v>0.2</v>
      </c>
      <c r="U800" s="629">
        <v>0.16</v>
      </c>
      <c r="V800" s="629">
        <v>0.16</v>
      </c>
      <c r="W800" s="629">
        <v>0.16</v>
      </c>
      <c r="X800" s="629">
        <v>0.16</v>
      </c>
      <c r="Y800" s="629">
        <v>0.16</v>
      </c>
      <c r="Z800" s="630">
        <f t="shared" si="438"/>
        <v>8.91</v>
      </c>
      <c r="AA800" s="1125">
        <f t="shared" si="441"/>
        <v>6.3291139240506222</v>
      </c>
      <c r="AB800" s="1125">
        <f t="shared" si="419"/>
        <v>19.696969696969724</v>
      </c>
      <c r="AC800" s="1140">
        <f t="shared" si="420"/>
        <v>3.1249999999999778</v>
      </c>
      <c r="AD800" s="1140">
        <f t="shared" si="421"/>
        <v>4.9180327868852514</v>
      </c>
      <c r="AE800" s="1140">
        <f t="shared" si="422"/>
        <v>1.6666666666666607</v>
      </c>
      <c r="AF800" s="1140">
        <f t="shared" si="423"/>
        <v>11.111111111111093</v>
      </c>
      <c r="AG800" s="1140">
        <f t="shared" si="424"/>
        <v>68.75</v>
      </c>
      <c r="AH800" s="1140">
        <f t="shared" si="425"/>
        <v>45.45454545454546</v>
      </c>
      <c r="AI800" s="764">
        <f t="shared" si="426"/>
        <v>9.9999999999999858</v>
      </c>
      <c r="AJ800" s="1141">
        <f t="shared" si="427"/>
        <v>0</v>
      </c>
      <c r="AK800" s="764">
        <f t="shared" si="428"/>
        <v>-73.684210526315795</v>
      </c>
      <c r="AL800" s="764">
        <f t="shared" si="429"/>
        <v>4.1095890410958846</v>
      </c>
      <c r="AM800" s="764">
        <f t="shared" si="430"/>
        <v>35.185185185185162</v>
      </c>
      <c r="AN800" s="764">
        <f t="shared" si="431"/>
        <v>107.69230769230771</v>
      </c>
      <c r="AO800" s="764">
        <f t="shared" si="432"/>
        <v>30.000000000000004</v>
      </c>
      <c r="AP800" s="764">
        <f t="shared" si="433"/>
        <v>25</v>
      </c>
      <c r="AQ800" s="764">
        <f t="shared" si="434"/>
        <v>0</v>
      </c>
      <c r="AR800" s="764">
        <f t="shared" si="435"/>
        <v>0</v>
      </c>
      <c r="AS800" s="764">
        <f t="shared" si="436"/>
        <v>0</v>
      </c>
      <c r="AT800" s="764">
        <f t="shared" si="437"/>
        <v>0</v>
      </c>
      <c r="AU800" s="1127">
        <f t="shared" si="439"/>
        <v>14.967715551625091</v>
      </c>
      <c r="AV800" s="1128">
        <f t="shared" si="440"/>
        <v>34.646428812001588</v>
      </c>
    </row>
    <row r="801" spans="1:48" x14ac:dyDescent="0.2">
      <c r="A801" s="904" t="s">
        <v>1749</v>
      </c>
      <c r="B801" s="887" t="s">
        <v>1750</v>
      </c>
      <c r="C801" s="524">
        <v>1.24</v>
      </c>
      <c r="D801" s="633">
        <v>1.2</v>
      </c>
      <c r="E801" s="633">
        <v>1.1599999999999999</v>
      </c>
      <c r="F801" s="524">
        <v>1.1100000000000001</v>
      </c>
      <c r="G801" s="524">
        <v>1.08</v>
      </c>
      <c r="H801" s="524">
        <v>1.04</v>
      </c>
      <c r="I801" s="524">
        <v>1.01</v>
      </c>
      <c r="J801" s="1044"/>
      <c r="K801" s="526">
        <v>1</v>
      </c>
      <c r="L801" s="526">
        <v>1</v>
      </c>
      <c r="M801" s="1044"/>
      <c r="N801" s="629">
        <v>1</v>
      </c>
      <c r="O801" s="629">
        <v>1.03</v>
      </c>
      <c r="P801" s="629">
        <v>1.1200000000000001</v>
      </c>
      <c r="Q801" s="633">
        <v>1.1200000000000001</v>
      </c>
      <c r="R801" s="633">
        <v>1.06</v>
      </c>
      <c r="S801" s="633">
        <v>0.98</v>
      </c>
      <c r="T801" s="633">
        <v>0.9</v>
      </c>
      <c r="U801" s="633">
        <v>0.82</v>
      </c>
      <c r="V801" s="633">
        <v>0.76001000000000007</v>
      </c>
      <c r="W801" s="633">
        <v>0.70666000000000007</v>
      </c>
      <c r="X801" s="633">
        <v>0.17333000000000001</v>
      </c>
      <c r="Y801" s="629">
        <v>0</v>
      </c>
      <c r="Z801" s="630">
        <f t="shared" si="438"/>
        <v>19.509999999999998</v>
      </c>
      <c r="AA801" s="1125">
        <f t="shared" si="441"/>
        <v>3.3333333333333437</v>
      </c>
      <c r="AB801" s="1125">
        <f t="shared" si="419"/>
        <v>3.4482758620689724</v>
      </c>
      <c r="AC801" s="1140">
        <f t="shared" si="420"/>
        <v>4.5045045045044807</v>
      </c>
      <c r="AD801" s="1140">
        <f t="shared" si="421"/>
        <v>2.7777777777777901</v>
      </c>
      <c r="AE801" s="1140">
        <f t="shared" si="422"/>
        <v>3.8461538461538547</v>
      </c>
      <c r="AF801" s="1140">
        <f t="shared" si="423"/>
        <v>2.9702970297029729</v>
      </c>
      <c r="AG801" s="1140">
        <f t="shared" si="424"/>
        <v>1.0000000000000009</v>
      </c>
      <c r="AH801" s="1140">
        <f t="shared" si="425"/>
        <v>0</v>
      </c>
      <c r="AI801" s="764">
        <f t="shared" si="426"/>
        <v>0</v>
      </c>
      <c r="AJ801" s="1141">
        <f t="shared" si="427"/>
        <v>-2.9126213592232997</v>
      </c>
      <c r="AK801" s="764">
        <f t="shared" si="428"/>
        <v>-8.03571428571429</v>
      </c>
      <c r="AL801" s="764">
        <f t="shared" si="429"/>
        <v>0</v>
      </c>
      <c r="AM801" s="764">
        <f t="shared" si="430"/>
        <v>5.6603773584905648</v>
      </c>
      <c r="AN801" s="764">
        <f t="shared" si="431"/>
        <v>8.163265306122458</v>
      </c>
      <c r="AO801" s="764">
        <f t="shared" si="432"/>
        <v>8.8888888888888786</v>
      </c>
      <c r="AP801" s="764">
        <f t="shared" si="433"/>
        <v>9.7560975609756184</v>
      </c>
      <c r="AQ801" s="764">
        <f t="shared" si="434"/>
        <v>7.8933171931948154</v>
      </c>
      <c r="AR801" s="764">
        <f t="shared" si="435"/>
        <v>7.549599524523809</v>
      </c>
      <c r="AS801" s="764">
        <f t="shared" si="436"/>
        <v>307.69630185195871</v>
      </c>
      <c r="AT801" s="764" t="str">
        <f t="shared" si="437"/>
        <v>n/a</v>
      </c>
      <c r="AU801" s="1127">
        <f t="shared" si="439"/>
        <v>19.291571283829406</v>
      </c>
      <c r="AV801" s="1128">
        <f t="shared" si="440"/>
        <v>69.978861042199341</v>
      </c>
    </row>
    <row r="802" spans="1:48" x14ac:dyDescent="0.2">
      <c r="A802" s="887" t="s">
        <v>1757</v>
      </c>
      <c r="B802" s="887" t="s">
        <v>1758</v>
      </c>
      <c r="C802" s="524">
        <v>4.9800000000000004</v>
      </c>
      <c r="D802" s="633">
        <v>3.45</v>
      </c>
      <c r="E802" s="633">
        <v>2.875</v>
      </c>
      <c r="F802" s="524">
        <v>2.375</v>
      </c>
      <c r="G802" s="524">
        <v>1.875</v>
      </c>
      <c r="H802" s="524">
        <v>1.405</v>
      </c>
      <c r="I802" s="524">
        <v>1.0525</v>
      </c>
      <c r="J802" s="1044"/>
      <c r="K802" s="524">
        <v>0.8</v>
      </c>
      <c r="L802" s="524">
        <v>0.61250000000000004</v>
      </c>
      <c r="M802" s="1044"/>
      <c r="N802" s="633">
        <v>0.40500000000000003</v>
      </c>
      <c r="O802" s="629">
        <v>0.03</v>
      </c>
      <c r="P802" s="629">
        <v>0.03</v>
      </c>
      <c r="Q802" s="629">
        <v>0.03</v>
      </c>
      <c r="R802" s="633">
        <v>0.03</v>
      </c>
      <c r="S802" s="629">
        <v>1.4999999999999999E-2</v>
      </c>
      <c r="T802" s="633">
        <v>1.4999999999999999E-2</v>
      </c>
      <c r="U802" s="629">
        <v>7.4999999999999997E-3</v>
      </c>
      <c r="V802" s="629">
        <v>7.4999999999999997E-3</v>
      </c>
      <c r="W802" s="633">
        <v>7.4999999999999997E-3</v>
      </c>
      <c r="X802" s="629">
        <v>3.7499999999999999E-3</v>
      </c>
      <c r="Y802" s="633">
        <v>0.01</v>
      </c>
      <c r="Z802" s="630">
        <f t="shared" si="438"/>
        <v>20.01625000000001</v>
      </c>
      <c r="AA802" s="1125">
        <f t="shared" si="441"/>
        <v>44.34782608695653</v>
      </c>
      <c r="AB802" s="1125">
        <f t="shared" si="419"/>
        <v>19.999999999999996</v>
      </c>
      <c r="AC802" s="1140">
        <f t="shared" si="420"/>
        <v>21.052631578947366</v>
      </c>
      <c r="AD802" s="1140">
        <f t="shared" si="421"/>
        <v>26.666666666666661</v>
      </c>
      <c r="AE802" s="1140">
        <f t="shared" si="422"/>
        <v>33.451957295373667</v>
      </c>
      <c r="AF802" s="1140">
        <f t="shared" si="423"/>
        <v>33.4916864608076</v>
      </c>
      <c r="AG802" s="1140">
        <f t="shared" si="424"/>
        <v>31.562499999999982</v>
      </c>
      <c r="AH802" s="1140">
        <f t="shared" si="425"/>
        <v>30.612244897959172</v>
      </c>
      <c r="AI802" s="764">
        <f t="shared" si="426"/>
        <v>51.23456790123457</v>
      </c>
      <c r="AJ802" s="1141">
        <f t="shared" si="427"/>
        <v>1250.0000000000002</v>
      </c>
      <c r="AK802" s="764">
        <f t="shared" si="428"/>
        <v>0</v>
      </c>
      <c r="AL802" s="764">
        <f t="shared" si="429"/>
        <v>0</v>
      </c>
      <c r="AM802" s="764">
        <f t="shared" si="430"/>
        <v>0</v>
      </c>
      <c r="AN802" s="764">
        <f t="shared" si="431"/>
        <v>100</v>
      </c>
      <c r="AO802" s="764">
        <f t="shared" si="432"/>
        <v>0</v>
      </c>
      <c r="AP802" s="764">
        <f t="shared" si="433"/>
        <v>100</v>
      </c>
      <c r="AQ802" s="764">
        <f t="shared" si="434"/>
        <v>0</v>
      </c>
      <c r="AR802" s="764">
        <f t="shared" si="435"/>
        <v>0</v>
      </c>
      <c r="AS802" s="764">
        <f t="shared" si="436"/>
        <v>100</v>
      </c>
      <c r="AT802" s="764">
        <f t="shared" si="437"/>
        <v>-62.5</v>
      </c>
      <c r="AU802" s="1127">
        <f t="shared" si="439"/>
        <v>88.996004044397296</v>
      </c>
      <c r="AV802" s="1128">
        <f t="shared" si="440"/>
        <v>276.09309430827011</v>
      </c>
    </row>
    <row r="803" spans="1:48" x14ac:dyDescent="0.2">
      <c r="A803" s="887" t="s">
        <v>1761</v>
      </c>
      <c r="B803" s="887" t="s">
        <v>1762</v>
      </c>
      <c r="C803" s="524">
        <v>1.0900000000000001</v>
      </c>
      <c r="D803" s="633">
        <v>0.98</v>
      </c>
      <c r="E803" s="633">
        <v>0.8600000000000001</v>
      </c>
      <c r="F803" s="524">
        <v>0.77</v>
      </c>
      <c r="G803" s="524">
        <v>0.7</v>
      </c>
      <c r="H803" s="524">
        <v>0.62</v>
      </c>
      <c r="I803" s="524">
        <v>0.55000000000000004</v>
      </c>
      <c r="J803" s="1044"/>
      <c r="K803" s="524">
        <v>0.47</v>
      </c>
      <c r="L803" s="524">
        <v>0.39500000000000002</v>
      </c>
      <c r="M803" s="1044"/>
      <c r="N803" s="633">
        <v>0.35</v>
      </c>
      <c r="O803" s="633">
        <v>0.315</v>
      </c>
      <c r="P803" s="629">
        <v>0.3</v>
      </c>
      <c r="Q803" s="629">
        <v>0.3</v>
      </c>
      <c r="R803" s="629">
        <v>0.3</v>
      </c>
      <c r="S803" s="629">
        <v>0.3</v>
      </c>
      <c r="T803" s="629">
        <v>0.3</v>
      </c>
      <c r="U803" s="629">
        <v>0.3725</v>
      </c>
      <c r="V803" s="629">
        <v>0.59</v>
      </c>
      <c r="W803" s="629">
        <v>0.59</v>
      </c>
      <c r="X803" s="629">
        <v>0.59</v>
      </c>
      <c r="Y803" s="629">
        <v>0.59</v>
      </c>
      <c r="Z803" s="630">
        <f t="shared" si="438"/>
        <v>11.332500000000001</v>
      </c>
      <c r="AA803" s="1125">
        <f t="shared" si="441"/>
        <v>11.22448979591837</v>
      </c>
      <c r="AB803" s="1125">
        <f t="shared" si="419"/>
        <v>13.953488372093004</v>
      </c>
      <c r="AC803" s="1140">
        <f t="shared" si="420"/>
        <v>11.688311688311703</v>
      </c>
      <c r="AD803" s="1140">
        <f t="shared" si="421"/>
        <v>10.000000000000009</v>
      </c>
      <c r="AE803" s="1140">
        <f t="shared" si="422"/>
        <v>12.903225806451601</v>
      </c>
      <c r="AF803" s="1140">
        <f t="shared" si="423"/>
        <v>12.72727272727272</v>
      </c>
      <c r="AG803" s="1140">
        <f t="shared" si="424"/>
        <v>17.021276595744705</v>
      </c>
      <c r="AH803" s="1140">
        <f t="shared" si="425"/>
        <v>18.98734177215189</v>
      </c>
      <c r="AI803" s="764">
        <f t="shared" si="426"/>
        <v>12.857142857142879</v>
      </c>
      <c r="AJ803" s="1141">
        <f t="shared" si="427"/>
        <v>11.111111111111093</v>
      </c>
      <c r="AK803" s="764">
        <f t="shared" si="428"/>
        <v>5.0000000000000044</v>
      </c>
      <c r="AL803" s="764">
        <f t="shared" si="429"/>
        <v>0</v>
      </c>
      <c r="AM803" s="764">
        <f t="shared" si="430"/>
        <v>0</v>
      </c>
      <c r="AN803" s="764">
        <f t="shared" si="431"/>
        <v>0</v>
      </c>
      <c r="AO803" s="764">
        <f t="shared" si="432"/>
        <v>0</v>
      </c>
      <c r="AP803" s="764">
        <f t="shared" si="433"/>
        <v>-19.463087248322154</v>
      </c>
      <c r="AQ803" s="764">
        <f t="shared" si="434"/>
        <v>-36.864406779661017</v>
      </c>
      <c r="AR803" s="764">
        <f t="shared" si="435"/>
        <v>0</v>
      </c>
      <c r="AS803" s="764">
        <f t="shared" si="436"/>
        <v>0</v>
      </c>
      <c r="AT803" s="764">
        <f t="shared" si="437"/>
        <v>0</v>
      </c>
      <c r="AU803" s="1127">
        <f t="shared" si="439"/>
        <v>4.0573083349107408</v>
      </c>
      <c r="AV803" s="1128">
        <f t="shared" si="440"/>
        <v>13.095498417784588</v>
      </c>
    </row>
    <row r="804" spans="1:48" x14ac:dyDescent="0.2">
      <c r="A804" s="895" t="s">
        <v>832</v>
      </c>
      <c r="B804" s="887" t="s">
        <v>833</v>
      </c>
      <c r="C804" s="524">
        <v>3.7</v>
      </c>
      <c r="D804" s="633">
        <v>3.06</v>
      </c>
      <c r="E804" s="633">
        <v>2.48</v>
      </c>
      <c r="F804" s="524">
        <v>2.2549999999999999</v>
      </c>
      <c r="G804" s="524">
        <v>2.2000000000000002</v>
      </c>
      <c r="H804" s="524">
        <v>1.8049999999999999</v>
      </c>
      <c r="I804" s="524">
        <v>1.48</v>
      </c>
      <c r="J804" s="1044"/>
      <c r="K804" s="524">
        <v>1.2450000000000001</v>
      </c>
      <c r="L804" s="524">
        <v>0.96499999999999997</v>
      </c>
      <c r="M804" s="1044"/>
      <c r="N804" s="633">
        <v>0.6</v>
      </c>
      <c r="O804" s="629">
        <v>0.54</v>
      </c>
      <c r="P804" s="633">
        <v>0.46500000000000002</v>
      </c>
      <c r="Q804" s="633">
        <v>0.33750000000000002</v>
      </c>
      <c r="R804" s="629">
        <v>0.3</v>
      </c>
      <c r="S804" s="629">
        <v>0.3</v>
      </c>
      <c r="T804" s="633">
        <v>0.3</v>
      </c>
      <c r="U804" s="633">
        <v>0.23</v>
      </c>
      <c r="V804" s="629">
        <v>0.2</v>
      </c>
      <c r="W804" s="629">
        <v>0.2</v>
      </c>
      <c r="X804" s="629">
        <v>0.2</v>
      </c>
      <c r="Y804" s="629">
        <v>0.2</v>
      </c>
      <c r="Z804" s="630">
        <f t="shared" si="438"/>
        <v>23.0625</v>
      </c>
      <c r="AA804" s="1125">
        <f t="shared" si="441"/>
        <v>20.915032679738577</v>
      </c>
      <c r="AB804" s="1125">
        <f t="shared" si="419"/>
        <v>23.387096774193552</v>
      </c>
      <c r="AC804" s="1140">
        <f t="shared" si="420"/>
        <v>9.9778270509977887</v>
      </c>
      <c r="AD804" s="1140">
        <f t="shared" si="421"/>
        <v>2.4999999999999911</v>
      </c>
      <c r="AE804" s="1140">
        <f t="shared" si="422"/>
        <v>21.883656509695303</v>
      </c>
      <c r="AF804" s="1140">
        <f t="shared" si="423"/>
        <v>21.959459459459453</v>
      </c>
      <c r="AG804" s="1140">
        <f t="shared" si="424"/>
        <v>18.875502008032118</v>
      </c>
      <c r="AH804" s="1140">
        <f t="shared" si="425"/>
        <v>29.015544041450791</v>
      </c>
      <c r="AI804" s="764">
        <f t="shared" si="426"/>
        <v>60.833333333333343</v>
      </c>
      <c r="AJ804" s="1141">
        <f t="shared" si="427"/>
        <v>11.111111111111093</v>
      </c>
      <c r="AK804" s="764">
        <f t="shared" si="428"/>
        <v>16.129032258064523</v>
      </c>
      <c r="AL804" s="764">
        <f t="shared" si="429"/>
        <v>37.777777777777779</v>
      </c>
      <c r="AM804" s="764">
        <f t="shared" si="430"/>
        <v>12.500000000000021</v>
      </c>
      <c r="AN804" s="764">
        <f t="shared" si="431"/>
        <v>0</v>
      </c>
      <c r="AO804" s="764">
        <f t="shared" si="432"/>
        <v>0</v>
      </c>
      <c r="AP804" s="764">
        <f t="shared" si="433"/>
        <v>30.434782608695631</v>
      </c>
      <c r="AQ804" s="764">
        <f t="shared" si="434"/>
        <v>14.999999999999991</v>
      </c>
      <c r="AR804" s="764">
        <f t="shared" si="435"/>
        <v>0</v>
      </c>
      <c r="AS804" s="764">
        <f t="shared" si="436"/>
        <v>0</v>
      </c>
      <c r="AT804" s="764">
        <f t="shared" si="437"/>
        <v>0</v>
      </c>
      <c r="AU804" s="1127">
        <f t="shared" si="439"/>
        <v>16.615007780627497</v>
      </c>
      <c r="AV804" s="1128">
        <f t="shared" si="440"/>
        <v>15.470369480926545</v>
      </c>
    </row>
    <row r="805" spans="1:48" x14ac:dyDescent="0.2">
      <c r="A805" s="895" t="s">
        <v>3921</v>
      </c>
      <c r="B805" s="887" t="s">
        <v>3922</v>
      </c>
      <c r="C805" s="524">
        <v>0.31</v>
      </c>
      <c r="D805" s="633">
        <v>0.27</v>
      </c>
      <c r="E805" s="633">
        <v>0.23</v>
      </c>
      <c r="F805" s="524">
        <v>0.18</v>
      </c>
      <c r="G805" s="524">
        <v>0.14000000000000001</v>
      </c>
      <c r="H805" s="524">
        <v>0.1</v>
      </c>
      <c r="I805" s="524">
        <v>0.03</v>
      </c>
      <c r="J805" s="1044"/>
      <c r="K805" s="526">
        <v>0</v>
      </c>
      <c r="L805" s="526">
        <v>0</v>
      </c>
      <c r="M805" s="1044"/>
      <c r="N805" s="629">
        <v>0</v>
      </c>
      <c r="O805" s="534">
        <v>0</v>
      </c>
      <c r="P805" s="534">
        <v>0.15</v>
      </c>
      <c r="Q805" s="633">
        <v>0.2</v>
      </c>
      <c r="R805" s="633">
        <v>0.19996</v>
      </c>
      <c r="S805" s="633">
        <v>0.18</v>
      </c>
      <c r="T805" s="633">
        <v>0.15004000000000001</v>
      </c>
      <c r="U805" s="633">
        <v>2.998E-2</v>
      </c>
      <c r="V805" s="534">
        <v>0</v>
      </c>
      <c r="W805" s="534">
        <v>0</v>
      </c>
      <c r="X805" s="534">
        <v>0</v>
      </c>
      <c r="Y805" s="633">
        <v>0.2296</v>
      </c>
      <c r="Z805" s="630">
        <f t="shared" si="438"/>
        <v>2.3995799999999998</v>
      </c>
      <c r="AA805" s="1125">
        <f t="shared" si="441"/>
        <v>14.814814814814813</v>
      </c>
      <c r="AB805" s="1125">
        <f t="shared" si="419"/>
        <v>17.391304347826097</v>
      </c>
      <c r="AC805" s="1140">
        <f t="shared" si="420"/>
        <v>27.777777777777789</v>
      </c>
      <c r="AD805" s="1140">
        <f t="shared" si="421"/>
        <v>28.571428571428559</v>
      </c>
      <c r="AE805" s="1140">
        <f t="shared" si="422"/>
        <v>40.000000000000014</v>
      </c>
      <c r="AF805" s="1140">
        <f t="shared" si="423"/>
        <v>233.33333333333334</v>
      </c>
      <c r="AG805" s="1140" t="str">
        <f t="shared" si="424"/>
        <v>n/a</v>
      </c>
      <c r="AH805" s="1140" t="str">
        <f t="shared" si="425"/>
        <v>n/a</v>
      </c>
      <c r="AI805" s="764" t="str">
        <f t="shared" si="426"/>
        <v>n/a</v>
      </c>
      <c r="AJ805" s="1141" t="str">
        <f t="shared" si="427"/>
        <v>n/a</v>
      </c>
      <c r="AK805" s="764">
        <f t="shared" si="428"/>
        <v>-100</v>
      </c>
      <c r="AL805" s="764">
        <f t="shared" si="429"/>
        <v>-25.000000000000011</v>
      </c>
      <c r="AM805" s="764">
        <f t="shared" si="430"/>
        <v>2.000400080015563E-2</v>
      </c>
      <c r="AN805" s="764">
        <f t="shared" si="431"/>
        <v>11.088888888888881</v>
      </c>
      <c r="AO805" s="764">
        <f t="shared" si="432"/>
        <v>19.968008531058381</v>
      </c>
      <c r="AP805" s="764">
        <f t="shared" si="433"/>
        <v>400.46697798532358</v>
      </c>
      <c r="AQ805" s="764" t="str">
        <f t="shared" si="434"/>
        <v>n/a</v>
      </c>
      <c r="AR805" s="764" t="str">
        <f t="shared" si="435"/>
        <v>n/a</v>
      </c>
      <c r="AS805" s="764" t="str">
        <f t="shared" si="436"/>
        <v>n/a</v>
      </c>
      <c r="AT805" s="764">
        <f t="shared" si="437"/>
        <v>-100</v>
      </c>
      <c r="AU805" s="1127">
        <f t="shared" si="439"/>
        <v>43.725579865480888</v>
      </c>
      <c r="AV805" s="1128">
        <f t="shared" si="440"/>
        <v>133.79703392550269</v>
      </c>
    </row>
    <row r="806" spans="1:48" x14ac:dyDescent="0.2">
      <c r="A806" s="887" t="s">
        <v>1755</v>
      </c>
      <c r="B806" s="887" t="s">
        <v>1756</v>
      </c>
      <c r="C806" s="524">
        <v>3.84</v>
      </c>
      <c r="D806" s="633">
        <v>3.64</v>
      </c>
      <c r="E806" s="633">
        <v>3.32</v>
      </c>
      <c r="F806" s="524">
        <v>3.12</v>
      </c>
      <c r="G806" s="524">
        <v>2.92</v>
      </c>
      <c r="H806" s="524">
        <v>2.68</v>
      </c>
      <c r="I806" s="524">
        <v>2.48</v>
      </c>
      <c r="J806" s="1044"/>
      <c r="K806" s="524">
        <v>2.2799999999999998</v>
      </c>
      <c r="L806" s="524">
        <v>2.08</v>
      </c>
      <c r="M806" s="1044"/>
      <c r="N806" s="633">
        <v>1.88</v>
      </c>
      <c r="O806" s="629">
        <v>1.8</v>
      </c>
      <c r="P806" s="633">
        <v>1.8</v>
      </c>
      <c r="Q806" s="633">
        <v>1.68</v>
      </c>
      <c r="R806" s="633">
        <v>1.52</v>
      </c>
      <c r="S806" s="633">
        <v>1.32</v>
      </c>
      <c r="T806" s="633">
        <v>1.1200000000000001</v>
      </c>
      <c r="U806" s="633">
        <v>0.92</v>
      </c>
      <c r="V806" s="629">
        <v>0.76</v>
      </c>
      <c r="W806" s="633">
        <v>0.76</v>
      </c>
      <c r="X806" s="633">
        <v>0.68</v>
      </c>
      <c r="Y806" s="633">
        <v>0.3</v>
      </c>
      <c r="Z806" s="630">
        <f t="shared" si="438"/>
        <v>40.900000000000006</v>
      </c>
      <c r="AA806" s="1125">
        <f t="shared" si="441"/>
        <v>5.4945054945054972</v>
      </c>
      <c r="AB806" s="1125">
        <f t="shared" si="419"/>
        <v>9.6385542168674796</v>
      </c>
      <c r="AC806" s="1140">
        <f t="shared" si="420"/>
        <v>6.4102564102564097</v>
      </c>
      <c r="AD806" s="1140">
        <f t="shared" si="421"/>
        <v>6.8493150684931559</v>
      </c>
      <c r="AE806" s="1140">
        <f t="shared" si="422"/>
        <v>8.9552238805969964</v>
      </c>
      <c r="AF806" s="1140">
        <f t="shared" si="423"/>
        <v>8.064516129032274</v>
      </c>
      <c r="AG806" s="1140">
        <f t="shared" si="424"/>
        <v>8.7719298245614077</v>
      </c>
      <c r="AH806" s="1140">
        <f t="shared" si="425"/>
        <v>9.6153846153846025</v>
      </c>
      <c r="AI806" s="764">
        <f t="shared" si="426"/>
        <v>10.638297872340431</v>
      </c>
      <c r="AJ806" s="1141">
        <f t="shared" si="427"/>
        <v>4.4444444444444287</v>
      </c>
      <c r="AK806" s="764">
        <f t="shared" si="428"/>
        <v>0</v>
      </c>
      <c r="AL806" s="764">
        <f t="shared" si="429"/>
        <v>7.1428571428571397</v>
      </c>
      <c r="AM806" s="764">
        <f t="shared" si="430"/>
        <v>10.526315789473673</v>
      </c>
      <c r="AN806" s="764">
        <f t="shared" si="431"/>
        <v>15.151515151515138</v>
      </c>
      <c r="AO806" s="764">
        <f t="shared" si="432"/>
        <v>17.857142857142861</v>
      </c>
      <c r="AP806" s="764">
        <f t="shared" si="433"/>
        <v>21.739130434782616</v>
      </c>
      <c r="AQ806" s="764">
        <f t="shared" si="434"/>
        <v>21.052631578947366</v>
      </c>
      <c r="AR806" s="764">
        <f t="shared" si="435"/>
        <v>0</v>
      </c>
      <c r="AS806" s="764">
        <f t="shared" si="436"/>
        <v>11.764705882352944</v>
      </c>
      <c r="AT806" s="764">
        <f t="shared" si="437"/>
        <v>126.6666666666667</v>
      </c>
      <c r="AU806" s="1127">
        <f t="shared" si="439"/>
        <v>15.539169673011056</v>
      </c>
      <c r="AV806" s="1128">
        <f t="shared" si="440"/>
        <v>26.791855369878409</v>
      </c>
    </row>
    <row r="807" spans="1:48" x14ac:dyDescent="0.2">
      <c r="A807" s="895" t="s">
        <v>1743</v>
      </c>
      <c r="B807" s="887" t="s">
        <v>1744</v>
      </c>
      <c r="C807" s="524">
        <v>1.53</v>
      </c>
      <c r="D807" s="633">
        <v>1.27</v>
      </c>
      <c r="E807" s="633">
        <v>1.1400000000000001</v>
      </c>
      <c r="F807" s="524">
        <v>1.0449999999999999</v>
      </c>
      <c r="G807" s="524">
        <v>1</v>
      </c>
      <c r="H807" s="524">
        <v>0.95</v>
      </c>
      <c r="I807" s="524">
        <v>0.85</v>
      </c>
      <c r="J807" s="1044"/>
      <c r="K807" s="524">
        <v>0.71</v>
      </c>
      <c r="L807" s="524">
        <v>0.42499999999999999</v>
      </c>
      <c r="M807" s="1044"/>
      <c r="N807" s="629">
        <v>0.2</v>
      </c>
      <c r="O807" s="629">
        <v>0.57499999999999996</v>
      </c>
      <c r="P807" s="633">
        <v>1.7</v>
      </c>
      <c r="Q807" s="633">
        <v>1.6</v>
      </c>
      <c r="R807" s="633">
        <v>1.32</v>
      </c>
      <c r="S807" s="633">
        <v>1.2</v>
      </c>
      <c r="T807" s="633">
        <v>0.96</v>
      </c>
      <c r="U807" s="633">
        <v>0.81</v>
      </c>
      <c r="V807" s="633">
        <v>0.76249999999999996</v>
      </c>
      <c r="W807" s="633">
        <v>0.73250000000000004</v>
      </c>
      <c r="X807" s="633">
        <v>0.66415000000000002</v>
      </c>
      <c r="Y807" s="633">
        <v>0.60079000000000005</v>
      </c>
      <c r="Z807" s="630">
        <f t="shared" si="438"/>
        <v>20.044939999999997</v>
      </c>
      <c r="AA807" s="1125">
        <f t="shared" si="441"/>
        <v>20.472440944881896</v>
      </c>
      <c r="AB807" s="1125">
        <f t="shared" si="419"/>
        <v>11.403508771929815</v>
      </c>
      <c r="AC807" s="1140">
        <f t="shared" si="420"/>
        <v>9.0909090909091042</v>
      </c>
      <c r="AD807" s="1140">
        <f t="shared" si="421"/>
        <v>4.4999999999999929</v>
      </c>
      <c r="AE807" s="1140">
        <f t="shared" si="422"/>
        <v>5.2631578947368363</v>
      </c>
      <c r="AF807" s="1140">
        <f t="shared" si="423"/>
        <v>11.764705882352944</v>
      </c>
      <c r="AG807" s="1140">
        <f t="shared" si="424"/>
        <v>19.718309859154925</v>
      </c>
      <c r="AH807" s="1140">
        <f t="shared" si="425"/>
        <v>67.058823529411768</v>
      </c>
      <c r="AI807" s="764">
        <f t="shared" si="426"/>
        <v>112.5</v>
      </c>
      <c r="AJ807" s="1141">
        <f t="shared" si="427"/>
        <v>-65.217391304347828</v>
      </c>
      <c r="AK807" s="764">
        <f t="shared" si="428"/>
        <v>-66.176470588235304</v>
      </c>
      <c r="AL807" s="764">
        <f t="shared" si="429"/>
        <v>6.25</v>
      </c>
      <c r="AM807" s="764">
        <f t="shared" si="430"/>
        <v>21.212121212121215</v>
      </c>
      <c r="AN807" s="764">
        <f t="shared" si="431"/>
        <v>10.000000000000009</v>
      </c>
      <c r="AO807" s="764">
        <f t="shared" si="432"/>
        <v>25</v>
      </c>
      <c r="AP807" s="764">
        <f t="shared" si="433"/>
        <v>18.518518518518512</v>
      </c>
      <c r="AQ807" s="764">
        <f t="shared" si="434"/>
        <v>6.2295081967213228</v>
      </c>
      <c r="AR807" s="764">
        <f t="shared" si="435"/>
        <v>4.0955631399317349</v>
      </c>
      <c r="AS807" s="764">
        <f t="shared" si="436"/>
        <v>10.291349845667398</v>
      </c>
      <c r="AT807" s="764">
        <f t="shared" si="437"/>
        <v>10.546114282860897</v>
      </c>
      <c r="AU807" s="1127">
        <f t="shared" si="439"/>
        <v>12.126058463830761</v>
      </c>
      <c r="AV807" s="1128">
        <f t="shared" si="440"/>
        <v>36.907840141342412</v>
      </c>
    </row>
    <row r="808" spans="1:48" x14ac:dyDescent="0.2">
      <c r="A808" s="905" t="s">
        <v>4057</v>
      </c>
      <c r="B808" s="887" t="s">
        <v>4058</v>
      </c>
      <c r="C808" s="524">
        <v>1.4550000000000001</v>
      </c>
      <c r="D808" s="633">
        <v>1.415</v>
      </c>
      <c r="E808" s="633">
        <v>1.35</v>
      </c>
      <c r="F808" s="524">
        <v>1.2450000000000001</v>
      </c>
      <c r="G808" s="524">
        <v>1.1136999999999999</v>
      </c>
      <c r="H808" s="629">
        <v>0</v>
      </c>
      <c r="I808" s="629">
        <v>0</v>
      </c>
      <c r="J808" s="1044"/>
      <c r="K808" s="629">
        <v>0</v>
      </c>
      <c r="L808" s="629">
        <v>0</v>
      </c>
      <c r="M808" s="1044"/>
      <c r="N808" s="629">
        <v>0</v>
      </c>
      <c r="O808" s="629">
        <v>0</v>
      </c>
      <c r="P808" s="629">
        <v>0</v>
      </c>
      <c r="Q808" s="629">
        <v>0</v>
      </c>
      <c r="R808" s="629">
        <v>0</v>
      </c>
      <c r="S808" s="629">
        <v>0</v>
      </c>
      <c r="T808" s="629">
        <v>0</v>
      </c>
      <c r="U808" s="629">
        <v>0</v>
      </c>
      <c r="V808" s="629">
        <v>0</v>
      </c>
      <c r="W808" s="629">
        <v>0</v>
      </c>
      <c r="X808" s="629">
        <v>0</v>
      </c>
      <c r="Y808" s="629">
        <v>0</v>
      </c>
      <c r="Z808" s="630">
        <f t="shared" si="438"/>
        <v>6.5787000000000004</v>
      </c>
      <c r="AA808" s="1125">
        <f t="shared" si="441"/>
        <v>2.8268551236749095</v>
      </c>
      <c r="AB808" s="1125">
        <f t="shared" si="419"/>
        <v>4.8148148148148051</v>
      </c>
      <c r="AC808" s="1140">
        <f t="shared" si="420"/>
        <v>8.4337349397590309</v>
      </c>
      <c r="AD808" s="1140">
        <f t="shared" si="421"/>
        <v>11.789530394181579</v>
      </c>
      <c r="AE808" s="1140" t="str">
        <f t="shared" si="422"/>
        <v>n/a</v>
      </c>
      <c r="AF808" s="1140" t="str">
        <f t="shared" si="423"/>
        <v>n/a</v>
      </c>
      <c r="AG808" s="1140" t="str">
        <f t="shared" si="424"/>
        <v>n/a</v>
      </c>
      <c r="AH808" s="1140" t="str">
        <f t="shared" si="425"/>
        <v>n/a</v>
      </c>
      <c r="AI808" s="764" t="str">
        <f t="shared" si="426"/>
        <v>n/a</v>
      </c>
      <c r="AJ808" s="1141" t="str">
        <f t="shared" si="427"/>
        <v>n/a</v>
      </c>
      <c r="AK808" s="764" t="str">
        <f t="shared" si="428"/>
        <v>n/a</v>
      </c>
      <c r="AL808" s="764" t="str">
        <f t="shared" si="429"/>
        <v>n/a</v>
      </c>
      <c r="AM808" s="764" t="str">
        <f t="shared" si="430"/>
        <v>n/a</v>
      </c>
      <c r="AN808" s="764" t="str">
        <f t="shared" si="431"/>
        <v>n/a</v>
      </c>
      <c r="AO808" s="764" t="str">
        <f t="shared" si="432"/>
        <v>n/a</v>
      </c>
      <c r="AP808" s="764" t="str">
        <f t="shared" si="433"/>
        <v>n/a</v>
      </c>
      <c r="AQ808" s="764" t="str">
        <f t="shared" si="434"/>
        <v>n/a</v>
      </c>
      <c r="AR808" s="764" t="str">
        <f t="shared" si="435"/>
        <v>n/a</v>
      </c>
      <c r="AS808" s="764" t="str">
        <f t="shared" si="436"/>
        <v>n/a</v>
      </c>
      <c r="AT808" s="764" t="str">
        <f t="shared" si="437"/>
        <v>n/a</v>
      </c>
      <c r="AU808" s="1127">
        <f t="shared" si="439"/>
        <v>6.9662338181075816</v>
      </c>
      <c r="AV808" s="1128">
        <f t="shared" si="440"/>
        <v>3.9657201576539158</v>
      </c>
    </row>
    <row r="809" spans="1:48" x14ac:dyDescent="0.2">
      <c r="A809" s="895" t="s">
        <v>1763</v>
      </c>
      <c r="B809" s="887" t="s">
        <v>1764</v>
      </c>
      <c r="C809" s="524">
        <v>1.1399999999999999</v>
      </c>
      <c r="D809" s="633">
        <v>0.92</v>
      </c>
      <c r="E809" s="633">
        <v>0.77000000000000013</v>
      </c>
      <c r="F809" s="524">
        <v>0.66</v>
      </c>
      <c r="G809" s="524">
        <v>0.6</v>
      </c>
      <c r="H809" s="524">
        <v>0.48</v>
      </c>
      <c r="I809" s="524">
        <v>0.4</v>
      </c>
      <c r="J809" s="1044"/>
      <c r="K809" s="524">
        <v>0.36</v>
      </c>
      <c r="L809" s="524">
        <v>0.32</v>
      </c>
      <c r="M809" s="1044"/>
      <c r="N809" s="629">
        <v>0</v>
      </c>
      <c r="O809" s="629">
        <v>0</v>
      </c>
      <c r="P809" s="629">
        <v>0</v>
      </c>
      <c r="Q809" s="629">
        <v>0</v>
      </c>
      <c r="R809" s="629">
        <v>0</v>
      </c>
      <c r="S809" s="629">
        <v>0</v>
      </c>
      <c r="T809" s="629">
        <v>0</v>
      </c>
      <c r="U809" s="629">
        <v>0</v>
      </c>
      <c r="V809" s="629">
        <v>0</v>
      </c>
      <c r="W809" s="629">
        <v>0</v>
      </c>
      <c r="X809" s="629">
        <v>0</v>
      </c>
      <c r="Y809" s="629">
        <v>0</v>
      </c>
      <c r="Z809" s="630">
        <f t="shared" si="438"/>
        <v>5.6500000000000012</v>
      </c>
      <c r="AA809" s="1125">
        <f t="shared" si="441"/>
        <v>23.913043478260843</v>
      </c>
      <c r="AB809" s="1125">
        <f t="shared" si="419"/>
        <v>19.480519480519476</v>
      </c>
      <c r="AC809" s="1140">
        <f t="shared" si="420"/>
        <v>16.666666666666675</v>
      </c>
      <c r="AD809" s="1140">
        <f t="shared" si="421"/>
        <v>10.000000000000009</v>
      </c>
      <c r="AE809" s="1140">
        <f t="shared" si="422"/>
        <v>25</v>
      </c>
      <c r="AF809" s="1140">
        <f t="shared" si="423"/>
        <v>19.999999999999996</v>
      </c>
      <c r="AG809" s="1140">
        <f t="shared" si="424"/>
        <v>11.111111111111116</v>
      </c>
      <c r="AH809" s="1140">
        <f t="shared" si="425"/>
        <v>12.5</v>
      </c>
      <c r="AI809" s="764" t="str">
        <f t="shared" si="426"/>
        <v>n/a</v>
      </c>
      <c r="AJ809" s="1141" t="str">
        <f t="shared" si="427"/>
        <v>n/a</v>
      </c>
      <c r="AK809" s="764" t="str">
        <f t="shared" si="428"/>
        <v>n/a</v>
      </c>
      <c r="AL809" s="764" t="str">
        <f t="shared" si="429"/>
        <v>n/a</v>
      </c>
      <c r="AM809" s="764" t="str">
        <f t="shared" si="430"/>
        <v>n/a</v>
      </c>
      <c r="AN809" s="764" t="str">
        <f t="shared" si="431"/>
        <v>n/a</v>
      </c>
      <c r="AO809" s="764" t="str">
        <f t="shared" si="432"/>
        <v>n/a</v>
      </c>
      <c r="AP809" s="764" t="str">
        <f t="shared" si="433"/>
        <v>n/a</v>
      </c>
      <c r="AQ809" s="764" t="str">
        <f t="shared" si="434"/>
        <v>n/a</v>
      </c>
      <c r="AR809" s="764" t="str">
        <f t="shared" si="435"/>
        <v>n/a</v>
      </c>
      <c r="AS809" s="764" t="str">
        <f t="shared" si="436"/>
        <v>n/a</v>
      </c>
      <c r="AT809" s="764" t="str">
        <f t="shared" si="437"/>
        <v>n/a</v>
      </c>
      <c r="AU809" s="1127">
        <f t="shared" si="439"/>
        <v>17.333917592069767</v>
      </c>
      <c r="AV809" s="1128">
        <f t="shared" si="440"/>
        <v>5.733252166291475</v>
      </c>
    </row>
    <row r="810" spans="1:48" x14ac:dyDescent="0.2">
      <c r="A810" s="904" t="s">
        <v>4043</v>
      </c>
      <c r="B810" s="887" t="s">
        <v>4044</v>
      </c>
      <c r="C810" s="524">
        <v>1.48</v>
      </c>
      <c r="D810" s="633">
        <v>1.46</v>
      </c>
      <c r="E810" s="633">
        <v>1.44</v>
      </c>
      <c r="F810" s="524">
        <v>1.42</v>
      </c>
      <c r="G810" s="524">
        <v>1.4</v>
      </c>
      <c r="H810" s="582">
        <v>1.38</v>
      </c>
      <c r="I810" s="582">
        <v>1.38</v>
      </c>
      <c r="J810" s="1044"/>
      <c r="K810" s="526">
        <v>1.38</v>
      </c>
      <c r="L810" s="526">
        <v>1.38</v>
      </c>
      <c r="M810" s="1044"/>
      <c r="N810" s="629">
        <v>1.38</v>
      </c>
      <c r="O810" s="629">
        <v>1.38</v>
      </c>
      <c r="P810" s="629">
        <v>1.38</v>
      </c>
      <c r="Q810" s="629">
        <v>1.38</v>
      </c>
      <c r="R810" s="629">
        <v>1.38</v>
      </c>
      <c r="S810" s="629">
        <v>1.38</v>
      </c>
      <c r="T810" s="629">
        <v>1.38</v>
      </c>
      <c r="U810" s="629">
        <v>1.38</v>
      </c>
      <c r="V810" s="629">
        <v>1.38</v>
      </c>
      <c r="W810" s="629">
        <v>1.38</v>
      </c>
      <c r="X810" s="629">
        <v>1.38</v>
      </c>
      <c r="Y810" s="629">
        <v>1.38</v>
      </c>
      <c r="Z810" s="630">
        <f t="shared" si="438"/>
        <v>29.279999999999983</v>
      </c>
      <c r="AA810" s="1125">
        <f t="shared" si="441"/>
        <v>1.3698630136986356</v>
      </c>
      <c r="AB810" s="1125">
        <f t="shared" si="419"/>
        <v>1.388888888888884</v>
      </c>
      <c r="AC810" s="1140">
        <f t="shared" si="420"/>
        <v>1.4084507042253502</v>
      </c>
      <c r="AD810" s="1140">
        <f t="shared" si="421"/>
        <v>1.4285714285714235</v>
      </c>
      <c r="AE810" s="1140">
        <f t="shared" si="422"/>
        <v>1.449275362318847</v>
      </c>
      <c r="AF810" s="1140">
        <f t="shared" si="423"/>
        <v>0</v>
      </c>
      <c r="AG810" s="1140">
        <f t="shared" si="424"/>
        <v>0</v>
      </c>
      <c r="AH810" s="1140">
        <f t="shared" si="425"/>
        <v>0</v>
      </c>
      <c r="AI810" s="764">
        <f t="shared" si="426"/>
        <v>0</v>
      </c>
      <c r="AJ810" s="1141">
        <f t="shared" si="427"/>
        <v>0</v>
      </c>
      <c r="AK810" s="764">
        <f t="shared" si="428"/>
        <v>0</v>
      </c>
      <c r="AL810" s="764">
        <f t="shared" si="429"/>
        <v>0</v>
      </c>
      <c r="AM810" s="764">
        <f t="shared" si="430"/>
        <v>0</v>
      </c>
      <c r="AN810" s="764">
        <f t="shared" si="431"/>
        <v>0</v>
      </c>
      <c r="AO810" s="764">
        <f t="shared" si="432"/>
        <v>0</v>
      </c>
      <c r="AP810" s="764">
        <f t="shared" si="433"/>
        <v>0</v>
      </c>
      <c r="AQ810" s="764">
        <f t="shared" si="434"/>
        <v>0</v>
      </c>
      <c r="AR810" s="764">
        <f t="shared" si="435"/>
        <v>0</v>
      </c>
      <c r="AS810" s="764">
        <f t="shared" si="436"/>
        <v>0</v>
      </c>
      <c r="AT810" s="764">
        <f t="shared" si="437"/>
        <v>0</v>
      </c>
      <c r="AU810" s="1127">
        <f t="shared" si="439"/>
        <v>0.35225246988515702</v>
      </c>
      <c r="AV810" s="1128">
        <f t="shared" si="440"/>
        <v>0.62613474923376411</v>
      </c>
    </row>
    <row r="811" spans="1:48" x14ac:dyDescent="0.2">
      <c r="A811" s="895" t="s">
        <v>838</v>
      </c>
      <c r="B811" s="887" t="s">
        <v>839</v>
      </c>
      <c r="C811" s="524">
        <v>1.1000000000000001</v>
      </c>
      <c r="D811" s="633">
        <v>1.08</v>
      </c>
      <c r="E811" s="633">
        <v>1.06</v>
      </c>
      <c r="F811" s="524">
        <v>1.0449999999999999</v>
      </c>
      <c r="G811" s="524">
        <v>1.0249999999999999</v>
      </c>
      <c r="H811" s="524">
        <v>1.0049999999999999</v>
      </c>
      <c r="I811" s="524">
        <v>0.98499999999999999</v>
      </c>
      <c r="J811" s="1044"/>
      <c r="K811" s="524">
        <v>0.96499999999999997</v>
      </c>
      <c r="L811" s="524">
        <v>0.94499999999999995</v>
      </c>
      <c r="M811" s="1044"/>
      <c r="N811" s="629">
        <v>0.94</v>
      </c>
      <c r="O811" s="633">
        <v>0.92500000000000004</v>
      </c>
      <c r="P811" s="633">
        <v>0.90500000000000003</v>
      </c>
      <c r="Q811" s="633">
        <v>0.88500000000000001</v>
      </c>
      <c r="R811" s="633">
        <v>0.78</v>
      </c>
      <c r="S811" s="633">
        <v>0.63</v>
      </c>
      <c r="T811" s="633">
        <v>0.45</v>
      </c>
      <c r="U811" s="629">
        <v>0</v>
      </c>
      <c r="V811" s="629">
        <v>0</v>
      </c>
      <c r="W811" s="629">
        <v>0</v>
      </c>
      <c r="X811" s="629">
        <v>0</v>
      </c>
      <c r="Y811" s="629">
        <v>0</v>
      </c>
      <c r="Z811" s="630">
        <f t="shared" si="438"/>
        <v>14.725</v>
      </c>
      <c r="AA811" s="1125">
        <f t="shared" si="441"/>
        <v>1.8518518518518601</v>
      </c>
      <c r="AB811" s="1125">
        <f t="shared" si="419"/>
        <v>1.8867924528301883</v>
      </c>
      <c r="AC811" s="1140">
        <f t="shared" si="420"/>
        <v>1.4354066985646119</v>
      </c>
      <c r="AD811" s="1140">
        <f t="shared" si="421"/>
        <v>1.9512195121951237</v>
      </c>
      <c r="AE811" s="1140">
        <f t="shared" si="422"/>
        <v>1.990049751243772</v>
      </c>
      <c r="AF811" s="1140">
        <f t="shared" si="423"/>
        <v>2.0304568527918621</v>
      </c>
      <c r="AG811" s="1140">
        <f t="shared" si="424"/>
        <v>2.0725388601036343</v>
      </c>
      <c r="AH811" s="1140">
        <f t="shared" si="425"/>
        <v>2.1164021164021163</v>
      </c>
      <c r="AI811" s="764">
        <f t="shared" si="426"/>
        <v>0.53191489361701372</v>
      </c>
      <c r="AJ811" s="1141">
        <f t="shared" si="427"/>
        <v>1.6216216216216051</v>
      </c>
      <c r="AK811" s="764">
        <f t="shared" si="428"/>
        <v>2.2099447513812098</v>
      </c>
      <c r="AL811" s="764">
        <f t="shared" si="429"/>
        <v>2.2598870056497189</v>
      </c>
      <c r="AM811" s="764">
        <f t="shared" si="430"/>
        <v>13.461538461538458</v>
      </c>
      <c r="AN811" s="764">
        <f t="shared" si="431"/>
        <v>23.809523809523814</v>
      </c>
      <c r="AO811" s="764">
        <f t="shared" si="432"/>
        <v>39.999999999999993</v>
      </c>
      <c r="AP811" s="764" t="str">
        <f t="shared" si="433"/>
        <v>n/a</v>
      </c>
      <c r="AQ811" s="764" t="str">
        <f t="shared" si="434"/>
        <v>n/a</v>
      </c>
      <c r="AR811" s="764" t="str">
        <f t="shared" si="435"/>
        <v>n/a</v>
      </c>
      <c r="AS811" s="764" t="str">
        <f t="shared" si="436"/>
        <v>n/a</v>
      </c>
      <c r="AT811" s="764" t="str">
        <f t="shared" si="437"/>
        <v>n/a</v>
      </c>
      <c r="AU811" s="1127">
        <f t="shared" si="439"/>
        <v>6.6152765759543319</v>
      </c>
      <c r="AV811" s="1128">
        <f t="shared" si="440"/>
        <v>11.130063321816978</v>
      </c>
    </row>
    <row r="812" spans="1:48" x14ac:dyDescent="0.2">
      <c r="A812" s="887" t="s">
        <v>834</v>
      </c>
      <c r="B812" s="887" t="s">
        <v>835</v>
      </c>
      <c r="C812" s="524">
        <v>2.94</v>
      </c>
      <c r="D812" s="633">
        <v>2.835</v>
      </c>
      <c r="E812" s="633">
        <v>2.7199999999999998</v>
      </c>
      <c r="F812" s="524">
        <v>2.62</v>
      </c>
      <c r="G812" s="524">
        <v>2.56</v>
      </c>
      <c r="H812" s="524">
        <v>2.36</v>
      </c>
      <c r="I812" s="524">
        <v>2.1949999999999998</v>
      </c>
      <c r="J812" s="1044"/>
      <c r="K812" s="524">
        <v>2.0299999999999998</v>
      </c>
      <c r="L812" s="524">
        <v>1.865</v>
      </c>
      <c r="M812" s="1044"/>
      <c r="N812" s="633">
        <v>1.7</v>
      </c>
      <c r="O812" s="629">
        <v>1.54</v>
      </c>
      <c r="P812" s="633">
        <v>1.345</v>
      </c>
      <c r="Q812" s="633">
        <v>1.1499999999999999</v>
      </c>
      <c r="R812" s="633">
        <v>1.0249999999999999</v>
      </c>
      <c r="S812" s="633">
        <v>0.88</v>
      </c>
      <c r="T812" s="629">
        <v>0.7</v>
      </c>
      <c r="U812" s="633">
        <v>0.5675</v>
      </c>
      <c r="V812" s="633">
        <v>0.49</v>
      </c>
      <c r="W812" s="633">
        <v>0.45</v>
      </c>
      <c r="X812" s="633">
        <v>0.41249999999999998</v>
      </c>
      <c r="Y812" s="633">
        <v>0.37</v>
      </c>
      <c r="Z812" s="630">
        <f t="shared" si="438"/>
        <v>32.754999999999988</v>
      </c>
      <c r="AA812" s="1125">
        <f t="shared" si="441"/>
        <v>3.7037037037036979</v>
      </c>
      <c r="AB812" s="1125">
        <f t="shared" si="419"/>
        <v>4.2279411764706065</v>
      </c>
      <c r="AC812" s="1140">
        <f t="shared" si="420"/>
        <v>3.8167938931297662</v>
      </c>
      <c r="AD812" s="1140">
        <f t="shared" si="421"/>
        <v>2.34375</v>
      </c>
      <c r="AE812" s="1140">
        <f t="shared" si="422"/>
        <v>8.4745762711864394</v>
      </c>
      <c r="AF812" s="1140">
        <f t="shared" si="423"/>
        <v>7.5170842824601403</v>
      </c>
      <c r="AG812" s="1140">
        <f t="shared" si="424"/>
        <v>8.1280788177339858</v>
      </c>
      <c r="AH812" s="1140">
        <f t="shared" si="425"/>
        <v>8.847184986595158</v>
      </c>
      <c r="AI812" s="764">
        <f t="shared" si="426"/>
        <v>9.7058823529411864</v>
      </c>
      <c r="AJ812" s="1141">
        <f t="shared" si="427"/>
        <v>10.389610389610393</v>
      </c>
      <c r="AK812" s="764">
        <f t="shared" si="428"/>
        <v>14.498141263940534</v>
      </c>
      <c r="AL812" s="764">
        <f t="shared" si="429"/>
        <v>16.956521739130448</v>
      </c>
      <c r="AM812" s="764">
        <f t="shared" si="430"/>
        <v>12.195121951219523</v>
      </c>
      <c r="AN812" s="764">
        <f t="shared" si="431"/>
        <v>16.477272727272705</v>
      </c>
      <c r="AO812" s="764">
        <f t="shared" si="432"/>
        <v>25.714285714285733</v>
      </c>
      <c r="AP812" s="764">
        <f t="shared" si="433"/>
        <v>23.348017621145356</v>
      </c>
      <c r="AQ812" s="764">
        <f t="shared" si="434"/>
        <v>15.816326530612246</v>
      </c>
      <c r="AR812" s="764">
        <f t="shared" si="435"/>
        <v>8.8888888888888786</v>
      </c>
      <c r="AS812" s="764">
        <f t="shared" si="436"/>
        <v>9.0909090909091042</v>
      </c>
      <c r="AT812" s="764">
        <f t="shared" si="437"/>
        <v>11.486486486486491</v>
      </c>
      <c r="AU812" s="1127">
        <f t="shared" si="439"/>
        <v>11.08132889438612</v>
      </c>
      <c r="AV812" s="1128">
        <f t="shared" si="440"/>
        <v>6.2348624329528128</v>
      </c>
    </row>
    <row r="813" spans="1:48" x14ac:dyDescent="0.2">
      <c r="A813" s="887" t="s">
        <v>371</v>
      </c>
      <c r="B813" s="887" t="s">
        <v>372</v>
      </c>
      <c r="C813" s="524">
        <v>3.02</v>
      </c>
      <c r="D813" s="633">
        <v>2.6</v>
      </c>
      <c r="E813" s="633">
        <v>2.16</v>
      </c>
      <c r="F813" s="524">
        <v>2.12</v>
      </c>
      <c r="G813" s="524">
        <v>2.08</v>
      </c>
      <c r="H813" s="524">
        <v>2.04</v>
      </c>
      <c r="I813" s="524">
        <v>2</v>
      </c>
      <c r="J813" s="1044"/>
      <c r="K813" s="524">
        <v>1.96</v>
      </c>
      <c r="L813" s="524">
        <v>1.92</v>
      </c>
      <c r="M813" s="1044"/>
      <c r="N813" s="633">
        <v>1.88</v>
      </c>
      <c r="O813" s="633">
        <v>1.84</v>
      </c>
      <c r="P813" s="633">
        <v>1.8</v>
      </c>
      <c r="Q813" s="633">
        <v>1.76</v>
      </c>
      <c r="R813" s="633">
        <v>1.72</v>
      </c>
      <c r="S813" s="633">
        <v>1.68</v>
      </c>
      <c r="T813" s="633">
        <v>1.56</v>
      </c>
      <c r="U813" s="633">
        <v>1.44</v>
      </c>
      <c r="V813" s="633">
        <v>1.36</v>
      </c>
      <c r="W813" s="633">
        <v>1.28</v>
      </c>
      <c r="X813" s="633">
        <v>1.24</v>
      </c>
      <c r="Y813" s="633">
        <v>1.2</v>
      </c>
      <c r="Z813" s="630">
        <f t="shared" si="438"/>
        <v>38.660000000000004</v>
      </c>
      <c r="AA813" s="1125">
        <f t="shared" si="441"/>
        <v>16.153846153846139</v>
      </c>
      <c r="AB813" s="1125">
        <f t="shared" si="419"/>
        <v>20.370370370370374</v>
      </c>
      <c r="AC813" s="1140">
        <f t="shared" si="420"/>
        <v>1.8867924528301883</v>
      </c>
      <c r="AD813" s="1140">
        <f t="shared" si="421"/>
        <v>1.9230769230769162</v>
      </c>
      <c r="AE813" s="1140">
        <f t="shared" si="422"/>
        <v>1.9607843137254832</v>
      </c>
      <c r="AF813" s="1140">
        <f t="shared" si="423"/>
        <v>2.0000000000000018</v>
      </c>
      <c r="AG813" s="1140">
        <f t="shared" si="424"/>
        <v>2.0408163265306145</v>
      </c>
      <c r="AH813" s="1140">
        <f t="shared" si="425"/>
        <v>2.0833333333333259</v>
      </c>
      <c r="AI813" s="764">
        <f t="shared" si="426"/>
        <v>2.1276595744680771</v>
      </c>
      <c r="AJ813" s="1141">
        <f t="shared" si="427"/>
        <v>2.1739130434782483</v>
      </c>
      <c r="AK813" s="764">
        <f t="shared" si="428"/>
        <v>2.2222222222222143</v>
      </c>
      <c r="AL813" s="764">
        <f t="shared" si="429"/>
        <v>2.2727272727272707</v>
      </c>
      <c r="AM813" s="764">
        <f t="shared" si="430"/>
        <v>2.3255813953488413</v>
      </c>
      <c r="AN813" s="764">
        <f t="shared" si="431"/>
        <v>2.3809523809523725</v>
      </c>
      <c r="AO813" s="764">
        <f t="shared" si="432"/>
        <v>7.6923076923076872</v>
      </c>
      <c r="AP813" s="764">
        <f t="shared" si="433"/>
        <v>8.3333333333333481</v>
      </c>
      <c r="AQ813" s="764">
        <f t="shared" si="434"/>
        <v>5.8823529411764497</v>
      </c>
      <c r="AR813" s="764">
        <f t="shared" si="435"/>
        <v>6.25</v>
      </c>
      <c r="AS813" s="764">
        <f t="shared" si="436"/>
        <v>3.2258064516129004</v>
      </c>
      <c r="AT813" s="764">
        <f t="shared" si="437"/>
        <v>3.3333333333333437</v>
      </c>
      <c r="AU813" s="1127">
        <f t="shared" si="439"/>
        <v>4.8319604757336894</v>
      </c>
      <c r="AV813" s="1128">
        <f t="shared" si="440"/>
        <v>5.0616265447429498</v>
      </c>
    </row>
    <row r="814" spans="1:48" x14ac:dyDescent="0.2">
      <c r="A814" s="887" t="s">
        <v>844</v>
      </c>
      <c r="B814" s="887" t="s">
        <v>845</v>
      </c>
      <c r="C814" s="524">
        <v>1.05</v>
      </c>
      <c r="D814" s="633">
        <v>0.88</v>
      </c>
      <c r="E814" s="633">
        <v>0.69</v>
      </c>
      <c r="F814" s="524">
        <v>0.58499999999999996</v>
      </c>
      <c r="G814" s="524">
        <v>0.5</v>
      </c>
      <c r="H814" s="524">
        <v>0.42</v>
      </c>
      <c r="I814" s="524">
        <v>0.34749999999999998</v>
      </c>
      <c r="J814" s="1044"/>
      <c r="K814" s="524">
        <v>0.2475</v>
      </c>
      <c r="L814" s="524">
        <v>0.16750000000000001</v>
      </c>
      <c r="M814" s="1044"/>
      <c r="N814" s="633">
        <v>0.13125000000000001</v>
      </c>
      <c r="O814" s="633">
        <v>0.11</v>
      </c>
      <c r="P814" s="633">
        <v>5.2499999999999998E-2</v>
      </c>
      <c r="Q814" s="629">
        <v>0</v>
      </c>
      <c r="R814" s="629">
        <v>0</v>
      </c>
      <c r="S814" s="629">
        <v>0</v>
      </c>
      <c r="T814" s="629">
        <v>0</v>
      </c>
      <c r="U814" s="629">
        <v>0</v>
      </c>
      <c r="V814" s="629">
        <v>0</v>
      </c>
      <c r="W814" s="629">
        <v>0</v>
      </c>
      <c r="X814" s="629">
        <v>0</v>
      </c>
      <c r="Y814" s="629">
        <v>0</v>
      </c>
      <c r="Z814" s="630">
        <f t="shared" si="438"/>
        <v>5.1812500000000004</v>
      </c>
      <c r="AA814" s="1125">
        <f t="shared" si="441"/>
        <v>19.318181818181813</v>
      </c>
      <c r="AB814" s="1125">
        <f t="shared" si="419"/>
        <v>27.536231884057983</v>
      </c>
      <c r="AC814" s="1140">
        <f t="shared" si="420"/>
        <v>17.948717948717952</v>
      </c>
      <c r="AD814" s="1140">
        <f t="shared" si="421"/>
        <v>16.999999999999993</v>
      </c>
      <c r="AE814" s="1140">
        <f t="shared" si="422"/>
        <v>19.047619047619047</v>
      </c>
      <c r="AF814" s="1140">
        <f t="shared" si="423"/>
        <v>20.863309352517987</v>
      </c>
      <c r="AG814" s="1140">
        <f t="shared" si="424"/>
        <v>40.404040404040401</v>
      </c>
      <c r="AH814" s="1140">
        <f t="shared" si="425"/>
        <v>47.761194029850728</v>
      </c>
      <c r="AI814" s="764">
        <f t="shared" si="426"/>
        <v>27.619047619047631</v>
      </c>
      <c r="AJ814" s="1141">
        <f t="shared" si="427"/>
        <v>19.318181818181813</v>
      </c>
      <c r="AK814" s="764">
        <f t="shared" si="428"/>
        <v>109.52380952380953</v>
      </c>
      <c r="AL814" s="764" t="str">
        <f t="shared" si="429"/>
        <v>n/a</v>
      </c>
      <c r="AM814" s="764" t="str">
        <f t="shared" si="430"/>
        <v>n/a</v>
      </c>
      <c r="AN814" s="764" t="str">
        <f t="shared" si="431"/>
        <v>n/a</v>
      </c>
      <c r="AO814" s="764" t="str">
        <f t="shared" si="432"/>
        <v>n/a</v>
      </c>
      <c r="AP814" s="764" t="str">
        <f t="shared" si="433"/>
        <v>n/a</v>
      </c>
      <c r="AQ814" s="764" t="str">
        <f t="shared" si="434"/>
        <v>n/a</v>
      </c>
      <c r="AR814" s="764" t="str">
        <f t="shared" si="435"/>
        <v>n/a</v>
      </c>
      <c r="AS814" s="764" t="str">
        <f t="shared" si="436"/>
        <v>n/a</v>
      </c>
      <c r="AT814" s="764" t="str">
        <f t="shared" si="437"/>
        <v>n/a</v>
      </c>
      <c r="AU814" s="1127">
        <f t="shared" si="439"/>
        <v>33.303666676911348</v>
      </c>
      <c r="AV814" s="1128">
        <f t="shared" si="440"/>
        <v>27.1758950784373</v>
      </c>
    </row>
    <row r="815" spans="1:48" x14ac:dyDescent="0.2">
      <c r="A815" s="895" t="s">
        <v>1825</v>
      </c>
      <c r="B815" s="887" t="s">
        <v>1826</v>
      </c>
      <c r="C815" s="524">
        <v>1.8</v>
      </c>
      <c r="D815" s="633">
        <v>1.6</v>
      </c>
      <c r="E815" s="633">
        <v>1.4</v>
      </c>
      <c r="F815" s="524">
        <v>1.2</v>
      </c>
      <c r="G815" s="524">
        <v>0.75</v>
      </c>
      <c r="H815" s="524">
        <v>0.25</v>
      </c>
      <c r="I815" s="524">
        <v>0</v>
      </c>
      <c r="J815" s="1044"/>
      <c r="K815" s="524">
        <v>0</v>
      </c>
      <c r="L815" s="526">
        <v>0</v>
      </c>
      <c r="M815" s="1044"/>
      <c r="N815" s="526">
        <v>0</v>
      </c>
      <c r="O815" s="1036">
        <v>0</v>
      </c>
      <c r="P815" s="629">
        <v>0</v>
      </c>
      <c r="Q815" s="629">
        <v>0</v>
      </c>
      <c r="R815" s="629">
        <v>0</v>
      </c>
      <c r="S815" s="629">
        <v>0</v>
      </c>
      <c r="T815" s="629">
        <v>0</v>
      </c>
      <c r="U815" s="629">
        <v>0</v>
      </c>
      <c r="V815" s="629">
        <v>0</v>
      </c>
      <c r="W815" s="629">
        <v>0</v>
      </c>
      <c r="X815" s="629">
        <v>0</v>
      </c>
      <c r="Y815" s="629">
        <v>0</v>
      </c>
      <c r="Z815" s="630">
        <f t="shared" si="438"/>
        <v>7.0000000000000009</v>
      </c>
      <c r="AA815" s="1125">
        <f t="shared" si="441"/>
        <v>12.5</v>
      </c>
      <c r="AB815" s="1125">
        <f t="shared" ref="AB815:AB873" si="442">IF(ISERROR((D815/E815-1)*100),"n/a",(D815/E815-1)*100)</f>
        <v>14.285714285714302</v>
      </c>
      <c r="AC815" s="1140">
        <f t="shared" ref="AC815:AC873" si="443">IF(ISERROR((E815/F815-1)*100),"n/a",(E815/F815-1)*100)</f>
        <v>16.666666666666675</v>
      </c>
      <c r="AD815" s="1140">
        <f t="shared" ref="AD815:AD873" si="444">IF(ISERROR((F815/G815-1)*100),"n/a",(F815/G815-1)*100)</f>
        <v>59.999999999999986</v>
      </c>
      <c r="AE815" s="1140">
        <f t="shared" ref="AE815:AE873" si="445">IF(ISERROR((G815/H815-1)*100),"n/a",(G815/H815-1)*100)</f>
        <v>200</v>
      </c>
      <c r="AF815" s="1140" t="str">
        <f t="shared" ref="AF815:AF873" si="446">IF(ISERROR((H815/I815-1)*100),"n/a",(H815/I815-1)*100)</f>
        <v>n/a</v>
      </c>
      <c r="AG815" s="1140" t="str">
        <f t="shared" ref="AG815:AG873" si="447">IF(ISERROR((I815/K815-1)*100),"n/a",(I815/K815-1)*100)</f>
        <v>n/a</v>
      </c>
      <c r="AH815" s="1140" t="str">
        <f t="shared" ref="AH815:AH873" si="448">IF(ISERROR((K815/L815-1)*100),"n/a",(K815/L815-1)*100)</f>
        <v>n/a</v>
      </c>
      <c r="AI815" s="764" t="str">
        <f t="shared" ref="AI815:AI873" si="449">IF(ISERROR((L815/N815-1)*100),"n/a",(L815/N815-1)*100)</f>
        <v>n/a</v>
      </c>
      <c r="AJ815" s="1141" t="str">
        <f t="shared" ref="AJ815:AJ873" si="450">IF(ISERROR((N815/O815-1)*100),"n/a",(N815/O815-1)*100)</f>
        <v>n/a</v>
      </c>
      <c r="AK815" s="764" t="str">
        <f t="shared" ref="AK815:AK873" si="451">IF(ISERROR((O815/P815-1)*100),"n/a",(O815/P815-1)*100)</f>
        <v>n/a</v>
      </c>
      <c r="AL815" s="764" t="str">
        <f t="shared" ref="AL815:AL873" si="452">IF(ISERROR((P815/Q815-1)*100),"n/a",(P815/Q815-1)*100)</f>
        <v>n/a</v>
      </c>
      <c r="AM815" s="764" t="str">
        <f t="shared" ref="AM815:AM873" si="453">IF(ISERROR((Q815/R815-1)*100),"n/a",(Q815/R815-1)*100)</f>
        <v>n/a</v>
      </c>
      <c r="AN815" s="764" t="str">
        <f t="shared" ref="AN815:AN873" si="454">IF(ISERROR((R815/S815-1)*100),"n/a",(R815/S815-1)*100)</f>
        <v>n/a</v>
      </c>
      <c r="AO815" s="764" t="str">
        <f t="shared" ref="AO815:AO873" si="455">IF(ISERROR((S815/T815-1)*100),"n/a",(S815/T815-1)*100)</f>
        <v>n/a</v>
      </c>
      <c r="AP815" s="764" t="str">
        <f t="shared" ref="AP815:AP873" si="456">IF(ISERROR((T815/U815-1)*100),"n/a",(T815/U815-1)*100)</f>
        <v>n/a</v>
      </c>
      <c r="AQ815" s="764" t="str">
        <f t="shared" ref="AQ815:AQ873" si="457">IF(ISERROR((U815/V815-1)*100),"n/a",(U815/V815-1)*100)</f>
        <v>n/a</v>
      </c>
      <c r="AR815" s="764" t="str">
        <f t="shared" ref="AR815:AR873" si="458">IF(ISERROR((V815/W815-1)*100),"n/a",(V815/W815-1)*100)</f>
        <v>n/a</v>
      </c>
      <c r="AS815" s="764" t="str">
        <f t="shared" ref="AS815:AS873" si="459">IF(ISERROR((W815/X815-1)*100),"n/a",(W815/X815-1)*100)</f>
        <v>n/a</v>
      </c>
      <c r="AT815" s="764" t="str">
        <f t="shared" ref="AT815:AT873" si="460">IF(ISERROR((X815/Y815-1)*100),"n/a",(X815/Y815-1)*100)</f>
        <v>n/a</v>
      </c>
      <c r="AU815" s="1127">
        <f t="shared" si="439"/>
        <v>60.69047619047619</v>
      </c>
      <c r="AV815" s="1128">
        <f t="shared" si="440"/>
        <v>80.345254852568999</v>
      </c>
    </row>
    <row r="816" spans="1:48" x14ac:dyDescent="0.2">
      <c r="A816" s="887" t="s">
        <v>4149</v>
      </c>
      <c r="B816" s="887" t="s">
        <v>4150</v>
      </c>
      <c r="C816" s="524">
        <v>0.79</v>
      </c>
      <c r="D816" s="633">
        <v>0.75</v>
      </c>
      <c r="E816" s="1028">
        <v>0.71000000000000008</v>
      </c>
      <c r="F816" s="1028">
        <v>0.67</v>
      </c>
      <c r="G816" s="1028">
        <v>0.62</v>
      </c>
      <c r="H816" s="1076">
        <v>0.6</v>
      </c>
      <c r="I816" s="1076">
        <v>0.6</v>
      </c>
      <c r="J816" s="1076"/>
      <c r="K816" s="1076">
        <v>0.6</v>
      </c>
      <c r="L816" s="1028">
        <v>0.8</v>
      </c>
      <c r="M816" s="1028"/>
      <c r="N816" s="1076">
        <v>0.4</v>
      </c>
      <c r="O816" s="1076">
        <v>1.1000000000000001</v>
      </c>
      <c r="P816" s="1028">
        <v>1.4</v>
      </c>
      <c r="Q816" s="1028">
        <v>1.2</v>
      </c>
      <c r="R816" s="1028">
        <v>1.05</v>
      </c>
      <c r="S816" s="1028">
        <v>1</v>
      </c>
      <c r="T816" s="1028">
        <v>1</v>
      </c>
      <c r="U816" s="1028">
        <v>1</v>
      </c>
      <c r="V816" s="1028">
        <v>1</v>
      </c>
      <c r="W816" s="1028">
        <v>1</v>
      </c>
      <c r="X816" s="1028">
        <v>1</v>
      </c>
      <c r="Y816" s="1028">
        <v>1</v>
      </c>
      <c r="Z816" s="630">
        <f t="shared" si="438"/>
        <v>18.29</v>
      </c>
      <c r="AA816" s="1125">
        <f t="shared" si="441"/>
        <v>5.3333333333333455</v>
      </c>
      <c r="AB816" s="1125">
        <f t="shared" si="442"/>
        <v>5.6338028169014009</v>
      </c>
      <c r="AC816" s="1140">
        <f t="shared" si="443"/>
        <v>5.9701492537313383</v>
      </c>
      <c r="AD816" s="1140">
        <f t="shared" si="444"/>
        <v>8.064516129032274</v>
      </c>
      <c r="AE816" s="1140">
        <f t="shared" si="445"/>
        <v>3.3333333333333437</v>
      </c>
      <c r="AF816" s="1140">
        <f t="shared" si="446"/>
        <v>0</v>
      </c>
      <c r="AG816" s="1140">
        <f t="shared" si="447"/>
        <v>0</v>
      </c>
      <c r="AH816" s="1140">
        <f t="shared" si="448"/>
        <v>-25.000000000000011</v>
      </c>
      <c r="AI816" s="764">
        <f t="shared" si="449"/>
        <v>100</v>
      </c>
      <c r="AJ816" s="1141">
        <f t="shared" si="450"/>
        <v>-63.636363636363633</v>
      </c>
      <c r="AK816" s="764">
        <f t="shared" si="451"/>
        <v>-21.42857142857142</v>
      </c>
      <c r="AL816" s="764">
        <f t="shared" si="452"/>
        <v>16.666666666666675</v>
      </c>
      <c r="AM816" s="764">
        <f t="shared" si="453"/>
        <v>14.285714285714279</v>
      </c>
      <c r="AN816" s="764">
        <f t="shared" si="454"/>
        <v>5.0000000000000044</v>
      </c>
      <c r="AO816" s="764">
        <f t="shared" si="455"/>
        <v>0</v>
      </c>
      <c r="AP816" s="764">
        <f t="shared" si="456"/>
        <v>0</v>
      </c>
      <c r="AQ816" s="764">
        <f t="shared" si="457"/>
        <v>0</v>
      </c>
      <c r="AR816" s="764">
        <f t="shared" si="458"/>
        <v>0</v>
      </c>
      <c r="AS816" s="764">
        <f t="shared" si="459"/>
        <v>0</v>
      </c>
      <c r="AT816" s="764">
        <f t="shared" si="460"/>
        <v>0</v>
      </c>
      <c r="AU816" s="1127">
        <f t="shared" si="439"/>
        <v>2.7111290376888797</v>
      </c>
      <c r="AV816" s="1128">
        <f t="shared" si="440"/>
        <v>28.71419953137276</v>
      </c>
    </row>
    <row r="817" spans="1:48" x14ac:dyDescent="0.2">
      <c r="A817" s="887" t="s">
        <v>377</v>
      </c>
      <c r="B817" s="887" t="s">
        <v>378</v>
      </c>
      <c r="C817" s="524">
        <v>1.9</v>
      </c>
      <c r="D817" s="633">
        <v>1.7788235294117647</v>
      </c>
      <c r="E817" s="633">
        <v>1.6188235294117648</v>
      </c>
      <c r="F817" s="524">
        <v>1.44</v>
      </c>
      <c r="G817" s="524">
        <v>1.2517647058823531</v>
      </c>
      <c r="H817" s="524">
        <v>1.0423529411764705</v>
      </c>
      <c r="I817" s="524">
        <v>0.86117647058823532</v>
      </c>
      <c r="J817" s="1044">
        <v>0</v>
      </c>
      <c r="K817" s="524">
        <v>0.71294117647058819</v>
      </c>
      <c r="L817" s="524">
        <v>0.61411764705882355</v>
      </c>
      <c r="M817" s="1044">
        <v>0</v>
      </c>
      <c r="N817" s="633">
        <v>0.57176470588235295</v>
      </c>
      <c r="O817" s="633">
        <v>0.55764705882352938</v>
      </c>
      <c r="P817" s="633">
        <v>0.54823529411764704</v>
      </c>
      <c r="Q817" s="633">
        <v>0.52470588235294113</v>
      </c>
      <c r="R817" s="633">
        <v>0.45647058823529413</v>
      </c>
      <c r="S817" s="633">
        <v>0.25882352941176473</v>
      </c>
      <c r="T817" s="633">
        <v>0.24705882352941178</v>
      </c>
      <c r="U817" s="633">
        <v>0.23764705882352941</v>
      </c>
      <c r="V817" s="633">
        <v>0.22823529411764706</v>
      </c>
      <c r="W817" s="633">
        <v>0.21882352941176472</v>
      </c>
      <c r="X817" s="633">
        <v>0.20941176470588235</v>
      </c>
      <c r="Y817" s="633">
        <v>0.19999999999999998</v>
      </c>
      <c r="Z817" s="630">
        <f t="shared" si="438"/>
        <v>15.47882352941177</v>
      </c>
      <c r="AA817" s="1125">
        <f t="shared" si="441"/>
        <v>6.8121693121693028</v>
      </c>
      <c r="AB817" s="1125">
        <f t="shared" si="442"/>
        <v>9.8837209302325526</v>
      </c>
      <c r="AC817" s="1140">
        <f t="shared" si="443"/>
        <v>12.418300653594772</v>
      </c>
      <c r="AD817" s="1140">
        <f t="shared" si="444"/>
        <v>15.037593984962383</v>
      </c>
      <c r="AE817" s="1140">
        <f t="shared" si="445"/>
        <v>20.090293453724641</v>
      </c>
      <c r="AF817" s="1140">
        <f t="shared" si="446"/>
        <v>21.038251366120207</v>
      </c>
      <c r="AG817" s="1140">
        <f t="shared" si="447"/>
        <v>20.792079207920811</v>
      </c>
      <c r="AH817" s="1140">
        <f t="shared" si="448"/>
        <v>16.091954022988485</v>
      </c>
      <c r="AI817" s="764">
        <f t="shared" si="449"/>
        <v>7.4074074074074181</v>
      </c>
      <c r="AJ817" s="1141">
        <f t="shared" si="450"/>
        <v>2.5316455696202667</v>
      </c>
      <c r="AK817" s="764">
        <f t="shared" si="451"/>
        <v>1.716738197424883</v>
      </c>
      <c r="AL817" s="764">
        <f t="shared" si="452"/>
        <v>4.484304932735439</v>
      </c>
      <c r="AM817" s="764">
        <f t="shared" si="453"/>
        <v>14.948453608247414</v>
      </c>
      <c r="AN817" s="764">
        <f t="shared" si="454"/>
        <v>76.363636363636346</v>
      </c>
      <c r="AO817" s="764">
        <f t="shared" si="455"/>
        <v>4.7619047619047672</v>
      </c>
      <c r="AP817" s="764">
        <f t="shared" si="456"/>
        <v>3.9603960396039639</v>
      </c>
      <c r="AQ817" s="764">
        <f t="shared" si="457"/>
        <v>4.1237113402061709</v>
      </c>
      <c r="AR817" s="764">
        <f t="shared" si="458"/>
        <v>4.3010752688172005</v>
      </c>
      <c r="AS817" s="764">
        <f t="shared" si="459"/>
        <v>4.4943820224719211</v>
      </c>
      <c r="AT817" s="764">
        <f t="shared" si="460"/>
        <v>4.705882352941182</v>
      </c>
      <c r="AU817" s="1127">
        <f t="shared" si="439"/>
        <v>12.798195039836505</v>
      </c>
      <c r="AV817" s="1128">
        <f t="shared" si="440"/>
        <v>16.289254412021545</v>
      </c>
    </row>
    <row r="818" spans="1:48" x14ac:dyDescent="0.2">
      <c r="A818" s="887" t="s">
        <v>840</v>
      </c>
      <c r="B818" s="887" t="s">
        <v>841</v>
      </c>
      <c r="C818" s="524">
        <v>1.5619000000000001</v>
      </c>
      <c r="D818" s="633">
        <v>1.5038095238095237</v>
      </c>
      <c r="E818" s="633">
        <v>1.4693877551020407</v>
      </c>
      <c r="F818" s="524">
        <v>1.3500547611334781</v>
      </c>
      <c r="G818" s="524">
        <v>1.3327780091628485</v>
      </c>
      <c r="H818" s="524">
        <v>1.2693123896789034</v>
      </c>
      <c r="I818" s="524">
        <v>1.2088689425513366</v>
      </c>
      <c r="J818" s="1044">
        <v>0</v>
      </c>
      <c r="K818" s="524">
        <v>1.1513037548107967</v>
      </c>
      <c r="L818" s="1055">
        <v>1.0964789542792384</v>
      </c>
      <c r="M818" s="1044">
        <v>0</v>
      </c>
      <c r="N818" s="633">
        <v>1.0442656707421318</v>
      </c>
      <c r="O818" s="633">
        <v>0.99453963649260846</v>
      </c>
      <c r="P818" s="633">
        <v>0.94718050949209909</v>
      </c>
      <c r="Q818" s="633">
        <v>0.90207661124586924</v>
      </c>
      <c r="R818" s="633">
        <v>0.85911964745599478</v>
      </c>
      <c r="S818" s="633">
        <v>0.81820944589689493</v>
      </c>
      <c r="T818" s="633">
        <v>0.77924854170043745</v>
      </c>
      <c r="U818" s="633">
        <v>0.7421597751793515</v>
      </c>
      <c r="V818" s="633">
        <v>0.70681996156974769</v>
      </c>
      <c r="W818" s="633">
        <v>0.54848692961037693</v>
      </c>
      <c r="X818" s="633">
        <v>0.52236905230841402</v>
      </c>
      <c r="Y818" s="633">
        <v>0.25722738482410623</v>
      </c>
      <c r="Z818" s="630">
        <f t="shared" si="438"/>
        <v>21.0655972570462</v>
      </c>
      <c r="AA818" s="1125">
        <f t="shared" si="441"/>
        <v>3.8628879037365449</v>
      </c>
      <c r="AB818" s="1125">
        <f t="shared" si="442"/>
        <v>2.3425925925925961</v>
      </c>
      <c r="AC818" s="1140">
        <f t="shared" si="443"/>
        <v>8.8391224862888649</v>
      </c>
      <c r="AD818" s="1140">
        <f t="shared" si="444"/>
        <v>1.2962962962963065</v>
      </c>
      <c r="AE818" s="1140">
        <f t="shared" si="445"/>
        <v>5.0000000000000044</v>
      </c>
      <c r="AF818" s="1140">
        <f t="shared" si="446"/>
        <v>5.0000000000000044</v>
      </c>
      <c r="AG818" s="1140">
        <f t="shared" si="447"/>
        <v>5.0000000000000044</v>
      </c>
      <c r="AH818" s="1140">
        <f t="shared" si="448"/>
        <v>5.0000777778354211</v>
      </c>
      <c r="AI818" s="764">
        <f t="shared" si="449"/>
        <v>5.0000000000000044</v>
      </c>
      <c r="AJ818" s="1141">
        <f t="shared" si="450"/>
        <v>4.9999047222380799</v>
      </c>
      <c r="AK818" s="764">
        <f t="shared" si="451"/>
        <v>5.0000107187493148</v>
      </c>
      <c r="AL818" s="764">
        <f t="shared" si="452"/>
        <v>5.0000075031250812</v>
      </c>
      <c r="AM818" s="764">
        <f t="shared" si="453"/>
        <v>5.000114235203168</v>
      </c>
      <c r="AN818" s="764">
        <f t="shared" si="454"/>
        <v>4.9999669111929324</v>
      </c>
      <c r="AO818" s="764">
        <f t="shared" si="455"/>
        <v>4.9998045695971216</v>
      </c>
      <c r="AP818" s="764">
        <f t="shared" si="456"/>
        <v>4.9974099596172605</v>
      </c>
      <c r="AQ818" s="764">
        <f t="shared" si="457"/>
        <v>4.9998324228307078</v>
      </c>
      <c r="AR818" s="764">
        <f t="shared" si="458"/>
        <v>28.867238836820452</v>
      </c>
      <c r="AS818" s="764">
        <f t="shared" si="459"/>
        <v>4.9998898645593037</v>
      </c>
      <c r="AT818" s="764">
        <f t="shared" si="460"/>
        <v>103.07676519963587</v>
      </c>
      <c r="AU818" s="1127">
        <f t="shared" si="439"/>
        <v>10.914096100015952</v>
      </c>
      <c r="AV818" s="1128">
        <f t="shared" si="440"/>
        <v>22.391231173183545</v>
      </c>
    </row>
    <row r="819" spans="1:48" x14ac:dyDescent="0.2">
      <c r="A819" s="887" t="s">
        <v>1767</v>
      </c>
      <c r="B819" s="887" t="s">
        <v>1768</v>
      </c>
      <c r="C819" s="524">
        <v>3.6</v>
      </c>
      <c r="D819" s="633">
        <v>3.2</v>
      </c>
      <c r="E819" s="633">
        <v>2.8</v>
      </c>
      <c r="F819" s="524">
        <v>2.4</v>
      </c>
      <c r="G819" s="524">
        <v>1.7</v>
      </c>
      <c r="H819" s="524">
        <v>1.05</v>
      </c>
      <c r="I819" s="524">
        <v>0.83282</v>
      </c>
      <c r="J819" s="1044"/>
      <c r="K819" s="524">
        <v>0.59414</v>
      </c>
      <c r="L819" s="524">
        <v>0.27421000000000001</v>
      </c>
      <c r="M819" s="1044"/>
      <c r="N819" s="629">
        <v>0.18279999999999999</v>
      </c>
      <c r="O819" s="633">
        <v>0.54844000000000004</v>
      </c>
      <c r="P819" s="633">
        <v>0.52102000000000004</v>
      </c>
      <c r="Q819" s="633">
        <v>0.43875999999999998</v>
      </c>
      <c r="R819" s="633">
        <v>0.27422999999999997</v>
      </c>
      <c r="S819" s="633">
        <v>0.17366000000000001</v>
      </c>
      <c r="T819" s="633">
        <v>0.13253999999999999</v>
      </c>
      <c r="U819" s="633">
        <v>9.597E-2</v>
      </c>
      <c r="V819" s="633">
        <v>9.1399999999999995E-2</v>
      </c>
      <c r="W819" s="633">
        <v>7.7689999999999995E-2</v>
      </c>
      <c r="X819" s="629">
        <v>7.3120000000000004E-2</v>
      </c>
      <c r="Y819" s="629">
        <v>7.3120000000000004E-2</v>
      </c>
      <c r="Z819" s="630">
        <f t="shared" si="438"/>
        <v>19.13392</v>
      </c>
      <c r="AA819" s="1125">
        <f t="shared" si="441"/>
        <v>12.5</v>
      </c>
      <c r="AB819" s="1125">
        <f t="shared" si="442"/>
        <v>14.285714285714302</v>
      </c>
      <c r="AC819" s="1140">
        <f t="shared" si="443"/>
        <v>16.666666666666675</v>
      </c>
      <c r="AD819" s="1140">
        <f t="shared" si="444"/>
        <v>41.176470588235304</v>
      </c>
      <c r="AE819" s="1140">
        <f t="shared" si="445"/>
        <v>61.904761904761884</v>
      </c>
      <c r="AF819" s="1140">
        <f t="shared" si="446"/>
        <v>26.077663840926025</v>
      </c>
      <c r="AG819" s="1140">
        <f t="shared" si="447"/>
        <v>40.172349951189943</v>
      </c>
      <c r="AH819" s="1140">
        <f t="shared" si="448"/>
        <v>116.67335254002404</v>
      </c>
      <c r="AI819" s="764">
        <f t="shared" si="449"/>
        <v>50.005470459518619</v>
      </c>
      <c r="AJ819" s="1141">
        <f t="shared" si="450"/>
        <v>-66.66909780468238</v>
      </c>
      <c r="AK819" s="764">
        <f t="shared" si="451"/>
        <v>5.2627538290276776</v>
      </c>
      <c r="AL819" s="764">
        <f t="shared" si="452"/>
        <v>18.748290637250452</v>
      </c>
      <c r="AM819" s="764">
        <f t="shared" si="453"/>
        <v>59.997082740765052</v>
      </c>
      <c r="AN819" s="764">
        <f t="shared" si="454"/>
        <v>57.912011977427127</v>
      </c>
      <c r="AO819" s="764">
        <f t="shared" si="455"/>
        <v>31.024596348272237</v>
      </c>
      <c r="AP819" s="764">
        <f t="shared" si="456"/>
        <v>38.105658018130661</v>
      </c>
      <c r="AQ819" s="764">
        <f t="shared" si="457"/>
        <v>5.0000000000000044</v>
      </c>
      <c r="AR819" s="764">
        <f t="shared" si="458"/>
        <v>17.647058823529417</v>
      </c>
      <c r="AS819" s="764">
        <f t="shared" si="459"/>
        <v>6.2499999999999778</v>
      </c>
      <c r="AT819" s="764">
        <f t="shared" si="460"/>
        <v>0</v>
      </c>
      <c r="AU819" s="1127">
        <f t="shared" si="439"/>
        <v>27.637040240337853</v>
      </c>
      <c r="AV819" s="1128">
        <f t="shared" si="440"/>
        <v>35.440263996020974</v>
      </c>
    </row>
    <row r="820" spans="1:48" x14ac:dyDescent="0.2">
      <c r="A820" s="887" t="s">
        <v>2951</v>
      </c>
      <c r="B820" s="887" t="s">
        <v>2952</v>
      </c>
      <c r="C820" s="524">
        <v>1.24</v>
      </c>
      <c r="D820" s="633">
        <v>1.1200000000000001</v>
      </c>
      <c r="E820" s="633">
        <v>1</v>
      </c>
      <c r="F820" s="524">
        <v>0.8</v>
      </c>
      <c r="G820" s="524">
        <v>0.4</v>
      </c>
      <c r="H820" s="524">
        <v>0.22</v>
      </c>
      <c r="I820" s="582">
        <v>0.04</v>
      </c>
      <c r="J820" s="1044"/>
      <c r="K820" s="526">
        <v>0.04</v>
      </c>
      <c r="L820" s="526">
        <v>0.76</v>
      </c>
      <c r="M820" s="1044"/>
      <c r="N820" s="534">
        <v>1</v>
      </c>
      <c r="O820" s="534">
        <v>1.48</v>
      </c>
      <c r="P820" s="633">
        <v>1.96</v>
      </c>
      <c r="Q820" s="633">
        <v>1.84</v>
      </c>
      <c r="R820" s="633">
        <v>1.48</v>
      </c>
      <c r="S820" s="633">
        <v>1.1599999999999999</v>
      </c>
      <c r="T820" s="633">
        <v>1.04</v>
      </c>
      <c r="U820" s="633">
        <v>0.98</v>
      </c>
      <c r="V820" s="633">
        <v>0.94</v>
      </c>
      <c r="W820" s="633">
        <v>0.9</v>
      </c>
      <c r="X820" s="633">
        <v>0.84</v>
      </c>
      <c r="Y820" s="633">
        <v>0.78</v>
      </c>
      <c r="Z820" s="630">
        <f t="shared" si="438"/>
        <v>20.02</v>
      </c>
      <c r="AA820" s="1125">
        <f t="shared" si="441"/>
        <v>10.714285714285698</v>
      </c>
      <c r="AB820" s="1125">
        <f t="shared" si="442"/>
        <v>12.000000000000011</v>
      </c>
      <c r="AC820" s="1140">
        <f t="shared" si="443"/>
        <v>25</v>
      </c>
      <c r="AD820" s="1140">
        <f t="shared" si="444"/>
        <v>100</v>
      </c>
      <c r="AE820" s="1140">
        <f t="shared" si="445"/>
        <v>81.818181818181841</v>
      </c>
      <c r="AF820" s="1140">
        <f t="shared" si="446"/>
        <v>450</v>
      </c>
      <c r="AG820" s="1140">
        <f t="shared" si="447"/>
        <v>0</v>
      </c>
      <c r="AH820" s="1140">
        <f t="shared" si="448"/>
        <v>-94.736842105263165</v>
      </c>
      <c r="AI820" s="764">
        <f t="shared" si="449"/>
        <v>-24</v>
      </c>
      <c r="AJ820" s="1141">
        <f t="shared" si="450"/>
        <v>-32.432432432432435</v>
      </c>
      <c r="AK820" s="764">
        <f t="shared" si="451"/>
        <v>-24.489795918367353</v>
      </c>
      <c r="AL820" s="764">
        <f t="shared" si="452"/>
        <v>6.5217391304347672</v>
      </c>
      <c r="AM820" s="764">
        <f t="shared" si="453"/>
        <v>24.324324324324319</v>
      </c>
      <c r="AN820" s="764">
        <f t="shared" si="454"/>
        <v>27.586206896551737</v>
      </c>
      <c r="AO820" s="764">
        <f t="shared" si="455"/>
        <v>11.538461538461519</v>
      </c>
      <c r="AP820" s="764">
        <f t="shared" si="456"/>
        <v>6.1224489795918435</v>
      </c>
      <c r="AQ820" s="764">
        <f t="shared" si="457"/>
        <v>4.2553191489361764</v>
      </c>
      <c r="AR820" s="764">
        <f t="shared" si="458"/>
        <v>4.4444444444444287</v>
      </c>
      <c r="AS820" s="764">
        <f t="shared" si="459"/>
        <v>7.1428571428571397</v>
      </c>
      <c r="AT820" s="764">
        <f t="shared" si="460"/>
        <v>7.6923076923076872</v>
      </c>
      <c r="AU820" s="1127">
        <f t="shared" si="439"/>
        <v>30.175075318715717</v>
      </c>
      <c r="AV820" s="1128">
        <f t="shared" si="440"/>
        <v>106.32221814886442</v>
      </c>
    </row>
    <row r="821" spans="1:48" x14ac:dyDescent="0.2">
      <c r="A821" s="895" t="s">
        <v>846</v>
      </c>
      <c r="B821" s="887" t="s">
        <v>847</v>
      </c>
      <c r="C821" s="524">
        <v>0.34</v>
      </c>
      <c r="D821" s="633">
        <v>0.3</v>
      </c>
      <c r="E821" s="633">
        <v>0.26</v>
      </c>
      <c r="F821" s="524">
        <v>0.23</v>
      </c>
      <c r="G821" s="524">
        <v>0.21</v>
      </c>
      <c r="H821" s="524">
        <v>0.19</v>
      </c>
      <c r="I821" s="524">
        <v>0.17</v>
      </c>
      <c r="J821" s="1044"/>
      <c r="K821" s="524">
        <v>0.15</v>
      </c>
      <c r="L821" s="524">
        <v>0.13</v>
      </c>
      <c r="M821" s="1044"/>
      <c r="N821" s="633">
        <v>0.11</v>
      </c>
      <c r="O821" s="633">
        <v>9.5000000000000001E-2</v>
      </c>
      <c r="P821" s="633">
        <v>8.5000000000000006E-2</v>
      </c>
      <c r="Q821" s="633">
        <v>7.4999999999999997E-2</v>
      </c>
      <c r="R821" s="633">
        <v>6.5000000000000002E-2</v>
      </c>
      <c r="S821" s="633">
        <v>5.5E-2</v>
      </c>
      <c r="T821" s="633">
        <v>4.4999999999999998E-2</v>
      </c>
      <c r="U821" s="629">
        <v>0.04</v>
      </c>
      <c r="V821" s="629">
        <v>0.04</v>
      </c>
      <c r="W821" s="633">
        <v>0.04</v>
      </c>
      <c r="X821" s="633">
        <v>3.875E-2</v>
      </c>
      <c r="Y821" s="633">
        <v>3.5000000000000003E-2</v>
      </c>
      <c r="Z821" s="630">
        <f t="shared" si="438"/>
        <v>2.7037500000000003</v>
      </c>
      <c r="AA821" s="1125">
        <f t="shared" si="441"/>
        <v>13.333333333333353</v>
      </c>
      <c r="AB821" s="1125">
        <f t="shared" si="442"/>
        <v>15.384615384615374</v>
      </c>
      <c r="AC821" s="1140">
        <f t="shared" si="443"/>
        <v>13.043478260869556</v>
      </c>
      <c r="AD821" s="1140">
        <f t="shared" si="444"/>
        <v>9.5238095238095344</v>
      </c>
      <c r="AE821" s="1140">
        <f t="shared" si="445"/>
        <v>10.526315789473673</v>
      </c>
      <c r="AF821" s="1140">
        <f t="shared" si="446"/>
        <v>11.764705882352944</v>
      </c>
      <c r="AG821" s="1140">
        <f t="shared" si="447"/>
        <v>13.333333333333353</v>
      </c>
      <c r="AH821" s="1140">
        <f t="shared" si="448"/>
        <v>15.384615384615374</v>
      </c>
      <c r="AI821" s="764">
        <f t="shared" si="449"/>
        <v>18.181818181818187</v>
      </c>
      <c r="AJ821" s="1141">
        <f t="shared" si="450"/>
        <v>15.789473684210531</v>
      </c>
      <c r="AK821" s="764">
        <f t="shared" si="451"/>
        <v>11.764705882352944</v>
      </c>
      <c r="AL821" s="764">
        <f t="shared" si="452"/>
        <v>13.333333333333353</v>
      </c>
      <c r="AM821" s="764">
        <f t="shared" si="453"/>
        <v>15.384615384615374</v>
      </c>
      <c r="AN821" s="764">
        <f t="shared" si="454"/>
        <v>18.181818181818187</v>
      </c>
      <c r="AO821" s="764">
        <f t="shared" si="455"/>
        <v>22.222222222222232</v>
      </c>
      <c r="AP821" s="764">
        <f t="shared" si="456"/>
        <v>12.5</v>
      </c>
      <c r="AQ821" s="764">
        <f t="shared" si="457"/>
        <v>0</v>
      </c>
      <c r="AR821" s="764">
        <f t="shared" si="458"/>
        <v>0</v>
      </c>
      <c r="AS821" s="764">
        <f t="shared" si="459"/>
        <v>3.2258064516129004</v>
      </c>
      <c r="AT821" s="764">
        <f t="shared" si="460"/>
        <v>10.714285714285698</v>
      </c>
      <c r="AU821" s="1127">
        <f t="shared" si="439"/>
        <v>12.179614296433629</v>
      </c>
      <c r="AV821" s="1128">
        <f t="shared" si="440"/>
        <v>5.6695448297725388</v>
      </c>
    </row>
    <row r="822" spans="1:48" x14ac:dyDescent="0.2">
      <c r="A822" s="887" t="s">
        <v>1769</v>
      </c>
      <c r="B822" s="887" t="s">
        <v>1770</v>
      </c>
      <c r="C822" s="524">
        <v>3.17</v>
      </c>
      <c r="D822" s="633">
        <v>3.16</v>
      </c>
      <c r="E822" s="633">
        <v>3.1150000000000002</v>
      </c>
      <c r="F822" s="524">
        <v>2.9649999999999999</v>
      </c>
      <c r="G822" s="524">
        <v>2.8353900000000003</v>
      </c>
      <c r="H822" s="524">
        <v>2.5810325000000001</v>
      </c>
      <c r="I822" s="524">
        <v>2.3808175</v>
      </c>
      <c r="J822" s="1044"/>
      <c r="K822" s="524">
        <v>2.1588400000000001</v>
      </c>
      <c r="L822" s="524">
        <v>2.0021499999999999</v>
      </c>
      <c r="M822" s="1044"/>
      <c r="N822" s="633">
        <v>1.8628700000000002</v>
      </c>
      <c r="O822" s="629">
        <v>1.7845249999999999</v>
      </c>
      <c r="P822" s="633">
        <v>1.7845249999999999</v>
      </c>
      <c r="Q822" s="633">
        <v>1.65395</v>
      </c>
      <c r="R822" s="633">
        <v>1.3753900000000001</v>
      </c>
      <c r="S822" s="633">
        <v>1.25352</v>
      </c>
      <c r="T822" s="633">
        <v>1.13165</v>
      </c>
      <c r="U822" s="633">
        <v>0.93143500000000012</v>
      </c>
      <c r="V822" s="633">
        <v>0.82697500000000002</v>
      </c>
      <c r="W822" s="633">
        <v>0.80086000000000013</v>
      </c>
      <c r="X822" s="633">
        <v>0.79215500000000005</v>
      </c>
      <c r="Y822" s="633">
        <v>0.33949500000000005</v>
      </c>
      <c r="Z822" s="630">
        <f t="shared" si="438"/>
        <v>38.90558</v>
      </c>
      <c r="AA822" s="1125">
        <f t="shared" si="441"/>
        <v>0.31645569620253333</v>
      </c>
      <c r="AB822" s="1125">
        <f t="shared" si="442"/>
        <v>1.4446227929374</v>
      </c>
      <c r="AC822" s="1140">
        <f t="shared" si="443"/>
        <v>5.0590219224283528</v>
      </c>
      <c r="AD822" s="1140">
        <f t="shared" si="444"/>
        <v>4.5711524693252015</v>
      </c>
      <c r="AE822" s="1140">
        <f t="shared" si="445"/>
        <v>9.8548739700100807</v>
      </c>
      <c r="AF822" s="1140">
        <f t="shared" si="446"/>
        <v>8.4095063985374807</v>
      </c>
      <c r="AG822" s="1140">
        <f t="shared" si="447"/>
        <v>10.282258064516125</v>
      </c>
      <c r="AH822" s="1140">
        <f t="shared" si="448"/>
        <v>7.8260869565217606</v>
      </c>
      <c r="AI822" s="764">
        <f t="shared" si="449"/>
        <v>7.4766355140186702</v>
      </c>
      <c r="AJ822" s="1141">
        <f t="shared" si="450"/>
        <v>4.3902439024390505</v>
      </c>
      <c r="AK822" s="764">
        <f t="shared" si="451"/>
        <v>0</v>
      </c>
      <c r="AL822" s="764">
        <f t="shared" si="452"/>
        <v>7.8947368421052655</v>
      </c>
      <c r="AM822" s="764">
        <f t="shared" si="453"/>
        <v>20.253164556962023</v>
      </c>
      <c r="AN822" s="764">
        <f t="shared" si="454"/>
        <v>9.7222222222222321</v>
      </c>
      <c r="AO822" s="764">
        <f t="shared" si="455"/>
        <v>10.769230769230752</v>
      </c>
      <c r="AP822" s="764">
        <f t="shared" si="456"/>
        <v>21.495327102803728</v>
      </c>
      <c r="AQ822" s="764">
        <f t="shared" si="457"/>
        <v>12.631578947368439</v>
      </c>
      <c r="AR822" s="764">
        <f t="shared" si="458"/>
        <v>3.2608695652173836</v>
      </c>
      <c r="AS822" s="764">
        <f t="shared" si="459"/>
        <v>1.0989010989011172</v>
      </c>
      <c r="AT822" s="764">
        <f t="shared" si="460"/>
        <v>133.33333333333331</v>
      </c>
      <c r="AU822" s="1127">
        <f t="shared" si="439"/>
        <v>14.004511106254046</v>
      </c>
      <c r="AV822" s="1128">
        <f t="shared" si="440"/>
        <v>28.681898476132979</v>
      </c>
    </row>
    <row r="823" spans="1:48" x14ac:dyDescent="0.2">
      <c r="A823" s="895" t="s">
        <v>842</v>
      </c>
      <c r="B823" s="887" t="s">
        <v>843</v>
      </c>
      <c r="C823" s="524">
        <v>2.4224999999999999</v>
      </c>
      <c r="D823" s="633">
        <v>2.3725000000000001</v>
      </c>
      <c r="E823" s="633">
        <v>2.3224999999999998</v>
      </c>
      <c r="F823" s="524">
        <v>2.2725</v>
      </c>
      <c r="G823" s="524">
        <v>2.2149999999999999</v>
      </c>
      <c r="H823" s="524">
        <v>2.14</v>
      </c>
      <c r="I823" s="524">
        <v>2.0750000000000002</v>
      </c>
      <c r="J823" s="1044"/>
      <c r="K823" s="524">
        <v>2.0150000000000001</v>
      </c>
      <c r="L823" s="524">
        <v>1.9624999999999999</v>
      </c>
      <c r="M823" s="1044"/>
      <c r="N823" s="633">
        <v>1.9125000000000001</v>
      </c>
      <c r="O823" s="633">
        <v>1.855</v>
      </c>
      <c r="P823" s="633">
        <v>1.75</v>
      </c>
      <c r="Q823" s="633">
        <v>1.645</v>
      </c>
      <c r="R823" s="629">
        <v>1.62</v>
      </c>
      <c r="S823" s="633">
        <v>1.6</v>
      </c>
      <c r="T823" s="629">
        <v>1.54</v>
      </c>
      <c r="U823" s="629">
        <v>1.54</v>
      </c>
      <c r="V823" s="629">
        <v>1.54</v>
      </c>
      <c r="W823" s="629">
        <v>1.54</v>
      </c>
      <c r="X823" s="629">
        <v>1.54</v>
      </c>
      <c r="Y823" s="629">
        <v>1.54</v>
      </c>
      <c r="Z823" s="630">
        <f t="shared" si="438"/>
        <v>39.42</v>
      </c>
      <c r="AA823" s="1125">
        <f t="shared" si="441"/>
        <v>2.1074815595363505</v>
      </c>
      <c r="AB823" s="1125">
        <f t="shared" si="442"/>
        <v>2.1528525296017342</v>
      </c>
      <c r="AC823" s="1140">
        <f t="shared" si="443"/>
        <v>2.2002200220021972</v>
      </c>
      <c r="AD823" s="1140">
        <f t="shared" si="444"/>
        <v>2.5959367945823875</v>
      </c>
      <c r="AE823" s="1140">
        <f t="shared" si="445"/>
        <v>3.5046728971962482</v>
      </c>
      <c r="AF823" s="1140">
        <f t="shared" si="446"/>
        <v>3.1325301204819356</v>
      </c>
      <c r="AG823" s="1140">
        <f t="shared" si="447"/>
        <v>2.977667493796532</v>
      </c>
      <c r="AH823" s="1140">
        <f t="shared" si="448"/>
        <v>2.6751592356688114</v>
      </c>
      <c r="AI823" s="764">
        <f t="shared" si="449"/>
        <v>2.614379084967311</v>
      </c>
      <c r="AJ823" s="1141">
        <f t="shared" si="450"/>
        <v>3.0997304582210283</v>
      </c>
      <c r="AK823" s="764">
        <f t="shared" si="451"/>
        <v>6.0000000000000053</v>
      </c>
      <c r="AL823" s="764">
        <f t="shared" si="452"/>
        <v>6.3829787234042534</v>
      </c>
      <c r="AM823" s="764">
        <f t="shared" si="453"/>
        <v>1.5432098765431945</v>
      </c>
      <c r="AN823" s="764">
        <f t="shared" si="454"/>
        <v>1.2499999999999956</v>
      </c>
      <c r="AO823" s="764">
        <f t="shared" si="455"/>
        <v>3.8961038961039085</v>
      </c>
      <c r="AP823" s="764">
        <f t="shared" si="456"/>
        <v>0</v>
      </c>
      <c r="AQ823" s="764">
        <f t="shared" si="457"/>
        <v>0</v>
      </c>
      <c r="AR823" s="764">
        <f t="shared" si="458"/>
        <v>0</v>
      </c>
      <c r="AS823" s="764">
        <f t="shared" si="459"/>
        <v>0</v>
      </c>
      <c r="AT823" s="764">
        <f t="shared" si="460"/>
        <v>0</v>
      </c>
      <c r="AU823" s="1127">
        <f t="shared" si="439"/>
        <v>2.3066461346052947</v>
      </c>
      <c r="AV823" s="1128">
        <f t="shared" si="440"/>
        <v>1.84493025142764</v>
      </c>
    </row>
    <row r="824" spans="1:48" x14ac:dyDescent="0.2">
      <c r="A824" s="887" t="s">
        <v>388</v>
      </c>
      <c r="B824" s="887" t="s">
        <v>389</v>
      </c>
      <c r="C824" s="524">
        <v>1.63</v>
      </c>
      <c r="D824" s="633">
        <v>1.6</v>
      </c>
      <c r="E824" s="633">
        <v>1.5699999999999998</v>
      </c>
      <c r="F824" s="526">
        <v>1.56</v>
      </c>
      <c r="G824" s="524">
        <v>1.53</v>
      </c>
      <c r="H824" s="526">
        <v>1.52</v>
      </c>
      <c r="I824" s="524">
        <v>1.49</v>
      </c>
      <c r="J824" s="1044"/>
      <c r="K824" s="526">
        <v>1.48</v>
      </c>
      <c r="L824" s="524">
        <v>1.45</v>
      </c>
      <c r="M824" s="1044"/>
      <c r="N824" s="633">
        <v>1.44</v>
      </c>
      <c r="O824" s="633">
        <v>1.41</v>
      </c>
      <c r="P824" s="633">
        <v>1.39</v>
      </c>
      <c r="Q824" s="629">
        <v>1.36</v>
      </c>
      <c r="R824" s="633">
        <v>1.3</v>
      </c>
      <c r="S824" s="633">
        <v>1.22</v>
      </c>
      <c r="T824" s="633">
        <v>1.1000000000000001</v>
      </c>
      <c r="U824" s="633">
        <v>1</v>
      </c>
      <c r="V824" s="633">
        <v>0.9</v>
      </c>
      <c r="W824" s="633">
        <v>0.82</v>
      </c>
      <c r="X824" s="633">
        <v>0.74</v>
      </c>
      <c r="Y824" s="633">
        <v>0.66</v>
      </c>
      <c r="Z824" s="630">
        <f t="shared" si="438"/>
        <v>27.169999999999998</v>
      </c>
      <c r="AA824" s="1125">
        <f t="shared" si="441"/>
        <v>1.8749999999999822</v>
      </c>
      <c r="AB824" s="1125">
        <f t="shared" si="442"/>
        <v>1.9108280254777288</v>
      </c>
      <c r="AC824" s="1140">
        <f t="shared" si="443"/>
        <v>0.64102564102561654</v>
      </c>
      <c r="AD824" s="1140">
        <f t="shared" si="444"/>
        <v>1.9607843137254832</v>
      </c>
      <c r="AE824" s="1140">
        <f t="shared" si="445"/>
        <v>0.65789473684210176</v>
      </c>
      <c r="AF824" s="1140">
        <f t="shared" si="446"/>
        <v>2.0134228187919545</v>
      </c>
      <c r="AG824" s="1140">
        <f t="shared" si="447"/>
        <v>0.67567567567567988</v>
      </c>
      <c r="AH824" s="1140">
        <f t="shared" si="448"/>
        <v>2.0689655172413834</v>
      </c>
      <c r="AI824" s="764">
        <f t="shared" si="449"/>
        <v>0.69444444444444198</v>
      </c>
      <c r="AJ824" s="1141">
        <f t="shared" si="450"/>
        <v>2.1276595744680771</v>
      </c>
      <c r="AK824" s="764">
        <f t="shared" si="451"/>
        <v>1.4388489208633004</v>
      </c>
      <c r="AL824" s="764">
        <f t="shared" si="452"/>
        <v>2.2058823529411686</v>
      </c>
      <c r="AM824" s="764">
        <f t="shared" si="453"/>
        <v>4.6153846153846212</v>
      </c>
      <c r="AN824" s="764">
        <f t="shared" si="454"/>
        <v>6.5573770491803351</v>
      </c>
      <c r="AO824" s="764">
        <f t="shared" si="455"/>
        <v>10.909090909090891</v>
      </c>
      <c r="AP824" s="764">
        <f t="shared" si="456"/>
        <v>10.000000000000009</v>
      </c>
      <c r="AQ824" s="764">
        <f t="shared" si="457"/>
        <v>11.111111111111116</v>
      </c>
      <c r="AR824" s="764">
        <f t="shared" si="458"/>
        <v>9.7560975609756184</v>
      </c>
      <c r="AS824" s="764">
        <f t="shared" si="459"/>
        <v>10.810810810810811</v>
      </c>
      <c r="AT824" s="764">
        <f t="shared" si="460"/>
        <v>12.12121212121211</v>
      </c>
      <c r="AU824" s="1127">
        <f t="shared" si="439"/>
        <v>4.7075758099631209</v>
      </c>
      <c r="AV824" s="1128">
        <f t="shared" si="440"/>
        <v>4.3232005614022722</v>
      </c>
    </row>
    <row r="825" spans="1:48" x14ac:dyDescent="0.2">
      <c r="A825" s="887" t="s">
        <v>1776</v>
      </c>
      <c r="B825" s="887" t="s">
        <v>1777</v>
      </c>
      <c r="C825" s="524">
        <v>0.82</v>
      </c>
      <c r="D825" s="633">
        <v>0.7</v>
      </c>
      <c r="E825" s="633">
        <v>0.6</v>
      </c>
      <c r="F825" s="524">
        <v>0.56000000000000005</v>
      </c>
      <c r="G825" s="524">
        <v>0.52</v>
      </c>
      <c r="H825" s="524">
        <v>0.42</v>
      </c>
      <c r="I825" s="524">
        <v>0.36</v>
      </c>
      <c r="J825" s="1044"/>
      <c r="K825" s="524">
        <v>0.32</v>
      </c>
      <c r="L825" s="524">
        <v>0.24</v>
      </c>
      <c r="M825" s="1044"/>
      <c r="N825" s="629">
        <v>0.2</v>
      </c>
      <c r="O825" s="629">
        <v>0.2</v>
      </c>
      <c r="P825" s="633">
        <v>0.84</v>
      </c>
      <c r="Q825" s="633">
        <v>0.83</v>
      </c>
      <c r="R825" s="633">
        <v>0.81</v>
      </c>
      <c r="S825" s="633">
        <v>0.77272999999999992</v>
      </c>
      <c r="T825" s="633">
        <v>0.74546000000000001</v>
      </c>
      <c r="U825" s="633">
        <v>0.70924000000000009</v>
      </c>
      <c r="V825" s="633">
        <v>0.67344000000000004</v>
      </c>
      <c r="W825" s="633">
        <v>0.64066000000000001</v>
      </c>
      <c r="X825" s="633">
        <v>0.60850000000000004</v>
      </c>
      <c r="Y825" s="633">
        <v>0.55769000000000002</v>
      </c>
      <c r="Z825" s="630">
        <f t="shared" si="438"/>
        <v>12.127719999999997</v>
      </c>
      <c r="AA825" s="1125">
        <f t="shared" si="441"/>
        <v>17.142857142857149</v>
      </c>
      <c r="AB825" s="1125">
        <f t="shared" si="442"/>
        <v>16.666666666666675</v>
      </c>
      <c r="AC825" s="1140">
        <f t="shared" si="443"/>
        <v>7.1428571428571397</v>
      </c>
      <c r="AD825" s="1140">
        <f t="shared" si="444"/>
        <v>7.6923076923077094</v>
      </c>
      <c r="AE825" s="1140">
        <f t="shared" si="445"/>
        <v>23.809523809523814</v>
      </c>
      <c r="AF825" s="1140">
        <f t="shared" si="446"/>
        <v>16.666666666666675</v>
      </c>
      <c r="AG825" s="1140">
        <f t="shared" si="447"/>
        <v>12.5</v>
      </c>
      <c r="AH825" s="1140">
        <f t="shared" si="448"/>
        <v>33.33333333333335</v>
      </c>
      <c r="AI825" s="764">
        <f t="shared" si="449"/>
        <v>19.999999999999996</v>
      </c>
      <c r="AJ825" s="1141">
        <f t="shared" si="450"/>
        <v>0</v>
      </c>
      <c r="AK825" s="764">
        <f t="shared" si="451"/>
        <v>-76.19047619047619</v>
      </c>
      <c r="AL825" s="764">
        <f t="shared" si="452"/>
        <v>1.2048192771084265</v>
      </c>
      <c r="AM825" s="764">
        <f t="shared" si="453"/>
        <v>2.4691358024691246</v>
      </c>
      <c r="AN825" s="764">
        <f t="shared" si="454"/>
        <v>4.8231594476725537</v>
      </c>
      <c r="AO825" s="764">
        <f t="shared" si="455"/>
        <v>3.6581439648002423</v>
      </c>
      <c r="AP825" s="764">
        <f t="shared" si="456"/>
        <v>5.1068749647509959</v>
      </c>
      <c r="AQ825" s="764">
        <f t="shared" si="457"/>
        <v>5.3159895462105089</v>
      </c>
      <c r="AR825" s="764">
        <f t="shared" si="458"/>
        <v>5.1165985077888498</v>
      </c>
      <c r="AS825" s="764">
        <f t="shared" si="459"/>
        <v>5.2851273623664596</v>
      </c>
      <c r="AT825" s="764">
        <f t="shared" si="460"/>
        <v>9.1107963205365081</v>
      </c>
      <c r="AU825" s="1127">
        <f t="shared" si="439"/>
        <v>6.0427190728719991</v>
      </c>
      <c r="AV825" s="1128">
        <f t="shared" si="440"/>
        <v>21.156349074508064</v>
      </c>
    </row>
    <row r="826" spans="1:48" x14ac:dyDescent="0.2">
      <c r="A826" s="895" t="s">
        <v>1778</v>
      </c>
      <c r="B826" s="887" t="s">
        <v>1779</v>
      </c>
      <c r="C826" s="524">
        <v>1.96</v>
      </c>
      <c r="D826" s="633">
        <v>1.68</v>
      </c>
      <c r="E826" s="633">
        <v>1.54</v>
      </c>
      <c r="F826" s="524">
        <v>1.46</v>
      </c>
      <c r="G826" s="524">
        <v>1.34</v>
      </c>
      <c r="H826" s="524">
        <v>1.17</v>
      </c>
      <c r="I826" s="524">
        <v>1</v>
      </c>
      <c r="J826" s="1044"/>
      <c r="K826" s="524">
        <v>0.92</v>
      </c>
      <c r="L826" s="524">
        <v>0.87</v>
      </c>
      <c r="M826" s="1044"/>
      <c r="N826" s="629">
        <v>0.84</v>
      </c>
      <c r="O826" s="633">
        <v>0.84</v>
      </c>
      <c r="P826" s="633">
        <v>0.82</v>
      </c>
      <c r="Q826" s="633">
        <v>0.79</v>
      </c>
      <c r="R826" s="633">
        <v>0.75</v>
      </c>
      <c r="S826" s="633">
        <v>0.71</v>
      </c>
      <c r="T826" s="633">
        <v>0.67</v>
      </c>
      <c r="U826" s="633">
        <v>0.6</v>
      </c>
      <c r="V826" s="633">
        <v>0.55000000000000004</v>
      </c>
      <c r="W826" s="633">
        <v>0.51</v>
      </c>
      <c r="X826" s="633">
        <v>0.47</v>
      </c>
      <c r="Y826" s="633">
        <v>0.43</v>
      </c>
      <c r="Z826" s="630">
        <f t="shared" si="438"/>
        <v>19.920000000000002</v>
      </c>
      <c r="AA826" s="1125">
        <f t="shared" si="441"/>
        <v>16.666666666666675</v>
      </c>
      <c r="AB826" s="1125">
        <f t="shared" si="442"/>
        <v>9.0909090909090828</v>
      </c>
      <c r="AC826" s="1140">
        <f t="shared" si="443"/>
        <v>5.4794520547945202</v>
      </c>
      <c r="AD826" s="1140">
        <f t="shared" si="444"/>
        <v>8.9552238805969964</v>
      </c>
      <c r="AE826" s="1140">
        <f t="shared" si="445"/>
        <v>14.529914529914546</v>
      </c>
      <c r="AF826" s="1140">
        <f t="shared" si="446"/>
        <v>16.999999999999993</v>
      </c>
      <c r="AG826" s="1140">
        <f t="shared" si="447"/>
        <v>8.6956521739130377</v>
      </c>
      <c r="AH826" s="1140">
        <f t="shared" si="448"/>
        <v>5.7471264367816133</v>
      </c>
      <c r="AI826" s="764">
        <f t="shared" si="449"/>
        <v>3.5714285714285809</v>
      </c>
      <c r="AJ826" s="1141">
        <f t="shared" si="450"/>
        <v>0</v>
      </c>
      <c r="AK826" s="764">
        <f t="shared" si="451"/>
        <v>2.4390243902439046</v>
      </c>
      <c r="AL826" s="764">
        <f t="shared" si="452"/>
        <v>3.7974683544303778</v>
      </c>
      <c r="AM826" s="764">
        <f t="shared" si="453"/>
        <v>5.3333333333333455</v>
      </c>
      <c r="AN826" s="764">
        <f t="shared" si="454"/>
        <v>5.6338028169014231</v>
      </c>
      <c r="AO826" s="764">
        <f t="shared" si="455"/>
        <v>5.9701492537313383</v>
      </c>
      <c r="AP826" s="764">
        <f t="shared" si="456"/>
        <v>11.66666666666667</v>
      </c>
      <c r="AQ826" s="764">
        <f t="shared" si="457"/>
        <v>9.0909090909090828</v>
      </c>
      <c r="AR826" s="764">
        <f t="shared" si="458"/>
        <v>7.8431372549019773</v>
      </c>
      <c r="AS826" s="764">
        <f t="shared" si="459"/>
        <v>8.5106382978723527</v>
      </c>
      <c r="AT826" s="764">
        <f t="shared" si="460"/>
        <v>9.302325581395344</v>
      </c>
      <c r="AU826" s="1127">
        <f t="shared" si="439"/>
        <v>7.9661914222695431</v>
      </c>
      <c r="AV826" s="1128">
        <f t="shared" si="440"/>
        <v>4.4626361132485144</v>
      </c>
    </row>
    <row r="827" spans="1:48" x14ac:dyDescent="0.2">
      <c r="A827" s="895" t="s">
        <v>384</v>
      </c>
      <c r="B827" s="887" t="s">
        <v>385</v>
      </c>
      <c r="C827" s="524">
        <v>1.7949999999999999</v>
      </c>
      <c r="D827" s="633">
        <v>1.68</v>
      </c>
      <c r="E827" s="633">
        <v>1.55</v>
      </c>
      <c r="F827" s="524">
        <v>1.47</v>
      </c>
      <c r="G827" s="524">
        <v>1.395</v>
      </c>
      <c r="H827" s="524">
        <v>1.3049999999999999</v>
      </c>
      <c r="I827" s="524">
        <v>1.18</v>
      </c>
      <c r="J827" s="1044"/>
      <c r="K827" s="524">
        <v>1</v>
      </c>
      <c r="L827" s="524">
        <v>0.8</v>
      </c>
      <c r="M827" s="1044"/>
      <c r="N827" s="633">
        <v>0.625</v>
      </c>
      <c r="O827" s="633">
        <v>0.5</v>
      </c>
      <c r="P827" s="633">
        <v>0.41499999999999998</v>
      </c>
      <c r="Q827" s="633">
        <v>0.34499999999999997</v>
      </c>
      <c r="R827" s="633">
        <v>0.28499999999999998</v>
      </c>
      <c r="S827" s="633">
        <v>0.23499999999999999</v>
      </c>
      <c r="T827" s="633">
        <v>0.19125</v>
      </c>
      <c r="U827" s="633">
        <v>0.16125</v>
      </c>
      <c r="V827" s="633">
        <v>0.14624999999999999</v>
      </c>
      <c r="W827" s="633">
        <v>0.14124999999999999</v>
      </c>
      <c r="X827" s="633">
        <v>0.13625000000000001</v>
      </c>
      <c r="Y827" s="633">
        <v>0.13125000000000001</v>
      </c>
      <c r="Z827" s="630">
        <f t="shared" si="438"/>
        <v>15.487499999999999</v>
      </c>
      <c r="AA827" s="1125">
        <f t="shared" si="441"/>
        <v>6.8452380952380931</v>
      </c>
      <c r="AB827" s="1125">
        <f t="shared" si="442"/>
        <v>8.3870967741935374</v>
      </c>
      <c r="AC827" s="1140">
        <f t="shared" si="443"/>
        <v>5.4421768707483054</v>
      </c>
      <c r="AD827" s="1140">
        <f t="shared" si="444"/>
        <v>5.3763440860215006</v>
      </c>
      <c r="AE827" s="1140">
        <f t="shared" si="445"/>
        <v>6.8965517241379448</v>
      </c>
      <c r="AF827" s="1140">
        <f t="shared" si="446"/>
        <v>10.593220338983045</v>
      </c>
      <c r="AG827" s="1140">
        <f t="shared" si="447"/>
        <v>17.999999999999993</v>
      </c>
      <c r="AH827" s="1140">
        <f t="shared" si="448"/>
        <v>25</v>
      </c>
      <c r="AI827" s="764">
        <f t="shared" si="449"/>
        <v>28.000000000000004</v>
      </c>
      <c r="AJ827" s="1141">
        <f t="shared" si="450"/>
        <v>25</v>
      </c>
      <c r="AK827" s="764">
        <f t="shared" si="451"/>
        <v>20.481927710843383</v>
      </c>
      <c r="AL827" s="764">
        <f t="shared" si="452"/>
        <v>20.289855072463769</v>
      </c>
      <c r="AM827" s="764">
        <f t="shared" si="453"/>
        <v>21.052631578947366</v>
      </c>
      <c r="AN827" s="764">
        <f t="shared" si="454"/>
        <v>21.276595744680836</v>
      </c>
      <c r="AO827" s="764">
        <f t="shared" si="455"/>
        <v>22.875816993464039</v>
      </c>
      <c r="AP827" s="764">
        <f t="shared" si="456"/>
        <v>18.604651162790688</v>
      </c>
      <c r="AQ827" s="764">
        <f t="shared" si="457"/>
        <v>10.256410256410264</v>
      </c>
      <c r="AR827" s="764">
        <f t="shared" si="458"/>
        <v>3.539823008849563</v>
      </c>
      <c r="AS827" s="764">
        <f t="shared" si="459"/>
        <v>3.6697247706421798</v>
      </c>
      <c r="AT827" s="764">
        <f t="shared" si="460"/>
        <v>3.8095238095238182</v>
      </c>
      <c r="AU827" s="1127">
        <f t="shared" si="439"/>
        <v>14.269879399896917</v>
      </c>
      <c r="AV827" s="1128">
        <f t="shared" si="440"/>
        <v>8.4702163183652512</v>
      </c>
    </row>
    <row r="828" spans="1:48" x14ac:dyDescent="0.2">
      <c r="A828" s="887" t="s">
        <v>1786</v>
      </c>
      <c r="B828" s="887" t="s">
        <v>1787</v>
      </c>
      <c r="C828" s="524">
        <v>1.53</v>
      </c>
      <c r="D828" s="633">
        <v>1.25</v>
      </c>
      <c r="E828" s="633">
        <v>1.03</v>
      </c>
      <c r="F828" s="524">
        <v>0.98</v>
      </c>
      <c r="G828" s="524">
        <v>0.89</v>
      </c>
      <c r="H828" s="524">
        <v>0.75</v>
      </c>
      <c r="I828" s="524">
        <v>0.55000000000000004</v>
      </c>
      <c r="J828" s="1044"/>
      <c r="K828" s="524">
        <v>0.35</v>
      </c>
      <c r="L828" s="524">
        <v>0.16</v>
      </c>
      <c r="M828" s="1044"/>
      <c r="N828" s="629">
        <v>0.04</v>
      </c>
      <c r="O828" s="629">
        <v>0.04</v>
      </c>
      <c r="P828" s="633">
        <v>1.2</v>
      </c>
      <c r="Q828" s="633">
        <v>1.17</v>
      </c>
      <c r="R828" s="633">
        <v>1.06</v>
      </c>
      <c r="S828" s="633">
        <v>0.98</v>
      </c>
      <c r="T828" s="633">
        <v>0.9</v>
      </c>
      <c r="U828" s="633">
        <v>0.82</v>
      </c>
      <c r="V828" s="633">
        <v>0.74</v>
      </c>
      <c r="W828" s="633">
        <v>0.67</v>
      </c>
      <c r="X828" s="633">
        <v>0.62</v>
      </c>
      <c r="Y828" s="633">
        <v>0.47</v>
      </c>
      <c r="Z828" s="630">
        <f t="shared" si="438"/>
        <v>16.2</v>
      </c>
      <c r="AA828" s="1125">
        <f t="shared" si="441"/>
        <v>22.4</v>
      </c>
      <c r="AB828" s="1125">
        <f t="shared" si="442"/>
        <v>21.359223300970864</v>
      </c>
      <c r="AC828" s="1140">
        <f t="shared" si="443"/>
        <v>5.1020408163265252</v>
      </c>
      <c r="AD828" s="1140">
        <f t="shared" si="444"/>
        <v>10.1123595505618</v>
      </c>
      <c r="AE828" s="1140">
        <f t="shared" si="445"/>
        <v>18.666666666666675</v>
      </c>
      <c r="AF828" s="1140">
        <f t="shared" si="446"/>
        <v>36.363636363636353</v>
      </c>
      <c r="AG828" s="1140">
        <f t="shared" si="447"/>
        <v>57.14285714285716</v>
      </c>
      <c r="AH828" s="1140">
        <f t="shared" si="448"/>
        <v>118.75</v>
      </c>
      <c r="AI828" s="764">
        <f t="shared" si="449"/>
        <v>300</v>
      </c>
      <c r="AJ828" s="1141">
        <f t="shared" si="450"/>
        <v>0</v>
      </c>
      <c r="AK828" s="764">
        <f t="shared" si="451"/>
        <v>-96.666666666666671</v>
      </c>
      <c r="AL828" s="764">
        <f t="shared" si="452"/>
        <v>2.5641025641025772</v>
      </c>
      <c r="AM828" s="764">
        <f t="shared" si="453"/>
        <v>10.377358490566024</v>
      </c>
      <c r="AN828" s="764">
        <f t="shared" si="454"/>
        <v>8.163265306122458</v>
      </c>
      <c r="AO828" s="764">
        <f t="shared" si="455"/>
        <v>8.8888888888888786</v>
      </c>
      <c r="AP828" s="764">
        <f t="shared" si="456"/>
        <v>9.7560975609756184</v>
      </c>
      <c r="AQ828" s="764">
        <f t="shared" si="457"/>
        <v>10.810810810810811</v>
      </c>
      <c r="AR828" s="764">
        <f t="shared" si="458"/>
        <v>10.447761194029837</v>
      </c>
      <c r="AS828" s="764">
        <f t="shared" si="459"/>
        <v>8.064516129032274</v>
      </c>
      <c r="AT828" s="764">
        <f t="shared" si="460"/>
        <v>31.914893617021288</v>
      </c>
      <c r="AU828" s="1127">
        <f t="shared" si="439"/>
        <v>29.710890586795131</v>
      </c>
      <c r="AV828" s="1128">
        <f t="shared" si="440"/>
        <v>73.798559857649934</v>
      </c>
    </row>
    <row r="829" spans="1:48" x14ac:dyDescent="0.2">
      <c r="A829" s="895" t="s">
        <v>1780</v>
      </c>
      <c r="B829" s="887" t="s">
        <v>1781</v>
      </c>
      <c r="C829" s="524">
        <v>0.66500000000000004</v>
      </c>
      <c r="D829" s="633">
        <v>0.57999999999999996</v>
      </c>
      <c r="E829" s="633">
        <v>0.5</v>
      </c>
      <c r="F829" s="524">
        <v>0.41</v>
      </c>
      <c r="G829" s="524">
        <v>0.35666666666666669</v>
      </c>
      <c r="H829" s="524">
        <v>0.31666666666666665</v>
      </c>
      <c r="I829" s="524">
        <v>0.27666666666666667</v>
      </c>
      <c r="J829" s="1044"/>
      <c r="K829" s="524">
        <v>0.24666666666666667</v>
      </c>
      <c r="L829" s="524">
        <v>0.21</v>
      </c>
      <c r="M829" s="1044"/>
      <c r="N829" s="633">
        <v>5.0219999999999994E-2</v>
      </c>
      <c r="O829" s="629">
        <v>0</v>
      </c>
      <c r="P829" s="629">
        <v>0</v>
      </c>
      <c r="Q829" s="629">
        <v>0</v>
      </c>
      <c r="R829" s="629">
        <v>0</v>
      </c>
      <c r="S829" s="629">
        <v>0</v>
      </c>
      <c r="T829" s="629">
        <v>0</v>
      </c>
      <c r="U829" s="629">
        <v>0</v>
      </c>
      <c r="V829" s="629">
        <v>0</v>
      </c>
      <c r="W829" s="629">
        <v>0</v>
      </c>
      <c r="X829" s="629">
        <v>0</v>
      </c>
      <c r="Y829" s="629">
        <v>0</v>
      </c>
      <c r="Z829" s="630">
        <f t="shared" si="438"/>
        <v>3.6118866666666665</v>
      </c>
      <c r="AA829" s="1125">
        <f t="shared" si="441"/>
        <v>14.655172413793128</v>
      </c>
      <c r="AB829" s="1125">
        <f t="shared" si="442"/>
        <v>15.999999999999993</v>
      </c>
      <c r="AC829" s="1140">
        <f t="shared" si="443"/>
        <v>21.95121951219512</v>
      </c>
      <c r="AD829" s="1140">
        <f t="shared" si="444"/>
        <v>14.953271028037364</v>
      </c>
      <c r="AE829" s="1140">
        <f t="shared" si="445"/>
        <v>12.631578947368439</v>
      </c>
      <c r="AF829" s="1140">
        <f t="shared" si="446"/>
        <v>14.457831325301207</v>
      </c>
      <c r="AG829" s="1140">
        <f t="shared" si="447"/>
        <v>12.162162162162172</v>
      </c>
      <c r="AH829" s="1140">
        <f t="shared" si="448"/>
        <v>17.460317460317466</v>
      </c>
      <c r="AI829" s="764">
        <f t="shared" si="449"/>
        <v>318.16009557945046</v>
      </c>
      <c r="AJ829" s="1141" t="str">
        <f t="shared" si="450"/>
        <v>n/a</v>
      </c>
      <c r="AK829" s="764" t="str">
        <f t="shared" si="451"/>
        <v>n/a</v>
      </c>
      <c r="AL829" s="764" t="str">
        <f t="shared" si="452"/>
        <v>n/a</v>
      </c>
      <c r="AM829" s="764" t="str">
        <f t="shared" si="453"/>
        <v>n/a</v>
      </c>
      <c r="AN829" s="764" t="str">
        <f t="shared" si="454"/>
        <v>n/a</v>
      </c>
      <c r="AO829" s="764" t="str">
        <f t="shared" si="455"/>
        <v>n/a</v>
      </c>
      <c r="AP829" s="764" t="str">
        <f t="shared" si="456"/>
        <v>n/a</v>
      </c>
      <c r="AQ829" s="764" t="str">
        <f t="shared" si="457"/>
        <v>n/a</v>
      </c>
      <c r="AR829" s="764" t="str">
        <f t="shared" si="458"/>
        <v>n/a</v>
      </c>
      <c r="AS829" s="764" t="str">
        <f t="shared" si="459"/>
        <v>n/a</v>
      </c>
      <c r="AT829" s="764" t="str">
        <f t="shared" si="460"/>
        <v>n/a</v>
      </c>
      <c r="AU829" s="1127">
        <f t="shared" si="439"/>
        <v>49.159072047625038</v>
      </c>
      <c r="AV829" s="1128">
        <f t="shared" si="440"/>
        <v>100.91699195159698</v>
      </c>
    </row>
    <row r="830" spans="1:48" x14ac:dyDescent="0.2">
      <c r="A830" s="887" t="s">
        <v>1784</v>
      </c>
      <c r="B830" s="887" t="s">
        <v>1785</v>
      </c>
      <c r="C830" s="524">
        <v>2.44</v>
      </c>
      <c r="D830" s="633">
        <v>2.16</v>
      </c>
      <c r="E830" s="633">
        <v>1.96</v>
      </c>
      <c r="F830" s="524">
        <v>1.68</v>
      </c>
      <c r="G830" s="524">
        <v>1.52</v>
      </c>
      <c r="H830" s="524">
        <v>1.36</v>
      </c>
      <c r="I830" s="524">
        <v>1.24</v>
      </c>
      <c r="J830" s="1044"/>
      <c r="K830" s="524">
        <v>1.1599999999999999</v>
      </c>
      <c r="L830" s="526">
        <v>1.08</v>
      </c>
      <c r="M830" s="1044"/>
      <c r="N830" s="633">
        <v>1.02</v>
      </c>
      <c r="O830" s="629">
        <v>1</v>
      </c>
      <c r="P830" s="629">
        <v>1</v>
      </c>
      <c r="Q830" s="633">
        <v>1</v>
      </c>
      <c r="R830" s="629">
        <v>0.88</v>
      </c>
      <c r="S830" s="633">
        <v>0.86</v>
      </c>
      <c r="T830" s="629">
        <v>0.8</v>
      </c>
      <c r="U830" s="629">
        <v>0.8</v>
      </c>
      <c r="V830" s="629">
        <v>0.94</v>
      </c>
      <c r="W830" s="629">
        <v>1.1299999999999999</v>
      </c>
      <c r="X830" s="629">
        <v>1.28</v>
      </c>
      <c r="Y830" s="629">
        <v>1.28</v>
      </c>
      <c r="Z830" s="630">
        <f t="shared" si="438"/>
        <v>26.59</v>
      </c>
      <c r="AA830" s="1125">
        <f t="shared" si="441"/>
        <v>12.962962962962955</v>
      </c>
      <c r="AB830" s="1125">
        <f t="shared" si="442"/>
        <v>10.204081632653072</v>
      </c>
      <c r="AC830" s="1140">
        <f t="shared" si="443"/>
        <v>16.666666666666675</v>
      </c>
      <c r="AD830" s="1140">
        <f t="shared" si="444"/>
        <v>10.526315789473673</v>
      </c>
      <c r="AE830" s="1140">
        <f t="shared" si="445"/>
        <v>11.764705882352944</v>
      </c>
      <c r="AF830" s="1140">
        <f t="shared" si="446"/>
        <v>9.6774193548387224</v>
      </c>
      <c r="AG830" s="1140">
        <f t="shared" si="447"/>
        <v>6.8965517241379448</v>
      </c>
      <c r="AH830" s="1140">
        <f t="shared" si="448"/>
        <v>7.4074074074073959</v>
      </c>
      <c r="AI830" s="764">
        <f t="shared" si="449"/>
        <v>5.8823529411764719</v>
      </c>
      <c r="AJ830" s="1141">
        <f t="shared" si="450"/>
        <v>2.0000000000000018</v>
      </c>
      <c r="AK830" s="764">
        <f t="shared" si="451"/>
        <v>0</v>
      </c>
      <c r="AL830" s="764">
        <f t="shared" si="452"/>
        <v>0</v>
      </c>
      <c r="AM830" s="764">
        <f t="shared" si="453"/>
        <v>13.636363636363647</v>
      </c>
      <c r="AN830" s="764">
        <f t="shared" si="454"/>
        <v>2.3255813953488413</v>
      </c>
      <c r="AO830" s="764">
        <f t="shared" si="455"/>
        <v>7.4999999999999956</v>
      </c>
      <c r="AP830" s="764">
        <f t="shared" si="456"/>
        <v>0</v>
      </c>
      <c r="AQ830" s="764">
        <f t="shared" si="457"/>
        <v>-14.893617021276583</v>
      </c>
      <c r="AR830" s="764">
        <f t="shared" si="458"/>
        <v>-16.814159292035392</v>
      </c>
      <c r="AS830" s="764">
        <f t="shared" si="459"/>
        <v>-11.718750000000011</v>
      </c>
      <c r="AT830" s="764">
        <f t="shared" si="460"/>
        <v>0</v>
      </c>
      <c r="AU830" s="1127">
        <f t="shared" si="439"/>
        <v>3.7011941540035189</v>
      </c>
      <c r="AV830" s="1128">
        <f t="shared" si="440"/>
        <v>9.3170319132323272</v>
      </c>
    </row>
    <row r="831" spans="1:48" x14ac:dyDescent="0.2">
      <c r="A831" s="904" t="s">
        <v>4040</v>
      </c>
      <c r="B831" s="887" t="s">
        <v>4039</v>
      </c>
      <c r="C831" s="524">
        <v>1.02</v>
      </c>
      <c r="D831" s="633">
        <v>0.94</v>
      </c>
      <c r="E831" s="633">
        <v>0.82</v>
      </c>
      <c r="F831" s="582">
        <v>0.8</v>
      </c>
      <c r="G831" s="524">
        <v>0.76500000000000001</v>
      </c>
      <c r="H831" s="582">
        <v>0.76</v>
      </c>
      <c r="I831" s="524">
        <v>0.745</v>
      </c>
      <c r="J831" s="1044"/>
      <c r="K831" s="524">
        <v>0.65500000000000003</v>
      </c>
      <c r="L831" s="524">
        <v>0.56999999999999995</v>
      </c>
      <c r="M831" s="1044"/>
      <c r="N831" s="629">
        <v>0.5</v>
      </c>
      <c r="O831" s="629">
        <v>0.5</v>
      </c>
      <c r="P831" s="629">
        <v>0.5</v>
      </c>
      <c r="Q831" s="633">
        <v>0.25</v>
      </c>
      <c r="R831" s="534">
        <v>0</v>
      </c>
      <c r="S831" s="534">
        <v>0</v>
      </c>
      <c r="T831" s="534">
        <v>0</v>
      </c>
      <c r="U831" s="534">
        <v>0</v>
      </c>
      <c r="V831" s="534">
        <v>0</v>
      </c>
      <c r="W831" s="534">
        <v>0</v>
      </c>
      <c r="X831" s="629">
        <v>0</v>
      </c>
      <c r="Y831" s="629">
        <v>0</v>
      </c>
      <c r="Z831" s="630">
        <f t="shared" si="438"/>
        <v>8.8249999999999993</v>
      </c>
      <c r="AA831" s="1125">
        <f t="shared" si="441"/>
        <v>8.5106382978723527</v>
      </c>
      <c r="AB831" s="1125">
        <f t="shared" si="442"/>
        <v>14.634146341463406</v>
      </c>
      <c r="AC831" s="1140">
        <f t="shared" si="443"/>
        <v>2.4999999999999911</v>
      </c>
      <c r="AD831" s="1140">
        <f t="shared" si="444"/>
        <v>4.5751633986928164</v>
      </c>
      <c r="AE831" s="1140">
        <f t="shared" si="445"/>
        <v>0.65789473684210176</v>
      </c>
      <c r="AF831" s="1140">
        <f t="shared" si="446"/>
        <v>2.0134228187919545</v>
      </c>
      <c r="AG831" s="1140">
        <f t="shared" si="447"/>
        <v>13.740458015267176</v>
      </c>
      <c r="AH831" s="1140">
        <f t="shared" si="448"/>
        <v>14.91228070175441</v>
      </c>
      <c r="AI831" s="764">
        <f t="shared" si="449"/>
        <v>13.999999999999989</v>
      </c>
      <c r="AJ831" s="1141">
        <f t="shared" si="450"/>
        <v>0</v>
      </c>
      <c r="AK831" s="764">
        <f t="shared" si="451"/>
        <v>0</v>
      </c>
      <c r="AL831" s="764">
        <f t="shared" si="452"/>
        <v>100</v>
      </c>
      <c r="AM831" s="764" t="str">
        <f t="shared" si="453"/>
        <v>n/a</v>
      </c>
      <c r="AN831" s="764" t="str">
        <f t="shared" si="454"/>
        <v>n/a</v>
      </c>
      <c r="AO831" s="764" t="str">
        <f t="shared" si="455"/>
        <v>n/a</v>
      </c>
      <c r="AP831" s="764" t="str">
        <f t="shared" si="456"/>
        <v>n/a</v>
      </c>
      <c r="AQ831" s="764" t="str">
        <f t="shared" si="457"/>
        <v>n/a</v>
      </c>
      <c r="AR831" s="764" t="str">
        <f t="shared" si="458"/>
        <v>n/a</v>
      </c>
      <c r="AS831" s="764" t="str">
        <f t="shared" si="459"/>
        <v>n/a</v>
      </c>
      <c r="AT831" s="764" t="str">
        <f t="shared" si="460"/>
        <v>n/a</v>
      </c>
      <c r="AU831" s="1127">
        <f t="shared" si="439"/>
        <v>14.628667025890351</v>
      </c>
      <c r="AV831" s="1128">
        <f t="shared" si="440"/>
        <v>27.563908442978786</v>
      </c>
    </row>
    <row r="832" spans="1:48" x14ac:dyDescent="0.2">
      <c r="A832" s="724" t="s">
        <v>3925</v>
      </c>
      <c r="B832" s="13" t="s">
        <v>3926</v>
      </c>
      <c r="C832" s="1112">
        <v>0.23499999999999999</v>
      </c>
      <c r="D832" s="633">
        <v>0.215</v>
      </c>
      <c r="E832" s="13">
        <v>0.19</v>
      </c>
      <c r="F832" s="13">
        <v>0.15</v>
      </c>
      <c r="G832" s="13">
        <v>0.11</v>
      </c>
      <c r="H832" s="13">
        <v>7.0000000000000007E-2</v>
      </c>
      <c r="I832" s="526">
        <v>0</v>
      </c>
      <c r="J832" s="13"/>
      <c r="K832" s="526">
        <v>0</v>
      </c>
      <c r="L832" s="526">
        <v>0</v>
      </c>
      <c r="M832" s="887"/>
      <c r="N832" s="629">
        <v>0</v>
      </c>
      <c r="O832" s="629">
        <v>0</v>
      </c>
      <c r="P832" s="629">
        <v>0</v>
      </c>
      <c r="Q832" s="629">
        <v>0</v>
      </c>
      <c r="R832" s="629">
        <v>0</v>
      </c>
      <c r="S832" s="629">
        <v>0</v>
      </c>
      <c r="T832" s="629">
        <v>0</v>
      </c>
      <c r="U832" s="629">
        <v>0</v>
      </c>
      <c r="V832" s="629">
        <v>0</v>
      </c>
      <c r="W832" s="629">
        <v>0</v>
      </c>
      <c r="X832" s="629">
        <v>0</v>
      </c>
      <c r="Y832" s="629">
        <v>0</v>
      </c>
      <c r="Z832" s="630">
        <f t="shared" si="438"/>
        <v>0.97</v>
      </c>
      <c r="AA832" s="1125">
        <f t="shared" si="441"/>
        <v>9.302325581395344</v>
      </c>
      <c r="AB832" s="1125">
        <f t="shared" si="442"/>
        <v>13.157894736842103</v>
      </c>
      <c r="AC832" s="1140">
        <f t="shared" si="443"/>
        <v>26.666666666666682</v>
      </c>
      <c r="AD832" s="1140">
        <f t="shared" si="444"/>
        <v>36.363636363636353</v>
      </c>
      <c r="AE832" s="1140">
        <f t="shared" si="445"/>
        <v>57.142857142857139</v>
      </c>
      <c r="AF832" s="1140" t="str">
        <f t="shared" si="446"/>
        <v>n/a</v>
      </c>
      <c r="AG832" s="1140" t="str">
        <f t="shared" si="447"/>
        <v>n/a</v>
      </c>
      <c r="AH832" s="1140" t="str">
        <f t="shared" si="448"/>
        <v>n/a</v>
      </c>
      <c r="AI832" s="764" t="str">
        <f t="shared" si="449"/>
        <v>n/a</v>
      </c>
      <c r="AJ832" s="1141" t="str">
        <f t="shared" si="450"/>
        <v>n/a</v>
      </c>
      <c r="AK832" s="764" t="str">
        <f t="shared" si="451"/>
        <v>n/a</v>
      </c>
      <c r="AL832" s="764" t="str">
        <f t="shared" si="452"/>
        <v>n/a</v>
      </c>
      <c r="AM832" s="764" t="str">
        <f t="shared" si="453"/>
        <v>n/a</v>
      </c>
      <c r="AN832" s="764" t="str">
        <f t="shared" si="454"/>
        <v>n/a</v>
      </c>
      <c r="AO832" s="764" t="str">
        <f t="shared" si="455"/>
        <v>n/a</v>
      </c>
      <c r="AP832" s="764" t="str">
        <f t="shared" si="456"/>
        <v>n/a</v>
      </c>
      <c r="AQ832" s="764" t="str">
        <f t="shared" si="457"/>
        <v>n/a</v>
      </c>
      <c r="AR832" s="764" t="str">
        <f t="shared" si="458"/>
        <v>n/a</v>
      </c>
      <c r="AS832" s="764" t="str">
        <f t="shared" si="459"/>
        <v>n/a</v>
      </c>
      <c r="AT832" s="764" t="str">
        <f t="shared" si="460"/>
        <v>n/a</v>
      </c>
      <c r="AU832" s="1127">
        <f t="shared" si="439"/>
        <v>28.526676098279523</v>
      </c>
      <c r="AV832" s="1128">
        <f t="shared" si="440"/>
        <v>19.29726983406076</v>
      </c>
    </row>
    <row r="833" spans="1:48" x14ac:dyDescent="0.2">
      <c r="A833" s="895" t="s">
        <v>853</v>
      </c>
      <c r="B833" s="887" t="s">
        <v>854</v>
      </c>
      <c r="C833" s="524">
        <v>2.36</v>
      </c>
      <c r="D833" s="633">
        <v>2.21</v>
      </c>
      <c r="E833" s="633">
        <v>2.08</v>
      </c>
      <c r="F833" s="524">
        <v>1.98</v>
      </c>
      <c r="G833" s="524">
        <v>1.7428805999999999</v>
      </c>
      <c r="H833" s="524">
        <v>1.56</v>
      </c>
      <c r="I833" s="524">
        <v>1.4450000000000001</v>
      </c>
      <c r="J833" s="1044"/>
      <c r="K833" s="524">
        <v>1.2</v>
      </c>
      <c r="L833" s="524">
        <v>1.04</v>
      </c>
      <c r="M833" s="1044"/>
      <c r="N833" s="633">
        <v>0.8</v>
      </c>
      <c r="O833" s="633">
        <v>0.67500000000000004</v>
      </c>
      <c r="P833" s="633">
        <v>0.54</v>
      </c>
      <c r="Q833" s="633">
        <v>0.5</v>
      </c>
      <c r="R833" s="633">
        <v>0.46</v>
      </c>
      <c r="S833" s="633">
        <v>0.44</v>
      </c>
      <c r="T833" s="633">
        <v>0.41499999999999998</v>
      </c>
      <c r="U833" s="629">
        <v>0.4</v>
      </c>
      <c r="V833" s="629">
        <v>0.4</v>
      </c>
      <c r="W833" s="629">
        <v>0.4</v>
      </c>
      <c r="X833" s="629">
        <v>0.68500000000000005</v>
      </c>
      <c r="Y833" s="629">
        <v>0.78</v>
      </c>
      <c r="Z833" s="630">
        <f t="shared" si="438"/>
        <v>22.112880599999997</v>
      </c>
      <c r="AA833" s="1125">
        <f t="shared" si="441"/>
        <v>6.7873303167420795</v>
      </c>
      <c r="AB833" s="1125">
        <f t="shared" si="442"/>
        <v>6.25</v>
      </c>
      <c r="AC833" s="1140">
        <f t="shared" si="443"/>
        <v>5.0505050505050608</v>
      </c>
      <c r="AD833" s="1140">
        <f t="shared" si="444"/>
        <v>13.605028365110039</v>
      </c>
      <c r="AE833" s="1140">
        <f t="shared" si="445"/>
        <v>11.723115384615369</v>
      </c>
      <c r="AF833" s="1140">
        <f t="shared" si="446"/>
        <v>7.9584775086505077</v>
      </c>
      <c r="AG833" s="1140">
        <f t="shared" si="447"/>
        <v>20.416666666666682</v>
      </c>
      <c r="AH833" s="1140">
        <f t="shared" si="448"/>
        <v>15.384615384615374</v>
      </c>
      <c r="AI833" s="764">
        <f t="shared" si="449"/>
        <v>30.000000000000004</v>
      </c>
      <c r="AJ833" s="1141">
        <f t="shared" si="450"/>
        <v>18.518518518518512</v>
      </c>
      <c r="AK833" s="764">
        <f t="shared" si="451"/>
        <v>25</v>
      </c>
      <c r="AL833" s="764">
        <f t="shared" si="452"/>
        <v>8.0000000000000071</v>
      </c>
      <c r="AM833" s="764">
        <f t="shared" si="453"/>
        <v>8.6956521739130377</v>
      </c>
      <c r="AN833" s="764">
        <f t="shared" si="454"/>
        <v>4.5454545454545414</v>
      </c>
      <c r="AO833" s="764">
        <f t="shared" si="455"/>
        <v>6.024096385542177</v>
      </c>
      <c r="AP833" s="764">
        <f t="shared" si="456"/>
        <v>3.7499999999999867</v>
      </c>
      <c r="AQ833" s="764">
        <f t="shared" si="457"/>
        <v>0</v>
      </c>
      <c r="AR833" s="764">
        <f t="shared" si="458"/>
        <v>0</v>
      </c>
      <c r="AS833" s="764">
        <f t="shared" si="459"/>
        <v>-41.605839416058402</v>
      </c>
      <c r="AT833" s="764">
        <f t="shared" si="460"/>
        <v>-12.179487179487181</v>
      </c>
      <c r="AU833" s="1127">
        <f t="shared" si="439"/>
        <v>6.8962066852393891</v>
      </c>
      <c r="AV833" s="1128">
        <f t="shared" si="440"/>
        <v>14.791224203797379</v>
      </c>
    </row>
    <row r="834" spans="1:48" x14ac:dyDescent="0.2">
      <c r="A834" s="887" t="s">
        <v>1792</v>
      </c>
      <c r="B834" s="887" t="s">
        <v>1793</v>
      </c>
      <c r="C834" s="524">
        <v>0.42</v>
      </c>
      <c r="D834" s="633">
        <v>0.34</v>
      </c>
      <c r="E834" s="633">
        <v>0.28000000000000003</v>
      </c>
      <c r="F834" s="524">
        <v>0.245</v>
      </c>
      <c r="G834" s="524">
        <v>0.22500000000000001</v>
      </c>
      <c r="H834" s="524">
        <v>0.20499999999999999</v>
      </c>
      <c r="I834" s="524">
        <v>0.18</v>
      </c>
      <c r="J834" s="1044"/>
      <c r="K834" s="524">
        <v>0.1</v>
      </c>
      <c r="L834" s="526">
        <v>0.08</v>
      </c>
      <c r="M834" s="1044"/>
      <c r="N834" s="633">
        <v>6.5000000000000002E-2</v>
      </c>
      <c r="O834" s="629">
        <v>0.06</v>
      </c>
      <c r="P834" s="629">
        <v>0.255</v>
      </c>
      <c r="Q834" s="629">
        <v>0.32</v>
      </c>
      <c r="R834" s="629">
        <v>0.32</v>
      </c>
      <c r="S834" s="633">
        <v>0.28999999999999998</v>
      </c>
      <c r="T834" s="629">
        <v>0.26</v>
      </c>
      <c r="U834" s="633">
        <v>0.13</v>
      </c>
      <c r="V834" s="629">
        <v>0</v>
      </c>
      <c r="W834" s="629">
        <v>0</v>
      </c>
      <c r="X834" s="629">
        <v>0</v>
      </c>
      <c r="Y834" s="629">
        <v>0</v>
      </c>
      <c r="Z834" s="630">
        <f t="shared" si="438"/>
        <v>3.7749999999999995</v>
      </c>
      <c r="AA834" s="1125">
        <f t="shared" si="441"/>
        <v>23.529411764705866</v>
      </c>
      <c r="AB834" s="1125">
        <f t="shared" si="442"/>
        <v>21.42857142857142</v>
      </c>
      <c r="AC834" s="1140">
        <f t="shared" si="443"/>
        <v>14.285714285714302</v>
      </c>
      <c r="AD834" s="1140">
        <f t="shared" si="444"/>
        <v>8.8888888888888786</v>
      </c>
      <c r="AE834" s="1140">
        <f t="shared" si="445"/>
        <v>9.7560975609756184</v>
      </c>
      <c r="AF834" s="1140">
        <f t="shared" si="446"/>
        <v>13.888888888888884</v>
      </c>
      <c r="AG834" s="1140">
        <f t="shared" si="447"/>
        <v>79.999999999999986</v>
      </c>
      <c r="AH834" s="1140">
        <f t="shared" si="448"/>
        <v>25</v>
      </c>
      <c r="AI834" s="764">
        <f t="shared" si="449"/>
        <v>23.076923076923084</v>
      </c>
      <c r="AJ834" s="1141">
        <f t="shared" si="450"/>
        <v>8.3333333333333481</v>
      </c>
      <c r="AK834" s="764">
        <f t="shared" si="451"/>
        <v>-76.470588235294116</v>
      </c>
      <c r="AL834" s="764">
        <f t="shared" si="452"/>
        <v>-20.3125</v>
      </c>
      <c r="AM834" s="764">
        <f t="shared" si="453"/>
        <v>0</v>
      </c>
      <c r="AN834" s="764">
        <f t="shared" si="454"/>
        <v>10.344827586206918</v>
      </c>
      <c r="AO834" s="764">
        <f t="shared" si="455"/>
        <v>11.538461538461519</v>
      </c>
      <c r="AP834" s="764">
        <f t="shared" si="456"/>
        <v>100</v>
      </c>
      <c r="AQ834" s="764" t="str">
        <f t="shared" si="457"/>
        <v>n/a</v>
      </c>
      <c r="AR834" s="764" t="str">
        <f t="shared" si="458"/>
        <v>n/a</v>
      </c>
      <c r="AS834" s="764" t="str">
        <f t="shared" si="459"/>
        <v>n/a</v>
      </c>
      <c r="AT834" s="764" t="str">
        <f t="shared" si="460"/>
        <v>n/a</v>
      </c>
      <c r="AU834" s="1127">
        <f t="shared" si="439"/>
        <v>15.830501882335982</v>
      </c>
      <c r="AV834" s="1128">
        <f t="shared" si="440"/>
        <v>38.03665407940337</v>
      </c>
    </row>
    <row r="835" spans="1:48" x14ac:dyDescent="0.2">
      <c r="A835" s="490" t="s">
        <v>4577</v>
      </c>
      <c r="B835" s="607" t="s">
        <v>4542</v>
      </c>
      <c r="C835" s="1028">
        <v>0.36</v>
      </c>
      <c r="D835" s="1028">
        <v>0.32</v>
      </c>
      <c r="E835" s="1028">
        <v>0.26</v>
      </c>
      <c r="F835" s="1028">
        <v>0.24</v>
      </c>
      <c r="G835" s="1028">
        <v>0.21000000000000002</v>
      </c>
      <c r="H835" s="1076">
        <v>0.2</v>
      </c>
      <c r="I835" s="1076">
        <v>0.2</v>
      </c>
      <c r="J835" s="1076"/>
      <c r="K835" s="1076">
        <v>0.2</v>
      </c>
      <c r="L835" s="1076">
        <v>0.2</v>
      </c>
      <c r="M835" s="1076"/>
      <c r="N835" s="1076">
        <v>0.2</v>
      </c>
      <c r="O835" s="1076">
        <v>0.2</v>
      </c>
      <c r="P835" s="1028">
        <v>0.2</v>
      </c>
      <c r="Q835" s="1028">
        <v>0.19</v>
      </c>
      <c r="R835" s="1028">
        <v>0.17</v>
      </c>
      <c r="S835" s="1028">
        <v>0.15000000000000002</v>
      </c>
      <c r="T835" s="1028">
        <v>0.12</v>
      </c>
      <c r="U835" s="1028">
        <v>9.5000000000000001E-2</v>
      </c>
      <c r="V835" s="1076">
        <v>8.4999999999999992E-2</v>
      </c>
      <c r="W835" s="1076">
        <v>0.1</v>
      </c>
      <c r="X835" s="1076">
        <v>0.1</v>
      </c>
      <c r="Y835" s="1076">
        <v>0.1</v>
      </c>
      <c r="Z835" s="630">
        <f t="shared" ref="Z835:Z873" si="461">SUM(C835:Y835)</f>
        <v>3.9000000000000008</v>
      </c>
      <c r="AA835" s="1125">
        <f t="shared" si="441"/>
        <v>12.5</v>
      </c>
      <c r="AB835" s="1125">
        <f t="shared" si="442"/>
        <v>23.076923076923084</v>
      </c>
      <c r="AC835" s="1140">
        <f t="shared" si="443"/>
        <v>8.3333333333333481</v>
      </c>
      <c r="AD835" s="1140">
        <f t="shared" si="444"/>
        <v>14.285714285714279</v>
      </c>
      <c r="AE835" s="1140">
        <f t="shared" si="445"/>
        <v>5.0000000000000044</v>
      </c>
      <c r="AF835" s="1140">
        <f t="shared" si="446"/>
        <v>0</v>
      </c>
      <c r="AG835" s="1140">
        <f t="shared" si="447"/>
        <v>0</v>
      </c>
      <c r="AH835" s="1140">
        <f t="shared" si="448"/>
        <v>0</v>
      </c>
      <c r="AI835" s="764">
        <f t="shared" si="449"/>
        <v>0</v>
      </c>
      <c r="AJ835" s="1141">
        <f t="shared" si="450"/>
        <v>0</v>
      </c>
      <c r="AK835" s="764">
        <f t="shared" si="451"/>
        <v>0</v>
      </c>
      <c r="AL835" s="764">
        <f t="shared" si="452"/>
        <v>5.2631578947368363</v>
      </c>
      <c r="AM835" s="764">
        <f t="shared" si="453"/>
        <v>11.764705882352944</v>
      </c>
      <c r="AN835" s="764">
        <f t="shared" si="454"/>
        <v>13.33333333333333</v>
      </c>
      <c r="AO835" s="764">
        <f t="shared" si="455"/>
        <v>25.000000000000021</v>
      </c>
      <c r="AP835" s="764">
        <f t="shared" si="456"/>
        <v>26.315789473684205</v>
      </c>
      <c r="AQ835" s="764">
        <f t="shared" si="457"/>
        <v>11.764705882352944</v>
      </c>
      <c r="AR835" s="764">
        <f t="shared" si="458"/>
        <v>-15.000000000000014</v>
      </c>
      <c r="AS835" s="764">
        <f t="shared" si="459"/>
        <v>0</v>
      </c>
      <c r="AT835" s="764">
        <f t="shared" si="460"/>
        <v>0</v>
      </c>
      <c r="AU835" s="1127">
        <f t="shared" ref="AU835:AU873" si="462">AVERAGE(AA835:AT835)</f>
        <v>7.0818831581215473</v>
      </c>
      <c r="AV835" s="1128">
        <f t="shared" ref="AV835:AV873" si="463">STDEV(AA835:AT835)</f>
        <v>10.283034233533808</v>
      </c>
    </row>
    <row r="836" spans="1:48" x14ac:dyDescent="0.2">
      <c r="A836" s="895" t="s">
        <v>4451</v>
      </c>
      <c r="B836" s="887" t="s">
        <v>858</v>
      </c>
      <c r="C836" s="524">
        <v>2.4504999999999999</v>
      </c>
      <c r="D836" s="633">
        <v>2.2949999999999999</v>
      </c>
      <c r="E836" s="633">
        <v>2.0187499999999998</v>
      </c>
      <c r="F836" s="524">
        <v>1.7090000000000001</v>
      </c>
      <c r="G836" s="524">
        <v>1.401</v>
      </c>
      <c r="H836" s="524">
        <v>1.0430000000000001</v>
      </c>
      <c r="I836" s="524">
        <v>0.41200000000000003</v>
      </c>
      <c r="J836" s="1044"/>
      <c r="K836" s="526">
        <v>0</v>
      </c>
      <c r="L836" s="526">
        <v>0</v>
      </c>
      <c r="M836" s="1044"/>
      <c r="N836" s="629">
        <v>0</v>
      </c>
      <c r="O836" s="629">
        <v>0</v>
      </c>
      <c r="P836" s="629">
        <v>0</v>
      </c>
      <c r="Q836" s="629">
        <v>0</v>
      </c>
      <c r="R836" s="629">
        <v>0</v>
      </c>
      <c r="S836" s="629">
        <v>0</v>
      </c>
      <c r="T836" s="629">
        <v>0</v>
      </c>
      <c r="U836" s="629">
        <v>0</v>
      </c>
      <c r="V836" s="629">
        <v>0</v>
      </c>
      <c r="W836" s="629">
        <v>0</v>
      </c>
      <c r="X836" s="629">
        <v>0</v>
      </c>
      <c r="Y836" s="629">
        <v>0</v>
      </c>
      <c r="Z836" s="630">
        <f t="shared" si="461"/>
        <v>11.32925</v>
      </c>
      <c r="AA836" s="1125">
        <f t="shared" si="441"/>
        <v>6.7755991285403105</v>
      </c>
      <c r="AB836" s="1125">
        <f t="shared" si="442"/>
        <v>13.684210526315788</v>
      </c>
      <c r="AC836" s="1140">
        <f t="shared" si="443"/>
        <v>18.124634289057905</v>
      </c>
      <c r="AD836" s="1140">
        <f t="shared" si="444"/>
        <v>21.984296930763737</v>
      </c>
      <c r="AE836" s="1140">
        <f t="shared" si="445"/>
        <v>34.324065196548403</v>
      </c>
      <c r="AF836" s="1140">
        <f t="shared" si="446"/>
        <v>153.15533980582526</v>
      </c>
      <c r="AG836" s="1140" t="str">
        <f t="shared" si="447"/>
        <v>n/a</v>
      </c>
      <c r="AH836" s="1140" t="str">
        <f t="shared" si="448"/>
        <v>n/a</v>
      </c>
      <c r="AI836" s="764" t="str">
        <f t="shared" si="449"/>
        <v>n/a</v>
      </c>
      <c r="AJ836" s="1141" t="str">
        <f t="shared" si="450"/>
        <v>n/a</v>
      </c>
      <c r="AK836" s="764" t="str">
        <f t="shared" si="451"/>
        <v>n/a</v>
      </c>
      <c r="AL836" s="764" t="str">
        <f t="shared" si="452"/>
        <v>n/a</v>
      </c>
      <c r="AM836" s="764" t="str">
        <f t="shared" si="453"/>
        <v>n/a</v>
      </c>
      <c r="AN836" s="764" t="str">
        <f t="shared" si="454"/>
        <v>n/a</v>
      </c>
      <c r="AO836" s="764" t="str">
        <f t="shared" si="455"/>
        <v>n/a</v>
      </c>
      <c r="AP836" s="764" t="str">
        <f t="shared" si="456"/>
        <v>n/a</v>
      </c>
      <c r="AQ836" s="764" t="str">
        <f t="shared" si="457"/>
        <v>n/a</v>
      </c>
      <c r="AR836" s="764" t="str">
        <f t="shared" si="458"/>
        <v>n/a</v>
      </c>
      <c r="AS836" s="764" t="str">
        <f t="shared" si="459"/>
        <v>n/a</v>
      </c>
      <c r="AT836" s="764" t="str">
        <f t="shared" si="460"/>
        <v>n/a</v>
      </c>
      <c r="AU836" s="1127">
        <f t="shared" si="462"/>
        <v>41.341357646175233</v>
      </c>
      <c r="AV836" s="1128">
        <f t="shared" si="463"/>
        <v>55.542831205137837</v>
      </c>
    </row>
    <row r="837" spans="1:48" x14ac:dyDescent="0.2">
      <c r="A837" s="887" t="s">
        <v>390</v>
      </c>
      <c r="B837" s="887" t="s">
        <v>391</v>
      </c>
      <c r="C837" s="524">
        <v>0.94</v>
      </c>
      <c r="D837" s="633">
        <v>0.9</v>
      </c>
      <c r="E837" s="633">
        <v>0.87</v>
      </c>
      <c r="F837" s="524">
        <v>0.83</v>
      </c>
      <c r="G837" s="524">
        <v>0.79</v>
      </c>
      <c r="H837" s="524">
        <v>0.75</v>
      </c>
      <c r="I837" s="524">
        <v>0.7</v>
      </c>
      <c r="J837" s="1044" t="s">
        <v>90</v>
      </c>
      <c r="K837" s="524">
        <v>0.66</v>
      </c>
      <c r="L837" s="526">
        <v>0.64</v>
      </c>
      <c r="M837" s="1044"/>
      <c r="N837" s="633">
        <v>0.62</v>
      </c>
      <c r="O837" s="633">
        <v>0.57999999999999996</v>
      </c>
      <c r="P837" s="633">
        <v>0.5</v>
      </c>
      <c r="Q837" s="633">
        <v>0.4</v>
      </c>
      <c r="R837" s="633">
        <v>0.34</v>
      </c>
      <c r="S837" s="633">
        <v>0.25</v>
      </c>
      <c r="T837" s="633">
        <v>0.21</v>
      </c>
      <c r="U837" s="633">
        <v>0.18</v>
      </c>
      <c r="V837" s="633">
        <v>0.16667000000000001</v>
      </c>
      <c r="W837" s="633">
        <v>0.15332999999999999</v>
      </c>
      <c r="X837" s="633">
        <v>0.14000000000000001</v>
      </c>
      <c r="Y837" s="633">
        <v>0.12667</v>
      </c>
      <c r="Z837" s="630">
        <f t="shared" si="461"/>
        <v>10.746670000000002</v>
      </c>
      <c r="AA837" s="1125">
        <f t="shared" si="441"/>
        <v>4.4444444444444287</v>
      </c>
      <c r="AB837" s="1125">
        <f t="shared" si="442"/>
        <v>3.4482758620689724</v>
      </c>
      <c r="AC837" s="1140">
        <f t="shared" si="443"/>
        <v>4.8192771084337505</v>
      </c>
      <c r="AD837" s="1140">
        <f t="shared" si="444"/>
        <v>5.0632911392404889</v>
      </c>
      <c r="AE837" s="1140">
        <f t="shared" si="445"/>
        <v>5.3333333333333455</v>
      </c>
      <c r="AF837" s="1140">
        <f t="shared" si="446"/>
        <v>7.1428571428571397</v>
      </c>
      <c r="AG837" s="1140">
        <f t="shared" si="447"/>
        <v>6.0606060606060552</v>
      </c>
      <c r="AH837" s="1140">
        <f t="shared" si="448"/>
        <v>3.125</v>
      </c>
      <c r="AI837" s="764">
        <f t="shared" si="449"/>
        <v>3.2258064516129004</v>
      </c>
      <c r="AJ837" s="1141">
        <f t="shared" si="450"/>
        <v>6.8965517241379448</v>
      </c>
      <c r="AK837" s="764">
        <f t="shared" si="451"/>
        <v>15.999999999999993</v>
      </c>
      <c r="AL837" s="764">
        <f t="shared" si="452"/>
        <v>25</v>
      </c>
      <c r="AM837" s="764">
        <f t="shared" si="453"/>
        <v>17.647058823529417</v>
      </c>
      <c r="AN837" s="764">
        <f t="shared" si="454"/>
        <v>36.000000000000007</v>
      </c>
      <c r="AO837" s="764">
        <f t="shared" si="455"/>
        <v>19.047619047619047</v>
      </c>
      <c r="AP837" s="764">
        <f t="shared" si="456"/>
        <v>16.666666666666675</v>
      </c>
      <c r="AQ837" s="764">
        <f t="shared" si="457"/>
        <v>7.9978400431991226</v>
      </c>
      <c r="AR837" s="764">
        <f t="shared" si="458"/>
        <v>8.7001891345464202</v>
      </c>
      <c r="AS837" s="764">
        <f t="shared" si="459"/>
        <v>9.5214285714285474</v>
      </c>
      <c r="AT837" s="764">
        <f t="shared" si="460"/>
        <v>10.523407278755826</v>
      </c>
      <c r="AU837" s="1127">
        <f t="shared" si="462"/>
        <v>10.833182641624003</v>
      </c>
      <c r="AV837" s="1128">
        <f t="shared" si="463"/>
        <v>8.545067794689972</v>
      </c>
    </row>
    <row r="838" spans="1:48" x14ac:dyDescent="0.2">
      <c r="A838" s="895" t="s">
        <v>1790</v>
      </c>
      <c r="B838" s="887" t="s">
        <v>1791</v>
      </c>
      <c r="C838" s="524">
        <v>1.92</v>
      </c>
      <c r="D838" s="633">
        <v>1.64</v>
      </c>
      <c r="E838" s="633">
        <v>1.54</v>
      </c>
      <c r="F838" s="524">
        <v>1.5149999999999999</v>
      </c>
      <c r="G838" s="524">
        <v>1.4750000000000001</v>
      </c>
      <c r="H838" s="524">
        <v>1.35</v>
      </c>
      <c r="I838" s="524">
        <v>1.1499999999999999</v>
      </c>
      <c r="J838" s="1044"/>
      <c r="K838" s="524">
        <v>0.88</v>
      </c>
      <c r="L838" s="524">
        <v>0.48</v>
      </c>
      <c r="M838" s="1044"/>
      <c r="N838" s="629">
        <v>0.2</v>
      </c>
      <c r="O838" s="629">
        <v>0.49</v>
      </c>
      <c r="P838" s="633">
        <v>1.3</v>
      </c>
      <c r="Q838" s="633">
        <v>1.18</v>
      </c>
      <c r="R838" s="633">
        <v>1.08</v>
      </c>
      <c r="S838" s="633">
        <v>1</v>
      </c>
      <c r="T838" s="633">
        <v>0.93</v>
      </c>
      <c r="U838" s="633">
        <v>0.75</v>
      </c>
      <c r="V838" s="633">
        <v>0.55000000000000004</v>
      </c>
      <c r="W838" s="633">
        <v>0.5</v>
      </c>
      <c r="X838" s="633">
        <v>0.45</v>
      </c>
      <c r="Y838" s="633">
        <v>0.39250000000000002</v>
      </c>
      <c r="Z838" s="630">
        <f t="shared" si="461"/>
        <v>20.772500000000001</v>
      </c>
      <c r="AA838" s="1125">
        <f t="shared" si="441"/>
        <v>17.073170731707311</v>
      </c>
      <c r="AB838" s="1125">
        <f t="shared" si="442"/>
        <v>6.4935064935064846</v>
      </c>
      <c r="AC838" s="1140">
        <f t="shared" si="443"/>
        <v>1.650165016501659</v>
      </c>
      <c r="AD838" s="1140">
        <f t="shared" si="444"/>
        <v>2.7118644067796405</v>
      </c>
      <c r="AE838" s="1140">
        <f t="shared" si="445"/>
        <v>9.259259259259256</v>
      </c>
      <c r="AF838" s="1140">
        <f t="shared" si="446"/>
        <v>17.391304347826097</v>
      </c>
      <c r="AG838" s="1140">
        <f t="shared" si="447"/>
        <v>30.681818181818166</v>
      </c>
      <c r="AH838" s="1140">
        <f t="shared" si="448"/>
        <v>83.333333333333343</v>
      </c>
      <c r="AI838" s="764">
        <f t="shared" si="449"/>
        <v>140</v>
      </c>
      <c r="AJ838" s="1141">
        <f t="shared" si="450"/>
        <v>-59.183673469387756</v>
      </c>
      <c r="AK838" s="764">
        <f t="shared" si="451"/>
        <v>-62.307692307692307</v>
      </c>
      <c r="AL838" s="764">
        <f t="shared" si="452"/>
        <v>10.169491525423746</v>
      </c>
      <c r="AM838" s="764">
        <f t="shared" si="453"/>
        <v>9.259259259259256</v>
      </c>
      <c r="AN838" s="764">
        <f t="shared" si="454"/>
        <v>8.0000000000000071</v>
      </c>
      <c r="AO838" s="764">
        <f t="shared" si="455"/>
        <v>7.5268817204301008</v>
      </c>
      <c r="AP838" s="764">
        <f t="shared" si="456"/>
        <v>24</v>
      </c>
      <c r="AQ838" s="764">
        <f t="shared" si="457"/>
        <v>36.363636363636353</v>
      </c>
      <c r="AR838" s="764">
        <f t="shared" si="458"/>
        <v>10.000000000000009</v>
      </c>
      <c r="AS838" s="764">
        <f t="shared" si="459"/>
        <v>11.111111111111116</v>
      </c>
      <c r="AT838" s="764">
        <f t="shared" si="460"/>
        <v>14.649681528662416</v>
      </c>
      <c r="AU838" s="1127">
        <f t="shared" si="462"/>
        <v>15.909155875108747</v>
      </c>
      <c r="AV838" s="1128">
        <f t="shared" si="463"/>
        <v>41.79326759477118</v>
      </c>
    </row>
    <row r="839" spans="1:48" x14ac:dyDescent="0.2">
      <c r="A839" s="887" t="s">
        <v>1805</v>
      </c>
      <c r="B839" s="887" t="s">
        <v>1806</v>
      </c>
      <c r="C839" s="524">
        <v>4.75</v>
      </c>
      <c r="D839" s="633">
        <v>4.55</v>
      </c>
      <c r="E839" s="633">
        <v>4.3000000000000007</v>
      </c>
      <c r="F839" s="524">
        <v>3.9</v>
      </c>
      <c r="G839" s="524">
        <v>3.45</v>
      </c>
      <c r="H839" s="524">
        <v>2.875</v>
      </c>
      <c r="I839" s="524">
        <v>2.375</v>
      </c>
      <c r="J839" s="1044"/>
      <c r="K839" s="526">
        <v>2</v>
      </c>
      <c r="L839" s="524">
        <v>1.93</v>
      </c>
      <c r="M839" s="1044"/>
      <c r="N839" s="629">
        <v>1.72</v>
      </c>
      <c r="O839" s="629">
        <v>1.72</v>
      </c>
      <c r="P839" s="629">
        <v>1.72</v>
      </c>
      <c r="Q839" s="629">
        <v>1.72</v>
      </c>
      <c r="R839" s="629">
        <v>1.72</v>
      </c>
      <c r="S839" s="629">
        <v>1.72</v>
      </c>
      <c r="T839" s="633">
        <v>1.72</v>
      </c>
      <c r="U839" s="629">
        <v>1.36</v>
      </c>
      <c r="V839" s="629">
        <v>1.36</v>
      </c>
      <c r="W839" s="629">
        <v>1.36</v>
      </c>
      <c r="X839" s="629">
        <v>1.36</v>
      </c>
      <c r="Y839" s="629">
        <v>1.36</v>
      </c>
      <c r="Z839" s="630">
        <f t="shared" si="461"/>
        <v>48.969999999999992</v>
      </c>
      <c r="AA839" s="1125">
        <f t="shared" si="441"/>
        <v>4.3956043956044022</v>
      </c>
      <c r="AB839" s="1125">
        <f t="shared" si="442"/>
        <v>5.8139534883720811</v>
      </c>
      <c r="AC839" s="1140">
        <f t="shared" si="443"/>
        <v>10.256410256410287</v>
      </c>
      <c r="AD839" s="1140">
        <f t="shared" si="444"/>
        <v>13.043478260869556</v>
      </c>
      <c r="AE839" s="1140">
        <f t="shared" si="445"/>
        <v>19.999999999999996</v>
      </c>
      <c r="AF839" s="1140">
        <f t="shared" si="446"/>
        <v>21.052631578947366</v>
      </c>
      <c r="AG839" s="1140">
        <f t="shared" si="447"/>
        <v>18.75</v>
      </c>
      <c r="AH839" s="1140">
        <f t="shared" si="448"/>
        <v>3.62694300518136</v>
      </c>
      <c r="AI839" s="764">
        <f t="shared" si="449"/>
        <v>12.209302325581394</v>
      </c>
      <c r="AJ839" s="1141">
        <f t="shared" si="450"/>
        <v>0</v>
      </c>
      <c r="AK839" s="764">
        <f t="shared" si="451"/>
        <v>0</v>
      </c>
      <c r="AL839" s="764">
        <f t="shared" si="452"/>
        <v>0</v>
      </c>
      <c r="AM839" s="764">
        <f t="shared" si="453"/>
        <v>0</v>
      </c>
      <c r="AN839" s="764">
        <f t="shared" si="454"/>
        <v>0</v>
      </c>
      <c r="AO839" s="764">
        <f t="shared" si="455"/>
        <v>0</v>
      </c>
      <c r="AP839" s="764">
        <f t="shared" si="456"/>
        <v>26.470588235294112</v>
      </c>
      <c r="AQ839" s="764">
        <f t="shared" si="457"/>
        <v>0</v>
      </c>
      <c r="AR839" s="764">
        <f t="shared" si="458"/>
        <v>0</v>
      </c>
      <c r="AS839" s="764">
        <f t="shared" si="459"/>
        <v>0</v>
      </c>
      <c r="AT839" s="764">
        <f t="shared" si="460"/>
        <v>0</v>
      </c>
      <c r="AU839" s="1127">
        <f t="shared" si="462"/>
        <v>6.7809455773130285</v>
      </c>
      <c r="AV839" s="1128">
        <f t="shared" si="463"/>
        <v>8.7854989013572116</v>
      </c>
    </row>
    <row r="840" spans="1:48" x14ac:dyDescent="0.2">
      <c r="A840" s="904" t="s">
        <v>1812</v>
      </c>
      <c r="B840" s="887" t="s">
        <v>1813</v>
      </c>
      <c r="C840" s="524">
        <v>0.9</v>
      </c>
      <c r="D840" s="633">
        <v>0.56000000000000005</v>
      </c>
      <c r="E840" s="633">
        <v>0.43000000000000005</v>
      </c>
      <c r="F840" s="524">
        <v>0.37</v>
      </c>
      <c r="G840" s="524">
        <v>0.27</v>
      </c>
      <c r="H840" s="524">
        <v>0.23</v>
      </c>
      <c r="I840" s="524">
        <v>0.19</v>
      </c>
      <c r="J840" s="1044"/>
      <c r="K840" s="524">
        <v>0.15</v>
      </c>
      <c r="L840" s="524">
        <v>0.11</v>
      </c>
      <c r="M840" s="1044"/>
      <c r="N840" s="633">
        <v>0.06</v>
      </c>
      <c r="O840" s="629">
        <v>0</v>
      </c>
      <c r="P840" s="629">
        <v>0</v>
      </c>
      <c r="Q840" s="629">
        <v>0</v>
      </c>
      <c r="R840" s="629">
        <v>0</v>
      </c>
      <c r="S840" s="629">
        <v>0</v>
      </c>
      <c r="T840" s="629">
        <v>0</v>
      </c>
      <c r="U840" s="629">
        <v>0</v>
      </c>
      <c r="V840" s="629">
        <v>0</v>
      </c>
      <c r="W840" s="629">
        <v>0</v>
      </c>
      <c r="X840" s="629">
        <v>0</v>
      </c>
      <c r="Y840" s="629">
        <v>0</v>
      </c>
      <c r="Z840" s="630">
        <f t="shared" si="461"/>
        <v>3.27</v>
      </c>
      <c r="AA840" s="1125">
        <f t="shared" si="441"/>
        <v>60.714285714285701</v>
      </c>
      <c r="AB840" s="1125">
        <f t="shared" si="442"/>
        <v>30.23255813953487</v>
      </c>
      <c r="AC840" s="1140">
        <f t="shared" si="443"/>
        <v>16.216216216216228</v>
      </c>
      <c r="AD840" s="1140">
        <f t="shared" si="444"/>
        <v>37.037037037037024</v>
      </c>
      <c r="AE840" s="1140">
        <f t="shared" si="445"/>
        <v>17.391304347826097</v>
      </c>
      <c r="AF840" s="1140">
        <f t="shared" si="446"/>
        <v>21.052631578947366</v>
      </c>
      <c r="AG840" s="1140">
        <f t="shared" si="447"/>
        <v>26.666666666666682</v>
      </c>
      <c r="AH840" s="1140">
        <f t="shared" si="448"/>
        <v>36.363636363636353</v>
      </c>
      <c r="AI840" s="764">
        <f t="shared" si="449"/>
        <v>83.333333333333343</v>
      </c>
      <c r="AJ840" s="1141" t="str">
        <f t="shared" si="450"/>
        <v>n/a</v>
      </c>
      <c r="AK840" s="764" t="str">
        <f t="shared" si="451"/>
        <v>n/a</v>
      </c>
      <c r="AL840" s="764" t="str">
        <f t="shared" si="452"/>
        <v>n/a</v>
      </c>
      <c r="AM840" s="764" t="str">
        <f t="shared" si="453"/>
        <v>n/a</v>
      </c>
      <c r="AN840" s="764" t="str">
        <f t="shared" si="454"/>
        <v>n/a</v>
      </c>
      <c r="AO840" s="764" t="str">
        <f t="shared" si="455"/>
        <v>n/a</v>
      </c>
      <c r="AP840" s="764" t="str">
        <f t="shared" si="456"/>
        <v>n/a</v>
      </c>
      <c r="AQ840" s="764" t="str">
        <f t="shared" si="457"/>
        <v>n/a</v>
      </c>
      <c r="AR840" s="764" t="str">
        <f t="shared" si="458"/>
        <v>n/a</v>
      </c>
      <c r="AS840" s="764" t="str">
        <f t="shared" si="459"/>
        <v>n/a</v>
      </c>
      <c r="AT840" s="764" t="str">
        <f t="shared" si="460"/>
        <v>n/a</v>
      </c>
      <c r="AU840" s="1127">
        <f t="shared" si="462"/>
        <v>36.556407710831515</v>
      </c>
      <c r="AV840" s="1128">
        <f t="shared" si="463"/>
        <v>22.167379491849228</v>
      </c>
    </row>
    <row r="841" spans="1:48" x14ac:dyDescent="0.2">
      <c r="A841" s="895" t="s">
        <v>859</v>
      </c>
      <c r="B841" s="887" t="s">
        <v>860</v>
      </c>
      <c r="C841" s="524">
        <v>1.0249999999999999</v>
      </c>
      <c r="D841" s="633">
        <v>0.92</v>
      </c>
      <c r="E841" s="633">
        <v>0.80119999999999991</v>
      </c>
      <c r="F841" s="524">
        <v>0.74419999999999997</v>
      </c>
      <c r="G841" s="524">
        <v>0.69300000000000006</v>
      </c>
      <c r="H841" s="524">
        <v>0.58200000000000007</v>
      </c>
      <c r="I841" s="524">
        <v>0.41249999999999998</v>
      </c>
      <c r="J841" s="1044"/>
      <c r="K841" s="524">
        <v>0.26124999999999998</v>
      </c>
      <c r="L841" s="524">
        <v>0.13724999999999998</v>
      </c>
      <c r="M841" s="1044"/>
      <c r="N841" s="633">
        <v>0.121</v>
      </c>
      <c r="O841" s="633">
        <v>0.11</v>
      </c>
      <c r="P841" s="633">
        <v>0.10249999999999999</v>
      </c>
      <c r="Q841" s="633">
        <v>0.09</v>
      </c>
      <c r="R841" s="633">
        <v>6.7500000000000004E-2</v>
      </c>
      <c r="S841" s="633">
        <v>4.8500000000000001E-2</v>
      </c>
      <c r="T841" s="633">
        <v>0.01</v>
      </c>
      <c r="U841" s="629">
        <v>0</v>
      </c>
      <c r="V841" s="629">
        <v>0</v>
      </c>
      <c r="W841" s="629">
        <v>0</v>
      </c>
      <c r="X841" s="629">
        <v>0</v>
      </c>
      <c r="Y841" s="629">
        <v>0</v>
      </c>
      <c r="Z841" s="630">
        <f t="shared" si="461"/>
        <v>6.1258999999999997</v>
      </c>
      <c r="AA841" s="1125">
        <f t="shared" ref="AA841:AA873" si="464">IF(ISERROR((C841/D841-1)*100),"n/a",(C841/D841-1)*100)</f>
        <v>11.413043478260864</v>
      </c>
      <c r="AB841" s="1125">
        <f t="shared" si="442"/>
        <v>14.827758362456333</v>
      </c>
      <c r="AC841" s="1140">
        <f t="shared" si="443"/>
        <v>7.6592313894114472</v>
      </c>
      <c r="AD841" s="1140">
        <f t="shared" si="444"/>
        <v>7.388167388167366</v>
      </c>
      <c r="AE841" s="1140">
        <f t="shared" si="445"/>
        <v>19.072164948453608</v>
      </c>
      <c r="AF841" s="1140">
        <f t="shared" si="446"/>
        <v>41.090909090909108</v>
      </c>
      <c r="AG841" s="1140">
        <f t="shared" si="447"/>
        <v>57.894736842105267</v>
      </c>
      <c r="AH841" s="1140">
        <f t="shared" si="448"/>
        <v>90.34608378870675</v>
      </c>
      <c r="AI841" s="764">
        <f t="shared" si="449"/>
        <v>13.429752066115697</v>
      </c>
      <c r="AJ841" s="1141">
        <f t="shared" si="450"/>
        <v>9.9999999999999858</v>
      </c>
      <c r="AK841" s="764">
        <f t="shared" si="451"/>
        <v>7.3170731707317138</v>
      </c>
      <c r="AL841" s="764">
        <f t="shared" si="452"/>
        <v>13.888888888888884</v>
      </c>
      <c r="AM841" s="764">
        <f t="shared" si="453"/>
        <v>33.333333333333329</v>
      </c>
      <c r="AN841" s="764">
        <f t="shared" si="454"/>
        <v>39.175257731958759</v>
      </c>
      <c r="AO841" s="764">
        <f t="shared" si="455"/>
        <v>384.99999999999994</v>
      </c>
      <c r="AP841" s="764" t="str">
        <f t="shared" si="456"/>
        <v>n/a</v>
      </c>
      <c r="AQ841" s="764" t="str">
        <f t="shared" si="457"/>
        <v>n/a</v>
      </c>
      <c r="AR841" s="764" t="str">
        <f t="shared" si="458"/>
        <v>n/a</v>
      </c>
      <c r="AS841" s="764" t="str">
        <f t="shared" si="459"/>
        <v>n/a</v>
      </c>
      <c r="AT841" s="764" t="str">
        <f t="shared" si="460"/>
        <v>n/a</v>
      </c>
      <c r="AU841" s="1127">
        <f t="shared" si="462"/>
        <v>50.122426698633262</v>
      </c>
      <c r="AV841" s="1128">
        <f t="shared" si="463"/>
        <v>95.522450842729995</v>
      </c>
    </row>
    <row r="842" spans="1:48" x14ac:dyDescent="0.2">
      <c r="A842" s="895" t="s">
        <v>3927</v>
      </c>
      <c r="B842" s="887" t="s">
        <v>3928</v>
      </c>
      <c r="C842" s="524">
        <v>1.8005</v>
      </c>
      <c r="D842" s="633">
        <v>1.6133999999999999</v>
      </c>
      <c r="E842" s="633">
        <v>1.4404999999999999</v>
      </c>
      <c r="F842" s="524">
        <v>1.286</v>
      </c>
      <c r="G842" s="524">
        <v>1.1483000000000001</v>
      </c>
      <c r="H842" s="524">
        <v>0.1704</v>
      </c>
      <c r="I842" s="582">
        <v>0</v>
      </c>
      <c r="J842" s="1044"/>
      <c r="K842" s="526">
        <v>0</v>
      </c>
      <c r="L842" s="582">
        <v>0</v>
      </c>
      <c r="M842" s="1044"/>
      <c r="N842" s="534">
        <v>0</v>
      </c>
      <c r="O842" s="534">
        <v>0</v>
      </c>
      <c r="P842" s="629">
        <v>0</v>
      </c>
      <c r="Q842" s="629">
        <v>0</v>
      </c>
      <c r="R842" s="629">
        <v>0</v>
      </c>
      <c r="S842" s="629">
        <v>0</v>
      </c>
      <c r="T842" s="629">
        <v>0</v>
      </c>
      <c r="U842" s="629">
        <v>0</v>
      </c>
      <c r="V842" s="629">
        <v>0</v>
      </c>
      <c r="W842" s="629">
        <v>0</v>
      </c>
      <c r="X842" s="629">
        <v>0</v>
      </c>
      <c r="Y842" s="629">
        <v>0</v>
      </c>
      <c r="Z842" s="630">
        <f t="shared" si="461"/>
        <v>7.4590999999999994</v>
      </c>
      <c r="AA842" s="1125">
        <f t="shared" si="464"/>
        <v>11.596628238502538</v>
      </c>
      <c r="AB842" s="1125">
        <f t="shared" si="442"/>
        <v>12.002776813606397</v>
      </c>
      <c r="AC842" s="1140">
        <f t="shared" si="443"/>
        <v>12.013996889580092</v>
      </c>
      <c r="AD842" s="1140">
        <f t="shared" si="444"/>
        <v>11.991639815379251</v>
      </c>
      <c r="AE842" s="1140">
        <f t="shared" si="445"/>
        <v>573.88497652582168</v>
      </c>
      <c r="AF842" s="1140" t="str">
        <f t="shared" si="446"/>
        <v>n/a</v>
      </c>
      <c r="AG842" s="1140" t="str">
        <f t="shared" si="447"/>
        <v>n/a</v>
      </c>
      <c r="AH842" s="1140" t="str">
        <f t="shared" si="448"/>
        <v>n/a</v>
      </c>
      <c r="AI842" s="764" t="str">
        <f t="shared" si="449"/>
        <v>n/a</v>
      </c>
      <c r="AJ842" s="1141" t="str">
        <f t="shared" si="450"/>
        <v>n/a</v>
      </c>
      <c r="AK842" s="764" t="str">
        <f t="shared" si="451"/>
        <v>n/a</v>
      </c>
      <c r="AL842" s="764" t="str">
        <f t="shared" si="452"/>
        <v>n/a</v>
      </c>
      <c r="AM842" s="764" t="str">
        <f t="shared" si="453"/>
        <v>n/a</v>
      </c>
      <c r="AN842" s="764" t="str">
        <f t="shared" si="454"/>
        <v>n/a</v>
      </c>
      <c r="AO842" s="764" t="str">
        <f t="shared" si="455"/>
        <v>n/a</v>
      </c>
      <c r="AP842" s="764" t="str">
        <f t="shared" si="456"/>
        <v>n/a</v>
      </c>
      <c r="AQ842" s="764" t="str">
        <f t="shared" si="457"/>
        <v>n/a</v>
      </c>
      <c r="AR842" s="764" t="str">
        <f t="shared" si="458"/>
        <v>n/a</v>
      </c>
      <c r="AS842" s="764" t="str">
        <f t="shared" si="459"/>
        <v>n/a</v>
      </c>
      <c r="AT842" s="764" t="str">
        <f t="shared" si="460"/>
        <v>n/a</v>
      </c>
      <c r="AU842" s="1127">
        <f t="shared" si="462"/>
        <v>124.298003656578</v>
      </c>
      <c r="AV842" s="1128">
        <f t="shared" si="463"/>
        <v>251.32681994837591</v>
      </c>
    </row>
    <row r="843" spans="1:48" x14ac:dyDescent="0.2">
      <c r="A843" s="905" t="s">
        <v>1810</v>
      </c>
      <c r="B843" s="887" t="s">
        <v>1811</v>
      </c>
      <c r="C843" s="524">
        <v>2.5499999999999998</v>
      </c>
      <c r="D843" s="633">
        <v>2.33</v>
      </c>
      <c r="E843" s="633">
        <v>2.0700000000000003</v>
      </c>
      <c r="F843" s="524">
        <v>1.75</v>
      </c>
      <c r="G843" s="524">
        <v>1.23</v>
      </c>
      <c r="H843" s="524">
        <v>1.18</v>
      </c>
      <c r="I843" s="524">
        <v>1.1100000000000001</v>
      </c>
      <c r="J843" s="1044"/>
      <c r="K843" s="524">
        <v>1.07</v>
      </c>
      <c r="L843" s="526">
        <v>1.04</v>
      </c>
      <c r="M843" s="1044"/>
      <c r="N843" s="629">
        <v>1.04</v>
      </c>
      <c r="O843" s="629">
        <v>1.04</v>
      </c>
      <c r="P843" s="633">
        <v>1.03</v>
      </c>
      <c r="Q843" s="633">
        <v>0.98499999999999999</v>
      </c>
      <c r="R843" s="633">
        <v>0.92</v>
      </c>
      <c r="S843" s="633">
        <v>0.83250000000000002</v>
      </c>
      <c r="T843" s="633">
        <v>0.7</v>
      </c>
      <c r="U843" s="633">
        <v>0.41249999999999998</v>
      </c>
      <c r="V843" s="629">
        <v>0</v>
      </c>
      <c r="W843" s="629">
        <v>0</v>
      </c>
      <c r="X843" s="629">
        <v>0</v>
      </c>
      <c r="Y843" s="629">
        <v>0</v>
      </c>
      <c r="Z843" s="630">
        <f t="shared" si="461"/>
        <v>21.29</v>
      </c>
      <c r="AA843" s="1125">
        <f t="shared" si="464"/>
        <v>9.4420600858368999</v>
      </c>
      <c r="AB843" s="1125">
        <f t="shared" si="442"/>
        <v>12.56038647342994</v>
      </c>
      <c r="AC843" s="1140">
        <f t="shared" si="443"/>
        <v>18.285714285714306</v>
      </c>
      <c r="AD843" s="1140">
        <f t="shared" si="444"/>
        <v>42.276422764227647</v>
      </c>
      <c r="AE843" s="1140">
        <f t="shared" si="445"/>
        <v>4.2372881355932313</v>
      </c>
      <c r="AF843" s="1140">
        <f t="shared" si="446"/>
        <v>6.3063063063062863</v>
      </c>
      <c r="AG843" s="1140">
        <f t="shared" si="447"/>
        <v>3.7383177570093462</v>
      </c>
      <c r="AH843" s="1140">
        <f t="shared" si="448"/>
        <v>2.8846153846153966</v>
      </c>
      <c r="AI843" s="764">
        <f t="shared" si="449"/>
        <v>0</v>
      </c>
      <c r="AJ843" s="1141">
        <f t="shared" si="450"/>
        <v>0</v>
      </c>
      <c r="AK843" s="764">
        <f t="shared" si="451"/>
        <v>0.97087378640776656</v>
      </c>
      <c r="AL843" s="764">
        <f t="shared" si="452"/>
        <v>4.5685279187817285</v>
      </c>
      <c r="AM843" s="764">
        <f t="shared" si="453"/>
        <v>7.0652173913043459</v>
      </c>
      <c r="AN843" s="764">
        <f t="shared" si="454"/>
        <v>10.510510510510507</v>
      </c>
      <c r="AO843" s="764">
        <f t="shared" si="455"/>
        <v>18.928571428571427</v>
      </c>
      <c r="AP843" s="764">
        <f t="shared" si="456"/>
        <v>69.696969696969703</v>
      </c>
      <c r="AQ843" s="764" t="str">
        <f t="shared" si="457"/>
        <v>n/a</v>
      </c>
      <c r="AR843" s="764" t="str">
        <f t="shared" si="458"/>
        <v>n/a</v>
      </c>
      <c r="AS843" s="764" t="str">
        <f t="shared" si="459"/>
        <v>n/a</v>
      </c>
      <c r="AT843" s="764" t="str">
        <f t="shared" si="460"/>
        <v>n/a</v>
      </c>
      <c r="AU843" s="1127">
        <f t="shared" si="462"/>
        <v>13.216986370329906</v>
      </c>
      <c r="AV843" s="1128">
        <f t="shared" si="463"/>
        <v>18.351639571312258</v>
      </c>
    </row>
    <row r="844" spans="1:48" x14ac:dyDescent="0.2">
      <c r="A844" s="895" t="s">
        <v>764</v>
      </c>
      <c r="B844" s="887" t="s">
        <v>852</v>
      </c>
      <c r="C844" s="524">
        <v>2.0499999999999998</v>
      </c>
      <c r="D844" s="633">
        <v>1.86</v>
      </c>
      <c r="E844" s="633">
        <v>1.7</v>
      </c>
      <c r="F844" s="524">
        <v>1.64</v>
      </c>
      <c r="G844" s="524">
        <v>1.54</v>
      </c>
      <c r="H844" s="524">
        <v>1.5</v>
      </c>
      <c r="I844" s="524">
        <v>1.46</v>
      </c>
      <c r="J844" s="1044"/>
      <c r="K844" s="524">
        <v>1.42</v>
      </c>
      <c r="L844" s="524">
        <v>1.36</v>
      </c>
      <c r="M844" s="1044"/>
      <c r="N844" s="633">
        <v>1.26</v>
      </c>
      <c r="O844" s="633">
        <v>1.1599999999999999</v>
      </c>
      <c r="P844" s="633">
        <v>1.08</v>
      </c>
      <c r="Q844" s="633">
        <v>0.96</v>
      </c>
      <c r="R844" s="633">
        <v>0.88</v>
      </c>
      <c r="S844" s="633">
        <v>0.8</v>
      </c>
      <c r="T844" s="633">
        <v>0.75</v>
      </c>
      <c r="U844" s="629">
        <v>0.01</v>
      </c>
      <c r="V844" s="629">
        <v>0.01</v>
      </c>
      <c r="W844" s="629">
        <v>0.01</v>
      </c>
      <c r="X844" s="629">
        <v>0.01</v>
      </c>
      <c r="Y844" s="629">
        <v>0.01</v>
      </c>
      <c r="Z844" s="630">
        <f t="shared" si="461"/>
        <v>21.47000000000001</v>
      </c>
      <c r="AA844" s="1125">
        <f t="shared" si="464"/>
        <v>10.215053763440851</v>
      </c>
      <c r="AB844" s="1125">
        <f t="shared" si="442"/>
        <v>9.4117647058823639</v>
      </c>
      <c r="AC844" s="1140">
        <f t="shared" si="443"/>
        <v>3.6585365853658569</v>
      </c>
      <c r="AD844" s="1140">
        <f t="shared" si="444"/>
        <v>6.4935064935064846</v>
      </c>
      <c r="AE844" s="1140">
        <f t="shared" si="445"/>
        <v>2.6666666666666616</v>
      </c>
      <c r="AF844" s="1140">
        <f t="shared" si="446"/>
        <v>2.7397260273972712</v>
      </c>
      <c r="AG844" s="1140">
        <f t="shared" si="447"/>
        <v>2.8169014084507005</v>
      </c>
      <c r="AH844" s="1140">
        <f t="shared" si="448"/>
        <v>4.4117647058823373</v>
      </c>
      <c r="AI844" s="764">
        <f t="shared" si="449"/>
        <v>7.9365079365079527</v>
      </c>
      <c r="AJ844" s="1141">
        <f t="shared" si="450"/>
        <v>8.6206896551724199</v>
      </c>
      <c r="AK844" s="764">
        <f t="shared" si="451"/>
        <v>7.4074074074073959</v>
      </c>
      <c r="AL844" s="764">
        <f t="shared" si="452"/>
        <v>12.500000000000021</v>
      </c>
      <c r="AM844" s="764">
        <f t="shared" si="453"/>
        <v>9.0909090909090828</v>
      </c>
      <c r="AN844" s="764">
        <f t="shared" si="454"/>
        <v>9.9999999999999858</v>
      </c>
      <c r="AO844" s="764">
        <f t="shared" si="455"/>
        <v>6.6666666666666652</v>
      </c>
      <c r="AP844" s="764">
        <f t="shared" si="456"/>
        <v>7400</v>
      </c>
      <c r="AQ844" s="764">
        <f t="shared" si="457"/>
        <v>0</v>
      </c>
      <c r="AR844" s="764">
        <f t="shared" si="458"/>
        <v>0</v>
      </c>
      <c r="AS844" s="764">
        <f t="shared" si="459"/>
        <v>0</v>
      </c>
      <c r="AT844" s="764">
        <f t="shared" si="460"/>
        <v>0</v>
      </c>
      <c r="AU844" s="1127">
        <f t="shared" si="462"/>
        <v>375.23180505566279</v>
      </c>
      <c r="AV844" s="1128">
        <f t="shared" si="463"/>
        <v>1653.4634759174096</v>
      </c>
    </row>
    <row r="845" spans="1:48" x14ac:dyDescent="0.2">
      <c r="A845" s="887" t="s">
        <v>1807</v>
      </c>
      <c r="B845" s="887" t="s">
        <v>1808</v>
      </c>
      <c r="C845" s="524">
        <v>0.4</v>
      </c>
      <c r="D845" s="633">
        <v>0.32</v>
      </c>
      <c r="E845" s="633">
        <v>0.31</v>
      </c>
      <c r="F845" s="524">
        <v>0.28000000000000003</v>
      </c>
      <c r="G845" s="524">
        <v>0.27</v>
      </c>
      <c r="H845" s="524">
        <v>0.26</v>
      </c>
      <c r="I845" s="524">
        <v>0.25</v>
      </c>
      <c r="J845" s="1044"/>
      <c r="K845" s="524">
        <v>0.2</v>
      </c>
      <c r="L845" s="524">
        <v>0.15</v>
      </c>
      <c r="M845" s="1044"/>
      <c r="N845" s="629">
        <v>0</v>
      </c>
      <c r="O845" s="629">
        <v>0</v>
      </c>
      <c r="P845" s="629">
        <v>0</v>
      </c>
      <c r="Q845" s="629">
        <v>0</v>
      </c>
      <c r="R845" s="629">
        <v>0</v>
      </c>
      <c r="S845" s="629">
        <v>0</v>
      </c>
      <c r="T845" s="629">
        <v>0</v>
      </c>
      <c r="U845" s="629">
        <v>0</v>
      </c>
      <c r="V845" s="629">
        <v>0</v>
      </c>
      <c r="W845" s="629">
        <v>0</v>
      </c>
      <c r="X845" s="629">
        <v>0</v>
      </c>
      <c r="Y845" s="629">
        <v>0</v>
      </c>
      <c r="Z845" s="630">
        <f t="shared" si="461"/>
        <v>2.44</v>
      </c>
      <c r="AA845" s="1125">
        <f t="shared" si="464"/>
        <v>25</v>
      </c>
      <c r="AB845" s="1125">
        <f t="shared" si="442"/>
        <v>3.2258064516129004</v>
      </c>
      <c r="AC845" s="1140">
        <f t="shared" si="443"/>
        <v>10.714285714285698</v>
      </c>
      <c r="AD845" s="1140">
        <f t="shared" si="444"/>
        <v>3.7037037037036979</v>
      </c>
      <c r="AE845" s="1140">
        <f t="shared" si="445"/>
        <v>3.8461538461538547</v>
      </c>
      <c r="AF845" s="1140">
        <f t="shared" si="446"/>
        <v>4.0000000000000036</v>
      </c>
      <c r="AG845" s="1140">
        <f t="shared" si="447"/>
        <v>25</v>
      </c>
      <c r="AH845" s="1140">
        <f t="shared" si="448"/>
        <v>33.33333333333335</v>
      </c>
      <c r="AI845" s="764" t="str">
        <f t="shared" si="449"/>
        <v>n/a</v>
      </c>
      <c r="AJ845" s="1141" t="str">
        <f t="shared" si="450"/>
        <v>n/a</v>
      </c>
      <c r="AK845" s="764" t="str">
        <f t="shared" si="451"/>
        <v>n/a</v>
      </c>
      <c r="AL845" s="764" t="str">
        <f t="shared" si="452"/>
        <v>n/a</v>
      </c>
      <c r="AM845" s="764" t="str">
        <f t="shared" si="453"/>
        <v>n/a</v>
      </c>
      <c r="AN845" s="764" t="str">
        <f t="shared" si="454"/>
        <v>n/a</v>
      </c>
      <c r="AO845" s="764" t="str">
        <f t="shared" si="455"/>
        <v>n/a</v>
      </c>
      <c r="AP845" s="764" t="str">
        <f t="shared" si="456"/>
        <v>n/a</v>
      </c>
      <c r="AQ845" s="764" t="str">
        <f t="shared" si="457"/>
        <v>n/a</v>
      </c>
      <c r="AR845" s="764" t="str">
        <f t="shared" si="458"/>
        <v>n/a</v>
      </c>
      <c r="AS845" s="764" t="str">
        <f t="shared" si="459"/>
        <v>n/a</v>
      </c>
      <c r="AT845" s="764" t="str">
        <f t="shared" si="460"/>
        <v>n/a</v>
      </c>
      <c r="AU845" s="1127">
        <f t="shared" si="462"/>
        <v>13.602910381136187</v>
      </c>
      <c r="AV845" s="1128">
        <f t="shared" si="463"/>
        <v>12.250421628761876</v>
      </c>
    </row>
    <row r="846" spans="1:48" x14ac:dyDescent="0.2">
      <c r="A846" s="724" t="s">
        <v>3792</v>
      </c>
      <c r="B846" s="13" t="s">
        <v>3793</v>
      </c>
      <c r="C846" s="1112">
        <v>0.35</v>
      </c>
      <c r="D846" s="633">
        <v>0.31</v>
      </c>
      <c r="E846" s="13">
        <v>0.27</v>
      </c>
      <c r="F846" s="13">
        <v>0.22</v>
      </c>
      <c r="G846" s="13">
        <v>0.19</v>
      </c>
      <c r="H846" s="13">
        <v>0.04</v>
      </c>
      <c r="I846" s="526">
        <v>0</v>
      </c>
      <c r="J846" s="13"/>
      <c r="K846" s="526">
        <v>0</v>
      </c>
      <c r="L846" s="526">
        <v>0</v>
      </c>
      <c r="M846" s="887"/>
      <c r="N846" s="629">
        <v>0</v>
      </c>
      <c r="O846" s="629">
        <v>0</v>
      </c>
      <c r="P846" s="629">
        <v>0</v>
      </c>
      <c r="Q846" s="629">
        <v>0</v>
      </c>
      <c r="R846" s="629">
        <v>0</v>
      </c>
      <c r="S846" s="629">
        <v>0</v>
      </c>
      <c r="T846" s="629">
        <v>0</v>
      </c>
      <c r="U846" s="629">
        <v>0</v>
      </c>
      <c r="V846" s="629">
        <v>0</v>
      </c>
      <c r="W846" s="629">
        <v>0</v>
      </c>
      <c r="X846" s="629">
        <v>0</v>
      </c>
      <c r="Y846" s="629">
        <v>0</v>
      </c>
      <c r="Z846" s="630">
        <f t="shared" si="461"/>
        <v>1.38</v>
      </c>
      <c r="AA846" s="1125">
        <f t="shared" si="464"/>
        <v>12.903225806451601</v>
      </c>
      <c r="AB846" s="1125">
        <f t="shared" si="442"/>
        <v>14.814814814814813</v>
      </c>
      <c r="AC846" s="1140">
        <f t="shared" si="443"/>
        <v>22.72727272727273</v>
      </c>
      <c r="AD846" s="1140">
        <f t="shared" si="444"/>
        <v>15.789473684210531</v>
      </c>
      <c r="AE846" s="1140">
        <f t="shared" si="445"/>
        <v>375</v>
      </c>
      <c r="AF846" s="1140" t="str">
        <f t="shared" si="446"/>
        <v>n/a</v>
      </c>
      <c r="AG846" s="1140" t="str">
        <f t="shared" si="447"/>
        <v>n/a</v>
      </c>
      <c r="AH846" s="1140" t="str">
        <f t="shared" si="448"/>
        <v>n/a</v>
      </c>
      <c r="AI846" s="764" t="str">
        <f t="shared" si="449"/>
        <v>n/a</v>
      </c>
      <c r="AJ846" s="1141" t="str">
        <f t="shared" si="450"/>
        <v>n/a</v>
      </c>
      <c r="AK846" s="764" t="str">
        <f t="shared" si="451"/>
        <v>n/a</v>
      </c>
      <c r="AL846" s="764" t="str">
        <f t="shared" si="452"/>
        <v>n/a</v>
      </c>
      <c r="AM846" s="764" t="str">
        <f t="shared" si="453"/>
        <v>n/a</v>
      </c>
      <c r="AN846" s="764" t="str">
        <f t="shared" si="454"/>
        <v>n/a</v>
      </c>
      <c r="AO846" s="764" t="str">
        <f t="shared" si="455"/>
        <v>n/a</v>
      </c>
      <c r="AP846" s="764" t="str">
        <f t="shared" si="456"/>
        <v>n/a</v>
      </c>
      <c r="AQ846" s="764" t="str">
        <f t="shared" si="457"/>
        <v>n/a</v>
      </c>
      <c r="AR846" s="764" t="str">
        <f t="shared" si="458"/>
        <v>n/a</v>
      </c>
      <c r="AS846" s="764" t="str">
        <f t="shared" si="459"/>
        <v>n/a</v>
      </c>
      <c r="AT846" s="764" t="str">
        <f t="shared" si="460"/>
        <v>n/a</v>
      </c>
      <c r="AU846" s="1127">
        <f t="shared" si="462"/>
        <v>88.246957406549939</v>
      </c>
      <c r="AV846" s="1128">
        <f t="shared" si="463"/>
        <v>160.34274299253968</v>
      </c>
    </row>
    <row r="847" spans="1:48" x14ac:dyDescent="0.2">
      <c r="A847" s="887" t="s">
        <v>4054</v>
      </c>
      <c r="B847" s="887" t="s">
        <v>383</v>
      </c>
      <c r="C847" s="524">
        <v>2.11</v>
      </c>
      <c r="D847" s="633">
        <v>2.0699999999999998</v>
      </c>
      <c r="E847" s="633">
        <v>2.0300000000000002</v>
      </c>
      <c r="F847" s="524">
        <v>1.99</v>
      </c>
      <c r="G847" s="524">
        <v>1.95</v>
      </c>
      <c r="H847" s="524">
        <v>1.91</v>
      </c>
      <c r="I847" s="524">
        <v>1.8075000000000001</v>
      </c>
      <c r="J847" s="1044"/>
      <c r="K847" s="524">
        <v>1.5575000000000001</v>
      </c>
      <c r="L847" s="524">
        <v>1.3975</v>
      </c>
      <c r="M847" s="1044"/>
      <c r="N847" s="633">
        <v>1.18</v>
      </c>
      <c r="O847" s="633">
        <v>1.0549999999999999</v>
      </c>
      <c r="P847" s="633">
        <v>0.9325</v>
      </c>
      <c r="Q847" s="633">
        <v>0.82750000000000001</v>
      </c>
      <c r="R847" s="633">
        <v>0.65249999999999997</v>
      </c>
      <c r="S847" s="633">
        <v>0.57999999999999996</v>
      </c>
      <c r="T847" s="633">
        <v>0.48</v>
      </c>
      <c r="U847" s="633">
        <v>0.34499999999999997</v>
      </c>
      <c r="V847" s="633">
        <v>0.29499999999999998</v>
      </c>
      <c r="W847" s="633">
        <v>0.27</v>
      </c>
      <c r="X847" s="633">
        <v>0.23</v>
      </c>
      <c r="Y847" s="633">
        <v>0.2</v>
      </c>
      <c r="Z847" s="630">
        <f t="shared" si="461"/>
        <v>23.87</v>
      </c>
      <c r="AA847" s="1125">
        <f t="shared" si="464"/>
        <v>1.9323671497584627</v>
      </c>
      <c r="AB847" s="1125">
        <f t="shared" si="442"/>
        <v>1.97044334975367</v>
      </c>
      <c r="AC847" s="1140">
        <f t="shared" si="443"/>
        <v>2.0100502512562901</v>
      </c>
      <c r="AD847" s="1140">
        <f t="shared" si="444"/>
        <v>2.051282051282044</v>
      </c>
      <c r="AE847" s="1140">
        <f t="shared" si="445"/>
        <v>2.0942408376963373</v>
      </c>
      <c r="AF847" s="1140">
        <f t="shared" si="446"/>
        <v>5.6708160442600075</v>
      </c>
      <c r="AG847" s="1140">
        <f t="shared" si="447"/>
        <v>16.0513643659711</v>
      </c>
      <c r="AH847" s="1140">
        <f t="shared" si="448"/>
        <v>11.449016100178898</v>
      </c>
      <c r="AI847" s="764">
        <f t="shared" si="449"/>
        <v>18.432203389830516</v>
      </c>
      <c r="AJ847" s="1141">
        <f t="shared" si="450"/>
        <v>11.848341232227488</v>
      </c>
      <c r="AK847" s="764">
        <f t="shared" si="451"/>
        <v>13.136729222520094</v>
      </c>
      <c r="AL847" s="764">
        <f t="shared" si="452"/>
        <v>12.688821752265866</v>
      </c>
      <c r="AM847" s="764">
        <f t="shared" si="453"/>
        <v>26.819923371647512</v>
      </c>
      <c r="AN847" s="764">
        <f t="shared" si="454"/>
        <v>12.5</v>
      </c>
      <c r="AO847" s="764">
        <f t="shared" si="455"/>
        <v>20.833333333333325</v>
      </c>
      <c r="AP847" s="764">
        <f t="shared" si="456"/>
        <v>39.130434782608688</v>
      </c>
      <c r="AQ847" s="764">
        <f t="shared" si="457"/>
        <v>16.949152542372879</v>
      </c>
      <c r="AR847" s="764">
        <f t="shared" si="458"/>
        <v>9.259259259259256</v>
      </c>
      <c r="AS847" s="764">
        <f t="shared" si="459"/>
        <v>17.391304347826097</v>
      </c>
      <c r="AT847" s="764">
        <f t="shared" si="460"/>
        <v>14.999999999999991</v>
      </c>
      <c r="AU847" s="1127">
        <f t="shared" si="462"/>
        <v>12.860954169202424</v>
      </c>
      <c r="AV847" s="1128">
        <f t="shared" si="463"/>
        <v>9.4256186518606775</v>
      </c>
    </row>
    <row r="848" spans="1:48" x14ac:dyDescent="0.2">
      <c r="A848" s="904" t="s">
        <v>1814</v>
      </c>
      <c r="B848" s="887" t="s">
        <v>1815</v>
      </c>
      <c r="C848" s="524">
        <v>0.9</v>
      </c>
      <c r="D848" s="633">
        <v>0.88</v>
      </c>
      <c r="E848" s="633">
        <v>0.82000000000000006</v>
      </c>
      <c r="F848" s="524">
        <v>0.78</v>
      </c>
      <c r="G848" s="524">
        <v>0.74</v>
      </c>
      <c r="H848" s="524">
        <v>0.66</v>
      </c>
      <c r="I848" s="524">
        <v>0.56000000000000005</v>
      </c>
      <c r="J848" s="1044"/>
      <c r="K848" s="524">
        <v>0.5</v>
      </c>
      <c r="L848" s="524">
        <v>0.44</v>
      </c>
      <c r="M848" s="1044"/>
      <c r="N848" s="629">
        <v>0.4</v>
      </c>
      <c r="O848" s="629">
        <v>0.47</v>
      </c>
      <c r="P848" s="629">
        <v>0.68</v>
      </c>
      <c r="Q848" s="629">
        <v>0.68</v>
      </c>
      <c r="R848" s="629">
        <v>0.68</v>
      </c>
      <c r="S848" s="633">
        <v>0.68</v>
      </c>
      <c r="T848" s="629">
        <v>0.64</v>
      </c>
      <c r="U848" s="629">
        <v>0.64</v>
      </c>
      <c r="V848" s="629">
        <v>0.64</v>
      </c>
      <c r="W848" s="633">
        <v>0.64</v>
      </c>
      <c r="X848" s="633">
        <v>0.63</v>
      </c>
      <c r="Y848" s="633">
        <v>0.59</v>
      </c>
      <c r="Z848" s="630">
        <f t="shared" si="461"/>
        <v>13.650000000000002</v>
      </c>
      <c r="AA848" s="1125">
        <f t="shared" si="464"/>
        <v>2.2727272727272707</v>
      </c>
      <c r="AB848" s="1125">
        <f t="shared" si="442"/>
        <v>7.3170731707316916</v>
      </c>
      <c r="AC848" s="1140">
        <f t="shared" si="443"/>
        <v>5.1282051282051322</v>
      </c>
      <c r="AD848" s="1140">
        <f t="shared" si="444"/>
        <v>5.4054054054054168</v>
      </c>
      <c r="AE848" s="1140">
        <f t="shared" si="445"/>
        <v>12.12121212121211</v>
      </c>
      <c r="AF848" s="1140">
        <f t="shared" si="446"/>
        <v>17.857142857142861</v>
      </c>
      <c r="AG848" s="1140">
        <f t="shared" si="447"/>
        <v>12.000000000000011</v>
      </c>
      <c r="AH848" s="1140">
        <f t="shared" si="448"/>
        <v>13.636363636363647</v>
      </c>
      <c r="AI848" s="764">
        <f t="shared" si="449"/>
        <v>9.9999999999999858</v>
      </c>
      <c r="AJ848" s="1141">
        <f t="shared" si="450"/>
        <v>-14.893617021276583</v>
      </c>
      <c r="AK848" s="764">
        <f t="shared" si="451"/>
        <v>-30.882352941176482</v>
      </c>
      <c r="AL848" s="764">
        <f t="shared" si="452"/>
        <v>0</v>
      </c>
      <c r="AM848" s="764">
        <f t="shared" si="453"/>
        <v>0</v>
      </c>
      <c r="AN848" s="764">
        <f t="shared" si="454"/>
        <v>0</v>
      </c>
      <c r="AO848" s="764">
        <f t="shared" si="455"/>
        <v>6.25</v>
      </c>
      <c r="AP848" s="764">
        <f t="shared" si="456"/>
        <v>0</v>
      </c>
      <c r="AQ848" s="764">
        <f t="shared" si="457"/>
        <v>0</v>
      </c>
      <c r="AR848" s="764">
        <f t="shared" si="458"/>
        <v>0</v>
      </c>
      <c r="AS848" s="764">
        <f t="shared" si="459"/>
        <v>1.5873015873015817</v>
      </c>
      <c r="AT848" s="764">
        <f t="shared" si="460"/>
        <v>6.7796610169491567</v>
      </c>
      <c r="AU848" s="1127">
        <f t="shared" si="462"/>
        <v>2.7289561116792909</v>
      </c>
      <c r="AV848" s="1128">
        <f t="shared" si="463"/>
        <v>10.573339968775862</v>
      </c>
    </row>
    <row r="849" spans="1:48" x14ac:dyDescent="0.2">
      <c r="A849" s="895" t="s">
        <v>848</v>
      </c>
      <c r="B849" s="887" t="s">
        <v>849</v>
      </c>
      <c r="C849" s="524">
        <v>4.1319999999999997</v>
      </c>
      <c r="D849" s="633">
        <v>4.07</v>
      </c>
      <c r="E849" s="633">
        <v>4.0199999999999996</v>
      </c>
      <c r="F849" s="524">
        <v>3.94</v>
      </c>
      <c r="G849" s="524">
        <v>3.8269999999999995</v>
      </c>
      <c r="H849" s="524">
        <v>3.6150000000000002</v>
      </c>
      <c r="I849" s="524">
        <v>3.18</v>
      </c>
      <c r="J849" s="1044"/>
      <c r="K849" s="524">
        <v>2.3450000000000002</v>
      </c>
      <c r="L849" s="524">
        <v>2.1320000000000001</v>
      </c>
      <c r="M849" s="1044"/>
      <c r="N849" s="633">
        <v>2.02</v>
      </c>
      <c r="O849" s="633">
        <v>1.988</v>
      </c>
      <c r="P849" s="633">
        <v>1.9379999999999999</v>
      </c>
      <c r="Q849" s="633">
        <v>1.859</v>
      </c>
      <c r="R849" s="633">
        <v>1.8120000000000001</v>
      </c>
      <c r="S849" s="633">
        <v>1.78</v>
      </c>
      <c r="T849" s="633">
        <v>1.7489999999999999</v>
      </c>
      <c r="U849" s="633">
        <v>1.73</v>
      </c>
      <c r="V849" s="633">
        <v>1.714</v>
      </c>
      <c r="W849" s="633">
        <v>1.696</v>
      </c>
      <c r="X849" s="633">
        <v>1.6850000000000001</v>
      </c>
      <c r="Y849" s="633">
        <v>1.665</v>
      </c>
      <c r="Z849" s="630">
        <f t="shared" si="461"/>
        <v>52.896999999999998</v>
      </c>
      <c r="AA849" s="1125">
        <f t="shared" si="464"/>
        <v>1.5233415233415037</v>
      </c>
      <c r="AB849" s="1125">
        <f t="shared" si="442"/>
        <v>1.2437810945273853</v>
      </c>
      <c r="AC849" s="1140">
        <f t="shared" si="443"/>
        <v>2.0304568527918621</v>
      </c>
      <c r="AD849" s="1140">
        <f t="shared" si="444"/>
        <v>2.9527044682519099</v>
      </c>
      <c r="AE849" s="1140">
        <f t="shared" si="445"/>
        <v>5.86445366528352</v>
      </c>
      <c r="AF849" s="1140">
        <f t="shared" si="446"/>
        <v>13.67924528301887</v>
      </c>
      <c r="AG849" s="1140">
        <f t="shared" si="447"/>
        <v>35.607675906183367</v>
      </c>
      <c r="AH849" s="1140">
        <f t="shared" si="448"/>
        <v>9.9906191369605999</v>
      </c>
      <c r="AI849" s="764">
        <f t="shared" si="449"/>
        <v>5.5445544554455495</v>
      </c>
      <c r="AJ849" s="1141">
        <f t="shared" si="450"/>
        <v>1.6096579476861272</v>
      </c>
      <c r="AK849" s="764">
        <f t="shared" si="451"/>
        <v>2.5799793601651189</v>
      </c>
      <c r="AL849" s="764">
        <f t="shared" si="452"/>
        <v>4.2495965572888705</v>
      </c>
      <c r="AM849" s="764">
        <f t="shared" si="453"/>
        <v>2.5938189845474469</v>
      </c>
      <c r="AN849" s="764">
        <f t="shared" si="454"/>
        <v>1.7977528089887729</v>
      </c>
      <c r="AO849" s="764">
        <f t="shared" si="455"/>
        <v>1.7724413950829021</v>
      </c>
      <c r="AP849" s="764">
        <f t="shared" si="456"/>
        <v>1.0982658959537428</v>
      </c>
      <c r="AQ849" s="764">
        <f t="shared" si="457"/>
        <v>0.9334889148191472</v>
      </c>
      <c r="AR849" s="764">
        <f t="shared" si="458"/>
        <v>1.0613207547169878</v>
      </c>
      <c r="AS849" s="764">
        <f t="shared" si="459"/>
        <v>0.65281899109792541</v>
      </c>
      <c r="AT849" s="764">
        <f t="shared" si="460"/>
        <v>1.2012012012011963</v>
      </c>
      <c r="AU849" s="1127">
        <f t="shared" si="462"/>
        <v>4.899358759867642</v>
      </c>
      <c r="AV849" s="1128">
        <f t="shared" si="463"/>
        <v>7.9541115911428815</v>
      </c>
    </row>
    <row r="850" spans="1:48" x14ac:dyDescent="0.2">
      <c r="A850" s="887" t="s">
        <v>850</v>
      </c>
      <c r="B850" s="887" t="s">
        <v>851</v>
      </c>
      <c r="C850" s="524">
        <v>0.43</v>
      </c>
      <c r="D850" s="633">
        <v>0.39333333333333331</v>
      </c>
      <c r="E850" s="633">
        <v>0.3666666666666667</v>
      </c>
      <c r="F850" s="524">
        <v>0.34</v>
      </c>
      <c r="G850" s="524">
        <v>0.3133333333333333</v>
      </c>
      <c r="H850" s="524">
        <v>0.28666666666666668</v>
      </c>
      <c r="I850" s="524">
        <v>0.25333333333333335</v>
      </c>
      <c r="J850" s="1044">
        <v>0</v>
      </c>
      <c r="K850" s="524">
        <v>0.22666666666666668</v>
      </c>
      <c r="L850" s="524">
        <v>0.19999999999999998</v>
      </c>
      <c r="M850" s="1044">
        <v>0</v>
      </c>
      <c r="N850" s="633">
        <v>0.18000000000000002</v>
      </c>
      <c r="O850" s="629">
        <v>0.16</v>
      </c>
      <c r="P850" s="633">
        <v>0.15333333333333335</v>
      </c>
      <c r="Q850" s="633">
        <v>0.13333333333333333</v>
      </c>
      <c r="R850" s="633">
        <v>0.10666666666666667</v>
      </c>
      <c r="S850" s="633">
        <v>8.8880000000000001E-2</v>
      </c>
      <c r="T850" s="633">
        <v>8.2959999999999992E-2</v>
      </c>
      <c r="U850" s="633">
        <v>8.0986666666666665E-2</v>
      </c>
      <c r="V850" s="633">
        <v>6.9800000000000015E-2</v>
      </c>
      <c r="W850" s="629">
        <v>6.8479999999999999E-2</v>
      </c>
      <c r="X850" s="629">
        <v>6.8479999999999999E-2</v>
      </c>
      <c r="Y850" s="633">
        <v>6.8479999999999999E-2</v>
      </c>
      <c r="Z850" s="630">
        <f t="shared" si="461"/>
        <v>4.0713999999999997</v>
      </c>
      <c r="AA850" s="1125">
        <f t="shared" si="464"/>
        <v>9.322033898305083</v>
      </c>
      <c r="AB850" s="1125">
        <f t="shared" si="442"/>
        <v>7.2727272727272529</v>
      </c>
      <c r="AC850" s="1140">
        <f t="shared" si="443"/>
        <v>7.8431372549019551</v>
      </c>
      <c r="AD850" s="1140">
        <f t="shared" si="444"/>
        <v>8.5106382978723527</v>
      </c>
      <c r="AE850" s="1140">
        <f t="shared" si="445"/>
        <v>9.302325581395321</v>
      </c>
      <c r="AF850" s="1140">
        <f t="shared" si="446"/>
        <v>13.157894736842103</v>
      </c>
      <c r="AG850" s="1140">
        <f t="shared" si="447"/>
        <v>11.764705882352944</v>
      </c>
      <c r="AH850" s="1140">
        <f t="shared" si="448"/>
        <v>13.333333333333353</v>
      </c>
      <c r="AI850" s="764">
        <f t="shared" si="449"/>
        <v>11.111111111111093</v>
      </c>
      <c r="AJ850" s="1141">
        <f t="shared" si="450"/>
        <v>12.5</v>
      </c>
      <c r="AK850" s="764">
        <f t="shared" si="451"/>
        <v>4.3478260869565188</v>
      </c>
      <c r="AL850" s="764">
        <f t="shared" si="452"/>
        <v>15.000000000000014</v>
      </c>
      <c r="AM850" s="764">
        <f t="shared" si="453"/>
        <v>25</v>
      </c>
      <c r="AN850" s="764">
        <f t="shared" si="454"/>
        <v>20.012001200120011</v>
      </c>
      <c r="AO850" s="764">
        <f t="shared" si="455"/>
        <v>7.1359691417550719</v>
      </c>
      <c r="AP850" s="764">
        <f t="shared" si="456"/>
        <v>2.4366150806717002</v>
      </c>
      <c r="AQ850" s="764">
        <f t="shared" si="457"/>
        <v>16.026743075453641</v>
      </c>
      <c r="AR850" s="764">
        <f t="shared" si="458"/>
        <v>1.9275700934579643</v>
      </c>
      <c r="AS850" s="764">
        <f t="shared" si="459"/>
        <v>0</v>
      </c>
      <c r="AT850" s="764">
        <f t="shared" si="460"/>
        <v>0</v>
      </c>
      <c r="AU850" s="1127">
        <f t="shared" si="462"/>
        <v>9.8002316023628211</v>
      </c>
      <c r="AV850" s="1128">
        <f t="shared" si="463"/>
        <v>6.4694388228968895</v>
      </c>
    </row>
    <row r="851" spans="1:48" x14ac:dyDescent="0.2">
      <c r="A851" s="887" t="s">
        <v>1801</v>
      </c>
      <c r="B851" s="887" t="s">
        <v>1802</v>
      </c>
      <c r="C851" s="524">
        <v>1.83</v>
      </c>
      <c r="D851" s="633">
        <v>1.7450000000000001</v>
      </c>
      <c r="E851" s="633">
        <v>1.6300000000000001</v>
      </c>
      <c r="F851" s="524">
        <v>1.4257365528425985</v>
      </c>
      <c r="G851" s="524">
        <v>1.2533111091089286</v>
      </c>
      <c r="H851" s="524">
        <v>0.64194972520046856</v>
      </c>
      <c r="I851" s="524">
        <v>0.52932696639336874</v>
      </c>
      <c r="J851" s="1044">
        <v>0</v>
      </c>
      <c r="K851" s="524">
        <v>0.37165510406342916</v>
      </c>
      <c r="L851" s="526">
        <v>0.36039282818271917</v>
      </c>
      <c r="M851" s="1044"/>
      <c r="N851" s="633">
        <v>0.29281917289845932</v>
      </c>
      <c r="O851" s="633">
        <v>0.20272096585277952</v>
      </c>
      <c r="P851" s="629">
        <v>0.18019641409135959</v>
      </c>
      <c r="Q851" s="633">
        <v>0.18019641409135959</v>
      </c>
      <c r="R851" s="629">
        <v>0.16217677268222364</v>
      </c>
      <c r="S851" s="633">
        <v>0.16217677268222364</v>
      </c>
      <c r="T851" s="633">
        <v>0.15541940715379762</v>
      </c>
      <c r="U851" s="633">
        <v>0.14640958644922966</v>
      </c>
      <c r="V851" s="633">
        <v>0.13739976574466167</v>
      </c>
      <c r="W851" s="629">
        <v>0.1351473105685197</v>
      </c>
      <c r="X851" s="629">
        <v>0.1351473105685197</v>
      </c>
      <c r="Y851" s="629">
        <v>0.1351473105685197</v>
      </c>
      <c r="Z851" s="630">
        <f t="shared" si="461"/>
        <v>11.812329489143165</v>
      </c>
      <c r="AA851" s="1125">
        <f t="shared" si="464"/>
        <v>4.871060171919761</v>
      </c>
      <c r="AB851" s="1125">
        <f t="shared" si="442"/>
        <v>7.055214723926384</v>
      </c>
      <c r="AC851" s="1140">
        <f t="shared" si="443"/>
        <v>14.326871731677659</v>
      </c>
      <c r="AD851" s="1140">
        <f t="shared" si="444"/>
        <v>13.757593185004158</v>
      </c>
      <c r="AE851" s="1140">
        <f t="shared" si="445"/>
        <v>95.235087719298207</v>
      </c>
      <c r="AF851" s="1140">
        <f t="shared" si="446"/>
        <v>21.276595744680861</v>
      </c>
      <c r="AG851" s="1140">
        <f t="shared" si="447"/>
        <v>42.424242424242408</v>
      </c>
      <c r="AH851" s="1140">
        <f t="shared" si="448"/>
        <v>3.125</v>
      </c>
      <c r="AI851" s="764">
        <f t="shared" si="449"/>
        <v>23.076923076923084</v>
      </c>
      <c r="AJ851" s="1141">
        <f t="shared" si="450"/>
        <v>44.444444444444464</v>
      </c>
      <c r="AK851" s="764">
        <f t="shared" si="451"/>
        <v>12.5</v>
      </c>
      <c r="AL851" s="764">
        <f t="shared" si="452"/>
        <v>0</v>
      </c>
      <c r="AM851" s="764">
        <f t="shared" si="453"/>
        <v>11.111111111111116</v>
      </c>
      <c r="AN851" s="764">
        <f t="shared" si="454"/>
        <v>0</v>
      </c>
      <c r="AO851" s="764">
        <f t="shared" si="455"/>
        <v>4.347826086956541</v>
      </c>
      <c r="AP851" s="764">
        <f t="shared" si="456"/>
        <v>6.153846153846132</v>
      </c>
      <c r="AQ851" s="764">
        <f t="shared" si="457"/>
        <v>6.5573770491803351</v>
      </c>
      <c r="AR851" s="764">
        <f t="shared" si="458"/>
        <v>1.6666666666666607</v>
      </c>
      <c r="AS851" s="764">
        <f t="shared" si="459"/>
        <v>0</v>
      </c>
      <c r="AT851" s="764">
        <f t="shared" si="460"/>
        <v>0</v>
      </c>
      <c r="AU851" s="1127">
        <f t="shared" si="462"/>
        <v>15.596493014493893</v>
      </c>
      <c r="AV851" s="1128">
        <f t="shared" si="463"/>
        <v>22.740098649278512</v>
      </c>
    </row>
    <row r="852" spans="1:48" x14ac:dyDescent="0.2">
      <c r="A852" s="887" t="s">
        <v>1794</v>
      </c>
      <c r="B852" s="887" t="s">
        <v>1795</v>
      </c>
      <c r="C852" s="524">
        <v>1.22</v>
      </c>
      <c r="D852" s="633">
        <v>1.1299999999999999</v>
      </c>
      <c r="E852" s="633">
        <v>1.02</v>
      </c>
      <c r="F852" s="524">
        <v>0.95</v>
      </c>
      <c r="G852" s="524">
        <v>0.91</v>
      </c>
      <c r="H852" s="524">
        <v>0.86</v>
      </c>
      <c r="I852" s="524">
        <v>0.76</v>
      </c>
      <c r="J852" s="1044"/>
      <c r="K852" s="524">
        <v>0.68</v>
      </c>
      <c r="L852" s="524">
        <v>0.6</v>
      </c>
      <c r="M852" s="1044"/>
      <c r="N852" s="629">
        <v>0.56000000000000005</v>
      </c>
      <c r="O852" s="629">
        <v>0.98</v>
      </c>
      <c r="P852" s="633">
        <v>1.115</v>
      </c>
      <c r="Q852" s="633">
        <v>1.0900000000000001</v>
      </c>
      <c r="R852" s="633">
        <v>1.0549999999999999</v>
      </c>
      <c r="S852" s="633">
        <v>1.03</v>
      </c>
      <c r="T852" s="633">
        <v>0.99</v>
      </c>
      <c r="U852" s="633">
        <v>0.95499999999999996</v>
      </c>
      <c r="V852" s="633">
        <v>0.93</v>
      </c>
      <c r="W852" s="633">
        <v>0.91500000000000004</v>
      </c>
      <c r="X852" s="633">
        <v>0.89</v>
      </c>
      <c r="Y852" s="633">
        <v>0.87</v>
      </c>
      <c r="Z852" s="630">
        <f t="shared" si="461"/>
        <v>19.510000000000002</v>
      </c>
      <c r="AA852" s="1125">
        <f t="shared" si="464"/>
        <v>7.9646017699115168</v>
      </c>
      <c r="AB852" s="1125">
        <f t="shared" si="442"/>
        <v>10.784313725490179</v>
      </c>
      <c r="AC852" s="1140">
        <f t="shared" si="443"/>
        <v>7.3684210526315796</v>
      </c>
      <c r="AD852" s="1140">
        <f t="shared" si="444"/>
        <v>4.39560439560438</v>
      </c>
      <c r="AE852" s="1140">
        <f t="shared" si="445"/>
        <v>5.8139534883721034</v>
      </c>
      <c r="AF852" s="1140">
        <f t="shared" si="446"/>
        <v>13.157894736842103</v>
      </c>
      <c r="AG852" s="1140">
        <f t="shared" si="447"/>
        <v>11.764705882352944</v>
      </c>
      <c r="AH852" s="1140">
        <f t="shared" si="448"/>
        <v>13.333333333333353</v>
      </c>
      <c r="AI852" s="764">
        <f t="shared" si="449"/>
        <v>7.1428571428571397</v>
      </c>
      <c r="AJ852" s="1141">
        <f t="shared" si="450"/>
        <v>-42.857142857142847</v>
      </c>
      <c r="AK852" s="764">
        <f t="shared" si="451"/>
        <v>-12.107623318385652</v>
      </c>
      <c r="AL852" s="764">
        <f t="shared" si="452"/>
        <v>2.2935779816513735</v>
      </c>
      <c r="AM852" s="764">
        <f t="shared" si="453"/>
        <v>3.3175355450237198</v>
      </c>
      <c r="AN852" s="764">
        <f t="shared" si="454"/>
        <v>2.4271844660194164</v>
      </c>
      <c r="AO852" s="764">
        <f t="shared" si="455"/>
        <v>4.0404040404040442</v>
      </c>
      <c r="AP852" s="764">
        <f t="shared" si="456"/>
        <v>3.6649214659685958</v>
      </c>
      <c r="AQ852" s="764">
        <f t="shared" si="457"/>
        <v>2.6881720430107503</v>
      </c>
      <c r="AR852" s="764">
        <f t="shared" si="458"/>
        <v>1.6393442622950838</v>
      </c>
      <c r="AS852" s="764">
        <f t="shared" si="459"/>
        <v>2.8089887640449396</v>
      </c>
      <c r="AT852" s="764">
        <f t="shared" si="460"/>
        <v>2.2988505747126409</v>
      </c>
      <c r="AU852" s="1127">
        <f t="shared" si="462"/>
        <v>2.5969949247498683</v>
      </c>
      <c r="AV852" s="1128">
        <f t="shared" si="463"/>
        <v>12.032707016485643</v>
      </c>
    </row>
    <row r="853" spans="1:48" x14ac:dyDescent="0.2">
      <c r="A853" s="887" t="s">
        <v>3005</v>
      </c>
      <c r="B853" s="887" t="s">
        <v>3006</v>
      </c>
      <c r="C853" s="524">
        <v>0.47</v>
      </c>
      <c r="D853" s="633">
        <v>0.42</v>
      </c>
      <c r="E853" s="633">
        <v>0.3</v>
      </c>
      <c r="F853" s="524">
        <v>0.25</v>
      </c>
      <c r="G853" s="524">
        <v>0.21</v>
      </c>
      <c r="H853" s="524">
        <v>0.17</v>
      </c>
      <c r="I853" s="582">
        <v>0.16</v>
      </c>
      <c r="J853" s="1044"/>
      <c r="K853" s="526">
        <v>0.16</v>
      </c>
      <c r="L853" s="526">
        <v>0.16</v>
      </c>
      <c r="M853" s="1044"/>
      <c r="N853" s="629">
        <v>0.16</v>
      </c>
      <c r="O853" s="633">
        <v>0.16</v>
      </c>
      <c r="P853" s="633">
        <v>0.14000000000000001</v>
      </c>
      <c r="Q853" s="633">
        <v>0.12666666666666668</v>
      </c>
      <c r="R853" s="633">
        <v>0.10333333333333333</v>
      </c>
      <c r="S853" s="633">
        <v>9.0000000000000011E-2</v>
      </c>
      <c r="T853" s="633">
        <v>7.6666666666666675E-2</v>
      </c>
      <c r="U853" s="633">
        <v>6.6666666666666666E-2</v>
      </c>
      <c r="V853" s="633">
        <v>6.3333333333333339E-2</v>
      </c>
      <c r="W853" s="633">
        <v>5.3333333333333337E-2</v>
      </c>
      <c r="X853" s="633">
        <v>4.9999999999999996E-2</v>
      </c>
      <c r="Y853" s="633">
        <v>0.04</v>
      </c>
      <c r="Z853" s="630">
        <f t="shared" si="461"/>
        <v>3.43</v>
      </c>
      <c r="AA853" s="1125">
        <f t="shared" si="464"/>
        <v>11.904761904761907</v>
      </c>
      <c r="AB853" s="1125">
        <f t="shared" si="442"/>
        <v>39.999999999999993</v>
      </c>
      <c r="AC853" s="1140">
        <f t="shared" si="443"/>
        <v>19.999999999999996</v>
      </c>
      <c r="AD853" s="1140">
        <f t="shared" si="444"/>
        <v>19.047619047619047</v>
      </c>
      <c r="AE853" s="1140">
        <f t="shared" si="445"/>
        <v>23.529411764705866</v>
      </c>
      <c r="AF853" s="1140">
        <f t="shared" si="446"/>
        <v>6.25</v>
      </c>
      <c r="AG853" s="1140">
        <f t="shared" si="447"/>
        <v>0</v>
      </c>
      <c r="AH853" s="1140">
        <f t="shared" si="448"/>
        <v>0</v>
      </c>
      <c r="AI853" s="764">
        <f t="shared" si="449"/>
        <v>0</v>
      </c>
      <c r="AJ853" s="1141">
        <f t="shared" si="450"/>
        <v>0</v>
      </c>
      <c r="AK853" s="764">
        <f t="shared" si="451"/>
        <v>14.285714285714279</v>
      </c>
      <c r="AL853" s="764">
        <f t="shared" si="452"/>
        <v>10.526315789473696</v>
      </c>
      <c r="AM853" s="764">
        <f t="shared" si="453"/>
        <v>22.580645161290324</v>
      </c>
      <c r="AN853" s="764">
        <f t="shared" si="454"/>
        <v>14.814814814814792</v>
      </c>
      <c r="AO853" s="764">
        <f t="shared" si="455"/>
        <v>17.391304347826097</v>
      </c>
      <c r="AP853" s="764">
        <f t="shared" si="456"/>
        <v>15.000000000000014</v>
      </c>
      <c r="AQ853" s="764">
        <f t="shared" si="457"/>
        <v>5.2631578947368363</v>
      </c>
      <c r="AR853" s="764">
        <f t="shared" si="458"/>
        <v>18.75</v>
      </c>
      <c r="AS853" s="764">
        <f t="shared" si="459"/>
        <v>6.6666666666666874</v>
      </c>
      <c r="AT853" s="764">
        <f t="shared" si="460"/>
        <v>24.999999999999979</v>
      </c>
      <c r="AU853" s="1127">
        <f t="shared" si="462"/>
        <v>13.550520583880475</v>
      </c>
      <c r="AV853" s="1128">
        <f t="shared" si="463"/>
        <v>10.375358399745528</v>
      </c>
    </row>
    <row r="854" spans="1:48" x14ac:dyDescent="0.2">
      <c r="A854" s="887" t="s">
        <v>863</v>
      </c>
      <c r="B854" s="887" t="s">
        <v>864</v>
      </c>
      <c r="C854" s="524">
        <v>1.87</v>
      </c>
      <c r="D854" s="633">
        <v>1.68</v>
      </c>
      <c r="E854" s="633">
        <v>1.54</v>
      </c>
      <c r="F854" s="524">
        <v>1.46</v>
      </c>
      <c r="G854" s="524">
        <v>1.38</v>
      </c>
      <c r="H854" s="524">
        <v>1.3</v>
      </c>
      <c r="I854" s="524">
        <v>1.1499999999999999</v>
      </c>
      <c r="J854" s="1044"/>
      <c r="K854" s="524">
        <v>0.88</v>
      </c>
      <c r="L854" s="524">
        <v>0.66</v>
      </c>
      <c r="M854" s="1044"/>
      <c r="N854" s="633">
        <v>0.55000000000000004</v>
      </c>
      <c r="O854" s="633">
        <v>0.48</v>
      </c>
      <c r="P854" s="633">
        <v>0.47499999999999998</v>
      </c>
      <c r="Q854" s="633">
        <v>0.44500000000000001</v>
      </c>
      <c r="R854" s="633">
        <v>0.3</v>
      </c>
      <c r="S854" s="629">
        <v>0</v>
      </c>
      <c r="T854" s="629">
        <v>0</v>
      </c>
      <c r="U854" s="629">
        <v>0</v>
      </c>
      <c r="V854" s="629">
        <v>0</v>
      </c>
      <c r="W854" s="629">
        <v>0</v>
      </c>
      <c r="X854" s="629">
        <v>0</v>
      </c>
      <c r="Y854" s="629">
        <v>0</v>
      </c>
      <c r="Z854" s="630">
        <f t="shared" si="461"/>
        <v>14.170000000000003</v>
      </c>
      <c r="AA854" s="1125">
        <f t="shared" si="464"/>
        <v>11.309523809523814</v>
      </c>
      <c r="AB854" s="1125">
        <f t="shared" si="442"/>
        <v>9.0909090909090828</v>
      </c>
      <c r="AC854" s="1140">
        <f t="shared" si="443"/>
        <v>5.4794520547945202</v>
      </c>
      <c r="AD854" s="1140">
        <f t="shared" si="444"/>
        <v>5.7971014492753659</v>
      </c>
      <c r="AE854" s="1140">
        <f t="shared" si="445"/>
        <v>6.153846153846132</v>
      </c>
      <c r="AF854" s="1140">
        <f t="shared" si="446"/>
        <v>13.043478260869579</v>
      </c>
      <c r="AG854" s="1140">
        <f t="shared" si="447"/>
        <v>30.681818181818166</v>
      </c>
      <c r="AH854" s="1140">
        <f t="shared" si="448"/>
        <v>33.333333333333329</v>
      </c>
      <c r="AI854" s="764">
        <f t="shared" si="449"/>
        <v>19.999999999999996</v>
      </c>
      <c r="AJ854" s="1141">
        <f t="shared" si="450"/>
        <v>14.583333333333348</v>
      </c>
      <c r="AK854" s="764">
        <f t="shared" si="451"/>
        <v>1.0526315789473717</v>
      </c>
      <c r="AL854" s="764">
        <f t="shared" si="452"/>
        <v>6.7415730337078594</v>
      </c>
      <c r="AM854" s="764">
        <f t="shared" si="453"/>
        <v>48.333333333333343</v>
      </c>
      <c r="AN854" s="764" t="str">
        <f t="shared" si="454"/>
        <v>n/a</v>
      </c>
      <c r="AO854" s="764" t="str">
        <f t="shared" si="455"/>
        <v>n/a</v>
      </c>
      <c r="AP854" s="764" t="str">
        <f t="shared" si="456"/>
        <v>n/a</v>
      </c>
      <c r="AQ854" s="764" t="str">
        <f t="shared" si="457"/>
        <v>n/a</v>
      </c>
      <c r="AR854" s="764" t="str">
        <f t="shared" si="458"/>
        <v>n/a</v>
      </c>
      <c r="AS854" s="764" t="str">
        <f t="shared" si="459"/>
        <v>n/a</v>
      </c>
      <c r="AT854" s="764" t="str">
        <f t="shared" si="460"/>
        <v>n/a</v>
      </c>
      <c r="AU854" s="1127">
        <f t="shared" si="462"/>
        <v>15.815410277976298</v>
      </c>
      <c r="AV854" s="1128">
        <f t="shared" si="463"/>
        <v>13.779078028102015</v>
      </c>
    </row>
    <row r="855" spans="1:48" x14ac:dyDescent="0.2">
      <c r="A855" s="895" t="s">
        <v>2967</v>
      </c>
      <c r="B855" s="887" t="s">
        <v>2968</v>
      </c>
      <c r="C855" s="524">
        <v>6.4</v>
      </c>
      <c r="D855" s="633">
        <v>5.6</v>
      </c>
      <c r="E855" s="633">
        <v>4.5999999999999996</v>
      </c>
      <c r="F855" s="524">
        <v>3.8</v>
      </c>
      <c r="G855" s="524">
        <v>2.8</v>
      </c>
      <c r="H855" s="524">
        <v>2</v>
      </c>
      <c r="I855" s="582">
        <v>1.1499999999999999</v>
      </c>
      <c r="J855" s="1044"/>
      <c r="K855" s="524">
        <v>2.48</v>
      </c>
      <c r="L855" s="524">
        <v>2.23</v>
      </c>
      <c r="M855" s="1044"/>
      <c r="N855" s="633">
        <v>2.12</v>
      </c>
      <c r="O855" s="633">
        <v>1.89</v>
      </c>
      <c r="P855" s="633">
        <v>1.75</v>
      </c>
      <c r="Q855" s="633">
        <v>1.31</v>
      </c>
      <c r="R855" s="633">
        <v>0.95</v>
      </c>
      <c r="S855" s="633">
        <v>0.62</v>
      </c>
      <c r="T855" s="633">
        <v>0.38</v>
      </c>
      <c r="U855" s="633">
        <v>0.2</v>
      </c>
      <c r="V855" s="633">
        <v>0.115</v>
      </c>
      <c r="W855" s="629">
        <v>0.1</v>
      </c>
      <c r="X855" s="629">
        <v>0.1</v>
      </c>
      <c r="Y855" s="633">
        <v>0.1</v>
      </c>
      <c r="Z855" s="630">
        <f t="shared" si="461"/>
        <v>40.695000000000014</v>
      </c>
      <c r="AA855" s="1125">
        <f t="shared" si="464"/>
        <v>14.285714285714302</v>
      </c>
      <c r="AB855" s="1125">
        <f t="shared" si="442"/>
        <v>21.739130434782616</v>
      </c>
      <c r="AC855" s="1140">
        <f t="shared" si="443"/>
        <v>21.052631578947366</v>
      </c>
      <c r="AD855" s="1140">
        <f t="shared" si="444"/>
        <v>35.714285714285722</v>
      </c>
      <c r="AE855" s="1140">
        <f t="shared" si="445"/>
        <v>39.999999999999993</v>
      </c>
      <c r="AF855" s="1140">
        <f t="shared" si="446"/>
        <v>73.913043478260889</v>
      </c>
      <c r="AG855" s="1140">
        <f t="shared" si="447"/>
        <v>-53.629032258064527</v>
      </c>
      <c r="AH855" s="1140">
        <f t="shared" si="448"/>
        <v>11.210762331838575</v>
      </c>
      <c r="AI855" s="764">
        <f t="shared" si="449"/>
        <v>5.1886792452830122</v>
      </c>
      <c r="AJ855" s="1141">
        <f t="shared" si="450"/>
        <v>12.169312169312185</v>
      </c>
      <c r="AK855" s="764">
        <f t="shared" si="451"/>
        <v>7.9999999999999849</v>
      </c>
      <c r="AL855" s="764">
        <f t="shared" si="452"/>
        <v>33.587786259541971</v>
      </c>
      <c r="AM855" s="764">
        <f t="shared" si="453"/>
        <v>37.894736842105267</v>
      </c>
      <c r="AN855" s="764">
        <f t="shared" si="454"/>
        <v>53.225806451612897</v>
      </c>
      <c r="AO855" s="764">
        <f t="shared" si="455"/>
        <v>63.157894736842103</v>
      </c>
      <c r="AP855" s="764">
        <f t="shared" si="456"/>
        <v>89.999999999999986</v>
      </c>
      <c r="AQ855" s="764">
        <f t="shared" si="457"/>
        <v>73.91304347826086</v>
      </c>
      <c r="AR855" s="764">
        <f t="shared" si="458"/>
        <v>14.999999999999991</v>
      </c>
      <c r="AS855" s="764">
        <f t="shared" si="459"/>
        <v>0</v>
      </c>
      <c r="AT855" s="764">
        <f t="shared" si="460"/>
        <v>0</v>
      </c>
      <c r="AU855" s="1127">
        <f t="shared" si="462"/>
        <v>27.821189737436164</v>
      </c>
      <c r="AV855" s="1128">
        <f t="shared" si="463"/>
        <v>32.76159850837076</v>
      </c>
    </row>
    <row r="856" spans="1:48" x14ac:dyDescent="0.2">
      <c r="A856" s="895" t="s">
        <v>386</v>
      </c>
      <c r="B856" s="887" t="s">
        <v>387</v>
      </c>
      <c r="C856" s="524">
        <v>0.61</v>
      </c>
      <c r="D856" s="633">
        <v>0.56999999999999995</v>
      </c>
      <c r="E856" s="633">
        <v>0.53</v>
      </c>
      <c r="F856" s="524">
        <v>0.49</v>
      </c>
      <c r="G856" s="524">
        <v>0.45</v>
      </c>
      <c r="H856" s="524">
        <v>0.41</v>
      </c>
      <c r="I856" s="524">
        <v>0.38500000000000001</v>
      </c>
      <c r="J856" s="1044"/>
      <c r="K856" s="524">
        <v>0.36499999999999999</v>
      </c>
      <c r="L856" s="524">
        <v>0.34499999999999997</v>
      </c>
      <c r="M856" s="1044"/>
      <c r="N856" s="633">
        <v>0.32500000000000001</v>
      </c>
      <c r="O856" s="633">
        <v>0.30499999999999999</v>
      </c>
      <c r="P856" s="633">
        <v>0.28499999999999998</v>
      </c>
      <c r="Q856" s="633">
        <v>0.26500000000000001</v>
      </c>
      <c r="R856" s="633">
        <v>0.245</v>
      </c>
      <c r="S856" s="633">
        <v>0.22500000000000001</v>
      </c>
      <c r="T856" s="633">
        <v>0.21249999999999999</v>
      </c>
      <c r="U856" s="633">
        <v>0.20250000000000001</v>
      </c>
      <c r="V856" s="629">
        <v>0.19</v>
      </c>
      <c r="W856" s="633">
        <v>0.1825</v>
      </c>
      <c r="X856" s="633">
        <v>0.17249999999999999</v>
      </c>
      <c r="Y856" s="633">
        <v>0.16250000000000001</v>
      </c>
      <c r="Z856" s="630">
        <f t="shared" si="461"/>
        <v>6.9275000000000002</v>
      </c>
      <c r="AA856" s="1125">
        <f t="shared" si="464"/>
        <v>7.0175438596491224</v>
      </c>
      <c r="AB856" s="1125">
        <f t="shared" si="442"/>
        <v>7.5471698113207308</v>
      </c>
      <c r="AC856" s="1140">
        <f t="shared" si="443"/>
        <v>8.163265306122458</v>
      </c>
      <c r="AD856" s="1140">
        <f t="shared" si="444"/>
        <v>8.8888888888888786</v>
      </c>
      <c r="AE856" s="1140">
        <f t="shared" si="445"/>
        <v>9.7560975609756184</v>
      </c>
      <c r="AF856" s="1140">
        <f t="shared" si="446"/>
        <v>6.4935064935064846</v>
      </c>
      <c r="AG856" s="1140">
        <f t="shared" si="447"/>
        <v>5.4794520547945202</v>
      </c>
      <c r="AH856" s="1140">
        <f t="shared" si="448"/>
        <v>5.7971014492753659</v>
      </c>
      <c r="AI856" s="764">
        <f t="shared" si="449"/>
        <v>6.153846153846132</v>
      </c>
      <c r="AJ856" s="1141">
        <f t="shared" si="450"/>
        <v>6.5573770491803351</v>
      </c>
      <c r="AK856" s="764">
        <f t="shared" si="451"/>
        <v>7.0175438596491224</v>
      </c>
      <c r="AL856" s="764">
        <f t="shared" si="452"/>
        <v>7.5471698113207308</v>
      </c>
      <c r="AM856" s="764">
        <f t="shared" si="453"/>
        <v>8.163265306122458</v>
      </c>
      <c r="AN856" s="764">
        <f t="shared" si="454"/>
        <v>8.8888888888888786</v>
      </c>
      <c r="AO856" s="764">
        <f t="shared" si="455"/>
        <v>5.8823529411764719</v>
      </c>
      <c r="AP856" s="764">
        <f t="shared" si="456"/>
        <v>4.9382716049382713</v>
      </c>
      <c r="AQ856" s="764">
        <f t="shared" si="457"/>
        <v>6.578947368421062</v>
      </c>
      <c r="AR856" s="764">
        <f t="shared" si="458"/>
        <v>4.1095890410958846</v>
      </c>
      <c r="AS856" s="764">
        <f t="shared" si="459"/>
        <v>5.7971014492753659</v>
      </c>
      <c r="AT856" s="764">
        <f t="shared" si="460"/>
        <v>6.153846153846132</v>
      </c>
      <c r="AU856" s="1127">
        <f t="shared" si="462"/>
        <v>6.8465612526147028</v>
      </c>
      <c r="AV856" s="1128">
        <f t="shared" si="463"/>
        <v>1.4269733121702237</v>
      </c>
    </row>
    <row r="857" spans="1:48" x14ac:dyDescent="0.2">
      <c r="A857" s="887" t="s">
        <v>1796</v>
      </c>
      <c r="B857" s="887" t="s">
        <v>1797</v>
      </c>
      <c r="C857" s="524">
        <v>0.83</v>
      </c>
      <c r="D857" s="633">
        <v>0.78</v>
      </c>
      <c r="E857" s="633">
        <v>0.71000000000000008</v>
      </c>
      <c r="F857" s="524">
        <v>0.67</v>
      </c>
      <c r="G857" s="524">
        <v>0.62</v>
      </c>
      <c r="H857" s="524">
        <v>0.49</v>
      </c>
      <c r="I857" s="524">
        <v>0.42</v>
      </c>
      <c r="J857" s="1044"/>
      <c r="K857" s="524">
        <v>0.36</v>
      </c>
      <c r="L857" s="524">
        <v>0.22</v>
      </c>
      <c r="M857" s="1044"/>
      <c r="N857" s="629">
        <v>0.05</v>
      </c>
      <c r="O857" s="629">
        <v>0.09</v>
      </c>
      <c r="P857" s="629">
        <v>0.64</v>
      </c>
      <c r="Q857" s="629">
        <v>0.64</v>
      </c>
      <c r="R857" s="629">
        <v>0.64</v>
      </c>
      <c r="S857" s="633">
        <v>0.64</v>
      </c>
      <c r="T857" s="633">
        <v>0.62475999999999998</v>
      </c>
      <c r="U857" s="633">
        <v>0.60951999999999995</v>
      </c>
      <c r="V857" s="633">
        <v>0.6</v>
      </c>
      <c r="W857" s="633">
        <v>0.14285999999999999</v>
      </c>
      <c r="X857" s="629">
        <v>0</v>
      </c>
      <c r="Y857" s="629">
        <v>0</v>
      </c>
      <c r="Z857" s="630">
        <f t="shared" si="461"/>
        <v>9.7771399999999975</v>
      </c>
      <c r="AA857" s="1125">
        <f t="shared" si="464"/>
        <v>6.4102564102564097</v>
      </c>
      <c r="AB857" s="1125">
        <f t="shared" si="442"/>
        <v>9.8591549295774517</v>
      </c>
      <c r="AC857" s="1140">
        <f t="shared" si="443"/>
        <v>5.9701492537313383</v>
      </c>
      <c r="AD857" s="1140">
        <f t="shared" si="444"/>
        <v>8.064516129032274</v>
      </c>
      <c r="AE857" s="1140">
        <f t="shared" si="445"/>
        <v>26.530612244897966</v>
      </c>
      <c r="AF857" s="1140">
        <f t="shared" si="446"/>
        <v>16.666666666666675</v>
      </c>
      <c r="AG857" s="1140">
        <f t="shared" si="447"/>
        <v>16.666666666666675</v>
      </c>
      <c r="AH857" s="1140">
        <f t="shared" si="448"/>
        <v>63.636363636363626</v>
      </c>
      <c r="AI857" s="764">
        <f t="shared" si="449"/>
        <v>339.99999999999994</v>
      </c>
      <c r="AJ857" s="1141">
        <f t="shared" si="450"/>
        <v>-44.444444444444443</v>
      </c>
      <c r="AK857" s="764">
        <f t="shared" si="451"/>
        <v>-85.9375</v>
      </c>
      <c r="AL857" s="764">
        <f t="shared" si="452"/>
        <v>0</v>
      </c>
      <c r="AM857" s="764">
        <f t="shared" si="453"/>
        <v>0</v>
      </c>
      <c r="AN857" s="764">
        <f t="shared" si="454"/>
        <v>0</v>
      </c>
      <c r="AO857" s="764">
        <f t="shared" si="455"/>
        <v>2.4393367052948367</v>
      </c>
      <c r="AP857" s="764">
        <f t="shared" si="456"/>
        <v>2.5003281270508104</v>
      </c>
      <c r="AQ857" s="764">
        <f t="shared" si="457"/>
        <v>1.5866666666666696</v>
      </c>
      <c r="AR857" s="764">
        <f t="shared" si="458"/>
        <v>319.99160016799664</v>
      </c>
      <c r="AS857" s="764" t="str">
        <f t="shared" si="459"/>
        <v>n/a</v>
      </c>
      <c r="AT857" s="764" t="str">
        <f t="shared" si="460"/>
        <v>n/a</v>
      </c>
      <c r="AU857" s="1127">
        <f t="shared" si="462"/>
        <v>38.330020731097605</v>
      </c>
      <c r="AV857" s="1128">
        <f t="shared" si="463"/>
        <v>110.20634832239328</v>
      </c>
    </row>
    <row r="858" spans="1:48" x14ac:dyDescent="0.2">
      <c r="A858" s="895" t="s">
        <v>1771</v>
      </c>
      <c r="B858" s="887" t="s">
        <v>1772</v>
      </c>
      <c r="C858" s="524">
        <v>7</v>
      </c>
      <c r="D858" s="633">
        <v>4.5999999999999996</v>
      </c>
      <c r="E858" s="633">
        <v>3.36</v>
      </c>
      <c r="F858" s="524">
        <v>3</v>
      </c>
      <c r="G858" s="524">
        <v>2.72</v>
      </c>
      <c r="H858" s="524">
        <v>2.4</v>
      </c>
      <c r="I858" s="524">
        <v>1.6</v>
      </c>
      <c r="J858" s="1044"/>
      <c r="K858" s="524">
        <v>0.4</v>
      </c>
      <c r="L858" s="526">
        <v>0</v>
      </c>
      <c r="M858" s="1044"/>
      <c r="N858" s="629">
        <v>0</v>
      </c>
      <c r="O858" s="629">
        <v>0</v>
      </c>
      <c r="P858" s="629">
        <v>0</v>
      </c>
      <c r="Q858" s="629">
        <v>0</v>
      </c>
      <c r="R858" s="629">
        <v>0</v>
      </c>
      <c r="S858" s="629">
        <v>0</v>
      </c>
      <c r="T858" s="629">
        <v>0</v>
      </c>
      <c r="U858" s="629">
        <v>0</v>
      </c>
      <c r="V858" s="629">
        <v>0</v>
      </c>
      <c r="W858" s="629">
        <v>0</v>
      </c>
      <c r="X858" s="629">
        <v>0</v>
      </c>
      <c r="Y858" s="629">
        <v>0</v>
      </c>
      <c r="Z858" s="630">
        <f t="shared" si="461"/>
        <v>25.08</v>
      </c>
      <c r="AA858" s="1125">
        <f t="shared" si="464"/>
        <v>52.173913043478272</v>
      </c>
      <c r="AB858" s="1125">
        <f t="shared" si="442"/>
        <v>36.904761904761905</v>
      </c>
      <c r="AC858" s="1140">
        <f t="shared" si="443"/>
        <v>11.999999999999989</v>
      </c>
      <c r="AD858" s="1140">
        <f t="shared" si="444"/>
        <v>10.294117647058808</v>
      </c>
      <c r="AE858" s="1140">
        <f t="shared" si="445"/>
        <v>13.333333333333353</v>
      </c>
      <c r="AF858" s="1140">
        <f t="shared" si="446"/>
        <v>49.999999999999979</v>
      </c>
      <c r="AG858" s="1140">
        <f t="shared" si="447"/>
        <v>300</v>
      </c>
      <c r="AH858" s="1140" t="str">
        <f t="shared" si="448"/>
        <v>n/a</v>
      </c>
      <c r="AI858" s="764" t="str">
        <f t="shared" si="449"/>
        <v>n/a</v>
      </c>
      <c r="AJ858" s="1141" t="str">
        <f t="shared" si="450"/>
        <v>n/a</v>
      </c>
      <c r="AK858" s="764" t="str">
        <f t="shared" si="451"/>
        <v>n/a</v>
      </c>
      <c r="AL858" s="764" t="str">
        <f t="shared" si="452"/>
        <v>n/a</v>
      </c>
      <c r="AM858" s="764" t="str">
        <f t="shared" si="453"/>
        <v>n/a</v>
      </c>
      <c r="AN858" s="764" t="str">
        <f t="shared" si="454"/>
        <v>n/a</v>
      </c>
      <c r="AO858" s="764" t="str">
        <f t="shared" si="455"/>
        <v>n/a</v>
      </c>
      <c r="AP858" s="764" t="str">
        <f t="shared" si="456"/>
        <v>n/a</v>
      </c>
      <c r="AQ858" s="764" t="str">
        <f t="shared" si="457"/>
        <v>n/a</v>
      </c>
      <c r="AR858" s="764" t="str">
        <f t="shared" si="458"/>
        <v>n/a</v>
      </c>
      <c r="AS858" s="764" t="str">
        <f t="shared" si="459"/>
        <v>n/a</v>
      </c>
      <c r="AT858" s="764" t="str">
        <f t="shared" si="460"/>
        <v>n/a</v>
      </c>
      <c r="AU858" s="1127">
        <f t="shared" si="462"/>
        <v>67.815160846947478</v>
      </c>
      <c r="AV858" s="1128">
        <f t="shared" si="463"/>
        <v>103.93872634437348</v>
      </c>
    </row>
    <row r="859" spans="1:48" x14ac:dyDescent="0.2">
      <c r="A859" s="895" t="s">
        <v>3929</v>
      </c>
      <c r="B859" s="887" t="s">
        <v>3930</v>
      </c>
      <c r="C859" s="524">
        <v>1</v>
      </c>
      <c r="D859" s="633">
        <v>0.76</v>
      </c>
      <c r="E859" s="633">
        <v>0.56000000000000005</v>
      </c>
      <c r="F859" s="524">
        <v>0.48</v>
      </c>
      <c r="G859" s="524">
        <v>0.44</v>
      </c>
      <c r="H859" s="524">
        <v>0.4</v>
      </c>
      <c r="I859" s="582">
        <v>0.18</v>
      </c>
      <c r="J859" s="1044"/>
      <c r="K859" s="526">
        <v>0.18</v>
      </c>
      <c r="L859" s="526">
        <v>0.18</v>
      </c>
      <c r="M859" s="1044"/>
      <c r="N859" s="629">
        <v>0.18</v>
      </c>
      <c r="O859" s="629">
        <v>0.27</v>
      </c>
      <c r="P859" s="633">
        <v>0.36</v>
      </c>
      <c r="Q859" s="633">
        <v>0.32</v>
      </c>
      <c r="R859" s="633">
        <v>0.28000000000000003</v>
      </c>
      <c r="S859" s="633">
        <v>0.24</v>
      </c>
      <c r="T859" s="633">
        <v>0.2</v>
      </c>
      <c r="U859" s="633">
        <v>0.16</v>
      </c>
      <c r="V859" s="633">
        <v>0.12</v>
      </c>
      <c r="W859" s="633">
        <v>9.3340000000000006E-2</v>
      </c>
      <c r="X859" s="633">
        <v>0.05</v>
      </c>
      <c r="Y859" s="534">
        <v>0</v>
      </c>
      <c r="Z859" s="630">
        <f t="shared" si="461"/>
        <v>6.4533400000000007</v>
      </c>
      <c r="AA859" s="1125">
        <f t="shared" si="464"/>
        <v>31.578947368421062</v>
      </c>
      <c r="AB859" s="1125">
        <f t="shared" si="442"/>
        <v>35.714285714285701</v>
      </c>
      <c r="AC859" s="1140">
        <f t="shared" si="443"/>
        <v>16.666666666666675</v>
      </c>
      <c r="AD859" s="1140">
        <f t="shared" si="444"/>
        <v>9.0909090909090828</v>
      </c>
      <c r="AE859" s="1140">
        <f t="shared" si="445"/>
        <v>9.9999999999999858</v>
      </c>
      <c r="AF859" s="1140">
        <f t="shared" si="446"/>
        <v>122.22222222222223</v>
      </c>
      <c r="AG859" s="1140">
        <f t="shared" si="447"/>
        <v>0</v>
      </c>
      <c r="AH859" s="1140">
        <f t="shared" si="448"/>
        <v>0</v>
      </c>
      <c r="AI859" s="764">
        <f t="shared" si="449"/>
        <v>0</v>
      </c>
      <c r="AJ859" s="1141">
        <f t="shared" si="450"/>
        <v>-33.333333333333336</v>
      </c>
      <c r="AK859" s="764">
        <f t="shared" si="451"/>
        <v>-24.999999999999989</v>
      </c>
      <c r="AL859" s="764">
        <f t="shared" si="452"/>
        <v>12.5</v>
      </c>
      <c r="AM859" s="764">
        <f t="shared" si="453"/>
        <v>14.285714285714279</v>
      </c>
      <c r="AN859" s="764">
        <f t="shared" si="454"/>
        <v>16.666666666666675</v>
      </c>
      <c r="AO859" s="764">
        <f t="shared" si="455"/>
        <v>19.999999999999996</v>
      </c>
      <c r="AP859" s="764">
        <f t="shared" si="456"/>
        <v>25</v>
      </c>
      <c r="AQ859" s="764">
        <f t="shared" si="457"/>
        <v>33.33333333333335</v>
      </c>
      <c r="AR859" s="764">
        <f t="shared" si="458"/>
        <v>28.562245553888999</v>
      </c>
      <c r="AS859" s="764">
        <f t="shared" si="459"/>
        <v>86.68</v>
      </c>
      <c r="AT859" s="764" t="str">
        <f t="shared" si="460"/>
        <v>n/a</v>
      </c>
      <c r="AU859" s="1127">
        <f t="shared" si="462"/>
        <v>21.261455661514457</v>
      </c>
      <c r="AV859" s="1128">
        <f t="shared" si="463"/>
        <v>34.898304316847799</v>
      </c>
    </row>
    <row r="860" spans="1:48" x14ac:dyDescent="0.2">
      <c r="A860" s="895" t="s">
        <v>4613</v>
      </c>
      <c r="B860" s="887" t="s">
        <v>4612</v>
      </c>
      <c r="C860" s="524">
        <v>0.90659999999999996</v>
      </c>
      <c r="D860" s="633">
        <v>0.84799999999999998</v>
      </c>
      <c r="E860" s="633">
        <v>0.79200000000000004</v>
      </c>
      <c r="F860" s="524">
        <v>0.73859999999999992</v>
      </c>
      <c r="G860" s="524">
        <v>0.68599999999999994</v>
      </c>
      <c r="H860" s="524">
        <v>0.63400000000000012</v>
      </c>
      <c r="I860" s="524">
        <v>0.58399999999999996</v>
      </c>
      <c r="J860" s="1044"/>
      <c r="K860" s="524">
        <v>0.53600000000000003</v>
      </c>
      <c r="L860" s="524">
        <v>0.504</v>
      </c>
      <c r="M860" s="1044"/>
      <c r="N860" s="633">
        <v>0.47199999999999998</v>
      </c>
      <c r="O860" s="633">
        <v>0.44</v>
      </c>
      <c r="P860" s="633">
        <v>0.40800000000000003</v>
      </c>
      <c r="Q860" s="633">
        <v>0.38400000000000001</v>
      </c>
      <c r="R860" s="633">
        <v>0.35504000000000002</v>
      </c>
      <c r="S860" s="633">
        <v>0.31952000000000003</v>
      </c>
      <c r="T860" s="633">
        <v>0.29399999999999998</v>
      </c>
      <c r="U860" s="633">
        <v>0.27360000000000001</v>
      </c>
      <c r="V860" s="633">
        <v>0.25800000000000001</v>
      </c>
      <c r="W860" s="633">
        <v>0.24216000000000004</v>
      </c>
      <c r="X860" s="633">
        <v>0.22544</v>
      </c>
      <c r="Y860" s="633">
        <v>0.20432000000000003</v>
      </c>
      <c r="Z860" s="630">
        <f t="shared" si="461"/>
        <v>10.10528</v>
      </c>
      <c r="AA860" s="1125">
        <f t="shared" si="464"/>
        <v>6.9103773584905603</v>
      </c>
      <c r="AB860" s="1125">
        <f t="shared" si="442"/>
        <v>7.0707070707070718</v>
      </c>
      <c r="AC860" s="1140">
        <f t="shared" si="443"/>
        <v>7.2298943948009953</v>
      </c>
      <c r="AD860" s="1140">
        <f t="shared" si="444"/>
        <v>7.6676384839650114</v>
      </c>
      <c r="AE860" s="1140">
        <f t="shared" si="445"/>
        <v>8.2018927444794656</v>
      </c>
      <c r="AF860" s="1140">
        <f t="shared" si="446"/>
        <v>8.5616438356164615</v>
      </c>
      <c r="AG860" s="1140">
        <f t="shared" si="447"/>
        <v>8.9552238805969964</v>
      </c>
      <c r="AH860" s="1140">
        <f t="shared" si="448"/>
        <v>6.3492063492063489</v>
      </c>
      <c r="AI860" s="764">
        <f t="shared" si="449"/>
        <v>6.7796610169491567</v>
      </c>
      <c r="AJ860" s="1141">
        <f t="shared" si="450"/>
        <v>7.2727272727272751</v>
      </c>
      <c r="AK860" s="764">
        <f t="shared" si="451"/>
        <v>7.8431372549019551</v>
      </c>
      <c r="AL860" s="764">
        <f t="shared" si="452"/>
        <v>6.25</v>
      </c>
      <c r="AM860" s="764">
        <f t="shared" si="453"/>
        <v>8.1568273997296039</v>
      </c>
      <c r="AN860" s="764">
        <f t="shared" si="454"/>
        <v>11.116675012518783</v>
      </c>
      <c r="AO860" s="764">
        <f t="shared" si="455"/>
        <v>8.6802721088435462</v>
      </c>
      <c r="AP860" s="764">
        <f t="shared" si="456"/>
        <v>7.4561403508771829</v>
      </c>
      <c r="AQ860" s="764">
        <f t="shared" si="457"/>
        <v>6.0465116279069697</v>
      </c>
      <c r="AR860" s="764">
        <f t="shared" si="458"/>
        <v>6.5411298315163346</v>
      </c>
      <c r="AS860" s="764">
        <f t="shared" si="459"/>
        <v>7.4166075230660322</v>
      </c>
      <c r="AT860" s="764">
        <f t="shared" si="460"/>
        <v>10.33672670321064</v>
      </c>
      <c r="AU860" s="1127">
        <f t="shared" si="462"/>
        <v>7.7421500110055206</v>
      </c>
      <c r="AV860" s="1128">
        <f t="shared" si="463"/>
        <v>1.3132034317183376</v>
      </c>
    </row>
    <row r="861" spans="1:48" x14ac:dyDescent="0.2">
      <c r="A861" s="895" t="s">
        <v>1782</v>
      </c>
      <c r="B861" s="887" t="s">
        <v>1783</v>
      </c>
      <c r="C861" s="524">
        <v>0.9</v>
      </c>
      <c r="D861" s="633">
        <v>0.82</v>
      </c>
      <c r="E861" s="633">
        <v>0.75</v>
      </c>
      <c r="F861" s="524">
        <v>0.71</v>
      </c>
      <c r="G861" s="524">
        <v>0.66</v>
      </c>
      <c r="H861" s="524">
        <v>0.57999999999999996</v>
      </c>
      <c r="I861" s="524">
        <v>0.5</v>
      </c>
      <c r="J861" s="1044"/>
      <c r="K861" s="526">
        <v>0.44</v>
      </c>
      <c r="L861" s="526">
        <v>0.44</v>
      </c>
      <c r="M861" s="1044"/>
      <c r="N861" s="629">
        <v>0.44</v>
      </c>
      <c r="O861" s="629">
        <v>0.44</v>
      </c>
      <c r="P861" s="633">
        <v>0.44</v>
      </c>
      <c r="Q861" s="633">
        <v>0.4</v>
      </c>
      <c r="R861" s="633">
        <v>0.36</v>
      </c>
      <c r="S861" s="633">
        <v>0.32</v>
      </c>
      <c r="T861" s="633">
        <v>0.28000000000000003</v>
      </c>
      <c r="U861" s="629">
        <v>0.24</v>
      </c>
      <c r="V861" s="629">
        <v>0.24</v>
      </c>
      <c r="W861" s="629">
        <v>0.24</v>
      </c>
      <c r="X861" s="629">
        <v>0.26800000000000002</v>
      </c>
      <c r="Y861" s="629">
        <v>0.35199999999999998</v>
      </c>
      <c r="Z861" s="630">
        <f t="shared" si="461"/>
        <v>9.8200000000000038</v>
      </c>
      <c r="AA861" s="1125">
        <f t="shared" si="464"/>
        <v>9.7560975609756184</v>
      </c>
      <c r="AB861" s="1125">
        <f t="shared" si="442"/>
        <v>9.3333333333333268</v>
      </c>
      <c r="AC861" s="1140">
        <f t="shared" si="443"/>
        <v>5.6338028169014231</v>
      </c>
      <c r="AD861" s="1140">
        <f t="shared" si="444"/>
        <v>7.575757575757569</v>
      </c>
      <c r="AE861" s="1140">
        <f t="shared" si="445"/>
        <v>13.793103448275868</v>
      </c>
      <c r="AF861" s="1140">
        <f t="shared" si="446"/>
        <v>15.999999999999993</v>
      </c>
      <c r="AG861" s="1140">
        <f t="shared" si="447"/>
        <v>13.636363636363647</v>
      </c>
      <c r="AH861" s="1140">
        <f t="shared" si="448"/>
        <v>0</v>
      </c>
      <c r="AI861" s="764">
        <f t="shared" si="449"/>
        <v>0</v>
      </c>
      <c r="AJ861" s="1141">
        <f t="shared" si="450"/>
        <v>0</v>
      </c>
      <c r="AK861" s="764">
        <f t="shared" si="451"/>
        <v>0</v>
      </c>
      <c r="AL861" s="764">
        <f t="shared" si="452"/>
        <v>9.9999999999999858</v>
      </c>
      <c r="AM861" s="764">
        <f t="shared" si="453"/>
        <v>11.111111111111116</v>
      </c>
      <c r="AN861" s="764">
        <f t="shared" si="454"/>
        <v>12.5</v>
      </c>
      <c r="AO861" s="764">
        <f t="shared" si="455"/>
        <v>14.285714285714279</v>
      </c>
      <c r="AP861" s="764">
        <f t="shared" si="456"/>
        <v>16.666666666666675</v>
      </c>
      <c r="AQ861" s="764">
        <f t="shared" si="457"/>
        <v>0</v>
      </c>
      <c r="AR861" s="764">
        <f t="shared" si="458"/>
        <v>0</v>
      </c>
      <c r="AS861" s="764">
        <f t="shared" si="459"/>
        <v>-10.447761194029859</v>
      </c>
      <c r="AT861" s="764">
        <f t="shared" si="460"/>
        <v>-23.863636363636353</v>
      </c>
      <c r="AU861" s="1127">
        <f t="shared" si="462"/>
        <v>5.299027643871665</v>
      </c>
      <c r="AV861" s="1128">
        <f t="shared" si="463"/>
        <v>9.9531155643850049</v>
      </c>
    </row>
    <row r="862" spans="1:48" x14ac:dyDescent="0.2">
      <c r="A862" s="607" t="s">
        <v>2980</v>
      </c>
      <c r="B862" s="607" t="s">
        <v>2981</v>
      </c>
      <c r="C862" s="1113">
        <v>0.8</v>
      </c>
      <c r="D862" s="1028">
        <v>0.76</v>
      </c>
      <c r="E862" s="1028">
        <v>0.7</v>
      </c>
      <c r="F862" s="1028">
        <v>0.64</v>
      </c>
      <c r="G862" s="1028">
        <v>0.62</v>
      </c>
      <c r="H862" s="1076">
        <v>0.5</v>
      </c>
      <c r="I862" s="1028">
        <v>0.5</v>
      </c>
      <c r="J862" s="1028"/>
      <c r="K862" s="1028">
        <v>0.42499999999999999</v>
      </c>
      <c r="L862" s="1028">
        <v>0.31</v>
      </c>
      <c r="M862" s="1028"/>
      <c r="N862" s="1028">
        <v>0.25</v>
      </c>
      <c r="O862" s="1028">
        <v>0.06</v>
      </c>
      <c r="P862" s="1076">
        <v>0.04</v>
      </c>
      <c r="Q862" s="1028">
        <v>0.04</v>
      </c>
      <c r="R862" s="1028">
        <v>0.01</v>
      </c>
      <c r="S862" s="629">
        <v>0</v>
      </c>
      <c r="T862" s="629">
        <v>0</v>
      </c>
      <c r="U862" s="629">
        <v>0</v>
      </c>
      <c r="V862" s="629">
        <v>0</v>
      </c>
      <c r="W862" s="629">
        <v>0</v>
      </c>
      <c r="X862" s="629">
        <v>0</v>
      </c>
      <c r="Y862" s="629">
        <v>0</v>
      </c>
      <c r="Z862" s="630">
        <f t="shared" si="461"/>
        <v>5.6549999999999985</v>
      </c>
      <c r="AA862" s="1125">
        <f t="shared" si="464"/>
        <v>5.2631578947368363</v>
      </c>
      <c r="AB862" s="1125">
        <f t="shared" si="442"/>
        <v>8.5714285714285854</v>
      </c>
      <c r="AC862" s="1140">
        <f t="shared" si="443"/>
        <v>9.375</v>
      </c>
      <c r="AD862" s="1140">
        <f t="shared" si="444"/>
        <v>3.2258064516129004</v>
      </c>
      <c r="AE862" s="1140">
        <f t="shared" si="445"/>
        <v>24</v>
      </c>
      <c r="AF862" s="1140">
        <f t="shared" si="446"/>
        <v>0</v>
      </c>
      <c r="AG862" s="1140">
        <f t="shared" si="447"/>
        <v>17.647058823529417</v>
      </c>
      <c r="AH862" s="1140">
        <f t="shared" si="448"/>
        <v>37.096774193548377</v>
      </c>
      <c r="AI862" s="764">
        <f t="shared" si="449"/>
        <v>24</v>
      </c>
      <c r="AJ862" s="1141">
        <f t="shared" si="450"/>
        <v>316.66666666666669</v>
      </c>
      <c r="AK862" s="764">
        <f t="shared" si="451"/>
        <v>50</v>
      </c>
      <c r="AL862" s="764">
        <f t="shared" si="452"/>
        <v>0</v>
      </c>
      <c r="AM862" s="764">
        <f t="shared" si="453"/>
        <v>300</v>
      </c>
      <c r="AN862" s="764" t="str">
        <f t="shared" si="454"/>
        <v>n/a</v>
      </c>
      <c r="AO862" s="764" t="str">
        <f t="shared" si="455"/>
        <v>n/a</v>
      </c>
      <c r="AP862" s="764" t="str">
        <f t="shared" si="456"/>
        <v>n/a</v>
      </c>
      <c r="AQ862" s="764" t="str">
        <f t="shared" si="457"/>
        <v>n/a</v>
      </c>
      <c r="AR862" s="764" t="str">
        <f t="shared" si="458"/>
        <v>n/a</v>
      </c>
      <c r="AS862" s="764" t="str">
        <f t="shared" si="459"/>
        <v>n/a</v>
      </c>
      <c r="AT862" s="764" t="str">
        <f t="shared" si="460"/>
        <v>n/a</v>
      </c>
      <c r="AU862" s="1127">
        <f t="shared" si="462"/>
        <v>61.218914815501755</v>
      </c>
      <c r="AV862" s="1128">
        <f t="shared" si="463"/>
        <v>110.71585699591159</v>
      </c>
    </row>
    <row r="863" spans="1:48" x14ac:dyDescent="0.2">
      <c r="A863" s="904" t="s">
        <v>4034</v>
      </c>
      <c r="B863" s="887" t="s">
        <v>4035</v>
      </c>
      <c r="C863" s="524">
        <v>0.65</v>
      </c>
      <c r="D863" s="633">
        <v>0.56999999999999995</v>
      </c>
      <c r="E863" s="633">
        <v>0.5</v>
      </c>
      <c r="F863" s="524">
        <v>0.44</v>
      </c>
      <c r="G863" s="524">
        <v>0.4</v>
      </c>
      <c r="H863" s="582">
        <v>0.32</v>
      </c>
      <c r="I863" s="582">
        <v>0.32</v>
      </c>
      <c r="J863" s="1044"/>
      <c r="K863" s="524">
        <v>0.32</v>
      </c>
      <c r="L863" s="524">
        <v>0.28000000000000003</v>
      </c>
      <c r="M863" s="1044"/>
      <c r="N863" s="629">
        <v>0.24</v>
      </c>
      <c r="O863" s="633">
        <v>0.24</v>
      </c>
      <c r="P863" s="633">
        <v>0.21</v>
      </c>
      <c r="Q863" s="633">
        <v>0.22</v>
      </c>
      <c r="R863" s="629">
        <v>0.16666666666666666</v>
      </c>
      <c r="S863" s="633">
        <v>0.18333333333333335</v>
      </c>
      <c r="T863" s="629">
        <v>0.16</v>
      </c>
      <c r="U863" s="633">
        <v>0.16</v>
      </c>
      <c r="V863" s="629">
        <v>0.155</v>
      </c>
      <c r="W863" s="629">
        <v>0.155</v>
      </c>
      <c r="X863" s="629">
        <v>0.155</v>
      </c>
      <c r="Y863" s="629">
        <v>0.155</v>
      </c>
      <c r="Z863" s="630">
        <f t="shared" si="461"/>
        <v>6.0000000000000018</v>
      </c>
      <c r="AA863" s="1125">
        <f t="shared" si="464"/>
        <v>14.035087719298268</v>
      </c>
      <c r="AB863" s="1125">
        <f t="shared" si="442"/>
        <v>13.999999999999989</v>
      </c>
      <c r="AC863" s="1140">
        <f t="shared" si="443"/>
        <v>13.636363636363647</v>
      </c>
      <c r="AD863" s="1140">
        <f t="shared" si="444"/>
        <v>9.9999999999999858</v>
      </c>
      <c r="AE863" s="1140">
        <f t="shared" si="445"/>
        <v>25</v>
      </c>
      <c r="AF863" s="1140">
        <f t="shared" si="446"/>
        <v>0</v>
      </c>
      <c r="AG863" s="1140">
        <f t="shared" si="447"/>
        <v>0</v>
      </c>
      <c r="AH863" s="1140">
        <f t="shared" si="448"/>
        <v>14.285714285714279</v>
      </c>
      <c r="AI863" s="764">
        <f t="shared" si="449"/>
        <v>16.666666666666675</v>
      </c>
      <c r="AJ863" s="1141">
        <f t="shared" si="450"/>
        <v>0</v>
      </c>
      <c r="AK863" s="764">
        <f t="shared" si="451"/>
        <v>14.285714285714279</v>
      </c>
      <c r="AL863" s="764">
        <f t="shared" si="452"/>
        <v>-4.5454545454545521</v>
      </c>
      <c r="AM863" s="764">
        <f t="shared" si="453"/>
        <v>32.000000000000007</v>
      </c>
      <c r="AN863" s="764">
        <f t="shared" si="454"/>
        <v>-9.0909090909091042</v>
      </c>
      <c r="AO863" s="764">
        <f t="shared" si="455"/>
        <v>14.583333333333348</v>
      </c>
      <c r="AP863" s="764">
        <f t="shared" si="456"/>
        <v>0</v>
      </c>
      <c r="AQ863" s="764">
        <f t="shared" si="457"/>
        <v>3.2258064516129004</v>
      </c>
      <c r="AR863" s="764">
        <f t="shared" si="458"/>
        <v>0</v>
      </c>
      <c r="AS863" s="764">
        <f t="shared" si="459"/>
        <v>0</v>
      </c>
      <c r="AT863" s="764">
        <f t="shared" si="460"/>
        <v>0</v>
      </c>
      <c r="AU863" s="1127">
        <f t="shared" si="462"/>
        <v>7.9041161371169864</v>
      </c>
      <c r="AV863" s="1128">
        <f t="shared" si="463"/>
        <v>10.489993550028425</v>
      </c>
    </row>
    <row r="864" spans="1:48" x14ac:dyDescent="0.2">
      <c r="A864" s="887" t="s">
        <v>1803</v>
      </c>
      <c r="B864" s="887" t="s">
        <v>1804</v>
      </c>
      <c r="C864" s="524">
        <v>1.36</v>
      </c>
      <c r="D864" s="633">
        <v>1.32</v>
      </c>
      <c r="E864" s="633">
        <v>1.25</v>
      </c>
      <c r="F864" s="526">
        <v>1.24</v>
      </c>
      <c r="G864" s="524">
        <v>1.2</v>
      </c>
      <c r="H864" s="524">
        <v>1.02</v>
      </c>
      <c r="I864" s="524">
        <v>0.81</v>
      </c>
      <c r="J864" s="1044"/>
      <c r="K864" s="524">
        <v>0.62</v>
      </c>
      <c r="L864" s="524">
        <v>0.6</v>
      </c>
      <c r="M864" s="1044"/>
      <c r="N864" s="629">
        <v>0.10525999999999999</v>
      </c>
      <c r="O864" s="629">
        <v>0.22103999999999999</v>
      </c>
      <c r="P864" s="629">
        <v>0.88415999999999995</v>
      </c>
      <c r="Q864" s="633">
        <v>0.88415999999999995</v>
      </c>
      <c r="R864" s="633">
        <v>0.81048000000000009</v>
      </c>
      <c r="S864" s="633">
        <v>0.69996000000000003</v>
      </c>
      <c r="T864" s="629">
        <v>0.58944000000000007</v>
      </c>
      <c r="U864" s="629">
        <v>0.58944000000000007</v>
      </c>
      <c r="V864" s="629">
        <v>0.58944000000000007</v>
      </c>
      <c r="W864" s="629">
        <v>0.58944000000000007</v>
      </c>
      <c r="X864" s="629">
        <v>0.58944000000000007</v>
      </c>
      <c r="Y864" s="629">
        <v>0.58944000000000007</v>
      </c>
      <c r="Z864" s="630">
        <f t="shared" si="461"/>
        <v>16.561699999999998</v>
      </c>
      <c r="AA864" s="1125">
        <f t="shared" si="464"/>
        <v>3.0303030303030276</v>
      </c>
      <c r="AB864" s="1125">
        <f t="shared" si="442"/>
        <v>5.600000000000005</v>
      </c>
      <c r="AC864" s="1140">
        <f t="shared" si="443"/>
        <v>0.80645161290322509</v>
      </c>
      <c r="AD864" s="1140">
        <f t="shared" si="444"/>
        <v>3.3333333333333437</v>
      </c>
      <c r="AE864" s="1140">
        <f t="shared" si="445"/>
        <v>17.647058823529417</v>
      </c>
      <c r="AF864" s="1140">
        <f t="shared" si="446"/>
        <v>25.925925925925931</v>
      </c>
      <c r="AG864" s="1140">
        <f t="shared" si="447"/>
        <v>30.645161290322598</v>
      </c>
      <c r="AH864" s="1140">
        <f t="shared" si="448"/>
        <v>3.3333333333333437</v>
      </c>
      <c r="AI864" s="764">
        <f t="shared" si="449"/>
        <v>470.01710051301541</v>
      </c>
      <c r="AJ864" s="1141">
        <f t="shared" si="450"/>
        <v>-52.379659790083245</v>
      </c>
      <c r="AK864" s="764">
        <f t="shared" si="451"/>
        <v>-75</v>
      </c>
      <c r="AL864" s="764">
        <f t="shared" si="452"/>
        <v>0</v>
      </c>
      <c r="AM864" s="764">
        <f t="shared" si="453"/>
        <v>9.0909090909090828</v>
      </c>
      <c r="AN864" s="764">
        <f t="shared" si="454"/>
        <v>15.789473684210531</v>
      </c>
      <c r="AO864" s="764">
        <f t="shared" si="455"/>
        <v>18.75</v>
      </c>
      <c r="AP864" s="764">
        <f t="shared" si="456"/>
        <v>0</v>
      </c>
      <c r="AQ864" s="764">
        <f t="shared" si="457"/>
        <v>0</v>
      </c>
      <c r="AR864" s="764">
        <f t="shared" si="458"/>
        <v>0</v>
      </c>
      <c r="AS864" s="764">
        <f t="shared" si="459"/>
        <v>0</v>
      </c>
      <c r="AT864" s="764">
        <f t="shared" si="460"/>
        <v>0</v>
      </c>
      <c r="AU864" s="1127">
        <f t="shared" si="462"/>
        <v>23.829469542385134</v>
      </c>
      <c r="AV864" s="1128">
        <f t="shared" si="463"/>
        <v>107.7515317565835</v>
      </c>
    </row>
    <row r="865" spans="1:48" x14ac:dyDescent="0.2">
      <c r="A865" s="904" t="s">
        <v>4271</v>
      </c>
      <c r="B865" s="887" t="s">
        <v>4270</v>
      </c>
      <c r="C865" s="524">
        <v>1.8</v>
      </c>
      <c r="D865" s="633">
        <v>1.89</v>
      </c>
      <c r="E865" s="633">
        <v>2.3199999999999998</v>
      </c>
      <c r="F865" s="524">
        <v>2</v>
      </c>
      <c r="G865" s="524">
        <v>1.68</v>
      </c>
      <c r="H865" s="524">
        <v>1.4</v>
      </c>
      <c r="I865" s="524">
        <v>1.1599999999999999</v>
      </c>
      <c r="J865" s="1044"/>
      <c r="K865" s="524">
        <v>0.92</v>
      </c>
      <c r="L865" s="524">
        <v>0.6</v>
      </c>
      <c r="M865" s="1044"/>
      <c r="N865" s="633">
        <v>0.48</v>
      </c>
      <c r="O865" s="629">
        <v>0.16</v>
      </c>
      <c r="P865" s="633">
        <v>0.16</v>
      </c>
      <c r="Q865" s="629">
        <v>0.08</v>
      </c>
      <c r="R865" s="629">
        <v>0</v>
      </c>
      <c r="S865" s="629">
        <v>0</v>
      </c>
      <c r="T865" s="629">
        <v>0</v>
      </c>
      <c r="U865" s="629">
        <v>0</v>
      </c>
      <c r="V865" s="629">
        <v>0</v>
      </c>
      <c r="W865" s="629">
        <v>0</v>
      </c>
      <c r="X865" s="629">
        <v>0</v>
      </c>
      <c r="Y865" s="629">
        <v>0</v>
      </c>
      <c r="Z865" s="630">
        <f t="shared" si="461"/>
        <v>14.65</v>
      </c>
      <c r="AA865" s="1125">
        <f t="shared" si="464"/>
        <v>-4.7619047619047556</v>
      </c>
      <c r="AB865" s="1125">
        <f t="shared" si="442"/>
        <v>-18.534482758620683</v>
      </c>
      <c r="AC865" s="1140">
        <f t="shared" si="443"/>
        <v>15.999999999999993</v>
      </c>
      <c r="AD865" s="1140">
        <f t="shared" si="444"/>
        <v>19.047619047619047</v>
      </c>
      <c r="AE865" s="1140">
        <f t="shared" si="445"/>
        <v>19.999999999999996</v>
      </c>
      <c r="AF865" s="1140">
        <f t="shared" si="446"/>
        <v>20.68965517241379</v>
      </c>
      <c r="AG865" s="1140">
        <f t="shared" si="447"/>
        <v>26.086956521739111</v>
      </c>
      <c r="AH865" s="1140">
        <f t="shared" si="448"/>
        <v>53.333333333333343</v>
      </c>
      <c r="AI865" s="764">
        <f t="shared" si="449"/>
        <v>25</v>
      </c>
      <c r="AJ865" s="1141">
        <f t="shared" si="450"/>
        <v>200</v>
      </c>
      <c r="AK865" s="764">
        <f t="shared" si="451"/>
        <v>0</v>
      </c>
      <c r="AL865" s="764">
        <f t="shared" si="452"/>
        <v>100</v>
      </c>
      <c r="AM865" s="764" t="str">
        <f t="shared" si="453"/>
        <v>n/a</v>
      </c>
      <c r="AN865" s="764" t="str">
        <f t="shared" si="454"/>
        <v>n/a</v>
      </c>
      <c r="AO865" s="764" t="str">
        <f t="shared" si="455"/>
        <v>n/a</v>
      </c>
      <c r="AP865" s="764" t="str">
        <f t="shared" si="456"/>
        <v>n/a</v>
      </c>
      <c r="AQ865" s="764" t="str">
        <f t="shared" si="457"/>
        <v>n/a</v>
      </c>
      <c r="AR865" s="764" t="str">
        <f t="shared" si="458"/>
        <v>n/a</v>
      </c>
      <c r="AS865" s="764" t="str">
        <f t="shared" si="459"/>
        <v>n/a</v>
      </c>
      <c r="AT865" s="764" t="str">
        <f t="shared" si="460"/>
        <v>n/a</v>
      </c>
      <c r="AU865" s="1127">
        <f t="shared" si="462"/>
        <v>38.071764712881652</v>
      </c>
      <c r="AV865" s="1128">
        <f t="shared" si="463"/>
        <v>59.214202024516638</v>
      </c>
    </row>
    <row r="866" spans="1:48" x14ac:dyDescent="0.2">
      <c r="A866" s="887" t="s">
        <v>865</v>
      </c>
      <c r="B866" s="887" t="s">
        <v>866</v>
      </c>
      <c r="C866" s="524">
        <v>1.595</v>
      </c>
      <c r="D866" s="633">
        <v>1.5</v>
      </c>
      <c r="E866" s="633">
        <v>1.4200000000000002</v>
      </c>
      <c r="F866" s="524">
        <v>1.34</v>
      </c>
      <c r="G866" s="524">
        <v>1.26</v>
      </c>
      <c r="H866" s="524">
        <v>1.18</v>
      </c>
      <c r="I866" s="524">
        <v>1.1000000000000001</v>
      </c>
      <c r="J866" s="1044"/>
      <c r="K866" s="524">
        <v>1.06</v>
      </c>
      <c r="L866" s="524">
        <v>1.0249999999999999</v>
      </c>
      <c r="M866" s="1044"/>
      <c r="N866" s="633">
        <v>0.995</v>
      </c>
      <c r="O866" s="633">
        <v>0.96499999999999997</v>
      </c>
      <c r="P866" s="633">
        <v>0.93500000000000005</v>
      </c>
      <c r="Q866" s="633">
        <v>0.90500000000000003</v>
      </c>
      <c r="R866" s="633">
        <v>0.875</v>
      </c>
      <c r="S866" s="633">
        <v>0.84499999999999997</v>
      </c>
      <c r="T866" s="633">
        <v>0.79</v>
      </c>
      <c r="U866" s="629">
        <v>0.75</v>
      </c>
      <c r="V866" s="629">
        <v>1.3125</v>
      </c>
      <c r="W866" s="633">
        <v>1.5</v>
      </c>
      <c r="X866" s="629">
        <v>1.3105</v>
      </c>
      <c r="Y866" s="633">
        <v>1.44</v>
      </c>
      <c r="Z866" s="630">
        <f t="shared" si="461"/>
        <v>24.103000000000002</v>
      </c>
      <c r="AA866" s="1125">
        <f t="shared" si="464"/>
        <v>6.3333333333333242</v>
      </c>
      <c r="AB866" s="1125">
        <f t="shared" si="442"/>
        <v>5.6338028169014009</v>
      </c>
      <c r="AC866" s="1140">
        <f t="shared" si="443"/>
        <v>5.9701492537313383</v>
      </c>
      <c r="AD866" s="1140">
        <f t="shared" si="444"/>
        <v>6.3492063492063489</v>
      </c>
      <c r="AE866" s="1140">
        <f t="shared" si="445"/>
        <v>6.7796610169491567</v>
      </c>
      <c r="AF866" s="1140">
        <f t="shared" si="446"/>
        <v>7.2727272727272529</v>
      </c>
      <c r="AG866" s="1140">
        <f t="shared" si="447"/>
        <v>3.7735849056603765</v>
      </c>
      <c r="AH866" s="1140">
        <f t="shared" si="448"/>
        <v>3.4146341463414887</v>
      </c>
      <c r="AI866" s="764">
        <f t="shared" si="449"/>
        <v>3.015075376884413</v>
      </c>
      <c r="AJ866" s="1141">
        <f t="shared" si="450"/>
        <v>3.1088082901554515</v>
      </c>
      <c r="AK866" s="764">
        <f t="shared" si="451"/>
        <v>3.2085561497326109</v>
      </c>
      <c r="AL866" s="764">
        <f t="shared" si="452"/>
        <v>3.3149171270718369</v>
      </c>
      <c r="AM866" s="764">
        <f t="shared" si="453"/>
        <v>3.4285714285714253</v>
      </c>
      <c r="AN866" s="764">
        <f t="shared" si="454"/>
        <v>3.5502958579881616</v>
      </c>
      <c r="AO866" s="764">
        <f t="shared" si="455"/>
        <v>6.9620253164556889</v>
      </c>
      <c r="AP866" s="764">
        <f t="shared" si="456"/>
        <v>5.3333333333333455</v>
      </c>
      <c r="AQ866" s="764">
        <f t="shared" si="457"/>
        <v>-42.857142857142861</v>
      </c>
      <c r="AR866" s="764">
        <f t="shared" si="458"/>
        <v>-12.5</v>
      </c>
      <c r="AS866" s="764">
        <f t="shared" si="459"/>
        <v>14.460129721480342</v>
      </c>
      <c r="AT866" s="764">
        <f t="shared" si="460"/>
        <v>-8.9930555555555518</v>
      </c>
      <c r="AU866" s="1127">
        <f t="shared" si="462"/>
        <v>1.3779306641912779</v>
      </c>
      <c r="AV866" s="1128">
        <f t="shared" si="463"/>
        <v>11.829615020691987</v>
      </c>
    </row>
    <row r="867" spans="1:48" x14ac:dyDescent="0.2">
      <c r="A867" s="887" t="s">
        <v>867</v>
      </c>
      <c r="B867" s="887" t="s">
        <v>868</v>
      </c>
      <c r="C867" s="524">
        <v>1.47</v>
      </c>
      <c r="D867" s="633">
        <v>1.43</v>
      </c>
      <c r="E867" s="633">
        <v>1.38</v>
      </c>
      <c r="F867" s="524">
        <v>1.3</v>
      </c>
      <c r="G867" s="524">
        <v>1.22</v>
      </c>
      <c r="H867" s="524">
        <v>1.08</v>
      </c>
      <c r="I867" s="524">
        <v>0.97</v>
      </c>
      <c r="J867" s="1044"/>
      <c r="K867" s="524">
        <v>0.85</v>
      </c>
      <c r="L867" s="524">
        <v>0.73</v>
      </c>
      <c r="M867" s="1044"/>
      <c r="N867" s="629">
        <v>0.64</v>
      </c>
      <c r="O867" s="633">
        <v>0.57999999999999996</v>
      </c>
      <c r="P867" s="633">
        <v>0.54</v>
      </c>
      <c r="Q867" s="633">
        <v>0.45</v>
      </c>
      <c r="R867" s="633">
        <v>0.34</v>
      </c>
      <c r="S867" s="633">
        <v>0.26</v>
      </c>
      <c r="T867" s="633">
        <v>0.15</v>
      </c>
      <c r="U867" s="629">
        <v>0</v>
      </c>
      <c r="V867" s="629">
        <v>0</v>
      </c>
      <c r="W867" s="629">
        <v>0</v>
      </c>
      <c r="X867" s="629">
        <v>0</v>
      </c>
      <c r="Y867" s="629">
        <v>0</v>
      </c>
      <c r="Z867" s="630">
        <f t="shared" si="461"/>
        <v>13.39</v>
      </c>
      <c r="AA867" s="1125">
        <f t="shared" si="464"/>
        <v>2.7972027972027913</v>
      </c>
      <c r="AB867" s="1125">
        <f t="shared" si="442"/>
        <v>3.6231884057970953</v>
      </c>
      <c r="AC867" s="1140">
        <f t="shared" si="443"/>
        <v>6.153846153846132</v>
      </c>
      <c r="AD867" s="1140">
        <f t="shared" si="444"/>
        <v>6.5573770491803351</v>
      </c>
      <c r="AE867" s="1140">
        <f t="shared" si="445"/>
        <v>12.962962962962955</v>
      </c>
      <c r="AF867" s="1140">
        <f t="shared" si="446"/>
        <v>11.340206185567014</v>
      </c>
      <c r="AG867" s="1140">
        <f t="shared" si="447"/>
        <v>14.117647058823524</v>
      </c>
      <c r="AH867" s="1140">
        <f t="shared" si="448"/>
        <v>16.43835616438356</v>
      </c>
      <c r="AI867" s="764">
        <f t="shared" si="449"/>
        <v>14.0625</v>
      </c>
      <c r="AJ867" s="1141">
        <f t="shared" si="450"/>
        <v>10.344827586206918</v>
      </c>
      <c r="AK867" s="764">
        <f t="shared" si="451"/>
        <v>7.4074074074073959</v>
      </c>
      <c r="AL867" s="764">
        <f t="shared" si="452"/>
        <v>19.999999999999996</v>
      </c>
      <c r="AM867" s="764">
        <f t="shared" si="453"/>
        <v>32.352941176470587</v>
      </c>
      <c r="AN867" s="764">
        <f t="shared" si="454"/>
        <v>30.76923076923077</v>
      </c>
      <c r="AO867" s="764">
        <f t="shared" si="455"/>
        <v>73.333333333333343</v>
      </c>
      <c r="AP867" s="764" t="str">
        <f t="shared" si="456"/>
        <v>n/a</v>
      </c>
      <c r="AQ867" s="764" t="str">
        <f t="shared" si="457"/>
        <v>n/a</v>
      </c>
      <c r="AR867" s="764" t="str">
        <f t="shared" si="458"/>
        <v>n/a</v>
      </c>
      <c r="AS867" s="764" t="str">
        <f t="shared" si="459"/>
        <v>n/a</v>
      </c>
      <c r="AT867" s="764" t="str">
        <f t="shared" si="460"/>
        <v>n/a</v>
      </c>
      <c r="AU867" s="1127">
        <f t="shared" si="462"/>
        <v>17.484068470027491</v>
      </c>
      <c r="AV867" s="1128">
        <f t="shared" si="463"/>
        <v>17.75522556517317</v>
      </c>
    </row>
    <row r="868" spans="1:48" x14ac:dyDescent="0.2">
      <c r="A868" s="887" t="s">
        <v>225</v>
      </c>
      <c r="B868" s="887" t="s">
        <v>226</v>
      </c>
      <c r="C868" s="524">
        <v>3.43</v>
      </c>
      <c r="D868" s="633">
        <v>3.23</v>
      </c>
      <c r="E868" s="633">
        <v>3.06</v>
      </c>
      <c r="F868" s="524">
        <v>2.98</v>
      </c>
      <c r="G868" s="524">
        <v>2.88</v>
      </c>
      <c r="H868" s="524">
        <v>2.7</v>
      </c>
      <c r="I868" s="524">
        <v>2.46</v>
      </c>
      <c r="J868" s="1044"/>
      <c r="K868" s="524">
        <v>2.1800000000000002</v>
      </c>
      <c r="L868" s="524">
        <v>1.85</v>
      </c>
      <c r="M868" s="1044"/>
      <c r="N868" s="633">
        <v>1.74</v>
      </c>
      <c r="O868" s="633">
        <v>1.66</v>
      </c>
      <c r="P868" s="633">
        <v>1.55</v>
      </c>
      <c r="Q868" s="633">
        <v>1.37</v>
      </c>
      <c r="R868" s="633">
        <v>1.28</v>
      </c>
      <c r="S868" s="633">
        <v>1.1399999999999999</v>
      </c>
      <c r="T868" s="633">
        <v>1.06</v>
      </c>
      <c r="U868" s="633">
        <v>0.98</v>
      </c>
      <c r="V868" s="629">
        <v>0.92</v>
      </c>
      <c r="W868" s="633">
        <v>0.91</v>
      </c>
      <c r="X868" s="629">
        <v>0.88</v>
      </c>
      <c r="Y868" s="633">
        <v>0.83499999999999996</v>
      </c>
      <c r="Z868" s="630">
        <f t="shared" si="461"/>
        <v>39.095000000000006</v>
      </c>
      <c r="AA868" s="1125">
        <f t="shared" si="464"/>
        <v>6.1919504643962897</v>
      </c>
      <c r="AB868" s="1125">
        <f t="shared" si="442"/>
        <v>5.555555555555558</v>
      </c>
      <c r="AC868" s="1140">
        <f t="shared" si="443"/>
        <v>2.6845637583892579</v>
      </c>
      <c r="AD868" s="1140">
        <f t="shared" si="444"/>
        <v>3.4722222222222321</v>
      </c>
      <c r="AE868" s="1140">
        <f t="shared" si="445"/>
        <v>6.6666666666666652</v>
      </c>
      <c r="AF868" s="1140">
        <f t="shared" si="446"/>
        <v>9.7560975609756184</v>
      </c>
      <c r="AG868" s="1140">
        <f t="shared" si="447"/>
        <v>12.844036697247695</v>
      </c>
      <c r="AH868" s="1140">
        <f t="shared" si="448"/>
        <v>17.837837837837832</v>
      </c>
      <c r="AI868" s="764">
        <f t="shared" si="449"/>
        <v>6.321839080459779</v>
      </c>
      <c r="AJ868" s="1141">
        <f t="shared" si="450"/>
        <v>4.8192771084337505</v>
      </c>
      <c r="AK868" s="764">
        <f t="shared" si="451"/>
        <v>7.0967741935483719</v>
      </c>
      <c r="AL868" s="764">
        <f t="shared" si="452"/>
        <v>13.138686131386844</v>
      </c>
      <c r="AM868" s="764">
        <f t="shared" si="453"/>
        <v>7.03125</v>
      </c>
      <c r="AN868" s="764">
        <f t="shared" si="454"/>
        <v>12.28070175438598</v>
      </c>
      <c r="AO868" s="764">
        <f t="shared" si="455"/>
        <v>7.5471698113207308</v>
      </c>
      <c r="AP868" s="764">
        <f t="shared" si="456"/>
        <v>8.163265306122458</v>
      </c>
      <c r="AQ868" s="764">
        <f t="shared" si="457"/>
        <v>6.5217391304347672</v>
      </c>
      <c r="AR868" s="764">
        <f t="shared" si="458"/>
        <v>1.098901098901095</v>
      </c>
      <c r="AS868" s="764">
        <f t="shared" si="459"/>
        <v>3.4090909090909172</v>
      </c>
      <c r="AT868" s="764">
        <f t="shared" si="460"/>
        <v>5.3892215568862367</v>
      </c>
      <c r="AU868" s="1127">
        <f t="shared" si="462"/>
        <v>7.391342342213103</v>
      </c>
      <c r="AV868" s="1128">
        <f t="shared" si="463"/>
        <v>4.059114920400102</v>
      </c>
    </row>
    <row r="869" spans="1:48" x14ac:dyDescent="0.2">
      <c r="A869" s="895" t="s">
        <v>1113</v>
      </c>
      <c r="B869" s="887" t="s">
        <v>1114</v>
      </c>
      <c r="C869" s="524">
        <v>0.375</v>
      </c>
      <c r="D869" s="534">
        <v>0.35</v>
      </c>
      <c r="E869" s="633">
        <v>0.33999999999999997</v>
      </c>
      <c r="F869" s="524">
        <v>0.30499999999999999</v>
      </c>
      <c r="G869" s="524">
        <v>0.28375</v>
      </c>
      <c r="H869" s="524">
        <v>0.26124999999999998</v>
      </c>
      <c r="I869" s="524">
        <v>0.24249999999999999</v>
      </c>
      <c r="J869" s="1044"/>
      <c r="K869" s="524">
        <v>0.22</v>
      </c>
      <c r="L869" s="526">
        <v>0.2</v>
      </c>
      <c r="M869" s="1044"/>
      <c r="N869" s="629">
        <v>0.2</v>
      </c>
      <c r="O869" s="633">
        <v>0.2</v>
      </c>
      <c r="P869" s="633">
        <v>0.18</v>
      </c>
      <c r="Q869" s="629">
        <v>0.16</v>
      </c>
      <c r="R869" s="633">
        <v>0.245</v>
      </c>
      <c r="S869" s="633">
        <v>0.24</v>
      </c>
      <c r="T869" s="633">
        <v>0.21</v>
      </c>
      <c r="U869" s="629">
        <v>0.184</v>
      </c>
      <c r="V869" s="629">
        <v>0.20669999999999999</v>
      </c>
      <c r="W869" s="633">
        <v>0.27479999999999999</v>
      </c>
      <c r="X869" s="633">
        <v>0.25</v>
      </c>
      <c r="Y869" s="633">
        <v>0.2248</v>
      </c>
      <c r="Z869" s="630">
        <f t="shared" si="461"/>
        <v>5.1528000000000009</v>
      </c>
      <c r="AA869" s="1125">
        <f t="shared" si="464"/>
        <v>7.1428571428571397</v>
      </c>
      <c r="AB869" s="1125">
        <f t="shared" si="442"/>
        <v>2.941176470588247</v>
      </c>
      <c r="AC869" s="1140">
        <f t="shared" si="443"/>
        <v>11.475409836065564</v>
      </c>
      <c r="AD869" s="1140">
        <f t="shared" si="444"/>
        <v>7.4889867841409608</v>
      </c>
      <c r="AE869" s="1140">
        <f t="shared" si="445"/>
        <v>8.6124401913875595</v>
      </c>
      <c r="AF869" s="1140">
        <f t="shared" si="446"/>
        <v>7.7319587628865927</v>
      </c>
      <c r="AG869" s="1140">
        <f t="shared" si="447"/>
        <v>10.22727272727273</v>
      </c>
      <c r="AH869" s="1140">
        <f t="shared" si="448"/>
        <v>9.9999999999999858</v>
      </c>
      <c r="AI869" s="764">
        <f t="shared" si="449"/>
        <v>0</v>
      </c>
      <c r="AJ869" s="1141">
        <f t="shared" si="450"/>
        <v>0</v>
      </c>
      <c r="AK869" s="764">
        <f t="shared" si="451"/>
        <v>11.111111111111116</v>
      </c>
      <c r="AL869" s="764">
        <f t="shared" si="452"/>
        <v>12.5</v>
      </c>
      <c r="AM869" s="764">
        <f t="shared" si="453"/>
        <v>-34.6938775510204</v>
      </c>
      <c r="AN869" s="764">
        <f t="shared" si="454"/>
        <v>2.0833333333333259</v>
      </c>
      <c r="AO869" s="764">
        <f t="shared" si="455"/>
        <v>14.285714285714279</v>
      </c>
      <c r="AP869" s="764">
        <f t="shared" si="456"/>
        <v>14.130434782608692</v>
      </c>
      <c r="AQ869" s="764">
        <f t="shared" si="457"/>
        <v>-10.982099661344947</v>
      </c>
      <c r="AR869" s="764">
        <f t="shared" si="458"/>
        <v>-24.781659388646283</v>
      </c>
      <c r="AS869" s="764">
        <f t="shared" si="459"/>
        <v>9.9199999999999946</v>
      </c>
      <c r="AT869" s="764">
        <f t="shared" si="460"/>
        <v>11.209964412811392</v>
      </c>
      <c r="AU869" s="1127">
        <f t="shared" si="462"/>
        <v>3.5201511619882977</v>
      </c>
      <c r="AV869" s="1128">
        <f t="shared" si="463"/>
        <v>12.954243160316498</v>
      </c>
    </row>
    <row r="870" spans="1:48" x14ac:dyDescent="0.2">
      <c r="A870" s="904" t="s">
        <v>1821</v>
      </c>
      <c r="B870" s="887" t="s">
        <v>1822</v>
      </c>
      <c r="C870" s="524">
        <v>0.96</v>
      </c>
      <c r="D870" s="633">
        <v>0.84</v>
      </c>
      <c r="E870" s="633">
        <v>0.72</v>
      </c>
      <c r="F870" s="524">
        <v>0.61960000000000004</v>
      </c>
      <c r="G870" s="524">
        <v>0.56320000000000003</v>
      </c>
      <c r="H870" s="524">
        <v>0.51200000000000001</v>
      </c>
      <c r="I870" s="524">
        <v>0.46400000000000002</v>
      </c>
      <c r="J870" s="1044"/>
      <c r="K870" s="524">
        <v>0.40400000000000003</v>
      </c>
      <c r="L870" s="524">
        <v>0.10100000000000001</v>
      </c>
      <c r="M870" s="1044"/>
      <c r="N870" s="629">
        <v>0</v>
      </c>
      <c r="O870" s="629">
        <v>0</v>
      </c>
      <c r="P870" s="629">
        <v>0</v>
      </c>
      <c r="Q870" s="629">
        <v>0</v>
      </c>
      <c r="R870" s="629">
        <v>0</v>
      </c>
      <c r="S870" s="629">
        <v>0</v>
      </c>
      <c r="T870" s="629">
        <v>0</v>
      </c>
      <c r="U870" s="629">
        <v>0</v>
      </c>
      <c r="V870" s="629">
        <v>0</v>
      </c>
      <c r="W870" s="629">
        <v>0</v>
      </c>
      <c r="X870" s="629">
        <v>0</v>
      </c>
      <c r="Y870" s="629">
        <v>0</v>
      </c>
      <c r="Z870" s="630">
        <f t="shared" si="461"/>
        <v>5.1838000000000006</v>
      </c>
      <c r="AA870" s="1125">
        <f t="shared" si="464"/>
        <v>14.285714285714279</v>
      </c>
      <c r="AB870" s="1125">
        <f t="shared" si="442"/>
        <v>16.666666666666675</v>
      </c>
      <c r="AC870" s="1140">
        <f t="shared" si="443"/>
        <v>16.204002582311162</v>
      </c>
      <c r="AD870" s="1140">
        <f t="shared" si="444"/>
        <v>10.014204545454541</v>
      </c>
      <c r="AE870" s="1140">
        <f t="shared" si="445"/>
        <v>10.000000000000009</v>
      </c>
      <c r="AF870" s="1140">
        <f t="shared" si="446"/>
        <v>10.344827586206895</v>
      </c>
      <c r="AG870" s="1140">
        <f t="shared" si="447"/>
        <v>14.851485148514843</v>
      </c>
      <c r="AH870" s="1140">
        <f t="shared" si="448"/>
        <v>300</v>
      </c>
      <c r="AI870" s="764" t="str">
        <f t="shared" si="449"/>
        <v>n/a</v>
      </c>
      <c r="AJ870" s="1141" t="str">
        <f t="shared" si="450"/>
        <v>n/a</v>
      </c>
      <c r="AK870" s="764" t="str">
        <f t="shared" si="451"/>
        <v>n/a</v>
      </c>
      <c r="AL870" s="764" t="str">
        <f t="shared" si="452"/>
        <v>n/a</v>
      </c>
      <c r="AM870" s="764" t="str">
        <f t="shared" si="453"/>
        <v>n/a</v>
      </c>
      <c r="AN870" s="764" t="str">
        <f t="shared" si="454"/>
        <v>n/a</v>
      </c>
      <c r="AO870" s="764" t="str">
        <f t="shared" si="455"/>
        <v>n/a</v>
      </c>
      <c r="AP870" s="764" t="str">
        <f t="shared" si="456"/>
        <v>n/a</v>
      </c>
      <c r="AQ870" s="764" t="str">
        <f t="shared" si="457"/>
        <v>n/a</v>
      </c>
      <c r="AR870" s="764" t="str">
        <f t="shared" si="458"/>
        <v>n/a</v>
      </c>
      <c r="AS870" s="764" t="str">
        <f t="shared" si="459"/>
        <v>n/a</v>
      </c>
      <c r="AT870" s="764" t="str">
        <f t="shared" si="460"/>
        <v>n/a</v>
      </c>
      <c r="AU870" s="1127">
        <f t="shared" si="462"/>
        <v>49.045862601858552</v>
      </c>
      <c r="AV870" s="1128">
        <f t="shared" si="463"/>
        <v>101.43845591210071</v>
      </c>
    </row>
    <row r="871" spans="1:48" x14ac:dyDescent="0.2">
      <c r="A871" s="895" t="s">
        <v>869</v>
      </c>
      <c r="B871" s="887" t="s">
        <v>870</v>
      </c>
      <c r="C871" s="524">
        <v>0.69320000000000004</v>
      </c>
      <c r="D871" s="633">
        <v>0.66639999999999999</v>
      </c>
      <c r="E871" s="633">
        <v>0.64080000000000004</v>
      </c>
      <c r="F871" s="524">
        <v>0.622</v>
      </c>
      <c r="G871" s="524">
        <v>0.59799999999999998</v>
      </c>
      <c r="H871" s="524">
        <v>0.57240000000000002</v>
      </c>
      <c r="I871" s="524">
        <v>0.55320000000000003</v>
      </c>
      <c r="J871" s="1044"/>
      <c r="K871" s="524">
        <v>0.53439999999999999</v>
      </c>
      <c r="L871" s="524">
        <v>0.52400000000000002</v>
      </c>
      <c r="M871" s="524"/>
      <c r="N871" s="633">
        <v>0.51200000000000001</v>
      </c>
      <c r="O871" s="633">
        <v>0.504</v>
      </c>
      <c r="P871" s="633">
        <v>0.48399999999999999</v>
      </c>
      <c r="Q871" s="633">
        <v>0.47199999999999998</v>
      </c>
      <c r="R871" s="633">
        <v>0.44800000000000001</v>
      </c>
      <c r="S871" s="633">
        <v>0.41599999999999998</v>
      </c>
      <c r="T871" s="633">
        <v>0.38667000000000001</v>
      </c>
      <c r="U871" s="633">
        <v>0.36</v>
      </c>
      <c r="V871" s="633">
        <v>0.34666999999999998</v>
      </c>
      <c r="W871" s="633">
        <v>0.33333000000000002</v>
      </c>
      <c r="X871" s="633">
        <v>0.32</v>
      </c>
      <c r="Y871" s="633">
        <v>0.30667</v>
      </c>
      <c r="Z871" s="630">
        <f t="shared" si="461"/>
        <v>10.29374</v>
      </c>
      <c r="AA871" s="1125">
        <f t="shared" si="464"/>
        <v>4.0216086434573972</v>
      </c>
      <c r="AB871" s="1125">
        <f t="shared" si="442"/>
        <v>3.995006242197241</v>
      </c>
      <c r="AC871" s="1140">
        <f t="shared" si="443"/>
        <v>3.0225080385852143</v>
      </c>
      <c r="AD871" s="1140">
        <f t="shared" si="444"/>
        <v>4.013377926421402</v>
      </c>
      <c r="AE871" s="1140">
        <f t="shared" si="445"/>
        <v>4.4723969252270956</v>
      </c>
      <c r="AF871" s="1140">
        <f t="shared" si="446"/>
        <v>3.4707158351410028</v>
      </c>
      <c r="AG871" s="1140">
        <f t="shared" si="447"/>
        <v>3.5179640718562943</v>
      </c>
      <c r="AH871" s="1140">
        <f t="shared" si="448"/>
        <v>1.984732824427482</v>
      </c>
      <c r="AI871" s="764">
        <f t="shared" si="449"/>
        <v>2.34375</v>
      </c>
      <c r="AJ871" s="1141">
        <f t="shared" si="450"/>
        <v>1.5873015873015817</v>
      </c>
      <c r="AK871" s="764">
        <f t="shared" si="451"/>
        <v>4.1322314049586861</v>
      </c>
      <c r="AL871" s="764">
        <f t="shared" si="452"/>
        <v>2.5423728813559254</v>
      </c>
      <c r="AM871" s="764">
        <f t="shared" si="453"/>
        <v>5.3571428571428603</v>
      </c>
      <c r="AN871" s="764">
        <f t="shared" si="454"/>
        <v>7.6923076923077094</v>
      </c>
      <c r="AO871" s="764">
        <f t="shared" si="455"/>
        <v>7.5852794372462284</v>
      </c>
      <c r="AP871" s="764">
        <f t="shared" si="456"/>
        <v>7.4083333333333501</v>
      </c>
      <c r="AQ871" s="764">
        <f t="shared" si="457"/>
        <v>3.8451553350448586</v>
      </c>
      <c r="AR871" s="764">
        <f t="shared" si="458"/>
        <v>4.0020400204001882</v>
      </c>
      <c r="AS871" s="764">
        <f t="shared" si="459"/>
        <v>4.165624999999995</v>
      </c>
      <c r="AT871" s="764">
        <f t="shared" si="460"/>
        <v>4.3466918837838708</v>
      </c>
      <c r="AU871" s="1127">
        <f t="shared" si="462"/>
        <v>4.1753270970094194</v>
      </c>
      <c r="AV871" s="1128">
        <f t="shared" si="463"/>
        <v>1.7162124107263617</v>
      </c>
    </row>
    <row r="872" spans="1:48" x14ac:dyDescent="0.2">
      <c r="A872" s="905" t="s">
        <v>1831</v>
      </c>
      <c r="B872" s="887" t="s">
        <v>1832</v>
      </c>
      <c r="C872" s="524">
        <v>1.28</v>
      </c>
      <c r="D872" s="633">
        <v>1.04</v>
      </c>
      <c r="E872" s="633">
        <v>0.44</v>
      </c>
      <c r="F872" s="524">
        <v>0.28000000000000003</v>
      </c>
      <c r="G872" s="524">
        <v>0.22</v>
      </c>
      <c r="H872" s="526">
        <v>0.16</v>
      </c>
      <c r="I872" s="524">
        <v>0.13</v>
      </c>
      <c r="J872" s="1044"/>
      <c r="K872" s="526">
        <v>0.04</v>
      </c>
      <c r="L872" s="526">
        <v>0.04</v>
      </c>
      <c r="M872" s="1044"/>
      <c r="N872" s="629">
        <v>0.04</v>
      </c>
      <c r="O872" s="629">
        <v>0.1</v>
      </c>
      <c r="P872" s="629">
        <v>1.61</v>
      </c>
      <c r="Q872" s="633">
        <v>1.68</v>
      </c>
      <c r="R872" s="633">
        <v>1.47</v>
      </c>
      <c r="S872" s="629">
        <v>1.44</v>
      </c>
      <c r="T872" s="633">
        <v>1.26</v>
      </c>
      <c r="U872" s="633">
        <v>1.04</v>
      </c>
      <c r="V872" s="629">
        <v>0.8</v>
      </c>
      <c r="W872" s="633">
        <v>0.8</v>
      </c>
      <c r="X872" s="633">
        <v>0.745</v>
      </c>
      <c r="Y872" s="633">
        <v>0.57499999999999996</v>
      </c>
      <c r="Z872" s="630">
        <f t="shared" si="461"/>
        <v>15.19</v>
      </c>
      <c r="AA872" s="1125">
        <f t="shared" si="464"/>
        <v>23.076923076923084</v>
      </c>
      <c r="AB872" s="1125">
        <f t="shared" si="442"/>
        <v>136.36363636363637</v>
      </c>
      <c r="AC872" s="1140">
        <f t="shared" si="443"/>
        <v>57.142857142857139</v>
      </c>
      <c r="AD872" s="1140">
        <f t="shared" si="444"/>
        <v>27.272727272727295</v>
      </c>
      <c r="AE872" s="1140">
        <f t="shared" si="445"/>
        <v>37.5</v>
      </c>
      <c r="AF872" s="1140">
        <f t="shared" si="446"/>
        <v>23.076923076923084</v>
      </c>
      <c r="AG872" s="1140">
        <f t="shared" si="447"/>
        <v>225</v>
      </c>
      <c r="AH872" s="1140">
        <f t="shared" si="448"/>
        <v>0</v>
      </c>
      <c r="AI872" s="764">
        <f t="shared" si="449"/>
        <v>0</v>
      </c>
      <c r="AJ872" s="1141">
        <f t="shared" si="450"/>
        <v>-60.000000000000007</v>
      </c>
      <c r="AK872" s="764">
        <f t="shared" si="451"/>
        <v>-93.788819875776397</v>
      </c>
      <c r="AL872" s="764">
        <f t="shared" si="452"/>
        <v>-4.1666666666666519</v>
      </c>
      <c r="AM872" s="764">
        <f t="shared" si="453"/>
        <v>14.285714285714279</v>
      </c>
      <c r="AN872" s="764">
        <f t="shared" si="454"/>
        <v>2.0833333333333259</v>
      </c>
      <c r="AO872" s="764">
        <f t="shared" si="455"/>
        <v>14.285714285714279</v>
      </c>
      <c r="AP872" s="764">
        <f t="shared" si="456"/>
        <v>21.153846153846146</v>
      </c>
      <c r="AQ872" s="764">
        <f t="shared" si="457"/>
        <v>30.000000000000004</v>
      </c>
      <c r="AR872" s="764">
        <f t="shared" si="458"/>
        <v>0</v>
      </c>
      <c r="AS872" s="764">
        <f t="shared" si="459"/>
        <v>7.3825503355704702</v>
      </c>
      <c r="AT872" s="764">
        <f t="shared" si="460"/>
        <v>29.565217391304355</v>
      </c>
      <c r="AU872" s="1127">
        <f t="shared" si="462"/>
        <v>24.511697808805341</v>
      </c>
      <c r="AV872" s="1128">
        <f t="shared" si="463"/>
        <v>64.394474260111451</v>
      </c>
    </row>
    <row r="873" spans="1:48" x14ac:dyDescent="0.2">
      <c r="A873" s="904" t="s">
        <v>1833</v>
      </c>
      <c r="B873" s="887" t="s">
        <v>1834</v>
      </c>
      <c r="C873" s="524">
        <v>0.65600000000000003</v>
      </c>
      <c r="D873" s="633">
        <v>0.504</v>
      </c>
      <c r="E873" s="633">
        <v>0.42</v>
      </c>
      <c r="F873" s="524">
        <v>0.38</v>
      </c>
      <c r="G873" s="524">
        <v>0.33200000000000002</v>
      </c>
      <c r="H873" s="524">
        <v>0.28799999999999998</v>
      </c>
      <c r="I873" s="524">
        <v>0.13</v>
      </c>
      <c r="J873" s="1044"/>
      <c r="K873" s="526">
        <v>0</v>
      </c>
      <c r="L873" s="526">
        <v>0</v>
      </c>
      <c r="M873" s="1044"/>
      <c r="N873" s="629">
        <v>0</v>
      </c>
      <c r="O873" s="629">
        <v>0</v>
      </c>
      <c r="P873" s="629">
        <v>0</v>
      </c>
      <c r="Q873" s="629">
        <v>0</v>
      </c>
      <c r="R873" s="629">
        <v>0</v>
      </c>
      <c r="S873" s="629">
        <v>0</v>
      </c>
      <c r="T873" s="629">
        <v>0</v>
      </c>
      <c r="U873" s="629">
        <v>0</v>
      </c>
      <c r="V873" s="629">
        <v>0</v>
      </c>
      <c r="W873" s="629">
        <v>0</v>
      </c>
      <c r="X873" s="629">
        <v>0</v>
      </c>
      <c r="Y873" s="629">
        <v>0</v>
      </c>
      <c r="Z873" s="630">
        <f t="shared" si="461"/>
        <v>2.7099999999999995</v>
      </c>
      <c r="AA873" s="1125">
        <f t="shared" si="464"/>
        <v>30.158730158730162</v>
      </c>
      <c r="AB873" s="1125">
        <f t="shared" si="442"/>
        <v>19.999999999999996</v>
      </c>
      <c r="AC873" s="1140">
        <f t="shared" si="443"/>
        <v>10.526315789473673</v>
      </c>
      <c r="AD873" s="1140">
        <f t="shared" si="444"/>
        <v>14.457831325301207</v>
      </c>
      <c r="AE873" s="1140">
        <f t="shared" si="445"/>
        <v>15.277777777777789</v>
      </c>
      <c r="AF873" s="1140">
        <f t="shared" si="446"/>
        <v>121.5384615384615</v>
      </c>
      <c r="AG873" s="1140" t="str">
        <f t="shared" si="447"/>
        <v>n/a</v>
      </c>
      <c r="AH873" s="1140" t="str">
        <f t="shared" si="448"/>
        <v>n/a</v>
      </c>
      <c r="AI873" s="764" t="str">
        <f t="shared" si="449"/>
        <v>n/a</v>
      </c>
      <c r="AJ873" s="1141" t="str">
        <f t="shared" si="450"/>
        <v>n/a</v>
      </c>
      <c r="AK873" s="764" t="str">
        <f t="shared" si="451"/>
        <v>n/a</v>
      </c>
      <c r="AL873" s="764" t="str">
        <f t="shared" si="452"/>
        <v>n/a</v>
      </c>
      <c r="AM873" s="764" t="str">
        <f t="shared" si="453"/>
        <v>n/a</v>
      </c>
      <c r="AN873" s="764" t="str">
        <f t="shared" si="454"/>
        <v>n/a</v>
      </c>
      <c r="AO873" s="764" t="str">
        <f t="shared" si="455"/>
        <v>n/a</v>
      </c>
      <c r="AP873" s="764" t="str">
        <f t="shared" si="456"/>
        <v>n/a</v>
      </c>
      <c r="AQ873" s="764" t="str">
        <f t="shared" si="457"/>
        <v>n/a</v>
      </c>
      <c r="AR873" s="764" t="str">
        <f t="shared" si="458"/>
        <v>n/a</v>
      </c>
      <c r="AS873" s="764" t="str">
        <f t="shared" si="459"/>
        <v>n/a</v>
      </c>
      <c r="AT873" s="764" t="str">
        <f t="shared" si="460"/>
        <v>n/a</v>
      </c>
      <c r="AU873" s="1127">
        <f t="shared" si="462"/>
        <v>35.326519431624057</v>
      </c>
      <c r="AV873" s="1128">
        <f t="shared" si="463"/>
        <v>42.770577483974797</v>
      </c>
    </row>
  </sheetData>
  <sheetProtection selectLockedCells="1" selectUnlockedCells="1"/>
  <conditionalFormatting sqref="A455 A457 A481 A527 A556 A611 A632 A653 A655 A690:A693 A695:A697">
    <cfRule type="cellIs" dxfId="3" priority="78" stopIfTrue="1" operator="lessThan">
      <formula>2</formula>
    </cfRule>
  </conditionalFormatting>
  <pageMargins left="0.2" right="0.2" top="0.44027777777777777" bottom="0.45" header="0.51180555555555551" footer="0.51180555555555551"/>
  <pageSetup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6"/>
  <sheetViews>
    <sheetView workbookViewId="0">
      <pane xSplit="2" ySplit="5" topLeftCell="C6" activePane="bottomRight" state="frozen"/>
      <selection pane="topRight" activeCell="C1" sqref="C1"/>
      <selection pane="bottomLeft" activeCell="A19" sqref="A19"/>
      <selection pane="bottomRight"/>
    </sheetView>
  </sheetViews>
  <sheetFormatPr defaultColWidth="8.85546875" defaultRowHeight="12.75" x14ac:dyDescent="0.2"/>
  <cols>
    <col min="1" max="1" width="19.5703125" customWidth="1"/>
    <col min="2" max="2" width="6" customWidth="1"/>
    <col min="4" max="4" width="15.7109375" customWidth="1"/>
    <col min="5" max="5" width="3.7109375" bestFit="1" customWidth="1"/>
    <col min="6" max="6" width="4.42578125" bestFit="1" customWidth="1"/>
    <col min="7" max="7" width="3.140625" customWidth="1"/>
    <col min="8" max="8" width="4.5703125" customWidth="1"/>
    <col min="9" max="9" width="7" customWidth="1"/>
    <col min="10" max="10" width="5.140625" customWidth="1"/>
    <col min="11" max="11" width="8.28515625" customWidth="1"/>
    <col min="12" max="12" width="7.85546875" customWidth="1"/>
    <col min="13" max="13" width="8.7109375" bestFit="1" customWidth="1"/>
    <col min="14" max="14" width="4.85546875" customWidth="1"/>
    <col min="15" max="15" width="7.85546875" bestFit="1" customWidth="1"/>
    <col min="16" max="17" width="8.85546875" style="455"/>
    <col min="18" max="18" width="6" customWidth="1"/>
    <col min="19" max="20" width="6.5703125" customWidth="1"/>
    <col min="21" max="21" width="5.85546875" customWidth="1"/>
    <col min="22" max="22" width="7.7109375" customWidth="1"/>
    <col min="23" max="23" width="8.42578125" customWidth="1"/>
    <col min="25" max="25" width="12.42578125" customWidth="1"/>
    <col min="26" max="26" width="6.85546875" customWidth="1"/>
    <col min="27" max="27" width="6.28515625" customWidth="1"/>
    <col min="28" max="28" width="5.7109375" bestFit="1" customWidth="1"/>
    <col min="29" max="29" width="5" bestFit="1" customWidth="1"/>
    <col min="30" max="30" width="7.140625" bestFit="1" customWidth="1"/>
    <col min="31" max="31" width="6.5703125" bestFit="1" customWidth="1"/>
    <col min="32" max="32" width="6" bestFit="1" customWidth="1"/>
    <col min="33" max="33" width="6.5703125" bestFit="1" customWidth="1"/>
    <col min="34" max="34" width="7.28515625" bestFit="1" customWidth="1"/>
    <col min="35" max="35" width="6.85546875" bestFit="1" customWidth="1"/>
    <col min="36" max="36" width="6" bestFit="1" customWidth="1"/>
    <col min="37" max="37" width="5.7109375" bestFit="1" customWidth="1"/>
    <col min="38" max="38" width="7.7109375" customWidth="1"/>
    <col min="39" max="39" width="7" customWidth="1"/>
    <col min="40" max="40" width="6.7109375" customWidth="1"/>
    <col min="41" max="42" width="8.85546875" style="827"/>
    <col min="43" max="43" width="7.85546875" style="827" customWidth="1"/>
    <col min="44" max="50" width="6.28515625" style="819" customWidth="1"/>
  </cols>
  <sheetData>
    <row r="1" spans="1:59" x14ac:dyDescent="0.2">
      <c r="A1" s="132" t="s">
        <v>1837</v>
      </c>
      <c r="B1" s="133"/>
    </row>
    <row r="2" spans="1:59" ht="76.5" x14ac:dyDescent="0.2">
      <c r="A2" s="593" t="s">
        <v>4174</v>
      </c>
      <c r="B2" s="134"/>
    </row>
    <row r="3" spans="1:59" s="651" customFormat="1" ht="12.75" customHeight="1" x14ac:dyDescent="0.2">
      <c r="A3" s="810"/>
      <c r="B3" s="811"/>
      <c r="C3" s="30"/>
      <c r="D3" s="811"/>
      <c r="E3" s="812"/>
      <c r="F3" s="812"/>
      <c r="G3" s="811"/>
      <c r="H3" s="811"/>
      <c r="I3" s="811"/>
      <c r="J3" s="811"/>
      <c r="K3" s="13"/>
      <c r="L3" s="813"/>
      <c r="M3" s="809"/>
      <c r="N3" s="13"/>
      <c r="O3" s="208"/>
      <c r="P3" s="845"/>
      <c r="Q3" s="845"/>
      <c r="R3" s="13"/>
      <c r="S3" s="587" t="s">
        <v>4421</v>
      </c>
      <c r="T3" s="589"/>
      <c r="U3" s="589"/>
      <c r="V3" s="12"/>
      <c r="W3" s="12"/>
      <c r="Y3" s="13"/>
      <c r="Z3" s="814"/>
      <c r="AA3" s="13"/>
      <c r="AB3" s="13"/>
      <c r="AC3" s="585"/>
      <c r="AD3" s="585"/>
      <c r="AE3" s="585"/>
      <c r="AF3" s="585"/>
      <c r="AG3" s="585"/>
      <c r="AH3" s="585"/>
      <c r="AI3" s="585"/>
      <c r="AJ3" s="585"/>
      <c r="AK3" s="585"/>
      <c r="AM3" s="588"/>
      <c r="AN3" s="588"/>
      <c r="AO3" s="828"/>
      <c r="AP3" s="829"/>
      <c r="AQ3" s="830"/>
      <c r="AR3" s="225" t="s">
        <v>5</v>
      </c>
      <c r="AS3" s="820"/>
      <c r="AU3" s="820"/>
      <c r="AV3" s="821"/>
      <c r="AW3" s="1256" t="s">
        <v>19</v>
      </c>
      <c r="AX3" s="1256"/>
      <c r="AY3" s="13"/>
      <c r="AZ3" s="1252" t="s">
        <v>20</v>
      </c>
      <c r="BA3" s="1253"/>
      <c r="BB3" s="1253"/>
      <c r="BC3" s="1254"/>
    </row>
    <row r="4" spans="1:59" s="555" customFormat="1" ht="12.75" customHeight="1" x14ac:dyDescent="0.2">
      <c r="A4" s="635" t="s">
        <v>21</v>
      </c>
      <c r="B4" s="519" t="s">
        <v>22</v>
      </c>
      <c r="C4" s="568"/>
      <c r="D4" s="635"/>
      <c r="E4" s="716" t="s">
        <v>23</v>
      </c>
      <c r="F4" s="716" t="s">
        <v>24</v>
      </c>
      <c r="G4" s="715" t="s">
        <v>25</v>
      </c>
      <c r="H4" s="568"/>
      <c r="I4" s="717">
        <f>'All CCC'!I5</f>
        <v>43889</v>
      </c>
      <c r="J4" s="519" t="s">
        <v>26</v>
      </c>
      <c r="K4" s="519" t="s">
        <v>4212</v>
      </c>
      <c r="L4" s="617" t="s">
        <v>4167</v>
      </c>
      <c r="M4" s="568"/>
      <c r="N4" s="635" t="s">
        <v>28</v>
      </c>
      <c r="O4" s="519" t="s">
        <v>4213</v>
      </c>
      <c r="P4" s="1251" t="s">
        <v>4217</v>
      </c>
      <c r="Q4" s="1251"/>
      <c r="R4" s="519" t="s">
        <v>27</v>
      </c>
      <c r="S4" s="666" t="s">
        <v>42</v>
      </c>
      <c r="T4" s="666" t="s">
        <v>42</v>
      </c>
      <c r="U4" s="666" t="s">
        <v>42</v>
      </c>
      <c r="V4" s="666" t="s">
        <v>42</v>
      </c>
      <c r="W4" s="666" t="s">
        <v>41</v>
      </c>
      <c r="X4" s="666" t="s">
        <v>36</v>
      </c>
      <c r="Y4" s="718" t="s">
        <v>29</v>
      </c>
      <c r="Z4" s="519" t="s">
        <v>30</v>
      </c>
      <c r="AA4" s="519" t="s">
        <v>32</v>
      </c>
      <c r="AB4" s="519" t="s">
        <v>33</v>
      </c>
      <c r="AC4" s="702" t="s">
        <v>32</v>
      </c>
      <c r="AD4" s="702"/>
      <c r="AE4" s="702" t="s">
        <v>32</v>
      </c>
      <c r="AF4" s="702" t="s">
        <v>35</v>
      </c>
      <c r="AG4" s="702" t="s">
        <v>32</v>
      </c>
      <c r="AH4" s="702" t="s">
        <v>32</v>
      </c>
      <c r="AI4" s="702" t="s">
        <v>4191</v>
      </c>
      <c r="AJ4" s="702" t="s">
        <v>36</v>
      </c>
      <c r="AK4" s="702" t="s">
        <v>4192</v>
      </c>
      <c r="AL4" s="702" t="s">
        <v>38</v>
      </c>
      <c r="AM4" s="702" t="s">
        <v>39</v>
      </c>
      <c r="AN4" s="702" t="s">
        <v>40</v>
      </c>
      <c r="AO4" s="646" t="s">
        <v>47</v>
      </c>
      <c r="AP4" s="646" t="s">
        <v>48</v>
      </c>
      <c r="AQ4" s="764" t="s">
        <v>31</v>
      </c>
      <c r="AR4" s="822" t="s">
        <v>49</v>
      </c>
      <c r="AS4" s="823"/>
      <c r="AT4" s="824"/>
      <c r="AU4" s="824"/>
      <c r="AV4" s="824"/>
      <c r="AW4" s="1255" t="s">
        <v>50</v>
      </c>
      <c r="AX4" s="1255"/>
      <c r="AY4" s="719" t="s">
        <v>51</v>
      </c>
      <c r="AZ4" s="773" t="s">
        <v>52</v>
      </c>
      <c r="BA4" s="720" t="s">
        <v>52</v>
      </c>
      <c r="BB4" s="720" t="s">
        <v>53</v>
      </c>
      <c r="BC4" s="774" t="s">
        <v>54</v>
      </c>
      <c r="BD4" s="622"/>
      <c r="BE4" s="568" t="s">
        <v>4283</v>
      </c>
      <c r="BF4" s="568" t="s">
        <v>4285</v>
      </c>
      <c r="BG4" s="641" t="s">
        <v>32</v>
      </c>
    </row>
    <row r="5" spans="1:59" s="608" customFormat="1" ht="12.75" customHeight="1" thickBot="1" x14ac:dyDescent="0.25">
      <c r="A5" s="649" t="s">
        <v>55</v>
      </c>
      <c r="B5" s="659" t="s">
        <v>56</v>
      </c>
      <c r="C5" s="659" t="s">
        <v>95</v>
      </c>
      <c r="D5" s="659" t="s">
        <v>57</v>
      </c>
      <c r="E5" s="815" t="s">
        <v>58</v>
      </c>
      <c r="F5" s="815" t="s">
        <v>59</v>
      </c>
      <c r="G5" s="605" t="s">
        <v>60</v>
      </c>
      <c r="H5" s="605" t="s">
        <v>61</v>
      </c>
      <c r="I5" s="659" t="s">
        <v>62</v>
      </c>
      <c r="J5" s="659" t="s">
        <v>63</v>
      </c>
      <c r="K5" s="659" t="s">
        <v>71</v>
      </c>
      <c r="L5" s="657" t="s">
        <v>4168</v>
      </c>
      <c r="M5" s="605" t="s">
        <v>4214</v>
      </c>
      <c r="N5" s="816" t="s">
        <v>69</v>
      </c>
      <c r="O5" s="659" t="s">
        <v>72</v>
      </c>
      <c r="P5" s="846" t="s">
        <v>67</v>
      </c>
      <c r="Q5" s="846" t="s">
        <v>68</v>
      </c>
      <c r="R5" s="659" t="s">
        <v>66</v>
      </c>
      <c r="S5" s="733" t="s">
        <v>87</v>
      </c>
      <c r="T5" s="733" t="s">
        <v>88</v>
      </c>
      <c r="U5" s="733" t="s">
        <v>51</v>
      </c>
      <c r="V5" s="733" t="s">
        <v>89</v>
      </c>
      <c r="W5" s="733" t="s">
        <v>86</v>
      </c>
      <c r="X5" s="733" t="s">
        <v>85</v>
      </c>
      <c r="Y5" s="649" t="s">
        <v>1854</v>
      </c>
      <c r="Z5" s="659" t="s">
        <v>72</v>
      </c>
      <c r="AA5" s="659" t="s">
        <v>74</v>
      </c>
      <c r="AB5" s="659" t="s">
        <v>75</v>
      </c>
      <c r="AC5" s="703" t="s">
        <v>76</v>
      </c>
      <c r="AD5" s="703" t="s">
        <v>34</v>
      </c>
      <c r="AE5" s="703" t="s">
        <v>77</v>
      </c>
      <c r="AF5" s="703" t="s">
        <v>78</v>
      </c>
      <c r="AG5" s="703" t="s">
        <v>79</v>
      </c>
      <c r="AH5" s="703" t="s">
        <v>80</v>
      </c>
      <c r="AI5" s="703" t="s">
        <v>80</v>
      </c>
      <c r="AJ5" s="703" t="s">
        <v>80</v>
      </c>
      <c r="AK5" s="703" t="s">
        <v>80</v>
      </c>
      <c r="AL5" s="703" t="s">
        <v>82</v>
      </c>
      <c r="AM5" s="703" t="s">
        <v>83</v>
      </c>
      <c r="AN5" s="703" t="s">
        <v>84</v>
      </c>
      <c r="AO5" s="831" t="s">
        <v>96</v>
      </c>
      <c r="AP5" s="831" t="s">
        <v>97</v>
      </c>
      <c r="AQ5" s="832" t="s">
        <v>73</v>
      </c>
      <c r="AR5" s="826">
        <v>2019</v>
      </c>
      <c r="AS5" s="826">
        <v>2020</v>
      </c>
      <c r="AT5" s="826">
        <v>2021</v>
      </c>
      <c r="AU5" s="826">
        <v>2022</v>
      </c>
      <c r="AV5" s="826">
        <v>2023</v>
      </c>
      <c r="AW5" s="825" t="s">
        <v>98</v>
      </c>
      <c r="AX5" s="825" t="s">
        <v>99</v>
      </c>
      <c r="AY5" s="817" t="s">
        <v>100</v>
      </c>
      <c r="AZ5" s="833" t="s">
        <v>101</v>
      </c>
      <c r="BA5" s="818" t="s">
        <v>102</v>
      </c>
      <c r="BB5" s="818" t="s">
        <v>103</v>
      </c>
      <c r="BC5" s="834" t="s">
        <v>103</v>
      </c>
      <c r="BD5" s="921" t="s">
        <v>4281</v>
      </c>
      <c r="BE5" s="731" t="s">
        <v>4284</v>
      </c>
      <c r="BF5" s="731" t="s">
        <v>4286</v>
      </c>
      <c r="BG5" s="837" t="s">
        <v>4405</v>
      </c>
    </row>
    <row r="6" spans="1:59" ht="11.25" customHeight="1" x14ac:dyDescent="0.2">
      <c r="A6" s="591" t="str">
        <f>IF($B6="","",INDEX('All CCC'!A$7:A$968,MATCH(WatchList!$B6,'All CCC'!$B$7:$B$968,0)))</f>
        <v>3M Company</v>
      </c>
      <c r="B6" s="36" t="s">
        <v>110</v>
      </c>
      <c r="C6" s="913" t="str">
        <f>IF($B6="","",INDEX('All CCC'!C$7:C$968,MATCH(WatchList!$B6,'All CCC'!$B$7:$B$968,0)))</f>
        <v>Industrials</v>
      </c>
      <c r="D6" s="913" t="str">
        <f>IF($B6="","",INDEX('All CCC'!D$7:D$968,MATCH(WatchList!$B6,'All CCC'!$B$7:$B$968,0)))</f>
        <v>Industrial Conglomerates</v>
      </c>
      <c r="E6" s="913">
        <f>IF($B6="","",INDEX('All CCC'!E$7:E$968,MATCH(WatchList!$B6,'All CCC'!$B$7:$B$968,0)))</f>
        <v>62</v>
      </c>
      <c r="F6" s="913">
        <f>IF($B6="","",INDEX('All CCC'!F$7:F$968,MATCH(WatchList!$B6,'All CCC'!$B$7:$B$968,0)))</f>
        <v>8</v>
      </c>
      <c r="G6" s="913" t="str">
        <f>IF($B6="","",INDEX('All CCC'!G$7:G$968,MATCH(WatchList!$B6,'All CCC'!$B$7:$B$968,0)))</f>
        <v>N</v>
      </c>
      <c r="H6" s="913" t="str">
        <f>IF($B6="","",INDEX('All CCC'!H$7:H$968,MATCH(WatchList!$B6,'All CCC'!$B$7:$B$968,0)))</f>
        <v>N</v>
      </c>
      <c r="I6" s="913">
        <f>IF($B6="","",INDEX('All CCC'!I$7:I$968,MATCH(WatchList!$B6,'All CCC'!$B$7:$B$968,0)))</f>
        <v>149.24</v>
      </c>
      <c r="J6" s="913">
        <f>IF($B6="","",INDEX('All CCC'!J$7:J$968,MATCH(WatchList!$B6,'All CCC'!$B$7:$B$968,0)))</f>
        <v>3.9399624765478416</v>
      </c>
      <c r="K6" s="913">
        <f>IF($B6="","",INDEX('All CCC'!K$7:K$968,MATCH(WatchList!$B6,'All CCC'!$B$7:$B$968,0)))</f>
        <v>1.47</v>
      </c>
      <c r="L6" s="913">
        <f>IF($B6="","",INDEX('All CCC'!L$7:L$968,MATCH(WatchList!$B6,'All CCC'!$B$7:$B$968,0)))</f>
        <v>4</v>
      </c>
      <c r="M6" s="913">
        <f>IF($B6="","",INDEX('All CCC'!M$7:M$968,MATCH(WatchList!$B6,'All CCC'!$B$7:$B$968,0)))</f>
        <v>5.88</v>
      </c>
      <c r="N6" s="913" t="str">
        <f>IF($B6="","",INDEX('All CCC'!N$7:N$968,MATCH(WatchList!$B6,'All CCC'!$B$7:$B$968,0)))</f>
        <v>C12</v>
      </c>
      <c r="O6" s="913">
        <f>IF($B6="","",INDEX('All CCC'!O$7:O$968,MATCH(WatchList!$B6,'All CCC'!$B$7:$B$968,0)))</f>
        <v>1.44</v>
      </c>
      <c r="P6" s="914">
        <f>IF($B6="","",INDEX('All CCC'!P$7:P$968,MATCH(WatchList!$B6,'All CCC'!$B$7:$B$968,0)))</f>
        <v>43874</v>
      </c>
      <c r="Q6" s="914">
        <f>IF($B6="","",INDEX('All CCC'!Q$7:Q$968,MATCH(WatchList!$B6,'All CCC'!$B$7:$B$968,0)))</f>
        <v>43902</v>
      </c>
      <c r="R6" s="913">
        <f>IF($B6="","",INDEX('All CCC'!R$7:R$968,MATCH(WatchList!$B6,'All CCC'!$B$7:$B$968,0)))</f>
        <v>2.0833333333333353</v>
      </c>
      <c r="S6" s="913">
        <f>IF($B6="","",INDEX('All CCC'!S$7:S$968,MATCH(WatchList!$B6,'All CCC'!$B$7:$B$968,0)))</f>
        <v>5.8823529411764497</v>
      </c>
      <c r="T6" s="913">
        <f>IF($B6="","",INDEX('All CCC'!T$7:T$968,MATCH(WatchList!$B6,'All CCC'!$B$7:$B$968,0)))</f>
        <v>9.0636022289195104</v>
      </c>
      <c r="U6" s="913">
        <f>IF($B6="","",INDEX('All CCC'!U$7:U$968,MATCH(WatchList!$B6,'All CCC'!$B$7:$B$968,0)))</f>
        <v>10.98883056567086</v>
      </c>
      <c r="V6" s="913">
        <f>IF($B6="","",INDEX('All CCC'!V$7:V$968,MATCH(WatchList!$B6,'All CCC'!$B$7:$B$968,0)))</f>
        <v>10.937718880294355</v>
      </c>
      <c r="W6" s="913">
        <f>IF($B6="","",INDEX('All CCC'!W$7:W$968,MATCH(WatchList!$B6,'All CCC'!$B$7:$B$968,0)))</f>
        <v>1.0046729748621157</v>
      </c>
      <c r="X6" s="913">
        <f>IF($B6="","",INDEX('All CCC'!X$7:X$968,MATCH(WatchList!$B6,'All CCC'!$B$7:$B$968,0)))</f>
        <v>12.20981173963429</v>
      </c>
      <c r="Y6" s="913">
        <f>IF($B6="","",INDEX('All CCC'!Y$7:Y$968,MATCH(WatchList!$B6,'All CCC'!$B$7:$B$968,0)))</f>
        <v>0</v>
      </c>
      <c r="Z6" s="913">
        <f>IF($B6="","",INDEX('All CCC'!Z$7:Z$968,MATCH(WatchList!$B6,'All CCC'!$B$7:$B$968,0)))</f>
        <v>75.191815856777495</v>
      </c>
      <c r="AA6" s="913">
        <f>IF($B6="","",INDEX('All CCC'!AA$7:AA$968,MATCH(WatchList!$B6,'All CCC'!$B$7:$B$968,0)))</f>
        <v>19.084398976982097</v>
      </c>
      <c r="AB6" s="913">
        <f>IF($B6="","",INDEX('All CCC'!AB$7:AB$968,MATCH(WatchList!$B6,'All CCC'!$B$7:$B$968,0)))</f>
        <v>12</v>
      </c>
      <c r="AC6" s="913">
        <f>IF($B6="","",INDEX('All CCC'!AC$7:AC$968,MATCH(WatchList!$B6,'All CCC'!$B$7:$B$968,0)))</f>
        <v>7.82</v>
      </c>
      <c r="AD6" s="913">
        <f>IF($B6="","",INDEX('All CCC'!AD$7:AD$968,MATCH(WatchList!$B6,'All CCC'!$B$7:$B$968,0)))</f>
        <v>4.32</v>
      </c>
      <c r="AE6" s="913">
        <f>IF($B6="","",INDEX('All CCC'!AE$7:AE$968,MATCH(WatchList!$B6,'All CCC'!$B$7:$B$968,0)))</f>
        <v>2.7</v>
      </c>
      <c r="AF6" s="913">
        <f>IF($B6="","",INDEX('All CCC'!AF$7:AF$968,MATCH(WatchList!$B6,'All CCC'!$B$7:$B$968,0)))</f>
        <v>8.5500000000000007</v>
      </c>
      <c r="AG6" s="913">
        <f>IF($B6="","",INDEX('All CCC'!AG$7:AG$968,MATCH(WatchList!$B6,'All CCC'!$B$7:$B$968,0)))</f>
        <v>45.1</v>
      </c>
      <c r="AH6" s="913">
        <f>IF($B6="","",INDEX('All CCC'!AH$7:AH$968,MATCH(WatchList!$B6,'All CCC'!$B$7:$B$968,0)))</f>
        <v>-14.899999999999999</v>
      </c>
      <c r="AI6" s="913">
        <f>IF($B6="","",INDEX('All CCC'!AI$7:AI$968,MATCH(WatchList!$B6,'All CCC'!$B$7:$B$968,0)))</f>
        <v>6.419999999999999</v>
      </c>
      <c r="AJ6" s="913">
        <f>IF($B6="","",INDEX('All CCC'!AJ$7:AJ$968,MATCH(WatchList!$B6,'All CCC'!$B$7:$B$968,0)))</f>
        <v>0.89999999999999991</v>
      </c>
      <c r="AK6" s="913">
        <f>IF($B6="","",INDEX('All CCC'!AK$7:AK$968,MATCH(WatchList!$B6,'All CCC'!$B$7:$B$968,0)))</f>
        <v>4.42</v>
      </c>
      <c r="AL6" s="913">
        <f>IF($B6="","",INDEX('All CCC'!AL$7:AL$968,MATCH(WatchList!$B6,'All CCC'!$B$7:$B$968,0)))</f>
        <v>86800</v>
      </c>
      <c r="AM6" s="913">
        <f>IF($B6="","",INDEX('All CCC'!AM$7:AM$968,MATCH(WatchList!$B6,'All CCC'!$B$7:$B$968,0)))</f>
        <v>0.1</v>
      </c>
      <c r="AN6" s="913">
        <f>IF($B6="","",INDEX('All CCC'!AN$7:AN$968,MATCH(WatchList!$B6,'All CCC'!$B$7:$B$968,0)))</f>
        <v>2.0299999999999998</v>
      </c>
      <c r="AO6" s="913">
        <f>IF($B6="","",INDEX('All CCC'!AO$7:AO$968,MATCH(WatchList!$B6,'All CCC'!$B$7:$B$968,0)))</f>
        <v>-4.1556059347633969</v>
      </c>
      <c r="AP6" s="913">
        <f>IF($B6="","",INDEX('All CCC'!AP$7:AP$968,MATCH(WatchList!$B6,'All CCC'!$B$7:$B$968,0)))</f>
        <v>14.9287930422187</v>
      </c>
      <c r="AQ6" s="913">
        <f>IF($B6="","",INDEX('All CCC'!AQ$7:AQ$968,MATCH(WatchList!$B6,'All CCC'!$B$7:$B$968,0)))</f>
        <v>169.29670646432342</v>
      </c>
      <c r="AR6" s="913">
        <f>IF($B6="","",INDEX('All CCC'!AR$7:AR$968,MATCH(WatchList!$B6,'All CCC'!$B$7:$B$968,0)))</f>
        <v>5.8175999999999997</v>
      </c>
      <c r="AS6" s="913">
        <f>IF($B6="","",INDEX('All CCC'!AS$7:AS$968,MATCH(WatchList!$B6,'All CCC'!$B$7:$B$968,0)))</f>
        <v>6.1910899199999996</v>
      </c>
      <c r="AT6" s="913">
        <f>IF($B6="","",INDEX('All CCC'!AT$7:AT$968,MATCH(WatchList!$B6,'All CCC'!$B$7:$B$968,0)))</f>
        <v>6.4647360944639995</v>
      </c>
      <c r="AU6" s="913">
        <f>IF($B6="","",INDEX('All CCC'!AU$7:AU$968,MATCH(WatchList!$B6,'All CCC'!$B$7:$B$968,0)))</f>
        <v>6.7504774298393082</v>
      </c>
      <c r="AV6" s="913">
        <f>IF($B6="","",INDEX('All CCC'!AV$7:AV$968,MATCH(WatchList!$B6,'All CCC'!$B$7:$B$968,0)))</f>
        <v>7.048848532238206</v>
      </c>
      <c r="AW6" s="913">
        <f>IF($B6="","",INDEX('All CCC'!AW$7:AW$968,MATCH(WatchList!$B6,'All CCC'!$B$7:$B$968,0)))</f>
        <v>32.272751976541507</v>
      </c>
      <c r="AX6" s="913">
        <f>IF($B6="","",INDEX('All CCC'!AX$7:AX$968,MATCH(WatchList!$B6,'All CCC'!$B$7:$B$968,0)))</f>
        <v>21.624733299746385</v>
      </c>
      <c r="AY6" s="913">
        <f>IF($B6="","",INDEX('All CCC'!AY$7:AY$968,MATCH(WatchList!$B6,'All CCC'!$B$7:$B$968,0)))</f>
        <v>1.1200000000000001</v>
      </c>
      <c r="AZ6" s="913">
        <f>IF($B6="","",INDEX('All CCC'!AZ$7:AZ$968,MATCH(WatchList!$B6,'All CCC'!$B$7:$B$968,0)))</f>
        <v>2.2399999999999998</v>
      </c>
      <c r="BA6" s="913">
        <f>IF($B6="","",INDEX('All CCC'!BA$7:BA$968,MATCH(WatchList!$B6,'All CCC'!$B$7:$B$968,0)))</f>
        <v>-32.090000000000003</v>
      </c>
      <c r="BB6" s="913">
        <f>IF($B6="","",INDEX('All CCC'!BB$7:BB$968,MATCH(WatchList!$B6,'All CCC'!$B$7:$B$968,0)))</f>
        <v>-11.76</v>
      </c>
      <c r="BC6" s="913">
        <f>IF($B6="","",INDEX('All CCC'!BC$7:BC$968,MATCH(WatchList!$B6,'All CCC'!$B$7:$B$968,0)))</f>
        <v>-10.93</v>
      </c>
      <c r="BD6" s="913">
        <f>IF($B6="","",INDEX('All CCC'!BD$7:BD$968,MATCH(WatchList!$B6,'All CCC'!$B$7:$B$968,0)))</f>
        <v>0</v>
      </c>
      <c r="BE6" s="913">
        <f>IF($B6="","",INDEX('All CCC'!BE$7:BE$968,MATCH(WatchList!$B6,'All CCC'!$B$7:$B$968,0)))</f>
        <v>1959</v>
      </c>
      <c r="BF6" s="913">
        <f>IF($B6="","",INDEX('All CCC'!BF$7:BF$968,MATCH(WatchList!$B6,'All CCC'!$B$7:$B$968,0)))</f>
        <v>7</v>
      </c>
      <c r="BG6" s="913">
        <f>IF($B6="","",INDEX('All CCC'!BG$7:BG$968,MATCH(WatchList!$B6,'All CCC'!$B$7:$B$968,0)))</f>
        <v>11.1</v>
      </c>
    </row>
    <row r="7" spans="1:59" ht="11.25" customHeight="1" x14ac:dyDescent="0.2">
      <c r="A7" s="591" t="str">
        <f>IF($B7="","",INDEX('All CCC'!A$7:A$968,MATCH(WatchList!$B7,'All CCC'!$B$7:$B$968,0)))</f>
        <v/>
      </c>
      <c r="B7" s="36"/>
      <c r="C7" s="913" t="str">
        <f>IF($B7="","",INDEX('All CCC'!C$7:C$968,MATCH(WatchList!$B7,'All CCC'!$B$7:$B$968,0)))</f>
        <v/>
      </c>
      <c r="D7" s="913" t="str">
        <f>IF($B7="","",INDEX('All CCC'!D$7:D$968,MATCH(WatchList!$B7,'All CCC'!$B$7:$B$968,0)))</f>
        <v/>
      </c>
      <c r="E7" s="913" t="str">
        <f>IF($B7="","",INDEX('All CCC'!E$7:E$968,MATCH(WatchList!$B7,'All CCC'!$B$7:$B$968,0)))</f>
        <v/>
      </c>
      <c r="F7" s="913" t="str">
        <f>IF($B7="","",INDEX('All CCC'!F$7:F$968,MATCH(WatchList!$B7,'All CCC'!$B$7:$B$968,0)))</f>
        <v/>
      </c>
      <c r="G7" s="913" t="str">
        <f>IF($B7="","",INDEX('All CCC'!G$7:G$968,MATCH(WatchList!$B7,'All CCC'!$B$7:$B$968,0)))</f>
        <v/>
      </c>
      <c r="H7" s="913" t="str">
        <f>IF($B7="","",INDEX('All CCC'!H$7:H$968,MATCH(WatchList!$B7,'All CCC'!$B$7:$B$968,0)))</f>
        <v/>
      </c>
      <c r="I7" s="913" t="str">
        <f>IF($B7="","",INDEX('All CCC'!I$7:I$968,MATCH(WatchList!$B7,'All CCC'!$B$7:$B$968,0)))</f>
        <v/>
      </c>
      <c r="J7" s="913" t="str">
        <f>IF($B7="","",INDEX('All CCC'!J$7:J$968,MATCH(WatchList!$B7,'All CCC'!$B$7:$B$968,0)))</f>
        <v/>
      </c>
      <c r="K7" s="913" t="str">
        <f>IF($B7="","",INDEX('All CCC'!K$7:K$968,MATCH(WatchList!$B7,'All CCC'!$B$7:$B$968,0)))</f>
        <v/>
      </c>
      <c r="L7" s="913" t="str">
        <f>IF($B7="","",INDEX('All CCC'!L$7:L$968,MATCH(WatchList!$B7,'All CCC'!$B$7:$B$968,0)))</f>
        <v/>
      </c>
      <c r="M7" s="913" t="str">
        <f>IF($B7="","",INDEX('All CCC'!M$7:M$968,MATCH(WatchList!$B7,'All CCC'!$B$7:$B$968,0)))</f>
        <v/>
      </c>
      <c r="N7" s="913" t="str">
        <f>IF($B7="","",INDEX('All CCC'!N$7:N$968,MATCH(WatchList!$B7,'All CCC'!$B$7:$B$968,0)))</f>
        <v/>
      </c>
      <c r="O7" s="913" t="str">
        <f>IF($B7="","",INDEX('All CCC'!O$7:O$968,MATCH(WatchList!$B7,'All CCC'!$B$7:$B$968,0)))</f>
        <v/>
      </c>
      <c r="P7" s="914" t="str">
        <f>IF($B7="","",INDEX('All CCC'!P$7:P$968,MATCH(WatchList!$B7,'All CCC'!$B$7:$B$968,0)))</f>
        <v/>
      </c>
      <c r="Q7" s="914" t="str">
        <f>IF($B7="","",INDEX('All CCC'!Q$7:Q$968,MATCH(WatchList!$B7,'All CCC'!$B$7:$B$968,0)))</f>
        <v/>
      </c>
      <c r="R7" s="913" t="str">
        <f>IF($B7="","",INDEX('All CCC'!R$7:R$968,MATCH(WatchList!$B7,'All CCC'!$B$7:$B$968,0)))</f>
        <v/>
      </c>
      <c r="S7" s="913" t="str">
        <f>IF($B7="","",INDEX('All CCC'!S$7:S$968,MATCH(WatchList!$B7,'All CCC'!$B$7:$B$968,0)))</f>
        <v/>
      </c>
      <c r="T7" s="913" t="str">
        <f>IF($B7="","",INDEX('All CCC'!T$7:T$968,MATCH(WatchList!$B7,'All CCC'!$B$7:$B$968,0)))</f>
        <v/>
      </c>
      <c r="U7" s="913" t="str">
        <f>IF($B7="","",INDEX('All CCC'!U$7:U$968,MATCH(WatchList!$B7,'All CCC'!$B$7:$B$968,0)))</f>
        <v/>
      </c>
      <c r="V7" s="913" t="str">
        <f>IF($B7="","",INDEX('All CCC'!V$7:V$968,MATCH(WatchList!$B7,'All CCC'!$B$7:$B$968,0)))</f>
        <v/>
      </c>
      <c r="W7" s="913" t="str">
        <f>IF($B7="","",INDEX('All CCC'!W$7:W$968,MATCH(WatchList!$B7,'All CCC'!$B$7:$B$968,0)))</f>
        <v/>
      </c>
      <c r="X7" s="913" t="str">
        <f>IF($B7="","",INDEX('All CCC'!X$7:X$968,MATCH(WatchList!$B7,'All CCC'!$B$7:$B$968,0)))</f>
        <v/>
      </c>
      <c r="Y7" s="913" t="str">
        <f>IF($B7="","",INDEX('All CCC'!Y$7:Y$968,MATCH(WatchList!$B7,'All CCC'!$B$7:$B$968,0)))</f>
        <v/>
      </c>
      <c r="Z7" s="913" t="str">
        <f>IF($B7="","",INDEX('All CCC'!Z$7:Z$968,MATCH(WatchList!$B7,'All CCC'!$B$7:$B$968,0)))</f>
        <v/>
      </c>
      <c r="AA7" s="913" t="str">
        <f>IF($B7="","",INDEX('All CCC'!AA$7:AA$968,MATCH(WatchList!$B7,'All CCC'!$B$7:$B$968,0)))</f>
        <v/>
      </c>
      <c r="AB7" s="913" t="str">
        <f>IF($B7="","",INDEX('All CCC'!AB$7:AB$968,MATCH(WatchList!$B7,'All CCC'!$B$7:$B$968,0)))</f>
        <v/>
      </c>
      <c r="AC7" s="913" t="str">
        <f>IF($B7="","",INDEX('All CCC'!AC$7:AC$968,MATCH(WatchList!$B7,'All CCC'!$B$7:$B$968,0)))</f>
        <v/>
      </c>
      <c r="AD7" s="913" t="str">
        <f>IF($B7="","",INDEX('All CCC'!AD$7:AD$968,MATCH(WatchList!$B7,'All CCC'!$B$7:$B$968,0)))</f>
        <v/>
      </c>
      <c r="AE7" s="913" t="str">
        <f>IF($B7="","",INDEX('All CCC'!AE$7:AE$968,MATCH(WatchList!$B7,'All CCC'!$B$7:$B$968,0)))</f>
        <v/>
      </c>
      <c r="AF7" s="913" t="str">
        <f>IF($B7="","",INDEX('All CCC'!AF$7:AF$968,MATCH(WatchList!$B7,'All CCC'!$B$7:$B$968,0)))</f>
        <v/>
      </c>
      <c r="AG7" s="913" t="str">
        <f>IF($B7="","",INDEX('All CCC'!AG$7:AG$968,MATCH(WatchList!$B7,'All CCC'!$B$7:$B$968,0)))</f>
        <v/>
      </c>
      <c r="AH7" s="913" t="str">
        <f>IF($B7="","",INDEX('All CCC'!AH$7:AH$968,MATCH(WatchList!$B7,'All CCC'!$B$7:$B$968,0)))</f>
        <v/>
      </c>
      <c r="AI7" s="913" t="str">
        <f>IF($B7="","",INDEX('All CCC'!AI$7:AI$968,MATCH(WatchList!$B7,'All CCC'!$B$7:$B$968,0)))</f>
        <v/>
      </c>
      <c r="AJ7" s="913" t="str">
        <f>IF($B7="","",INDEX('All CCC'!AJ$7:AJ$968,MATCH(WatchList!$B7,'All CCC'!$B$7:$B$968,0)))</f>
        <v/>
      </c>
      <c r="AK7" s="913" t="str">
        <f>IF($B7="","",INDEX('All CCC'!AK$7:AK$968,MATCH(WatchList!$B7,'All CCC'!$B$7:$B$968,0)))</f>
        <v/>
      </c>
      <c r="AL7" s="913" t="str">
        <f>IF($B7="","",INDEX('All CCC'!AL$7:AL$968,MATCH(WatchList!$B7,'All CCC'!$B$7:$B$968,0)))</f>
        <v/>
      </c>
      <c r="AM7" s="913" t="str">
        <f>IF($B7="","",INDEX('All CCC'!AM$7:AM$968,MATCH(WatchList!$B7,'All CCC'!$B$7:$B$968,0)))</f>
        <v/>
      </c>
      <c r="AN7" s="913" t="str">
        <f>IF($B7="","",INDEX('All CCC'!AN$7:AN$968,MATCH(WatchList!$B7,'All CCC'!$B$7:$B$968,0)))</f>
        <v/>
      </c>
      <c r="AO7" s="913" t="str">
        <f>IF($B7="","",INDEX('All CCC'!AO$7:AO$968,MATCH(WatchList!$B7,'All CCC'!$B$7:$B$968,0)))</f>
        <v/>
      </c>
      <c r="AP7" s="913" t="str">
        <f>IF($B7="","",INDEX('All CCC'!AP$7:AP$968,MATCH(WatchList!$B7,'All CCC'!$B$7:$B$968,0)))</f>
        <v/>
      </c>
      <c r="AQ7" s="913" t="str">
        <f>IF($B7="","",INDEX('All CCC'!AQ$7:AQ$968,MATCH(WatchList!$B7,'All CCC'!$B$7:$B$968,0)))</f>
        <v/>
      </c>
      <c r="AR7" s="913" t="str">
        <f>IF($B7="","",INDEX('All CCC'!AR$7:AR$968,MATCH(WatchList!$B7,'All CCC'!$B$7:$B$968,0)))</f>
        <v/>
      </c>
      <c r="AS7" s="913" t="str">
        <f>IF($B7="","",INDEX('All CCC'!AS$7:AS$968,MATCH(WatchList!$B7,'All CCC'!$B$7:$B$968,0)))</f>
        <v/>
      </c>
      <c r="AT7" s="913" t="str">
        <f>IF($B7="","",INDEX('All CCC'!AT$7:AT$968,MATCH(WatchList!$B7,'All CCC'!$B$7:$B$968,0)))</f>
        <v/>
      </c>
      <c r="AU7" s="913" t="str">
        <f>IF($B7="","",INDEX('All CCC'!AU$7:AU$968,MATCH(WatchList!$B7,'All CCC'!$B$7:$B$968,0)))</f>
        <v/>
      </c>
      <c r="AV7" s="913" t="str">
        <f>IF($B7="","",INDEX('All CCC'!AV$7:AV$968,MATCH(WatchList!$B7,'All CCC'!$B$7:$B$968,0)))</f>
        <v/>
      </c>
      <c r="AW7" s="913" t="str">
        <f>IF($B7="","",INDEX('All CCC'!AW$7:AW$968,MATCH(WatchList!$B7,'All CCC'!$B$7:$B$968,0)))</f>
        <v/>
      </c>
      <c r="AX7" s="913" t="str">
        <f>IF($B7="","",INDEX('All CCC'!AX$7:AX$968,MATCH(WatchList!$B7,'All CCC'!$B$7:$B$968,0)))</f>
        <v/>
      </c>
      <c r="AY7" s="913" t="str">
        <f>IF($B7="","",INDEX('All CCC'!AY$7:AY$968,MATCH(WatchList!$B7,'All CCC'!$B$7:$B$968,0)))</f>
        <v/>
      </c>
      <c r="AZ7" s="913" t="str">
        <f>IF($B7="","",INDEX('All CCC'!AZ$7:AZ$968,MATCH(WatchList!$B7,'All CCC'!$B$7:$B$968,0)))</f>
        <v/>
      </c>
      <c r="BA7" s="913" t="str">
        <f>IF($B7="","",INDEX('All CCC'!BA$7:BA$968,MATCH(WatchList!$B7,'All CCC'!$B$7:$B$968,0)))</f>
        <v/>
      </c>
      <c r="BB7" s="913" t="str">
        <f>IF($B7="","",INDEX('All CCC'!BB$7:BB$968,MATCH(WatchList!$B7,'All CCC'!$B$7:$B$968,0)))</f>
        <v/>
      </c>
      <c r="BC7" s="913" t="str">
        <f>IF($B7="","",INDEX('All CCC'!BC$7:BC$968,MATCH(WatchList!$B7,'All CCC'!$B$7:$B$968,0)))</f>
        <v/>
      </c>
      <c r="BD7" s="913" t="str">
        <f>IF($B7="","",INDEX('All CCC'!BD$7:BD$968,MATCH(WatchList!$B7,'All CCC'!$B$7:$B$968,0)))</f>
        <v/>
      </c>
      <c r="BE7" s="913" t="str">
        <f>IF($B7="","",INDEX('All CCC'!BE$7:BE$968,MATCH(WatchList!$B7,'All CCC'!$B$7:$B$968,0)))</f>
        <v/>
      </c>
      <c r="BF7" s="913" t="str">
        <f>IF($B7="","",INDEX('All CCC'!BF$7:BF$968,MATCH(WatchList!$B7,'All CCC'!$B$7:$B$968,0)))</f>
        <v/>
      </c>
      <c r="BG7" s="913" t="str">
        <f>IF($B7="","",INDEX('All CCC'!BG$7:BG$968,MATCH(WatchList!$B7,'All CCC'!$B$7:$B$968,0)))</f>
        <v/>
      </c>
    </row>
    <row r="8" spans="1:59" s="888" customFormat="1" ht="11.25" customHeight="1" x14ac:dyDescent="0.2">
      <c r="A8" s="591" t="str">
        <f>IF($B8="","",INDEX('All CCC'!A$7:A$968,MATCH(WatchList!$B8,'All CCC'!$B$7:$B$968,0)))</f>
        <v/>
      </c>
      <c r="B8" s="36"/>
      <c r="C8" s="913" t="str">
        <f>IF($B8="","",INDEX('All CCC'!C$7:C$968,MATCH(WatchList!$B8,'All CCC'!$B$7:$B$968,0)))</f>
        <v/>
      </c>
      <c r="D8" s="913" t="str">
        <f>IF($B8="","",INDEX('All CCC'!D$7:D$968,MATCH(WatchList!$B8,'All CCC'!$B$7:$B$968,0)))</f>
        <v/>
      </c>
      <c r="E8" s="913" t="str">
        <f>IF($B8="","",INDEX('All CCC'!E$7:E$968,MATCH(WatchList!$B8,'All CCC'!$B$7:$B$968,0)))</f>
        <v/>
      </c>
      <c r="F8" s="913" t="str">
        <f>IF($B8="","",INDEX('All CCC'!F$7:F$968,MATCH(WatchList!$B8,'All CCC'!$B$7:$B$968,0)))</f>
        <v/>
      </c>
      <c r="G8" s="913" t="str">
        <f>IF($B8="","",INDEX('All CCC'!G$7:G$968,MATCH(WatchList!$B8,'All CCC'!$B$7:$B$968,0)))</f>
        <v/>
      </c>
      <c r="H8" s="913" t="str">
        <f>IF($B8="","",INDEX('All CCC'!H$7:H$968,MATCH(WatchList!$B8,'All CCC'!$B$7:$B$968,0)))</f>
        <v/>
      </c>
      <c r="I8" s="913" t="str">
        <f>IF($B8="","",INDEX('All CCC'!I$7:I$968,MATCH(WatchList!$B8,'All CCC'!$B$7:$B$968,0)))</f>
        <v/>
      </c>
      <c r="J8" s="913" t="str">
        <f>IF($B8="","",INDEX('All CCC'!J$7:J$968,MATCH(WatchList!$B8,'All CCC'!$B$7:$B$968,0)))</f>
        <v/>
      </c>
      <c r="K8" s="913" t="str">
        <f>IF($B8="","",INDEX('All CCC'!K$7:K$968,MATCH(WatchList!$B8,'All CCC'!$B$7:$B$968,0)))</f>
        <v/>
      </c>
      <c r="L8" s="913" t="str">
        <f>IF($B8="","",INDEX('All CCC'!L$7:L$968,MATCH(WatchList!$B8,'All CCC'!$B$7:$B$968,0)))</f>
        <v/>
      </c>
      <c r="M8" s="913" t="str">
        <f>IF($B8="","",INDEX('All CCC'!M$7:M$968,MATCH(WatchList!$B8,'All CCC'!$B$7:$B$968,0)))</f>
        <v/>
      </c>
      <c r="N8" s="913" t="str">
        <f>IF($B8="","",INDEX('All CCC'!N$7:N$968,MATCH(WatchList!$B8,'All CCC'!$B$7:$B$968,0)))</f>
        <v/>
      </c>
      <c r="O8" s="913" t="str">
        <f>IF($B8="","",INDEX('All CCC'!O$7:O$968,MATCH(WatchList!$B8,'All CCC'!$B$7:$B$968,0)))</f>
        <v/>
      </c>
      <c r="P8" s="914" t="str">
        <f>IF($B8="","",INDEX('All CCC'!P$7:P$968,MATCH(WatchList!$B8,'All CCC'!$B$7:$B$968,0)))</f>
        <v/>
      </c>
      <c r="Q8" s="914" t="str">
        <f>IF($B8="","",INDEX('All CCC'!Q$7:Q$968,MATCH(WatchList!$B8,'All CCC'!$B$7:$B$968,0)))</f>
        <v/>
      </c>
      <c r="R8" s="913" t="str">
        <f>IF($B8="","",INDEX('All CCC'!R$7:R$968,MATCH(WatchList!$B8,'All CCC'!$B$7:$B$968,0)))</f>
        <v/>
      </c>
      <c r="S8" s="913" t="str">
        <f>IF($B8="","",INDEX('All CCC'!S$7:S$968,MATCH(WatchList!$B8,'All CCC'!$B$7:$B$968,0)))</f>
        <v/>
      </c>
      <c r="T8" s="913" t="str">
        <f>IF($B8="","",INDEX('All CCC'!T$7:T$968,MATCH(WatchList!$B8,'All CCC'!$B$7:$B$968,0)))</f>
        <v/>
      </c>
      <c r="U8" s="913" t="str">
        <f>IF($B8="","",INDEX('All CCC'!U$7:U$968,MATCH(WatchList!$B8,'All CCC'!$B$7:$B$968,0)))</f>
        <v/>
      </c>
      <c r="V8" s="913" t="str">
        <f>IF($B8="","",INDEX('All CCC'!V$7:V$968,MATCH(WatchList!$B8,'All CCC'!$B$7:$B$968,0)))</f>
        <v/>
      </c>
      <c r="W8" s="913" t="str">
        <f>IF($B8="","",INDEX('All CCC'!W$7:W$968,MATCH(WatchList!$B8,'All CCC'!$B$7:$B$968,0)))</f>
        <v/>
      </c>
      <c r="X8" s="913" t="str">
        <f>IF($B8="","",INDEX('All CCC'!X$7:X$968,MATCH(WatchList!$B8,'All CCC'!$B$7:$B$968,0)))</f>
        <v/>
      </c>
      <c r="Y8" s="913" t="str">
        <f>IF($B8="","",INDEX('All CCC'!Y$7:Y$968,MATCH(WatchList!$B8,'All CCC'!$B$7:$B$968,0)))</f>
        <v/>
      </c>
      <c r="Z8" s="913" t="str">
        <f>IF($B8="","",INDEX('All CCC'!Z$7:Z$968,MATCH(WatchList!$B8,'All CCC'!$B$7:$B$968,0)))</f>
        <v/>
      </c>
      <c r="AA8" s="913" t="str">
        <f>IF($B8="","",INDEX('All CCC'!AA$7:AA$968,MATCH(WatchList!$B8,'All CCC'!$B$7:$B$968,0)))</f>
        <v/>
      </c>
      <c r="AB8" s="913" t="str">
        <f>IF($B8="","",INDEX('All CCC'!AB$7:AB$968,MATCH(WatchList!$B8,'All CCC'!$B$7:$B$968,0)))</f>
        <v/>
      </c>
      <c r="AC8" s="913" t="str">
        <f>IF($B8="","",INDEX('All CCC'!AC$7:AC$968,MATCH(WatchList!$B8,'All CCC'!$B$7:$B$968,0)))</f>
        <v/>
      </c>
      <c r="AD8" s="913" t="str">
        <f>IF($B8="","",INDEX('All CCC'!AD$7:AD$968,MATCH(WatchList!$B8,'All CCC'!$B$7:$B$968,0)))</f>
        <v/>
      </c>
      <c r="AE8" s="913" t="str">
        <f>IF($B8="","",INDEX('All CCC'!AE$7:AE$968,MATCH(WatchList!$B8,'All CCC'!$B$7:$B$968,0)))</f>
        <v/>
      </c>
      <c r="AF8" s="913" t="str">
        <f>IF($B8="","",INDEX('All CCC'!AF$7:AF$968,MATCH(WatchList!$B8,'All CCC'!$B$7:$B$968,0)))</f>
        <v/>
      </c>
      <c r="AG8" s="913" t="str">
        <f>IF($B8="","",INDEX('All CCC'!AG$7:AG$968,MATCH(WatchList!$B8,'All CCC'!$B$7:$B$968,0)))</f>
        <v/>
      </c>
      <c r="AH8" s="913" t="str">
        <f>IF($B8="","",INDEX('All CCC'!AH$7:AH$968,MATCH(WatchList!$B8,'All CCC'!$B$7:$B$968,0)))</f>
        <v/>
      </c>
      <c r="AI8" s="913" t="str">
        <f>IF($B8="","",INDEX('All CCC'!AI$7:AI$968,MATCH(WatchList!$B8,'All CCC'!$B$7:$B$968,0)))</f>
        <v/>
      </c>
      <c r="AJ8" s="913" t="str">
        <f>IF($B8="","",INDEX('All CCC'!AJ$7:AJ$968,MATCH(WatchList!$B8,'All CCC'!$B$7:$B$968,0)))</f>
        <v/>
      </c>
      <c r="AK8" s="913" t="str">
        <f>IF($B8="","",INDEX('All CCC'!AK$7:AK$968,MATCH(WatchList!$B8,'All CCC'!$B$7:$B$968,0)))</f>
        <v/>
      </c>
      <c r="AL8" s="913" t="str">
        <f>IF($B8="","",INDEX('All CCC'!AL$7:AL$968,MATCH(WatchList!$B8,'All CCC'!$B$7:$B$968,0)))</f>
        <v/>
      </c>
      <c r="AM8" s="913" t="str">
        <f>IF($B8="","",INDEX('All CCC'!AM$7:AM$968,MATCH(WatchList!$B8,'All CCC'!$B$7:$B$968,0)))</f>
        <v/>
      </c>
      <c r="AN8" s="913" t="str">
        <f>IF($B8="","",INDEX('All CCC'!AN$7:AN$968,MATCH(WatchList!$B8,'All CCC'!$B$7:$B$968,0)))</f>
        <v/>
      </c>
      <c r="AO8" s="913" t="str">
        <f>IF($B8="","",INDEX('All CCC'!AO$7:AO$968,MATCH(WatchList!$B8,'All CCC'!$B$7:$B$968,0)))</f>
        <v/>
      </c>
      <c r="AP8" s="913" t="str">
        <f>IF($B8="","",INDEX('All CCC'!AP$7:AP$968,MATCH(WatchList!$B8,'All CCC'!$B$7:$B$968,0)))</f>
        <v/>
      </c>
      <c r="AQ8" s="913" t="str">
        <f>IF($B8="","",INDEX('All CCC'!AQ$7:AQ$968,MATCH(WatchList!$B8,'All CCC'!$B$7:$B$968,0)))</f>
        <v/>
      </c>
      <c r="AR8" s="913" t="str">
        <f>IF($B8="","",INDEX('All CCC'!AR$7:AR$968,MATCH(WatchList!$B8,'All CCC'!$B$7:$B$968,0)))</f>
        <v/>
      </c>
      <c r="AS8" s="913" t="str">
        <f>IF($B8="","",INDEX('All CCC'!AS$7:AS$968,MATCH(WatchList!$B8,'All CCC'!$B$7:$B$968,0)))</f>
        <v/>
      </c>
      <c r="AT8" s="913" t="str">
        <f>IF($B8="","",INDEX('All CCC'!AT$7:AT$968,MATCH(WatchList!$B8,'All CCC'!$B$7:$B$968,0)))</f>
        <v/>
      </c>
      <c r="AU8" s="913" t="str">
        <f>IF($B8="","",INDEX('All CCC'!AU$7:AU$968,MATCH(WatchList!$B8,'All CCC'!$B$7:$B$968,0)))</f>
        <v/>
      </c>
      <c r="AV8" s="913" t="str">
        <f>IF($B8="","",INDEX('All CCC'!AV$7:AV$968,MATCH(WatchList!$B8,'All CCC'!$B$7:$B$968,0)))</f>
        <v/>
      </c>
      <c r="AW8" s="913" t="str">
        <f>IF($B8="","",INDEX('All CCC'!AW$7:AW$968,MATCH(WatchList!$B8,'All CCC'!$B$7:$B$968,0)))</f>
        <v/>
      </c>
      <c r="AX8" s="913" t="str">
        <f>IF($B8="","",INDEX('All CCC'!AX$7:AX$968,MATCH(WatchList!$B8,'All CCC'!$B$7:$B$968,0)))</f>
        <v/>
      </c>
      <c r="AY8" s="913" t="str">
        <f>IF($B8="","",INDEX('All CCC'!AY$7:AY$968,MATCH(WatchList!$B8,'All CCC'!$B$7:$B$968,0)))</f>
        <v/>
      </c>
      <c r="AZ8" s="913" t="str">
        <f>IF($B8="","",INDEX('All CCC'!AZ$7:AZ$968,MATCH(WatchList!$B8,'All CCC'!$B$7:$B$968,0)))</f>
        <v/>
      </c>
      <c r="BA8" s="913" t="str">
        <f>IF($B8="","",INDEX('All CCC'!BA$7:BA$968,MATCH(WatchList!$B8,'All CCC'!$B$7:$B$968,0)))</f>
        <v/>
      </c>
      <c r="BB8" s="913" t="str">
        <f>IF($B8="","",INDEX('All CCC'!BB$7:BB$968,MATCH(WatchList!$B8,'All CCC'!$B$7:$B$968,0)))</f>
        <v/>
      </c>
      <c r="BC8" s="913" t="str">
        <f>IF($B8="","",INDEX('All CCC'!BC$7:BC$968,MATCH(WatchList!$B8,'All CCC'!$B$7:$B$968,0)))</f>
        <v/>
      </c>
      <c r="BD8" s="913" t="str">
        <f>IF($B8="","",INDEX('All CCC'!BD$7:BD$968,MATCH(WatchList!$B8,'All CCC'!$B$7:$B$968,0)))</f>
        <v/>
      </c>
      <c r="BE8" s="913" t="str">
        <f>IF($B8="","",INDEX('All CCC'!BE$7:BE$968,MATCH(WatchList!$B8,'All CCC'!$B$7:$B$968,0)))</f>
        <v/>
      </c>
      <c r="BF8" s="913" t="str">
        <f>IF($B8="","",INDEX('All CCC'!BF$7:BF$968,MATCH(WatchList!$B8,'All CCC'!$B$7:$B$968,0)))</f>
        <v/>
      </c>
      <c r="BG8" s="913" t="str">
        <f>IF($B8="","",INDEX('All CCC'!BG$7:BG$968,MATCH(WatchList!$B8,'All CCC'!$B$7:$B$968,0)))</f>
        <v/>
      </c>
    </row>
    <row r="9" spans="1:59" ht="11.25" customHeight="1" x14ac:dyDescent="0.2">
      <c r="A9" s="591" t="str">
        <f>IF($B9="","",INDEX('All CCC'!A$7:A$968,MATCH(WatchList!$B9,'All CCC'!$B$7:$B$968,0)))</f>
        <v/>
      </c>
      <c r="B9" s="36"/>
      <c r="C9" s="913" t="str">
        <f>IF($B9="","",INDEX('All CCC'!C$7:C$968,MATCH(WatchList!$B9,'All CCC'!$B$7:$B$968,0)))</f>
        <v/>
      </c>
      <c r="D9" s="913" t="str">
        <f>IF($B9="","",INDEX('All CCC'!D$7:D$968,MATCH(WatchList!$B9,'All CCC'!$B$7:$B$968,0)))</f>
        <v/>
      </c>
      <c r="E9" s="913" t="str">
        <f>IF($B9="","",INDEX('All CCC'!E$7:E$968,MATCH(WatchList!$B9,'All CCC'!$B$7:$B$968,0)))</f>
        <v/>
      </c>
      <c r="F9" s="913" t="str">
        <f>IF($B9="","",INDEX('All CCC'!F$7:F$968,MATCH(WatchList!$B9,'All CCC'!$B$7:$B$968,0)))</f>
        <v/>
      </c>
      <c r="G9" s="913" t="str">
        <f>IF($B9="","",INDEX('All CCC'!G$7:G$968,MATCH(WatchList!$B9,'All CCC'!$B$7:$B$968,0)))</f>
        <v/>
      </c>
      <c r="H9" s="913" t="str">
        <f>IF($B9="","",INDEX('All CCC'!H$7:H$968,MATCH(WatchList!$B9,'All CCC'!$B$7:$B$968,0)))</f>
        <v/>
      </c>
      <c r="I9" s="913" t="str">
        <f>IF($B9="","",INDEX('All CCC'!I$7:I$968,MATCH(WatchList!$B9,'All CCC'!$B$7:$B$968,0)))</f>
        <v/>
      </c>
      <c r="J9" s="913" t="str">
        <f>IF($B9="","",INDEX('All CCC'!J$7:J$968,MATCH(WatchList!$B9,'All CCC'!$B$7:$B$968,0)))</f>
        <v/>
      </c>
      <c r="K9" s="913" t="str">
        <f>IF($B9="","",INDEX('All CCC'!K$7:K$968,MATCH(WatchList!$B9,'All CCC'!$B$7:$B$968,0)))</f>
        <v/>
      </c>
      <c r="L9" s="913" t="str">
        <f>IF($B9="","",INDEX('All CCC'!L$7:L$968,MATCH(WatchList!$B9,'All CCC'!$B$7:$B$968,0)))</f>
        <v/>
      </c>
      <c r="M9" s="913" t="str">
        <f>IF($B9="","",INDEX('All CCC'!M$7:M$968,MATCH(WatchList!$B9,'All CCC'!$B$7:$B$968,0)))</f>
        <v/>
      </c>
      <c r="N9" s="913" t="str">
        <f>IF($B9="","",INDEX('All CCC'!N$7:N$968,MATCH(WatchList!$B9,'All CCC'!$B$7:$B$968,0)))</f>
        <v/>
      </c>
      <c r="O9" s="913" t="str">
        <f>IF($B9="","",INDEX('All CCC'!O$7:O$968,MATCH(WatchList!$B9,'All CCC'!$B$7:$B$968,0)))</f>
        <v/>
      </c>
      <c r="P9" s="914" t="str">
        <f>IF($B9="","",INDEX('All CCC'!P$7:P$968,MATCH(WatchList!$B9,'All CCC'!$B$7:$B$968,0)))</f>
        <v/>
      </c>
      <c r="Q9" s="914" t="str">
        <f>IF($B9="","",INDEX('All CCC'!Q$7:Q$968,MATCH(WatchList!$B9,'All CCC'!$B$7:$B$968,0)))</f>
        <v/>
      </c>
      <c r="R9" s="913" t="str">
        <f>IF($B9="","",INDEX('All CCC'!R$7:R$968,MATCH(WatchList!$B9,'All CCC'!$B$7:$B$968,0)))</f>
        <v/>
      </c>
      <c r="S9" s="913" t="str">
        <f>IF($B9="","",INDEX('All CCC'!S$7:S$968,MATCH(WatchList!$B9,'All CCC'!$B$7:$B$968,0)))</f>
        <v/>
      </c>
      <c r="T9" s="913" t="str">
        <f>IF($B9="","",INDEX('All CCC'!T$7:T$968,MATCH(WatchList!$B9,'All CCC'!$B$7:$B$968,0)))</f>
        <v/>
      </c>
      <c r="U9" s="913" t="str">
        <f>IF($B9="","",INDEX('All CCC'!U$7:U$968,MATCH(WatchList!$B9,'All CCC'!$B$7:$B$968,0)))</f>
        <v/>
      </c>
      <c r="V9" s="913" t="str">
        <f>IF($B9="","",INDEX('All CCC'!V$7:V$968,MATCH(WatchList!$B9,'All CCC'!$B$7:$B$968,0)))</f>
        <v/>
      </c>
      <c r="W9" s="913" t="str">
        <f>IF($B9="","",INDEX('All CCC'!W$7:W$968,MATCH(WatchList!$B9,'All CCC'!$B$7:$B$968,0)))</f>
        <v/>
      </c>
      <c r="X9" s="913" t="str">
        <f>IF($B9="","",INDEX('All CCC'!X$7:X$968,MATCH(WatchList!$B9,'All CCC'!$B$7:$B$968,0)))</f>
        <v/>
      </c>
      <c r="Y9" s="913" t="str">
        <f>IF($B9="","",INDEX('All CCC'!Y$7:Y$968,MATCH(WatchList!$B9,'All CCC'!$B$7:$B$968,0)))</f>
        <v/>
      </c>
      <c r="Z9" s="913" t="str">
        <f>IF($B9="","",INDEX('All CCC'!Z$7:Z$968,MATCH(WatchList!$B9,'All CCC'!$B$7:$B$968,0)))</f>
        <v/>
      </c>
      <c r="AA9" s="913" t="str">
        <f>IF($B9="","",INDEX('All CCC'!AA$7:AA$968,MATCH(WatchList!$B9,'All CCC'!$B$7:$B$968,0)))</f>
        <v/>
      </c>
      <c r="AB9" s="913" t="str">
        <f>IF($B9="","",INDEX('All CCC'!AB$7:AB$968,MATCH(WatchList!$B9,'All CCC'!$B$7:$B$968,0)))</f>
        <v/>
      </c>
      <c r="AC9" s="913" t="str">
        <f>IF($B9="","",INDEX('All CCC'!AC$7:AC$968,MATCH(WatchList!$B9,'All CCC'!$B$7:$B$968,0)))</f>
        <v/>
      </c>
      <c r="AD9" s="913" t="str">
        <f>IF($B9="","",INDEX('All CCC'!AD$7:AD$968,MATCH(WatchList!$B9,'All CCC'!$B$7:$B$968,0)))</f>
        <v/>
      </c>
      <c r="AE9" s="913" t="str">
        <f>IF($B9="","",INDEX('All CCC'!AE$7:AE$968,MATCH(WatchList!$B9,'All CCC'!$B$7:$B$968,0)))</f>
        <v/>
      </c>
      <c r="AF9" s="913" t="str">
        <f>IF($B9="","",INDEX('All CCC'!AF$7:AF$968,MATCH(WatchList!$B9,'All CCC'!$B$7:$B$968,0)))</f>
        <v/>
      </c>
      <c r="AG9" s="913" t="str">
        <f>IF($B9="","",INDEX('All CCC'!AG$7:AG$968,MATCH(WatchList!$B9,'All CCC'!$B$7:$B$968,0)))</f>
        <v/>
      </c>
      <c r="AH9" s="913" t="str">
        <f>IF($B9="","",INDEX('All CCC'!AH$7:AH$968,MATCH(WatchList!$B9,'All CCC'!$B$7:$B$968,0)))</f>
        <v/>
      </c>
      <c r="AI9" s="913" t="str">
        <f>IF($B9="","",INDEX('All CCC'!AI$7:AI$968,MATCH(WatchList!$B9,'All CCC'!$B$7:$B$968,0)))</f>
        <v/>
      </c>
      <c r="AJ9" s="913" t="str">
        <f>IF($B9="","",INDEX('All CCC'!AJ$7:AJ$968,MATCH(WatchList!$B9,'All CCC'!$B$7:$B$968,0)))</f>
        <v/>
      </c>
      <c r="AK9" s="913" t="str">
        <f>IF($B9="","",INDEX('All CCC'!AK$7:AK$968,MATCH(WatchList!$B9,'All CCC'!$B$7:$B$968,0)))</f>
        <v/>
      </c>
      <c r="AL9" s="913" t="str">
        <f>IF($B9="","",INDEX('All CCC'!AL$7:AL$968,MATCH(WatchList!$B9,'All CCC'!$B$7:$B$968,0)))</f>
        <v/>
      </c>
      <c r="AM9" s="913" t="str">
        <f>IF($B9="","",INDEX('All CCC'!AM$7:AM$968,MATCH(WatchList!$B9,'All CCC'!$B$7:$B$968,0)))</f>
        <v/>
      </c>
      <c r="AN9" s="913" t="str">
        <f>IF($B9="","",INDEX('All CCC'!AN$7:AN$968,MATCH(WatchList!$B9,'All CCC'!$B$7:$B$968,0)))</f>
        <v/>
      </c>
      <c r="AO9" s="913" t="str">
        <f>IF($B9="","",INDEX('All CCC'!AO$7:AO$968,MATCH(WatchList!$B9,'All CCC'!$B$7:$B$968,0)))</f>
        <v/>
      </c>
      <c r="AP9" s="913" t="str">
        <f>IF($B9="","",INDEX('All CCC'!AP$7:AP$968,MATCH(WatchList!$B9,'All CCC'!$B$7:$B$968,0)))</f>
        <v/>
      </c>
      <c r="AQ9" s="913" t="str">
        <f>IF($B9="","",INDEX('All CCC'!AQ$7:AQ$968,MATCH(WatchList!$B9,'All CCC'!$B$7:$B$968,0)))</f>
        <v/>
      </c>
      <c r="AR9" s="913" t="str">
        <f>IF($B9="","",INDEX('All CCC'!AR$7:AR$968,MATCH(WatchList!$B9,'All CCC'!$B$7:$B$968,0)))</f>
        <v/>
      </c>
      <c r="AS9" s="913" t="str">
        <f>IF($B9="","",INDEX('All CCC'!AS$7:AS$968,MATCH(WatchList!$B9,'All CCC'!$B$7:$B$968,0)))</f>
        <v/>
      </c>
      <c r="AT9" s="913" t="str">
        <f>IF($B9="","",INDEX('All CCC'!AT$7:AT$968,MATCH(WatchList!$B9,'All CCC'!$B$7:$B$968,0)))</f>
        <v/>
      </c>
      <c r="AU9" s="913" t="str">
        <f>IF($B9="","",INDEX('All CCC'!AU$7:AU$968,MATCH(WatchList!$B9,'All CCC'!$B$7:$B$968,0)))</f>
        <v/>
      </c>
      <c r="AV9" s="913" t="str">
        <f>IF($B9="","",INDEX('All CCC'!AV$7:AV$968,MATCH(WatchList!$B9,'All CCC'!$B$7:$B$968,0)))</f>
        <v/>
      </c>
      <c r="AW9" s="913" t="str">
        <f>IF($B9="","",INDEX('All CCC'!AW$7:AW$968,MATCH(WatchList!$B9,'All CCC'!$B$7:$B$968,0)))</f>
        <v/>
      </c>
      <c r="AX9" s="913" t="str">
        <f>IF($B9="","",INDEX('All CCC'!AX$7:AX$968,MATCH(WatchList!$B9,'All CCC'!$B$7:$B$968,0)))</f>
        <v/>
      </c>
      <c r="AY9" s="913" t="str">
        <f>IF($B9="","",INDEX('All CCC'!AY$7:AY$968,MATCH(WatchList!$B9,'All CCC'!$B$7:$B$968,0)))</f>
        <v/>
      </c>
      <c r="AZ9" s="913" t="str">
        <f>IF($B9="","",INDEX('All CCC'!AZ$7:AZ$968,MATCH(WatchList!$B9,'All CCC'!$B$7:$B$968,0)))</f>
        <v/>
      </c>
      <c r="BA9" s="913" t="str">
        <f>IF($B9="","",INDEX('All CCC'!BA$7:BA$968,MATCH(WatchList!$B9,'All CCC'!$B$7:$B$968,0)))</f>
        <v/>
      </c>
      <c r="BB9" s="913" t="str">
        <f>IF($B9="","",INDEX('All CCC'!BB$7:BB$968,MATCH(WatchList!$B9,'All CCC'!$B$7:$B$968,0)))</f>
        <v/>
      </c>
      <c r="BC9" s="913" t="str">
        <f>IF($B9="","",INDEX('All CCC'!BC$7:BC$968,MATCH(WatchList!$B9,'All CCC'!$B$7:$B$968,0)))</f>
        <v/>
      </c>
      <c r="BD9" s="913" t="str">
        <f>IF($B9="","",INDEX('All CCC'!BD$7:BD$968,MATCH(WatchList!$B9,'All CCC'!$B$7:$B$968,0)))</f>
        <v/>
      </c>
      <c r="BE9" s="913" t="str">
        <f>IF($B9="","",INDEX('All CCC'!BE$7:BE$968,MATCH(WatchList!$B9,'All CCC'!$B$7:$B$968,0)))</f>
        <v/>
      </c>
      <c r="BF9" s="913" t="str">
        <f>IF($B9="","",INDEX('All CCC'!BF$7:BF$968,MATCH(WatchList!$B9,'All CCC'!$B$7:$B$968,0)))</f>
        <v/>
      </c>
      <c r="BG9" s="913" t="str">
        <f>IF($B9="","",INDEX('All CCC'!BG$7:BG$968,MATCH(WatchList!$B9,'All CCC'!$B$7:$B$968,0)))</f>
        <v/>
      </c>
    </row>
    <row r="10" spans="1:59" ht="11.25" customHeight="1" x14ac:dyDescent="0.2">
      <c r="A10" s="591" t="str">
        <f>IF($B10="","",INDEX('All CCC'!A$7:A$968,MATCH(WatchList!$B10,'All CCC'!$B$7:$B$968,0)))</f>
        <v/>
      </c>
      <c r="B10" s="36"/>
      <c r="C10" s="913" t="str">
        <f>IF($B10="","",INDEX('All CCC'!C$7:C$968,MATCH(WatchList!$B10,'All CCC'!$B$7:$B$968,0)))</f>
        <v/>
      </c>
      <c r="D10" s="913" t="str">
        <f>IF($B10="","",INDEX('All CCC'!D$7:D$968,MATCH(WatchList!$B10,'All CCC'!$B$7:$B$968,0)))</f>
        <v/>
      </c>
      <c r="E10" s="913" t="str">
        <f>IF($B10="","",INDEX('All CCC'!E$7:E$968,MATCH(WatchList!$B10,'All CCC'!$B$7:$B$968,0)))</f>
        <v/>
      </c>
      <c r="F10" s="913" t="str">
        <f>IF($B10="","",INDEX('All CCC'!F$7:F$968,MATCH(WatchList!$B10,'All CCC'!$B$7:$B$968,0)))</f>
        <v/>
      </c>
      <c r="G10" s="913" t="str">
        <f>IF($B10="","",INDEX('All CCC'!G$7:G$968,MATCH(WatchList!$B10,'All CCC'!$B$7:$B$968,0)))</f>
        <v/>
      </c>
      <c r="H10" s="913" t="str">
        <f>IF($B10="","",INDEX('All CCC'!H$7:H$968,MATCH(WatchList!$B10,'All CCC'!$B$7:$B$968,0)))</f>
        <v/>
      </c>
      <c r="I10" s="913" t="str">
        <f>IF($B10="","",INDEX('All CCC'!I$7:I$968,MATCH(WatchList!$B10,'All CCC'!$B$7:$B$968,0)))</f>
        <v/>
      </c>
      <c r="J10" s="913" t="str">
        <f>IF($B10="","",INDEX('All CCC'!J$7:J$968,MATCH(WatchList!$B10,'All CCC'!$B$7:$B$968,0)))</f>
        <v/>
      </c>
      <c r="K10" s="913" t="str">
        <f>IF($B10="","",INDEX('All CCC'!K$7:K$968,MATCH(WatchList!$B10,'All CCC'!$B$7:$B$968,0)))</f>
        <v/>
      </c>
      <c r="L10" s="913" t="str">
        <f>IF($B10="","",INDEX('All CCC'!L$7:L$968,MATCH(WatchList!$B10,'All CCC'!$B$7:$B$968,0)))</f>
        <v/>
      </c>
      <c r="M10" s="913" t="str">
        <f>IF($B10="","",INDEX('All CCC'!M$7:M$968,MATCH(WatchList!$B10,'All CCC'!$B$7:$B$968,0)))</f>
        <v/>
      </c>
      <c r="N10" s="913" t="str">
        <f>IF($B10="","",INDEX('All CCC'!N$7:N$968,MATCH(WatchList!$B10,'All CCC'!$B$7:$B$968,0)))</f>
        <v/>
      </c>
      <c r="O10" s="913" t="str">
        <f>IF($B10="","",INDEX('All CCC'!O$7:O$968,MATCH(WatchList!$B10,'All CCC'!$B$7:$B$968,0)))</f>
        <v/>
      </c>
      <c r="P10" s="914" t="str">
        <f>IF($B10="","",INDEX('All CCC'!P$7:P$968,MATCH(WatchList!$B10,'All CCC'!$B$7:$B$968,0)))</f>
        <v/>
      </c>
      <c r="Q10" s="914" t="str">
        <f>IF($B10="","",INDEX('All CCC'!Q$7:Q$968,MATCH(WatchList!$B10,'All CCC'!$B$7:$B$968,0)))</f>
        <v/>
      </c>
      <c r="R10" s="913" t="str">
        <f>IF($B10="","",INDEX('All CCC'!R$7:R$968,MATCH(WatchList!$B10,'All CCC'!$B$7:$B$968,0)))</f>
        <v/>
      </c>
      <c r="S10" s="913" t="str">
        <f>IF($B10="","",INDEX('All CCC'!S$7:S$968,MATCH(WatchList!$B10,'All CCC'!$B$7:$B$968,0)))</f>
        <v/>
      </c>
      <c r="T10" s="913" t="str">
        <f>IF($B10="","",INDEX('All CCC'!T$7:T$968,MATCH(WatchList!$B10,'All CCC'!$B$7:$B$968,0)))</f>
        <v/>
      </c>
      <c r="U10" s="913" t="str">
        <f>IF($B10="","",INDEX('All CCC'!U$7:U$968,MATCH(WatchList!$B10,'All CCC'!$B$7:$B$968,0)))</f>
        <v/>
      </c>
      <c r="V10" s="913" t="str">
        <f>IF($B10="","",INDEX('All CCC'!V$7:V$968,MATCH(WatchList!$B10,'All CCC'!$B$7:$B$968,0)))</f>
        <v/>
      </c>
      <c r="W10" s="913" t="str">
        <f>IF($B10="","",INDEX('All CCC'!W$7:W$968,MATCH(WatchList!$B10,'All CCC'!$B$7:$B$968,0)))</f>
        <v/>
      </c>
      <c r="X10" s="913" t="str">
        <f>IF($B10="","",INDEX('All CCC'!X$7:X$968,MATCH(WatchList!$B10,'All CCC'!$B$7:$B$968,0)))</f>
        <v/>
      </c>
      <c r="Y10" s="913" t="str">
        <f>IF($B10="","",INDEX('All CCC'!Y$7:Y$968,MATCH(WatchList!$B10,'All CCC'!$B$7:$B$968,0)))</f>
        <v/>
      </c>
      <c r="Z10" s="913" t="str">
        <f>IF($B10="","",INDEX('All CCC'!Z$7:Z$968,MATCH(WatchList!$B10,'All CCC'!$B$7:$B$968,0)))</f>
        <v/>
      </c>
      <c r="AA10" s="913" t="str">
        <f>IF($B10="","",INDEX('All CCC'!AA$7:AA$968,MATCH(WatchList!$B10,'All CCC'!$B$7:$B$968,0)))</f>
        <v/>
      </c>
      <c r="AB10" s="913" t="str">
        <f>IF($B10="","",INDEX('All CCC'!AB$7:AB$968,MATCH(WatchList!$B10,'All CCC'!$B$7:$B$968,0)))</f>
        <v/>
      </c>
      <c r="AC10" s="913" t="str">
        <f>IF($B10="","",INDEX('All CCC'!AC$7:AC$968,MATCH(WatchList!$B10,'All CCC'!$B$7:$B$968,0)))</f>
        <v/>
      </c>
      <c r="AD10" s="913" t="str">
        <f>IF($B10="","",INDEX('All CCC'!AD$7:AD$968,MATCH(WatchList!$B10,'All CCC'!$B$7:$B$968,0)))</f>
        <v/>
      </c>
      <c r="AE10" s="913" t="str">
        <f>IF($B10="","",INDEX('All CCC'!AE$7:AE$968,MATCH(WatchList!$B10,'All CCC'!$B$7:$B$968,0)))</f>
        <v/>
      </c>
      <c r="AF10" s="913" t="str">
        <f>IF($B10="","",INDEX('All CCC'!AF$7:AF$968,MATCH(WatchList!$B10,'All CCC'!$B$7:$B$968,0)))</f>
        <v/>
      </c>
      <c r="AG10" s="913" t="str">
        <f>IF($B10="","",INDEX('All CCC'!AG$7:AG$968,MATCH(WatchList!$B10,'All CCC'!$B$7:$B$968,0)))</f>
        <v/>
      </c>
      <c r="AH10" s="913" t="str">
        <f>IF($B10="","",INDEX('All CCC'!AH$7:AH$968,MATCH(WatchList!$B10,'All CCC'!$B$7:$B$968,0)))</f>
        <v/>
      </c>
      <c r="AI10" s="913" t="str">
        <f>IF($B10="","",INDEX('All CCC'!AI$7:AI$968,MATCH(WatchList!$B10,'All CCC'!$B$7:$B$968,0)))</f>
        <v/>
      </c>
      <c r="AJ10" s="913" t="str">
        <f>IF($B10="","",INDEX('All CCC'!AJ$7:AJ$968,MATCH(WatchList!$B10,'All CCC'!$B$7:$B$968,0)))</f>
        <v/>
      </c>
      <c r="AK10" s="913" t="str">
        <f>IF($B10="","",INDEX('All CCC'!AK$7:AK$968,MATCH(WatchList!$B10,'All CCC'!$B$7:$B$968,0)))</f>
        <v/>
      </c>
      <c r="AL10" s="913" t="str">
        <f>IF($B10="","",INDEX('All CCC'!AL$7:AL$968,MATCH(WatchList!$B10,'All CCC'!$B$7:$B$968,0)))</f>
        <v/>
      </c>
      <c r="AM10" s="913" t="str">
        <f>IF($B10="","",INDEX('All CCC'!AM$7:AM$968,MATCH(WatchList!$B10,'All CCC'!$B$7:$B$968,0)))</f>
        <v/>
      </c>
      <c r="AN10" s="913" t="str">
        <f>IF($B10="","",INDEX('All CCC'!AN$7:AN$968,MATCH(WatchList!$B10,'All CCC'!$B$7:$B$968,0)))</f>
        <v/>
      </c>
      <c r="AO10" s="913" t="str">
        <f>IF($B10="","",INDEX('All CCC'!AO$7:AO$968,MATCH(WatchList!$B10,'All CCC'!$B$7:$B$968,0)))</f>
        <v/>
      </c>
      <c r="AP10" s="913" t="str">
        <f>IF($B10="","",INDEX('All CCC'!AP$7:AP$968,MATCH(WatchList!$B10,'All CCC'!$B$7:$B$968,0)))</f>
        <v/>
      </c>
      <c r="AQ10" s="913" t="str">
        <f>IF($B10="","",INDEX('All CCC'!AQ$7:AQ$968,MATCH(WatchList!$B10,'All CCC'!$B$7:$B$968,0)))</f>
        <v/>
      </c>
      <c r="AR10" s="913" t="str">
        <f>IF($B10="","",INDEX('All CCC'!AR$7:AR$968,MATCH(WatchList!$B10,'All CCC'!$B$7:$B$968,0)))</f>
        <v/>
      </c>
      <c r="AS10" s="913" t="str">
        <f>IF($B10="","",INDEX('All CCC'!AS$7:AS$968,MATCH(WatchList!$B10,'All CCC'!$B$7:$B$968,0)))</f>
        <v/>
      </c>
      <c r="AT10" s="913" t="str">
        <f>IF($B10="","",INDEX('All CCC'!AT$7:AT$968,MATCH(WatchList!$B10,'All CCC'!$B$7:$B$968,0)))</f>
        <v/>
      </c>
      <c r="AU10" s="913" t="str">
        <f>IF($B10="","",INDEX('All CCC'!AU$7:AU$968,MATCH(WatchList!$B10,'All CCC'!$B$7:$B$968,0)))</f>
        <v/>
      </c>
      <c r="AV10" s="913" t="str">
        <f>IF($B10="","",INDEX('All CCC'!AV$7:AV$968,MATCH(WatchList!$B10,'All CCC'!$B$7:$B$968,0)))</f>
        <v/>
      </c>
      <c r="AW10" s="913" t="str">
        <f>IF($B10="","",INDEX('All CCC'!AW$7:AW$968,MATCH(WatchList!$B10,'All CCC'!$B$7:$B$968,0)))</f>
        <v/>
      </c>
      <c r="AX10" s="913" t="str">
        <f>IF($B10="","",INDEX('All CCC'!AX$7:AX$968,MATCH(WatchList!$B10,'All CCC'!$B$7:$B$968,0)))</f>
        <v/>
      </c>
      <c r="AY10" s="913" t="str">
        <f>IF($B10="","",INDEX('All CCC'!AY$7:AY$968,MATCH(WatchList!$B10,'All CCC'!$B$7:$B$968,0)))</f>
        <v/>
      </c>
      <c r="AZ10" s="913" t="str">
        <f>IF($B10="","",INDEX('All CCC'!AZ$7:AZ$968,MATCH(WatchList!$B10,'All CCC'!$B$7:$B$968,0)))</f>
        <v/>
      </c>
      <c r="BA10" s="913" t="str">
        <f>IF($B10="","",INDEX('All CCC'!BA$7:BA$968,MATCH(WatchList!$B10,'All CCC'!$B$7:$B$968,0)))</f>
        <v/>
      </c>
      <c r="BB10" s="913" t="str">
        <f>IF($B10="","",INDEX('All CCC'!BB$7:BB$968,MATCH(WatchList!$B10,'All CCC'!$B$7:$B$968,0)))</f>
        <v/>
      </c>
      <c r="BC10" s="913" t="str">
        <f>IF($B10="","",INDEX('All CCC'!BC$7:BC$968,MATCH(WatchList!$B10,'All CCC'!$B$7:$B$968,0)))</f>
        <v/>
      </c>
      <c r="BD10" s="913" t="str">
        <f>IF($B10="","",INDEX('All CCC'!BD$7:BD$968,MATCH(WatchList!$B10,'All CCC'!$B$7:$B$968,0)))</f>
        <v/>
      </c>
      <c r="BE10" s="913" t="str">
        <f>IF($B10="","",INDEX('All CCC'!BE$7:BE$968,MATCH(WatchList!$B10,'All CCC'!$B$7:$B$968,0)))</f>
        <v/>
      </c>
      <c r="BF10" s="913" t="str">
        <f>IF($B10="","",INDEX('All CCC'!BF$7:BF$968,MATCH(WatchList!$B10,'All CCC'!$B$7:$B$968,0)))</f>
        <v/>
      </c>
      <c r="BG10" s="913" t="str">
        <f>IF($B10="","",INDEX('All CCC'!BG$7:BG$968,MATCH(WatchList!$B10,'All CCC'!$B$7:$B$968,0)))</f>
        <v/>
      </c>
    </row>
    <row r="11" spans="1:59" ht="11.25" customHeight="1" x14ac:dyDescent="0.2">
      <c r="A11" s="591" t="str">
        <f>IF($B11="","",INDEX('All CCC'!A$7:A$968,MATCH(WatchList!$B11,'All CCC'!$B$7:$B$968,0)))</f>
        <v/>
      </c>
      <c r="B11" s="36"/>
      <c r="C11" s="913" t="str">
        <f>IF($B11="","",INDEX('All CCC'!C$7:C$968,MATCH(WatchList!$B11,'All CCC'!$B$7:$B$968,0)))</f>
        <v/>
      </c>
      <c r="D11" s="913" t="str">
        <f>IF($B11="","",INDEX('All CCC'!D$7:D$968,MATCH(WatchList!$B11,'All CCC'!$B$7:$B$968,0)))</f>
        <v/>
      </c>
      <c r="E11" s="913" t="str">
        <f>IF($B11="","",INDEX('All CCC'!E$7:E$968,MATCH(WatchList!$B11,'All CCC'!$B$7:$B$968,0)))</f>
        <v/>
      </c>
      <c r="F11" s="913" t="str">
        <f>IF($B11="","",INDEX('All CCC'!F$7:F$968,MATCH(WatchList!$B11,'All CCC'!$B$7:$B$968,0)))</f>
        <v/>
      </c>
      <c r="G11" s="913" t="str">
        <f>IF($B11="","",INDEX('All CCC'!G$7:G$968,MATCH(WatchList!$B11,'All CCC'!$B$7:$B$968,0)))</f>
        <v/>
      </c>
      <c r="H11" s="913" t="str">
        <f>IF($B11="","",INDEX('All CCC'!H$7:H$968,MATCH(WatchList!$B11,'All CCC'!$B$7:$B$968,0)))</f>
        <v/>
      </c>
      <c r="I11" s="913" t="str">
        <f>IF($B11="","",INDEX('All CCC'!I$7:I$968,MATCH(WatchList!$B11,'All CCC'!$B$7:$B$968,0)))</f>
        <v/>
      </c>
      <c r="J11" s="913" t="str">
        <f>IF($B11="","",INDEX('All CCC'!J$7:J$968,MATCH(WatchList!$B11,'All CCC'!$B$7:$B$968,0)))</f>
        <v/>
      </c>
      <c r="K11" s="913" t="str">
        <f>IF($B11="","",INDEX('All CCC'!K$7:K$968,MATCH(WatchList!$B11,'All CCC'!$B$7:$B$968,0)))</f>
        <v/>
      </c>
      <c r="L11" s="913" t="str">
        <f>IF($B11="","",INDEX('All CCC'!L$7:L$968,MATCH(WatchList!$B11,'All CCC'!$B$7:$B$968,0)))</f>
        <v/>
      </c>
      <c r="M11" s="913" t="str">
        <f>IF($B11="","",INDEX('All CCC'!M$7:M$968,MATCH(WatchList!$B11,'All CCC'!$B$7:$B$968,0)))</f>
        <v/>
      </c>
      <c r="N11" s="913" t="str">
        <f>IF($B11="","",INDEX('All CCC'!N$7:N$968,MATCH(WatchList!$B11,'All CCC'!$B$7:$B$968,0)))</f>
        <v/>
      </c>
      <c r="O11" s="913" t="str">
        <f>IF($B11="","",INDEX('All CCC'!O$7:O$968,MATCH(WatchList!$B11,'All CCC'!$B$7:$B$968,0)))</f>
        <v/>
      </c>
      <c r="P11" s="914" t="str">
        <f>IF($B11="","",INDEX('All CCC'!P$7:P$968,MATCH(WatchList!$B11,'All CCC'!$B$7:$B$968,0)))</f>
        <v/>
      </c>
      <c r="Q11" s="914" t="str">
        <f>IF($B11="","",INDEX('All CCC'!Q$7:Q$968,MATCH(WatchList!$B11,'All CCC'!$B$7:$B$968,0)))</f>
        <v/>
      </c>
      <c r="R11" s="913" t="str">
        <f>IF($B11="","",INDEX('All CCC'!R$7:R$968,MATCH(WatchList!$B11,'All CCC'!$B$7:$B$968,0)))</f>
        <v/>
      </c>
      <c r="S11" s="913" t="str">
        <f>IF($B11="","",INDEX('All CCC'!S$7:S$968,MATCH(WatchList!$B11,'All CCC'!$B$7:$B$968,0)))</f>
        <v/>
      </c>
      <c r="T11" s="913" t="str">
        <f>IF($B11="","",INDEX('All CCC'!T$7:T$968,MATCH(WatchList!$B11,'All CCC'!$B$7:$B$968,0)))</f>
        <v/>
      </c>
      <c r="U11" s="913" t="str">
        <f>IF($B11="","",INDEX('All CCC'!U$7:U$968,MATCH(WatchList!$B11,'All CCC'!$B$7:$B$968,0)))</f>
        <v/>
      </c>
      <c r="V11" s="913" t="str">
        <f>IF($B11="","",INDEX('All CCC'!V$7:V$968,MATCH(WatchList!$B11,'All CCC'!$B$7:$B$968,0)))</f>
        <v/>
      </c>
      <c r="W11" s="913" t="str">
        <f>IF($B11="","",INDEX('All CCC'!W$7:W$968,MATCH(WatchList!$B11,'All CCC'!$B$7:$B$968,0)))</f>
        <v/>
      </c>
      <c r="X11" s="913" t="str">
        <f>IF($B11="","",INDEX('All CCC'!X$7:X$968,MATCH(WatchList!$B11,'All CCC'!$B$7:$B$968,0)))</f>
        <v/>
      </c>
      <c r="Y11" s="913" t="str">
        <f>IF($B11="","",INDEX('All CCC'!Y$7:Y$968,MATCH(WatchList!$B11,'All CCC'!$B$7:$B$968,0)))</f>
        <v/>
      </c>
      <c r="Z11" s="913" t="str">
        <f>IF($B11="","",INDEX('All CCC'!Z$7:Z$968,MATCH(WatchList!$B11,'All CCC'!$B$7:$B$968,0)))</f>
        <v/>
      </c>
      <c r="AA11" s="913" t="str">
        <f>IF($B11="","",INDEX('All CCC'!AA$7:AA$968,MATCH(WatchList!$B11,'All CCC'!$B$7:$B$968,0)))</f>
        <v/>
      </c>
      <c r="AB11" s="913" t="str">
        <f>IF($B11="","",INDEX('All CCC'!AB$7:AB$968,MATCH(WatchList!$B11,'All CCC'!$B$7:$B$968,0)))</f>
        <v/>
      </c>
      <c r="AC11" s="913" t="str">
        <f>IF($B11="","",INDEX('All CCC'!AC$7:AC$968,MATCH(WatchList!$B11,'All CCC'!$B$7:$B$968,0)))</f>
        <v/>
      </c>
      <c r="AD11" s="913" t="str">
        <f>IF($B11="","",INDEX('All CCC'!AD$7:AD$968,MATCH(WatchList!$B11,'All CCC'!$B$7:$B$968,0)))</f>
        <v/>
      </c>
      <c r="AE11" s="913" t="str">
        <f>IF($B11="","",INDEX('All CCC'!AE$7:AE$968,MATCH(WatchList!$B11,'All CCC'!$B$7:$B$968,0)))</f>
        <v/>
      </c>
      <c r="AF11" s="913" t="str">
        <f>IF($B11="","",INDEX('All CCC'!AF$7:AF$968,MATCH(WatchList!$B11,'All CCC'!$B$7:$B$968,0)))</f>
        <v/>
      </c>
      <c r="AG11" s="913" t="str">
        <f>IF($B11="","",INDEX('All CCC'!AG$7:AG$968,MATCH(WatchList!$B11,'All CCC'!$B$7:$B$968,0)))</f>
        <v/>
      </c>
      <c r="AH11" s="913" t="str">
        <f>IF($B11="","",INDEX('All CCC'!AH$7:AH$968,MATCH(WatchList!$B11,'All CCC'!$B$7:$B$968,0)))</f>
        <v/>
      </c>
      <c r="AI11" s="913" t="str">
        <f>IF($B11="","",INDEX('All CCC'!AI$7:AI$968,MATCH(WatchList!$B11,'All CCC'!$B$7:$B$968,0)))</f>
        <v/>
      </c>
      <c r="AJ11" s="913" t="str">
        <f>IF($B11="","",INDEX('All CCC'!AJ$7:AJ$968,MATCH(WatchList!$B11,'All CCC'!$B$7:$B$968,0)))</f>
        <v/>
      </c>
      <c r="AK11" s="913" t="str">
        <f>IF($B11="","",INDEX('All CCC'!AK$7:AK$968,MATCH(WatchList!$B11,'All CCC'!$B$7:$B$968,0)))</f>
        <v/>
      </c>
      <c r="AL11" s="913" t="str">
        <f>IF($B11="","",INDEX('All CCC'!AL$7:AL$968,MATCH(WatchList!$B11,'All CCC'!$B$7:$B$968,0)))</f>
        <v/>
      </c>
      <c r="AM11" s="913" t="str">
        <f>IF($B11="","",INDEX('All CCC'!AM$7:AM$968,MATCH(WatchList!$B11,'All CCC'!$B$7:$B$968,0)))</f>
        <v/>
      </c>
      <c r="AN11" s="913" t="str">
        <f>IF($B11="","",INDEX('All CCC'!AN$7:AN$968,MATCH(WatchList!$B11,'All CCC'!$B$7:$B$968,0)))</f>
        <v/>
      </c>
      <c r="AO11" s="913" t="str">
        <f>IF($B11="","",INDEX('All CCC'!AO$7:AO$968,MATCH(WatchList!$B11,'All CCC'!$B$7:$B$968,0)))</f>
        <v/>
      </c>
      <c r="AP11" s="913" t="str">
        <f>IF($B11="","",INDEX('All CCC'!AP$7:AP$968,MATCH(WatchList!$B11,'All CCC'!$B$7:$B$968,0)))</f>
        <v/>
      </c>
      <c r="AQ11" s="913" t="str">
        <f>IF($B11="","",INDEX('All CCC'!AQ$7:AQ$968,MATCH(WatchList!$B11,'All CCC'!$B$7:$B$968,0)))</f>
        <v/>
      </c>
      <c r="AR11" s="913" t="str">
        <f>IF($B11="","",INDEX('All CCC'!AR$7:AR$968,MATCH(WatchList!$B11,'All CCC'!$B$7:$B$968,0)))</f>
        <v/>
      </c>
      <c r="AS11" s="913" t="str">
        <f>IF($B11="","",INDEX('All CCC'!AS$7:AS$968,MATCH(WatchList!$B11,'All CCC'!$B$7:$B$968,0)))</f>
        <v/>
      </c>
      <c r="AT11" s="913" t="str">
        <f>IF($B11="","",INDEX('All CCC'!AT$7:AT$968,MATCH(WatchList!$B11,'All CCC'!$B$7:$B$968,0)))</f>
        <v/>
      </c>
      <c r="AU11" s="913" t="str">
        <f>IF($B11="","",INDEX('All CCC'!AU$7:AU$968,MATCH(WatchList!$B11,'All CCC'!$B$7:$B$968,0)))</f>
        <v/>
      </c>
      <c r="AV11" s="913" t="str">
        <f>IF($B11="","",INDEX('All CCC'!AV$7:AV$968,MATCH(WatchList!$B11,'All CCC'!$B$7:$B$968,0)))</f>
        <v/>
      </c>
      <c r="AW11" s="913" t="str">
        <f>IF($B11="","",INDEX('All CCC'!AW$7:AW$968,MATCH(WatchList!$B11,'All CCC'!$B$7:$B$968,0)))</f>
        <v/>
      </c>
      <c r="AX11" s="913" t="str">
        <f>IF($B11="","",INDEX('All CCC'!AX$7:AX$968,MATCH(WatchList!$B11,'All CCC'!$B$7:$B$968,0)))</f>
        <v/>
      </c>
      <c r="AY11" s="913" t="str">
        <f>IF($B11="","",INDEX('All CCC'!AY$7:AY$968,MATCH(WatchList!$B11,'All CCC'!$B$7:$B$968,0)))</f>
        <v/>
      </c>
      <c r="AZ11" s="913" t="str">
        <f>IF($B11="","",INDEX('All CCC'!AZ$7:AZ$968,MATCH(WatchList!$B11,'All CCC'!$B$7:$B$968,0)))</f>
        <v/>
      </c>
      <c r="BA11" s="913" t="str">
        <f>IF($B11="","",INDEX('All CCC'!BA$7:BA$968,MATCH(WatchList!$B11,'All CCC'!$B$7:$B$968,0)))</f>
        <v/>
      </c>
      <c r="BB11" s="913" t="str">
        <f>IF($B11="","",INDEX('All CCC'!BB$7:BB$968,MATCH(WatchList!$B11,'All CCC'!$B$7:$B$968,0)))</f>
        <v/>
      </c>
      <c r="BC11" s="913" t="str">
        <f>IF($B11="","",INDEX('All CCC'!BC$7:BC$968,MATCH(WatchList!$B11,'All CCC'!$B$7:$B$968,0)))</f>
        <v/>
      </c>
      <c r="BD11" s="913" t="str">
        <f>IF($B11="","",INDEX('All CCC'!BD$7:BD$968,MATCH(WatchList!$B11,'All CCC'!$B$7:$B$968,0)))</f>
        <v/>
      </c>
      <c r="BE11" s="913" t="str">
        <f>IF($B11="","",INDEX('All CCC'!BE$7:BE$968,MATCH(WatchList!$B11,'All CCC'!$B$7:$B$968,0)))</f>
        <v/>
      </c>
      <c r="BF11" s="913" t="str">
        <f>IF($B11="","",INDEX('All CCC'!BF$7:BF$968,MATCH(WatchList!$B11,'All CCC'!$B$7:$B$968,0)))</f>
        <v/>
      </c>
      <c r="BG11" s="913" t="str">
        <f>IF($B11="","",INDEX('All CCC'!BG$7:BG$968,MATCH(WatchList!$B11,'All CCC'!$B$7:$B$968,0)))</f>
        <v/>
      </c>
    </row>
    <row r="12" spans="1:59" ht="11.25" customHeight="1" x14ac:dyDescent="0.2">
      <c r="A12" s="591" t="str">
        <f>IF($B12="","",INDEX('All CCC'!A$7:A$968,MATCH(WatchList!$B12,'All CCC'!$B$7:$B$968,0)))</f>
        <v/>
      </c>
      <c r="B12" s="36"/>
      <c r="C12" s="913" t="str">
        <f>IF($B12="","",INDEX('All CCC'!C$7:C$968,MATCH(WatchList!$B12,'All CCC'!$B$7:$B$968,0)))</f>
        <v/>
      </c>
      <c r="D12" s="913" t="str">
        <f>IF($B12="","",INDEX('All CCC'!D$7:D$968,MATCH(WatchList!$B12,'All CCC'!$B$7:$B$968,0)))</f>
        <v/>
      </c>
      <c r="E12" s="913" t="str">
        <f>IF($B12="","",INDEX('All CCC'!E$7:E$968,MATCH(WatchList!$B12,'All CCC'!$B$7:$B$968,0)))</f>
        <v/>
      </c>
      <c r="F12" s="913" t="str">
        <f>IF($B12="","",INDEX('All CCC'!F$7:F$968,MATCH(WatchList!$B12,'All CCC'!$B$7:$B$968,0)))</f>
        <v/>
      </c>
      <c r="G12" s="913" t="str">
        <f>IF($B12="","",INDEX('All CCC'!G$7:G$968,MATCH(WatchList!$B12,'All CCC'!$B$7:$B$968,0)))</f>
        <v/>
      </c>
      <c r="H12" s="913" t="str">
        <f>IF($B12="","",INDEX('All CCC'!H$7:H$968,MATCH(WatchList!$B12,'All CCC'!$B$7:$B$968,0)))</f>
        <v/>
      </c>
      <c r="I12" s="913" t="str">
        <f>IF($B12="","",INDEX('All CCC'!I$7:I$968,MATCH(WatchList!$B12,'All CCC'!$B$7:$B$968,0)))</f>
        <v/>
      </c>
      <c r="J12" s="913" t="str">
        <f>IF($B12="","",INDEX('All CCC'!J$7:J$968,MATCH(WatchList!$B12,'All CCC'!$B$7:$B$968,0)))</f>
        <v/>
      </c>
      <c r="K12" s="913" t="str">
        <f>IF($B12="","",INDEX('All CCC'!K$7:K$968,MATCH(WatchList!$B12,'All CCC'!$B$7:$B$968,0)))</f>
        <v/>
      </c>
      <c r="L12" s="913" t="str">
        <f>IF($B12="","",INDEX('All CCC'!L$7:L$968,MATCH(WatchList!$B12,'All CCC'!$B$7:$B$968,0)))</f>
        <v/>
      </c>
      <c r="M12" s="913" t="str">
        <f>IF($B12="","",INDEX('All CCC'!M$7:M$968,MATCH(WatchList!$B12,'All CCC'!$B$7:$B$968,0)))</f>
        <v/>
      </c>
      <c r="N12" s="913" t="str">
        <f>IF($B12="","",INDEX('All CCC'!N$7:N$968,MATCH(WatchList!$B12,'All CCC'!$B$7:$B$968,0)))</f>
        <v/>
      </c>
      <c r="O12" s="913" t="str">
        <f>IF($B12="","",INDEX('All CCC'!O$7:O$968,MATCH(WatchList!$B12,'All CCC'!$B$7:$B$968,0)))</f>
        <v/>
      </c>
      <c r="P12" s="914" t="str">
        <f>IF($B12="","",INDEX('All CCC'!P$7:P$968,MATCH(WatchList!$B12,'All CCC'!$B$7:$B$968,0)))</f>
        <v/>
      </c>
      <c r="Q12" s="914" t="str">
        <f>IF($B12="","",INDEX('All CCC'!Q$7:Q$968,MATCH(WatchList!$B12,'All CCC'!$B$7:$B$968,0)))</f>
        <v/>
      </c>
      <c r="R12" s="913" t="str">
        <f>IF($B12="","",INDEX('All CCC'!R$7:R$968,MATCH(WatchList!$B12,'All CCC'!$B$7:$B$968,0)))</f>
        <v/>
      </c>
      <c r="S12" s="913" t="str">
        <f>IF($B12="","",INDEX('All CCC'!S$7:S$968,MATCH(WatchList!$B12,'All CCC'!$B$7:$B$968,0)))</f>
        <v/>
      </c>
      <c r="T12" s="913" t="str">
        <f>IF($B12="","",INDEX('All CCC'!T$7:T$968,MATCH(WatchList!$B12,'All CCC'!$B$7:$B$968,0)))</f>
        <v/>
      </c>
      <c r="U12" s="913" t="str">
        <f>IF($B12="","",INDEX('All CCC'!U$7:U$968,MATCH(WatchList!$B12,'All CCC'!$B$7:$B$968,0)))</f>
        <v/>
      </c>
      <c r="V12" s="913" t="str">
        <f>IF($B12="","",INDEX('All CCC'!V$7:V$968,MATCH(WatchList!$B12,'All CCC'!$B$7:$B$968,0)))</f>
        <v/>
      </c>
      <c r="W12" s="913" t="str">
        <f>IF($B12="","",INDEX('All CCC'!W$7:W$968,MATCH(WatchList!$B12,'All CCC'!$B$7:$B$968,0)))</f>
        <v/>
      </c>
      <c r="X12" s="913" t="str">
        <f>IF($B12="","",INDEX('All CCC'!X$7:X$968,MATCH(WatchList!$B12,'All CCC'!$B$7:$B$968,0)))</f>
        <v/>
      </c>
      <c r="Y12" s="913" t="str">
        <f>IF($B12="","",INDEX('All CCC'!Y$7:Y$968,MATCH(WatchList!$B12,'All CCC'!$B$7:$B$968,0)))</f>
        <v/>
      </c>
      <c r="Z12" s="913" t="str">
        <f>IF($B12="","",INDEX('All CCC'!Z$7:Z$968,MATCH(WatchList!$B12,'All CCC'!$B$7:$B$968,0)))</f>
        <v/>
      </c>
      <c r="AA12" s="913" t="str">
        <f>IF($B12="","",INDEX('All CCC'!AA$7:AA$968,MATCH(WatchList!$B12,'All CCC'!$B$7:$B$968,0)))</f>
        <v/>
      </c>
      <c r="AB12" s="913" t="str">
        <f>IF($B12="","",INDEX('All CCC'!AB$7:AB$968,MATCH(WatchList!$B12,'All CCC'!$B$7:$B$968,0)))</f>
        <v/>
      </c>
      <c r="AC12" s="913" t="str">
        <f>IF($B12="","",INDEX('All CCC'!AC$7:AC$968,MATCH(WatchList!$B12,'All CCC'!$B$7:$B$968,0)))</f>
        <v/>
      </c>
      <c r="AD12" s="913" t="str">
        <f>IF($B12="","",INDEX('All CCC'!AD$7:AD$968,MATCH(WatchList!$B12,'All CCC'!$B$7:$B$968,0)))</f>
        <v/>
      </c>
      <c r="AE12" s="913" t="str">
        <f>IF($B12="","",INDEX('All CCC'!AE$7:AE$968,MATCH(WatchList!$B12,'All CCC'!$B$7:$B$968,0)))</f>
        <v/>
      </c>
      <c r="AF12" s="913" t="str">
        <f>IF($B12="","",INDEX('All CCC'!AF$7:AF$968,MATCH(WatchList!$B12,'All CCC'!$B$7:$B$968,0)))</f>
        <v/>
      </c>
      <c r="AG12" s="913" t="str">
        <f>IF($B12="","",INDEX('All CCC'!AG$7:AG$968,MATCH(WatchList!$B12,'All CCC'!$B$7:$B$968,0)))</f>
        <v/>
      </c>
      <c r="AH12" s="913" t="str">
        <f>IF($B12="","",INDEX('All CCC'!AH$7:AH$968,MATCH(WatchList!$B12,'All CCC'!$B$7:$B$968,0)))</f>
        <v/>
      </c>
      <c r="AI12" s="913" t="str">
        <f>IF($B12="","",INDEX('All CCC'!AI$7:AI$968,MATCH(WatchList!$B12,'All CCC'!$B$7:$B$968,0)))</f>
        <v/>
      </c>
      <c r="AJ12" s="913" t="str">
        <f>IF($B12="","",INDEX('All CCC'!AJ$7:AJ$968,MATCH(WatchList!$B12,'All CCC'!$B$7:$B$968,0)))</f>
        <v/>
      </c>
      <c r="AK12" s="913" t="str">
        <f>IF($B12="","",INDEX('All CCC'!AK$7:AK$968,MATCH(WatchList!$B12,'All CCC'!$B$7:$B$968,0)))</f>
        <v/>
      </c>
      <c r="AL12" s="913" t="str">
        <f>IF($B12="","",INDEX('All CCC'!AL$7:AL$968,MATCH(WatchList!$B12,'All CCC'!$B$7:$B$968,0)))</f>
        <v/>
      </c>
      <c r="AM12" s="913" t="str">
        <f>IF($B12="","",INDEX('All CCC'!AM$7:AM$968,MATCH(WatchList!$B12,'All CCC'!$B$7:$B$968,0)))</f>
        <v/>
      </c>
      <c r="AN12" s="913" t="str">
        <f>IF($B12="","",INDEX('All CCC'!AN$7:AN$968,MATCH(WatchList!$B12,'All CCC'!$B$7:$B$968,0)))</f>
        <v/>
      </c>
      <c r="AO12" s="913" t="str">
        <f>IF($B12="","",INDEX('All CCC'!AO$7:AO$968,MATCH(WatchList!$B12,'All CCC'!$B$7:$B$968,0)))</f>
        <v/>
      </c>
      <c r="AP12" s="913" t="str">
        <f>IF($B12="","",INDEX('All CCC'!AP$7:AP$968,MATCH(WatchList!$B12,'All CCC'!$B$7:$B$968,0)))</f>
        <v/>
      </c>
      <c r="AQ12" s="913" t="str">
        <f>IF($B12="","",INDEX('All CCC'!AQ$7:AQ$968,MATCH(WatchList!$B12,'All CCC'!$B$7:$B$968,0)))</f>
        <v/>
      </c>
      <c r="AR12" s="913" t="str">
        <f>IF($B12="","",INDEX('All CCC'!AR$7:AR$968,MATCH(WatchList!$B12,'All CCC'!$B$7:$B$968,0)))</f>
        <v/>
      </c>
      <c r="AS12" s="913" t="str">
        <f>IF($B12="","",INDEX('All CCC'!AS$7:AS$968,MATCH(WatchList!$B12,'All CCC'!$B$7:$B$968,0)))</f>
        <v/>
      </c>
      <c r="AT12" s="913" t="str">
        <f>IF($B12="","",INDEX('All CCC'!AT$7:AT$968,MATCH(WatchList!$B12,'All CCC'!$B$7:$B$968,0)))</f>
        <v/>
      </c>
      <c r="AU12" s="913" t="str">
        <f>IF($B12="","",INDEX('All CCC'!AU$7:AU$968,MATCH(WatchList!$B12,'All CCC'!$B$7:$B$968,0)))</f>
        <v/>
      </c>
      <c r="AV12" s="913" t="str">
        <f>IF($B12="","",INDEX('All CCC'!AV$7:AV$968,MATCH(WatchList!$B12,'All CCC'!$B$7:$B$968,0)))</f>
        <v/>
      </c>
      <c r="AW12" s="913" t="str">
        <f>IF($B12="","",INDEX('All CCC'!AW$7:AW$968,MATCH(WatchList!$B12,'All CCC'!$B$7:$B$968,0)))</f>
        <v/>
      </c>
      <c r="AX12" s="913" t="str">
        <f>IF($B12="","",INDEX('All CCC'!AX$7:AX$968,MATCH(WatchList!$B12,'All CCC'!$B$7:$B$968,0)))</f>
        <v/>
      </c>
      <c r="AY12" s="913" t="str">
        <f>IF($B12="","",INDEX('All CCC'!AY$7:AY$968,MATCH(WatchList!$B12,'All CCC'!$B$7:$B$968,0)))</f>
        <v/>
      </c>
      <c r="AZ12" s="913" t="str">
        <f>IF($B12="","",INDEX('All CCC'!AZ$7:AZ$968,MATCH(WatchList!$B12,'All CCC'!$B$7:$B$968,0)))</f>
        <v/>
      </c>
      <c r="BA12" s="913" t="str">
        <f>IF($B12="","",INDEX('All CCC'!BA$7:BA$968,MATCH(WatchList!$B12,'All CCC'!$B$7:$B$968,0)))</f>
        <v/>
      </c>
      <c r="BB12" s="913" t="str">
        <f>IF($B12="","",INDEX('All CCC'!BB$7:BB$968,MATCH(WatchList!$B12,'All CCC'!$B$7:$B$968,0)))</f>
        <v/>
      </c>
      <c r="BC12" s="913" t="str">
        <f>IF($B12="","",INDEX('All CCC'!BC$7:BC$968,MATCH(WatchList!$B12,'All CCC'!$B$7:$B$968,0)))</f>
        <v/>
      </c>
      <c r="BD12" s="913" t="str">
        <f>IF($B12="","",INDEX('All CCC'!BD$7:BD$968,MATCH(WatchList!$B12,'All CCC'!$B$7:$B$968,0)))</f>
        <v/>
      </c>
      <c r="BE12" s="913" t="str">
        <f>IF($B12="","",INDEX('All CCC'!BE$7:BE$968,MATCH(WatchList!$B12,'All CCC'!$B$7:$B$968,0)))</f>
        <v/>
      </c>
      <c r="BF12" s="913" t="str">
        <f>IF($B12="","",INDEX('All CCC'!BF$7:BF$968,MATCH(WatchList!$B12,'All CCC'!$B$7:$B$968,0)))</f>
        <v/>
      </c>
      <c r="BG12" s="913" t="str">
        <f>IF($B12="","",INDEX('All CCC'!BG$7:BG$968,MATCH(WatchList!$B12,'All CCC'!$B$7:$B$968,0)))</f>
        <v/>
      </c>
    </row>
    <row r="13" spans="1:59" ht="11.25" customHeight="1" x14ac:dyDescent="0.2">
      <c r="A13" s="591" t="str">
        <f>IF($B13="","",INDEX('All CCC'!A$7:A$968,MATCH(WatchList!$B13,'All CCC'!$B$7:$B$968,0)))</f>
        <v/>
      </c>
      <c r="B13" s="36"/>
      <c r="C13" s="913" t="str">
        <f>IF($B13="","",INDEX('All CCC'!C$7:C$968,MATCH(WatchList!$B13,'All CCC'!$B$7:$B$968,0)))</f>
        <v/>
      </c>
      <c r="D13" s="913" t="str">
        <f>IF($B13="","",INDEX('All CCC'!D$7:D$968,MATCH(WatchList!$B13,'All CCC'!$B$7:$B$968,0)))</f>
        <v/>
      </c>
      <c r="E13" s="913" t="str">
        <f>IF($B13="","",INDEX('All CCC'!E$7:E$968,MATCH(WatchList!$B13,'All CCC'!$B$7:$B$968,0)))</f>
        <v/>
      </c>
      <c r="F13" s="913" t="str">
        <f>IF($B13="","",INDEX('All CCC'!F$7:F$968,MATCH(WatchList!$B13,'All CCC'!$B$7:$B$968,0)))</f>
        <v/>
      </c>
      <c r="G13" s="913" t="str">
        <f>IF($B13="","",INDEX('All CCC'!G$7:G$968,MATCH(WatchList!$B13,'All CCC'!$B$7:$B$968,0)))</f>
        <v/>
      </c>
      <c r="H13" s="913" t="str">
        <f>IF($B13="","",INDEX('All CCC'!H$7:H$968,MATCH(WatchList!$B13,'All CCC'!$B$7:$B$968,0)))</f>
        <v/>
      </c>
      <c r="I13" s="913" t="str">
        <f>IF($B13="","",INDEX('All CCC'!I$7:I$968,MATCH(WatchList!$B13,'All CCC'!$B$7:$B$968,0)))</f>
        <v/>
      </c>
      <c r="J13" s="913" t="str">
        <f>IF($B13="","",INDEX('All CCC'!J$7:J$968,MATCH(WatchList!$B13,'All CCC'!$B$7:$B$968,0)))</f>
        <v/>
      </c>
      <c r="K13" s="913" t="str">
        <f>IF($B13="","",INDEX('All CCC'!K$7:K$968,MATCH(WatchList!$B13,'All CCC'!$B$7:$B$968,0)))</f>
        <v/>
      </c>
      <c r="L13" s="913" t="str">
        <f>IF($B13="","",INDEX('All CCC'!L$7:L$968,MATCH(WatchList!$B13,'All CCC'!$B$7:$B$968,0)))</f>
        <v/>
      </c>
      <c r="M13" s="913" t="str">
        <f>IF($B13="","",INDEX('All CCC'!M$7:M$968,MATCH(WatchList!$B13,'All CCC'!$B$7:$B$968,0)))</f>
        <v/>
      </c>
      <c r="N13" s="913" t="str">
        <f>IF($B13="","",INDEX('All CCC'!N$7:N$968,MATCH(WatchList!$B13,'All CCC'!$B$7:$B$968,0)))</f>
        <v/>
      </c>
      <c r="O13" s="913" t="str">
        <f>IF($B13="","",INDEX('All CCC'!O$7:O$968,MATCH(WatchList!$B13,'All CCC'!$B$7:$B$968,0)))</f>
        <v/>
      </c>
      <c r="P13" s="914" t="str">
        <f>IF($B13="","",INDEX('All CCC'!P$7:P$968,MATCH(WatchList!$B13,'All CCC'!$B$7:$B$968,0)))</f>
        <v/>
      </c>
      <c r="Q13" s="914" t="str">
        <f>IF($B13="","",INDEX('All CCC'!Q$7:Q$968,MATCH(WatchList!$B13,'All CCC'!$B$7:$B$968,0)))</f>
        <v/>
      </c>
      <c r="R13" s="913" t="str">
        <f>IF($B13="","",INDEX('All CCC'!R$7:R$968,MATCH(WatchList!$B13,'All CCC'!$B$7:$B$968,0)))</f>
        <v/>
      </c>
      <c r="S13" s="913" t="str">
        <f>IF($B13="","",INDEX('All CCC'!S$7:S$968,MATCH(WatchList!$B13,'All CCC'!$B$7:$B$968,0)))</f>
        <v/>
      </c>
      <c r="T13" s="913" t="str">
        <f>IF($B13="","",INDEX('All CCC'!T$7:T$968,MATCH(WatchList!$B13,'All CCC'!$B$7:$B$968,0)))</f>
        <v/>
      </c>
      <c r="U13" s="913" t="str">
        <f>IF($B13="","",INDEX('All CCC'!U$7:U$968,MATCH(WatchList!$B13,'All CCC'!$B$7:$B$968,0)))</f>
        <v/>
      </c>
      <c r="V13" s="913" t="str">
        <f>IF($B13="","",INDEX('All CCC'!V$7:V$968,MATCH(WatchList!$B13,'All CCC'!$B$7:$B$968,0)))</f>
        <v/>
      </c>
      <c r="W13" s="913" t="str">
        <f>IF($B13="","",INDEX('All CCC'!W$7:W$968,MATCH(WatchList!$B13,'All CCC'!$B$7:$B$968,0)))</f>
        <v/>
      </c>
      <c r="X13" s="913" t="str">
        <f>IF($B13="","",INDEX('All CCC'!X$7:X$968,MATCH(WatchList!$B13,'All CCC'!$B$7:$B$968,0)))</f>
        <v/>
      </c>
      <c r="Y13" s="913" t="str">
        <f>IF($B13="","",INDEX('All CCC'!Y$7:Y$968,MATCH(WatchList!$B13,'All CCC'!$B$7:$B$968,0)))</f>
        <v/>
      </c>
      <c r="Z13" s="913" t="str">
        <f>IF($B13="","",INDEX('All CCC'!Z$7:Z$968,MATCH(WatchList!$B13,'All CCC'!$B$7:$B$968,0)))</f>
        <v/>
      </c>
      <c r="AA13" s="913" t="str">
        <f>IF($B13="","",INDEX('All CCC'!AA$7:AA$968,MATCH(WatchList!$B13,'All CCC'!$B$7:$B$968,0)))</f>
        <v/>
      </c>
      <c r="AB13" s="913" t="str">
        <f>IF($B13="","",INDEX('All CCC'!AB$7:AB$968,MATCH(WatchList!$B13,'All CCC'!$B$7:$B$968,0)))</f>
        <v/>
      </c>
      <c r="AC13" s="913" t="str">
        <f>IF($B13="","",INDEX('All CCC'!AC$7:AC$968,MATCH(WatchList!$B13,'All CCC'!$B$7:$B$968,0)))</f>
        <v/>
      </c>
      <c r="AD13" s="913" t="str">
        <f>IF($B13="","",INDEX('All CCC'!AD$7:AD$968,MATCH(WatchList!$B13,'All CCC'!$B$7:$B$968,0)))</f>
        <v/>
      </c>
      <c r="AE13" s="913" t="str">
        <f>IF($B13="","",INDEX('All CCC'!AE$7:AE$968,MATCH(WatchList!$B13,'All CCC'!$B$7:$B$968,0)))</f>
        <v/>
      </c>
      <c r="AF13" s="913" t="str">
        <f>IF($B13="","",INDEX('All CCC'!AF$7:AF$968,MATCH(WatchList!$B13,'All CCC'!$B$7:$B$968,0)))</f>
        <v/>
      </c>
      <c r="AG13" s="913" t="str">
        <f>IF($B13="","",INDEX('All CCC'!AG$7:AG$968,MATCH(WatchList!$B13,'All CCC'!$B$7:$B$968,0)))</f>
        <v/>
      </c>
      <c r="AH13" s="913" t="str">
        <f>IF($B13="","",INDEX('All CCC'!AH$7:AH$968,MATCH(WatchList!$B13,'All CCC'!$B$7:$B$968,0)))</f>
        <v/>
      </c>
      <c r="AI13" s="913" t="str">
        <f>IF($B13="","",INDEX('All CCC'!AI$7:AI$968,MATCH(WatchList!$B13,'All CCC'!$B$7:$B$968,0)))</f>
        <v/>
      </c>
      <c r="AJ13" s="913" t="str">
        <f>IF($B13="","",INDEX('All CCC'!AJ$7:AJ$968,MATCH(WatchList!$B13,'All CCC'!$B$7:$B$968,0)))</f>
        <v/>
      </c>
      <c r="AK13" s="913" t="str">
        <f>IF($B13="","",INDEX('All CCC'!AK$7:AK$968,MATCH(WatchList!$B13,'All CCC'!$B$7:$B$968,0)))</f>
        <v/>
      </c>
      <c r="AL13" s="913" t="str">
        <f>IF($B13="","",INDEX('All CCC'!AL$7:AL$968,MATCH(WatchList!$B13,'All CCC'!$B$7:$B$968,0)))</f>
        <v/>
      </c>
      <c r="AM13" s="913" t="str">
        <f>IF($B13="","",INDEX('All CCC'!AM$7:AM$968,MATCH(WatchList!$B13,'All CCC'!$B$7:$B$968,0)))</f>
        <v/>
      </c>
      <c r="AN13" s="913" t="str">
        <f>IF($B13="","",INDEX('All CCC'!AN$7:AN$968,MATCH(WatchList!$B13,'All CCC'!$B$7:$B$968,0)))</f>
        <v/>
      </c>
      <c r="AO13" s="913" t="str">
        <f>IF($B13="","",INDEX('All CCC'!AO$7:AO$968,MATCH(WatchList!$B13,'All CCC'!$B$7:$B$968,0)))</f>
        <v/>
      </c>
      <c r="AP13" s="913" t="str">
        <f>IF($B13="","",INDEX('All CCC'!AP$7:AP$968,MATCH(WatchList!$B13,'All CCC'!$B$7:$B$968,0)))</f>
        <v/>
      </c>
      <c r="AQ13" s="913" t="str">
        <f>IF($B13="","",INDEX('All CCC'!AQ$7:AQ$968,MATCH(WatchList!$B13,'All CCC'!$B$7:$B$968,0)))</f>
        <v/>
      </c>
      <c r="AR13" s="913" t="str">
        <f>IF($B13="","",INDEX('All CCC'!AR$7:AR$968,MATCH(WatchList!$B13,'All CCC'!$B$7:$B$968,0)))</f>
        <v/>
      </c>
      <c r="AS13" s="913" t="str">
        <f>IF($B13="","",INDEX('All CCC'!AS$7:AS$968,MATCH(WatchList!$B13,'All CCC'!$B$7:$B$968,0)))</f>
        <v/>
      </c>
      <c r="AT13" s="913" t="str">
        <f>IF($B13="","",INDEX('All CCC'!AT$7:AT$968,MATCH(WatchList!$B13,'All CCC'!$B$7:$B$968,0)))</f>
        <v/>
      </c>
      <c r="AU13" s="913" t="str">
        <f>IF($B13="","",INDEX('All CCC'!AU$7:AU$968,MATCH(WatchList!$B13,'All CCC'!$B$7:$B$968,0)))</f>
        <v/>
      </c>
      <c r="AV13" s="913" t="str">
        <f>IF($B13="","",INDEX('All CCC'!AV$7:AV$968,MATCH(WatchList!$B13,'All CCC'!$B$7:$B$968,0)))</f>
        <v/>
      </c>
      <c r="AW13" s="913" t="str">
        <f>IF($B13="","",INDEX('All CCC'!AW$7:AW$968,MATCH(WatchList!$B13,'All CCC'!$B$7:$B$968,0)))</f>
        <v/>
      </c>
      <c r="AX13" s="913" t="str">
        <f>IF($B13="","",INDEX('All CCC'!AX$7:AX$968,MATCH(WatchList!$B13,'All CCC'!$B$7:$B$968,0)))</f>
        <v/>
      </c>
      <c r="AY13" s="913" t="str">
        <f>IF($B13="","",INDEX('All CCC'!AY$7:AY$968,MATCH(WatchList!$B13,'All CCC'!$B$7:$B$968,0)))</f>
        <v/>
      </c>
      <c r="AZ13" s="913" t="str">
        <f>IF($B13="","",INDEX('All CCC'!AZ$7:AZ$968,MATCH(WatchList!$B13,'All CCC'!$B$7:$B$968,0)))</f>
        <v/>
      </c>
      <c r="BA13" s="913" t="str">
        <f>IF($B13="","",INDEX('All CCC'!BA$7:BA$968,MATCH(WatchList!$B13,'All CCC'!$B$7:$B$968,0)))</f>
        <v/>
      </c>
      <c r="BB13" s="913" t="str">
        <f>IF($B13="","",INDEX('All CCC'!BB$7:BB$968,MATCH(WatchList!$B13,'All CCC'!$B$7:$B$968,0)))</f>
        <v/>
      </c>
      <c r="BC13" s="913" t="str">
        <f>IF($B13="","",INDEX('All CCC'!BC$7:BC$968,MATCH(WatchList!$B13,'All CCC'!$B$7:$B$968,0)))</f>
        <v/>
      </c>
      <c r="BD13" s="913" t="str">
        <f>IF($B13="","",INDEX('All CCC'!BD$7:BD$968,MATCH(WatchList!$B13,'All CCC'!$B$7:$B$968,0)))</f>
        <v/>
      </c>
      <c r="BE13" s="913" t="str">
        <f>IF($B13="","",INDEX('All CCC'!BE$7:BE$968,MATCH(WatchList!$B13,'All CCC'!$B$7:$B$968,0)))</f>
        <v/>
      </c>
      <c r="BF13" s="913" t="str">
        <f>IF($B13="","",INDEX('All CCC'!BF$7:BF$968,MATCH(WatchList!$B13,'All CCC'!$B$7:$B$968,0)))</f>
        <v/>
      </c>
      <c r="BG13" s="913" t="str">
        <f>IF($B13="","",INDEX('All CCC'!BG$7:BG$968,MATCH(WatchList!$B13,'All CCC'!$B$7:$B$968,0)))</f>
        <v/>
      </c>
    </row>
    <row r="14" spans="1:59" ht="11.25" customHeight="1" x14ac:dyDescent="0.2">
      <c r="A14" s="591" t="str">
        <f>IF($B14="","",INDEX('All CCC'!A$7:A$968,MATCH(WatchList!$B14,'All CCC'!$B$7:$B$968,0)))</f>
        <v/>
      </c>
      <c r="B14" s="36"/>
      <c r="C14" s="913" t="str">
        <f>IF($B14="","",INDEX('All CCC'!C$7:C$968,MATCH(WatchList!$B14,'All CCC'!$B$7:$B$968,0)))</f>
        <v/>
      </c>
      <c r="D14" s="913" t="str">
        <f>IF($B14="","",INDEX('All CCC'!D$7:D$968,MATCH(WatchList!$B14,'All CCC'!$B$7:$B$968,0)))</f>
        <v/>
      </c>
      <c r="E14" s="913" t="str">
        <f>IF($B14="","",INDEX('All CCC'!E$7:E$968,MATCH(WatchList!$B14,'All CCC'!$B$7:$B$968,0)))</f>
        <v/>
      </c>
      <c r="F14" s="913" t="str">
        <f>IF($B14="","",INDEX('All CCC'!F$7:F$968,MATCH(WatchList!$B14,'All CCC'!$B$7:$B$968,0)))</f>
        <v/>
      </c>
      <c r="G14" s="913" t="str">
        <f>IF($B14="","",INDEX('All CCC'!G$7:G$968,MATCH(WatchList!$B14,'All CCC'!$B$7:$B$968,0)))</f>
        <v/>
      </c>
      <c r="H14" s="913" t="str">
        <f>IF($B14="","",INDEX('All CCC'!H$7:H$968,MATCH(WatchList!$B14,'All CCC'!$B$7:$B$968,0)))</f>
        <v/>
      </c>
      <c r="I14" s="913" t="str">
        <f>IF($B14="","",INDEX('All CCC'!I$7:I$968,MATCH(WatchList!$B14,'All CCC'!$B$7:$B$968,0)))</f>
        <v/>
      </c>
      <c r="J14" s="913" t="str">
        <f>IF($B14="","",INDEX('All CCC'!J$7:J$968,MATCH(WatchList!$B14,'All CCC'!$B$7:$B$968,0)))</f>
        <v/>
      </c>
      <c r="K14" s="913" t="str">
        <f>IF($B14="","",INDEX('All CCC'!K$7:K$968,MATCH(WatchList!$B14,'All CCC'!$B$7:$B$968,0)))</f>
        <v/>
      </c>
      <c r="L14" s="913" t="str">
        <f>IF($B14="","",INDEX('All CCC'!L$7:L$968,MATCH(WatchList!$B14,'All CCC'!$B$7:$B$968,0)))</f>
        <v/>
      </c>
      <c r="M14" s="913" t="str">
        <f>IF($B14="","",INDEX('All CCC'!M$7:M$968,MATCH(WatchList!$B14,'All CCC'!$B$7:$B$968,0)))</f>
        <v/>
      </c>
      <c r="N14" s="913" t="str">
        <f>IF($B14="","",INDEX('All CCC'!N$7:N$968,MATCH(WatchList!$B14,'All CCC'!$B$7:$B$968,0)))</f>
        <v/>
      </c>
      <c r="O14" s="913" t="str">
        <f>IF($B14="","",INDEX('All CCC'!O$7:O$968,MATCH(WatchList!$B14,'All CCC'!$B$7:$B$968,0)))</f>
        <v/>
      </c>
      <c r="P14" s="914" t="str">
        <f>IF($B14="","",INDEX('All CCC'!P$7:P$968,MATCH(WatchList!$B14,'All CCC'!$B$7:$B$968,0)))</f>
        <v/>
      </c>
      <c r="Q14" s="914" t="str">
        <f>IF($B14="","",INDEX('All CCC'!Q$7:Q$968,MATCH(WatchList!$B14,'All CCC'!$B$7:$B$968,0)))</f>
        <v/>
      </c>
      <c r="R14" s="913" t="str">
        <f>IF($B14="","",INDEX('All CCC'!R$7:R$968,MATCH(WatchList!$B14,'All CCC'!$B$7:$B$968,0)))</f>
        <v/>
      </c>
      <c r="S14" s="913" t="str">
        <f>IF($B14="","",INDEX('All CCC'!S$7:S$968,MATCH(WatchList!$B14,'All CCC'!$B$7:$B$968,0)))</f>
        <v/>
      </c>
      <c r="T14" s="913" t="str">
        <f>IF($B14="","",INDEX('All CCC'!T$7:T$968,MATCH(WatchList!$B14,'All CCC'!$B$7:$B$968,0)))</f>
        <v/>
      </c>
      <c r="U14" s="913" t="str">
        <f>IF($B14="","",INDEX('All CCC'!U$7:U$968,MATCH(WatchList!$B14,'All CCC'!$B$7:$B$968,0)))</f>
        <v/>
      </c>
      <c r="V14" s="913" t="str">
        <f>IF($B14="","",INDEX('All CCC'!V$7:V$968,MATCH(WatchList!$B14,'All CCC'!$B$7:$B$968,0)))</f>
        <v/>
      </c>
      <c r="W14" s="913" t="str">
        <f>IF($B14="","",INDEX('All CCC'!W$7:W$968,MATCH(WatchList!$B14,'All CCC'!$B$7:$B$968,0)))</f>
        <v/>
      </c>
      <c r="X14" s="913" t="str">
        <f>IF($B14="","",INDEX('All CCC'!X$7:X$968,MATCH(WatchList!$B14,'All CCC'!$B$7:$B$968,0)))</f>
        <v/>
      </c>
      <c r="Y14" s="913" t="str">
        <f>IF($B14="","",INDEX('All CCC'!Y$7:Y$968,MATCH(WatchList!$B14,'All CCC'!$B$7:$B$968,0)))</f>
        <v/>
      </c>
      <c r="Z14" s="913" t="str">
        <f>IF($B14="","",INDEX('All CCC'!Z$7:Z$968,MATCH(WatchList!$B14,'All CCC'!$B$7:$B$968,0)))</f>
        <v/>
      </c>
      <c r="AA14" s="913" t="str">
        <f>IF($B14="","",INDEX('All CCC'!AA$7:AA$968,MATCH(WatchList!$B14,'All CCC'!$B$7:$B$968,0)))</f>
        <v/>
      </c>
      <c r="AB14" s="913" t="str">
        <f>IF($B14="","",INDEX('All CCC'!AB$7:AB$968,MATCH(WatchList!$B14,'All CCC'!$B$7:$B$968,0)))</f>
        <v/>
      </c>
      <c r="AC14" s="913" t="str">
        <f>IF($B14="","",INDEX('All CCC'!AC$7:AC$968,MATCH(WatchList!$B14,'All CCC'!$B$7:$B$968,0)))</f>
        <v/>
      </c>
      <c r="AD14" s="913" t="str">
        <f>IF($B14="","",INDEX('All CCC'!AD$7:AD$968,MATCH(WatchList!$B14,'All CCC'!$B$7:$B$968,0)))</f>
        <v/>
      </c>
      <c r="AE14" s="913" t="str">
        <f>IF($B14="","",INDEX('All CCC'!AE$7:AE$968,MATCH(WatchList!$B14,'All CCC'!$B$7:$B$968,0)))</f>
        <v/>
      </c>
      <c r="AF14" s="913" t="str">
        <f>IF($B14="","",INDEX('All CCC'!AF$7:AF$968,MATCH(WatchList!$B14,'All CCC'!$B$7:$B$968,0)))</f>
        <v/>
      </c>
      <c r="AG14" s="913" t="str">
        <f>IF($B14="","",INDEX('All CCC'!AG$7:AG$968,MATCH(WatchList!$B14,'All CCC'!$B$7:$B$968,0)))</f>
        <v/>
      </c>
      <c r="AH14" s="913" t="str">
        <f>IF($B14="","",INDEX('All CCC'!AH$7:AH$968,MATCH(WatchList!$B14,'All CCC'!$B$7:$B$968,0)))</f>
        <v/>
      </c>
      <c r="AI14" s="913" t="str">
        <f>IF($B14="","",INDEX('All CCC'!AI$7:AI$968,MATCH(WatchList!$B14,'All CCC'!$B$7:$B$968,0)))</f>
        <v/>
      </c>
      <c r="AJ14" s="913" t="str">
        <f>IF($B14="","",INDEX('All CCC'!AJ$7:AJ$968,MATCH(WatchList!$B14,'All CCC'!$B$7:$B$968,0)))</f>
        <v/>
      </c>
      <c r="AK14" s="913" t="str">
        <f>IF($B14="","",INDEX('All CCC'!AK$7:AK$968,MATCH(WatchList!$B14,'All CCC'!$B$7:$B$968,0)))</f>
        <v/>
      </c>
      <c r="AL14" s="913" t="str">
        <f>IF($B14="","",INDEX('All CCC'!AL$7:AL$968,MATCH(WatchList!$B14,'All CCC'!$B$7:$B$968,0)))</f>
        <v/>
      </c>
      <c r="AM14" s="913" t="str">
        <f>IF($B14="","",INDEX('All CCC'!AM$7:AM$968,MATCH(WatchList!$B14,'All CCC'!$B$7:$B$968,0)))</f>
        <v/>
      </c>
      <c r="AN14" s="913" t="str">
        <f>IF($B14="","",INDEX('All CCC'!AN$7:AN$968,MATCH(WatchList!$B14,'All CCC'!$B$7:$B$968,0)))</f>
        <v/>
      </c>
      <c r="AO14" s="913" t="str">
        <f>IF($B14="","",INDEX('All CCC'!AO$7:AO$968,MATCH(WatchList!$B14,'All CCC'!$B$7:$B$968,0)))</f>
        <v/>
      </c>
      <c r="AP14" s="913" t="str">
        <f>IF($B14="","",INDEX('All CCC'!AP$7:AP$968,MATCH(WatchList!$B14,'All CCC'!$B$7:$B$968,0)))</f>
        <v/>
      </c>
      <c r="AQ14" s="913" t="str">
        <f>IF($B14="","",INDEX('All CCC'!AQ$7:AQ$968,MATCH(WatchList!$B14,'All CCC'!$B$7:$B$968,0)))</f>
        <v/>
      </c>
      <c r="AR14" s="913" t="str">
        <f>IF($B14="","",INDEX('All CCC'!AR$7:AR$968,MATCH(WatchList!$B14,'All CCC'!$B$7:$B$968,0)))</f>
        <v/>
      </c>
      <c r="AS14" s="913" t="str">
        <f>IF($B14="","",INDEX('All CCC'!AS$7:AS$968,MATCH(WatchList!$B14,'All CCC'!$B$7:$B$968,0)))</f>
        <v/>
      </c>
      <c r="AT14" s="913" t="str">
        <f>IF($B14="","",INDEX('All CCC'!AT$7:AT$968,MATCH(WatchList!$B14,'All CCC'!$B$7:$B$968,0)))</f>
        <v/>
      </c>
      <c r="AU14" s="913" t="str">
        <f>IF($B14="","",INDEX('All CCC'!AU$7:AU$968,MATCH(WatchList!$B14,'All CCC'!$B$7:$B$968,0)))</f>
        <v/>
      </c>
      <c r="AV14" s="913" t="str">
        <f>IF($B14="","",INDEX('All CCC'!AV$7:AV$968,MATCH(WatchList!$B14,'All CCC'!$B$7:$B$968,0)))</f>
        <v/>
      </c>
      <c r="AW14" s="913" t="str">
        <f>IF($B14="","",INDEX('All CCC'!AW$7:AW$968,MATCH(WatchList!$B14,'All CCC'!$B$7:$B$968,0)))</f>
        <v/>
      </c>
      <c r="AX14" s="913" t="str">
        <f>IF($B14="","",INDEX('All CCC'!AX$7:AX$968,MATCH(WatchList!$B14,'All CCC'!$B$7:$B$968,0)))</f>
        <v/>
      </c>
      <c r="AY14" s="913" t="str">
        <f>IF($B14="","",INDEX('All CCC'!AY$7:AY$968,MATCH(WatchList!$B14,'All CCC'!$B$7:$B$968,0)))</f>
        <v/>
      </c>
      <c r="AZ14" s="913" t="str">
        <f>IF($B14="","",INDEX('All CCC'!AZ$7:AZ$968,MATCH(WatchList!$B14,'All CCC'!$B$7:$B$968,0)))</f>
        <v/>
      </c>
      <c r="BA14" s="913" t="str">
        <f>IF($B14="","",INDEX('All CCC'!BA$7:BA$968,MATCH(WatchList!$B14,'All CCC'!$B$7:$B$968,0)))</f>
        <v/>
      </c>
      <c r="BB14" s="913" t="str">
        <f>IF($B14="","",INDEX('All CCC'!BB$7:BB$968,MATCH(WatchList!$B14,'All CCC'!$B$7:$B$968,0)))</f>
        <v/>
      </c>
      <c r="BC14" s="913" t="str">
        <f>IF($B14="","",INDEX('All CCC'!BC$7:BC$968,MATCH(WatchList!$B14,'All CCC'!$B$7:$B$968,0)))</f>
        <v/>
      </c>
      <c r="BD14" s="913" t="str">
        <f>IF($B14="","",INDEX('All CCC'!BD$7:BD$968,MATCH(WatchList!$B14,'All CCC'!$B$7:$B$968,0)))</f>
        <v/>
      </c>
      <c r="BE14" s="913" t="str">
        <f>IF($B14="","",INDEX('All CCC'!BE$7:BE$968,MATCH(WatchList!$B14,'All CCC'!$B$7:$B$968,0)))</f>
        <v/>
      </c>
      <c r="BF14" s="913" t="str">
        <f>IF($B14="","",INDEX('All CCC'!BF$7:BF$968,MATCH(WatchList!$B14,'All CCC'!$B$7:$B$968,0)))</f>
        <v/>
      </c>
      <c r="BG14" s="913" t="str">
        <f>IF($B14="","",INDEX('All CCC'!BG$7:BG$968,MATCH(WatchList!$B14,'All CCC'!$B$7:$B$968,0)))</f>
        <v/>
      </c>
    </row>
    <row r="15" spans="1:59" ht="11.25" customHeight="1" x14ac:dyDescent="0.2">
      <c r="A15" s="591" t="str">
        <f>IF($B15="","",INDEX('All CCC'!A$7:A$968,MATCH(WatchList!$B15,'All CCC'!$B$7:$B$968,0)))</f>
        <v/>
      </c>
      <c r="B15" s="36"/>
      <c r="C15" s="913" t="str">
        <f>IF($B15="","",INDEX('All CCC'!C$7:C$968,MATCH(WatchList!$B15,'All CCC'!$B$7:$B$968,0)))</f>
        <v/>
      </c>
      <c r="D15" s="913" t="str">
        <f>IF($B15="","",INDEX('All CCC'!D$7:D$968,MATCH(WatchList!$B15,'All CCC'!$B$7:$B$968,0)))</f>
        <v/>
      </c>
      <c r="E15" s="913" t="str">
        <f>IF($B15="","",INDEX('All CCC'!E$7:E$968,MATCH(WatchList!$B15,'All CCC'!$B$7:$B$968,0)))</f>
        <v/>
      </c>
      <c r="F15" s="913" t="str">
        <f>IF($B15="","",INDEX('All CCC'!F$7:F$968,MATCH(WatchList!$B15,'All CCC'!$B$7:$B$968,0)))</f>
        <v/>
      </c>
      <c r="G15" s="913" t="str">
        <f>IF($B15="","",INDEX('All CCC'!G$7:G$968,MATCH(WatchList!$B15,'All CCC'!$B$7:$B$968,0)))</f>
        <v/>
      </c>
      <c r="H15" s="913" t="str">
        <f>IF($B15="","",INDEX('All CCC'!H$7:H$968,MATCH(WatchList!$B15,'All CCC'!$B$7:$B$968,0)))</f>
        <v/>
      </c>
      <c r="I15" s="913" t="str">
        <f>IF($B15="","",INDEX('All CCC'!I$7:I$968,MATCH(WatchList!$B15,'All CCC'!$B$7:$B$968,0)))</f>
        <v/>
      </c>
      <c r="J15" s="913" t="str">
        <f>IF($B15="","",INDEX('All CCC'!J$7:J$968,MATCH(WatchList!$B15,'All CCC'!$B$7:$B$968,0)))</f>
        <v/>
      </c>
      <c r="K15" s="913" t="str">
        <f>IF($B15="","",INDEX('All CCC'!K$7:K$968,MATCH(WatchList!$B15,'All CCC'!$B$7:$B$968,0)))</f>
        <v/>
      </c>
      <c r="L15" s="913" t="str">
        <f>IF($B15="","",INDEX('All CCC'!L$7:L$968,MATCH(WatchList!$B15,'All CCC'!$B$7:$B$968,0)))</f>
        <v/>
      </c>
      <c r="M15" s="913" t="str">
        <f>IF($B15="","",INDEX('All CCC'!M$7:M$968,MATCH(WatchList!$B15,'All CCC'!$B$7:$B$968,0)))</f>
        <v/>
      </c>
      <c r="N15" s="913" t="str">
        <f>IF($B15="","",INDEX('All CCC'!N$7:N$968,MATCH(WatchList!$B15,'All CCC'!$B$7:$B$968,0)))</f>
        <v/>
      </c>
      <c r="O15" s="913" t="str">
        <f>IF($B15="","",INDEX('All CCC'!O$7:O$968,MATCH(WatchList!$B15,'All CCC'!$B$7:$B$968,0)))</f>
        <v/>
      </c>
      <c r="P15" s="914" t="str">
        <f>IF($B15="","",INDEX('All CCC'!P$7:P$968,MATCH(WatchList!$B15,'All CCC'!$B$7:$B$968,0)))</f>
        <v/>
      </c>
      <c r="Q15" s="914" t="str">
        <f>IF($B15="","",INDEX('All CCC'!Q$7:Q$968,MATCH(WatchList!$B15,'All CCC'!$B$7:$B$968,0)))</f>
        <v/>
      </c>
      <c r="R15" s="913" t="str">
        <f>IF($B15="","",INDEX('All CCC'!R$7:R$968,MATCH(WatchList!$B15,'All CCC'!$B$7:$B$968,0)))</f>
        <v/>
      </c>
      <c r="S15" s="913" t="str">
        <f>IF($B15="","",INDEX('All CCC'!S$7:S$968,MATCH(WatchList!$B15,'All CCC'!$B$7:$B$968,0)))</f>
        <v/>
      </c>
      <c r="T15" s="913" t="str">
        <f>IF($B15="","",INDEX('All CCC'!T$7:T$968,MATCH(WatchList!$B15,'All CCC'!$B$7:$B$968,0)))</f>
        <v/>
      </c>
      <c r="U15" s="913" t="str">
        <f>IF($B15="","",INDEX('All CCC'!U$7:U$968,MATCH(WatchList!$B15,'All CCC'!$B$7:$B$968,0)))</f>
        <v/>
      </c>
      <c r="V15" s="913" t="str">
        <f>IF($B15="","",INDEX('All CCC'!V$7:V$968,MATCH(WatchList!$B15,'All CCC'!$B$7:$B$968,0)))</f>
        <v/>
      </c>
      <c r="W15" s="913" t="str">
        <f>IF($B15="","",INDEX('All CCC'!W$7:W$968,MATCH(WatchList!$B15,'All CCC'!$B$7:$B$968,0)))</f>
        <v/>
      </c>
      <c r="X15" s="913" t="str">
        <f>IF($B15="","",INDEX('All CCC'!X$7:X$968,MATCH(WatchList!$B15,'All CCC'!$B$7:$B$968,0)))</f>
        <v/>
      </c>
      <c r="Y15" s="913" t="str">
        <f>IF($B15="","",INDEX('All CCC'!Y$7:Y$968,MATCH(WatchList!$B15,'All CCC'!$B$7:$B$968,0)))</f>
        <v/>
      </c>
      <c r="Z15" s="913" t="str">
        <f>IF($B15="","",INDEX('All CCC'!Z$7:Z$968,MATCH(WatchList!$B15,'All CCC'!$B$7:$B$968,0)))</f>
        <v/>
      </c>
      <c r="AA15" s="913" t="str">
        <f>IF($B15="","",INDEX('All CCC'!AA$7:AA$968,MATCH(WatchList!$B15,'All CCC'!$B$7:$B$968,0)))</f>
        <v/>
      </c>
      <c r="AB15" s="913" t="str">
        <f>IF($B15="","",INDEX('All CCC'!AB$7:AB$968,MATCH(WatchList!$B15,'All CCC'!$B$7:$B$968,0)))</f>
        <v/>
      </c>
      <c r="AC15" s="913" t="str">
        <f>IF($B15="","",INDEX('All CCC'!AC$7:AC$968,MATCH(WatchList!$B15,'All CCC'!$B$7:$B$968,0)))</f>
        <v/>
      </c>
      <c r="AD15" s="913" t="str">
        <f>IF($B15="","",INDEX('All CCC'!AD$7:AD$968,MATCH(WatchList!$B15,'All CCC'!$B$7:$B$968,0)))</f>
        <v/>
      </c>
      <c r="AE15" s="913" t="str">
        <f>IF($B15="","",INDEX('All CCC'!AE$7:AE$968,MATCH(WatchList!$B15,'All CCC'!$B$7:$B$968,0)))</f>
        <v/>
      </c>
      <c r="AF15" s="913" t="str">
        <f>IF($B15="","",INDEX('All CCC'!AF$7:AF$968,MATCH(WatchList!$B15,'All CCC'!$B$7:$B$968,0)))</f>
        <v/>
      </c>
      <c r="AG15" s="913" t="str">
        <f>IF($B15="","",INDEX('All CCC'!AG$7:AG$968,MATCH(WatchList!$B15,'All CCC'!$B$7:$B$968,0)))</f>
        <v/>
      </c>
      <c r="AH15" s="913" t="str">
        <f>IF($B15="","",INDEX('All CCC'!AH$7:AH$968,MATCH(WatchList!$B15,'All CCC'!$B$7:$B$968,0)))</f>
        <v/>
      </c>
      <c r="AI15" s="913" t="str">
        <f>IF($B15="","",INDEX('All CCC'!AI$7:AI$968,MATCH(WatchList!$B15,'All CCC'!$B$7:$B$968,0)))</f>
        <v/>
      </c>
      <c r="AJ15" s="913" t="str">
        <f>IF($B15="","",INDEX('All CCC'!AJ$7:AJ$968,MATCH(WatchList!$B15,'All CCC'!$B$7:$B$968,0)))</f>
        <v/>
      </c>
      <c r="AK15" s="913" t="str">
        <f>IF($B15="","",INDEX('All CCC'!AK$7:AK$968,MATCH(WatchList!$B15,'All CCC'!$B$7:$B$968,0)))</f>
        <v/>
      </c>
      <c r="AL15" s="913" t="str">
        <f>IF($B15="","",INDEX('All CCC'!AL$7:AL$968,MATCH(WatchList!$B15,'All CCC'!$B$7:$B$968,0)))</f>
        <v/>
      </c>
      <c r="AM15" s="913" t="str">
        <f>IF($B15="","",INDEX('All CCC'!AM$7:AM$968,MATCH(WatchList!$B15,'All CCC'!$B$7:$B$968,0)))</f>
        <v/>
      </c>
      <c r="AN15" s="913" t="str">
        <f>IF($B15="","",INDEX('All CCC'!AN$7:AN$968,MATCH(WatchList!$B15,'All CCC'!$B$7:$B$968,0)))</f>
        <v/>
      </c>
      <c r="AO15" s="913" t="str">
        <f>IF($B15="","",INDEX('All CCC'!AO$7:AO$968,MATCH(WatchList!$B15,'All CCC'!$B$7:$B$968,0)))</f>
        <v/>
      </c>
      <c r="AP15" s="913" t="str">
        <f>IF($B15="","",INDEX('All CCC'!AP$7:AP$968,MATCH(WatchList!$B15,'All CCC'!$B$7:$B$968,0)))</f>
        <v/>
      </c>
      <c r="AQ15" s="913" t="str">
        <f>IF($B15="","",INDEX('All CCC'!AQ$7:AQ$968,MATCH(WatchList!$B15,'All CCC'!$B$7:$B$968,0)))</f>
        <v/>
      </c>
      <c r="AR15" s="913" t="str">
        <f>IF($B15="","",INDEX('All CCC'!AR$7:AR$968,MATCH(WatchList!$B15,'All CCC'!$B$7:$B$968,0)))</f>
        <v/>
      </c>
      <c r="AS15" s="913" t="str">
        <f>IF($B15="","",INDEX('All CCC'!AS$7:AS$968,MATCH(WatchList!$B15,'All CCC'!$B$7:$B$968,0)))</f>
        <v/>
      </c>
      <c r="AT15" s="913" t="str">
        <f>IF($B15="","",INDEX('All CCC'!AT$7:AT$968,MATCH(WatchList!$B15,'All CCC'!$B$7:$B$968,0)))</f>
        <v/>
      </c>
      <c r="AU15" s="913" t="str">
        <f>IF($B15="","",INDEX('All CCC'!AU$7:AU$968,MATCH(WatchList!$B15,'All CCC'!$B$7:$B$968,0)))</f>
        <v/>
      </c>
      <c r="AV15" s="913" t="str">
        <f>IF($B15="","",INDEX('All CCC'!AV$7:AV$968,MATCH(WatchList!$B15,'All CCC'!$B$7:$B$968,0)))</f>
        <v/>
      </c>
      <c r="AW15" s="913" t="str">
        <f>IF($B15="","",INDEX('All CCC'!AW$7:AW$968,MATCH(WatchList!$B15,'All CCC'!$B$7:$B$968,0)))</f>
        <v/>
      </c>
      <c r="AX15" s="913" t="str">
        <f>IF($B15="","",INDEX('All CCC'!AX$7:AX$968,MATCH(WatchList!$B15,'All CCC'!$B$7:$B$968,0)))</f>
        <v/>
      </c>
      <c r="AY15" s="913" t="str">
        <f>IF($B15="","",INDEX('All CCC'!AY$7:AY$968,MATCH(WatchList!$B15,'All CCC'!$B$7:$B$968,0)))</f>
        <v/>
      </c>
      <c r="AZ15" s="913" t="str">
        <f>IF($B15="","",INDEX('All CCC'!AZ$7:AZ$968,MATCH(WatchList!$B15,'All CCC'!$B$7:$B$968,0)))</f>
        <v/>
      </c>
      <c r="BA15" s="913" t="str">
        <f>IF($B15="","",INDEX('All CCC'!BA$7:BA$968,MATCH(WatchList!$B15,'All CCC'!$B$7:$B$968,0)))</f>
        <v/>
      </c>
      <c r="BB15" s="913" t="str">
        <f>IF($B15="","",INDEX('All CCC'!BB$7:BB$968,MATCH(WatchList!$B15,'All CCC'!$B$7:$B$968,0)))</f>
        <v/>
      </c>
      <c r="BC15" s="913" t="str">
        <f>IF($B15="","",INDEX('All CCC'!BC$7:BC$968,MATCH(WatchList!$B15,'All CCC'!$B$7:$B$968,0)))</f>
        <v/>
      </c>
      <c r="BD15" s="913" t="str">
        <f>IF($B15="","",INDEX('All CCC'!BD$7:BD$968,MATCH(WatchList!$B15,'All CCC'!$B$7:$B$968,0)))</f>
        <v/>
      </c>
      <c r="BE15" s="913" t="str">
        <f>IF($B15="","",INDEX('All CCC'!BE$7:BE$968,MATCH(WatchList!$B15,'All CCC'!$B$7:$B$968,0)))</f>
        <v/>
      </c>
      <c r="BF15" s="913" t="str">
        <f>IF($B15="","",INDEX('All CCC'!BF$7:BF$968,MATCH(WatchList!$B15,'All CCC'!$B$7:$B$968,0)))</f>
        <v/>
      </c>
      <c r="BG15" s="913" t="str">
        <f>IF($B15="","",INDEX('All CCC'!BG$7:BG$968,MATCH(WatchList!$B15,'All CCC'!$B$7:$B$968,0)))</f>
        <v/>
      </c>
    </row>
    <row r="16" spans="1:59" ht="11.25" customHeight="1" x14ac:dyDescent="0.2">
      <c r="A16" s="591" t="str">
        <f>IF($B16="","",INDEX('All CCC'!A$7:A$968,MATCH(WatchList!$B16,'All CCC'!$B$7:$B$968,0)))</f>
        <v/>
      </c>
      <c r="B16" s="36"/>
      <c r="C16" s="913" t="str">
        <f>IF($B16="","",INDEX('All CCC'!C$7:C$968,MATCH(WatchList!$B16,'All CCC'!$B$7:$B$968,0)))</f>
        <v/>
      </c>
      <c r="D16" s="913" t="str">
        <f>IF($B16="","",INDEX('All CCC'!D$7:D$968,MATCH(WatchList!$B16,'All CCC'!$B$7:$B$968,0)))</f>
        <v/>
      </c>
      <c r="E16" s="913" t="str">
        <f>IF($B16="","",INDEX('All CCC'!E$7:E$968,MATCH(WatchList!$B16,'All CCC'!$B$7:$B$968,0)))</f>
        <v/>
      </c>
      <c r="F16" s="913" t="str">
        <f>IF($B16="","",INDEX('All CCC'!F$7:F$968,MATCH(WatchList!$B16,'All CCC'!$B$7:$B$968,0)))</f>
        <v/>
      </c>
      <c r="G16" s="913" t="str">
        <f>IF($B16="","",INDEX('All CCC'!G$7:G$968,MATCH(WatchList!$B16,'All CCC'!$B$7:$B$968,0)))</f>
        <v/>
      </c>
      <c r="H16" s="913" t="str">
        <f>IF($B16="","",INDEX('All CCC'!H$7:H$968,MATCH(WatchList!$B16,'All CCC'!$B$7:$B$968,0)))</f>
        <v/>
      </c>
      <c r="I16" s="913" t="str">
        <f>IF($B16="","",INDEX('All CCC'!I$7:I$968,MATCH(WatchList!$B16,'All CCC'!$B$7:$B$968,0)))</f>
        <v/>
      </c>
      <c r="J16" s="913" t="str">
        <f>IF($B16="","",INDEX('All CCC'!J$7:J$968,MATCH(WatchList!$B16,'All CCC'!$B$7:$B$968,0)))</f>
        <v/>
      </c>
      <c r="K16" s="913" t="str">
        <f>IF($B16="","",INDEX('All CCC'!K$7:K$968,MATCH(WatchList!$B16,'All CCC'!$B$7:$B$968,0)))</f>
        <v/>
      </c>
      <c r="L16" s="913" t="str">
        <f>IF($B16="","",INDEX('All CCC'!L$7:L$968,MATCH(WatchList!$B16,'All CCC'!$B$7:$B$968,0)))</f>
        <v/>
      </c>
      <c r="M16" s="913" t="str">
        <f>IF($B16="","",INDEX('All CCC'!M$7:M$968,MATCH(WatchList!$B16,'All CCC'!$B$7:$B$968,0)))</f>
        <v/>
      </c>
      <c r="N16" s="913" t="str">
        <f>IF($B16="","",INDEX('All CCC'!N$7:N$968,MATCH(WatchList!$B16,'All CCC'!$B$7:$B$968,0)))</f>
        <v/>
      </c>
      <c r="O16" s="913" t="str">
        <f>IF($B16="","",INDEX('All CCC'!O$7:O$968,MATCH(WatchList!$B16,'All CCC'!$B$7:$B$968,0)))</f>
        <v/>
      </c>
      <c r="P16" s="914" t="str">
        <f>IF($B16="","",INDEX('All CCC'!P$7:P$968,MATCH(WatchList!$B16,'All CCC'!$B$7:$B$968,0)))</f>
        <v/>
      </c>
      <c r="Q16" s="914" t="str">
        <f>IF($B16="","",INDEX('All CCC'!Q$7:Q$968,MATCH(WatchList!$B16,'All CCC'!$B$7:$B$968,0)))</f>
        <v/>
      </c>
      <c r="R16" s="913" t="str">
        <f>IF($B16="","",INDEX('All CCC'!R$7:R$968,MATCH(WatchList!$B16,'All CCC'!$B$7:$B$968,0)))</f>
        <v/>
      </c>
      <c r="S16" s="913" t="str">
        <f>IF($B16="","",INDEX('All CCC'!S$7:S$968,MATCH(WatchList!$B16,'All CCC'!$B$7:$B$968,0)))</f>
        <v/>
      </c>
      <c r="T16" s="913" t="str">
        <f>IF($B16="","",INDEX('All CCC'!T$7:T$968,MATCH(WatchList!$B16,'All CCC'!$B$7:$B$968,0)))</f>
        <v/>
      </c>
      <c r="U16" s="913" t="str">
        <f>IF($B16="","",INDEX('All CCC'!U$7:U$968,MATCH(WatchList!$B16,'All CCC'!$B$7:$B$968,0)))</f>
        <v/>
      </c>
      <c r="V16" s="913" t="str">
        <f>IF($B16="","",INDEX('All CCC'!V$7:V$968,MATCH(WatchList!$B16,'All CCC'!$B$7:$B$968,0)))</f>
        <v/>
      </c>
      <c r="W16" s="913" t="str">
        <f>IF($B16="","",INDEX('All CCC'!W$7:W$968,MATCH(WatchList!$B16,'All CCC'!$B$7:$B$968,0)))</f>
        <v/>
      </c>
      <c r="X16" s="913" t="str">
        <f>IF($B16="","",INDEX('All CCC'!X$7:X$968,MATCH(WatchList!$B16,'All CCC'!$B$7:$B$968,0)))</f>
        <v/>
      </c>
      <c r="Y16" s="913" t="str">
        <f>IF($B16="","",INDEX('All CCC'!Y$7:Y$968,MATCH(WatchList!$B16,'All CCC'!$B$7:$B$968,0)))</f>
        <v/>
      </c>
      <c r="Z16" s="913" t="str">
        <f>IF($B16="","",INDEX('All CCC'!Z$7:Z$968,MATCH(WatchList!$B16,'All CCC'!$B$7:$B$968,0)))</f>
        <v/>
      </c>
      <c r="AA16" s="913" t="str">
        <f>IF($B16="","",INDEX('All CCC'!AA$7:AA$968,MATCH(WatchList!$B16,'All CCC'!$B$7:$B$968,0)))</f>
        <v/>
      </c>
      <c r="AB16" s="913" t="str">
        <f>IF($B16="","",INDEX('All CCC'!AB$7:AB$968,MATCH(WatchList!$B16,'All CCC'!$B$7:$B$968,0)))</f>
        <v/>
      </c>
      <c r="AC16" s="913" t="str">
        <f>IF($B16="","",INDEX('All CCC'!AC$7:AC$968,MATCH(WatchList!$B16,'All CCC'!$B$7:$B$968,0)))</f>
        <v/>
      </c>
      <c r="AD16" s="913" t="str">
        <f>IF($B16="","",INDEX('All CCC'!AD$7:AD$968,MATCH(WatchList!$B16,'All CCC'!$B$7:$B$968,0)))</f>
        <v/>
      </c>
      <c r="AE16" s="913" t="str">
        <f>IF($B16="","",INDEX('All CCC'!AE$7:AE$968,MATCH(WatchList!$B16,'All CCC'!$B$7:$B$968,0)))</f>
        <v/>
      </c>
      <c r="AF16" s="913" t="str">
        <f>IF($B16="","",INDEX('All CCC'!AF$7:AF$968,MATCH(WatchList!$B16,'All CCC'!$B$7:$B$968,0)))</f>
        <v/>
      </c>
      <c r="AG16" s="913" t="str">
        <f>IF($B16="","",INDEX('All CCC'!AG$7:AG$968,MATCH(WatchList!$B16,'All CCC'!$B$7:$B$968,0)))</f>
        <v/>
      </c>
      <c r="AH16" s="913" t="str">
        <f>IF($B16="","",INDEX('All CCC'!AH$7:AH$968,MATCH(WatchList!$B16,'All CCC'!$B$7:$B$968,0)))</f>
        <v/>
      </c>
      <c r="AI16" s="913" t="str">
        <f>IF($B16="","",INDEX('All CCC'!AI$7:AI$968,MATCH(WatchList!$B16,'All CCC'!$B$7:$B$968,0)))</f>
        <v/>
      </c>
      <c r="AJ16" s="913" t="str">
        <f>IF($B16="","",INDEX('All CCC'!AJ$7:AJ$968,MATCH(WatchList!$B16,'All CCC'!$B$7:$B$968,0)))</f>
        <v/>
      </c>
      <c r="AK16" s="913" t="str">
        <f>IF($B16="","",INDEX('All CCC'!AK$7:AK$968,MATCH(WatchList!$B16,'All CCC'!$B$7:$B$968,0)))</f>
        <v/>
      </c>
      <c r="AL16" s="913" t="str">
        <f>IF($B16="","",INDEX('All CCC'!AL$7:AL$968,MATCH(WatchList!$B16,'All CCC'!$B$7:$B$968,0)))</f>
        <v/>
      </c>
      <c r="AM16" s="913" t="str">
        <f>IF($B16="","",INDEX('All CCC'!AM$7:AM$968,MATCH(WatchList!$B16,'All CCC'!$B$7:$B$968,0)))</f>
        <v/>
      </c>
      <c r="AN16" s="913" t="str">
        <f>IF($B16="","",INDEX('All CCC'!AN$7:AN$968,MATCH(WatchList!$B16,'All CCC'!$B$7:$B$968,0)))</f>
        <v/>
      </c>
      <c r="AO16" s="913" t="str">
        <f>IF($B16="","",INDEX('All CCC'!AO$7:AO$968,MATCH(WatchList!$B16,'All CCC'!$B$7:$B$968,0)))</f>
        <v/>
      </c>
      <c r="AP16" s="913" t="str">
        <f>IF($B16="","",INDEX('All CCC'!AP$7:AP$968,MATCH(WatchList!$B16,'All CCC'!$B$7:$B$968,0)))</f>
        <v/>
      </c>
      <c r="AQ16" s="913" t="str">
        <f>IF($B16="","",INDEX('All CCC'!AQ$7:AQ$968,MATCH(WatchList!$B16,'All CCC'!$B$7:$B$968,0)))</f>
        <v/>
      </c>
      <c r="AR16" s="913" t="str">
        <f>IF($B16="","",INDEX('All CCC'!AR$7:AR$968,MATCH(WatchList!$B16,'All CCC'!$B$7:$B$968,0)))</f>
        <v/>
      </c>
      <c r="AS16" s="913" t="str">
        <f>IF($B16="","",INDEX('All CCC'!AS$7:AS$968,MATCH(WatchList!$B16,'All CCC'!$B$7:$B$968,0)))</f>
        <v/>
      </c>
      <c r="AT16" s="913" t="str">
        <f>IF($B16="","",INDEX('All CCC'!AT$7:AT$968,MATCH(WatchList!$B16,'All CCC'!$B$7:$B$968,0)))</f>
        <v/>
      </c>
      <c r="AU16" s="913" t="str">
        <f>IF($B16="","",INDEX('All CCC'!AU$7:AU$968,MATCH(WatchList!$B16,'All CCC'!$B$7:$B$968,0)))</f>
        <v/>
      </c>
      <c r="AV16" s="913" t="str">
        <f>IF($B16="","",INDEX('All CCC'!AV$7:AV$968,MATCH(WatchList!$B16,'All CCC'!$B$7:$B$968,0)))</f>
        <v/>
      </c>
      <c r="AW16" s="913" t="str">
        <f>IF($B16="","",INDEX('All CCC'!AW$7:AW$968,MATCH(WatchList!$B16,'All CCC'!$B$7:$B$968,0)))</f>
        <v/>
      </c>
      <c r="AX16" s="913" t="str">
        <f>IF($B16="","",INDEX('All CCC'!AX$7:AX$968,MATCH(WatchList!$B16,'All CCC'!$B$7:$B$968,0)))</f>
        <v/>
      </c>
      <c r="AY16" s="913" t="str">
        <f>IF($B16="","",INDEX('All CCC'!AY$7:AY$968,MATCH(WatchList!$B16,'All CCC'!$B$7:$B$968,0)))</f>
        <v/>
      </c>
      <c r="AZ16" s="913" t="str">
        <f>IF($B16="","",INDEX('All CCC'!AZ$7:AZ$968,MATCH(WatchList!$B16,'All CCC'!$B$7:$B$968,0)))</f>
        <v/>
      </c>
      <c r="BA16" s="913" t="str">
        <f>IF($B16="","",INDEX('All CCC'!BA$7:BA$968,MATCH(WatchList!$B16,'All CCC'!$B$7:$B$968,0)))</f>
        <v/>
      </c>
      <c r="BB16" s="913" t="str">
        <f>IF($B16="","",INDEX('All CCC'!BB$7:BB$968,MATCH(WatchList!$B16,'All CCC'!$B$7:$B$968,0)))</f>
        <v/>
      </c>
      <c r="BC16" s="913" t="str">
        <f>IF($B16="","",INDEX('All CCC'!BC$7:BC$968,MATCH(WatchList!$B16,'All CCC'!$B$7:$B$968,0)))</f>
        <v/>
      </c>
      <c r="BD16" s="913" t="str">
        <f>IF($B16="","",INDEX('All CCC'!BD$7:BD$968,MATCH(WatchList!$B16,'All CCC'!$B$7:$B$968,0)))</f>
        <v/>
      </c>
      <c r="BE16" s="913" t="str">
        <f>IF($B16="","",INDEX('All CCC'!BE$7:BE$968,MATCH(WatchList!$B16,'All CCC'!$B$7:$B$968,0)))</f>
        <v/>
      </c>
      <c r="BF16" s="913" t="str">
        <f>IF($B16="","",INDEX('All CCC'!BF$7:BF$968,MATCH(WatchList!$B16,'All CCC'!$B$7:$B$968,0)))</f>
        <v/>
      </c>
      <c r="BG16" s="913" t="str">
        <f>IF($B16="","",INDEX('All CCC'!BG$7:BG$968,MATCH(WatchList!$B16,'All CCC'!$B$7:$B$968,0)))</f>
        <v/>
      </c>
    </row>
    <row r="17" spans="1:59" ht="11.25" customHeight="1" x14ac:dyDescent="0.2">
      <c r="A17" s="591" t="str">
        <f>IF($B17="","",INDEX('All CCC'!A$7:A$968,MATCH(WatchList!$B17,'All CCC'!$B$7:$B$968,0)))</f>
        <v/>
      </c>
      <c r="B17" s="36"/>
      <c r="C17" s="913" t="str">
        <f>IF($B17="","",INDEX('All CCC'!C$7:C$968,MATCH(WatchList!$B17,'All CCC'!$B$7:$B$968,0)))</f>
        <v/>
      </c>
      <c r="D17" s="913" t="str">
        <f>IF($B17="","",INDEX('All CCC'!D$7:D$968,MATCH(WatchList!$B17,'All CCC'!$B$7:$B$968,0)))</f>
        <v/>
      </c>
      <c r="E17" s="913" t="str">
        <f>IF($B17="","",INDEX('All CCC'!E$7:E$968,MATCH(WatchList!$B17,'All CCC'!$B$7:$B$968,0)))</f>
        <v/>
      </c>
      <c r="F17" s="913" t="str">
        <f>IF($B17="","",INDEX('All CCC'!F$7:F$968,MATCH(WatchList!$B17,'All CCC'!$B$7:$B$968,0)))</f>
        <v/>
      </c>
      <c r="G17" s="913" t="str">
        <f>IF($B17="","",INDEX('All CCC'!G$7:G$968,MATCH(WatchList!$B17,'All CCC'!$B$7:$B$968,0)))</f>
        <v/>
      </c>
      <c r="H17" s="913" t="str">
        <f>IF($B17="","",INDEX('All CCC'!H$7:H$968,MATCH(WatchList!$B17,'All CCC'!$B$7:$B$968,0)))</f>
        <v/>
      </c>
      <c r="I17" s="913" t="str">
        <f>IF($B17="","",INDEX('All CCC'!I$7:I$968,MATCH(WatchList!$B17,'All CCC'!$B$7:$B$968,0)))</f>
        <v/>
      </c>
      <c r="J17" s="913" t="str">
        <f>IF($B17="","",INDEX('All CCC'!J$7:J$968,MATCH(WatchList!$B17,'All CCC'!$B$7:$B$968,0)))</f>
        <v/>
      </c>
      <c r="K17" s="913" t="str">
        <f>IF($B17="","",INDEX('All CCC'!K$7:K$968,MATCH(WatchList!$B17,'All CCC'!$B$7:$B$968,0)))</f>
        <v/>
      </c>
      <c r="L17" s="913" t="str">
        <f>IF($B17="","",INDEX('All CCC'!L$7:L$968,MATCH(WatchList!$B17,'All CCC'!$B$7:$B$968,0)))</f>
        <v/>
      </c>
      <c r="M17" s="913" t="str">
        <f>IF($B17="","",INDEX('All CCC'!M$7:M$968,MATCH(WatchList!$B17,'All CCC'!$B$7:$B$968,0)))</f>
        <v/>
      </c>
      <c r="N17" s="913" t="str">
        <f>IF($B17="","",INDEX('All CCC'!N$7:N$968,MATCH(WatchList!$B17,'All CCC'!$B$7:$B$968,0)))</f>
        <v/>
      </c>
      <c r="O17" s="913" t="str">
        <f>IF($B17="","",INDEX('All CCC'!O$7:O$968,MATCH(WatchList!$B17,'All CCC'!$B$7:$B$968,0)))</f>
        <v/>
      </c>
      <c r="P17" s="914" t="str">
        <f>IF($B17="","",INDEX('All CCC'!P$7:P$968,MATCH(WatchList!$B17,'All CCC'!$B$7:$B$968,0)))</f>
        <v/>
      </c>
      <c r="Q17" s="914" t="str">
        <f>IF($B17="","",INDEX('All CCC'!Q$7:Q$968,MATCH(WatchList!$B17,'All CCC'!$B$7:$B$968,0)))</f>
        <v/>
      </c>
      <c r="R17" s="913" t="str">
        <f>IF($B17="","",INDEX('All CCC'!R$7:R$968,MATCH(WatchList!$B17,'All CCC'!$B$7:$B$968,0)))</f>
        <v/>
      </c>
      <c r="S17" s="913" t="str">
        <f>IF($B17="","",INDEX('All CCC'!S$7:S$968,MATCH(WatchList!$B17,'All CCC'!$B$7:$B$968,0)))</f>
        <v/>
      </c>
      <c r="T17" s="913" t="str">
        <f>IF($B17="","",INDEX('All CCC'!T$7:T$968,MATCH(WatchList!$B17,'All CCC'!$B$7:$B$968,0)))</f>
        <v/>
      </c>
      <c r="U17" s="913" t="str">
        <f>IF($B17="","",INDEX('All CCC'!U$7:U$968,MATCH(WatchList!$B17,'All CCC'!$B$7:$B$968,0)))</f>
        <v/>
      </c>
      <c r="V17" s="913" t="str">
        <f>IF($B17="","",INDEX('All CCC'!V$7:V$968,MATCH(WatchList!$B17,'All CCC'!$B$7:$B$968,0)))</f>
        <v/>
      </c>
      <c r="W17" s="913" t="str">
        <f>IF($B17="","",INDEX('All CCC'!W$7:W$968,MATCH(WatchList!$B17,'All CCC'!$B$7:$B$968,0)))</f>
        <v/>
      </c>
      <c r="X17" s="913" t="str">
        <f>IF($B17="","",INDEX('All CCC'!X$7:X$968,MATCH(WatchList!$B17,'All CCC'!$B$7:$B$968,0)))</f>
        <v/>
      </c>
      <c r="Y17" s="913" t="str">
        <f>IF($B17="","",INDEX('All CCC'!Y$7:Y$968,MATCH(WatchList!$B17,'All CCC'!$B$7:$B$968,0)))</f>
        <v/>
      </c>
      <c r="Z17" s="913" t="str">
        <f>IF($B17="","",INDEX('All CCC'!Z$7:Z$968,MATCH(WatchList!$B17,'All CCC'!$B$7:$B$968,0)))</f>
        <v/>
      </c>
      <c r="AA17" s="913" t="str">
        <f>IF($B17="","",INDEX('All CCC'!AA$7:AA$968,MATCH(WatchList!$B17,'All CCC'!$B$7:$B$968,0)))</f>
        <v/>
      </c>
      <c r="AB17" s="913" t="str">
        <f>IF($B17="","",INDEX('All CCC'!AB$7:AB$968,MATCH(WatchList!$B17,'All CCC'!$B$7:$B$968,0)))</f>
        <v/>
      </c>
      <c r="AC17" s="913" t="str">
        <f>IF($B17="","",INDEX('All CCC'!AC$7:AC$968,MATCH(WatchList!$B17,'All CCC'!$B$7:$B$968,0)))</f>
        <v/>
      </c>
      <c r="AD17" s="913" t="str">
        <f>IF($B17="","",INDEX('All CCC'!AD$7:AD$968,MATCH(WatchList!$B17,'All CCC'!$B$7:$B$968,0)))</f>
        <v/>
      </c>
      <c r="AE17" s="913" t="str">
        <f>IF($B17="","",INDEX('All CCC'!AE$7:AE$968,MATCH(WatchList!$B17,'All CCC'!$B$7:$B$968,0)))</f>
        <v/>
      </c>
      <c r="AF17" s="913" t="str">
        <f>IF($B17="","",INDEX('All CCC'!AF$7:AF$968,MATCH(WatchList!$B17,'All CCC'!$B$7:$B$968,0)))</f>
        <v/>
      </c>
      <c r="AG17" s="913" t="str">
        <f>IF($B17="","",INDEX('All CCC'!AG$7:AG$968,MATCH(WatchList!$B17,'All CCC'!$B$7:$B$968,0)))</f>
        <v/>
      </c>
      <c r="AH17" s="913" t="str">
        <f>IF($B17="","",INDEX('All CCC'!AH$7:AH$968,MATCH(WatchList!$B17,'All CCC'!$B$7:$B$968,0)))</f>
        <v/>
      </c>
      <c r="AI17" s="913" t="str">
        <f>IF($B17="","",INDEX('All CCC'!AI$7:AI$968,MATCH(WatchList!$B17,'All CCC'!$B$7:$B$968,0)))</f>
        <v/>
      </c>
      <c r="AJ17" s="913" t="str">
        <f>IF($B17="","",INDEX('All CCC'!AJ$7:AJ$968,MATCH(WatchList!$B17,'All CCC'!$B$7:$B$968,0)))</f>
        <v/>
      </c>
      <c r="AK17" s="913" t="str">
        <f>IF($B17="","",INDEX('All CCC'!AK$7:AK$968,MATCH(WatchList!$B17,'All CCC'!$B$7:$B$968,0)))</f>
        <v/>
      </c>
      <c r="AL17" s="913" t="str">
        <f>IF($B17="","",INDEX('All CCC'!AL$7:AL$968,MATCH(WatchList!$B17,'All CCC'!$B$7:$B$968,0)))</f>
        <v/>
      </c>
      <c r="AM17" s="913" t="str">
        <f>IF($B17="","",INDEX('All CCC'!AM$7:AM$968,MATCH(WatchList!$B17,'All CCC'!$B$7:$B$968,0)))</f>
        <v/>
      </c>
      <c r="AN17" s="913" t="str">
        <f>IF($B17="","",INDEX('All CCC'!AN$7:AN$968,MATCH(WatchList!$B17,'All CCC'!$B$7:$B$968,0)))</f>
        <v/>
      </c>
      <c r="AO17" s="913" t="str">
        <f>IF($B17="","",INDEX('All CCC'!AO$7:AO$968,MATCH(WatchList!$B17,'All CCC'!$B$7:$B$968,0)))</f>
        <v/>
      </c>
      <c r="AP17" s="913" t="str">
        <f>IF($B17="","",INDEX('All CCC'!AP$7:AP$968,MATCH(WatchList!$B17,'All CCC'!$B$7:$B$968,0)))</f>
        <v/>
      </c>
      <c r="AQ17" s="913" t="str">
        <f>IF($B17="","",INDEX('All CCC'!AQ$7:AQ$968,MATCH(WatchList!$B17,'All CCC'!$B$7:$B$968,0)))</f>
        <v/>
      </c>
      <c r="AR17" s="913" t="str">
        <f>IF($B17="","",INDEX('All CCC'!AR$7:AR$968,MATCH(WatchList!$B17,'All CCC'!$B$7:$B$968,0)))</f>
        <v/>
      </c>
      <c r="AS17" s="913" t="str">
        <f>IF($B17="","",INDEX('All CCC'!AS$7:AS$968,MATCH(WatchList!$B17,'All CCC'!$B$7:$B$968,0)))</f>
        <v/>
      </c>
      <c r="AT17" s="913" t="str">
        <f>IF($B17="","",INDEX('All CCC'!AT$7:AT$968,MATCH(WatchList!$B17,'All CCC'!$B$7:$B$968,0)))</f>
        <v/>
      </c>
      <c r="AU17" s="913" t="str">
        <f>IF($B17="","",INDEX('All CCC'!AU$7:AU$968,MATCH(WatchList!$B17,'All CCC'!$B$7:$B$968,0)))</f>
        <v/>
      </c>
      <c r="AV17" s="913" t="str">
        <f>IF($B17="","",INDEX('All CCC'!AV$7:AV$968,MATCH(WatchList!$B17,'All CCC'!$B$7:$B$968,0)))</f>
        <v/>
      </c>
      <c r="AW17" s="913" t="str">
        <f>IF($B17="","",INDEX('All CCC'!AW$7:AW$968,MATCH(WatchList!$B17,'All CCC'!$B$7:$B$968,0)))</f>
        <v/>
      </c>
      <c r="AX17" s="913" t="str">
        <f>IF($B17="","",INDEX('All CCC'!AX$7:AX$968,MATCH(WatchList!$B17,'All CCC'!$B$7:$B$968,0)))</f>
        <v/>
      </c>
      <c r="AY17" s="913" t="str">
        <f>IF($B17="","",INDEX('All CCC'!AY$7:AY$968,MATCH(WatchList!$B17,'All CCC'!$B$7:$B$968,0)))</f>
        <v/>
      </c>
      <c r="AZ17" s="913" t="str">
        <f>IF($B17="","",INDEX('All CCC'!AZ$7:AZ$968,MATCH(WatchList!$B17,'All CCC'!$B$7:$B$968,0)))</f>
        <v/>
      </c>
      <c r="BA17" s="913" t="str">
        <f>IF($B17="","",INDEX('All CCC'!BA$7:BA$968,MATCH(WatchList!$B17,'All CCC'!$B$7:$B$968,0)))</f>
        <v/>
      </c>
      <c r="BB17" s="913" t="str">
        <f>IF($B17="","",INDEX('All CCC'!BB$7:BB$968,MATCH(WatchList!$B17,'All CCC'!$B$7:$B$968,0)))</f>
        <v/>
      </c>
      <c r="BC17" s="913" t="str">
        <f>IF($B17="","",INDEX('All CCC'!BC$7:BC$968,MATCH(WatchList!$B17,'All CCC'!$B$7:$B$968,0)))</f>
        <v/>
      </c>
      <c r="BD17" s="913" t="str">
        <f>IF($B17="","",INDEX('All CCC'!BD$7:BD$968,MATCH(WatchList!$B17,'All CCC'!$B$7:$B$968,0)))</f>
        <v/>
      </c>
      <c r="BE17" s="913" t="str">
        <f>IF($B17="","",INDEX('All CCC'!BE$7:BE$968,MATCH(WatchList!$B17,'All CCC'!$B$7:$B$968,0)))</f>
        <v/>
      </c>
      <c r="BF17" s="913" t="str">
        <f>IF($B17="","",INDEX('All CCC'!BF$7:BF$968,MATCH(WatchList!$B17,'All CCC'!$B$7:$B$968,0)))</f>
        <v/>
      </c>
      <c r="BG17" s="913" t="str">
        <f>IF($B17="","",INDEX('All CCC'!BG$7:BG$968,MATCH(WatchList!$B17,'All CCC'!$B$7:$B$968,0)))</f>
        <v/>
      </c>
    </row>
    <row r="18" spans="1:59" ht="11.25" customHeight="1" x14ac:dyDescent="0.2">
      <c r="A18" s="591" t="str">
        <f>IF($B18="","",INDEX('All CCC'!A$7:A$968,MATCH(WatchList!$B18,'All CCC'!$B$7:$B$968,0)))</f>
        <v/>
      </c>
      <c r="B18" s="36"/>
      <c r="C18" s="913" t="str">
        <f>IF($B18="","",INDEX('All CCC'!C$7:C$968,MATCH(WatchList!$B18,'All CCC'!$B$7:$B$968,0)))</f>
        <v/>
      </c>
      <c r="D18" s="913" t="str">
        <f>IF($B18="","",INDEX('All CCC'!D$7:D$968,MATCH(WatchList!$B18,'All CCC'!$B$7:$B$968,0)))</f>
        <v/>
      </c>
      <c r="E18" s="913" t="str">
        <f>IF($B18="","",INDEX('All CCC'!E$7:E$968,MATCH(WatchList!$B18,'All CCC'!$B$7:$B$968,0)))</f>
        <v/>
      </c>
      <c r="F18" s="913" t="str">
        <f>IF($B18="","",INDEX('All CCC'!F$7:F$968,MATCH(WatchList!$B18,'All CCC'!$B$7:$B$968,0)))</f>
        <v/>
      </c>
      <c r="G18" s="913" t="str">
        <f>IF($B18="","",INDEX('All CCC'!G$7:G$968,MATCH(WatchList!$B18,'All CCC'!$B$7:$B$968,0)))</f>
        <v/>
      </c>
      <c r="H18" s="913" t="str">
        <f>IF($B18="","",INDEX('All CCC'!H$7:H$968,MATCH(WatchList!$B18,'All CCC'!$B$7:$B$968,0)))</f>
        <v/>
      </c>
      <c r="I18" s="913" t="str">
        <f>IF($B18="","",INDEX('All CCC'!I$7:I$968,MATCH(WatchList!$B18,'All CCC'!$B$7:$B$968,0)))</f>
        <v/>
      </c>
      <c r="J18" s="913" t="str">
        <f>IF($B18="","",INDEX('All CCC'!J$7:J$968,MATCH(WatchList!$B18,'All CCC'!$B$7:$B$968,0)))</f>
        <v/>
      </c>
      <c r="K18" s="913" t="str">
        <f>IF($B18="","",INDEX('All CCC'!K$7:K$968,MATCH(WatchList!$B18,'All CCC'!$B$7:$B$968,0)))</f>
        <v/>
      </c>
      <c r="L18" s="913" t="str">
        <f>IF($B18="","",INDEX('All CCC'!L$7:L$968,MATCH(WatchList!$B18,'All CCC'!$B$7:$B$968,0)))</f>
        <v/>
      </c>
      <c r="M18" s="913" t="str">
        <f>IF($B18="","",INDEX('All CCC'!M$7:M$968,MATCH(WatchList!$B18,'All CCC'!$B$7:$B$968,0)))</f>
        <v/>
      </c>
      <c r="N18" s="913" t="str">
        <f>IF($B18="","",INDEX('All CCC'!N$7:N$968,MATCH(WatchList!$B18,'All CCC'!$B$7:$B$968,0)))</f>
        <v/>
      </c>
      <c r="O18" s="913" t="str">
        <f>IF($B18="","",INDEX('All CCC'!O$7:O$968,MATCH(WatchList!$B18,'All CCC'!$B$7:$B$968,0)))</f>
        <v/>
      </c>
      <c r="P18" s="914" t="str">
        <f>IF($B18="","",INDEX('All CCC'!P$7:P$968,MATCH(WatchList!$B18,'All CCC'!$B$7:$B$968,0)))</f>
        <v/>
      </c>
      <c r="Q18" s="914" t="str">
        <f>IF($B18="","",INDEX('All CCC'!Q$7:Q$968,MATCH(WatchList!$B18,'All CCC'!$B$7:$B$968,0)))</f>
        <v/>
      </c>
      <c r="R18" s="913" t="str">
        <f>IF($B18="","",INDEX('All CCC'!R$7:R$968,MATCH(WatchList!$B18,'All CCC'!$B$7:$B$968,0)))</f>
        <v/>
      </c>
      <c r="S18" s="913" t="str">
        <f>IF($B18="","",INDEX('All CCC'!S$7:S$968,MATCH(WatchList!$B18,'All CCC'!$B$7:$B$968,0)))</f>
        <v/>
      </c>
      <c r="T18" s="913" t="str">
        <f>IF($B18="","",INDEX('All CCC'!T$7:T$968,MATCH(WatchList!$B18,'All CCC'!$B$7:$B$968,0)))</f>
        <v/>
      </c>
      <c r="U18" s="913" t="str">
        <f>IF($B18="","",INDEX('All CCC'!U$7:U$968,MATCH(WatchList!$B18,'All CCC'!$B$7:$B$968,0)))</f>
        <v/>
      </c>
      <c r="V18" s="913" t="str">
        <f>IF($B18="","",INDEX('All CCC'!V$7:V$968,MATCH(WatchList!$B18,'All CCC'!$B$7:$B$968,0)))</f>
        <v/>
      </c>
      <c r="W18" s="913" t="str">
        <f>IF($B18="","",INDEX('All CCC'!W$7:W$968,MATCH(WatchList!$B18,'All CCC'!$B$7:$B$968,0)))</f>
        <v/>
      </c>
      <c r="X18" s="913" t="str">
        <f>IF($B18="","",INDEX('All CCC'!X$7:X$968,MATCH(WatchList!$B18,'All CCC'!$B$7:$B$968,0)))</f>
        <v/>
      </c>
      <c r="Y18" s="913" t="str">
        <f>IF($B18="","",INDEX('All CCC'!Y$7:Y$968,MATCH(WatchList!$B18,'All CCC'!$B$7:$B$968,0)))</f>
        <v/>
      </c>
      <c r="Z18" s="913" t="str">
        <f>IF($B18="","",INDEX('All CCC'!Z$7:Z$968,MATCH(WatchList!$B18,'All CCC'!$B$7:$B$968,0)))</f>
        <v/>
      </c>
      <c r="AA18" s="913" t="str">
        <f>IF($B18="","",INDEX('All CCC'!AA$7:AA$968,MATCH(WatchList!$B18,'All CCC'!$B$7:$B$968,0)))</f>
        <v/>
      </c>
      <c r="AB18" s="913" t="str">
        <f>IF($B18="","",INDEX('All CCC'!AB$7:AB$968,MATCH(WatchList!$B18,'All CCC'!$B$7:$B$968,0)))</f>
        <v/>
      </c>
      <c r="AC18" s="913" t="str">
        <f>IF($B18="","",INDEX('All CCC'!AC$7:AC$968,MATCH(WatchList!$B18,'All CCC'!$B$7:$B$968,0)))</f>
        <v/>
      </c>
      <c r="AD18" s="913" t="str">
        <f>IF($B18="","",INDEX('All CCC'!AD$7:AD$968,MATCH(WatchList!$B18,'All CCC'!$B$7:$B$968,0)))</f>
        <v/>
      </c>
      <c r="AE18" s="913" t="str">
        <f>IF($B18="","",INDEX('All CCC'!AE$7:AE$968,MATCH(WatchList!$B18,'All CCC'!$B$7:$B$968,0)))</f>
        <v/>
      </c>
      <c r="AF18" s="913" t="str">
        <f>IF($B18="","",INDEX('All CCC'!AF$7:AF$968,MATCH(WatchList!$B18,'All CCC'!$B$7:$B$968,0)))</f>
        <v/>
      </c>
      <c r="AG18" s="913" t="str">
        <f>IF($B18="","",INDEX('All CCC'!AG$7:AG$968,MATCH(WatchList!$B18,'All CCC'!$B$7:$B$968,0)))</f>
        <v/>
      </c>
      <c r="AH18" s="913" t="str">
        <f>IF($B18="","",INDEX('All CCC'!AH$7:AH$968,MATCH(WatchList!$B18,'All CCC'!$B$7:$B$968,0)))</f>
        <v/>
      </c>
      <c r="AI18" s="913" t="str">
        <f>IF($B18="","",INDEX('All CCC'!AI$7:AI$968,MATCH(WatchList!$B18,'All CCC'!$B$7:$B$968,0)))</f>
        <v/>
      </c>
      <c r="AJ18" s="913" t="str">
        <f>IF($B18="","",INDEX('All CCC'!AJ$7:AJ$968,MATCH(WatchList!$B18,'All CCC'!$B$7:$B$968,0)))</f>
        <v/>
      </c>
      <c r="AK18" s="913" t="str">
        <f>IF($B18="","",INDEX('All CCC'!AK$7:AK$968,MATCH(WatchList!$B18,'All CCC'!$B$7:$B$968,0)))</f>
        <v/>
      </c>
      <c r="AL18" s="913" t="str">
        <f>IF($B18="","",INDEX('All CCC'!AL$7:AL$968,MATCH(WatchList!$B18,'All CCC'!$B$7:$B$968,0)))</f>
        <v/>
      </c>
      <c r="AM18" s="913" t="str">
        <f>IF($B18="","",INDEX('All CCC'!AM$7:AM$968,MATCH(WatchList!$B18,'All CCC'!$B$7:$B$968,0)))</f>
        <v/>
      </c>
      <c r="AN18" s="913" t="str">
        <f>IF($B18="","",INDEX('All CCC'!AN$7:AN$968,MATCH(WatchList!$B18,'All CCC'!$B$7:$B$968,0)))</f>
        <v/>
      </c>
      <c r="AO18" s="913" t="str">
        <f>IF($B18="","",INDEX('All CCC'!AO$7:AO$968,MATCH(WatchList!$B18,'All CCC'!$B$7:$B$968,0)))</f>
        <v/>
      </c>
      <c r="AP18" s="913" t="str">
        <f>IF($B18="","",INDEX('All CCC'!AP$7:AP$968,MATCH(WatchList!$B18,'All CCC'!$B$7:$B$968,0)))</f>
        <v/>
      </c>
      <c r="AQ18" s="913" t="str">
        <f>IF($B18="","",INDEX('All CCC'!AQ$7:AQ$968,MATCH(WatchList!$B18,'All CCC'!$B$7:$B$968,0)))</f>
        <v/>
      </c>
      <c r="AR18" s="913" t="str">
        <f>IF($B18="","",INDEX('All CCC'!AR$7:AR$968,MATCH(WatchList!$B18,'All CCC'!$B$7:$B$968,0)))</f>
        <v/>
      </c>
      <c r="AS18" s="913" t="str">
        <f>IF($B18="","",INDEX('All CCC'!AS$7:AS$968,MATCH(WatchList!$B18,'All CCC'!$B$7:$B$968,0)))</f>
        <v/>
      </c>
      <c r="AT18" s="913" t="str">
        <f>IF($B18="","",INDEX('All CCC'!AT$7:AT$968,MATCH(WatchList!$B18,'All CCC'!$B$7:$B$968,0)))</f>
        <v/>
      </c>
      <c r="AU18" s="913" t="str">
        <f>IF($B18="","",INDEX('All CCC'!AU$7:AU$968,MATCH(WatchList!$B18,'All CCC'!$B$7:$B$968,0)))</f>
        <v/>
      </c>
      <c r="AV18" s="913" t="str">
        <f>IF($B18="","",INDEX('All CCC'!AV$7:AV$968,MATCH(WatchList!$B18,'All CCC'!$B$7:$B$968,0)))</f>
        <v/>
      </c>
      <c r="AW18" s="913" t="str">
        <f>IF($B18="","",INDEX('All CCC'!AW$7:AW$968,MATCH(WatchList!$B18,'All CCC'!$B$7:$B$968,0)))</f>
        <v/>
      </c>
      <c r="AX18" s="913" t="str">
        <f>IF($B18="","",INDEX('All CCC'!AX$7:AX$968,MATCH(WatchList!$B18,'All CCC'!$B$7:$B$968,0)))</f>
        <v/>
      </c>
      <c r="AY18" s="913" t="str">
        <f>IF($B18="","",INDEX('All CCC'!AY$7:AY$968,MATCH(WatchList!$B18,'All CCC'!$B$7:$B$968,0)))</f>
        <v/>
      </c>
      <c r="AZ18" s="913" t="str">
        <f>IF($B18="","",INDEX('All CCC'!AZ$7:AZ$968,MATCH(WatchList!$B18,'All CCC'!$B$7:$B$968,0)))</f>
        <v/>
      </c>
      <c r="BA18" s="913" t="str">
        <f>IF($B18="","",INDEX('All CCC'!BA$7:BA$968,MATCH(WatchList!$B18,'All CCC'!$B$7:$B$968,0)))</f>
        <v/>
      </c>
      <c r="BB18" s="913" t="str">
        <f>IF($B18="","",INDEX('All CCC'!BB$7:BB$968,MATCH(WatchList!$B18,'All CCC'!$B$7:$B$968,0)))</f>
        <v/>
      </c>
      <c r="BC18" s="913" t="str">
        <f>IF($B18="","",INDEX('All CCC'!BC$7:BC$968,MATCH(WatchList!$B18,'All CCC'!$B$7:$B$968,0)))</f>
        <v/>
      </c>
      <c r="BD18" s="913" t="str">
        <f>IF($B18="","",INDEX('All CCC'!BD$7:BD$968,MATCH(WatchList!$B18,'All CCC'!$B$7:$B$968,0)))</f>
        <v/>
      </c>
      <c r="BE18" s="913" t="str">
        <f>IF($B18="","",INDEX('All CCC'!BE$7:BE$968,MATCH(WatchList!$B18,'All CCC'!$B$7:$B$968,0)))</f>
        <v/>
      </c>
      <c r="BF18" s="913" t="str">
        <f>IF($B18="","",INDEX('All CCC'!BF$7:BF$968,MATCH(WatchList!$B18,'All CCC'!$B$7:$B$968,0)))</f>
        <v/>
      </c>
      <c r="BG18" s="913" t="str">
        <f>IF($B18="","",INDEX('All CCC'!BG$7:BG$968,MATCH(WatchList!$B18,'All CCC'!$B$7:$B$968,0)))</f>
        <v/>
      </c>
    </row>
    <row r="19" spans="1:59" ht="11.25" customHeight="1" x14ac:dyDescent="0.2">
      <c r="A19" s="591" t="str">
        <f>IF($B19="","",INDEX('All CCC'!A$7:A$968,MATCH(WatchList!$B19,'All CCC'!$B$7:$B$968,0)))</f>
        <v/>
      </c>
      <c r="B19" s="36"/>
      <c r="C19" s="913" t="str">
        <f>IF($B19="","",INDEX('All CCC'!C$7:C$968,MATCH(WatchList!$B19,'All CCC'!$B$7:$B$968,0)))</f>
        <v/>
      </c>
      <c r="D19" s="913" t="str">
        <f>IF($B19="","",INDEX('All CCC'!D$7:D$968,MATCH(WatchList!$B19,'All CCC'!$B$7:$B$968,0)))</f>
        <v/>
      </c>
      <c r="E19" s="913" t="str">
        <f>IF($B19="","",INDEX('All CCC'!E$7:E$968,MATCH(WatchList!$B19,'All CCC'!$B$7:$B$968,0)))</f>
        <v/>
      </c>
      <c r="F19" s="913" t="str">
        <f>IF($B19="","",INDEX('All CCC'!F$7:F$968,MATCH(WatchList!$B19,'All CCC'!$B$7:$B$968,0)))</f>
        <v/>
      </c>
      <c r="G19" s="913" t="str">
        <f>IF($B19="","",INDEX('All CCC'!G$7:G$968,MATCH(WatchList!$B19,'All CCC'!$B$7:$B$968,0)))</f>
        <v/>
      </c>
      <c r="H19" s="913" t="str">
        <f>IF($B19="","",INDEX('All CCC'!H$7:H$968,MATCH(WatchList!$B19,'All CCC'!$B$7:$B$968,0)))</f>
        <v/>
      </c>
      <c r="I19" s="913" t="str">
        <f>IF($B19="","",INDEX('All CCC'!I$7:I$968,MATCH(WatchList!$B19,'All CCC'!$B$7:$B$968,0)))</f>
        <v/>
      </c>
      <c r="J19" s="913" t="str">
        <f>IF($B19="","",INDEX('All CCC'!J$7:J$968,MATCH(WatchList!$B19,'All CCC'!$B$7:$B$968,0)))</f>
        <v/>
      </c>
      <c r="K19" s="913" t="str">
        <f>IF($B19="","",INDEX('All CCC'!K$7:K$968,MATCH(WatchList!$B19,'All CCC'!$B$7:$B$968,0)))</f>
        <v/>
      </c>
      <c r="L19" s="913" t="str">
        <f>IF($B19="","",INDEX('All CCC'!L$7:L$968,MATCH(WatchList!$B19,'All CCC'!$B$7:$B$968,0)))</f>
        <v/>
      </c>
      <c r="M19" s="913" t="str">
        <f>IF($B19="","",INDEX('All CCC'!M$7:M$968,MATCH(WatchList!$B19,'All CCC'!$B$7:$B$968,0)))</f>
        <v/>
      </c>
      <c r="N19" s="913" t="str">
        <f>IF($B19="","",INDEX('All CCC'!N$7:N$968,MATCH(WatchList!$B19,'All CCC'!$B$7:$B$968,0)))</f>
        <v/>
      </c>
      <c r="O19" s="913" t="str">
        <f>IF($B19="","",INDEX('All CCC'!O$7:O$968,MATCH(WatchList!$B19,'All CCC'!$B$7:$B$968,0)))</f>
        <v/>
      </c>
      <c r="P19" s="914" t="str">
        <f>IF($B19="","",INDEX('All CCC'!P$7:P$968,MATCH(WatchList!$B19,'All CCC'!$B$7:$B$968,0)))</f>
        <v/>
      </c>
      <c r="Q19" s="914" t="str">
        <f>IF($B19="","",INDEX('All CCC'!Q$7:Q$968,MATCH(WatchList!$B19,'All CCC'!$B$7:$B$968,0)))</f>
        <v/>
      </c>
      <c r="R19" s="913" t="str">
        <f>IF($B19="","",INDEX('All CCC'!R$7:R$968,MATCH(WatchList!$B19,'All CCC'!$B$7:$B$968,0)))</f>
        <v/>
      </c>
      <c r="S19" s="913" t="str">
        <f>IF($B19="","",INDEX('All CCC'!S$7:S$968,MATCH(WatchList!$B19,'All CCC'!$B$7:$B$968,0)))</f>
        <v/>
      </c>
      <c r="T19" s="913" t="str">
        <f>IF($B19="","",INDEX('All CCC'!T$7:T$968,MATCH(WatchList!$B19,'All CCC'!$B$7:$B$968,0)))</f>
        <v/>
      </c>
      <c r="U19" s="913" t="str">
        <f>IF($B19="","",INDEX('All CCC'!U$7:U$968,MATCH(WatchList!$B19,'All CCC'!$B$7:$B$968,0)))</f>
        <v/>
      </c>
      <c r="V19" s="913" t="str">
        <f>IF($B19="","",INDEX('All CCC'!V$7:V$968,MATCH(WatchList!$B19,'All CCC'!$B$7:$B$968,0)))</f>
        <v/>
      </c>
      <c r="W19" s="913" t="str">
        <f>IF($B19="","",INDEX('All CCC'!W$7:W$968,MATCH(WatchList!$B19,'All CCC'!$B$7:$B$968,0)))</f>
        <v/>
      </c>
      <c r="X19" s="913" t="str">
        <f>IF($B19="","",INDEX('All CCC'!X$7:X$968,MATCH(WatchList!$B19,'All CCC'!$B$7:$B$968,0)))</f>
        <v/>
      </c>
      <c r="Y19" s="913" t="str">
        <f>IF($B19="","",INDEX('All CCC'!Y$7:Y$968,MATCH(WatchList!$B19,'All CCC'!$B$7:$B$968,0)))</f>
        <v/>
      </c>
      <c r="Z19" s="913" t="str">
        <f>IF($B19="","",INDEX('All CCC'!Z$7:Z$968,MATCH(WatchList!$B19,'All CCC'!$B$7:$B$968,0)))</f>
        <v/>
      </c>
      <c r="AA19" s="913" t="str">
        <f>IF($B19="","",INDEX('All CCC'!AA$7:AA$968,MATCH(WatchList!$B19,'All CCC'!$B$7:$B$968,0)))</f>
        <v/>
      </c>
      <c r="AB19" s="913" t="str">
        <f>IF($B19="","",INDEX('All CCC'!AB$7:AB$968,MATCH(WatchList!$B19,'All CCC'!$B$7:$B$968,0)))</f>
        <v/>
      </c>
      <c r="AC19" s="913" t="str">
        <f>IF($B19="","",INDEX('All CCC'!AC$7:AC$968,MATCH(WatchList!$B19,'All CCC'!$B$7:$B$968,0)))</f>
        <v/>
      </c>
      <c r="AD19" s="913" t="str">
        <f>IF($B19="","",INDEX('All CCC'!AD$7:AD$968,MATCH(WatchList!$B19,'All CCC'!$B$7:$B$968,0)))</f>
        <v/>
      </c>
      <c r="AE19" s="913" t="str">
        <f>IF($B19="","",INDEX('All CCC'!AE$7:AE$968,MATCH(WatchList!$B19,'All CCC'!$B$7:$B$968,0)))</f>
        <v/>
      </c>
      <c r="AF19" s="913" t="str">
        <f>IF($B19="","",INDEX('All CCC'!AF$7:AF$968,MATCH(WatchList!$B19,'All CCC'!$B$7:$B$968,0)))</f>
        <v/>
      </c>
      <c r="AG19" s="913" t="str">
        <f>IF($B19="","",INDEX('All CCC'!AG$7:AG$968,MATCH(WatchList!$B19,'All CCC'!$B$7:$B$968,0)))</f>
        <v/>
      </c>
      <c r="AH19" s="913" t="str">
        <f>IF($B19="","",INDEX('All CCC'!AH$7:AH$968,MATCH(WatchList!$B19,'All CCC'!$B$7:$B$968,0)))</f>
        <v/>
      </c>
      <c r="AI19" s="913" t="str">
        <f>IF($B19="","",INDEX('All CCC'!AI$7:AI$968,MATCH(WatchList!$B19,'All CCC'!$B$7:$B$968,0)))</f>
        <v/>
      </c>
      <c r="AJ19" s="913" t="str">
        <f>IF($B19="","",INDEX('All CCC'!AJ$7:AJ$968,MATCH(WatchList!$B19,'All CCC'!$B$7:$B$968,0)))</f>
        <v/>
      </c>
      <c r="AK19" s="913" t="str">
        <f>IF($B19="","",INDEX('All CCC'!AK$7:AK$968,MATCH(WatchList!$B19,'All CCC'!$B$7:$B$968,0)))</f>
        <v/>
      </c>
      <c r="AL19" s="913" t="str">
        <f>IF($B19="","",INDEX('All CCC'!AL$7:AL$968,MATCH(WatchList!$B19,'All CCC'!$B$7:$B$968,0)))</f>
        <v/>
      </c>
      <c r="AM19" s="913" t="str">
        <f>IF($B19="","",INDEX('All CCC'!AM$7:AM$968,MATCH(WatchList!$B19,'All CCC'!$B$7:$B$968,0)))</f>
        <v/>
      </c>
      <c r="AN19" s="913" t="str">
        <f>IF($B19="","",INDEX('All CCC'!AN$7:AN$968,MATCH(WatchList!$B19,'All CCC'!$B$7:$B$968,0)))</f>
        <v/>
      </c>
      <c r="AO19" s="913" t="str">
        <f>IF($B19="","",INDEX('All CCC'!AO$7:AO$968,MATCH(WatchList!$B19,'All CCC'!$B$7:$B$968,0)))</f>
        <v/>
      </c>
      <c r="AP19" s="913" t="str">
        <f>IF($B19="","",INDEX('All CCC'!AP$7:AP$968,MATCH(WatchList!$B19,'All CCC'!$B$7:$B$968,0)))</f>
        <v/>
      </c>
      <c r="AQ19" s="913" t="str">
        <f>IF($B19="","",INDEX('All CCC'!AQ$7:AQ$968,MATCH(WatchList!$B19,'All CCC'!$B$7:$B$968,0)))</f>
        <v/>
      </c>
      <c r="AR19" s="913" t="str">
        <f>IF($B19="","",INDEX('All CCC'!AR$7:AR$968,MATCH(WatchList!$B19,'All CCC'!$B$7:$B$968,0)))</f>
        <v/>
      </c>
      <c r="AS19" s="913" t="str">
        <f>IF($B19="","",INDEX('All CCC'!AS$7:AS$968,MATCH(WatchList!$B19,'All CCC'!$B$7:$B$968,0)))</f>
        <v/>
      </c>
      <c r="AT19" s="913" t="str">
        <f>IF($B19="","",INDEX('All CCC'!AT$7:AT$968,MATCH(WatchList!$B19,'All CCC'!$B$7:$B$968,0)))</f>
        <v/>
      </c>
      <c r="AU19" s="913" t="str">
        <f>IF($B19="","",INDEX('All CCC'!AU$7:AU$968,MATCH(WatchList!$B19,'All CCC'!$B$7:$B$968,0)))</f>
        <v/>
      </c>
      <c r="AV19" s="913" t="str">
        <f>IF($B19="","",INDEX('All CCC'!AV$7:AV$968,MATCH(WatchList!$B19,'All CCC'!$B$7:$B$968,0)))</f>
        <v/>
      </c>
      <c r="AW19" s="913" t="str">
        <f>IF($B19="","",INDEX('All CCC'!AW$7:AW$968,MATCH(WatchList!$B19,'All CCC'!$B$7:$B$968,0)))</f>
        <v/>
      </c>
      <c r="AX19" s="913" t="str">
        <f>IF($B19="","",INDEX('All CCC'!AX$7:AX$968,MATCH(WatchList!$B19,'All CCC'!$B$7:$B$968,0)))</f>
        <v/>
      </c>
      <c r="AY19" s="913" t="str">
        <f>IF($B19="","",INDEX('All CCC'!AY$7:AY$968,MATCH(WatchList!$B19,'All CCC'!$B$7:$B$968,0)))</f>
        <v/>
      </c>
      <c r="AZ19" s="913" t="str">
        <f>IF($B19="","",INDEX('All CCC'!AZ$7:AZ$968,MATCH(WatchList!$B19,'All CCC'!$B$7:$B$968,0)))</f>
        <v/>
      </c>
      <c r="BA19" s="913" t="str">
        <f>IF($B19="","",INDEX('All CCC'!BA$7:BA$968,MATCH(WatchList!$B19,'All CCC'!$B$7:$B$968,0)))</f>
        <v/>
      </c>
      <c r="BB19" s="913" t="str">
        <f>IF($B19="","",INDEX('All CCC'!BB$7:BB$968,MATCH(WatchList!$B19,'All CCC'!$B$7:$B$968,0)))</f>
        <v/>
      </c>
      <c r="BC19" s="913" t="str">
        <f>IF($B19="","",INDEX('All CCC'!BC$7:BC$968,MATCH(WatchList!$B19,'All CCC'!$B$7:$B$968,0)))</f>
        <v/>
      </c>
      <c r="BD19" s="913" t="str">
        <f>IF($B19="","",INDEX('All CCC'!BD$7:BD$968,MATCH(WatchList!$B19,'All CCC'!$B$7:$B$968,0)))</f>
        <v/>
      </c>
      <c r="BE19" s="913" t="str">
        <f>IF($B19="","",INDEX('All CCC'!BE$7:BE$968,MATCH(WatchList!$B19,'All CCC'!$B$7:$B$968,0)))</f>
        <v/>
      </c>
      <c r="BF19" s="913" t="str">
        <f>IF($B19="","",INDEX('All CCC'!BF$7:BF$968,MATCH(WatchList!$B19,'All CCC'!$B$7:$B$968,0)))</f>
        <v/>
      </c>
      <c r="BG19" s="913" t="str">
        <f>IF($B19="","",INDEX('All CCC'!BG$7:BG$968,MATCH(WatchList!$B19,'All CCC'!$B$7:$B$968,0)))</f>
        <v/>
      </c>
    </row>
    <row r="20" spans="1:59" ht="11.25" customHeight="1" x14ac:dyDescent="0.2">
      <c r="A20" s="591" t="str">
        <f>IF($B20="","",INDEX('All CCC'!A$7:A$968,MATCH(WatchList!$B20,'All CCC'!$B$7:$B$968,0)))</f>
        <v/>
      </c>
      <c r="B20" s="36"/>
      <c r="C20" s="913" t="str">
        <f>IF($B20="","",INDEX('All CCC'!C$7:C$968,MATCH(WatchList!$B20,'All CCC'!$B$7:$B$968,0)))</f>
        <v/>
      </c>
      <c r="D20" s="913" t="str">
        <f>IF($B20="","",INDEX('All CCC'!D$7:D$968,MATCH(WatchList!$B20,'All CCC'!$B$7:$B$968,0)))</f>
        <v/>
      </c>
      <c r="E20" s="913" t="str">
        <f>IF($B20="","",INDEX('All CCC'!E$7:E$968,MATCH(WatchList!$B20,'All CCC'!$B$7:$B$968,0)))</f>
        <v/>
      </c>
      <c r="F20" s="913" t="str">
        <f>IF($B20="","",INDEX('All CCC'!F$7:F$968,MATCH(WatchList!$B20,'All CCC'!$B$7:$B$968,0)))</f>
        <v/>
      </c>
      <c r="G20" s="913" t="str">
        <f>IF($B20="","",INDEX('All CCC'!G$7:G$968,MATCH(WatchList!$B20,'All CCC'!$B$7:$B$968,0)))</f>
        <v/>
      </c>
      <c r="H20" s="913" t="str">
        <f>IF($B20="","",INDEX('All CCC'!H$7:H$968,MATCH(WatchList!$B20,'All CCC'!$B$7:$B$968,0)))</f>
        <v/>
      </c>
      <c r="I20" s="913" t="str">
        <f>IF($B20="","",INDEX('All CCC'!I$7:I$968,MATCH(WatchList!$B20,'All CCC'!$B$7:$B$968,0)))</f>
        <v/>
      </c>
      <c r="J20" s="913" t="str">
        <f>IF($B20="","",INDEX('All CCC'!J$7:J$968,MATCH(WatchList!$B20,'All CCC'!$B$7:$B$968,0)))</f>
        <v/>
      </c>
      <c r="K20" s="913" t="str">
        <f>IF($B20="","",INDEX('All CCC'!K$7:K$968,MATCH(WatchList!$B20,'All CCC'!$B$7:$B$968,0)))</f>
        <v/>
      </c>
      <c r="L20" s="913" t="str">
        <f>IF($B20="","",INDEX('All CCC'!L$7:L$968,MATCH(WatchList!$B20,'All CCC'!$B$7:$B$968,0)))</f>
        <v/>
      </c>
      <c r="M20" s="913" t="str">
        <f>IF($B20="","",INDEX('All CCC'!M$7:M$968,MATCH(WatchList!$B20,'All CCC'!$B$7:$B$968,0)))</f>
        <v/>
      </c>
      <c r="N20" s="913" t="str">
        <f>IF($B20="","",INDEX('All CCC'!N$7:N$968,MATCH(WatchList!$B20,'All CCC'!$B$7:$B$968,0)))</f>
        <v/>
      </c>
      <c r="O20" s="913" t="str">
        <f>IF($B20="","",INDEX('All CCC'!O$7:O$968,MATCH(WatchList!$B20,'All CCC'!$B$7:$B$968,0)))</f>
        <v/>
      </c>
      <c r="P20" s="914" t="str">
        <f>IF($B20="","",INDEX('All CCC'!P$7:P$968,MATCH(WatchList!$B20,'All CCC'!$B$7:$B$968,0)))</f>
        <v/>
      </c>
      <c r="Q20" s="914" t="str">
        <f>IF($B20="","",INDEX('All CCC'!Q$7:Q$968,MATCH(WatchList!$B20,'All CCC'!$B$7:$B$968,0)))</f>
        <v/>
      </c>
      <c r="R20" s="913" t="str">
        <f>IF($B20="","",INDEX('All CCC'!R$7:R$968,MATCH(WatchList!$B20,'All CCC'!$B$7:$B$968,0)))</f>
        <v/>
      </c>
      <c r="S20" s="913" t="str">
        <f>IF($B20="","",INDEX('All CCC'!S$7:S$968,MATCH(WatchList!$B20,'All CCC'!$B$7:$B$968,0)))</f>
        <v/>
      </c>
      <c r="T20" s="913" t="str">
        <f>IF($B20="","",INDEX('All CCC'!T$7:T$968,MATCH(WatchList!$B20,'All CCC'!$B$7:$B$968,0)))</f>
        <v/>
      </c>
      <c r="U20" s="913" t="str">
        <f>IF($B20="","",INDEX('All CCC'!U$7:U$968,MATCH(WatchList!$B20,'All CCC'!$B$7:$B$968,0)))</f>
        <v/>
      </c>
      <c r="V20" s="913" t="str">
        <f>IF($B20="","",INDEX('All CCC'!V$7:V$968,MATCH(WatchList!$B20,'All CCC'!$B$7:$B$968,0)))</f>
        <v/>
      </c>
      <c r="W20" s="913" t="str">
        <f>IF($B20="","",INDEX('All CCC'!W$7:W$968,MATCH(WatchList!$B20,'All CCC'!$B$7:$B$968,0)))</f>
        <v/>
      </c>
      <c r="X20" s="913" t="str">
        <f>IF($B20="","",INDEX('All CCC'!X$7:X$968,MATCH(WatchList!$B20,'All CCC'!$B$7:$B$968,0)))</f>
        <v/>
      </c>
      <c r="Y20" s="913" t="str">
        <f>IF($B20="","",INDEX('All CCC'!Y$7:Y$968,MATCH(WatchList!$B20,'All CCC'!$B$7:$B$968,0)))</f>
        <v/>
      </c>
      <c r="Z20" s="913" t="str">
        <f>IF($B20="","",INDEX('All CCC'!Z$7:Z$968,MATCH(WatchList!$B20,'All CCC'!$B$7:$B$968,0)))</f>
        <v/>
      </c>
      <c r="AA20" s="913" t="str">
        <f>IF($B20="","",INDEX('All CCC'!AA$7:AA$968,MATCH(WatchList!$B20,'All CCC'!$B$7:$B$968,0)))</f>
        <v/>
      </c>
      <c r="AB20" s="913" t="str">
        <f>IF($B20="","",INDEX('All CCC'!AB$7:AB$968,MATCH(WatchList!$B20,'All CCC'!$B$7:$B$968,0)))</f>
        <v/>
      </c>
      <c r="AC20" s="913" t="str">
        <f>IF($B20="","",INDEX('All CCC'!AC$7:AC$968,MATCH(WatchList!$B20,'All CCC'!$B$7:$B$968,0)))</f>
        <v/>
      </c>
      <c r="AD20" s="913" t="str">
        <f>IF($B20="","",INDEX('All CCC'!AD$7:AD$968,MATCH(WatchList!$B20,'All CCC'!$B$7:$B$968,0)))</f>
        <v/>
      </c>
      <c r="AE20" s="913" t="str">
        <f>IF($B20="","",INDEX('All CCC'!AE$7:AE$968,MATCH(WatchList!$B20,'All CCC'!$B$7:$B$968,0)))</f>
        <v/>
      </c>
      <c r="AF20" s="913" t="str">
        <f>IF($B20="","",INDEX('All CCC'!AF$7:AF$968,MATCH(WatchList!$B20,'All CCC'!$B$7:$B$968,0)))</f>
        <v/>
      </c>
      <c r="AG20" s="913" t="str">
        <f>IF($B20="","",INDEX('All CCC'!AG$7:AG$968,MATCH(WatchList!$B20,'All CCC'!$B$7:$B$968,0)))</f>
        <v/>
      </c>
      <c r="AH20" s="913" t="str">
        <f>IF($B20="","",INDEX('All CCC'!AH$7:AH$968,MATCH(WatchList!$B20,'All CCC'!$B$7:$B$968,0)))</f>
        <v/>
      </c>
      <c r="AI20" s="913" t="str">
        <f>IF($B20="","",INDEX('All CCC'!AI$7:AI$968,MATCH(WatchList!$B20,'All CCC'!$B$7:$B$968,0)))</f>
        <v/>
      </c>
      <c r="AJ20" s="913" t="str">
        <f>IF($B20="","",INDEX('All CCC'!AJ$7:AJ$968,MATCH(WatchList!$B20,'All CCC'!$B$7:$B$968,0)))</f>
        <v/>
      </c>
      <c r="AK20" s="913" t="str">
        <f>IF($B20="","",INDEX('All CCC'!AK$7:AK$968,MATCH(WatchList!$B20,'All CCC'!$B$7:$B$968,0)))</f>
        <v/>
      </c>
      <c r="AL20" s="913" t="str">
        <f>IF($B20="","",INDEX('All CCC'!AL$7:AL$968,MATCH(WatchList!$B20,'All CCC'!$B$7:$B$968,0)))</f>
        <v/>
      </c>
      <c r="AM20" s="913" t="str">
        <f>IF($B20="","",INDEX('All CCC'!AM$7:AM$968,MATCH(WatchList!$B20,'All CCC'!$B$7:$B$968,0)))</f>
        <v/>
      </c>
      <c r="AN20" s="913" t="str">
        <f>IF($B20="","",INDEX('All CCC'!AN$7:AN$968,MATCH(WatchList!$B20,'All CCC'!$B$7:$B$968,0)))</f>
        <v/>
      </c>
      <c r="AO20" s="913" t="str">
        <f>IF($B20="","",INDEX('All CCC'!AO$7:AO$968,MATCH(WatchList!$B20,'All CCC'!$B$7:$B$968,0)))</f>
        <v/>
      </c>
      <c r="AP20" s="913" t="str">
        <f>IF($B20="","",INDEX('All CCC'!AP$7:AP$968,MATCH(WatchList!$B20,'All CCC'!$B$7:$B$968,0)))</f>
        <v/>
      </c>
      <c r="AQ20" s="913" t="str">
        <f>IF($B20="","",INDEX('All CCC'!AQ$7:AQ$968,MATCH(WatchList!$B20,'All CCC'!$B$7:$B$968,0)))</f>
        <v/>
      </c>
      <c r="AR20" s="913" t="str">
        <f>IF($B20="","",INDEX('All CCC'!AR$7:AR$968,MATCH(WatchList!$B20,'All CCC'!$B$7:$B$968,0)))</f>
        <v/>
      </c>
      <c r="AS20" s="913" t="str">
        <f>IF($B20="","",INDEX('All CCC'!AS$7:AS$968,MATCH(WatchList!$B20,'All CCC'!$B$7:$B$968,0)))</f>
        <v/>
      </c>
      <c r="AT20" s="913" t="str">
        <f>IF($B20="","",INDEX('All CCC'!AT$7:AT$968,MATCH(WatchList!$B20,'All CCC'!$B$7:$B$968,0)))</f>
        <v/>
      </c>
      <c r="AU20" s="913" t="str">
        <f>IF($B20="","",INDEX('All CCC'!AU$7:AU$968,MATCH(WatchList!$B20,'All CCC'!$B$7:$B$968,0)))</f>
        <v/>
      </c>
      <c r="AV20" s="913" t="str">
        <f>IF($B20="","",INDEX('All CCC'!AV$7:AV$968,MATCH(WatchList!$B20,'All CCC'!$B$7:$B$968,0)))</f>
        <v/>
      </c>
      <c r="AW20" s="913" t="str">
        <f>IF($B20="","",INDEX('All CCC'!AW$7:AW$968,MATCH(WatchList!$B20,'All CCC'!$B$7:$B$968,0)))</f>
        <v/>
      </c>
      <c r="AX20" s="913" t="str">
        <f>IF($B20="","",INDEX('All CCC'!AX$7:AX$968,MATCH(WatchList!$B20,'All CCC'!$B$7:$B$968,0)))</f>
        <v/>
      </c>
      <c r="AY20" s="913" t="str">
        <f>IF($B20="","",INDEX('All CCC'!AY$7:AY$968,MATCH(WatchList!$B20,'All CCC'!$B$7:$B$968,0)))</f>
        <v/>
      </c>
      <c r="AZ20" s="913" t="str">
        <f>IF($B20="","",INDEX('All CCC'!AZ$7:AZ$968,MATCH(WatchList!$B20,'All CCC'!$B$7:$B$968,0)))</f>
        <v/>
      </c>
      <c r="BA20" s="913" t="str">
        <f>IF($B20="","",INDEX('All CCC'!BA$7:BA$968,MATCH(WatchList!$B20,'All CCC'!$B$7:$B$968,0)))</f>
        <v/>
      </c>
      <c r="BB20" s="913" t="str">
        <f>IF($B20="","",INDEX('All CCC'!BB$7:BB$968,MATCH(WatchList!$B20,'All CCC'!$B$7:$B$968,0)))</f>
        <v/>
      </c>
      <c r="BC20" s="913" t="str">
        <f>IF($B20="","",INDEX('All CCC'!BC$7:BC$968,MATCH(WatchList!$B20,'All CCC'!$B$7:$B$968,0)))</f>
        <v/>
      </c>
      <c r="BD20" s="913" t="str">
        <f>IF($B20="","",INDEX('All CCC'!BD$7:BD$968,MATCH(WatchList!$B20,'All CCC'!$B$7:$B$968,0)))</f>
        <v/>
      </c>
      <c r="BE20" s="913" t="str">
        <f>IF($B20="","",INDEX('All CCC'!BE$7:BE$968,MATCH(WatchList!$B20,'All CCC'!$B$7:$B$968,0)))</f>
        <v/>
      </c>
      <c r="BF20" s="913" t="str">
        <f>IF($B20="","",INDEX('All CCC'!BF$7:BF$968,MATCH(WatchList!$B20,'All CCC'!$B$7:$B$968,0)))</f>
        <v/>
      </c>
      <c r="BG20" s="913" t="str">
        <f>IF($B20="","",INDEX('All CCC'!BG$7:BG$968,MATCH(WatchList!$B20,'All CCC'!$B$7:$B$968,0)))</f>
        <v/>
      </c>
    </row>
    <row r="21" spans="1:59" ht="11.45" customHeight="1" x14ac:dyDescent="0.2">
      <c r="A21" s="591" t="str">
        <f>IF($B21="","",INDEX('All CCC'!A$7:A$968,MATCH(WatchList!$B21,'All CCC'!$B$7:$B$968,0)))</f>
        <v/>
      </c>
      <c r="B21" s="36"/>
      <c r="C21" s="913" t="str">
        <f>IF($B21="","",INDEX('All CCC'!C$7:C$968,MATCH(WatchList!$B21,'All CCC'!$B$7:$B$968,0)))</f>
        <v/>
      </c>
      <c r="D21" s="913" t="str">
        <f>IF($B21="","",INDEX('All CCC'!D$7:D$968,MATCH(WatchList!$B21,'All CCC'!$B$7:$B$968,0)))</f>
        <v/>
      </c>
      <c r="E21" s="913" t="str">
        <f>IF($B21="","",INDEX('All CCC'!E$7:E$968,MATCH(WatchList!$B21,'All CCC'!$B$7:$B$968,0)))</f>
        <v/>
      </c>
      <c r="F21" s="913" t="str">
        <f>IF($B21="","",INDEX('All CCC'!F$7:F$968,MATCH(WatchList!$B21,'All CCC'!$B$7:$B$968,0)))</f>
        <v/>
      </c>
      <c r="G21" s="913" t="str">
        <f>IF($B21="","",INDEX('All CCC'!G$7:G$968,MATCH(WatchList!$B21,'All CCC'!$B$7:$B$968,0)))</f>
        <v/>
      </c>
      <c r="H21" s="913" t="str">
        <f>IF($B21="","",INDEX('All CCC'!H$7:H$968,MATCH(WatchList!$B21,'All CCC'!$B$7:$B$968,0)))</f>
        <v/>
      </c>
      <c r="I21" s="913" t="str">
        <f>IF($B21="","",INDEX('All CCC'!I$7:I$968,MATCH(WatchList!$B21,'All CCC'!$B$7:$B$968,0)))</f>
        <v/>
      </c>
      <c r="J21" s="913" t="str">
        <f>IF($B21="","",INDEX('All CCC'!J$7:J$968,MATCH(WatchList!$B21,'All CCC'!$B$7:$B$968,0)))</f>
        <v/>
      </c>
      <c r="K21" s="913" t="str">
        <f>IF($B21="","",INDEX('All CCC'!K$7:K$968,MATCH(WatchList!$B21,'All CCC'!$B$7:$B$968,0)))</f>
        <v/>
      </c>
      <c r="L21" s="913" t="str">
        <f>IF($B21="","",INDEX('All CCC'!L$7:L$968,MATCH(WatchList!$B21,'All CCC'!$B$7:$B$968,0)))</f>
        <v/>
      </c>
      <c r="M21" s="913" t="str">
        <f>IF($B21="","",INDEX('All CCC'!M$7:M$968,MATCH(WatchList!$B21,'All CCC'!$B$7:$B$968,0)))</f>
        <v/>
      </c>
      <c r="N21" s="913" t="str">
        <f>IF($B21="","",INDEX('All CCC'!N$7:N$968,MATCH(WatchList!$B21,'All CCC'!$B$7:$B$968,0)))</f>
        <v/>
      </c>
      <c r="O21" s="913" t="str">
        <f>IF($B21="","",INDEX('All CCC'!O$7:O$968,MATCH(WatchList!$B21,'All CCC'!$B$7:$B$968,0)))</f>
        <v/>
      </c>
      <c r="P21" s="914" t="str">
        <f>IF($B21="","",INDEX('All CCC'!P$7:P$968,MATCH(WatchList!$B21,'All CCC'!$B$7:$B$968,0)))</f>
        <v/>
      </c>
      <c r="Q21" s="914" t="str">
        <f>IF($B21="","",INDEX('All CCC'!Q$7:Q$968,MATCH(WatchList!$B21,'All CCC'!$B$7:$B$968,0)))</f>
        <v/>
      </c>
      <c r="R21" s="913" t="str">
        <f>IF($B21="","",INDEX('All CCC'!R$7:R$968,MATCH(WatchList!$B21,'All CCC'!$B$7:$B$968,0)))</f>
        <v/>
      </c>
      <c r="S21" s="913" t="str">
        <f>IF($B21="","",INDEX('All CCC'!S$7:S$968,MATCH(WatchList!$B21,'All CCC'!$B$7:$B$968,0)))</f>
        <v/>
      </c>
      <c r="T21" s="913" t="str">
        <f>IF($B21="","",INDEX('All CCC'!T$7:T$968,MATCH(WatchList!$B21,'All CCC'!$B$7:$B$968,0)))</f>
        <v/>
      </c>
      <c r="U21" s="913" t="str">
        <f>IF($B21="","",INDEX('All CCC'!U$7:U$968,MATCH(WatchList!$B21,'All CCC'!$B$7:$B$968,0)))</f>
        <v/>
      </c>
      <c r="V21" s="913" t="str">
        <f>IF($B21="","",INDEX('All CCC'!V$7:V$968,MATCH(WatchList!$B21,'All CCC'!$B$7:$B$968,0)))</f>
        <v/>
      </c>
      <c r="W21" s="913" t="str">
        <f>IF($B21="","",INDEX('All CCC'!W$7:W$968,MATCH(WatchList!$B21,'All CCC'!$B$7:$B$968,0)))</f>
        <v/>
      </c>
      <c r="X21" s="913" t="str">
        <f>IF($B21="","",INDEX('All CCC'!X$7:X$968,MATCH(WatchList!$B21,'All CCC'!$B$7:$B$968,0)))</f>
        <v/>
      </c>
      <c r="Y21" s="913" t="str">
        <f>IF($B21="","",INDEX('All CCC'!Y$7:Y$968,MATCH(WatchList!$B21,'All CCC'!$B$7:$B$968,0)))</f>
        <v/>
      </c>
      <c r="Z21" s="913" t="str">
        <f>IF($B21="","",INDEX('All CCC'!Z$7:Z$968,MATCH(WatchList!$B21,'All CCC'!$B$7:$B$968,0)))</f>
        <v/>
      </c>
      <c r="AA21" s="913" t="str">
        <f>IF($B21="","",INDEX('All CCC'!AA$7:AA$968,MATCH(WatchList!$B21,'All CCC'!$B$7:$B$968,0)))</f>
        <v/>
      </c>
      <c r="AB21" s="913" t="str">
        <f>IF($B21="","",INDEX('All CCC'!AB$7:AB$968,MATCH(WatchList!$B21,'All CCC'!$B$7:$B$968,0)))</f>
        <v/>
      </c>
      <c r="AC21" s="913" t="str">
        <f>IF($B21="","",INDEX('All CCC'!AC$7:AC$968,MATCH(WatchList!$B21,'All CCC'!$B$7:$B$968,0)))</f>
        <v/>
      </c>
      <c r="AD21" s="913" t="str">
        <f>IF($B21="","",INDEX('All CCC'!AD$7:AD$968,MATCH(WatchList!$B21,'All CCC'!$B$7:$B$968,0)))</f>
        <v/>
      </c>
      <c r="AE21" s="913" t="str">
        <f>IF($B21="","",INDEX('All CCC'!AE$7:AE$968,MATCH(WatchList!$B21,'All CCC'!$B$7:$B$968,0)))</f>
        <v/>
      </c>
      <c r="AF21" s="913" t="str">
        <f>IF($B21="","",INDEX('All CCC'!AF$7:AF$968,MATCH(WatchList!$B21,'All CCC'!$B$7:$B$968,0)))</f>
        <v/>
      </c>
      <c r="AG21" s="913" t="str">
        <f>IF($B21="","",INDEX('All CCC'!AG$7:AG$968,MATCH(WatchList!$B21,'All CCC'!$B$7:$B$968,0)))</f>
        <v/>
      </c>
      <c r="AH21" s="913" t="str">
        <f>IF($B21="","",INDEX('All CCC'!AH$7:AH$968,MATCH(WatchList!$B21,'All CCC'!$B$7:$B$968,0)))</f>
        <v/>
      </c>
      <c r="AI21" s="913" t="str">
        <f>IF($B21="","",INDEX('All CCC'!AI$7:AI$968,MATCH(WatchList!$B21,'All CCC'!$B$7:$B$968,0)))</f>
        <v/>
      </c>
      <c r="AJ21" s="913" t="str">
        <f>IF($B21="","",INDEX('All CCC'!AJ$7:AJ$968,MATCH(WatchList!$B21,'All CCC'!$B$7:$B$968,0)))</f>
        <v/>
      </c>
      <c r="AK21" s="913" t="str">
        <f>IF($B21="","",INDEX('All CCC'!AK$7:AK$968,MATCH(WatchList!$B21,'All CCC'!$B$7:$B$968,0)))</f>
        <v/>
      </c>
      <c r="AL21" s="913" t="str">
        <f>IF($B21="","",INDEX('All CCC'!AL$7:AL$968,MATCH(WatchList!$B21,'All CCC'!$B$7:$B$968,0)))</f>
        <v/>
      </c>
      <c r="AM21" s="913" t="str">
        <f>IF($B21="","",INDEX('All CCC'!AM$7:AM$968,MATCH(WatchList!$B21,'All CCC'!$B$7:$B$968,0)))</f>
        <v/>
      </c>
      <c r="AN21" s="913" t="str">
        <f>IF($B21="","",INDEX('All CCC'!AN$7:AN$968,MATCH(WatchList!$B21,'All CCC'!$B$7:$B$968,0)))</f>
        <v/>
      </c>
      <c r="AO21" s="913" t="str">
        <f>IF($B21="","",INDEX('All CCC'!AO$7:AO$968,MATCH(WatchList!$B21,'All CCC'!$B$7:$B$968,0)))</f>
        <v/>
      </c>
      <c r="AP21" s="913" t="str">
        <f>IF($B21="","",INDEX('All CCC'!AP$7:AP$968,MATCH(WatchList!$B21,'All CCC'!$B$7:$B$968,0)))</f>
        <v/>
      </c>
      <c r="AQ21" s="913" t="str">
        <f>IF($B21="","",INDEX('All CCC'!AQ$7:AQ$968,MATCH(WatchList!$B21,'All CCC'!$B$7:$B$968,0)))</f>
        <v/>
      </c>
      <c r="AR21" s="913" t="str">
        <f>IF($B21="","",INDEX('All CCC'!AR$7:AR$968,MATCH(WatchList!$B21,'All CCC'!$B$7:$B$968,0)))</f>
        <v/>
      </c>
      <c r="AS21" s="913" t="str">
        <f>IF($B21="","",INDEX('All CCC'!AS$7:AS$968,MATCH(WatchList!$B21,'All CCC'!$B$7:$B$968,0)))</f>
        <v/>
      </c>
      <c r="AT21" s="913" t="str">
        <f>IF($B21="","",INDEX('All CCC'!AT$7:AT$968,MATCH(WatchList!$B21,'All CCC'!$B$7:$B$968,0)))</f>
        <v/>
      </c>
      <c r="AU21" s="913" t="str">
        <f>IF($B21="","",INDEX('All CCC'!AU$7:AU$968,MATCH(WatchList!$B21,'All CCC'!$B$7:$B$968,0)))</f>
        <v/>
      </c>
      <c r="AV21" s="913" t="str">
        <f>IF($B21="","",INDEX('All CCC'!AV$7:AV$968,MATCH(WatchList!$B21,'All CCC'!$B$7:$B$968,0)))</f>
        <v/>
      </c>
      <c r="AW21" s="913" t="str">
        <f>IF($B21="","",INDEX('All CCC'!AW$7:AW$968,MATCH(WatchList!$B21,'All CCC'!$B$7:$B$968,0)))</f>
        <v/>
      </c>
      <c r="AX21" s="913" t="str">
        <f>IF($B21="","",INDEX('All CCC'!AX$7:AX$968,MATCH(WatchList!$B21,'All CCC'!$B$7:$B$968,0)))</f>
        <v/>
      </c>
      <c r="AY21" s="913" t="str">
        <f>IF($B21="","",INDEX('All CCC'!AY$7:AY$968,MATCH(WatchList!$B21,'All CCC'!$B$7:$B$968,0)))</f>
        <v/>
      </c>
      <c r="AZ21" s="913" t="str">
        <f>IF($B21="","",INDEX('All CCC'!AZ$7:AZ$968,MATCH(WatchList!$B21,'All CCC'!$B$7:$B$968,0)))</f>
        <v/>
      </c>
      <c r="BA21" s="913" t="str">
        <f>IF($B21="","",INDEX('All CCC'!BA$7:BA$968,MATCH(WatchList!$B21,'All CCC'!$B$7:$B$968,0)))</f>
        <v/>
      </c>
      <c r="BB21" s="913" t="str">
        <f>IF($B21="","",INDEX('All CCC'!BB$7:BB$968,MATCH(WatchList!$B21,'All CCC'!$B$7:$B$968,0)))</f>
        <v/>
      </c>
      <c r="BC21" s="913" t="str">
        <f>IF($B21="","",INDEX('All CCC'!BC$7:BC$968,MATCH(WatchList!$B21,'All CCC'!$B$7:$B$968,0)))</f>
        <v/>
      </c>
      <c r="BD21" s="913" t="str">
        <f>IF($B21="","",INDEX('All CCC'!BD$7:BD$968,MATCH(WatchList!$B21,'All CCC'!$B$7:$B$968,0)))</f>
        <v/>
      </c>
      <c r="BE21" s="913" t="str">
        <f>IF($B21="","",INDEX('All CCC'!BE$7:BE$968,MATCH(WatchList!$B21,'All CCC'!$B$7:$B$968,0)))</f>
        <v/>
      </c>
      <c r="BF21" s="913" t="str">
        <f>IF($B21="","",INDEX('All CCC'!BF$7:BF$968,MATCH(WatchList!$B21,'All CCC'!$B$7:$B$968,0)))</f>
        <v/>
      </c>
      <c r="BG21" s="913" t="str">
        <f>IF($B21="","",INDEX('All CCC'!BG$7:BG$968,MATCH(WatchList!$B21,'All CCC'!$B$7:$B$968,0)))</f>
        <v/>
      </c>
    </row>
    <row r="22" spans="1:59" x14ac:dyDescent="0.2">
      <c r="A22" s="591" t="str">
        <f>IF($B22="","",INDEX('All CCC'!A$7:A$968,MATCH(WatchList!$B22,'All CCC'!$B$7:$B$968,0)))</f>
        <v/>
      </c>
      <c r="B22" s="36"/>
      <c r="C22" s="913" t="str">
        <f>IF($B22="","",INDEX('All CCC'!C$7:C$968,MATCH(WatchList!$B22,'All CCC'!$B$7:$B$968,0)))</f>
        <v/>
      </c>
      <c r="D22" s="913" t="str">
        <f>IF($B22="","",INDEX('All CCC'!D$7:D$968,MATCH(WatchList!$B22,'All CCC'!$B$7:$B$968,0)))</f>
        <v/>
      </c>
      <c r="E22" s="913" t="str">
        <f>IF($B22="","",INDEX('All CCC'!E$7:E$968,MATCH(WatchList!$B22,'All CCC'!$B$7:$B$968,0)))</f>
        <v/>
      </c>
      <c r="F22" s="913" t="str">
        <f>IF($B22="","",INDEX('All CCC'!F$7:F$968,MATCH(WatchList!$B22,'All CCC'!$B$7:$B$968,0)))</f>
        <v/>
      </c>
      <c r="G22" s="913" t="str">
        <f>IF($B22="","",INDEX('All CCC'!G$7:G$968,MATCH(WatchList!$B22,'All CCC'!$B$7:$B$968,0)))</f>
        <v/>
      </c>
      <c r="H22" s="913" t="str">
        <f>IF($B22="","",INDEX('All CCC'!H$7:H$968,MATCH(WatchList!$B22,'All CCC'!$B$7:$B$968,0)))</f>
        <v/>
      </c>
      <c r="I22" s="913" t="str">
        <f>IF($B22="","",INDEX('All CCC'!I$7:I$968,MATCH(WatchList!$B22,'All CCC'!$B$7:$B$968,0)))</f>
        <v/>
      </c>
      <c r="J22" s="913" t="str">
        <f>IF($B22="","",INDEX('All CCC'!J$7:J$968,MATCH(WatchList!$B22,'All CCC'!$B$7:$B$968,0)))</f>
        <v/>
      </c>
      <c r="K22" s="913" t="str">
        <f>IF($B22="","",INDEX('All CCC'!K$7:K$968,MATCH(WatchList!$B22,'All CCC'!$B$7:$B$968,0)))</f>
        <v/>
      </c>
      <c r="L22" s="913" t="str">
        <f>IF($B22="","",INDEX('All CCC'!L$7:L$968,MATCH(WatchList!$B22,'All CCC'!$B$7:$B$968,0)))</f>
        <v/>
      </c>
      <c r="M22" s="913" t="str">
        <f>IF($B22="","",INDEX('All CCC'!M$7:M$968,MATCH(WatchList!$B22,'All CCC'!$B$7:$B$968,0)))</f>
        <v/>
      </c>
      <c r="N22" s="913" t="str">
        <f>IF($B22="","",INDEX('All CCC'!N$7:N$968,MATCH(WatchList!$B22,'All CCC'!$B$7:$B$968,0)))</f>
        <v/>
      </c>
      <c r="O22" s="913" t="str">
        <f>IF($B22="","",INDEX('All CCC'!O$7:O$968,MATCH(WatchList!$B22,'All CCC'!$B$7:$B$968,0)))</f>
        <v/>
      </c>
      <c r="P22" s="914" t="str">
        <f>IF($B22="","",INDEX('All CCC'!P$7:P$968,MATCH(WatchList!$B22,'All CCC'!$B$7:$B$968,0)))</f>
        <v/>
      </c>
      <c r="Q22" s="914" t="str">
        <f>IF($B22="","",INDEX('All CCC'!Q$7:Q$968,MATCH(WatchList!$B22,'All CCC'!$B$7:$B$968,0)))</f>
        <v/>
      </c>
      <c r="R22" s="913" t="str">
        <f>IF($B22="","",INDEX('All CCC'!R$7:R$968,MATCH(WatchList!$B22,'All CCC'!$B$7:$B$968,0)))</f>
        <v/>
      </c>
      <c r="S22" s="913" t="str">
        <f>IF($B22="","",INDEX('All CCC'!S$7:S$968,MATCH(WatchList!$B22,'All CCC'!$B$7:$B$968,0)))</f>
        <v/>
      </c>
      <c r="T22" s="913" t="str">
        <f>IF($B22="","",INDEX('All CCC'!T$7:T$968,MATCH(WatchList!$B22,'All CCC'!$B$7:$B$968,0)))</f>
        <v/>
      </c>
      <c r="U22" s="913" t="str">
        <f>IF($B22="","",INDEX('All CCC'!U$7:U$968,MATCH(WatchList!$B22,'All CCC'!$B$7:$B$968,0)))</f>
        <v/>
      </c>
      <c r="V22" s="913" t="str">
        <f>IF($B22="","",INDEX('All CCC'!V$7:V$968,MATCH(WatchList!$B22,'All CCC'!$B$7:$B$968,0)))</f>
        <v/>
      </c>
      <c r="W22" s="913" t="str">
        <f>IF($B22="","",INDEX('All CCC'!W$7:W$968,MATCH(WatchList!$B22,'All CCC'!$B$7:$B$968,0)))</f>
        <v/>
      </c>
      <c r="X22" s="913" t="str">
        <f>IF($B22="","",INDEX('All CCC'!X$7:X$968,MATCH(WatchList!$B22,'All CCC'!$B$7:$B$968,0)))</f>
        <v/>
      </c>
      <c r="Y22" s="913" t="str">
        <f>IF($B22="","",INDEX('All CCC'!Y$7:Y$968,MATCH(WatchList!$B22,'All CCC'!$B$7:$B$968,0)))</f>
        <v/>
      </c>
      <c r="Z22" s="913" t="str">
        <f>IF($B22="","",INDEX('All CCC'!Z$7:Z$968,MATCH(WatchList!$B22,'All CCC'!$B$7:$B$968,0)))</f>
        <v/>
      </c>
      <c r="AA22" s="913" t="str">
        <f>IF($B22="","",INDEX('All CCC'!AA$7:AA$968,MATCH(WatchList!$B22,'All CCC'!$B$7:$B$968,0)))</f>
        <v/>
      </c>
      <c r="AB22" s="913" t="str">
        <f>IF($B22="","",INDEX('All CCC'!AB$7:AB$968,MATCH(WatchList!$B22,'All CCC'!$B$7:$B$968,0)))</f>
        <v/>
      </c>
      <c r="AC22" s="913" t="str">
        <f>IF($B22="","",INDEX('All CCC'!AC$7:AC$968,MATCH(WatchList!$B22,'All CCC'!$B$7:$B$968,0)))</f>
        <v/>
      </c>
      <c r="AD22" s="913" t="str">
        <f>IF($B22="","",INDEX('All CCC'!AD$7:AD$968,MATCH(WatchList!$B22,'All CCC'!$B$7:$B$968,0)))</f>
        <v/>
      </c>
      <c r="AE22" s="913" t="str">
        <f>IF($B22="","",INDEX('All CCC'!AE$7:AE$968,MATCH(WatchList!$B22,'All CCC'!$B$7:$B$968,0)))</f>
        <v/>
      </c>
      <c r="AF22" s="913" t="str">
        <f>IF($B22="","",INDEX('All CCC'!AF$7:AF$968,MATCH(WatchList!$B22,'All CCC'!$B$7:$B$968,0)))</f>
        <v/>
      </c>
      <c r="AG22" s="913" t="str">
        <f>IF($B22="","",INDEX('All CCC'!AG$7:AG$968,MATCH(WatchList!$B22,'All CCC'!$B$7:$B$968,0)))</f>
        <v/>
      </c>
      <c r="AH22" s="913" t="str">
        <f>IF($B22="","",INDEX('All CCC'!AH$7:AH$968,MATCH(WatchList!$B22,'All CCC'!$B$7:$B$968,0)))</f>
        <v/>
      </c>
      <c r="AI22" s="913" t="str">
        <f>IF($B22="","",INDEX('All CCC'!AI$7:AI$968,MATCH(WatchList!$B22,'All CCC'!$B$7:$B$968,0)))</f>
        <v/>
      </c>
      <c r="AJ22" s="913" t="str">
        <f>IF($B22="","",INDEX('All CCC'!AJ$7:AJ$968,MATCH(WatchList!$B22,'All CCC'!$B$7:$B$968,0)))</f>
        <v/>
      </c>
      <c r="AK22" s="913" t="str">
        <f>IF($B22="","",INDEX('All CCC'!AK$7:AK$968,MATCH(WatchList!$B22,'All CCC'!$B$7:$B$968,0)))</f>
        <v/>
      </c>
      <c r="AL22" s="913" t="str">
        <f>IF($B22="","",INDEX('All CCC'!AL$7:AL$968,MATCH(WatchList!$B22,'All CCC'!$B$7:$B$968,0)))</f>
        <v/>
      </c>
      <c r="AM22" s="913" t="str">
        <f>IF($B22="","",INDEX('All CCC'!AM$7:AM$968,MATCH(WatchList!$B22,'All CCC'!$B$7:$B$968,0)))</f>
        <v/>
      </c>
      <c r="AN22" s="913" t="str">
        <f>IF($B22="","",INDEX('All CCC'!AN$7:AN$968,MATCH(WatchList!$B22,'All CCC'!$B$7:$B$968,0)))</f>
        <v/>
      </c>
      <c r="AO22" s="913" t="str">
        <f>IF($B22="","",INDEX('All CCC'!AO$7:AO$968,MATCH(WatchList!$B22,'All CCC'!$B$7:$B$968,0)))</f>
        <v/>
      </c>
      <c r="AP22" s="913" t="str">
        <f>IF($B22="","",INDEX('All CCC'!AP$7:AP$968,MATCH(WatchList!$B22,'All CCC'!$B$7:$B$968,0)))</f>
        <v/>
      </c>
      <c r="AQ22" s="913" t="str">
        <f>IF($B22="","",INDEX('All CCC'!AQ$7:AQ$968,MATCH(WatchList!$B22,'All CCC'!$B$7:$B$968,0)))</f>
        <v/>
      </c>
      <c r="AR22" s="913" t="str">
        <f>IF($B22="","",INDEX('All CCC'!AR$7:AR$968,MATCH(WatchList!$B22,'All CCC'!$B$7:$B$968,0)))</f>
        <v/>
      </c>
      <c r="AS22" s="913" t="str">
        <f>IF($B22="","",INDEX('All CCC'!AS$7:AS$968,MATCH(WatchList!$B22,'All CCC'!$B$7:$B$968,0)))</f>
        <v/>
      </c>
      <c r="AT22" s="913" t="str">
        <f>IF($B22="","",INDEX('All CCC'!AT$7:AT$968,MATCH(WatchList!$B22,'All CCC'!$B$7:$B$968,0)))</f>
        <v/>
      </c>
      <c r="AU22" s="913" t="str">
        <f>IF($B22="","",INDEX('All CCC'!AU$7:AU$968,MATCH(WatchList!$B22,'All CCC'!$B$7:$B$968,0)))</f>
        <v/>
      </c>
      <c r="AV22" s="913" t="str">
        <f>IF($B22="","",INDEX('All CCC'!AV$7:AV$968,MATCH(WatchList!$B22,'All CCC'!$B$7:$B$968,0)))</f>
        <v/>
      </c>
      <c r="AW22" s="913" t="str">
        <f>IF($B22="","",INDEX('All CCC'!AW$7:AW$968,MATCH(WatchList!$B22,'All CCC'!$B$7:$B$968,0)))</f>
        <v/>
      </c>
      <c r="AX22" s="913" t="str">
        <f>IF($B22="","",INDEX('All CCC'!AX$7:AX$968,MATCH(WatchList!$B22,'All CCC'!$B$7:$B$968,0)))</f>
        <v/>
      </c>
      <c r="AY22" s="913" t="str">
        <f>IF($B22="","",INDEX('All CCC'!AY$7:AY$968,MATCH(WatchList!$B22,'All CCC'!$B$7:$B$968,0)))</f>
        <v/>
      </c>
      <c r="AZ22" s="913" t="str">
        <f>IF($B22="","",INDEX('All CCC'!AZ$7:AZ$968,MATCH(WatchList!$B22,'All CCC'!$B$7:$B$968,0)))</f>
        <v/>
      </c>
      <c r="BA22" s="913" t="str">
        <f>IF($B22="","",INDEX('All CCC'!BA$7:BA$968,MATCH(WatchList!$B22,'All CCC'!$B$7:$B$968,0)))</f>
        <v/>
      </c>
      <c r="BB22" s="913" t="str">
        <f>IF($B22="","",INDEX('All CCC'!BB$7:BB$968,MATCH(WatchList!$B22,'All CCC'!$B$7:$B$968,0)))</f>
        <v/>
      </c>
      <c r="BC22" s="913" t="str">
        <f>IF($B22="","",INDEX('All CCC'!BC$7:BC$968,MATCH(WatchList!$B22,'All CCC'!$B$7:$B$968,0)))</f>
        <v/>
      </c>
      <c r="BD22" s="913" t="str">
        <f>IF($B22="","",INDEX('All CCC'!BD$7:BD$968,MATCH(WatchList!$B22,'All CCC'!$B$7:$B$968,0)))</f>
        <v/>
      </c>
      <c r="BE22" s="913" t="str">
        <f>IF($B22="","",INDEX('All CCC'!BE$7:BE$968,MATCH(WatchList!$B22,'All CCC'!$B$7:$B$968,0)))</f>
        <v/>
      </c>
      <c r="BF22" s="913" t="str">
        <f>IF($B22="","",INDEX('All CCC'!BF$7:BF$968,MATCH(WatchList!$B22,'All CCC'!$B$7:$B$968,0)))</f>
        <v/>
      </c>
      <c r="BG22" s="913" t="str">
        <f>IF($B22="","",INDEX('All CCC'!BG$7:BG$968,MATCH(WatchList!$B22,'All CCC'!$B$7:$B$968,0)))</f>
        <v/>
      </c>
    </row>
    <row r="23" spans="1:59" x14ac:dyDescent="0.2">
      <c r="A23" s="591" t="str">
        <f>IF($B23="","",INDEX('All CCC'!A$7:A$968,MATCH(WatchList!$B23,'All CCC'!$B$7:$B$968,0)))</f>
        <v/>
      </c>
      <c r="B23" s="36"/>
      <c r="C23" s="913" t="str">
        <f>IF($B23="","",INDEX('All CCC'!C$7:C$968,MATCH(WatchList!$B23,'All CCC'!$B$7:$B$968,0)))</f>
        <v/>
      </c>
      <c r="D23" s="913" t="str">
        <f>IF($B23="","",INDEX('All CCC'!D$7:D$968,MATCH(WatchList!$B23,'All CCC'!$B$7:$B$968,0)))</f>
        <v/>
      </c>
      <c r="E23" s="913" t="str">
        <f>IF($B23="","",INDEX('All CCC'!E$7:E$968,MATCH(WatchList!$B23,'All CCC'!$B$7:$B$968,0)))</f>
        <v/>
      </c>
      <c r="F23" s="913" t="str">
        <f>IF($B23="","",INDEX('All CCC'!F$7:F$968,MATCH(WatchList!$B23,'All CCC'!$B$7:$B$968,0)))</f>
        <v/>
      </c>
      <c r="G23" s="913" t="str">
        <f>IF($B23="","",INDEX('All CCC'!G$7:G$968,MATCH(WatchList!$B23,'All CCC'!$B$7:$B$968,0)))</f>
        <v/>
      </c>
      <c r="H23" s="913" t="str">
        <f>IF($B23="","",INDEX('All CCC'!H$7:H$968,MATCH(WatchList!$B23,'All CCC'!$B$7:$B$968,0)))</f>
        <v/>
      </c>
      <c r="I23" s="913" t="str">
        <f>IF($B23="","",INDEX('All CCC'!I$7:I$968,MATCH(WatchList!$B23,'All CCC'!$B$7:$B$968,0)))</f>
        <v/>
      </c>
      <c r="J23" s="913" t="str">
        <f>IF($B23="","",INDEX('All CCC'!J$7:J$968,MATCH(WatchList!$B23,'All CCC'!$B$7:$B$968,0)))</f>
        <v/>
      </c>
      <c r="K23" s="913" t="str">
        <f>IF($B23="","",INDEX('All CCC'!K$7:K$968,MATCH(WatchList!$B23,'All CCC'!$B$7:$B$968,0)))</f>
        <v/>
      </c>
      <c r="L23" s="913" t="str">
        <f>IF($B23="","",INDEX('All CCC'!L$7:L$968,MATCH(WatchList!$B23,'All CCC'!$B$7:$B$968,0)))</f>
        <v/>
      </c>
      <c r="M23" s="913" t="str">
        <f>IF($B23="","",INDEX('All CCC'!M$7:M$968,MATCH(WatchList!$B23,'All CCC'!$B$7:$B$968,0)))</f>
        <v/>
      </c>
      <c r="N23" s="913" t="str">
        <f>IF($B23="","",INDEX('All CCC'!N$7:N$968,MATCH(WatchList!$B23,'All CCC'!$B$7:$B$968,0)))</f>
        <v/>
      </c>
      <c r="O23" s="913" t="str">
        <f>IF($B23="","",INDEX('All CCC'!O$7:O$968,MATCH(WatchList!$B23,'All CCC'!$B$7:$B$968,0)))</f>
        <v/>
      </c>
      <c r="P23" s="914" t="str">
        <f>IF($B23="","",INDEX('All CCC'!P$7:P$968,MATCH(WatchList!$B23,'All CCC'!$B$7:$B$968,0)))</f>
        <v/>
      </c>
      <c r="Q23" s="914" t="str">
        <f>IF($B23="","",INDEX('All CCC'!Q$7:Q$968,MATCH(WatchList!$B23,'All CCC'!$B$7:$B$968,0)))</f>
        <v/>
      </c>
      <c r="R23" s="913" t="str">
        <f>IF($B23="","",INDEX('All CCC'!R$7:R$968,MATCH(WatchList!$B23,'All CCC'!$B$7:$B$968,0)))</f>
        <v/>
      </c>
      <c r="S23" s="913" t="str">
        <f>IF($B23="","",INDEX('All CCC'!S$7:S$968,MATCH(WatchList!$B23,'All CCC'!$B$7:$B$968,0)))</f>
        <v/>
      </c>
      <c r="T23" s="913" t="str">
        <f>IF($B23="","",INDEX('All CCC'!T$7:T$968,MATCH(WatchList!$B23,'All CCC'!$B$7:$B$968,0)))</f>
        <v/>
      </c>
      <c r="U23" s="913" t="str">
        <f>IF($B23="","",INDEX('All CCC'!U$7:U$968,MATCH(WatchList!$B23,'All CCC'!$B$7:$B$968,0)))</f>
        <v/>
      </c>
      <c r="V23" s="913" t="str">
        <f>IF($B23="","",INDEX('All CCC'!V$7:V$968,MATCH(WatchList!$B23,'All CCC'!$B$7:$B$968,0)))</f>
        <v/>
      </c>
      <c r="W23" s="913" t="str">
        <f>IF($B23="","",INDEX('All CCC'!W$7:W$968,MATCH(WatchList!$B23,'All CCC'!$B$7:$B$968,0)))</f>
        <v/>
      </c>
      <c r="X23" s="913" t="str">
        <f>IF($B23="","",INDEX('All CCC'!X$7:X$968,MATCH(WatchList!$B23,'All CCC'!$B$7:$B$968,0)))</f>
        <v/>
      </c>
      <c r="Y23" s="913" t="str">
        <f>IF($B23="","",INDEX('All CCC'!Y$7:Y$968,MATCH(WatchList!$B23,'All CCC'!$B$7:$B$968,0)))</f>
        <v/>
      </c>
      <c r="Z23" s="913" t="str">
        <f>IF($B23="","",INDEX('All CCC'!Z$7:Z$968,MATCH(WatchList!$B23,'All CCC'!$B$7:$B$968,0)))</f>
        <v/>
      </c>
      <c r="AA23" s="913" t="str">
        <f>IF($B23="","",INDEX('All CCC'!AA$7:AA$968,MATCH(WatchList!$B23,'All CCC'!$B$7:$B$968,0)))</f>
        <v/>
      </c>
      <c r="AB23" s="913" t="str">
        <f>IF($B23="","",INDEX('All CCC'!AB$7:AB$968,MATCH(WatchList!$B23,'All CCC'!$B$7:$B$968,0)))</f>
        <v/>
      </c>
      <c r="AC23" s="913" t="str">
        <f>IF($B23="","",INDEX('All CCC'!AC$7:AC$968,MATCH(WatchList!$B23,'All CCC'!$B$7:$B$968,0)))</f>
        <v/>
      </c>
      <c r="AD23" s="913" t="str">
        <f>IF($B23="","",INDEX('All CCC'!AD$7:AD$968,MATCH(WatchList!$B23,'All CCC'!$B$7:$B$968,0)))</f>
        <v/>
      </c>
      <c r="AE23" s="913" t="str">
        <f>IF($B23="","",INDEX('All CCC'!AE$7:AE$968,MATCH(WatchList!$B23,'All CCC'!$B$7:$B$968,0)))</f>
        <v/>
      </c>
      <c r="AF23" s="913" t="str">
        <f>IF($B23="","",INDEX('All CCC'!AF$7:AF$968,MATCH(WatchList!$B23,'All CCC'!$B$7:$B$968,0)))</f>
        <v/>
      </c>
      <c r="AG23" s="913" t="str">
        <f>IF($B23="","",INDEX('All CCC'!AG$7:AG$968,MATCH(WatchList!$B23,'All CCC'!$B$7:$B$968,0)))</f>
        <v/>
      </c>
      <c r="AH23" s="913" t="str">
        <f>IF($B23="","",INDEX('All CCC'!AH$7:AH$968,MATCH(WatchList!$B23,'All CCC'!$B$7:$B$968,0)))</f>
        <v/>
      </c>
      <c r="AI23" s="913" t="str">
        <f>IF($B23="","",INDEX('All CCC'!AI$7:AI$968,MATCH(WatchList!$B23,'All CCC'!$B$7:$B$968,0)))</f>
        <v/>
      </c>
      <c r="AJ23" s="913" t="str">
        <f>IF($B23="","",INDEX('All CCC'!AJ$7:AJ$968,MATCH(WatchList!$B23,'All CCC'!$B$7:$B$968,0)))</f>
        <v/>
      </c>
      <c r="AK23" s="913" t="str">
        <f>IF($B23="","",INDEX('All CCC'!AK$7:AK$968,MATCH(WatchList!$B23,'All CCC'!$B$7:$B$968,0)))</f>
        <v/>
      </c>
      <c r="AL23" s="913" t="str">
        <f>IF($B23="","",INDEX('All CCC'!AL$7:AL$968,MATCH(WatchList!$B23,'All CCC'!$B$7:$B$968,0)))</f>
        <v/>
      </c>
      <c r="AM23" s="913" t="str">
        <f>IF($B23="","",INDEX('All CCC'!AM$7:AM$968,MATCH(WatchList!$B23,'All CCC'!$B$7:$B$968,0)))</f>
        <v/>
      </c>
      <c r="AN23" s="913" t="str">
        <f>IF($B23="","",INDEX('All CCC'!AN$7:AN$968,MATCH(WatchList!$B23,'All CCC'!$B$7:$B$968,0)))</f>
        <v/>
      </c>
      <c r="AO23" s="913" t="str">
        <f>IF($B23="","",INDEX('All CCC'!AO$7:AO$968,MATCH(WatchList!$B23,'All CCC'!$B$7:$B$968,0)))</f>
        <v/>
      </c>
      <c r="AP23" s="913" t="str">
        <f>IF($B23="","",INDEX('All CCC'!AP$7:AP$968,MATCH(WatchList!$B23,'All CCC'!$B$7:$B$968,0)))</f>
        <v/>
      </c>
      <c r="AQ23" s="913" t="str">
        <f>IF($B23="","",INDEX('All CCC'!AQ$7:AQ$968,MATCH(WatchList!$B23,'All CCC'!$B$7:$B$968,0)))</f>
        <v/>
      </c>
      <c r="AR23" s="913" t="str">
        <f>IF($B23="","",INDEX('All CCC'!AR$7:AR$968,MATCH(WatchList!$B23,'All CCC'!$B$7:$B$968,0)))</f>
        <v/>
      </c>
      <c r="AS23" s="913" t="str">
        <f>IF($B23="","",INDEX('All CCC'!AS$7:AS$968,MATCH(WatchList!$B23,'All CCC'!$B$7:$B$968,0)))</f>
        <v/>
      </c>
      <c r="AT23" s="913" t="str">
        <f>IF($B23="","",INDEX('All CCC'!AT$7:AT$968,MATCH(WatchList!$B23,'All CCC'!$B$7:$B$968,0)))</f>
        <v/>
      </c>
      <c r="AU23" s="913" t="str">
        <f>IF($B23="","",INDEX('All CCC'!AU$7:AU$968,MATCH(WatchList!$B23,'All CCC'!$B$7:$B$968,0)))</f>
        <v/>
      </c>
      <c r="AV23" s="913" t="str">
        <f>IF($B23="","",INDEX('All CCC'!AV$7:AV$968,MATCH(WatchList!$B23,'All CCC'!$B$7:$B$968,0)))</f>
        <v/>
      </c>
      <c r="AW23" s="913" t="str">
        <f>IF($B23="","",INDEX('All CCC'!AW$7:AW$968,MATCH(WatchList!$B23,'All CCC'!$B$7:$B$968,0)))</f>
        <v/>
      </c>
      <c r="AX23" s="913" t="str">
        <f>IF($B23="","",INDEX('All CCC'!AX$7:AX$968,MATCH(WatchList!$B23,'All CCC'!$B$7:$B$968,0)))</f>
        <v/>
      </c>
      <c r="AY23" s="913" t="str">
        <f>IF($B23="","",INDEX('All CCC'!AY$7:AY$968,MATCH(WatchList!$B23,'All CCC'!$B$7:$B$968,0)))</f>
        <v/>
      </c>
      <c r="AZ23" s="913" t="str">
        <f>IF($B23="","",INDEX('All CCC'!AZ$7:AZ$968,MATCH(WatchList!$B23,'All CCC'!$B$7:$B$968,0)))</f>
        <v/>
      </c>
      <c r="BA23" s="913" t="str">
        <f>IF($B23="","",INDEX('All CCC'!BA$7:BA$968,MATCH(WatchList!$B23,'All CCC'!$B$7:$B$968,0)))</f>
        <v/>
      </c>
      <c r="BB23" s="913" t="str">
        <f>IF($B23="","",INDEX('All CCC'!BB$7:BB$968,MATCH(WatchList!$B23,'All CCC'!$B$7:$B$968,0)))</f>
        <v/>
      </c>
      <c r="BC23" s="913" t="str">
        <f>IF($B23="","",INDEX('All CCC'!BC$7:BC$968,MATCH(WatchList!$B23,'All CCC'!$B$7:$B$968,0)))</f>
        <v/>
      </c>
      <c r="BD23" s="913" t="str">
        <f>IF($B23="","",INDEX('All CCC'!BD$7:BD$968,MATCH(WatchList!$B23,'All CCC'!$B$7:$B$968,0)))</f>
        <v/>
      </c>
      <c r="BE23" s="913" t="str">
        <f>IF($B23="","",INDEX('All CCC'!BE$7:BE$968,MATCH(WatchList!$B23,'All CCC'!$B$7:$B$968,0)))</f>
        <v/>
      </c>
      <c r="BF23" s="913" t="str">
        <f>IF($B23="","",INDEX('All CCC'!BF$7:BF$968,MATCH(WatchList!$B23,'All CCC'!$B$7:$B$968,0)))</f>
        <v/>
      </c>
      <c r="BG23" s="913" t="str">
        <f>IF($B23="","",INDEX('All CCC'!BG$7:BG$968,MATCH(WatchList!$B23,'All CCC'!$B$7:$B$968,0)))</f>
        <v/>
      </c>
    </row>
    <row r="24" spans="1:59" x14ac:dyDescent="0.2">
      <c r="A24" s="591" t="str">
        <f>IF($B24="","",INDEX('All CCC'!A$7:A$968,MATCH(WatchList!$B24,'All CCC'!$B$7:$B$968,0)))</f>
        <v/>
      </c>
      <c r="B24" s="36"/>
      <c r="C24" s="913" t="str">
        <f>IF($B24="","",INDEX('All CCC'!C$7:C$968,MATCH(WatchList!$B24,'All CCC'!$B$7:$B$968,0)))</f>
        <v/>
      </c>
      <c r="D24" s="913" t="str">
        <f>IF($B24="","",INDEX('All CCC'!D$7:D$968,MATCH(WatchList!$B24,'All CCC'!$B$7:$B$968,0)))</f>
        <v/>
      </c>
      <c r="E24" s="913" t="str">
        <f>IF($B24="","",INDEX('All CCC'!E$7:E$968,MATCH(WatchList!$B24,'All CCC'!$B$7:$B$968,0)))</f>
        <v/>
      </c>
      <c r="F24" s="913" t="str">
        <f>IF($B24="","",INDEX('All CCC'!F$7:F$968,MATCH(WatchList!$B24,'All CCC'!$B$7:$B$968,0)))</f>
        <v/>
      </c>
      <c r="G24" s="913" t="str">
        <f>IF($B24="","",INDEX('All CCC'!G$7:G$968,MATCH(WatchList!$B24,'All CCC'!$B$7:$B$968,0)))</f>
        <v/>
      </c>
      <c r="H24" s="913" t="str">
        <f>IF($B24="","",INDEX('All CCC'!H$7:H$968,MATCH(WatchList!$B24,'All CCC'!$B$7:$B$968,0)))</f>
        <v/>
      </c>
      <c r="I24" s="913" t="str">
        <f>IF($B24="","",INDEX('All CCC'!I$7:I$968,MATCH(WatchList!$B24,'All CCC'!$B$7:$B$968,0)))</f>
        <v/>
      </c>
      <c r="J24" s="913" t="str">
        <f>IF($B24="","",INDEX('All CCC'!J$7:J$968,MATCH(WatchList!$B24,'All CCC'!$B$7:$B$968,0)))</f>
        <v/>
      </c>
      <c r="K24" s="913" t="str">
        <f>IF($B24="","",INDEX('All CCC'!K$7:K$968,MATCH(WatchList!$B24,'All CCC'!$B$7:$B$968,0)))</f>
        <v/>
      </c>
      <c r="L24" s="913" t="str">
        <f>IF($B24="","",INDEX('All CCC'!L$7:L$968,MATCH(WatchList!$B24,'All CCC'!$B$7:$B$968,0)))</f>
        <v/>
      </c>
      <c r="M24" s="913" t="str">
        <f>IF($B24="","",INDEX('All CCC'!M$7:M$968,MATCH(WatchList!$B24,'All CCC'!$B$7:$B$968,0)))</f>
        <v/>
      </c>
      <c r="N24" s="913" t="str">
        <f>IF($B24="","",INDEX('All CCC'!N$7:N$968,MATCH(WatchList!$B24,'All CCC'!$B$7:$B$968,0)))</f>
        <v/>
      </c>
      <c r="O24" s="913" t="str">
        <f>IF($B24="","",INDEX('All CCC'!O$7:O$968,MATCH(WatchList!$B24,'All CCC'!$B$7:$B$968,0)))</f>
        <v/>
      </c>
      <c r="P24" s="914" t="str">
        <f>IF($B24="","",INDEX('All CCC'!P$7:P$968,MATCH(WatchList!$B24,'All CCC'!$B$7:$B$968,0)))</f>
        <v/>
      </c>
      <c r="Q24" s="914" t="str">
        <f>IF($B24="","",INDEX('All CCC'!Q$7:Q$968,MATCH(WatchList!$B24,'All CCC'!$B$7:$B$968,0)))</f>
        <v/>
      </c>
      <c r="R24" s="913" t="str">
        <f>IF($B24="","",INDEX('All CCC'!R$7:R$968,MATCH(WatchList!$B24,'All CCC'!$B$7:$B$968,0)))</f>
        <v/>
      </c>
      <c r="S24" s="913" t="str">
        <f>IF($B24="","",INDEX('All CCC'!S$7:S$968,MATCH(WatchList!$B24,'All CCC'!$B$7:$B$968,0)))</f>
        <v/>
      </c>
      <c r="T24" s="913" t="str">
        <f>IF($B24="","",INDEX('All CCC'!T$7:T$968,MATCH(WatchList!$B24,'All CCC'!$B$7:$B$968,0)))</f>
        <v/>
      </c>
      <c r="U24" s="913" t="str">
        <f>IF($B24="","",INDEX('All CCC'!U$7:U$968,MATCH(WatchList!$B24,'All CCC'!$B$7:$B$968,0)))</f>
        <v/>
      </c>
      <c r="V24" s="913" t="str">
        <f>IF($B24="","",INDEX('All CCC'!V$7:V$968,MATCH(WatchList!$B24,'All CCC'!$B$7:$B$968,0)))</f>
        <v/>
      </c>
      <c r="W24" s="913" t="str">
        <f>IF($B24="","",INDEX('All CCC'!W$7:W$968,MATCH(WatchList!$B24,'All CCC'!$B$7:$B$968,0)))</f>
        <v/>
      </c>
      <c r="X24" s="913" t="str">
        <f>IF($B24="","",INDEX('All CCC'!X$7:X$968,MATCH(WatchList!$B24,'All CCC'!$B$7:$B$968,0)))</f>
        <v/>
      </c>
      <c r="Y24" s="913" t="str">
        <f>IF($B24="","",INDEX('All CCC'!Y$7:Y$968,MATCH(WatchList!$B24,'All CCC'!$B$7:$B$968,0)))</f>
        <v/>
      </c>
      <c r="Z24" s="913" t="str">
        <f>IF($B24="","",INDEX('All CCC'!Z$7:Z$968,MATCH(WatchList!$B24,'All CCC'!$B$7:$B$968,0)))</f>
        <v/>
      </c>
      <c r="AA24" s="913" t="str">
        <f>IF($B24="","",INDEX('All CCC'!AA$7:AA$968,MATCH(WatchList!$B24,'All CCC'!$B$7:$B$968,0)))</f>
        <v/>
      </c>
      <c r="AB24" s="913" t="str">
        <f>IF($B24="","",INDEX('All CCC'!AB$7:AB$968,MATCH(WatchList!$B24,'All CCC'!$B$7:$B$968,0)))</f>
        <v/>
      </c>
      <c r="AC24" s="913" t="str">
        <f>IF($B24="","",INDEX('All CCC'!AC$7:AC$968,MATCH(WatchList!$B24,'All CCC'!$B$7:$B$968,0)))</f>
        <v/>
      </c>
      <c r="AD24" s="913" t="str">
        <f>IF($B24="","",INDEX('All CCC'!AD$7:AD$968,MATCH(WatchList!$B24,'All CCC'!$B$7:$B$968,0)))</f>
        <v/>
      </c>
      <c r="AE24" s="913" t="str">
        <f>IF($B24="","",INDEX('All CCC'!AE$7:AE$968,MATCH(WatchList!$B24,'All CCC'!$B$7:$B$968,0)))</f>
        <v/>
      </c>
      <c r="AF24" s="913" t="str">
        <f>IF($B24="","",INDEX('All CCC'!AF$7:AF$968,MATCH(WatchList!$B24,'All CCC'!$B$7:$B$968,0)))</f>
        <v/>
      </c>
      <c r="AG24" s="913" t="str">
        <f>IF($B24="","",INDEX('All CCC'!AG$7:AG$968,MATCH(WatchList!$B24,'All CCC'!$B$7:$B$968,0)))</f>
        <v/>
      </c>
      <c r="AH24" s="913" t="str">
        <f>IF($B24="","",INDEX('All CCC'!AH$7:AH$968,MATCH(WatchList!$B24,'All CCC'!$B$7:$B$968,0)))</f>
        <v/>
      </c>
      <c r="AI24" s="913" t="str">
        <f>IF($B24="","",INDEX('All CCC'!AI$7:AI$968,MATCH(WatchList!$B24,'All CCC'!$B$7:$B$968,0)))</f>
        <v/>
      </c>
      <c r="AJ24" s="913" t="str">
        <f>IF($B24="","",INDEX('All CCC'!AJ$7:AJ$968,MATCH(WatchList!$B24,'All CCC'!$B$7:$B$968,0)))</f>
        <v/>
      </c>
      <c r="AK24" s="913" t="str">
        <f>IF($B24="","",INDEX('All CCC'!AK$7:AK$968,MATCH(WatchList!$B24,'All CCC'!$B$7:$B$968,0)))</f>
        <v/>
      </c>
      <c r="AL24" s="913" t="str">
        <f>IF($B24="","",INDEX('All CCC'!AL$7:AL$968,MATCH(WatchList!$B24,'All CCC'!$B$7:$B$968,0)))</f>
        <v/>
      </c>
      <c r="AM24" s="913" t="str">
        <f>IF($B24="","",INDEX('All CCC'!AM$7:AM$968,MATCH(WatchList!$B24,'All CCC'!$B$7:$B$968,0)))</f>
        <v/>
      </c>
      <c r="AN24" s="913" t="str">
        <f>IF($B24="","",INDEX('All CCC'!AN$7:AN$968,MATCH(WatchList!$B24,'All CCC'!$B$7:$B$968,0)))</f>
        <v/>
      </c>
      <c r="AO24" s="913" t="str">
        <f>IF($B24="","",INDEX('All CCC'!AO$7:AO$968,MATCH(WatchList!$B24,'All CCC'!$B$7:$B$968,0)))</f>
        <v/>
      </c>
      <c r="AP24" s="913" t="str">
        <f>IF($B24="","",INDEX('All CCC'!AP$7:AP$968,MATCH(WatchList!$B24,'All CCC'!$B$7:$B$968,0)))</f>
        <v/>
      </c>
      <c r="AQ24" s="913" t="str">
        <f>IF($B24="","",INDEX('All CCC'!AQ$7:AQ$968,MATCH(WatchList!$B24,'All CCC'!$B$7:$B$968,0)))</f>
        <v/>
      </c>
      <c r="AR24" s="913" t="str">
        <f>IF($B24="","",INDEX('All CCC'!AR$7:AR$968,MATCH(WatchList!$B24,'All CCC'!$B$7:$B$968,0)))</f>
        <v/>
      </c>
      <c r="AS24" s="913" t="str">
        <f>IF($B24="","",INDEX('All CCC'!AS$7:AS$968,MATCH(WatchList!$B24,'All CCC'!$B$7:$B$968,0)))</f>
        <v/>
      </c>
      <c r="AT24" s="913" t="str">
        <f>IF($B24="","",INDEX('All CCC'!AT$7:AT$968,MATCH(WatchList!$B24,'All CCC'!$B$7:$B$968,0)))</f>
        <v/>
      </c>
      <c r="AU24" s="913" t="str">
        <f>IF($B24="","",INDEX('All CCC'!AU$7:AU$968,MATCH(WatchList!$B24,'All CCC'!$B$7:$B$968,0)))</f>
        <v/>
      </c>
      <c r="AV24" s="913" t="str">
        <f>IF($B24="","",INDEX('All CCC'!AV$7:AV$968,MATCH(WatchList!$B24,'All CCC'!$B$7:$B$968,0)))</f>
        <v/>
      </c>
      <c r="AW24" s="913" t="str">
        <f>IF($B24="","",INDEX('All CCC'!AW$7:AW$968,MATCH(WatchList!$B24,'All CCC'!$B$7:$B$968,0)))</f>
        <v/>
      </c>
      <c r="AX24" s="913" t="str">
        <f>IF($B24="","",INDEX('All CCC'!AX$7:AX$968,MATCH(WatchList!$B24,'All CCC'!$B$7:$B$968,0)))</f>
        <v/>
      </c>
      <c r="AY24" s="913" t="str">
        <f>IF($B24="","",INDEX('All CCC'!AY$7:AY$968,MATCH(WatchList!$B24,'All CCC'!$B$7:$B$968,0)))</f>
        <v/>
      </c>
      <c r="AZ24" s="913" t="str">
        <f>IF($B24="","",INDEX('All CCC'!AZ$7:AZ$968,MATCH(WatchList!$B24,'All CCC'!$B$7:$B$968,0)))</f>
        <v/>
      </c>
      <c r="BA24" s="913" t="str">
        <f>IF($B24="","",INDEX('All CCC'!BA$7:BA$968,MATCH(WatchList!$B24,'All CCC'!$B$7:$B$968,0)))</f>
        <v/>
      </c>
      <c r="BB24" s="913" t="str">
        <f>IF($B24="","",INDEX('All CCC'!BB$7:BB$968,MATCH(WatchList!$B24,'All CCC'!$B$7:$B$968,0)))</f>
        <v/>
      </c>
      <c r="BC24" s="913" t="str">
        <f>IF($B24="","",INDEX('All CCC'!BC$7:BC$968,MATCH(WatchList!$B24,'All CCC'!$B$7:$B$968,0)))</f>
        <v/>
      </c>
      <c r="BD24" s="913" t="str">
        <f>IF($B24="","",INDEX('All CCC'!BD$7:BD$968,MATCH(WatchList!$B24,'All CCC'!$B$7:$B$968,0)))</f>
        <v/>
      </c>
      <c r="BE24" s="913" t="str">
        <f>IF($B24="","",INDEX('All CCC'!BE$7:BE$968,MATCH(WatchList!$B24,'All CCC'!$B$7:$B$968,0)))</f>
        <v/>
      </c>
      <c r="BF24" s="913" t="str">
        <f>IF($B24="","",INDEX('All CCC'!BF$7:BF$968,MATCH(WatchList!$B24,'All CCC'!$B$7:$B$968,0)))</f>
        <v/>
      </c>
      <c r="BG24" s="913" t="str">
        <f>IF($B24="","",INDEX('All CCC'!BG$7:BG$968,MATCH(WatchList!$B24,'All CCC'!$B$7:$B$968,0)))</f>
        <v/>
      </c>
    </row>
    <row r="25" spans="1:59" x14ac:dyDescent="0.2">
      <c r="A25" s="591" t="str">
        <f>IF($B25="","",INDEX('All CCC'!A$7:A$968,MATCH(WatchList!$B25,'All CCC'!$B$7:$B$968,0)))</f>
        <v/>
      </c>
      <c r="B25" s="36"/>
      <c r="C25" s="913" t="str">
        <f>IF($B25="","",INDEX('All CCC'!C$7:C$968,MATCH(WatchList!$B25,'All CCC'!$B$7:$B$968,0)))</f>
        <v/>
      </c>
      <c r="D25" s="913" t="str">
        <f>IF($B25="","",INDEX('All CCC'!D$7:D$968,MATCH(WatchList!$B25,'All CCC'!$B$7:$B$968,0)))</f>
        <v/>
      </c>
      <c r="E25" s="913" t="str">
        <f>IF($B25="","",INDEX('All CCC'!E$7:E$968,MATCH(WatchList!$B25,'All CCC'!$B$7:$B$968,0)))</f>
        <v/>
      </c>
      <c r="F25" s="913" t="str">
        <f>IF($B25="","",INDEX('All CCC'!F$7:F$968,MATCH(WatchList!$B25,'All CCC'!$B$7:$B$968,0)))</f>
        <v/>
      </c>
      <c r="G25" s="913" t="str">
        <f>IF($B25="","",INDEX('All CCC'!G$7:G$968,MATCH(WatchList!$B25,'All CCC'!$B$7:$B$968,0)))</f>
        <v/>
      </c>
      <c r="H25" s="913" t="str">
        <f>IF($B25="","",INDEX('All CCC'!H$7:H$968,MATCH(WatchList!$B25,'All CCC'!$B$7:$B$968,0)))</f>
        <v/>
      </c>
      <c r="I25" s="913" t="str">
        <f>IF($B25="","",INDEX('All CCC'!I$7:I$968,MATCH(WatchList!$B25,'All CCC'!$B$7:$B$968,0)))</f>
        <v/>
      </c>
      <c r="J25" s="913" t="str">
        <f>IF($B25="","",INDEX('All CCC'!J$7:J$968,MATCH(WatchList!$B25,'All CCC'!$B$7:$B$968,0)))</f>
        <v/>
      </c>
      <c r="K25" s="913" t="str">
        <f>IF($B25="","",INDEX('All CCC'!K$7:K$968,MATCH(WatchList!$B25,'All CCC'!$B$7:$B$968,0)))</f>
        <v/>
      </c>
      <c r="L25" s="913" t="str">
        <f>IF($B25="","",INDEX('All CCC'!L$7:L$968,MATCH(WatchList!$B25,'All CCC'!$B$7:$B$968,0)))</f>
        <v/>
      </c>
      <c r="M25" s="913" t="str">
        <f>IF($B25="","",INDEX('All CCC'!M$7:M$968,MATCH(WatchList!$B25,'All CCC'!$B$7:$B$968,0)))</f>
        <v/>
      </c>
      <c r="N25" s="913" t="str">
        <f>IF($B25="","",INDEX('All CCC'!N$7:N$968,MATCH(WatchList!$B25,'All CCC'!$B$7:$B$968,0)))</f>
        <v/>
      </c>
      <c r="O25" s="913" t="str">
        <f>IF($B25="","",INDEX('All CCC'!O$7:O$968,MATCH(WatchList!$B25,'All CCC'!$B$7:$B$968,0)))</f>
        <v/>
      </c>
      <c r="P25" s="914" t="str">
        <f>IF($B25="","",INDEX('All CCC'!P$7:P$968,MATCH(WatchList!$B25,'All CCC'!$B$7:$B$968,0)))</f>
        <v/>
      </c>
      <c r="Q25" s="914" t="str">
        <f>IF($B25="","",INDEX('All CCC'!Q$7:Q$968,MATCH(WatchList!$B25,'All CCC'!$B$7:$B$968,0)))</f>
        <v/>
      </c>
      <c r="R25" s="913" t="str">
        <f>IF($B25="","",INDEX('All CCC'!R$7:R$968,MATCH(WatchList!$B25,'All CCC'!$B$7:$B$968,0)))</f>
        <v/>
      </c>
      <c r="S25" s="913" t="str">
        <f>IF($B25="","",INDEX('All CCC'!S$7:S$968,MATCH(WatchList!$B25,'All CCC'!$B$7:$B$968,0)))</f>
        <v/>
      </c>
      <c r="T25" s="913" t="str">
        <f>IF($B25="","",INDEX('All CCC'!T$7:T$968,MATCH(WatchList!$B25,'All CCC'!$B$7:$B$968,0)))</f>
        <v/>
      </c>
      <c r="U25" s="913" t="str">
        <f>IF($B25="","",INDEX('All CCC'!U$7:U$968,MATCH(WatchList!$B25,'All CCC'!$B$7:$B$968,0)))</f>
        <v/>
      </c>
      <c r="V25" s="913" t="str">
        <f>IF($B25="","",INDEX('All CCC'!V$7:V$968,MATCH(WatchList!$B25,'All CCC'!$B$7:$B$968,0)))</f>
        <v/>
      </c>
      <c r="W25" s="913" t="str">
        <f>IF($B25="","",INDEX('All CCC'!W$7:W$968,MATCH(WatchList!$B25,'All CCC'!$B$7:$B$968,0)))</f>
        <v/>
      </c>
      <c r="X25" s="913" t="str">
        <f>IF($B25="","",INDEX('All CCC'!X$7:X$968,MATCH(WatchList!$B25,'All CCC'!$B$7:$B$968,0)))</f>
        <v/>
      </c>
      <c r="Y25" s="913" t="str">
        <f>IF($B25="","",INDEX('All CCC'!Y$7:Y$968,MATCH(WatchList!$B25,'All CCC'!$B$7:$B$968,0)))</f>
        <v/>
      </c>
      <c r="Z25" s="913" t="str">
        <f>IF($B25="","",INDEX('All CCC'!Z$7:Z$968,MATCH(WatchList!$B25,'All CCC'!$B$7:$B$968,0)))</f>
        <v/>
      </c>
      <c r="AA25" s="913" t="str">
        <f>IF($B25="","",INDEX('All CCC'!AA$7:AA$968,MATCH(WatchList!$B25,'All CCC'!$B$7:$B$968,0)))</f>
        <v/>
      </c>
      <c r="AB25" s="913" t="str">
        <f>IF($B25="","",INDEX('All CCC'!AB$7:AB$968,MATCH(WatchList!$B25,'All CCC'!$B$7:$B$968,0)))</f>
        <v/>
      </c>
      <c r="AC25" s="913" t="str">
        <f>IF($B25="","",INDEX('All CCC'!AC$7:AC$968,MATCH(WatchList!$B25,'All CCC'!$B$7:$B$968,0)))</f>
        <v/>
      </c>
      <c r="AD25" s="913" t="str">
        <f>IF($B25="","",INDEX('All CCC'!AD$7:AD$968,MATCH(WatchList!$B25,'All CCC'!$B$7:$B$968,0)))</f>
        <v/>
      </c>
      <c r="AE25" s="913" t="str">
        <f>IF($B25="","",INDEX('All CCC'!AE$7:AE$968,MATCH(WatchList!$B25,'All CCC'!$B$7:$B$968,0)))</f>
        <v/>
      </c>
      <c r="AF25" s="913" t="str">
        <f>IF($B25="","",INDEX('All CCC'!AF$7:AF$968,MATCH(WatchList!$B25,'All CCC'!$B$7:$B$968,0)))</f>
        <v/>
      </c>
      <c r="AG25" s="913" t="str">
        <f>IF($B25="","",INDEX('All CCC'!AG$7:AG$968,MATCH(WatchList!$B25,'All CCC'!$B$7:$B$968,0)))</f>
        <v/>
      </c>
      <c r="AH25" s="913" t="str">
        <f>IF($B25="","",INDEX('All CCC'!AH$7:AH$968,MATCH(WatchList!$B25,'All CCC'!$B$7:$B$968,0)))</f>
        <v/>
      </c>
      <c r="AI25" s="913" t="str">
        <f>IF($B25="","",INDEX('All CCC'!AI$7:AI$968,MATCH(WatchList!$B25,'All CCC'!$B$7:$B$968,0)))</f>
        <v/>
      </c>
      <c r="AJ25" s="913" t="str">
        <f>IF($B25="","",INDEX('All CCC'!AJ$7:AJ$968,MATCH(WatchList!$B25,'All CCC'!$B$7:$B$968,0)))</f>
        <v/>
      </c>
      <c r="AK25" s="913" t="str">
        <f>IF($B25="","",INDEX('All CCC'!AK$7:AK$968,MATCH(WatchList!$B25,'All CCC'!$B$7:$B$968,0)))</f>
        <v/>
      </c>
      <c r="AL25" s="913" t="str">
        <f>IF($B25="","",INDEX('All CCC'!AL$7:AL$968,MATCH(WatchList!$B25,'All CCC'!$B$7:$B$968,0)))</f>
        <v/>
      </c>
      <c r="AM25" s="913" t="str">
        <f>IF($B25="","",INDEX('All CCC'!AM$7:AM$968,MATCH(WatchList!$B25,'All CCC'!$B$7:$B$968,0)))</f>
        <v/>
      </c>
      <c r="AN25" s="913" t="str">
        <f>IF($B25="","",INDEX('All CCC'!AN$7:AN$968,MATCH(WatchList!$B25,'All CCC'!$B$7:$B$968,0)))</f>
        <v/>
      </c>
      <c r="AO25" s="913" t="str">
        <f>IF($B25="","",INDEX('All CCC'!AO$7:AO$968,MATCH(WatchList!$B25,'All CCC'!$B$7:$B$968,0)))</f>
        <v/>
      </c>
      <c r="AP25" s="913" t="str">
        <f>IF($B25="","",INDEX('All CCC'!AP$7:AP$968,MATCH(WatchList!$B25,'All CCC'!$B$7:$B$968,0)))</f>
        <v/>
      </c>
      <c r="AQ25" s="913" t="str">
        <f>IF($B25="","",INDEX('All CCC'!AQ$7:AQ$968,MATCH(WatchList!$B25,'All CCC'!$B$7:$B$968,0)))</f>
        <v/>
      </c>
      <c r="AR25" s="913" t="str">
        <f>IF($B25="","",INDEX('All CCC'!AR$7:AR$968,MATCH(WatchList!$B25,'All CCC'!$B$7:$B$968,0)))</f>
        <v/>
      </c>
      <c r="AS25" s="913" t="str">
        <f>IF($B25="","",INDEX('All CCC'!AS$7:AS$968,MATCH(WatchList!$B25,'All CCC'!$B$7:$B$968,0)))</f>
        <v/>
      </c>
      <c r="AT25" s="913" t="str">
        <f>IF($B25="","",INDEX('All CCC'!AT$7:AT$968,MATCH(WatchList!$B25,'All CCC'!$B$7:$B$968,0)))</f>
        <v/>
      </c>
      <c r="AU25" s="913" t="str">
        <f>IF($B25="","",INDEX('All CCC'!AU$7:AU$968,MATCH(WatchList!$B25,'All CCC'!$B$7:$B$968,0)))</f>
        <v/>
      </c>
      <c r="AV25" s="913" t="str">
        <f>IF($B25="","",INDEX('All CCC'!AV$7:AV$968,MATCH(WatchList!$B25,'All CCC'!$B$7:$B$968,0)))</f>
        <v/>
      </c>
      <c r="AW25" s="913" t="str">
        <f>IF($B25="","",INDEX('All CCC'!AW$7:AW$968,MATCH(WatchList!$B25,'All CCC'!$B$7:$B$968,0)))</f>
        <v/>
      </c>
      <c r="AX25" s="913" t="str">
        <f>IF($B25="","",INDEX('All CCC'!AX$7:AX$968,MATCH(WatchList!$B25,'All CCC'!$B$7:$B$968,0)))</f>
        <v/>
      </c>
      <c r="AY25" s="913" t="str">
        <f>IF($B25="","",INDEX('All CCC'!AY$7:AY$968,MATCH(WatchList!$B25,'All CCC'!$B$7:$B$968,0)))</f>
        <v/>
      </c>
      <c r="AZ25" s="913" t="str">
        <f>IF($B25="","",INDEX('All CCC'!AZ$7:AZ$968,MATCH(WatchList!$B25,'All CCC'!$B$7:$B$968,0)))</f>
        <v/>
      </c>
      <c r="BA25" s="913" t="str">
        <f>IF($B25="","",INDEX('All CCC'!BA$7:BA$968,MATCH(WatchList!$B25,'All CCC'!$B$7:$B$968,0)))</f>
        <v/>
      </c>
      <c r="BB25" s="913" t="str">
        <f>IF($B25="","",INDEX('All CCC'!BB$7:BB$968,MATCH(WatchList!$B25,'All CCC'!$B$7:$B$968,0)))</f>
        <v/>
      </c>
      <c r="BC25" s="913" t="str">
        <f>IF($B25="","",INDEX('All CCC'!BC$7:BC$968,MATCH(WatchList!$B25,'All CCC'!$B$7:$B$968,0)))</f>
        <v/>
      </c>
      <c r="BD25" s="913" t="str">
        <f>IF($B25="","",INDEX('All CCC'!BD$7:BD$968,MATCH(WatchList!$B25,'All CCC'!$B$7:$B$968,0)))</f>
        <v/>
      </c>
      <c r="BE25" s="913" t="str">
        <f>IF($B25="","",INDEX('All CCC'!BE$7:BE$968,MATCH(WatchList!$B25,'All CCC'!$B$7:$B$968,0)))</f>
        <v/>
      </c>
      <c r="BF25" s="913" t="str">
        <f>IF($B25="","",INDEX('All CCC'!BF$7:BF$968,MATCH(WatchList!$B25,'All CCC'!$B$7:$B$968,0)))</f>
        <v/>
      </c>
      <c r="BG25" s="913" t="str">
        <f>IF($B25="","",INDEX('All CCC'!BG$7:BG$968,MATCH(WatchList!$B25,'All CCC'!$B$7:$B$968,0)))</f>
        <v/>
      </c>
    </row>
    <row r="26" spans="1:59" x14ac:dyDescent="0.2">
      <c r="A26" s="591" t="str">
        <f>IF($B26="","",INDEX('All CCC'!A$7:A$968,MATCH(WatchList!$B26,'All CCC'!$B$7:$B$968,0)))</f>
        <v/>
      </c>
      <c r="B26" s="36"/>
      <c r="C26" s="913" t="str">
        <f>IF($B26="","",INDEX('All CCC'!C$7:C$968,MATCH(WatchList!$B26,'All CCC'!$B$7:$B$968,0)))</f>
        <v/>
      </c>
      <c r="D26" s="913" t="str">
        <f>IF($B26="","",INDEX('All CCC'!D$7:D$968,MATCH(WatchList!$B26,'All CCC'!$B$7:$B$968,0)))</f>
        <v/>
      </c>
      <c r="E26" s="913" t="str">
        <f>IF($B26="","",INDEX('All CCC'!E$7:E$968,MATCH(WatchList!$B26,'All CCC'!$B$7:$B$968,0)))</f>
        <v/>
      </c>
      <c r="F26" s="913" t="str">
        <f>IF($B26="","",INDEX('All CCC'!F$7:F$968,MATCH(WatchList!$B26,'All CCC'!$B$7:$B$968,0)))</f>
        <v/>
      </c>
      <c r="G26" s="913" t="str">
        <f>IF($B26="","",INDEX('All CCC'!G$7:G$968,MATCH(WatchList!$B26,'All CCC'!$B$7:$B$968,0)))</f>
        <v/>
      </c>
      <c r="H26" s="913" t="str">
        <f>IF($B26="","",INDEX('All CCC'!H$7:H$968,MATCH(WatchList!$B26,'All CCC'!$B$7:$B$968,0)))</f>
        <v/>
      </c>
      <c r="I26" s="913" t="str">
        <f>IF($B26="","",INDEX('All CCC'!I$7:I$968,MATCH(WatchList!$B26,'All CCC'!$B$7:$B$968,0)))</f>
        <v/>
      </c>
      <c r="J26" s="913" t="str">
        <f>IF($B26="","",INDEX('All CCC'!J$7:J$968,MATCH(WatchList!$B26,'All CCC'!$B$7:$B$968,0)))</f>
        <v/>
      </c>
      <c r="K26" s="913" t="str">
        <f>IF($B26="","",INDEX('All CCC'!K$7:K$968,MATCH(WatchList!$B26,'All CCC'!$B$7:$B$968,0)))</f>
        <v/>
      </c>
      <c r="L26" s="913" t="str">
        <f>IF($B26="","",INDEX('All CCC'!L$7:L$968,MATCH(WatchList!$B26,'All CCC'!$B$7:$B$968,0)))</f>
        <v/>
      </c>
      <c r="M26" s="913" t="str">
        <f>IF($B26="","",INDEX('All CCC'!M$7:M$968,MATCH(WatchList!$B26,'All CCC'!$B$7:$B$968,0)))</f>
        <v/>
      </c>
      <c r="N26" s="913" t="str">
        <f>IF($B26="","",INDEX('All CCC'!N$7:N$968,MATCH(WatchList!$B26,'All CCC'!$B$7:$B$968,0)))</f>
        <v/>
      </c>
      <c r="O26" s="913" t="str">
        <f>IF($B26="","",INDEX('All CCC'!O$7:O$968,MATCH(WatchList!$B26,'All CCC'!$B$7:$B$968,0)))</f>
        <v/>
      </c>
      <c r="P26" s="914" t="str">
        <f>IF($B26="","",INDEX('All CCC'!P$7:P$968,MATCH(WatchList!$B26,'All CCC'!$B$7:$B$968,0)))</f>
        <v/>
      </c>
      <c r="Q26" s="914" t="str">
        <f>IF($B26="","",INDEX('All CCC'!Q$7:Q$968,MATCH(WatchList!$B26,'All CCC'!$B$7:$B$968,0)))</f>
        <v/>
      </c>
      <c r="R26" s="913" t="str">
        <f>IF($B26="","",INDEX('All CCC'!R$7:R$968,MATCH(WatchList!$B26,'All CCC'!$B$7:$B$968,0)))</f>
        <v/>
      </c>
      <c r="S26" s="913" t="str">
        <f>IF($B26="","",INDEX('All CCC'!S$7:S$968,MATCH(WatchList!$B26,'All CCC'!$B$7:$B$968,0)))</f>
        <v/>
      </c>
      <c r="T26" s="913" t="str">
        <f>IF($B26="","",INDEX('All CCC'!T$7:T$968,MATCH(WatchList!$B26,'All CCC'!$B$7:$B$968,0)))</f>
        <v/>
      </c>
      <c r="U26" s="913" t="str">
        <f>IF($B26="","",INDEX('All CCC'!U$7:U$968,MATCH(WatchList!$B26,'All CCC'!$B$7:$B$968,0)))</f>
        <v/>
      </c>
      <c r="V26" s="913" t="str">
        <f>IF($B26="","",INDEX('All CCC'!V$7:V$968,MATCH(WatchList!$B26,'All CCC'!$B$7:$B$968,0)))</f>
        <v/>
      </c>
      <c r="W26" s="913" t="str">
        <f>IF($B26="","",INDEX('All CCC'!W$7:W$968,MATCH(WatchList!$B26,'All CCC'!$B$7:$B$968,0)))</f>
        <v/>
      </c>
      <c r="X26" s="913" t="str">
        <f>IF($B26="","",INDEX('All CCC'!X$7:X$968,MATCH(WatchList!$B26,'All CCC'!$B$7:$B$968,0)))</f>
        <v/>
      </c>
      <c r="Y26" s="913" t="str">
        <f>IF($B26="","",INDEX('All CCC'!Y$7:Y$968,MATCH(WatchList!$B26,'All CCC'!$B$7:$B$968,0)))</f>
        <v/>
      </c>
      <c r="Z26" s="913" t="str">
        <f>IF($B26="","",INDEX('All CCC'!Z$7:Z$968,MATCH(WatchList!$B26,'All CCC'!$B$7:$B$968,0)))</f>
        <v/>
      </c>
      <c r="AA26" s="913" t="str">
        <f>IF($B26="","",INDEX('All CCC'!AA$7:AA$968,MATCH(WatchList!$B26,'All CCC'!$B$7:$B$968,0)))</f>
        <v/>
      </c>
      <c r="AB26" s="913" t="str">
        <f>IF($B26="","",INDEX('All CCC'!AB$7:AB$968,MATCH(WatchList!$B26,'All CCC'!$B$7:$B$968,0)))</f>
        <v/>
      </c>
      <c r="AC26" s="913" t="str">
        <f>IF($B26="","",INDEX('All CCC'!AC$7:AC$968,MATCH(WatchList!$B26,'All CCC'!$B$7:$B$968,0)))</f>
        <v/>
      </c>
      <c r="AD26" s="913" t="str">
        <f>IF($B26="","",INDEX('All CCC'!AD$7:AD$968,MATCH(WatchList!$B26,'All CCC'!$B$7:$B$968,0)))</f>
        <v/>
      </c>
      <c r="AE26" s="913" t="str">
        <f>IF($B26="","",INDEX('All CCC'!AE$7:AE$968,MATCH(WatchList!$B26,'All CCC'!$B$7:$B$968,0)))</f>
        <v/>
      </c>
      <c r="AF26" s="913" t="str">
        <f>IF($B26="","",INDEX('All CCC'!AF$7:AF$968,MATCH(WatchList!$B26,'All CCC'!$B$7:$B$968,0)))</f>
        <v/>
      </c>
      <c r="AG26" s="913" t="str">
        <f>IF($B26="","",INDEX('All CCC'!AG$7:AG$968,MATCH(WatchList!$B26,'All CCC'!$B$7:$B$968,0)))</f>
        <v/>
      </c>
      <c r="AH26" s="913" t="str">
        <f>IF($B26="","",INDEX('All CCC'!AH$7:AH$968,MATCH(WatchList!$B26,'All CCC'!$B$7:$B$968,0)))</f>
        <v/>
      </c>
      <c r="AI26" s="913" t="str">
        <f>IF($B26="","",INDEX('All CCC'!AI$7:AI$968,MATCH(WatchList!$B26,'All CCC'!$B$7:$B$968,0)))</f>
        <v/>
      </c>
      <c r="AJ26" s="913" t="str">
        <f>IF($B26="","",INDEX('All CCC'!AJ$7:AJ$968,MATCH(WatchList!$B26,'All CCC'!$B$7:$B$968,0)))</f>
        <v/>
      </c>
      <c r="AK26" s="913" t="str">
        <f>IF($B26="","",INDEX('All CCC'!AK$7:AK$968,MATCH(WatchList!$B26,'All CCC'!$B$7:$B$968,0)))</f>
        <v/>
      </c>
      <c r="AL26" s="913" t="str">
        <f>IF($B26="","",INDEX('All CCC'!AL$7:AL$968,MATCH(WatchList!$B26,'All CCC'!$B$7:$B$968,0)))</f>
        <v/>
      </c>
      <c r="AM26" s="913" t="str">
        <f>IF($B26="","",INDEX('All CCC'!AM$7:AM$968,MATCH(WatchList!$B26,'All CCC'!$B$7:$B$968,0)))</f>
        <v/>
      </c>
      <c r="AN26" s="913" t="str">
        <f>IF($B26="","",INDEX('All CCC'!AN$7:AN$968,MATCH(WatchList!$B26,'All CCC'!$B$7:$B$968,0)))</f>
        <v/>
      </c>
      <c r="AO26" s="913" t="str">
        <f>IF($B26="","",INDEX('All CCC'!AO$7:AO$968,MATCH(WatchList!$B26,'All CCC'!$B$7:$B$968,0)))</f>
        <v/>
      </c>
      <c r="AP26" s="913" t="str">
        <f>IF($B26="","",INDEX('All CCC'!AP$7:AP$968,MATCH(WatchList!$B26,'All CCC'!$B$7:$B$968,0)))</f>
        <v/>
      </c>
      <c r="AQ26" s="913" t="str">
        <f>IF($B26="","",INDEX('All CCC'!AQ$7:AQ$968,MATCH(WatchList!$B26,'All CCC'!$B$7:$B$968,0)))</f>
        <v/>
      </c>
      <c r="AR26" s="913" t="str">
        <f>IF($B26="","",INDEX('All CCC'!AR$7:AR$968,MATCH(WatchList!$B26,'All CCC'!$B$7:$B$968,0)))</f>
        <v/>
      </c>
      <c r="AS26" s="913" t="str">
        <f>IF($B26="","",INDEX('All CCC'!AS$7:AS$968,MATCH(WatchList!$B26,'All CCC'!$B$7:$B$968,0)))</f>
        <v/>
      </c>
      <c r="AT26" s="913" t="str">
        <f>IF($B26="","",INDEX('All CCC'!AT$7:AT$968,MATCH(WatchList!$B26,'All CCC'!$B$7:$B$968,0)))</f>
        <v/>
      </c>
      <c r="AU26" s="913" t="str">
        <f>IF($B26="","",INDEX('All CCC'!AU$7:AU$968,MATCH(WatchList!$B26,'All CCC'!$B$7:$B$968,0)))</f>
        <v/>
      </c>
      <c r="AV26" s="913" t="str">
        <f>IF($B26="","",INDEX('All CCC'!AV$7:AV$968,MATCH(WatchList!$B26,'All CCC'!$B$7:$B$968,0)))</f>
        <v/>
      </c>
      <c r="AW26" s="913" t="str">
        <f>IF($B26="","",INDEX('All CCC'!AW$7:AW$968,MATCH(WatchList!$B26,'All CCC'!$B$7:$B$968,0)))</f>
        <v/>
      </c>
      <c r="AX26" s="913" t="str">
        <f>IF($B26="","",INDEX('All CCC'!AX$7:AX$968,MATCH(WatchList!$B26,'All CCC'!$B$7:$B$968,0)))</f>
        <v/>
      </c>
      <c r="AY26" s="913" t="str">
        <f>IF($B26="","",INDEX('All CCC'!AY$7:AY$968,MATCH(WatchList!$B26,'All CCC'!$B$7:$B$968,0)))</f>
        <v/>
      </c>
      <c r="AZ26" s="913" t="str">
        <f>IF($B26="","",INDEX('All CCC'!AZ$7:AZ$968,MATCH(WatchList!$B26,'All CCC'!$B$7:$B$968,0)))</f>
        <v/>
      </c>
      <c r="BA26" s="913" t="str">
        <f>IF($B26="","",INDEX('All CCC'!BA$7:BA$968,MATCH(WatchList!$B26,'All CCC'!$B$7:$B$968,0)))</f>
        <v/>
      </c>
      <c r="BB26" s="913" t="str">
        <f>IF($B26="","",INDEX('All CCC'!BB$7:BB$968,MATCH(WatchList!$B26,'All CCC'!$B$7:$B$968,0)))</f>
        <v/>
      </c>
      <c r="BC26" s="913" t="str">
        <f>IF($B26="","",INDEX('All CCC'!BC$7:BC$968,MATCH(WatchList!$B26,'All CCC'!$B$7:$B$968,0)))</f>
        <v/>
      </c>
      <c r="BD26" s="913" t="str">
        <f>IF($B26="","",INDEX('All CCC'!BD$7:BD$968,MATCH(WatchList!$B26,'All CCC'!$B$7:$B$968,0)))</f>
        <v/>
      </c>
      <c r="BE26" s="913" t="str">
        <f>IF($B26="","",INDEX('All CCC'!BE$7:BE$968,MATCH(WatchList!$B26,'All CCC'!$B$7:$B$968,0)))</f>
        <v/>
      </c>
      <c r="BF26" s="913" t="str">
        <f>IF($B26="","",INDEX('All CCC'!BF$7:BF$968,MATCH(WatchList!$B26,'All CCC'!$B$7:$B$968,0)))</f>
        <v/>
      </c>
      <c r="BG26" s="913" t="str">
        <f>IF($B26="","",INDEX('All CCC'!BG$7:BG$968,MATCH(WatchList!$B26,'All CCC'!$B$7:$B$968,0)))</f>
        <v/>
      </c>
    </row>
    <row r="27" spans="1:59" x14ac:dyDescent="0.2">
      <c r="A27" s="591" t="str">
        <f>IF($B27="","",INDEX('All CCC'!A$7:A$968,MATCH(WatchList!$B27,'All CCC'!$B$7:$B$968,0)))</f>
        <v/>
      </c>
      <c r="B27" s="36"/>
      <c r="C27" s="913" t="str">
        <f>IF($B27="","",INDEX('All CCC'!C$7:C$968,MATCH(WatchList!$B27,'All CCC'!$B$7:$B$968,0)))</f>
        <v/>
      </c>
      <c r="D27" s="913" t="str">
        <f>IF($B27="","",INDEX('All CCC'!D$7:D$968,MATCH(WatchList!$B27,'All CCC'!$B$7:$B$968,0)))</f>
        <v/>
      </c>
      <c r="E27" s="913" t="str">
        <f>IF($B27="","",INDEX('All CCC'!E$7:E$968,MATCH(WatchList!$B27,'All CCC'!$B$7:$B$968,0)))</f>
        <v/>
      </c>
      <c r="F27" s="913" t="str">
        <f>IF($B27="","",INDEX('All CCC'!F$7:F$968,MATCH(WatchList!$B27,'All CCC'!$B$7:$B$968,0)))</f>
        <v/>
      </c>
      <c r="G27" s="913" t="str">
        <f>IF($B27="","",INDEX('All CCC'!G$7:G$968,MATCH(WatchList!$B27,'All CCC'!$B$7:$B$968,0)))</f>
        <v/>
      </c>
      <c r="H27" s="913" t="str">
        <f>IF($B27="","",INDEX('All CCC'!H$7:H$968,MATCH(WatchList!$B27,'All CCC'!$B$7:$B$968,0)))</f>
        <v/>
      </c>
      <c r="I27" s="913" t="str">
        <f>IF($B27="","",INDEX('All CCC'!I$7:I$968,MATCH(WatchList!$B27,'All CCC'!$B$7:$B$968,0)))</f>
        <v/>
      </c>
      <c r="J27" s="913" t="str">
        <f>IF($B27="","",INDEX('All CCC'!J$7:J$968,MATCH(WatchList!$B27,'All CCC'!$B$7:$B$968,0)))</f>
        <v/>
      </c>
      <c r="K27" s="913" t="str">
        <f>IF($B27="","",INDEX('All CCC'!K$7:K$968,MATCH(WatchList!$B27,'All CCC'!$B$7:$B$968,0)))</f>
        <v/>
      </c>
      <c r="L27" s="913" t="str">
        <f>IF($B27="","",INDEX('All CCC'!L$7:L$968,MATCH(WatchList!$B27,'All CCC'!$B$7:$B$968,0)))</f>
        <v/>
      </c>
      <c r="M27" s="913" t="str">
        <f>IF($B27="","",INDEX('All CCC'!M$7:M$968,MATCH(WatchList!$B27,'All CCC'!$B$7:$B$968,0)))</f>
        <v/>
      </c>
      <c r="N27" s="913" t="str">
        <f>IF($B27="","",INDEX('All CCC'!N$7:N$968,MATCH(WatchList!$B27,'All CCC'!$B$7:$B$968,0)))</f>
        <v/>
      </c>
      <c r="O27" s="913" t="str">
        <f>IF($B27="","",INDEX('All CCC'!O$7:O$968,MATCH(WatchList!$B27,'All CCC'!$B$7:$B$968,0)))</f>
        <v/>
      </c>
      <c r="P27" s="914" t="str">
        <f>IF($B27="","",INDEX('All CCC'!P$7:P$968,MATCH(WatchList!$B27,'All CCC'!$B$7:$B$968,0)))</f>
        <v/>
      </c>
      <c r="Q27" s="914" t="str">
        <f>IF($B27="","",INDEX('All CCC'!Q$7:Q$968,MATCH(WatchList!$B27,'All CCC'!$B$7:$B$968,0)))</f>
        <v/>
      </c>
      <c r="R27" s="913" t="str">
        <f>IF($B27="","",INDEX('All CCC'!R$7:R$968,MATCH(WatchList!$B27,'All CCC'!$B$7:$B$968,0)))</f>
        <v/>
      </c>
      <c r="S27" s="913" t="str">
        <f>IF($B27="","",INDEX('All CCC'!S$7:S$968,MATCH(WatchList!$B27,'All CCC'!$B$7:$B$968,0)))</f>
        <v/>
      </c>
      <c r="T27" s="913" t="str">
        <f>IF($B27="","",INDEX('All CCC'!T$7:T$968,MATCH(WatchList!$B27,'All CCC'!$B$7:$B$968,0)))</f>
        <v/>
      </c>
      <c r="U27" s="913" t="str">
        <f>IF($B27="","",INDEX('All CCC'!U$7:U$968,MATCH(WatchList!$B27,'All CCC'!$B$7:$B$968,0)))</f>
        <v/>
      </c>
      <c r="V27" s="913" t="str">
        <f>IF($B27="","",INDEX('All CCC'!V$7:V$968,MATCH(WatchList!$B27,'All CCC'!$B$7:$B$968,0)))</f>
        <v/>
      </c>
      <c r="W27" s="913" t="str">
        <f>IF($B27="","",INDEX('All CCC'!W$7:W$968,MATCH(WatchList!$B27,'All CCC'!$B$7:$B$968,0)))</f>
        <v/>
      </c>
      <c r="X27" s="913" t="str">
        <f>IF($B27="","",INDEX('All CCC'!X$7:X$968,MATCH(WatchList!$B27,'All CCC'!$B$7:$B$968,0)))</f>
        <v/>
      </c>
      <c r="Y27" s="913" t="str">
        <f>IF($B27="","",INDEX('All CCC'!Y$7:Y$968,MATCH(WatchList!$B27,'All CCC'!$B$7:$B$968,0)))</f>
        <v/>
      </c>
      <c r="Z27" s="913" t="str">
        <f>IF($B27="","",INDEX('All CCC'!Z$7:Z$968,MATCH(WatchList!$B27,'All CCC'!$B$7:$B$968,0)))</f>
        <v/>
      </c>
      <c r="AA27" s="913" t="str">
        <f>IF($B27="","",INDEX('All CCC'!AA$7:AA$968,MATCH(WatchList!$B27,'All CCC'!$B$7:$B$968,0)))</f>
        <v/>
      </c>
      <c r="AB27" s="913" t="str">
        <f>IF($B27="","",INDEX('All CCC'!AB$7:AB$968,MATCH(WatchList!$B27,'All CCC'!$B$7:$B$968,0)))</f>
        <v/>
      </c>
      <c r="AC27" s="913" t="str">
        <f>IF($B27="","",INDEX('All CCC'!AC$7:AC$968,MATCH(WatchList!$B27,'All CCC'!$B$7:$B$968,0)))</f>
        <v/>
      </c>
      <c r="AD27" s="913" t="str">
        <f>IF($B27="","",INDEX('All CCC'!AD$7:AD$968,MATCH(WatchList!$B27,'All CCC'!$B$7:$B$968,0)))</f>
        <v/>
      </c>
      <c r="AE27" s="913" t="str">
        <f>IF($B27="","",INDEX('All CCC'!AE$7:AE$968,MATCH(WatchList!$B27,'All CCC'!$B$7:$B$968,0)))</f>
        <v/>
      </c>
      <c r="AF27" s="913" t="str">
        <f>IF($B27="","",INDEX('All CCC'!AF$7:AF$968,MATCH(WatchList!$B27,'All CCC'!$B$7:$B$968,0)))</f>
        <v/>
      </c>
      <c r="AG27" s="913" t="str">
        <f>IF($B27="","",INDEX('All CCC'!AG$7:AG$968,MATCH(WatchList!$B27,'All CCC'!$B$7:$B$968,0)))</f>
        <v/>
      </c>
      <c r="AH27" s="913" t="str">
        <f>IF($B27="","",INDEX('All CCC'!AH$7:AH$968,MATCH(WatchList!$B27,'All CCC'!$B$7:$B$968,0)))</f>
        <v/>
      </c>
      <c r="AI27" s="913" t="str">
        <f>IF($B27="","",INDEX('All CCC'!AI$7:AI$968,MATCH(WatchList!$B27,'All CCC'!$B$7:$B$968,0)))</f>
        <v/>
      </c>
      <c r="AJ27" s="913" t="str">
        <f>IF($B27="","",INDEX('All CCC'!AJ$7:AJ$968,MATCH(WatchList!$B27,'All CCC'!$B$7:$B$968,0)))</f>
        <v/>
      </c>
      <c r="AK27" s="913" t="str">
        <f>IF($B27="","",INDEX('All CCC'!AK$7:AK$968,MATCH(WatchList!$B27,'All CCC'!$B$7:$B$968,0)))</f>
        <v/>
      </c>
      <c r="AL27" s="913" t="str">
        <f>IF($B27="","",INDEX('All CCC'!AL$7:AL$968,MATCH(WatchList!$B27,'All CCC'!$B$7:$B$968,0)))</f>
        <v/>
      </c>
      <c r="AM27" s="913" t="str">
        <f>IF($B27="","",INDEX('All CCC'!AM$7:AM$968,MATCH(WatchList!$B27,'All CCC'!$B$7:$B$968,0)))</f>
        <v/>
      </c>
      <c r="AN27" s="913" t="str">
        <f>IF($B27="","",INDEX('All CCC'!AN$7:AN$968,MATCH(WatchList!$B27,'All CCC'!$B$7:$B$968,0)))</f>
        <v/>
      </c>
      <c r="AO27" s="913" t="str">
        <f>IF($B27="","",INDEX('All CCC'!AO$7:AO$968,MATCH(WatchList!$B27,'All CCC'!$B$7:$B$968,0)))</f>
        <v/>
      </c>
      <c r="AP27" s="913" t="str">
        <f>IF($B27="","",INDEX('All CCC'!AP$7:AP$968,MATCH(WatchList!$B27,'All CCC'!$B$7:$B$968,0)))</f>
        <v/>
      </c>
      <c r="AQ27" s="913" t="str">
        <f>IF($B27="","",INDEX('All CCC'!AQ$7:AQ$968,MATCH(WatchList!$B27,'All CCC'!$B$7:$B$968,0)))</f>
        <v/>
      </c>
      <c r="AR27" s="913" t="str">
        <f>IF($B27="","",INDEX('All CCC'!AR$7:AR$968,MATCH(WatchList!$B27,'All CCC'!$B$7:$B$968,0)))</f>
        <v/>
      </c>
      <c r="AS27" s="913" t="str">
        <f>IF($B27="","",INDEX('All CCC'!AS$7:AS$968,MATCH(WatchList!$B27,'All CCC'!$B$7:$B$968,0)))</f>
        <v/>
      </c>
      <c r="AT27" s="913" t="str">
        <f>IF($B27="","",INDEX('All CCC'!AT$7:AT$968,MATCH(WatchList!$B27,'All CCC'!$B$7:$B$968,0)))</f>
        <v/>
      </c>
      <c r="AU27" s="913" t="str">
        <f>IF($B27="","",INDEX('All CCC'!AU$7:AU$968,MATCH(WatchList!$B27,'All CCC'!$B$7:$B$968,0)))</f>
        <v/>
      </c>
      <c r="AV27" s="913" t="str">
        <f>IF($B27="","",INDEX('All CCC'!AV$7:AV$968,MATCH(WatchList!$B27,'All CCC'!$B$7:$B$968,0)))</f>
        <v/>
      </c>
      <c r="AW27" s="913" t="str">
        <f>IF($B27="","",INDEX('All CCC'!AW$7:AW$968,MATCH(WatchList!$B27,'All CCC'!$B$7:$B$968,0)))</f>
        <v/>
      </c>
      <c r="AX27" s="913" t="str">
        <f>IF($B27="","",INDEX('All CCC'!AX$7:AX$968,MATCH(WatchList!$B27,'All CCC'!$B$7:$B$968,0)))</f>
        <v/>
      </c>
      <c r="AY27" s="913" t="str">
        <f>IF($B27="","",INDEX('All CCC'!AY$7:AY$968,MATCH(WatchList!$B27,'All CCC'!$B$7:$B$968,0)))</f>
        <v/>
      </c>
      <c r="AZ27" s="913" t="str">
        <f>IF($B27="","",INDEX('All CCC'!AZ$7:AZ$968,MATCH(WatchList!$B27,'All CCC'!$B$7:$B$968,0)))</f>
        <v/>
      </c>
      <c r="BA27" s="913" t="str">
        <f>IF($B27="","",INDEX('All CCC'!BA$7:BA$968,MATCH(WatchList!$B27,'All CCC'!$B$7:$B$968,0)))</f>
        <v/>
      </c>
      <c r="BB27" s="913" t="str">
        <f>IF($B27="","",INDEX('All CCC'!BB$7:BB$968,MATCH(WatchList!$B27,'All CCC'!$B$7:$B$968,0)))</f>
        <v/>
      </c>
      <c r="BC27" s="913" t="str">
        <f>IF($B27="","",INDEX('All CCC'!BC$7:BC$968,MATCH(WatchList!$B27,'All CCC'!$B$7:$B$968,0)))</f>
        <v/>
      </c>
      <c r="BD27" s="913" t="str">
        <f>IF($B27="","",INDEX('All CCC'!BD$7:BD$968,MATCH(WatchList!$B27,'All CCC'!$B$7:$B$968,0)))</f>
        <v/>
      </c>
      <c r="BE27" s="913" t="str">
        <f>IF($B27="","",INDEX('All CCC'!BE$7:BE$968,MATCH(WatchList!$B27,'All CCC'!$B$7:$B$968,0)))</f>
        <v/>
      </c>
      <c r="BF27" s="913" t="str">
        <f>IF($B27="","",INDEX('All CCC'!BF$7:BF$968,MATCH(WatchList!$B27,'All CCC'!$B$7:$B$968,0)))</f>
        <v/>
      </c>
      <c r="BG27" s="913" t="str">
        <f>IF($B27="","",INDEX('All CCC'!BG$7:BG$968,MATCH(WatchList!$B27,'All CCC'!$B$7:$B$968,0)))</f>
        <v/>
      </c>
    </row>
    <row r="28" spans="1:59" x14ac:dyDescent="0.2">
      <c r="A28" s="591" t="str">
        <f>IF($B28="","",INDEX('All CCC'!A$7:A$968,MATCH(WatchList!$B28,'All CCC'!$B$7:$B$968,0)))</f>
        <v/>
      </c>
      <c r="B28" s="36"/>
      <c r="C28" s="913" t="str">
        <f>IF($B28="","",INDEX('All CCC'!C$7:C$968,MATCH(WatchList!$B28,'All CCC'!$B$7:$B$968,0)))</f>
        <v/>
      </c>
      <c r="D28" s="913" t="str">
        <f>IF($B28="","",INDEX('All CCC'!D$7:D$968,MATCH(WatchList!$B28,'All CCC'!$B$7:$B$968,0)))</f>
        <v/>
      </c>
      <c r="E28" s="913" t="str">
        <f>IF($B28="","",INDEX('All CCC'!E$7:E$968,MATCH(WatchList!$B28,'All CCC'!$B$7:$B$968,0)))</f>
        <v/>
      </c>
      <c r="F28" s="913" t="str">
        <f>IF($B28="","",INDEX('All CCC'!F$7:F$968,MATCH(WatchList!$B28,'All CCC'!$B$7:$B$968,0)))</f>
        <v/>
      </c>
      <c r="G28" s="913" t="str">
        <f>IF($B28="","",INDEX('All CCC'!G$7:G$968,MATCH(WatchList!$B28,'All CCC'!$B$7:$B$968,0)))</f>
        <v/>
      </c>
      <c r="H28" s="913" t="str">
        <f>IF($B28="","",INDEX('All CCC'!H$7:H$968,MATCH(WatchList!$B28,'All CCC'!$B$7:$B$968,0)))</f>
        <v/>
      </c>
      <c r="I28" s="913" t="str">
        <f>IF($B28="","",INDEX('All CCC'!I$7:I$968,MATCH(WatchList!$B28,'All CCC'!$B$7:$B$968,0)))</f>
        <v/>
      </c>
      <c r="J28" s="913" t="str">
        <f>IF($B28="","",INDEX('All CCC'!J$7:J$968,MATCH(WatchList!$B28,'All CCC'!$B$7:$B$968,0)))</f>
        <v/>
      </c>
      <c r="K28" s="913" t="str">
        <f>IF($B28="","",INDEX('All CCC'!K$7:K$968,MATCH(WatchList!$B28,'All CCC'!$B$7:$B$968,0)))</f>
        <v/>
      </c>
      <c r="L28" s="913" t="str">
        <f>IF($B28="","",INDEX('All CCC'!L$7:L$968,MATCH(WatchList!$B28,'All CCC'!$B$7:$B$968,0)))</f>
        <v/>
      </c>
      <c r="M28" s="913" t="str">
        <f>IF($B28="","",INDEX('All CCC'!M$7:M$968,MATCH(WatchList!$B28,'All CCC'!$B$7:$B$968,0)))</f>
        <v/>
      </c>
      <c r="N28" s="913" t="str">
        <f>IF($B28="","",INDEX('All CCC'!N$7:N$968,MATCH(WatchList!$B28,'All CCC'!$B$7:$B$968,0)))</f>
        <v/>
      </c>
      <c r="O28" s="913" t="str">
        <f>IF($B28="","",INDEX('All CCC'!O$7:O$968,MATCH(WatchList!$B28,'All CCC'!$B$7:$B$968,0)))</f>
        <v/>
      </c>
      <c r="P28" s="914" t="str">
        <f>IF($B28="","",INDEX('All CCC'!P$7:P$968,MATCH(WatchList!$B28,'All CCC'!$B$7:$B$968,0)))</f>
        <v/>
      </c>
      <c r="Q28" s="914" t="str">
        <f>IF($B28="","",INDEX('All CCC'!Q$7:Q$968,MATCH(WatchList!$B28,'All CCC'!$B$7:$B$968,0)))</f>
        <v/>
      </c>
      <c r="R28" s="913" t="str">
        <f>IF($B28="","",INDEX('All CCC'!R$7:R$968,MATCH(WatchList!$B28,'All CCC'!$B$7:$B$968,0)))</f>
        <v/>
      </c>
      <c r="S28" s="913" t="str">
        <f>IF($B28="","",INDEX('All CCC'!S$7:S$968,MATCH(WatchList!$B28,'All CCC'!$B$7:$B$968,0)))</f>
        <v/>
      </c>
      <c r="T28" s="913" t="str">
        <f>IF($B28="","",INDEX('All CCC'!T$7:T$968,MATCH(WatchList!$B28,'All CCC'!$B$7:$B$968,0)))</f>
        <v/>
      </c>
      <c r="U28" s="913" t="str">
        <f>IF($B28="","",INDEX('All CCC'!U$7:U$968,MATCH(WatchList!$B28,'All CCC'!$B$7:$B$968,0)))</f>
        <v/>
      </c>
      <c r="V28" s="913" t="str">
        <f>IF($B28="","",INDEX('All CCC'!V$7:V$968,MATCH(WatchList!$B28,'All CCC'!$B$7:$B$968,0)))</f>
        <v/>
      </c>
      <c r="W28" s="913" t="str">
        <f>IF($B28="","",INDEX('All CCC'!W$7:W$968,MATCH(WatchList!$B28,'All CCC'!$B$7:$B$968,0)))</f>
        <v/>
      </c>
      <c r="X28" s="913" t="str">
        <f>IF($B28="","",INDEX('All CCC'!X$7:X$968,MATCH(WatchList!$B28,'All CCC'!$B$7:$B$968,0)))</f>
        <v/>
      </c>
      <c r="Y28" s="913" t="str">
        <f>IF($B28="","",INDEX('All CCC'!Y$7:Y$968,MATCH(WatchList!$B28,'All CCC'!$B$7:$B$968,0)))</f>
        <v/>
      </c>
      <c r="Z28" s="913" t="str">
        <f>IF($B28="","",INDEX('All CCC'!Z$7:Z$968,MATCH(WatchList!$B28,'All CCC'!$B$7:$B$968,0)))</f>
        <v/>
      </c>
      <c r="AA28" s="913" t="str">
        <f>IF($B28="","",INDEX('All CCC'!AA$7:AA$968,MATCH(WatchList!$B28,'All CCC'!$B$7:$B$968,0)))</f>
        <v/>
      </c>
      <c r="AB28" s="913" t="str">
        <f>IF($B28="","",INDEX('All CCC'!AB$7:AB$968,MATCH(WatchList!$B28,'All CCC'!$B$7:$B$968,0)))</f>
        <v/>
      </c>
      <c r="AC28" s="913" t="str">
        <f>IF($B28="","",INDEX('All CCC'!AC$7:AC$968,MATCH(WatchList!$B28,'All CCC'!$B$7:$B$968,0)))</f>
        <v/>
      </c>
      <c r="AD28" s="913" t="str">
        <f>IF($B28="","",INDEX('All CCC'!AD$7:AD$968,MATCH(WatchList!$B28,'All CCC'!$B$7:$B$968,0)))</f>
        <v/>
      </c>
      <c r="AE28" s="913" t="str">
        <f>IF($B28="","",INDEX('All CCC'!AE$7:AE$968,MATCH(WatchList!$B28,'All CCC'!$B$7:$B$968,0)))</f>
        <v/>
      </c>
      <c r="AF28" s="913" t="str">
        <f>IF($B28="","",INDEX('All CCC'!AF$7:AF$968,MATCH(WatchList!$B28,'All CCC'!$B$7:$B$968,0)))</f>
        <v/>
      </c>
      <c r="AG28" s="913" t="str">
        <f>IF($B28="","",INDEX('All CCC'!AG$7:AG$968,MATCH(WatchList!$B28,'All CCC'!$B$7:$B$968,0)))</f>
        <v/>
      </c>
      <c r="AH28" s="913" t="str">
        <f>IF($B28="","",INDEX('All CCC'!AH$7:AH$968,MATCH(WatchList!$B28,'All CCC'!$B$7:$B$968,0)))</f>
        <v/>
      </c>
      <c r="AI28" s="913" t="str">
        <f>IF($B28="","",INDEX('All CCC'!AI$7:AI$968,MATCH(WatchList!$B28,'All CCC'!$B$7:$B$968,0)))</f>
        <v/>
      </c>
      <c r="AJ28" s="913" t="str">
        <f>IF($B28="","",INDEX('All CCC'!AJ$7:AJ$968,MATCH(WatchList!$B28,'All CCC'!$B$7:$B$968,0)))</f>
        <v/>
      </c>
      <c r="AK28" s="913" t="str">
        <f>IF($B28="","",INDEX('All CCC'!AK$7:AK$968,MATCH(WatchList!$B28,'All CCC'!$B$7:$B$968,0)))</f>
        <v/>
      </c>
      <c r="AL28" s="913" t="str">
        <f>IF($B28="","",INDEX('All CCC'!AL$7:AL$968,MATCH(WatchList!$B28,'All CCC'!$B$7:$B$968,0)))</f>
        <v/>
      </c>
      <c r="AM28" s="913" t="str">
        <f>IF($B28="","",INDEX('All CCC'!AM$7:AM$968,MATCH(WatchList!$B28,'All CCC'!$B$7:$B$968,0)))</f>
        <v/>
      </c>
      <c r="AN28" s="913" t="str">
        <f>IF($B28="","",INDEX('All CCC'!AN$7:AN$968,MATCH(WatchList!$B28,'All CCC'!$B$7:$B$968,0)))</f>
        <v/>
      </c>
      <c r="AO28" s="913" t="str">
        <f>IF($B28="","",INDEX('All CCC'!AO$7:AO$968,MATCH(WatchList!$B28,'All CCC'!$B$7:$B$968,0)))</f>
        <v/>
      </c>
      <c r="AP28" s="913" t="str">
        <f>IF($B28="","",INDEX('All CCC'!AP$7:AP$968,MATCH(WatchList!$B28,'All CCC'!$B$7:$B$968,0)))</f>
        <v/>
      </c>
      <c r="AQ28" s="913" t="str">
        <f>IF($B28="","",INDEX('All CCC'!AQ$7:AQ$968,MATCH(WatchList!$B28,'All CCC'!$B$7:$B$968,0)))</f>
        <v/>
      </c>
      <c r="AR28" s="913" t="str">
        <f>IF($B28="","",INDEX('All CCC'!AR$7:AR$968,MATCH(WatchList!$B28,'All CCC'!$B$7:$B$968,0)))</f>
        <v/>
      </c>
      <c r="AS28" s="913" t="str">
        <f>IF($B28="","",INDEX('All CCC'!AS$7:AS$968,MATCH(WatchList!$B28,'All CCC'!$B$7:$B$968,0)))</f>
        <v/>
      </c>
      <c r="AT28" s="913" t="str">
        <f>IF($B28="","",INDEX('All CCC'!AT$7:AT$968,MATCH(WatchList!$B28,'All CCC'!$B$7:$B$968,0)))</f>
        <v/>
      </c>
      <c r="AU28" s="913" t="str">
        <f>IF($B28="","",INDEX('All CCC'!AU$7:AU$968,MATCH(WatchList!$B28,'All CCC'!$B$7:$B$968,0)))</f>
        <v/>
      </c>
      <c r="AV28" s="913" t="str">
        <f>IF($B28="","",INDEX('All CCC'!AV$7:AV$968,MATCH(WatchList!$B28,'All CCC'!$B$7:$B$968,0)))</f>
        <v/>
      </c>
      <c r="AW28" s="913" t="str">
        <f>IF($B28="","",INDEX('All CCC'!AW$7:AW$968,MATCH(WatchList!$B28,'All CCC'!$B$7:$B$968,0)))</f>
        <v/>
      </c>
      <c r="AX28" s="913" t="str">
        <f>IF($B28="","",INDEX('All CCC'!AX$7:AX$968,MATCH(WatchList!$B28,'All CCC'!$B$7:$B$968,0)))</f>
        <v/>
      </c>
      <c r="AY28" s="913" t="str">
        <f>IF($B28="","",INDEX('All CCC'!AY$7:AY$968,MATCH(WatchList!$B28,'All CCC'!$B$7:$B$968,0)))</f>
        <v/>
      </c>
      <c r="AZ28" s="913" t="str">
        <f>IF($B28="","",INDEX('All CCC'!AZ$7:AZ$968,MATCH(WatchList!$B28,'All CCC'!$B$7:$B$968,0)))</f>
        <v/>
      </c>
      <c r="BA28" s="913" t="str">
        <f>IF($B28="","",INDEX('All CCC'!BA$7:BA$968,MATCH(WatchList!$B28,'All CCC'!$B$7:$B$968,0)))</f>
        <v/>
      </c>
      <c r="BB28" s="913" t="str">
        <f>IF($B28="","",INDEX('All CCC'!BB$7:BB$968,MATCH(WatchList!$B28,'All CCC'!$B$7:$B$968,0)))</f>
        <v/>
      </c>
      <c r="BC28" s="913" t="str">
        <f>IF($B28="","",INDEX('All CCC'!BC$7:BC$968,MATCH(WatchList!$B28,'All CCC'!$B$7:$B$968,0)))</f>
        <v/>
      </c>
      <c r="BD28" s="913" t="str">
        <f>IF($B28="","",INDEX('All CCC'!BD$7:BD$968,MATCH(WatchList!$B28,'All CCC'!$B$7:$B$968,0)))</f>
        <v/>
      </c>
      <c r="BE28" s="913" t="str">
        <f>IF($B28="","",INDEX('All CCC'!BE$7:BE$968,MATCH(WatchList!$B28,'All CCC'!$B$7:$B$968,0)))</f>
        <v/>
      </c>
      <c r="BF28" s="913" t="str">
        <f>IF($B28="","",INDEX('All CCC'!BF$7:BF$968,MATCH(WatchList!$B28,'All CCC'!$B$7:$B$968,0)))</f>
        <v/>
      </c>
      <c r="BG28" s="913" t="str">
        <f>IF($B28="","",INDEX('All CCC'!BG$7:BG$968,MATCH(WatchList!$B28,'All CCC'!$B$7:$B$968,0)))</f>
        <v/>
      </c>
    </row>
    <row r="29" spans="1:59" x14ac:dyDescent="0.2">
      <c r="A29" s="591" t="str">
        <f>IF($B29="","",INDEX('All CCC'!A$7:A$968,MATCH(WatchList!$B29,'All CCC'!$B$7:$B$968,0)))</f>
        <v/>
      </c>
      <c r="B29" s="36"/>
      <c r="C29" s="913" t="str">
        <f>IF($B29="","",INDEX('All CCC'!C$7:C$968,MATCH(WatchList!$B29,'All CCC'!$B$7:$B$968,0)))</f>
        <v/>
      </c>
      <c r="D29" s="913" t="str">
        <f>IF($B29="","",INDEX('All CCC'!D$7:D$968,MATCH(WatchList!$B29,'All CCC'!$B$7:$B$968,0)))</f>
        <v/>
      </c>
      <c r="E29" s="913" t="str">
        <f>IF($B29="","",INDEX('All CCC'!E$7:E$968,MATCH(WatchList!$B29,'All CCC'!$B$7:$B$968,0)))</f>
        <v/>
      </c>
      <c r="F29" s="913" t="str">
        <f>IF($B29="","",INDEX('All CCC'!F$7:F$968,MATCH(WatchList!$B29,'All CCC'!$B$7:$B$968,0)))</f>
        <v/>
      </c>
      <c r="G29" s="913" t="str">
        <f>IF($B29="","",INDEX('All CCC'!G$7:G$968,MATCH(WatchList!$B29,'All CCC'!$B$7:$B$968,0)))</f>
        <v/>
      </c>
      <c r="H29" s="913" t="str">
        <f>IF($B29="","",INDEX('All CCC'!H$7:H$968,MATCH(WatchList!$B29,'All CCC'!$B$7:$B$968,0)))</f>
        <v/>
      </c>
      <c r="I29" s="913" t="str">
        <f>IF($B29="","",INDEX('All CCC'!I$7:I$968,MATCH(WatchList!$B29,'All CCC'!$B$7:$B$968,0)))</f>
        <v/>
      </c>
      <c r="J29" s="913" t="str">
        <f>IF($B29="","",INDEX('All CCC'!J$7:J$968,MATCH(WatchList!$B29,'All CCC'!$B$7:$B$968,0)))</f>
        <v/>
      </c>
      <c r="K29" s="913" t="str">
        <f>IF($B29="","",INDEX('All CCC'!K$7:K$968,MATCH(WatchList!$B29,'All CCC'!$B$7:$B$968,0)))</f>
        <v/>
      </c>
      <c r="L29" s="913" t="str">
        <f>IF($B29="","",INDEX('All CCC'!L$7:L$968,MATCH(WatchList!$B29,'All CCC'!$B$7:$B$968,0)))</f>
        <v/>
      </c>
      <c r="M29" s="913" t="str">
        <f>IF($B29="","",INDEX('All CCC'!M$7:M$968,MATCH(WatchList!$B29,'All CCC'!$B$7:$B$968,0)))</f>
        <v/>
      </c>
      <c r="N29" s="913" t="str">
        <f>IF($B29="","",INDEX('All CCC'!N$7:N$968,MATCH(WatchList!$B29,'All CCC'!$B$7:$B$968,0)))</f>
        <v/>
      </c>
      <c r="O29" s="913" t="str">
        <f>IF($B29="","",INDEX('All CCC'!O$7:O$968,MATCH(WatchList!$B29,'All CCC'!$B$7:$B$968,0)))</f>
        <v/>
      </c>
      <c r="P29" s="914" t="str">
        <f>IF($B29="","",INDEX('All CCC'!P$7:P$968,MATCH(WatchList!$B29,'All CCC'!$B$7:$B$968,0)))</f>
        <v/>
      </c>
      <c r="Q29" s="914" t="str">
        <f>IF($B29="","",INDEX('All CCC'!Q$7:Q$968,MATCH(WatchList!$B29,'All CCC'!$B$7:$B$968,0)))</f>
        <v/>
      </c>
      <c r="R29" s="913" t="str">
        <f>IF($B29="","",INDEX('All CCC'!R$7:R$968,MATCH(WatchList!$B29,'All CCC'!$B$7:$B$968,0)))</f>
        <v/>
      </c>
      <c r="S29" s="913" t="str">
        <f>IF($B29="","",INDEX('All CCC'!S$7:S$968,MATCH(WatchList!$B29,'All CCC'!$B$7:$B$968,0)))</f>
        <v/>
      </c>
      <c r="T29" s="913" t="str">
        <f>IF($B29="","",INDEX('All CCC'!T$7:T$968,MATCH(WatchList!$B29,'All CCC'!$B$7:$B$968,0)))</f>
        <v/>
      </c>
      <c r="U29" s="913" t="str">
        <f>IF($B29="","",INDEX('All CCC'!U$7:U$968,MATCH(WatchList!$B29,'All CCC'!$B$7:$B$968,0)))</f>
        <v/>
      </c>
      <c r="V29" s="913" t="str">
        <f>IF($B29="","",INDEX('All CCC'!V$7:V$968,MATCH(WatchList!$B29,'All CCC'!$B$7:$B$968,0)))</f>
        <v/>
      </c>
      <c r="W29" s="913" t="str">
        <f>IF($B29="","",INDEX('All CCC'!W$7:W$968,MATCH(WatchList!$B29,'All CCC'!$B$7:$B$968,0)))</f>
        <v/>
      </c>
      <c r="X29" s="913" t="str">
        <f>IF($B29="","",INDEX('All CCC'!X$7:X$968,MATCH(WatchList!$B29,'All CCC'!$B$7:$B$968,0)))</f>
        <v/>
      </c>
      <c r="Y29" s="913" t="str">
        <f>IF($B29="","",INDEX('All CCC'!Y$7:Y$968,MATCH(WatchList!$B29,'All CCC'!$B$7:$B$968,0)))</f>
        <v/>
      </c>
      <c r="Z29" s="913" t="str">
        <f>IF($B29="","",INDEX('All CCC'!Z$7:Z$968,MATCH(WatchList!$B29,'All CCC'!$B$7:$B$968,0)))</f>
        <v/>
      </c>
      <c r="AA29" s="913" t="str">
        <f>IF($B29="","",INDEX('All CCC'!AA$7:AA$968,MATCH(WatchList!$B29,'All CCC'!$B$7:$B$968,0)))</f>
        <v/>
      </c>
      <c r="AB29" s="913" t="str">
        <f>IF($B29="","",INDEX('All CCC'!AB$7:AB$968,MATCH(WatchList!$B29,'All CCC'!$B$7:$B$968,0)))</f>
        <v/>
      </c>
      <c r="AC29" s="913" t="str">
        <f>IF($B29="","",INDEX('All CCC'!AC$7:AC$968,MATCH(WatchList!$B29,'All CCC'!$B$7:$B$968,0)))</f>
        <v/>
      </c>
      <c r="AD29" s="913" t="str">
        <f>IF($B29="","",INDEX('All CCC'!AD$7:AD$968,MATCH(WatchList!$B29,'All CCC'!$B$7:$B$968,0)))</f>
        <v/>
      </c>
      <c r="AE29" s="913" t="str">
        <f>IF($B29="","",INDEX('All CCC'!AE$7:AE$968,MATCH(WatchList!$B29,'All CCC'!$B$7:$B$968,0)))</f>
        <v/>
      </c>
      <c r="AF29" s="913" t="str">
        <f>IF($B29="","",INDEX('All CCC'!AF$7:AF$968,MATCH(WatchList!$B29,'All CCC'!$B$7:$B$968,0)))</f>
        <v/>
      </c>
      <c r="AG29" s="913" t="str">
        <f>IF($B29="","",INDEX('All CCC'!AG$7:AG$968,MATCH(WatchList!$B29,'All CCC'!$B$7:$B$968,0)))</f>
        <v/>
      </c>
      <c r="AH29" s="913" t="str">
        <f>IF($B29="","",INDEX('All CCC'!AH$7:AH$968,MATCH(WatchList!$B29,'All CCC'!$B$7:$B$968,0)))</f>
        <v/>
      </c>
      <c r="AI29" s="913" t="str">
        <f>IF($B29="","",INDEX('All CCC'!AI$7:AI$968,MATCH(WatchList!$B29,'All CCC'!$B$7:$B$968,0)))</f>
        <v/>
      </c>
      <c r="AJ29" s="913" t="str">
        <f>IF($B29="","",INDEX('All CCC'!AJ$7:AJ$968,MATCH(WatchList!$B29,'All CCC'!$B$7:$B$968,0)))</f>
        <v/>
      </c>
      <c r="AK29" s="913" t="str">
        <f>IF($B29="","",INDEX('All CCC'!AK$7:AK$968,MATCH(WatchList!$B29,'All CCC'!$B$7:$B$968,0)))</f>
        <v/>
      </c>
      <c r="AL29" s="913" t="str">
        <f>IF($B29="","",INDEX('All CCC'!AL$7:AL$968,MATCH(WatchList!$B29,'All CCC'!$B$7:$B$968,0)))</f>
        <v/>
      </c>
      <c r="AM29" s="913" t="str">
        <f>IF($B29="","",INDEX('All CCC'!AM$7:AM$968,MATCH(WatchList!$B29,'All CCC'!$B$7:$B$968,0)))</f>
        <v/>
      </c>
      <c r="AN29" s="913" t="str">
        <f>IF($B29="","",INDEX('All CCC'!AN$7:AN$968,MATCH(WatchList!$B29,'All CCC'!$B$7:$B$968,0)))</f>
        <v/>
      </c>
      <c r="AO29" s="913" t="str">
        <f>IF($B29="","",INDEX('All CCC'!AO$7:AO$968,MATCH(WatchList!$B29,'All CCC'!$B$7:$B$968,0)))</f>
        <v/>
      </c>
      <c r="AP29" s="913" t="str">
        <f>IF($B29="","",INDEX('All CCC'!AP$7:AP$968,MATCH(WatchList!$B29,'All CCC'!$B$7:$B$968,0)))</f>
        <v/>
      </c>
      <c r="AQ29" s="913" t="str">
        <f>IF($B29="","",INDEX('All CCC'!AQ$7:AQ$968,MATCH(WatchList!$B29,'All CCC'!$B$7:$B$968,0)))</f>
        <v/>
      </c>
      <c r="AR29" s="913" t="str">
        <f>IF($B29="","",INDEX('All CCC'!AR$7:AR$968,MATCH(WatchList!$B29,'All CCC'!$B$7:$B$968,0)))</f>
        <v/>
      </c>
      <c r="AS29" s="913" t="str">
        <f>IF($B29="","",INDEX('All CCC'!AS$7:AS$968,MATCH(WatchList!$B29,'All CCC'!$B$7:$B$968,0)))</f>
        <v/>
      </c>
      <c r="AT29" s="913" t="str">
        <f>IF($B29="","",INDEX('All CCC'!AT$7:AT$968,MATCH(WatchList!$B29,'All CCC'!$B$7:$B$968,0)))</f>
        <v/>
      </c>
      <c r="AU29" s="913" t="str">
        <f>IF($B29="","",INDEX('All CCC'!AU$7:AU$968,MATCH(WatchList!$B29,'All CCC'!$B$7:$B$968,0)))</f>
        <v/>
      </c>
      <c r="AV29" s="913" t="str">
        <f>IF($B29="","",INDEX('All CCC'!AV$7:AV$968,MATCH(WatchList!$B29,'All CCC'!$B$7:$B$968,0)))</f>
        <v/>
      </c>
      <c r="AW29" s="913" t="str">
        <f>IF($B29="","",INDEX('All CCC'!AW$7:AW$968,MATCH(WatchList!$B29,'All CCC'!$B$7:$B$968,0)))</f>
        <v/>
      </c>
      <c r="AX29" s="913" t="str">
        <f>IF($B29="","",INDEX('All CCC'!AX$7:AX$968,MATCH(WatchList!$B29,'All CCC'!$B$7:$B$968,0)))</f>
        <v/>
      </c>
      <c r="AY29" s="913" t="str">
        <f>IF($B29="","",INDEX('All CCC'!AY$7:AY$968,MATCH(WatchList!$B29,'All CCC'!$B$7:$B$968,0)))</f>
        <v/>
      </c>
      <c r="AZ29" s="913" t="str">
        <f>IF($B29="","",INDEX('All CCC'!AZ$7:AZ$968,MATCH(WatchList!$B29,'All CCC'!$B$7:$B$968,0)))</f>
        <v/>
      </c>
      <c r="BA29" s="913" t="str">
        <f>IF($B29="","",INDEX('All CCC'!BA$7:BA$968,MATCH(WatchList!$B29,'All CCC'!$B$7:$B$968,0)))</f>
        <v/>
      </c>
      <c r="BB29" s="913" t="str">
        <f>IF($B29="","",INDEX('All CCC'!BB$7:BB$968,MATCH(WatchList!$B29,'All CCC'!$B$7:$B$968,0)))</f>
        <v/>
      </c>
      <c r="BC29" s="913" t="str">
        <f>IF($B29="","",INDEX('All CCC'!BC$7:BC$968,MATCH(WatchList!$B29,'All CCC'!$B$7:$B$968,0)))</f>
        <v/>
      </c>
      <c r="BD29" s="913" t="str">
        <f>IF($B29="","",INDEX('All CCC'!BD$7:BD$968,MATCH(WatchList!$B29,'All CCC'!$B$7:$B$968,0)))</f>
        <v/>
      </c>
      <c r="BE29" s="913" t="str">
        <f>IF($B29="","",INDEX('All CCC'!BE$7:BE$968,MATCH(WatchList!$B29,'All CCC'!$B$7:$B$968,0)))</f>
        <v/>
      </c>
      <c r="BF29" s="913" t="str">
        <f>IF($B29="","",INDEX('All CCC'!BF$7:BF$968,MATCH(WatchList!$B29,'All CCC'!$B$7:$B$968,0)))</f>
        <v/>
      </c>
      <c r="BG29" s="913" t="str">
        <f>IF($B29="","",INDEX('All CCC'!BG$7:BG$968,MATCH(WatchList!$B29,'All CCC'!$B$7:$B$968,0)))</f>
        <v/>
      </c>
    </row>
    <row r="30" spans="1:59" x14ac:dyDescent="0.2">
      <c r="A30" s="591" t="str">
        <f>IF($B30="","",INDEX('All CCC'!A$7:A$968,MATCH(WatchList!$B30,'All CCC'!$B$7:$B$968,0)))</f>
        <v/>
      </c>
      <c r="B30" s="36"/>
      <c r="C30" s="913" t="str">
        <f>IF($B30="","",INDEX('All CCC'!C$7:C$968,MATCH(WatchList!$B30,'All CCC'!$B$7:$B$968,0)))</f>
        <v/>
      </c>
      <c r="D30" s="913" t="str">
        <f>IF($B30="","",INDEX('All CCC'!D$7:D$968,MATCH(WatchList!$B30,'All CCC'!$B$7:$B$968,0)))</f>
        <v/>
      </c>
      <c r="E30" s="913" t="str">
        <f>IF($B30="","",INDEX('All CCC'!E$7:E$968,MATCH(WatchList!$B30,'All CCC'!$B$7:$B$968,0)))</f>
        <v/>
      </c>
      <c r="F30" s="913" t="str">
        <f>IF($B30="","",INDEX('All CCC'!F$7:F$968,MATCH(WatchList!$B30,'All CCC'!$B$7:$B$968,0)))</f>
        <v/>
      </c>
      <c r="G30" s="913" t="str">
        <f>IF($B30="","",INDEX('All CCC'!G$7:G$968,MATCH(WatchList!$B30,'All CCC'!$B$7:$B$968,0)))</f>
        <v/>
      </c>
      <c r="H30" s="913" t="str">
        <f>IF($B30="","",INDEX('All CCC'!H$7:H$968,MATCH(WatchList!$B30,'All CCC'!$B$7:$B$968,0)))</f>
        <v/>
      </c>
      <c r="I30" s="913" t="str">
        <f>IF($B30="","",INDEX('All CCC'!I$7:I$968,MATCH(WatchList!$B30,'All CCC'!$B$7:$B$968,0)))</f>
        <v/>
      </c>
      <c r="J30" s="913" t="str">
        <f>IF($B30="","",INDEX('All CCC'!J$7:J$968,MATCH(WatchList!$B30,'All CCC'!$B$7:$B$968,0)))</f>
        <v/>
      </c>
      <c r="K30" s="913" t="str">
        <f>IF($B30="","",INDEX('All CCC'!K$7:K$968,MATCH(WatchList!$B30,'All CCC'!$B$7:$B$968,0)))</f>
        <v/>
      </c>
      <c r="L30" s="913" t="str">
        <f>IF($B30="","",INDEX('All CCC'!L$7:L$968,MATCH(WatchList!$B30,'All CCC'!$B$7:$B$968,0)))</f>
        <v/>
      </c>
      <c r="M30" s="913" t="str">
        <f>IF($B30="","",INDEX('All CCC'!M$7:M$968,MATCH(WatchList!$B30,'All CCC'!$B$7:$B$968,0)))</f>
        <v/>
      </c>
      <c r="N30" s="913" t="str">
        <f>IF($B30="","",INDEX('All CCC'!N$7:N$968,MATCH(WatchList!$B30,'All CCC'!$B$7:$B$968,0)))</f>
        <v/>
      </c>
      <c r="O30" s="913" t="str">
        <f>IF($B30="","",INDEX('All CCC'!O$7:O$968,MATCH(WatchList!$B30,'All CCC'!$B$7:$B$968,0)))</f>
        <v/>
      </c>
      <c r="P30" s="914" t="str">
        <f>IF($B30="","",INDEX('All CCC'!P$7:P$968,MATCH(WatchList!$B30,'All CCC'!$B$7:$B$968,0)))</f>
        <v/>
      </c>
      <c r="Q30" s="914" t="str">
        <f>IF($B30="","",INDEX('All CCC'!Q$7:Q$968,MATCH(WatchList!$B30,'All CCC'!$B$7:$B$968,0)))</f>
        <v/>
      </c>
      <c r="R30" s="913" t="str">
        <f>IF($B30="","",INDEX('All CCC'!R$7:R$968,MATCH(WatchList!$B30,'All CCC'!$B$7:$B$968,0)))</f>
        <v/>
      </c>
      <c r="S30" s="913" t="str">
        <f>IF($B30="","",INDEX('All CCC'!S$7:S$968,MATCH(WatchList!$B30,'All CCC'!$B$7:$B$968,0)))</f>
        <v/>
      </c>
      <c r="T30" s="913" t="str">
        <f>IF($B30="","",INDEX('All CCC'!T$7:T$968,MATCH(WatchList!$B30,'All CCC'!$B$7:$B$968,0)))</f>
        <v/>
      </c>
      <c r="U30" s="913" t="str">
        <f>IF($B30="","",INDEX('All CCC'!U$7:U$968,MATCH(WatchList!$B30,'All CCC'!$B$7:$B$968,0)))</f>
        <v/>
      </c>
      <c r="V30" s="913" t="str">
        <f>IF($B30="","",INDEX('All CCC'!V$7:V$968,MATCH(WatchList!$B30,'All CCC'!$B$7:$B$968,0)))</f>
        <v/>
      </c>
      <c r="W30" s="913" t="str">
        <f>IF($B30="","",INDEX('All CCC'!W$7:W$968,MATCH(WatchList!$B30,'All CCC'!$B$7:$B$968,0)))</f>
        <v/>
      </c>
      <c r="X30" s="913" t="str">
        <f>IF($B30="","",INDEX('All CCC'!X$7:X$968,MATCH(WatchList!$B30,'All CCC'!$B$7:$B$968,0)))</f>
        <v/>
      </c>
      <c r="Y30" s="913" t="str">
        <f>IF($B30="","",INDEX('All CCC'!Y$7:Y$968,MATCH(WatchList!$B30,'All CCC'!$B$7:$B$968,0)))</f>
        <v/>
      </c>
      <c r="Z30" s="913" t="str">
        <f>IF($B30="","",INDEX('All CCC'!Z$7:Z$968,MATCH(WatchList!$B30,'All CCC'!$B$7:$B$968,0)))</f>
        <v/>
      </c>
      <c r="AA30" s="913" t="str">
        <f>IF($B30="","",INDEX('All CCC'!AA$7:AA$968,MATCH(WatchList!$B30,'All CCC'!$B$7:$B$968,0)))</f>
        <v/>
      </c>
      <c r="AB30" s="913" t="str">
        <f>IF($B30="","",INDEX('All CCC'!AB$7:AB$968,MATCH(WatchList!$B30,'All CCC'!$B$7:$B$968,0)))</f>
        <v/>
      </c>
      <c r="AC30" s="913" t="str">
        <f>IF($B30="","",INDEX('All CCC'!AC$7:AC$968,MATCH(WatchList!$B30,'All CCC'!$B$7:$B$968,0)))</f>
        <v/>
      </c>
      <c r="AD30" s="913" t="str">
        <f>IF($B30="","",INDEX('All CCC'!AD$7:AD$968,MATCH(WatchList!$B30,'All CCC'!$B$7:$B$968,0)))</f>
        <v/>
      </c>
      <c r="AE30" s="913" t="str">
        <f>IF($B30="","",INDEX('All CCC'!AE$7:AE$968,MATCH(WatchList!$B30,'All CCC'!$B$7:$B$968,0)))</f>
        <v/>
      </c>
      <c r="AF30" s="913" t="str">
        <f>IF($B30="","",INDEX('All CCC'!AF$7:AF$968,MATCH(WatchList!$B30,'All CCC'!$B$7:$B$968,0)))</f>
        <v/>
      </c>
      <c r="AG30" s="913" t="str">
        <f>IF($B30="","",INDEX('All CCC'!AG$7:AG$968,MATCH(WatchList!$B30,'All CCC'!$B$7:$B$968,0)))</f>
        <v/>
      </c>
      <c r="AH30" s="913" t="str">
        <f>IF($B30="","",INDEX('All CCC'!AH$7:AH$968,MATCH(WatchList!$B30,'All CCC'!$B$7:$B$968,0)))</f>
        <v/>
      </c>
      <c r="AI30" s="913" t="str">
        <f>IF($B30="","",INDEX('All CCC'!AI$7:AI$968,MATCH(WatchList!$B30,'All CCC'!$B$7:$B$968,0)))</f>
        <v/>
      </c>
      <c r="AJ30" s="913" t="str">
        <f>IF($B30="","",INDEX('All CCC'!AJ$7:AJ$968,MATCH(WatchList!$B30,'All CCC'!$B$7:$B$968,0)))</f>
        <v/>
      </c>
      <c r="AK30" s="913" t="str">
        <f>IF($B30="","",INDEX('All CCC'!AK$7:AK$968,MATCH(WatchList!$B30,'All CCC'!$B$7:$B$968,0)))</f>
        <v/>
      </c>
      <c r="AL30" s="913" t="str">
        <f>IF($B30="","",INDEX('All CCC'!AL$7:AL$968,MATCH(WatchList!$B30,'All CCC'!$B$7:$B$968,0)))</f>
        <v/>
      </c>
      <c r="AM30" s="913" t="str">
        <f>IF($B30="","",INDEX('All CCC'!AM$7:AM$968,MATCH(WatchList!$B30,'All CCC'!$B$7:$B$968,0)))</f>
        <v/>
      </c>
      <c r="AN30" s="913" t="str">
        <f>IF($B30="","",INDEX('All CCC'!AN$7:AN$968,MATCH(WatchList!$B30,'All CCC'!$B$7:$B$968,0)))</f>
        <v/>
      </c>
      <c r="AO30" s="913" t="str">
        <f>IF($B30="","",INDEX('All CCC'!AO$7:AO$968,MATCH(WatchList!$B30,'All CCC'!$B$7:$B$968,0)))</f>
        <v/>
      </c>
      <c r="AP30" s="913" t="str">
        <f>IF($B30="","",INDEX('All CCC'!AP$7:AP$968,MATCH(WatchList!$B30,'All CCC'!$B$7:$B$968,0)))</f>
        <v/>
      </c>
      <c r="AQ30" s="913" t="str">
        <f>IF($B30="","",INDEX('All CCC'!AQ$7:AQ$968,MATCH(WatchList!$B30,'All CCC'!$B$7:$B$968,0)))</f>
        <v/>
      </c>
      <c r="AR30" s="913" t="str">
        <f>IF($B30="","",INDEX('All CCC'!AR$7:AR$968,MATCH(WatchList!$B30,'All CCC'!$B$7:$B$968,0)))</f>
        <v/>
      </c>
      <c r="AS30" s="913" t="str">
        <f>IF($B30="","",INDEX('All CCC'!AS$7:AS$968,MATCH(WatchList!$B30,'All CCC'!$B$7:$B$968,0)))</f>
        <v/>
      </c>
      <c r="AT30" s="913" t="str">
        <f>IF($B30="","",INDEX('All CCC'!AT$7:AT$968,MATCH(WatchList!$B30,'All CCC'!$B$7:$B$968,0)))</f>
        <v/>
      </c>
      <c r="AU30" s="913" t="str">
        <f>IF($B30="","",INDEX('All CCC'!AU$7:AU$968,MATCH(WatchList!$B30,'All CCC'!$B$7:$B$968,0)))</f>
        <v/>
      </c>
      <c r="AV30" s="913" t="str">
        <f>IF($B30="","",INDEX('All CCC'!AV$7:AV$968,MATCH(WatchList!$B30,'All CCC'!$B$7:$B$968,0)))</f>
        <v/>
      </c>
      <c r="AW30" s="913" t="str">
        <f>IF($B30="","",INDEX('All CCC'!AW$7:AW$968,MATCH(WatchList!$B30,'All CCC'!$B$7:$B$968,0)))</f>
        <v/>
      </c>
      <c r="AX30" s="913" t="str">
        <f>IF($B30="","",INDEX('All CCC'!AX$7:AX$968,MATCH(WatchList!$B30,'All CCC'!$B$7:$B$968,0)))</f>
        <v/>
      </c>
      <c r="AY30" s="913" t="str">
        <f>IF($B30="","",INDEX('All CCC'!AY$7:AY$968,MATCH(WatchList!$B30,'All CCC'!$B$7:$B$968,0)))</f>
        <v/>
      </c>
      <c r="AZ30" s="913" t="str">
        <f>IF($B30="","",INDEX('All CCC'!AZ$7:AZ$968,MATCH(WatchList!$B30,'All CCC'!$B$7:$B$968,0)))</f>
        <v/>
      </c>
      <c r="BA30" s="913" t="str">
        <f>IF($B30="","",INDEX('All CCC'!BA$7:BA$968,MATCH(WatchList!$B30,'All CCC'!$B$7:$B$968,0)))</f>
        <v/>
      </c>
      <c r="BB30" s="913" t="str">
        <f>IF($B30="","",INDEX('All CCC'!BB$7:BB$968,MATCH(WatchList!$B30,'All CCC'!$B$7:$B$968,0)))</f>
        <v/>
      </c>
      <c r="BC30" s="913" t="str">
        <f>IF($B30="","",INDEX('All CCC'!BC$7:BC$968,MATCH(WatchList!$B30,'All CCC'!$B$7:$B$968,0)))</f>
        <v/>
      </c>
      <c r="BD30" s="913" t="str">
        <f>IF($B30="","",INDEX('All CCC'!BD$7:BD$968,MATCH(WatchList!$B30,'All CCC'!$B$7:$B$968,0)))</f>
        <v/>
      </c>
      <c r="BE30" s="913" t="str">
        <f>IF($B30="","",INDEX('All CCC'!BE$7:BE$968,MATCH(WatchList!$B30,'All CCC'!$B$7:$B$968,0)))</f>
        <v/>
      </c>
      <c r="BF30" s="913" t="str">
        <f>IF($B30="","",INDEX('All CCC'!BF$7:BF$968,MATCH(WatchList!$B30,'All CCC'!$B$7:$B$968,0)))</f>
        <v/>
      </c>
      <c r="BG30" s="913" t="str">
        <f>IF($B30="","",INDEX('All CCC'!BG$7:BG$968,MATCH(WatchList!$B30,'All CCC'!$B$7:$B$968,0)))</f>
        <v/>
      </c>
    </row>
    <row r="31" spans="1:59" x14ac:dyDescent="0.2">
      <c r="A31" s="591" t="str">
        <f>IF($B31="","",INDEX('All CCC'!A$7:A$968,MATCH(WatchList!$B31,'All CCC'!$B$7:$B$968,0)))</f>
        <v/>
      </c>
      <c r="B31" s="36"/>
      <c r="C31" s="913" t="str">
        <f>IF($B31="","",INDEX('All CCC'!C$7:C$968,MATCH(WatchList!$B31,'All CCC'!$B$7:$B$968,0)))</f>
        <v/>
      </c>
      <c r="D31" s="913" t="str">
        <f>IF($B31="","",INDEX('All CCC'!D$7:D$968,MATCH(WatchList!$B31,'All CCC'!$B$7:$B$968,0)))</f>
        <v/>
      </c>
      <c r="E31" s="913" t="str">
        <f>IF($B31="","",INDEX('All CCC'!E$7:E$968,MATCH(WatchList!$B31,'All CCC'!$B$7:$B$968,0)))</f>
        <v/>
      </c>
      <c r="F31" s="913" t="str">
        <f>IF($B31="","",INDEX('All CCC'!F$7:F$968,MATCH(WatchList!$B31,'All CCC'!$B$7:$B$968,0)))</f>
        <v/>
      </c>
      <c r="G31" s="913" t="str">
        <f>IF($B31="","",INDEX('All CCC'!G$7:G$968,MATCH(WatchList!$B31,'All CCC'!$B$7:$B$968,0)))</f>
        <v/>
      </c>
      <c r="H31" s="913" t="str">
        <f>IF($B31="","",INDEX('All CCC'!H$7:H$968,MATCH(WatchList!$B31,'All CCC'!$B$7:$B$968,0)))</f>
        <v/>
      </c>
      <c r="I31" s="913" t="str">
        <f>IF($B31="","",INDEX('All CCC'!I$7:I$968,MATCH(WatchList!$B31,'All CCC'!$B$7:$B$968,0)))</f>
        <v/>
      </c>
      <c r="J31" s="913" t="str">
        <f>IF($B31="","",INDEX('All CCC'!J$7:J$968,MATCH(WatchList!$B31,'All CCC'!$B$7:$B$968,0)))</f>
        <v/>
      </c>
      <c r="K31" s="913" t="str">
        <f>IF($B31="","",INDEX('All CCC'!K$7:K$968,MATCH(WatchList!$B31,'All CCC'!$B$7:$B$968,0)))</f>
        <v/>
      </c>
      <c r="L31" s="913" t="str">
        <f>IF($B31="","",INDEX('All CCC'!L$7:L$968,MATCH(WatchList!$B31,'All CCC'!$B$7:$B$968,0)))</f>
        <v/>
      </c>
      <c r="M31" s="913" t="str">
        <f>IF($B31="","",INDEX('All CCC'!M$7:M$968,MATCH(WatchList!$B31,'All CCC'!$B$7:$B$968,0)))</f>
        <v/>
      </c>
      <c r="N31" s="913" t="str">
        <f>IF($B31="","",INDEX('All CCC'!N$7:N$968,MATCH(WatchList!$B31,'All CCC'!$B$7:$B$968,0)))</f>
        <v/>
      </c>
      <c r="O31" s="913" t="str">
        <f>IF($B31="","",INDEX('All CCC'!O$7:O$968,MATCH(WatchList!$B31,'All CCC'!$B$7:$B$968,0)))</f>
        <v/>
      </c>
      <c r="P31" s="914" t="str">
        <f>IF($B31="","",INDEX('All CCC'!P$7:P$968,MATCH(WatchList!$B31,'All CCC'!$B$7:$B$968,0)))</f>
        <v/>
      </c>
      <c r="Q31" s="914" t="str">
        <f>IF($B31="","",INDEX('All CCC'!Q$7:Q$968,MATCH(WatchList!$B31,'All CCC'!$B$7:$B$968,0)))</f>
        <v/>
      </c>
      <c r="R31" s="913" t="str">
        <f>IF($B31="","",INDEX('All CCC'!R$7:R$968,MATCH(WatchList!$B31,'All CCC'!$B$7:$B$968,0)))</f>
        <v/>
      </c>
      <c r="S31" s="913" t="str">
        <f>IF($B31="","",INDEX('All CCC'!S$7:S$968,MATCH(WatchList!$B31,'All CCC'!$B$7:$B$968,0)))</f>
        <v/>
      </c>
      <c r="T31" s="913" t="str">
        <f>IF($B31="","",INDEX('All CCC'!T$7:T$968,MATCH(WatchList!$B31,'All CCC'!$B$7:$B$968,0)))</f>
        <v/>
      </c>
      <c r="U31" s="913" t="str">
        <f>IF($B31="","",INDEX('All CCC'!U$7:U$968,MATCH(WatchList!$B31,'All CCC'!$B$7:$B$968,0)))</f>
        <v/>
      </c>
      <c r="V31" s="913" t="str">
        <f>IF($B31="","",INDEX('All CCC'!V$7:V$968,MATCH(WatchList!$B31,'All CCC'!$B$7:$B$968,0)))</f>
        <v/>
      </c>
      <c r="W31" s="913" t="str">
        <f>IF($B31="","",INDEX('All CCC'!W$7:W$968,MATCH(WatchList!$B31,'All CCC'!$B$7:$B$968,0)))</f>
        <v/>
      </c>
      <c r="X31" s="913" t="str">
        <f>IF($B31="","",INDEX('All CCC'!X$7:X$968,MATCH(WatchList!$B31,'All CCC'!$B$7:$B$968,0)))</f>
        <v/>
      </c>
      <c r="Y31" s="913" t="str">
        <f>IF($B31="","",INDEX('All CCC'!Y$7:Y$968,MATCH(WatchList!$B31,'All CCC'!$B$7:$B$968,0)))</f>
        <v/>
      </c>
      <c r="Z31" s="913" t="str">
        <f>IF($B31="","",INDEX('All CCC'!Z$7:Z$968,MATCH(WatchList!$B31,'All CCC'!$B$7:$B$968,0)))</f>
        <v/>
      </c>
      <c r="AA31" s="913" t="str">
        <f>IF($B31="","",INDEX('All CCC'!AA$7:AA$968,MATCH(WatchList!$B31,'All CCC'!$B$7:$B$968,0)))</f>
        <v/>
      </c>
      <c r="AB31" s="913" t="str">
        <f>IF($B31="","",INDEX('All CCC'!AB$7:AB$968,MATCH(WatchList!$B31,'All CCC'!$B$7:$B$968,0)))</f>
        <v/>
      </c>
      <c r="AC31" s="913" t="str">
        <f>IF($B31="","",INDEX('All CCC'!AC$7:AC$968,MATCH(WatchList!$B31,'All CCC'!$B$7:$B$968,0)))</f>
        <v/>
      </c>
      <c r="AD31" s="913" t="str">
        <f>IF($B31="","",INDEX('All CCC'!AD$7:AD$968,MATCH(WatchList!$B31,'All CCC'!$B$7:$B$968,0)))</f>
        <v/>
      </c>
      <c r="AE31" s="913" t="str">
        <f>IF($B31="","",INDEX('All CCC'!AE$7:AE$968,MATCH(WatchList!$B31,'All CCC'!$B$7:$B$968,0)))</f>
        <v/>
      </c>
      <c r="AF31" s="913" t="str">
        <f>IF($B31="","",INDEX('All CCC'!AF$7:AF$968,MATCH(WatchList!$B31,'All CCC'!$B$7:$B$968,0)))</f>
        <v/>
      </c>
      <c r="AG31" s="913" t="str">
        <f>IF($B31="","",INDEX('All CCC'!AG$7:AG$968,MATCH(WatchList!$B31,'All CCC'!$B$7:$B$968,0)))</f>
        <v/>
      </c>
      <c r="AH31" s="913" t="str">
        <f>IF($B31="","",INDEX('All CCC'!AH$7:AH$968,MATCH(WatchList!$B31,'All CCC'!$B$7:$B$968,0)))</f>
        <v/>
      </c>
      <c r="AI31" s="913" t="str">
        <f>IF($B31="","",INDEX('All CCC'!AI$7:AI$968,MATCH(WatchList!$B31,'All CCC'!$B$7:$B$968,0)))</f>
        <v/>
      </c>
      <c r="AJ31" s="913" t="str">
        <f>IF($B31="","",INDEX('All CCC'!AJ$7:AJ$968,MATCH(WatchList!$B31,'All CCC'!$B$7:$B$968,0)))</f>
        <v/>
      </c>
      <c r="AK31" s="913" t="str">
        <f>IF($B31="","",INDEX('All CCC'!AK$7:AK$968,MATCH(WatchList!$B31,'All CCC'!$B$7:$B$968,0)))</f>
        <v/>
      </c>
      <c r="AL31" s="913" t="str">
        <f>IF($B31="","",INDEX('All CCC'!AL$7:AL$968,MATCH(WatchList!$B31,'All CCC'!$B$7:$B$968,0)))</f>
        <v/>
      </c>
      <c r="AM31" s="913" t="str">
        <f>IF($B31="","",INDEX('All CCC'!AM$7:AM$968,MATCH(WatchList!$B31,'All CCC'!$B$7:$B$968,0)))</f>
        <v/>
      </c>
      <c r="AN31" s="913" t="str">
        <f>IF($B31="","",INDEX('All CCC'!AN$7:AN$968,MATCH(WatchList!$B31,'All CCC'!$B$7:$B$968,0)))</f>
        <v/>
      </c>
      <c r="AO31" s="913" t="str">
        <f>IF($B31="","",INDEX('All CCC'!AO$7:AO$968,MATCH(WatchList!$B31,'All CCC'!$B$7:$B$968,0)))</f>
        <v/>
      </c>
      <c r="AP31" s="913" t="str">
        <f>IF($B31="","",INDEX('All CCC'!AP$7:AP$968,MATCH(WatchList!$B31,'All CCC'!$B$7:$B$968,0)))</f>
        <v/>
      </c>
      <c r="AQ31" s="913" t="str">
        <f>IF($B31="","",INDEX('All CCC'!AQ$7:AQ$968,MATCH(WatchList!$B31,'All CCC'!$B$7:$B$968,0)))</f>
        <v/>
      </c>
      <c r="AR31" s="913" t="str">
        <f>IF($B31="","",INDEX('All CCC'!AR$7:AR$968,MATCH(WatchList!$B31,'All CCC'!$B$7:$B$968,0)))</f>
        <v/>
      </c>
      <c r="AS31" s="913" t="str">
        <f>IF($B31="","",INDEX('All CCC'!AS$7:AS$968,MATCH(WatchList!$B31,'All CCC'!$B$7:$B$968,0)))</f>
        <v/>
      </c>
      <c r="AT31" s="913" t="str">
        <f>IF($B31="","",INDEX('All CCC'!AT$7:AT$968,MATCH(WatchList!$B31,'All CCC'!$B$7:$B$968,0)))</f>
        <v/>
      </c>
      <c r="AU31" s="913" t="str">
        <f>IF($B31="","",INDEX('All CCC'!AU$7:AU$968,MATCH(WatchList!$B31,'All CCC'!$B$7:$B$968,0)))</f>
        <v/>
      </c>
      <c r="AV31" s="913" t="str">
        <f>IF($B31="","",INDEX('All CCC'!AV$7:AV$968,MATCH(WatchList!$B31,'All CCC'!$B$7:$B$968,0)))</f>
        <v/>
      </c>
      <c r="AW31" s="913" t="str">
        <f>IF($B31="","",INDEX('All CCC'!AW$7:AW$968,MATCH(WatchList!$B31,'All CCC'!$B$7:$B$968,0)))</f>
        <v/>
      </c>
      <c r="AX31" s="913" t="str">
        <f>IF($B31="","",INDEX('All CCC'!AX$7:AX$968,MATCH(WatchList!$B31,'All CCC'!$B$7:$B$968,0)))</f>
        <v/>
      </c>
      <c r="AY31" s="913" t="str">
        <f>IF($B31="","",INDEX('All CCC'!AY$7:AY$968,MATCH(WatchList!$B31,'All CCC'!$B$7:$B$968,0)))</f>
        <v/>
      </c>
      <c r="AZ31" s="913" t="str">
        <f>IF($B31="","",INDEX('All CCC'!AZ$7:AZ$968,MATCH(WatchList!$B31,'All CCC'!$B$7:$B$968,0)))</f>
        <v/>
      </c>
      <c r="BA31" s="913" t="str">
        <f>IF($B31="","",INDEX('All CCC'!BA$7:BA$968,MATCH(WatchList!$B31,'All CCC'!$B$7:$B$968,0)))</f>
        <v/>
      </c>
      <c r="BB31" s="913" t="str">
        <f>IF($B31="","",INDEX('All CCC'!BB$7:BB$968,MATCH(WatchList!$B31,'All CCC'!$B$7:$B$968,0)))</f>
        <v/>
      </c>
      <c r="BC31" s="913" t="str">
        <f>IF($B31="","",INDEX('All CCC'!BC$7:BC$968,MATCH(WatchList!$B31,'All CCC'!$B$7:$B$968,0)))</f>
        <v/>
      </c>
      <c r="BD31" s="913" t="str">
        <f>IF($B31="","",INDEX('All CCC'!BD$7:BD$968,MATCH(WatchList!$B31,'All CCC'!$B$7:$B$968,0)))</f>
        <v/>
      </c>
      <c r="BE31" s="913" t="str">
        <f>IF($B31="","",INDEX('All CCC'!BE$7:BE$968,MATCH(WatchList!$B31,'All CCC'!$B$7:$B$968,0)))</f>
        <v/>
      </c>
      <c r="BF31" s="913" t="str">
        <f>IF($B31="","",INDEX('All CCC'!BF$7:BF$968,MATCH(WatchList!$B31,'All CCC'!$B$7:$B$968,0)))</f>
        <v/>
      </c>
      <c r="BG31" s="913" t="str">
        <f>IF($B31="","",INDEX('All CCC'!BG$7:BG$968,MATCH(WatchList!$B31,'All CCC'!$B$7:$B$968,0)))</f>
        <v/>
      </c>
    </row>
    <row r="32" spans="1:59" x14ac:dyDescent="0.2">
      <c r="A32" s="591" t="str">
        <f>IF($B32="","",INDEX('All CCC'!A$7:A$968,MATCH(WatchList!$B32,'All CCC'!$B$7:$B$968,0)))</f>
        <v/>
      </c>
      <c r="B32" s="36"/>
      <c r="C32" s="913" t="str">
        <f>IF($B32="","",INDEX('All CCC'!C$7:C$968,MATCH(WatchList!$B32,'All CCC'!$B$7:$B$968,0)))</f>
        <v/>
      </c>
      <c r="D32" s="913" t="str">
        <f>IF($B32="","",INDEX('All CCC'!D$7:D$968,MATCH(WatchList!$B32,'All CCC'!$B$7:$B$968,0)))</f>
        <v/>
      </c>
      <c r="E32" s="913" t="str">
        <f>IF($B32="","",INDEX('All CCC'!E$7:E$968,MATCH(WatchList!$B32,'All CCC'!$B$7:$B$968,0)))</f>
        <v/>
      </c>
      <c r="F32" s="913" t="str">
        <f>IF($B32="","",INDEX('All CCC'!F$7:F$968,MATCH(WatchList!$B32,'All CCC'!$B$7:$B$968,0)))</f>
        <v/>
      </c>
      <c r="G32" s="913" t="str">
        <f>IF($B32="","",INDEX('All CCC'!G$7:G$968,MATCH(WatchList!$B32,'All CCC'!$B$7:$B$968,0)))</f>
        <v/>
      </c>
      <c r="H32" s="913" t="str">
        <f>IF($B32="","",INDEX('All CCC'!H$7:H$968,MATCH(WatchList!$B32,'All CCC'!$B$7:$B$968,0)))</f>
        <v/>
      </c>
      <c r="I32" s="913" t="str">
        <f>IF($B32="","",INDEX('All CCC'!I$7:I$968,MATCH(WatchList!$B32,'All CCC'!$B$7:$B$968,0)))</f>
        <v/>
      </c>
      <c r="J32" s="913" t="str">
        <f>IF($B32="","",INDEX('All CCC'!J$7:J$968,MATCH(WatchList!$B32,'All CCC'!$B$7:$B$968,0)))</f>
        <v/>
      </c>
      <c r="K32" s="913" t="str">
        <f>IF($B32="","",INDEX('All CCC'!K$7:K$968,MATCH(WatchList!$B32,'All CCC'!$B$7:$B$968,0)))</f>
        <v/>
      </c>
      <c r="L32" s="913" t="str">
        <f>IF($B32="","",INDEX('All CCC'!L$7:L$968,MATCH(WatchList!$B32,'All CCC'!$B$7:$B$968,0)))</f>
        <v/>
      </c>
      <c r="M32" s="913" t="str">
        <f>IF($B32="","",INDEX('All CCC'!M$7:M$968,MATCH(WatchList!$B32,'All CCC'!$B$7:$B$968,0)))</f>
        <v/>
      </c>
      <c r="N32" s="913" t="str">
        <f>IF($B32="","",INDEX('All CCC'!N$7:N$968,MATCH(WatchList!$B32,'All CCC'!$B$7:$B$968,0)))</f>
        <v/>
      </c>
      <c r="O32" s="913" t="str">
        <f>IF($B32="","",INDEX('All CCC'!O$7:O$968,MATCH(WatchList!$B32,'All CCC'!$B$7:$B$968,0)))</f>
        <v/>
      </c>
      <c r="P32" s="914" t="str">
        <f>IF($B32="","",INDEX('All CCC'!P$7:P$968,MATCH(WatchList!$B32,'All CCC'!$B$7:$B$968,0)))</f>
        <v/>
      </c>
      <c r="Q32" s="914" t="str">
        <f>IF($B32="","",INDEX('All CCC'!Q$7:Q$968,MATCH(WatchList!$B32,'All CCC'!$B$7:$B$968,0)))</f>
        <v/>
      </c>
      <c r="R32" s="913" t="str">
        <f>IF($B32="","",INDEX('All CCC'!R$7:R$968,MATCH(WatchList!$B32,'All CCC'!$B$7:$B$968,0)))</f>
        <v/>
      </c>
      <c r="S32" s="913" t="str">
        <f>IF($B32="","",INDEX('All CCC'!S$7:S$968,MATCH(WatchList!$B32,'All CCC'!$B$7:$B$968,0)))</f>
        <v/>
      </c>
      <c r="T32" s="913" t="str">
        <f>IF($B32="","",INDEX('All CCC'!T$7:T$968,MATCH(WatchList!$B32,'All CCC'!$B$7:$B$968,0)))</f>
        <v/>
      </c>
      <c r="U32" s="913" t="str">
        <f>IF($B32="","",INDEX('All CCC'!U$7:U$968,MATCH(WatchList!$B32,'All CCC'!$B$7:$B$968,0)))</f>
        <v/>
      </c>
      <c r="V32" s="913" t="str">
        <f>IF($B32="","",INDEX('All CCC'!V$7:V$968,MATCH(WatchList!$B32,'All CCC'!$B$7:$B$968,0)))</f>
        <v/>
      </c>
      <c r="W32" s="913" t="str">
        <f>IF($B32="","",INDEX('All CCC'!W$7:W$968,MATCH(WatchList!$B32,'All CCC'!$B$7:$B$968,0)))</f>
        <v/>
      </c>
      <c r="X32" s="913" t="str">
        <f>IF($B32="","",INDEX('All CCC'!X$7:X$968,MATCH(WatchList!$B32,'All CCC'!$B$7:$B$968,0)))</f>
        <v/>
      </c>
      <c r="Y32" s="913" t="str">
        <f>IF($B32="","",INDEX('All CCC'!Y$7:Y$968,MATCH(WatchList!$B32,'All CCC'!$B$7:$B$968,0)))</f>
        <v/>
      </c>
      <c r="Z32" s="913" t="str">
        <f>IF($B32="","",INDEX('All CCC'!Z$7:Z$968,MATCH(WatchList!$B32,'All CCC'!$B$7:$B$968,0)))</f>
        <v/>
      </c>
      <c r="AA32" s="913" t="str">
        <f>IF($B32="","",INDEX('All CCC'!AA$7:AA$968,MATCH(WatchList!$B32,'All CCC'!$B$7:$B$968,0)))</f>
        <v/>
      </c>
      <c r="AB32" s="913" t="str">
        <f>IF($B32="","",INDEX('All CCC'!AB$7:AB$968,MATCH(WatchList!$B32,'All CCC'!$B$7:$B$968,0)))</f>
        <v/>
      </c>
      <c r="AC32" s="913" t="str">
        <f>IF($B32="","",INDEX('All CCC'!AC$7:AC$968,MATCH(WatchList!$B32,'All CCC'!$B$7:$B$968,0)))</f>
        <v/>
      </c>
      <c r="AD32" s="913" t="str">
        <f>IF($B32="","",INDEX('All CCC'!AD$7:AD$968,MATCH(WatchList!$B32,'All CCC'!$B$7:$B$968,0)))</f>
        <v/>
      </c>
      <c r="AE32" s="913" t="str">
        <f>IF($B32="","",INDEX('All CCC'!AE$7:AE$968,MATCH(WatchList!$B32,'All CCC'!$B$7:$B$968,0)))</f>
        <v/>
      </c>
      <c r="AF32" s="913" t="str">
        <f>IF($B32="","",INDEX('All CCC'!AF$7:AF$968,MATCH(WatchList!$B32,'All CCC'!$B$7:$B$968,0)))</f>
        <v/>
      </c>
      <c r="AG32" s="913" t="str">
        <f>IF($B32="","",INDEX('All CCC'!AG$7:AG$968,MATCH(WatchList!$B32,'All CCC'!$B$7:$B$968,0)))</f>
        <v/>
      </c>
      <c r="AH32" s="913" t="str">
        <f>IF($B32="","",INDEX('All CCC'!AH$7:AH$968,MATCH(WatchList!$B32,'All CCC'!$B$7:$B$968,0)))</f>
        <v/>
      </c>
      <c r="AI32" s="913" t="str">
        <f>IF($B32="","",INDEX('All CCC'!AI$7:AI$968,MATCH(WatchList!$B32,'All CCC'!$B$7:$B$968,0)))</f>
        <v/>
      </c>
      <c r="AJ32" s="913" t="str">
        <f>IF($B32="","",INDEX('All CCC'!AJ$7:AJ$968,MATCH(WatchList!$B32,'All CCC'!$B$7:$B$968,0)))</f>
        <v/>
      </c>
      <c r="AK32" s="913" t="str">
        <f>IF($B32="","",INDEX('All CCC'!AK$7:AK$968,MATCH(WatchList!$B32,'All CCC'!$B$7:$B$968,0)))</f>
        <v/>
      </c>
      <c r="AL32" s="913" t="str">
        <f>IF($B32="","",INDEX('All CCC'!AL$7:AL$968,MATCH(WatchList!$B32,'All CCC'!$B$7:$B$968,0)))</f>
        <v/>
      </c>
      <c r="AM32" s="913" t="str">
        <f>IF($B32="","",INDEX('All CCC'!AM$7:AM$968,MATCH(WatchList!$B32,'All CCC'!$B$7:$B$968,0)))</f>
        <v/>
      </c>
      <c r="AN32" s="913" t="str">
        <f>IF($B32="","",INDEX('All CCC'!AN$7:AN$968,MATCH(WatchList!$B32,'All CCC'!$B$7:$B$968,0)))</f>
        <v/>
      </c>
      <c r="AO32" s="913" t="str">
        <f>IF($B32="","",INDEX('All CCC'!AO$7:AO$968,MATCH(WatchList!$B32,'All CCC'!$B$7:$B$968,0)))</f>
        <v/>
      </c>
      <c r="AP32" s="913" t="str">
        <f>IF($B32="","",INDEX('All CCC'!AP$7:AP$968,MATCH(WatchList!$B32,'All CCC'!$B$7:$B$968,0)))</f>
        <v/>
      </c>
      <c r="AQ32" s="913" t="str">
        <f>IF($B32="","",INDEX('All CCC'!AQ$7:AQ$968,MATCH(WatchList!$B32,'All CCC'!$B$7:$B$968,0)))</f>
        <v/>
      </c>
      <c r="AR32" s="913" t="str">
        <f>IF($B32="","",INDEX('All CCC'!AR$7:AR$968,MATCH(WatchList!$B32,'All CCC'!$B$7:$B$968,0)))</f>
        <v/>
      </c>
      <c r="AS32" s="913" t="str">
        <f>IF($B32="","",INDEX('All CCC'!AS$7:AS$968,MATCH(WatchList!$B32,'All CCC'!$B$7:$B$968,0)))</f>
        <v/>
      </c>
      <c r="AT32" s="913" t="str">
        <f>IF($B32="","",INDEX('All CCC'!AT$7:AT$968,MATCH(WatchList!$B32,'All CCC'!$B$7:$B$968,0)))</f>
        <v/>
      </c>
      <c r="AU32" s="913" t="str">
        <f>IF($B32="","",INDEX('All CCC'!AU$7:AU$968,MATCH(WatchList!$B32,'All CCC'!$B$7:$B$968,0)))</f>
        <v/>
      </c>
      <c r="AV32" s="913" t="str">
        <f>IF($B32="","",INDEX('All CCC'!AV$7:AV$968,MATCH(WatchList!$B32,'All CCC'!$B$7:$B$968,0)))</f>
        <v/>
      </c>
      <c r="AW32" s="913" t="str">
        <f>IF($B32="","",INDEX('All CCC'!AW$7:AW$968,MATCH(WatchList!$B32,'All CCC'!$B$7:$B$968,0)))</f>
        <v/>
      </c>
      <c r="AX32" s="913" t="str">
        <f>IF($B32="","",INDEX('All CCC'!AX$7:AX$968,MATCH(WatchList!$B32,'All CCC'!$B$7:$B$968,0)))</f>
        <v/>
      </c>
      <c r="AY32" s="913" t="str">
        <f>IF($B32="","",INDEX('All CCC'!AY$7:AY$968,MATCH(WatchList!$B32,'All CCC'!$B$7:$B$968,0)))</f>
        <v/>
      </c>
      <c r="AZ32" s="913" t="str">
        <f>IF($B32="","",INDEX('All CCC'!AZ$7:AZ$968,MATCH(WatchList!$B32,'All CCC'!$B$7:$B$968,0)))</f>
        <v/>
      </c>
      <c r="BA32" s="913" t="str">
        <f>IF($B32="","",INDEX('All CCC'!BA$7:BA$968,MATCH(WatchList!$B32,'All CCC'!$B$7:$B$968,0)))</f>
        <v/>
      </c>
      <c r="BB32" s="913" t="str">
        <f>IF($B32="","",INDEX('All CCC'!BB$7:BB$968,MATCH(WatchList!$B32,'All CCC'!$B$7:$B$968,0)))</f>
        <v/>
      </c>
      <c r="BC32" s="913" t="str">
        <f>IF($B32="","",INDEX('All CCC'!BC$7:BC$968,MATCH(WatchList!$B32,'All CCC'!$B$7:$B$968,0)))</f>
        <v/>
      </c>
      <c r="BD32" s="913" t="str">
        <f>IF($B32="","",INDEX('All CCC'!BD$7:BD$968,MATCH(WatchList!$B32,'All CCC'!$B$7:$B$968,0)))</f>
        <v/>
      </c>
      <c r="BE32" s="913" t="str">
        <f>IF($B32="","",INDEX('All CCC'!BE$7:BE$968,MATCH(WatchList!$B32,'All CCC'!$B$7:$B$968,0)))</f>
        <v/>
      </c>
      <c r="BF32" s="913" t="str">
        <f>IF($B32="","",INDEX('All CCC'!BF$7:BF$968,MATCH(WatchList!$B32,'All CCC'!$B$7:$B$968,0)))</f>
        <v/>
      </c>
      <c r="BG32" s="913" t="str">
        <f>IF($B32="","",INDEX('All CCC'!BG$7:BG$968,MATCH(WatchList!$B32,'All CCC'!$B$7:$B$968,0)))</f>
        <v/>
      </c>
    </row>
    <row r="33" spans="1:59" x14ac:dyDescent="0.2">
      <c r="A33" s="591" t="str">
        <f>IF($B33="","",INDEX('All CCC'!A$7:A$968,MATCH(WatchList!$B33,'All CCC'!$B$7:$B$968,0)))</f>
        <v/>
      </c>
      <c r="B33" s="36"/>
      <c r="C33" s="913" t="str">
        <f>IF($B33="","",INDEX('All CCC'!C$7:C$968,MATCH(WatchList!$B33,'All CCC'!$B$7:$B$968,0)))</f>
        <v/>
      </c>
      <c r="D33" s="913" t="str">
        <f>IF($B33="","",INDEX('All CCC'!D$7:D$968,MATCH(WatchList!$B33,'All CCC'!$B$7:$B$968,0)))</f>
        <v/>
      </c>
      <c r="E33" s="913" t="str">
        <f>IF($B33="","",INDEX('All CCC'!E$7:E$968,MATCH(WatchList!$B33,'All CCC'!$B$7:$B$968,0)))</f>
        <v/>
      </c>
      <c r="F33" s="913" t="str">
        <f>IF($B33="","",INDEX('All CCC'!F$7:F$968,MATCH(WatchList!$B33,'All CCC'!$B$7:$B$968,0)))</f>
        <v/>
      </c>
      <c r="G33" s="913" t="str">
        <f>IF($B33="","",INDEX('All CCC'!G$7:G$968,MATCH(WatchList!$B33,'All CCC'!$B$7:$B$968,0)))</f>
        <v/>
      </c>
      <c r="H33" s="913" t="str">
        <f>IF($B33="","",INDEX('All CCC'!H$7:H$968,MATCH(WatchList!$B33,'All CCC'!$B$7:$B$968,0)))</f>
        <v/>
      </c>
      <c r="I33" s="913" t="str">
        <f>IF($B33="","",INDEX('All CCC'!I$7:I$968,MATCH(WatchList!$B33,'All CCC'!$B$7:$B$968,0)))</f>
        <v/>
      </c>
      <c r="J33" s="913" t="str">
        <f>IF($B33="","",INDEX('All CCC'!J$7:J$968,MATCH(WatchList!$B33,'All CCC'!$B$7:$B$968,0)))</f>
        <v/>
      </c>
      <c r="K33" s="913" t="str">
        <f>IF($B33="","",INDEX('All CCC'!K$7:K$968,MATCH(WatchList!$B33,'All CCC'!$B$7:$B$968,0)))</f>
        <v/>
      </c>
      <c r="L33" s="913" t="str">
        <f>IF($B33="","",INDEX('All CCC'!L$7:L$968,MATCH(WatchList!$B33,'All CCC'!$B$7:$B$968,0)))</f>
        <v/>
      </c>
      <c r="M33" s="913" t="str">
        <f>IF($B33="","",INDEX('All CCC'!M$7:M$968,MATCH(WatchList!$B33,'All CCC'!$B$7:$B$968,0)))</f>
        <v/>
      </c>
      <c r="N33" s="913" t="str">
        <f>IF($B33="","",INDEX('All CCC'!N$7:N$968,MATCH(WatchList!$B33,'All CCC'!$B$7:$B$968,0)))</f>
        <v/>
      </c>
      <c r="O33" s="913" t="str">
        <f>IF($B33="","",INDEX('All CCC'!O$7:O$968,MATCH(WatchList!$B33,'All CCC'!$B$7:$B$968,0)))</f>
        <v/>
      </c>
      <c r="P33" s="914" t="str">
        <f>IF($B33="","",INDEX('All CCC'!P$7:P$968,MATCH(WatchList!$B33,'All CCC'!$B$7:$B$968,0)))</f>
        <v/>
      </c>
      <c r="Q33" s="914" t="str">
        <f>IF($B33="","",INDEX('All CCC'!Q$7:Q$968,MATCH(WatchList!$B33,'All CCC'!$B$7:$B$968,0)))</f>
        <v/>
      </c>
      <c r="R33" s="913" t="str">
        <f>IF($B33="","",INDEX('All CCC'!R$7:R$968,MATCH(WatchList!$B33,'All CCC'!$B$7:$B$968,0)))</f>
        <v/>
      </c>
      <c r="S33" s="913" t="str">
        <f>IF($B33="","",INDEX('All CCC'!S$7:S$968,MATCH(WatchList!$B33,'All CCC'!$B$7:$B$968,0)))</f>
        <v/>
      </c>
      <c r="T33" s="913" t="str">
        <f>IF($B33="","",INDEX('All CCC'!T$7:T$968,MATCH(WatchList!$B33,'All CCC'!$B$7:$B$968,0)))</f>
        <v/>
      </c>
      <c r="U33" s="913" t="str">
        <f>IF($B33="","",INDEX('All CCC'!U$7:U$968,MATCH(WatchList!$B33,'All CCC'!$B$7:$B$968,0)))</f>
        <v/>
      </c>
      <c r="V33" s="913" t="str">
        <f>IF($B33="","",INDEX('All CCC'!V$7:V$968,MATCH(WatchList!$B33,'All CCC'!$B$7:$B$968,0)))</f>
        <v/>
      </c>
      <c r="W33" s="913" t="str">
        <f>IF($B33="","",INDEX('All CCC'!W$7:W$968,MATCH(WatchList!$B33,'All CCC'!$B$7:$B$968,0)))</f>
        <v/>
      </c>
      <c r="X33" s="913" t="str">
        <f>IF($B33="","",INDEX('All CCC'!X$7:X$968,MATCH(WatchList!$B33,'All CCC'!$B$7:$B$968,0)))</f>
        <v/>
      </c>
      <c r="Y33" s="913" t="str">
        <f>IF($B33="","",INDEX('All CCC'!Y$7:Y$968,MATCH(WatchList!$B33,'All CCC'!$B$7:$B$968,0)))</f>
        <v/>
      </c>
      <c r="Z33" s="913" t="str">
        <f>IF($B33="","",INDEX('All CCC'!Z$7:Z$968,MATCH(WatchList!$B33,'All CCC'!$B$7:$B$968,0)))</f>
        <v/>
      </c>
      <c r="AA33" s="913" t="str">
        <f>IF($B33="","",INDEX('All CCC'!AA$7:AA$968,MATCH(WatchList!$B33,'All CCC'!$B$7:$B$968,0)))</f>
        <v/>
      </c>
      <c r="AB33" s="913" t="str">
        <f>IF($B33="","",INDEX('All CCC'!AB$7:AB$968,MATCH(WatchList!$B33,'All CCC'!$B$7:$B$968,0)))</f>
        <v/>
      </c>
      <c r="AC33" s="913" t="str">
        <f>IF($B33="","",INDEX('All CCC'!AC$7:AC$968,MATCH(WatchList!$B33,'All CCC'!$B$7:$B$968,0)))</f>
        <v/>
      </c>
      <c r="AD33" s="913" t="str">
        <f>IF($B33="","",INDEX('All CCC'!AD$7:AD$968,MATCH(WatchList!$B33,'All CCC'!$B$7:$B$968,0)))</f>
        <v/>
      </c>
      <c r="AE33" s="913" t="str">
        <f>IF($B33="","",INDEX('All CCC'!AE$7:AE$968,MATCH(WatchList!$B33,'All CCC'!$B$7:$B$968,0)))</f>
        <v/>
      </c>
      <c r="AF33" s="913" t="str">
        <f>IF($B33="","",INDEX('All CCC'!AF$7:AF$968,MATCH(WatchList!$B33,'All CCC'!$B$7:$B$968,0)))</f>
        <v/>
      </c>
      <c r="AG33" s="913" t="str">
        <f>IF($B33="","",INDEX('All CCC'!AG$7:AG$968,MATCH(WatchList!$B33,'All CCC'!$B$7:$B$968,0)))</f>
        <v/>
      </c>
      <c r="AH33" s="913" t="str">
        <f>IF($B33="","",INDEX('All CCC'!AH$7:AH$968,MATCH(WatchList!$B33,'All CCC'!$B$7:$B$968,0)))</f>
        <v/>
      </c>
      <c r="AI33" s="913" t="str">
        <f>IF($B33="","",INDEX('All CCC'!AI$7:AI$968,MATCH(WatchList!$B33,'All CCC'!$B$7:$B$968,0)))</f>
        <v/>
      </c>
      <c r="AJ33" s="913" t="str">
        <f>IF($B33="","",INDEX('All CCC'!AJ$7:AJ$968,MATCH(WatchList!$B33,'All CCC'!$B$7:$B$968,0)))</f>
        <v/>
      </c>
      <c r="AK33" s="913" t="str">
        <f>IF($B33="","",INDEX('All CCC'!AK$7:AK$968,MATCH(WatchList!$B33,'All CCC'!$B$7:$B$968,0)))</f>
        <v/>
      </c>
      <c r="AL33" s="913" t="str">
        <f>IF($B33="","",INDEX('All CCC'!AL$7:AL$968,MATCH(WatchList!$B33,'All CCC'!$B$7:$B$968,0)))</f>
        <v/>
      </c>
      <c r="AM33" s="913" t="str">
        <f>IF($B33="","",INDEX('All CCC'!AM$7:AM$968,MATCH(WatchList!$B33,'All CCC'!$B$7:$B$968,0)))</f>
        <v/>
      </c>
      <c r="AN33" s="913" t="str">
        <f>IF($B33="","",INDEX('All CCC'!AN$7:AN$968,MATCH(WatchList!$B33,'All CCC'!$B$7:$B$968,0)))</f>
        <v/>
      </c>
      <c r="AO33" s="913" t="str">
        <f>IF($B33="","",INDEX('All CCC'!AO$7:AO$968,MATCH(WatchList!$B33,'All CCC'!$B$7:$B$968,0)))</f>
        <v/>
      </c>
      <c r="AP33" s="913" t="str">
        <f>IF($B33="","",INDEX('All CCC'!AP$7:AP$968,MATCH(WatchList!$B33,'All CCC'!$B$7:$B$968,0)))</f>
        <v/>
      </c>
      <c r="AQ33" s="913" t="str">
        <f>IF($B33="","",INDEX('All CCC'!AQ$7:AQ$968,MATCH(WatchList!$B33,'All CCC'!$B$7:$B$968,0)))</f>
        <v/>
      </c>
      <c r="AR33" s="913" t="str">
        <f>IF($B33="","",INDEX('All CCC'!AR$7:AR$968,MATCH(WatchList!$B33,'All CCC'!$B$7:$B$968,0)))</f>
        <v/>
      </c>
      <c r="AS33" s="913" t="str">
        <f>IF($B33="","",INDEX('All CCC'!AS$7:AS$968,MATCH(WatchList!$B33,'All CCC'!$B$7:$B$968,0)))</f>
        <v/>
      </c>
      <c r="AT33" s="913" t="str">
        <f>IF($B33="","",INDEX('All CCC'!AT$7:AT$968,MATCH(WatchList!$B33,'All CCC'!$B$7:$B$968,0)))</f>
        <v/>
      </c>
      <c r="AU33" s="913" t="str">
        <f>IF($B33="","",INDEX('All CCC'!AU$7:AU$968,MATCH(WatchList!$B33,'All CCC'!$B$7:$B$968,0)))</f>
        <v/>
      </c>
      <c r="AV33" s="913" t="str">
        <f>IF($B33="","",INDEX('All CCC'!AV$7:AV$968,MATCH(WatchList!$B33,'All CCC'!$B$7:$B$968,0)))</f>
        <v/>
      </c>
      <c r="AW33" s="913" t="str">
        <f>IF($B33="","",INDEX('All CCC'!AW$7:AW$968,MATCH(WatchList!$B33,'All CCC'!$B$7:$B$968,0)))</f>
        <v/>
      </c>
      <c r="AX33" s="913" t="str">
        <f>IF($B33="","",INDEX('All CCC'!AX$7:AX$968,MATCH(WatchList!$B33,'All CCC'!$B$7:$B$968,0)))</f>
        <v/>
      </c>
      <c r="AY33" s="913" t="str">
        <f>IF($B33="","",INDEX('All CCC'!AY$7:AY$968,MATCH(WatchList!$B33,'All CCC'!$B$7:$B$968,0)))</f>
        <v/>
      </c>
      <c r="AZ33" s="913" t="str">
        <f>IF($B33="","",INDEX('All CCC'!AZ$7:AZ$968,MATCH(WatchList!$B33,'All CCC'!$B$7:$B$968,0)))</f>
        <v/>
      </c>
      <c r="BA33" s="913" t="str">
        <f>IF($B33="","",INDEX('All CCC'!BA$7:BA$968,MATCH(WatchList!$B33,'All CCC'!$B$7:$B$968,0)))</f>
        <v/>
      </c>
      <c r="BB33" s="913" t="str">
        <f>IF($B33="","",INDEX('All CCC'!BB$7:BB$968,MATCH(WatchList!$B33,'All CCC'!$B$7:$B$968,0)))</f>
        <v/>
      </c>
      <c r="BC33" s="913" t="str">
        <f>IF($B33="","",INDEX('All CCC'!BC$7:BC$968,MATCH(WatchList!$B33,'All CCC'!$B$7:$B$968,0)))</f>
        <v/>
      </c>
      <c r="BD33" s="913" t="str">
        <f>IF($B33="","",INDEX('All CCC'!BD$7:BD$968,MATCH(WatchList!$B33,'All CCC'!$B$7:$B$968,0)))</f>
        <v/>
      </c>
      <c r="BE33" s="913" t="str">
        <f>IF($B33="","",INDEX('All CCC'!BE$7:BE$968,MATCH(WatchList!$B33,'All CCC'!$B$7:$B$968,0)))</f>
        <v/>
      </c>
      <c r="BF33" s="913" t="str">
        <f>IF($B33="","",INDEX('All CCC'!BF$7:BF$968,MATCH(WatchList!$B33,'All CCC'!$B$7:$B$968,0)))</f>
        <v/>
      </c>
      <c r="BG33" s="913" t="str">
        <f>IF($B33="","",INDEX('All CCC'!BG$7:BG$968,MATCH(WatchList!$B33,'All CCC'!$B$7:$B$968,0)))</f>
        <v/>
      </c>
    </row>
    <row r="34" spans="1:59" x14ac:dyDescent="0.2">
      <c r="A34" s="591" t="str">
        <f>IF($B34="","",INDEX('All CCC'!A$7:A$968,MATCH(WatchList!$B34,'All CCC'!$B$7:$B$968,0)))</f>
        <v/>
      </c>
      <c r="B34" s="36"/>
      <c r="C34" s="913" t="str">
        <f>IF($B34="","",INDEX('All CCC'!C$7:C$968,MATCH(WatchList!$B34,'All CCC'!$B$7:$B$968,0)))</f>
        <v/>
      </c>
      <c r="D34" s="913" t="str">
        <f>IF($B34="","",INDEX('All CCC'!D$7:D$968,MATCH(WatchList!$B34,'All CCC'!$B$7:$B$968,0)))</f>
        <v/>
      </c>
      <c r="E34" s="913" t="str">
        <f>IF($B34="","",INDEX('All CCC'!E$7:E$968,MATCH(WatchList!$B34,'All CCC'!$B$7:$B$968,0)))</f>
        <v/>
      </c>
      <c r="F34" s="913" t="str">
        <f>IF($B34="","",INDEX('All CCC'!F$7:F$968,MATCH(WatchList!$B34,'All CCC'!$B$7:$B$968,0)))</f>
        <v/>
      </c>
      <c r="G34" s="913" t="str">
        <f>IF($B34="","",INDEX('All CCC'!G$7:G$968,MATCH(WatchList!$B34,'All CCC'!$B$7:$B$968,0)))</f>
        <v/>
      </c>
      <c r="H34" s="913" t="str">
        <f>IF($B34="","",INDEX('All CCC'!H$7:H$968,MATCH(WatchList!$B34,'All CCC'!$B$7:$B$968,0)))</f>
        <v/>
      </c>
      <c r="I34" s="913" t="str">
        <f>IF($B34="","",INDEX('All CCC'!I$7:I$968,MATCH(WatchList!$B34,'All CCC'!$B$7:$B$968,0)))</f>
        <v/>
      </c>
      <c r="J34" s="913" t="str">
        <f>IF($B34="","",INDEX('All CCC'!J$7:J$968,MATCH(WatchList!$B34,'All CCC'!$B$7:$B$968,0)))</f>
        <v/>
      </c>
      <c r="K34" s="913" t="str">
        <f>IF($B34="","",INDEX('All CCC'!K$7:K$968,MATCH(WatchList!$B34,'All CCC'!$B$7:$B$968,0)))</f>
        <v/>
      </c>
      <c r="L34" s="913" t="str">
        <f>IF($B34="","",INDEX('All CCC'!L$7:L$968,MATCH(WatchList!$B34,'All CCC'!$B$7:$B$968,0)))</f>
        <v/>
      </c>
      <c r="M34" s="913" t="str">
        <f>IF($B34="","",INDEX('All CCC'!M$7:M$968,MATCH(WatchList!$B34,'All CCC'!$B$7:$B$968,0)))</f>
        <v/>
      </c>
      <c r="N34" s="913" t="str">
        <f>IF($B34="","",INDEX('All CCC'!N$7:N$968,MATCH(WatchList!$B34,'All CCC'!$B$7:$B$968,0)))</f>
        <v/>
      </c>
      <c r="O34" s="913" t="str">
        <f>IF($B34="","",INDEX('All CCC'!O$7:O$968,MATCH(WatchList!$B34,'All CCC'!$B$7:$B$968,0)))</f>
        <v/>
      </c>
      <c r="P34" s="914" t="str">
        <f>IF($B34="","",INDEX('All CCC'!P$7:P$968,MATCH(WatchList!$B34,'All CCC'!$B$7:$B$968,0)))</f>
        <v/>
      </c>
      <c r="Q34" s="914" t="str">
        <f>IF($B34="","",INDEX('All CCC'!Q$7:Q$968,MATCH(WatchList!$B34,'All CCC'!$B$7:$B$968,0)))</f>
        <v/>
      </c>
      <c r="R34" s="913" t="str">
        <f>IF($B34="","",INDEX('All CCC'!R$7:R$968,MATCH(WatchList!$B34,'All CCC'!$B$7:$B$968,0)))</f>
        <v/>
      </c>
      <c r="S34" s="913" t="str">
        <f>IF($B34="","",INDEX('All CCC'!S$7:S$968,MATCH(WatchList!$B34,'All CCC'!$B$7:$B$968,0)))</f>
        <v/>
      </c>
      <c r="T34" s="913" t="str">
        <f>IF($B34="","",INDEX('All CCC'!T$7:T$968,MATCH(WatchList!$B34,'All CCC'!$B$7:$B$968,0)))</f>
        <v/>
      </c>
      <c r="U34" s="913" t="str">
        <f>IF($B34="","",INDEX('All CCC'!U$7:U$968,MATCH(WatchList!$B34,'All CCC'!$B$7:$B$968,0)))</f>
        <v/>
      </c>
      <c r="V34" s="913" t="str">
        <f>IF($B34="","",INDEX('All CCC'!V$7:V$968,MATCH(WatchList!$B34,'All CCC'!$B$7:$B$968,0)))</f>
        <v/>
      </c>
      <c r="W34" s="913" t="str">
        <f>IF($B34="","",INDEX('All CCC'!W$7:W$968,MATCH(WatchList!$B34,'All CCC'!$B$7:$B$968,0)))</f>
        <v/>
      </c>
      <c r="X34" s="913" t="str">
        <f>IF($B34="","",INDEX('All CCC'!X$7:X$968,MATCH(WatchList!$B34,'All CCC'!$B$7:$B$968,0)))</f>
        <v/>
      </c>
      <c r="Y34" s="913" t="str">
        <f>IF($B34="","",INDEX('All CCC'!Y$7:Y$968,MATCH(WatchList!$B34,'All CCC'!$B$7:$B$968,0)))</f>
        <v/>
      </c>
      <c r="Z34" s="913" t="str">
        <f>IF($B34="","",INDEX('All CCC'!Z$7:Z$968,MATCH(WatchList!$B34,'All CCC'!$B$7:$B$968,0)))</f>
        <v/>
      </c>
      <c r="AA34" s="913" t="str">
        <f>IF($B34="","",INDEX('All CCC'!AA$7:AA$968,MATCH(WatchList!$B34,'All CCC'!$B$7:$B$968,0)))</f>
        <v/>
      </c>
      <c r="AB34" s="913" t="str">
        <f>IF($B34="","",INDEX('All CCC'!AB$7:AB$968,MATCH(WatchList!$B34,'All CCC'!$B$7:$B$968,0)))</f>
        <v/>
      </c>
      <c r="AC34" s="913" t="str">
        <f>IF($B34="","",INDEX('All CCC'!AC$7:AC$968,MATCH(WatchList!$B34,'All CCC'!$B$7:$B$968,0)))</f>
        <v/>
      </c>
      <c r="AD34" s="913" t="str">
        <f>IF($B34="","",INDEX('All CCC'!AD$7:AD$968,MATCH(WatchList!$B34,'All CCC'!$B$7:$B$968,0)))</f>
        <v/>
      </c>
      <c r="AE34" s="913" t="str">
        <f>IF($B34="","",INDEX('All CCC'!AE$7:AE$968,MATCH(WatchList!$B34,'All CCC'!$B$7:$B$968,0)))</f>
        <v/>
      </c>
      <c r="AF34" s="913" t="str">
        <f>IF($B34="","",INDEX('All CCC'!AF$7:AF$968,MATCH(WatchList!$B34,'All CCC'!$B$7:$B$968,0)))</f>
        <v/>
      </c>
      <c r="AG34" s="913" t="str">
        <f>IF($B34="","",INDEX('All CCC'!AG$7:AG$968,MATCH(WatchList!$B34,'All CCC'!$B$7:$B$968,0)))</f>
        <v/>
      </c>
      <c r="AH34" s="913" t="str">
        <f>IF($B34="","",INDEX('All CCC'!AH$7:AH$968,MATCH(WatchList!$B34,'All CCC'!$B$7:$B$968,0)))</f>
        <v/>
      </c>
      <c r="AI34" s="913" t="str">
        <f>IF($B34="","",INDEX('All CCC'!AI$7:AI$968,MATCH(WatchList!$B34,'All CCC'!$B$7:$B$968,0)))</f>
        <v/>
      </c>
      <c r="AJ34" s="913" t="str">
        <f>IF($B34="","",INDEX('All CCC'!AJ$7:AJ$968,MATCH(WatchList!$B34,'All CCC'!$B$7:$B$968,0)))</f>
        <v/>
      </c>
      <c r="AK34" s="913" t="str">
        <f>IF($B34="","",INDEX('All CCC'!AK$7:AK$968,MATCH(WatchList!$B34,'All CCC'!$B$7:$B$968,0)))</f>
        <v/>
      </c>
      <c r="AL34" s="913" t="str">
        <f>IF($B34="","",INDEX('All CCC'!AL$7:AL$968,MATCH(WatchList!$B34,'All CCC'!$B$7:$B$968,0)))</f>
        <v/>
      </c>
      <c r="AM34" s="913" t="str">
        <f>IF($B34="","",INDEX('All CCC'!AM$7:AM$968,MATCH(WatchList!$B34,'All CCC'!$B$7:$B$968,0)))</f>
        <v/>
      </c>
      <c r="AN34" s="913" t="str">
        <f>IF($B34="","",INDEX('All CCC'!AN$7:AN$968,MATCH(WatchList!$B34,'All CCC'!$B$7:$B$968,0)))</f>
        <v/>
      </c>
      <c r="AO34" s="913" t="str">
        <f>IF($B34="","",INDEX('All CCC'!AO$7:AO$968,MATCH(WatchList!$B34,'All CCC'!$B$7:$B$968,0)))</f>
        <v/>
      </c>
      <c r="AP34" s="913" t="str">
        <f>IF($B34="","",INDEX('All CCC'!AP$7:AP$968,MATCH(WatchList!$B34,'All CCC'!$B$7:$B$968,0)))</f>
        <v/>
      </c>
      <c r="AQ34" s="913" t="str">
        <f>IF($B34="","",INDEX('All CCC'!AQ$7:AQ$968,MATCH(WatchList!$B34,'All CCC'!$B$7:$B$968,0)))</f>
        <v/>
      </c>
      <c r="AR34" s="913" t="str">
        <f>IF($B34="","",INDEX('All CCC'!AR$7:AR$968,MATCH(WatchList!$B34,'All CCC'!$B$7:$B$968,0)))</f>
        <v/>
      </c>
      <c r="AS34" s="913" t="str">
        <f>IF($B34="","",INDEX('All CCC'!AS$7:AS$968,MATCH(WatchList!$B34,'All CCC'!$B$7:$B$968,0)))</f>
        <v/>
      </c>
      <c r="AT34" s="913" t="str">
        <f>IF($B34="","",INDEX('All CCC'!AT$7:AT$968,MATCH(WatchList!$B34,'All CCC'!$B$7:$B$968,0)))</f>
        <v/>
      </c>
      <c r="AU34" s="913" t="str">
        <f>IF($B34="","",INDEX('All CCC'!AU$7:AU$968,MATCH(WatchList!$B34,'All CCC'!$B$7:$B$968,0)))</f>
        <v/>
      </c>
      <c r="AV34" s="913" t="str">
        <f>IF($B34="","",INDEX('All CCC'!AV$7:AV$968,MATCH(WatchList!$B34,'All CCC'!$B$7:$B$968,0)))</f>
        <v/>
      </c>
      <c r="AW34" s="913" t="str">
        <f>IF($B34="","",INDEX('All CCC'!AW$7:AW$968,MATCH(WatchList!$B34,'All CCC'!$B$7:$B$968,0)))</f>
        <v/>
      </c>
      <c r="AX34" s="913" t="str">
        <f>IF($B34="","",INDEX('All CCC'!AX$7:AX$968,MATCH(WatchList!$B34,'All CCC'!$B$7:$B$968,0)))</f>
        <v/>
      </c>
      <c r="AY34" s="913" t="str">
        <f>IF($B34="","",INDEX('All CCC'!AY$7:AY$968,MATCH(WatchList!$B34,'All CCC'!$B$7:$B$968,0)))</f>
        <v/>
      </c>
      <c r="AZ34" s="913" t="str">
        <f>IF($B34="","",INDEX('All CCC'!AZ$7:AZ$968,MATCH(WatchList!$B34,'All CCC'!$B$7:$B$968,0)))</f>
        <v/>
      </c>
      <c r="BA34" s="913" t="str">
        <f>IF($B34="","",INDEX('All CCC'!BA$7:BA$968,MATCH(WatchList!$B34,'All CCC'!$B$7:$B$968,0)))</f>
        <v/>
      </c>
      <c r="BB34" s="913" t="str">
        <f>IF($B34="","",INDEX('All CCC'!BB$7:BB$968,MATCH(WatchList!$B34,'All CCC'!$B$7:$B$968,0)))</f>
        <v/>
      </c>
      <c r="BC34" s="913" t="str">
        <f>IF($B34="","",INDEX('All CCC'!BC$7:BC$968,MATCH(WatchList!$B34,'All CCC'!$B$7:$B$968,0)))</f>
        <v/>
      </c>
      <c r="BD34" s="913" t="str">
        <f>IF($B34="","",INDEX('All CCC'!BD$7:BD$968,MATCH(WatchList!$B34,'All CCC'!$B$7:$B$968,0)))</f>
        <v/>
      </c>
      <c r="BE34" s="913" t="str">
        <f>IF($B34="","",INDEX('All CCC'!BE$7:BE$968,MATCH(WatchList!$B34,'All CCC'!$B$7:$B$968,0)))</f>
        <v/>
      </c>
      <c r="BF34" s="913" t="str">
        <f>IF($B34="","",INDEX('All CCC'!BF$7:BF$968,MATCH(WatchList!$B34,'All CCC'!$B$7:$B$968,0)))</f>
        <v/>
      </c>
      <c r="BG34" s="913" t="str">
        <f>IF($B34="","",INDEX('All CCC'!BG$7:BG$968,MATCH(WatchList!$B34,'All CCC'!$B$7:$B$968,0)))</f>
        <v/>
      </c>
    </row>
    <row r="35" spans="1:59" x14ac:dyDescent="0.2">
      <c r="A35" s="591" t="str">
        <f>IF($B35="","",INDEX('All CCC'!A$7:A$968,MATCH(WatchList!$B35,'All CCC'!$B$7:$B$968,0)))</f>
        <v/>
      </c>
      <c r="B35" s="36"/>
      <c r="C35" s="913" t="str">
        <f>IF($B35="","",INDEX('All CCC'!C$7:C$968,MATCH(WatchList!$B35,'All CCC'!$B$7:$B$968,0)))</f>
        <v/>
      </c>
      <c r="D35" s="913" t="str">
        <f>IF($B35="","",INDEX('All CCC'!D$7:D$968,MATCH(WatchList!$B35,'All CCC'!$B$7:$B$968,0)))</f>
        <v/>
      </c>
      <c r="E35" s="913" t="str">
        <f>IF($B35="","",INDEX('All CCC'!E$7:E$968,MATCH(WatchList!$B35,'All CCC'!$B$7:$B$968,0)))</f>
        <v/>
      </c>
      <c r="F35" s="913" t="str">
        <f>IF($B35="","",INDEX('All CCC'!F$7:F$968,MATCH(WatchList!$B35,'All CCC'!$B$7:$B$968,0)))</f>
        <v/>
      </c>
      <c r="G35" s="913" t="str">
        <f>IF($B35="","",INDEX('All CCC'!G$7:G$968,MATCH(WatchList!$B35,'All CCC'!$B$7:$B$968,0)))</f>
        <v/>
      </c>
      <c r="H35" s="913" t="str">
        <f>IF($B35="","",INDEX('All CCC'!H$7:H$968,MATCH(WatchList!$B35,'All CCC'!$B$7:$B$968,0)))</f>
        <v/>
      </c>
      <c r="I35" s="913" t="str">
        <f>IF($B35="","",INDEX('All CCC'!I$7:I$968,MATCH(WatchList!$B35,'All CCC'!$B$7:$B$968,0)))</f>
        <v/>
      </c>
      <c r="J35" s="913" t="str">
        <f>IF($B35="","",INDEX('All CCC'!J$7:J$968,MATCH(WatchList!$B35,'All CCC'!$B$7:$B$968,0)))</f>
        <v/>
      </c>
      <c r="K35" s="913" t="str">
        <f>IF($B35="","",INDEX('All CCC'!K$7:K$968,MATCH(WatchList!$B35,'All CCC'!$B$7:$B$968,0)))</f>
        <v/>
      </c>
      <c r="L35" s="913" t="str">
        <f>IF($B35="","",INDEX('All CCC'!L$7:L$968,MATCH(WatchList!$B35,'All CCC'!$B$7:$B$968,0)))</f>
        <v/>
      </c>
      <c r="M35" s="913" t="str">
        <f>IF($B35="","",INDEX('All CCC'!M$7:M$968,MATCH(WatchList!$B35,'All CCC'!$B$7:$B$968,0)))</f>
        <v/>
      </c>
      <c r="N35" s="913" t="str">
        <f>IF($B35="","",INDEX('All CCC'!N$7:N$968,MATCH(WatchList!$B35,'All CCC'!$B$7:$B$968,0)))</f>
        <v/>
      </c>
      <c r="O35" s="913" t="str">
        <f>IF($B35="","",INDEX('All CCC'!O$7:O$968,MATCH(WatchList!$B35,'All CCC'!$B$7:$B$968,0)))</f>
        <v/>
      </c>
      <c r="P35" s="914" t="str">
        <f>IF($B35="","",INDEX('All CCC'!P$7:P$968,MATCH(WatchList!$B35,'All CCC'!$B$7:$B$968,0)))</f>
        <v/>
      </c>
      <c r="Q35" s="914" t="str">
        <f>IF($B35="","",INDEX('All CCC'!Q$7:Q$968,MATCH(WatchList!$B35,'All CCC'!$B$7:$B$968,0)))</f>
        <v/>
      </c>
      <c r="R35" s="913" t="str">
        <f>IF($B35="","",INDEX('All CCC'!R$7:R$968,MATCH(WatchList!$B35,'All CCC'!$B$7:$B$968,0)))</f>
        <v/>
      </c>
      <c r="S35" s="913" t="str">
        <f>IF($B35="","",INDEX('All CCC'!S$7:S$968,MATCH(WatchList!$B35,'All CCC'!$B$7:$B$968,0)))</f>
        <v/>
      </c>
      <c r="T35" s="913" t="str">
        <f>IF($B35="","",INDEX('All CCC'!T$7:T$968,MATCH(WatchList!$B35,'All CCC'!$B$7:$B$968,0)))</f>
        <v/>
      </c>
      <c r="U35" s="913" t="str">
        <f>IF($B35="","",INDEX('All CCC'!U$7:U$968,MATCH(WatchList!$B35,'All CCC'!$B$7:$B$968,0)))</f>
        <v/>
      </c>
      <c r="V35" s="913" t="str">
        <f>IF($B35="","",INDEX('All CCC'!V$7:V$968,MATCH(WatchList!$B35,'All CCC'!$B$7:$B$968,0)))</f>
        <v/>
      </c>
      <c r="W35" s="913" t="str">
        <f>IF($B35="","",INDEX('All CCC'!W$7:W$968,MATCH(WatchList!$B35,'All CCC'!$B$7:$B$968,0)))</f>
        <v/>
      </c>
      <c r="X35" s="913" t="str">
        <f>IF($B35="","",INDEX('All CCC'!X$7:X$968,MATCH(WatchList!$B35,'All CCC'!$B$7:$B$968,0)))</f>
        <v/>
      </c>
      <c r="Y35" s="913" t="str">
        <f>IF($B35="","",INDEX('All CCC'!Y$7:Y$968,MATCH(WatchList!$B35,'All CCC'!$B$7:$B$968,0)))</f>
        <v/>
      </c>
      <c r="Z35" s="913" t="str">
        <f>IF($B35="","",INDEX('All CCC'!Z$7:Z$968,MATCH(WatchList!$B35,'All CCC'!$B$7:$B$968,0)))</f>
        <v/>
      </c>
      <c r="AA35" s="913" t="str">
        <f>IF($B35="","",INDEX('All CCC'!AA$7:AA$968,MATCH(WatchList!$B35,'All CCC'!$B$7:$B$968,0)))</f>
        <v/>
      </c>
      <c r="AB35" s="913" t="str">
        <f>IF($B35="","",INDEX('All CCC'!AB$7:AB$968,MATCH(WatchList!$B35,'All CCC'!$B$7:$B$968,0)))</f>
        <v/>
      </c>
      <c r="AC35" s="913" t="str">
        <f>IF($B35="","",INDEX('All CCC'!AC$7:AC$968,MATCH(WatchList!$B35,'All CCC'!$B$7:$B$968,0)))</f>
        <v/>
      </c>
      <c r="AD35" s="913" t="str">
        <f>IF($B35="","",INDEX('All CCC'!AD$7:AD$968,MATCH(WatchList!$B35,'All CCC'!$B$7:$B$968,0)))</f>
        <v/>
      </c>
      <c r="AE35" s="913" t="str">
        <f>IF($B35="","",INDEX('All CCC'!AE$7:AE$968,MATCH(WatchList!$B35,'All CCC'!$B$7:$B$968,0)))</f>
        <v/>
      </c>
      <c r="AF35" s="913" t="str">
        <f>IF($B35="","",INDEX('All CCC'!AF$7:AF$968,MATCH(WatchList!$B35,'All CCC'!$B$7:$B$968,0)))</f>
        <v/>
      </c>
      <c r="AG35" s="913" t="str">
        <f>IF($B35="","",INDEX('All CCC'!AG$7:AG$968,MATCH(WatchList!$B35,'All CCC'!$B$7:$B$968,0)))</f>
        <v/>
      </c>
      <c r="AH35" s="913" t="str">
        <f>IF($B35="","",INDEX('All CCC'!AH$7:AH$968,MATCH(WatchList!$B35,'All CCC'!$B$7:$B$968,0)))</f>
        <v/>
      </c>
      <c r="AI35" s="913" t="str">
        <f>IF($B35="","",INDEX('All CCC'!AI$7:AI$968,MATCH(WatchList!$B35,'All CCC'!$B$7:$B$968,0)))</f>
        <v/>
      </c>
      <c r="AJ35" s="913" t="str">
        <f>IF($B35="","",INDEX('All CCC'!AJ$7:AJ$968,MATCH(WatchList!$B35,'All CCC'!$B$7:$B$968,0)))</f>
        <v/>
      </c>
      <c r="AK35" s="913" t="str">
        <f>IF($B35="","",INDEX('All CCC'!AK$7:AK$968,MATCH(WatchList!$B35,'All CCC'!$B$7:$B$968,0)))</f>
        <v/>
      </c>
      <c r="AL35" s="913" t="str">
        <f>IF($B35="","",INDEX('All CCC'!AL$7:AL$968,MATCH(WatchList!$B35,'All CCC'!$B$7:$B$968,0)))</f>
        <v/>
      </c>
      <c r="AM35" s="913" t="str">
        <f>IF($B35="","",INDEX('All CCC'!AM$7:AM$968,MATCH(WatchList!$B35,'All CCC'!$B$7:$B$968,0)))</f>
        <v/>
      </c>
      <c r="AN35" s="913" t="str">
        <f>IF($B35="","",INDEX('All CCC'!AN$7:AN$968,MATCH(WatchList!$B35,'All CCC'!$B$7:$B$968,0)))</f>
        <v/>
      </c>
      <c r="AO35" s="913" t="str">
        <f>IF($B35="","",INDEX('All CCC'!AO$7:AO$968,MATCH(WatchList!$B35,'All CCC'!$B$7:$B$968,0)))</f>
        <v/>
      </c>
      <c r="AP35" s="913" t="str">
        <f>IF($B35="","",INDEX('All CCC'!AP$7:AP$968,MATCH(WatchList!$B35,'All CCC'!$B$7:$B$968,0)))</f>
        <v/>
      </c>
      <c r="AQ35" s="913" t="str">
        <f>IF($B35="","",INDEX('All CCC'!AQ$7:AQ$968,MATCH(WatchList!$B35,'All CCC'!$B$7:$B$968,0)))</f>
        <v/>
      </c>
      <c r="AR35" s="913" t="str">
        <f>IF($B35="","",INDEX('All CCC'!AR$7:AR$968,MATCH(WatchList!$B35,'All CCC'!$B$7:$B$968,0)))</f>
        <v/>
      </c>
      <c r="AS35" s="913" t="str">
        <f>IF($B35="","",INDEX('All CCC'!AS$7:AS$968,MATCH(WatchList!$B35,'All CCC'!$B$7:$B$968,0)))</f>
        <v/>
      </c>
      <c r="AT35" s="913" t="str">
        <f>IF($B35="","",INDEX('All CCC'!AT$7:AT$968,MATCH(WatchList!$B35,'All CCC'!$B$7:$B$968,0)))</f>
        <v/>
      </c>
      <c r="AU35" s="913" t="str">
        <f>IF($B35="","",INDEX('All CCC'!AU$7:AU$968,MATCH(WatchList!$B35,'All CCC'!$B$7:$B$968,0)))</f>
        <v/>
      </c>
      <c r="AV35" s="913" t="str">
        <f>IF($B35="","",INDEX('All CCC'!AV$7:AV$968,MATCH(WatchList!$B35,'All CCC'!$B$7:$B$968,0)))</f>
        <v/>
      </c>
      <c r="AW35" s="913" t="str">
        <f>IF($B35="","",INDEX('All CCC'!AW$7:AW$968,MATCH(WatchList!$B35,'All CCC'!$B$7:$B$968,0)))</f>
        <v/>
      </c>
      <c r="AX35" s="913" t="str">
        <f>IF($B35="","",INDEX('All CCC'!AX$7:AX$968,MATCH(WatchList!$B35,'All CCC'!$B$7:$B$968,0)))</f>
        <v/>
      </c>
      <c r="AY35" s="913" t="str">
        <f>IF($B35="","",INDEX('All CCC'!AY$7:AY$968,MATCH(WatchList!$B35,'All CCC'!$B$7:$B$968,0)))</f>
        <v/>
      </c>
      <c r="AZ35" s="913" t="str">
        <f>IF($B35="","",INDEX('All CCC'!AZ$7:AZ$968,MATCH(WatchList!$B35,'All CCC'!$B$7:$B$968,0)))</f>
        <v/>
      </c>
      <c r="BA35" s="913" t="str">
        <f>IF($B35="","",INDEX('All CCC'!BA$7:BA$968,MATCH(WatchList!$B35,'All CCC'!$B$7:$B$968,0)))</f>
        <v/>
      </c>
      <c r="BB35" s="913" t="str">
        <f>IF($B35="","",INDEX('All CCC'!BB$7:BB$968,MATCH(WatchList!$B35,'All CCC'!$B$7:$B$968,0)))</f>
        <v/>
      </c>
      <c r="BC35" s="913" t="str">
        <f>IF($B35="","",INDEX('All CCC'!BC$7:BC$968,MATCH(WatchList!$B35,'All CCC'!$B$7:$B$968,0)))</f>
        <v/>
      </c>
      <c r="BD35" s="913" t="str">
        <f>IF($B35="","",INDEX('All CCC'!BD$7:BD$968,MATCH(WatchList!$B35,'All CCC'!$B$7:$B$968,0)))</f>
        <v/>
      </c>
      <c r="BE35" s="913" t="str">
        <f>IF($B35="","",INDEX('All CCC'!BE$7:BE$968,MATCH(WatchList!$B35,'All CCC'!$B$7:$B$968,0)))</f>
        <v/>
      </c>
      <c r="BF35" s="913" t="str">
        <f>IF($B35="","",INDEX('All CCC'!BF$7:BF$968,MATCH(WatchList!$B35,'All CCC'!$B$7:$B$968,0)))</f>
        <v/>
      </c>
      <c r="BG35" s="913" t="str">
        <f>IF($B35="","",INDEX('All CCC'!BG$7:BG$968,MATCH(WatchList!$B35,'All CCC'!$B$7:$B$968,0)))</f>
        <v/>
      </c>
    </row>
    <row r="36" spans="1:59" x14ac:dyDescent="0.2">
      <c r="A36" s="591" t="str">
        <f>IF($B36="","",INDEX('All CCC'!A$7:A$968,MATCH(WatchList!$B36,'All CCC'!$B$7:$B$968,0)))</f>
        <v/>
      </c>
      <c r="B36" s="36"/>
      <c r="C36" s="913" t="str">
        <f>IF($B36="","",INDEX('All CCC'!C$7:C$968,MATCH(WatchList!$B36,'All CCC'!$B$7:$B$968,0)))</f>
        <v/>
      </c>
      <c r="D36" s="913" t="str">
        <f>IF($B36="","",INDEX('All CCC'!D$7:D$968,MATCH(WatchList!$B36,'All CCC'!$B$7:$B$968,0)))</f>
        <v/>
      </c>
      <c r="E36" s="913" t="str">
        <f>IF($B36="","",INDEX('All CCC'!E$7:E$968,MATCH(WatchList!$B36,'All CCC'!$B$7:$B$968,0)))</f>
        <v/>
      </c>
      <c r="F36" s="913" t="str">
        <f>IF($B36="","",INDEX('All CCC'!F$7:F$968,MATCH(WatchList!$B36,'All CCC'!$B$7:$B$968,0)))</f>
        <v/>
      </c>
      <c r="G36" s="913" t="str">
        <f>IF($B36="","",INDEX('All CCC'!G$7:G$968,MATCH(WatchList!$B36,'All CCC'!$B$7:$B$968,0)))</f>
        <v/>
      </c>
      <c r="H36" s="913" t="str">
        <f>IF($B36="","",INDEX('All CCC'!H$7:H$968,MATCH(WatchList!$B36,'All CCC'!$B$7:$B$968,0)))</f>
        <v/>
      </c>
      <c r="I36" s="913" t="str">
        <f>IF($B36="","",INDEX('All CCC'!I$7:I$968,MATCH(WatchList!$B36,'All CCC'!$B$7:$B$968,0)))</f>
        <v/>
      </c>
      <c r="J36" s="913" t="str">
        <f>IF($B36="","",INDEX('All CCC'!J$7:J$968,MATCH(WatchList!$B36,'All CCC'!$B$7:$B$968,0)))</f>
        <v/>
      </c>
      <c r="K36" s="913" t="str">
        <f>IF($B36="","",INDEX('All CCC'!K$7:K$968,MATCH(WatchList!$B36,'All CCC'!$B$7:$B$968,0)))</f>
        <v/>
      </c>
      <c r="L36" s="913" t="str">
        <f>IF($B36="","",INDEX('All CCC'!L$7:L$968,MATCH(WatchList!$B36,'All CCC'!$B$7:$B$968,0)))</f>
        <v/>
      </c>
      <c r="M36" s="913" t="str">
        <f>IF($B36="","",INDEX('All CCC'!M$7:M$968,MATCH(WatchList!$B36,'All CCC'!$B$7:$B$968,0)))</f>
        <v/>
      </c>
      <c r="N36" s="913" t="str">
        <f>IF($B36="","",INDEX('All CCC'!N$7:N$968,MATCH(WatchList!$B36,'All CCC'!$B$7:$B$968,0)))</f>
        <v/>
      </c>
      <c r="O36" s="913" t="str">
        <f>IF($B36="","",INDEX('All CCC'!O$7:O$968,MATCH(WatchList!$B36,'All CCC'!$B$7:$B$968,0)))</f>
        <v/>
      </c>
      <c r="P36" s="914" t="str">
        <f>IF($B36="","",INDEX('All CCC'!P$7:P$968,MATCH(WatchList!$B36,'All CCC'!$B$7:$B$968,0)))</f>
        <v/>
      </c>
      <c r="Q36" s="914" t="str">
        <f>IF($B36="","",INDEX('All CCC'!Q$7:Q$968,MATCH(WatchList!$B36,'All CCC'!$B$7:$B$968,0)))</f>
        <v/>
      </c>
      <c r="R36" s="913" t="str">
        <f>IF($B36="","",INDEX('All CCC'!R$7:R$968,MATCH(WatchList!$B36,'All CCC'!$B$7:$B$968,0)))</f>
        <v/>
      </c>
      <c r="S36" s="913" t="str">
        <f>IF($B36="","",INDEX('All CCC'!S$7:S$968,MATCH(WatchList!$B36,'All CCC'!$B$7:$B$968,0)))</f>
        <v/>
      </c>
      <c r="T36" s="913" t="str">
        <f>IF($B36="","",INDEX('All CCC'!T$7:T$968,MATCH(WatchList!$B36,'All CCC'!$B$7:$B$968,0)))</f>
        <v/>
      </c>
      <c r="U36" s="913" t="str">
        <f>IF($B36="","",INDEX('All CCC'!U$7:U$968,MATCH(WatchList!$B36,'All CCC'!$B$7:$B$968,0)))</f>
        <v/>
      </c>
      <c r="V36" s="913" t="str">
        <f>IF($B36="","",INDEX('All CCC'!V$7:V$968,MATCH(WatchList!$B36,'All CCC'!$B$7:$B$968,0)))</f>
        <v/>
      </c>
      <c r="W36" s="913" t="str">
        <f>IF($B36="","",INDEX('All CCC'!W$7:W$968,MATCH(WatchList!$B36,'All CCC'!$B$7:$B$968,0)))</f>
        <v/>
      </c>
      <c r="X36" s="913" t="str">
        <f>IF($B36="","",INDEX('All CCC'!X$7:X$968,MATCH(WatchList!$B36,'All CCC'!$B$7:$B$968,0)))</f>
        <v/>
      </c>
      <c r="Y36" s="913" t="str">
        <f>IF($B36="","",INDEX('All CCC'!Y$7:Y$968,MATCH(WatchList!$B36,'All CCC'!$B$7:$B$968,0)))</f>
        <v/>
      </c>
      <c r="Z36" s="913" t="str">
        <f>IF($B36="","",INDEX('All CCC'!Z$7:Z$968,MATCH(WatchList!$B36,'All CCC'!$B$7:$B$968,0)))</f>
        <v/>
      </c>
      <c r="AA36" s="913" t="str">
        <f>IF($B36="","",INDEX('All CCC'!AA$7:AA$968,MATCH(WatchList!$B36,'All CCC'!$B$7:$B$968,0)))</f>
        <v/>
      </c>
      <c r="AB36" s="913" t="str">
        <f>IF($B36="","",INDEX('All CCC'!AB$7:AB$968,MATCH(WatchList!$B36,'All CCC'!$B$7:$B$968,0)))</f>
        <v/>
      </c>
      <c r="AC36" s="913" t="str">
        <f>IF($B36="","",INDEX('All CCC'!AC$7:AC$968,MATCH(WatchList!$B36,'All CCC'!$B$7:$B$968,0)))</f>
        <v/>
      </c>
      <c r="AD36" s="913" t="str">
        <f>IF($B36="","",INDEX('All CCC'!AD$7:AD$968,MATCH(WatchList!$B36,'All CCC'!$B$7:$B$968,0)))</f>
        <v/>
      </c>
      <c r="AE36" s="913" t="str">
        <f>IF($B36="","",INDEX('All CCC'!AE$7:AE$968,MATCH(WatchList!$B36,'All CCC'!$B$7:$B$968,0)))</f>
        <v/>
      </c>
      <c r="AF36" s="913" t="str">
        <f>IF($B36="","",INDEX('All CCC'!AF$7:AF$968,MATCH(WatchList!$B36,'All CCC'!$B$7:$B$968,0)))</f>
        <v/>
      </c>
      <c r="AG36" s="913" t="str">
        <f>IF($B36="","",INDEX('All CCC'!AG$7:AG$968,MATCH(WatchList!$B36,'All CCC'!$B$7:$B$968,0)))</f>
        <v/>
      </c>
      <c r="AH36" s="913" t="str">
        <f>IF($B36="","",INDEX('All CCC'!AH$7:AH$968,MATCH(WatchList!$B36,'All CCC'!$B$7:$B$968,0)))</f>
        <v/>
      </c>
      <c r="AI36" s="913" t="str">
        <f>IF($B36="","",INDEX('All CCC'!AI$7:AI$968,MATCH(WatchList!$B36,'All CCC'!$B$7:$B$968,0)))</f>
        <v/>
      </c>
      <c r="AJ36" s="913" t="str">
        <f>IF($B36="","",INDEX('All CCC'!AJ$7:AJ$968,MATCH(WatchList!$B36,'All CCC'!$B$7:$B$968,0)))</f>
        <v/>
      </c>
      <c r="AK36" s="913" t="str">
        <f>IF($B36="","",INDEX('All CCC'!AK$7:AK$968,MATCH(WatchList!$B36,'All CCC'!$B$7:$B$968,0)))</f>
        <v/>
      </c>
      <c r="AL36" s="913" t="str">
        <f>IF($B36="","",INDEX('All CCC'!AL$7:AL$968,MATCH(WatchList!$B36,'All CCC'!$B$7:$B$968,0)))</f>
        <v/>
      </c>
      <c r="AM36" s="913" t="str">
        <f>IF($B36="","",INDEX('All CCC'!AM$7:AM$968,MATCH(WatchList!$B36,'All CCC'!$B$7:$B$968,0)))</f>
        <v/>
      </c>
      <c r="AN36" s="913" t="str">
        <f>IF($B36="","",INDEX('All CCC'!AN$7:AN$968,MATCH(WatchList!$B36,'All CCC'!$B$7:$B$968,0)))</f>
        <v/>
      </c>
      <c r="AO36" s="913" t="str">
        <f>IF($B36="","",INDEX('All CCC'!AO$7:AO$968,MATCH(WatchList!$B36,'All CCC'!$B$7:$B$968,0)))</f>
        <v/>
      </c>
      <c r="AP36" s="913" t="str">
        <f>IF($B36="","",INDEX('All CCC'!AP$7:AP$968,MATCH(WatchList!$B36,'All CCC'!$B$7:$B$968,0)))</f>
        <v/>
      </c>
      <c r="AQ36" s="913" t="str">
        <f>IF($B36="","",INDEX('All CCC'!AQ$7:AQ$968,MATCH(WatchList!$B36,'All CCC'!$B$7:$B$968,0)))</f>
        <v/>
      </c>
      <c r="AR36" s="913" t="str">
        <f>IF($B36="","",INDEX('All CCC'!AR$7:AR$968,MATCH(WatchList!$B36,'All CCC'!$B$7:$B$968,0)))</f>
        <v/>
      </c>
      <c r="AS36" s="913" t="str">
        <f>IF($B36="","",INDEX('All CCC'!AS$7:AS$968,MATCH(WatchList!$B36,'All CCC'!$B$7:$B$968,0)))</f>
        <v/>
      </c>
      <c r="AT36" s="913" t="str">
        <f>IF($B36="","",INDEX('All CCC'!AT$7:AT$968,MATCH(WatchList!$B36,'All CCC'!$B$7:$B$968,0)))</f>
        <v/>
      </c>
      <c r="AU36" s="913" t="str">
        <f>IF($B36="","",INDEX('All CCC'!AU$7:AU$968,MATCH(WatchList!$B36,'All CCC'!$B$7:$B$968,0)))</f>
        <v/>
      </c>
      <c r="AV36" s="913" t="str">
        <f>IF($B36="","",INDEX('All CCC'!AV$7:AV$968,MATCH(WatchList!$B36,'All CCC'!$B$7:$B$968,0)))</f>
        <v/>
      </c>
      <c r="AW36" s="913" t="str">
        <f>IF($B36="","",INDEX('All CCC'!AW$7:AW$968,MATCH(WatchList!$B36,'All CCC'!$B$7:$B$968,0)))</f>
        <v/>
      </c>
      <c r="AX36" s="913" t="str">
        <f>IF($B36="","",INDEX('All CCC'!AX$7:AX$968,MATCH(WatchList!$B36,'All CCC'!$B$7:$B$968,0)))</f>
        <v/>
      </c>
      <c r="AY36" s="913" t="str">
        <f>IF($B36="","",INDEX('All CCC'!AY$7:AY$968,MATCH(WatchList!$B36,'All CCC'!$B$7:$B$968,0)))</f>
        <v/>
      </c>
      <c r="AZ36" s="913" t="str">
        <f>IF($B36="","",INDEX('All CCC'!AZ$7:AZ$968,MATCH(WatchList!$B36,'All CCC'!$B$7:$B$968,0)))</f>
        <v/>
      </c>
      <c r="BA36" s="913" t="str">
        <f>IF($B36="","",INDEX('All CCC'!BA$7:BA$968,MATCH(WatchList!$B36,'All CCC'!$B$7:$B$968,0)))</f>
        <v/>
      </c>
      <c r="BB36" s="913" t="str">
        <f>IF($B36="","",INDEX('All CCC'!BB$7:BB$968,MATCH(WatchList!$B36,'All CCC'!$B$7:$B$968,0)))</f>
        <v/>
      </c>
      <c r="BC36" s="913" t="str">
        <f>IF($B36="","",INDEX('All CCC'!BC$7:BC$968,MATCH(WatchList!$B36,'All CCC'!$B$7:$B$968,0)))</f>
        <v/>
      </c>
      <c r="BD36" s="913" t="str">
        <f>IF($B36="","",INDEX('All CCC'!BD$7:BD$968,MATCH(WatchList!$B36,'All CCC'!$B$7:$B$968,0)))</f>
        <v/>
      </c>
      <c r="BE36" s="913" t="str">
        <f>IF($B36="","",INDEX('All CCC'!BE$7:BE$968,MATCH(WatchList!$B36,'All CCC'!$B$7:$B$968,0)))</f>
        <v/>
      </c>
      <c r="BF36" s="913" t="str">
        <f>IF($B36="","",INDEX('All CCC'!BF$7:BF$968,MATCH(WatchList!$B36,'All CCC'!$B$7:$B$968,0)))</f>
        <v/>
      </c>
      <c r="BG36" s="913" t="str">
        <f>IF($B36="","",INDEX('All CCC'!BG$7:BG$968,MATCH(WatchList!$B36,'All CCC'!$B$7:$B$968,0)))</f>
        <v/>
      </c>
    </row>
    <row r="37" spans="1:59" x14ac:dyDescent="0.2">
      <c r="A37" s="591" t="str">
        <f>IF($B37="","",INDEX('All CCC'!A$7:A$968,MATCH(WatchList!$B37,'All CCC'!$B$7:$B$968,0)))</f>
        <v/>
      </c>
      <c r="B37" s="36"/>
      <c r="C37" s="913" t="str">
        <f>IF($B37="","",INDEX('All CCC'!C$7:C$968,MATCH(WatchList!$B37,'All CCC'!$B$7:$B$968,0)))</f>
        <v/>
      </c>
      <c r="D37" s="913" t="str">
        <f>IF($B37="","",INDEX('All CCC'!D$7:D$968,MATCH(WatchList!$B37,'All CCC'!$B$7:$B$968,0)))</f>
        <v/>
      </c>
      <c r="E37" s="913" t="str">
        <f>IF($B37="","",INDEX('All CCC'!E$7:E$968,MATCH(WatchList!$B37,'All CCC'!$B$7:$B$968,0)))</f>
        <v/>
      </c>
      <c r="F37" s="913" t="str">
        <f>IF($B37="","",INDEX('All CCC'!F$7:F$968,MATCH(WatchList!$B37,'All CCC'!$B$7:$B$968,0)))</f>
        <v/>
      </c>
      <c r="G37" s="913" t="str">
        <f>IF($B37="","",INDEX('All CCC'!G$7:G$968,MATCH(WatchList!$B37,'All CCC'!$B$7:$B$968,0)))</f>
        <v/>
      </c>
      <c r="H37" s="913" t="str">
        <f>IF($B37="","",INDEX('All CCC'!H$7:H$968,MATCH(WatchList!$B37,'All CCC'!$B$7:$B$968,0)))</f>
        <v/>
      </c>
      <c r="I37" s="913" t="str">
        <f>IF($B37="","",INDEX('All CCC'!I$7:I$968,MATCH(WatchList!$B37,'All CCC'!$B$7:$B$968,0)))</f>
        <v/>
      </c>
      <c r="J37" s="913" t="str">
        <f>IF($B37="","",INDEX('All CCC'!J$7:J$968,MATCH(WatchList!$B37,'All CCC'!$B$7:$B$968,0)))</f>
        <v/>
      </c>
      <c r="K37" s="913" t="str">
        <f>IF($B37="","",INDEX('All CCC'!K$7:K$968,MATCH(WatchList!$B37,'All CCC'!$B$7:$B$968,0)))</f>
        <v/>
      </c>
      <c r="L37" s="913" t="str">
        <f>IF($B37="","",INDEX('All CCC'!L$7:L$968,MATCH(WatchList!$B37,'All CCC'!$B$7:$B$968,0)))</f>
        <v/>
      </c>
      <c r="M37" s="913" t="str">
        <f>IF($B37="","",INDEX('All CCC'!M$7:M$968,MATCH(WatchList!$B37,'All CCC'!$B$7:$B$968,0)))</f>
        <v/>
      </c>
      <c r="N37" s="913" t="str">
        <f>IF($B37="","",INDEX('All CCC'!N$7:N$968,MATCH(WatchList!$B37,'All CCC'!$B$7:$B$968,0)))</f>
        <v/>
      </c>
      <c r="O37" s="913" t="str">
        <f>IF($B37="","",INDEX('All CCC'!O$7:O$968,MATCH(WatchList!$B37,'All CCC'!$B$7:$B$968,0)))</f>
        <v/>
      </c>
      <c r="P37" s="914" t="str">
        <f>IF($B37="","",INDEX('All CCC'!P$7:P$968,MATCH(WatchList!$B37,'All CCC'!$B$7:$B$968,0)))</f>
        <v/>
      </c>
      <c r="Q37" s="914" t="str">
        <f>IF($B37="","",INDEX('All CCC'!Q$7:Q$968,MATCH(WatchList!$B37,'All CCC'!$B$7:$B$968,0)))</f>
        <v/>
      </c>
      <c r="R37" s="913" t="str">
        <f>IF($B37="","",INDEX('All CCC'!R$7:R$968,MATCH(WatchList!$B37,'All CCC'!$B$7:$B$968,0)))</f>
        <v/>
      </c>
      <c r="S37" s="913" t="str">
        <f>IF($B37="","",INDEX('All CCC'!S$7:S$968,MATCH(WatchList!$B37,'All CCC'!$B$7:$B$968,0)))</f>
        <v/>
      </c>
      <c r="T37" s="913" t="str">
        <f>IF($B37="","",INDEX('All CCC'!T$7:T$968,MATCH(WatchList!$B37,'All CCC'!$B$7:$B$968,0)))</f>
        <v/>
      </c>
      <c r="U37" s="913" t="str">
        <f>IF($B37="","",INDEX('All CCC'!U$7:U$968,MATCH(WatchList!$B37,'All CCC'!$B$7:$B$968,0)))</f>
        <v/>
      </c>
      <c r="V37" s="913" t="str">
        <f>IF($B37="","",INDEX('All CCC'!V$7:V$968,MATCH(WatchList!$B37,'All CCC'!$B$7:$B$968,0)))</f>
        <v/>
      </c>
      <c r="W37" s="913" t="str">
        <f>IF($B37="","",INDEX('All CCC'!W$7:W$968,MATCH(WatchList!$B37,'All CCC'!$B$7:$B$968,0)))</f>
        <v/>
      </c>
      <c r="X37" s="913" t="str">
        <f>IF($B37="","",INDEX('All CCC'!X$7:X$968,MATCH(WatchList!$B37,'All CCC'!$B$7:$B$968,0)))</f>
        <v/>
      </c>
      <c r="Y37" s="913" t="str">
        <f>IF($B37="","",INDEX('All CCC'!Y$7:Y$968,MATCH(WatchList!$B37,'All CCC'!$B$7:$B$968,0)))</f>
        <v/>
      </c>
      <c r="Z37" s="913" t="str">
        <f>IF($B37="","",INDEX('All CCC'!Z$7:Z$968,MATCH(WatchList!$B37,'All CCC'!$B$7:$B$968,0)))</f>
        <v/>
      </c>
      <c r="AA37" s="913" t="str">
        <f>IF($B37="","",INDEX('All CCC'!AA$7:AA$968,MATCH(WatchList!$B37,'All CCC'!$B$7:$B$968,0)))</f>
        <v/>
      </c>
      <c r="AB37" s="913" t="str">
        <f>IF($B37="","",INDEX('All CCC'!AB$7:AB$968,MATCH(WatchList!$B37,'All CCC'!$B$7:$B$968,0)))</f>
        <v/>
      </c>
      <c r="AC37" s="913" t="str">
        <f>IF($B37="","",INDEX('All CCC'!AC$7:AC$968,MATCH(WatchList!$B37,'All CCC'!$B$7:$B$968,0)))</f>
        <v/>
      </c>
      <c r="AD37" s="913" t="str">
        <f>IF($B37="","",INDEX('All CCC'!AD$7:AD$968,MATCH(WatchList!$B37,'All CCC'!$B$7:$B$968,0)))</f>
        <v/>
      </c>
      <c r="AE37" s="913" t="str">
        <f>IF($B37="","",INDEX('All CCC'!AE$7:AE$968,MATCH(WatchList!$B37,'All CCC'!$B$7:$B$968,0)))</f>
        <v/>
      </c>
      <c r="AF37" s="913" t="str">
        <f>IF($B37="","",INDEX('All CCC'!AF$7:AF$968,MATCH(WatchList!$B37,'All CCC'!$B$7:$B$968,0)))</f>
        <v/>
      </c>
      <c r="AG37" s="913" t="str">
        <f>IF($B37="","",INDEX('All CCC'!AG$7:AG$968,MATCH(WatchList!$B37,'All CCC'!$B$7:$B$968,0)))</f>
        <v/>
      </c>
      <c r="AH37" s="913" t="str">
        <f>IF($B37="","",INDEX('All CCC'!AH$7:AH$968,MATCH(WatchList!$B37,'All CCC'!$B$7:$B$968,0)))</f>
        <v/>
      </c>
      <c r="AI37" s="913" t="str">
        <f>IF($B37="","",INDEX('All CCC'!AI$7:AI$968,MATCH(WatchList!$B37,'All CCC'!$B$7:$B$968,0)))</f>
        <v/>
      </c>
      <c r="AJ37" s="913" t="str">
        <f>IF($B37="","",INDEX('All CCC'!AJ$7:AJ$968,MATCH(WatchList!$B37,'All CCC'!$B$7:$B$968,0)))</f>
        <v/>
      </c>
      <c r="AK37" s="913" t="str">
        <f>IF($B37="","",INDEX('All CCC'!AK$7:AK$968,MATCH(WatchList!$B37,'All CCC'!$B$7:$B$968,0)))</f>
        <v/>
      </c>
      <c r="AL37" s="913" t="str">
        <f>IF($B37="","",INDEX('All CCC'!AL$7:AL$968,MATCH(WatchList!$B37,'All CCC'!$B$7:$B$968,0)))</f>
        <v/>
      </c>
      <c r="AM37" s="913" t="str">
        <f>IF($B37="","",INDEX('All CCC'!AM$7:AM$968,MATCH(WatchList!$B37,'All CCC'!$B$7:$B$968,0)))</f>
        <v/>
      </c>
      <c r="AN37" s="913" t="str">
        <f>IF($B37="","",INDEX('All CCC'!AN$7:AN$968,MATCH(WatchList!$B37,'All CCC'!$B$7:$B$968,0)))</f>
        <v/>
      </c>
      <c r="AO37" s="913" t="str">
        <f>IF($B37="","",INDEX('All CCC'!AO$7:AO$968,MATCH(WatchList!$B37,'All CCC'!$B$7:$B$968,0)))</f>
        <v/>
      </c>
      <c r="AP37" s="913" t="str">
        <f>IF($B37="","",INDEX('All CCC'!AP$7:AP$968,MATCH(WatchList!$B37,'All CCC'!$B$7:$B$968,0)))</f>
        <v/>
      </c>
      <c r="AQ37" s="913" t="str">
        <f>IF($B37="","",INDEX('All CCC'!AQ$7:AQ$968,MATCH(WatchList!$B37,'All CCC'!$B$7:$B$968,0)))</f>
        <v/>
      </c>
      <c r="AR37" s="913" t="str">
        <f>IF($B37="","",INDEX('All CCC'!AR$7:AR$968,MATCH(WatchList!$B37,'All CCC'!$B$7:$B$968,0)))</f>
        <v/>
      </c>
      <c r="AS37" s="913" t="str">
        <f>IF($B37="","",INDEX('All CCC'!AS$7:AS$968,MATCH(WatchList!$B37,'All CCC'!$B$7:$B$968,0)))</f>
        <v/>
      </c>
      <c r="AT37" s="913" t="str">
        <f>IF($B37="","",INDEX('All CCC'!AT$7:AT$968,MATCH(WatchList!$B37,'All CCC'!$B$7:$B$968,0)))</f>
        <v/>
      </c>
      <c r="AU37" s="913" t="str">
        <f>IF($B37="","",INDEX('All CCC'!AU$7:AU$968,MATCH(WatchList!$B37,'All CCC'!$B$7:$B$968,0)))</f>
        <v/>
      </c>
      <c r="AV37" s="913" t="str">
        <f>IF($B37="","",INDEX('All CCC'!AV$7:AV$968,MATCH(WatchList!$B37,'All CCC'!$B$7:$B$968,0)))</f>
        <v/>
      </c>
      <c r="AW37" s="913" t="str">
        <f>IF($B37="","",INDEX('All CCC'!AW$7:AW$968,MATCH(WatchList!$B37,'All CCC'!$B$7:$B$968,0)))</f>
        <v/>
      </c>
      <c r="AX37" s="913" t="str">
        <f>IF($B37="","",INDEX('All CCC'!AX$7:AX$968,MATCH(WatchList!$B37,'All CCC'!$B$7:$B$968,0)))</f>
        <v/>
      </c>
      <c r="AY37" s="913" t="str">
        <f>IF($B37="","",INDEX('All CCC'!AY$7:AY$968,MATCH(WatchList!$B37,'All CCC'!$B$7:$B$968,0)))</f>
        <v/>
      </c>
      <c r="AZ37" s="913" t="str">
        <f>IF($B37="","",INDEX('All CCC'!AZ$7:AZ$968,MATCH(WatchList!$B37,'All CCC'!$B$7:$B$968,0)))</f>
        <v/>
      </c>
      <c r="BA37" s="913" t="str">
        <f>IF($B37="","",INDEX('All CCC'!BA$7:BA$968,MATCH(WatchList!$B37,'All CCC'!$B$7:$B$968,0)))</f>
        <v/>
      </c>
      <c r="BB37" s="913" t="str">
        <f>IF($B37="","",INDEX('All CCC'!BB$7:BB$968,MATCH(WatchList!$B37,'All CCC'!$B$7:$B$968,0)))</f>
        <v/>
      </c>
      <c r="BC37" s="913" t="str">
        <f>IF($B37="","",INDEX('All CCC'!BC$7:BC$968,MATCH(WatchList!$B37,'All CCC'!$B$7:$B$968,0)))</f>
        <v/>
      </c>
      <c r="BD37" s="913" t="str">
        <f>IF($B37="","",INDEX('All CCC'!BD$7:BD$968,MATCH(WatchList!$B37,'All CCC'!$B$7:$B$968,0)))</f>
        <v/>
      </c>
      <c r="BE37" s="913" t="str">
        <f>IF($B37="","",INDEX('All CCC'!BE$7:BE$968,MATCH(WatchList!$B37,'All CCC'!$B$7:$B$968,0)))</f>
        <v/>
      </c>
      <c r="BF37" s="913" t="str">
        <f>IF($B37="","",INDEX('All CCC'!BF$7:BF$968,MATCH(WatchList!$B37,'All CCC'!$B$7:$B$968,0)))</f>
        <v/>
      </c>
      <c r="BG37" s="913" t="str">
        <f>IF($B37="","",INDEX('All CCC'!BG$7:BG$968,MATCH(WatchList!$B37,'All CCC'!$B$7:$B$968,0)))</f>
        <v/>
      </c>
    </row>
    <row r="38" spans="1:59" x14ac:dyDescent="0.2">
      <c r="A38" s="591" t="str">
        <f>IF($B38="","",INDEX('All CCC'!A$7:A$968,MATCH(WatchList!$B38,'All CCC'!$B$7:$B$968,0)))</f>
        <v/>
      </c>
      <c r="B38" s="36"/>
      <c r="C38" s="913" t="str">
        <f>IF($B38="","",INDEX('All CCC'!C$7:C$968,MATCH(WatchList!$B38,'All CCC'!$B$7:$B$968,0)))</f>
        <v/>
      </c>
      <c r="D38" s="913" t="str">
        <f>IF($B38="","",INDEX('All CCC'!D$7:D$968,MATCH(WatchList!$B38,'All CCC'!$B$7:$B$968,0)))</f>
        <v/>
      </c>
      <c r="E38" s="913" t="str">
        <f>IF($B38="","",INDEX('All CCC'!E$7:E$968,MATCH(WatchList!$B38,'All CCC'!$B$7:$B$968,0)))</f>
        <v/>
      </c>
      <c r="F38" s="913" t="str">
        <f>IF($B38="","",INDEX('All CCC'!F$7:F$968,MATCH(WatchList!$B38,'All CCC'!$B$7:$B$968,0)))</f>
        <v/>
      </c>
      <c r="G38" s="913" t="str">
        <f>IF($B38="","",INDEX('All CCC'!G$7:G$968,MATCH(WatchList!$B38,'All CCC'!$B$7:$B$968,0)))</f>
        <v/>
      </c>
      <c r="H38" s="913" t="str">
        <f>IF($B38="","",INDEX('All CCC'!H$7:H$968,MATCH(WatchList!$B38,'All CCC'!$B$7:$B$968,0)))</f>
        <v/>
      </c>
      <c r="I38" s="913" t="str">
        <f>IF($B38="","",INDEX('All CCC'!I$7:I$968,MATCH(WatchList!$B38,'All CCC'!$B$7:$B$968,0)))</f>
        <v/>
      </c>
      <c r="J38" s="913" t="str">
        <f>IF($B38="","",INDEX('All CCC'!J$7:J$968,MATCH(WatchList!$B38,'All CCC'!$B$7:$B$968,0)))</f>
        <v/>
      </c>
      <c r="K38" s="913" t="str">
        <f>IF($B38="","",INDEX('All CCC'!K$7:K$968,MATCH(WatchList!$B38,'All CCC'!$B$7:$B$968,0)))</f>
        <v/>
      </c>
      <c r="L38" s="913" t="str">
        <f>IF($B38="","",INDEX('All CCC'!L$7:L$968,MATCH(WatchList!$B38,'All CCC'!$B$7:$B$968,0)))</f>
        <v/>
      </c>
      <c r="M38" s="913" t="str">
        <f>IF($B38="","",INDEX('All CCC'!M$7:M$968,MATCH(WatchList!$B38,'All CCC'!$B$7:$B$968,0)))</f>
        <v/>
      </c>
      <c r="N38" s="913" t="str">
        <f>IF($B38="","",INDEX('All CCC'!N$7:N$968,MATCH(WatchList!$B38,'All CCC'!$B$7:$B$968,0)))</f>
        <v/>
      </c>
      <c r="O38" s="913" t="str">
        <f>IF($B38="","",INDEX('All CCC'!O$7:O$968,MATCH(WatchList!$B38,'All CCC'!$B$7:$B$968,0)))</f>
        <v/>
      </c>
      <c r="P38" s="914" t="str">
        <f>IF($B38="","",INDEX('All CCC'!P$7:P$968,MATCH(WatchList!$B38,'All CCC'!$B$7:$B$968,0)))</f>
        <v/>
      </c>
      <c r="Q38" s="914" t="str">
        <f>IF($B38="","",INDEX('All CCC'!Q$7:Q$968,MATCH(WatchList!$B38,'All CCC'!$B$7:$B$968,0)))</f>
        <v/>
      </c>
      <c r="R38" s="913" t="str">
        <f>IF($B38="","",INDEX('All CCC'!R$7:R$968,MATCH(WatchList!$B38,'All CCC'!$B$7:$B$968,0)))</f>
        <v/>
      </c>
      <c r="S38" s="913" t="str">
        <f>IF($B38="","",INDEX('All CCC'!S$7:S$968,MATCH(WatchList!$B38,'All CCC'!$B$7:$B$968,0)))</f>
        <v/>
      </c>
      <c r="T38" s="913" t="str">
        <f>IF($B38="","",INDEX('All CCC'!T$7:T$968,MATCH(WatchList!$B38,'All CCC'!$B$7:$B$968,0)))</f>
        <v/>
      </c>
      <c r="U38" s="913" t="str">
        <f>IF($B38="","",INDEX('All CCC'!U$7:U$968,MATCH(WatchList!$B38,'All CCC'!$B$7:$B$968,0)))</f>
        <v/>
      </c>
      <c r="V38" s="913" t="str">
        <f>IF($B38="","",INDEX('All CCC'!V$7:V$968,MATCH(WatchList!$B38,'All CCC'!$B$7:$B$968,0)))</f>
        <v/>
      </c>
      <c r="W38" s="913" t="str">
        <f>IF($B38="","",INDEX('All CCC'!W$7:W$968,MATCH(WatchList!$B38,'All CCC'!$B$7:$B$968,0)))</f>
        <v/>
      </c>
      <c r="X38" s="913" t="str">
        <f>IF($B38="","",INDEX('All CCC'!X$7:X$968,MATCH(WatchList!$B38,'All CCC'!$B$7:$B$968,0)))</f>
        <v/>
      </c>
      <c r="Y38" s="913" t="str">
        <f>IF($B38="","",INDEX('All CCC'!Y$7:Y$968,MATCH(WatchList!$B38,'All CCC'!$B$7:$B$968,0)))</f>
        <v/>
      </c>
      <c r="Z38" s="913" t="str">
        <f>IF($B38="","",INDEX('All CCC'!Z$7:Z$968,MATCH(WatchList!$B38,'All CCC'!$B$7:$B$968,0)))</f>
        <v/>
      </c>
      <c r="AA38" s="913" t="str">
        <f>IF($B38="","",INDEX('All CCC'!AA$7:AA$968,MATCH(WatchList!$B38,'All CCC'!$B$7:$B$968,0)))</f>
        <v/>
      </c>
      <c r="AB38" s="913" t="str">
        <f>IF($B38="","",INDEX('All CCC'!AB$7:AB$968,MATCH(WatchList!$B38,'All CCC'!$B$7:$B$968,0)))</f>
        <v/>
      </c>
      <c r="AC38" s="913" t="str">
        <f>IF($B38="","",INDEX('All CCC'!AC$7:AC$968,MATCH(WatchList!$B38,'All CCC'!$B$7:$B$968,0)))</f>
        <v/>
      </c>
      <c r="AD38" s="913" t="str">
        <f>IF($B38="","",INDEX('All CCC'!AD$7:AD$968,MATCH(WatchList!$B38,'All CCC'!$B$7:$B$968,0)))</f>
        <v/>
      </c>
      <c r="AE38" s="913" t="str">
        <f>IF($B38="","",INDEX('All CCC'!AE$7:AE$968,MATCH(WatchList!$B38,'All CCC'!$B$7:$B$968,0)))</f>
        <v/>
      </c>
      <c r="AF38" s="913" t="str">
        <f>IF($B38="","",INDEX('All CCC'!AF$7:AF$968,MATCH(WatchList!$B38,'All CCC'!$B$7:$B$968,0)))</f>
        <v/>
      </c>
      <c r="AG38" s="913" t="str">
        <f>IF($B38="","",INDEX('All CCC'!AG$7:AG$968,MATCH(WatchList!$B38,'All CCC'!$B$7:$B$968,0)))</f>
        <v/>
      </c>
      <c r="AH38" s="913" t="str">
        <f>IF($B38="","",INDEX('All CCC'!AH$7:AH$968,MATCH(WatchList!$B38,'All CCC'!$B$7:$B$968,0)))</f>
        <v/>
      </c>
      <c r="AI38" s="913" t="str">
        <f>IF($B38="","",INDEX('All CCC'!AI$7:AI$968,MATCH(WatchList!$B38,'All CCC'!$B$7:$B$968,0)))</f>
        <v/>
      </c>
      <c r="AJ38" s="913" t="str">
        <f>IF($B38="","",INDEX('All CCC'!AJ$7:AJ$968,MATCH(WatchList!$B38,'All CCC'!$B$7:$B$968,0)))</f>
        <v/>
      </c>
      <c r="AK38" s="913" t="str">
        <f>IF($B38="","",INDEX('All CCC'!AK$7:AK$968,MATCH(WatchList!$B38,'All CCC'!$B$7:$B$968,0)))</f>
        <v/>
      </c>
      <c r="AL38" s="913" t="str">
        <f>IF($B38="","",INDEX('All CCC'!AL$7:AL$968,MATCH(WatchList!$B38,'All CCC'!$B$7:$B$968,0)))</f>
        <v/>
      </c>
      <c r="AM38" s="913" t="str">
        <f>IF($B38="","",INDEX('All CCC'!AM$7:AM$968,MATCH(WatchList!$B38,'All CCC'!$B$7:$B$968,0)))</f>
        <v/>
      </c>
      <c r="AN38" s="913" t="str">
        <f>IF($B38="","",INDEX('All CCC'!AN$7:AN$968,MATCH(WatchList!$B38,'All CCC'!$B$7:$B$968,0)))</f>
        <v/>
      </c>
      <c r="AO38" s="913" t="str">
        <f>IF($B38="","",INDEX('All CCC'!AO$7:AO$968,MATCH(WatchList!$B38,'All CCC'!$B$7:$B$968,0)))</f>
        <v/>
      </c>
      <c r="AP38" s="913" t="str">
        <f>IF($B38="","",INDEX('All CCC'!AP$7:AP$968,MATCH(WatchList!$B38,'All CCC'!$B$7:$B$968,0)))</f>
        <v/>
      </c>
      <c r="AQ38" s="913" t="str">
        <f>IF($B38="","",INDEX('All CCC'!AQ$7:AQ$968,MATCH(WatchList!$B38,'All CCC'!$B$7:$B$968,0)))</f>
        <v/>
      </c>
      <c r="AR38" s="913" t="str">
        <f>IF($B38="","",INDEX('All CCC'!AR$7:AR$968,MATCH(WatchList!$B38,'All CCC'!$B$7:$B$968,0)))</f>
        <v/>
      </c>
      <c r="AS38" s="913" t="str">
        <f>IF($B38="","",INDEX('All CCC'!AS$7:AS$968,MATCH(WatchList!$B38,'All CCC'!$B$7:$B$968,0)))</f>
        <v/>
      </c>
      <c r="AT38" s="913" t="str">
        <f>IF($B38="","",INDEX('All CCC'!AT$7:AT$968,MATCH(WatchList!$B38,'All CCC'!$B$7:$B$968,0)))</f>
        <v/>
      </c>
      <c r="AU38" s="913" t="str">
        <f>IF($B38="","",INDEX('All CCC'!AU$7:AU$968,MATCH(WatchList!$B38,'All CCC'!$B$7:$B$968,0)))</f>
        <v/>
      </c>
      <c r="AV38" s="913" t="str">
        <f>IF($B38="","",INDEX('All CCC'!AV$7:AV$968,MATCH(WatchList!$B38,'All CCC'!$B$7:$B$968,0)))</f>
        <v/>
      </c>
      <c r="AW38" s="913" t="str">
        <f>IF($B38="","",INDEX('All CCC'!AW$7:AW$968,MATCH(WatchList!$B38,'All CCC'!$B$7:$B$968,0)))</f>
        <v/>
      </c>
      <c r="AX38" s="913" t="str">
        <f>IF($B38="","",INDEX('All CCC'!AX$7:AX$968,MATCH(WatchList!$B38,'All CCC'!$B$7:$B$968,0)))</f>
        <v/>
      </c>
      <c r="AY38" s="913" t="str">
        <f>IF($B38="","",INDEX('All CCC'!AY$7:AY$968,MATCH(WatchList!$B38,'All CCC'!$B$7:$B$968,0)))</f>
        <v/>
      </c>
      <c r="AZ38" s="913" t="str">
        <f>IF($B38="","",INDEX('All CCC'!AZ$7:AZ$968,MATCH(WatchList!$B38,'All CCC'!$B$7:$B$968,0)))</f>
        <v/>
      </c>
      <c r="BA38" s="913" t="str">
        <f>IF($B38="","",INDEX('All CCC'!BA$7:BA$968,MATCH(WatchList!$B38,'All CCC'!$B$7:$B$968,0)))</f>
        <v/>
      </c>
      <c r="BB38" s="913" t="str">
        <f>IF($B38="","",INDEX('All CCC'!BB$7:BB$968,MATCH(WatchList!$B38,'All CCC'!$B$7:$B$968,0)))</f>
        <v/>
      </c>
      <c r="BC38" s="913" t="str">
        <f>IF($B38="","",INDEX('All CCC'!BC$7:BC$968,MATCH(WatchList!$B38,'All CCC'!$B$7:$B$968,0)))</f>
        <v/>
      </c>
      <c r="BD38" s="913" t="str">
        <f>IF($B38="","",INDEX('All CCC'!BD$7:BD$968,MATCH(WatchList!$B38,'All CCC'!$B$7:$B$968,0)))</f>
        <v/>
      </c>
      <c r="BE38" s="913" t="str">
        <f>IF($B38="","",INDEX('All CCC'!BE$7:BE$968,MATCH(WatchList!$B38,'All CCC'!$B$7:$B$968,0)))</f>
        <v/>
      </c>
      <c r="BF38" s="913" t="str">
        <f>IF($B38="","",INDEX('All CCC'!BF$7:BF$968,MATCH(WatchList!$B38,'All CCC'!$B$7:$B$968,0)))</f>
        <v/>
      </c>
      <c r="BG38" s="913" t="str">
        <f>IF($B38="","",INDEX('All CCC'!BG$7:BG$968,MATCH(WatchList!$B38,'All CCC'!$B$7:$B$968,0)))</f>
        <v/>
      </c>
    </row>
    <row r="39" spans="1:59" x14ac:dyDescent="0.2">
      <c r="A39" s="591" t="str">
        <f>IF($B39="","",INDEX('All CCC'!A$7:A$968,MATCH(WatchList!$B39,'All CCC'!$B$7:$B$968,0)))</f>
        <v/>
      </c>
      <c r="B39" s="36"/>
      <c r="C39" s="913" t="str">
        <f>IF($B39="","",INDEX('All CCC'!C$7:C$968,MATCH(WatchList!$B39,'All CCC'!$B$7:$B$968,0)))</f>
        <v/>
      </c>
      <c r="D39" s="913" t="str">
        <f>IF($B39="","",INDEX('All CCC'!D$7:D$968,MATCH(WatchList!$B39,'All CCC'!$B$7:$B$968,0)))</f>
        <v/>
      </c>
      <c r="E39" s="913" t="str">
        <f>IF($B39="","",INDEX('All CCC'!E$7:E$968,MATCH(WatchList!$B39,'All CCC'!$B$7:$B$968,0)))</f>
        <v/>
      </c>
      <c r="F39" s="913" t="str">
        <f>IF($B39="","",INDEX('All CCC'!F$7:F$968,MATCH(WatchList!$B39,'All CCC'!$B$7:$B$968,0)))</f>
        <v/>
      </c>
      <c r="G39" s="913" t="str">
        <f>IF($B39="","",INDEX('All CCC'!G$7:G$968,MATCH(WatchList!$B39,'All CCC'!$B$7:$B$968,0)))</f>
        <v/>
      </c>
      <c r="H39" s="913" t="str">
        <f>IF($B39="","",INDEX('All CCC'!H$7:H$968,MATCH(WatchList!$B39,'All CCC'!$B$7:$B$968,0)))</f>
        <v/>
      </c>
      <c r="I39" s="913" t="str">
        <f>IF($B39="","",INDEX('All CCC'!I$7:I$968,MATCH(WatchList!$B39,'All CCC'!$B$7:$B$968,0)))</f>
        <v/>
      </c>
      <c r="J39" s="913" t="str">
        <f>IF($B39="","",INDEX('All CCC'!J$7:J$968,MATCH(WatchList!$B39,'All CCC'!$B$7:$B$968,0)))</f>
        <v/>
      </c>
      <c r="K39" s="913" t="str">
        <f>IF($B39="","",INDEX('All CCC'!K$7:K$968,MATCH(WatchList!$B39,'All CCC'!$B$7:$B$968,0)))</f>
        <v/>
      </c>
      <c r="L39" s="913" t="str">
        <f>IF($B39="","",INDEX('All CCC'!L$7:L$968,MATCH(WatchList!$B39,'All CCC'!$B$7:$B$968,0)))</f>
        <v/>
      </c>
      <c r="M39" s="913" t="str">
        <f>IF($B39="","",INDEX('All CCC'!M$7:M$968,MATCH(WatchList!$B39,'All CCC'!$B$7:$B$968,0)))</f>
        <v/>
      </c>
      <c r="N39" s="913" t="str">
        <f>IF($B39="","",INDEX('All CCC'!N$7:N$968,MATCH(WatchList!$B39,'All CCC'!$B$7:$B$968,0)))</f>
        <v/>
      </c>
      <c r="O39" s="913" t="str">
        <f>IF($B39="","",INDEX('All CCC'!O$7:O$968,MATCH(WatchList!$B39,'All CCC'!$B$7:$B$968,0)))</f>
        <v/>
      </c>
      <c r="P39" s="914" t="str">
        <f>IF($B39="","",INDEX('All CCC'!P$7:P$968,MATCH(WatchList!$B39,'All CCC'!$B$7:$B$968,0)))</f>
        <v/>
      </c>
      <c r="Q39" s="914" t="str">
        <f>IF($B39="","",INDEX('All CCC'!Q$7:Q$968,MATCH(WatchList!$B39,'All CCC'!$B$7:$B$968,0)))</f>
        <v/>
      </c>
      <c r="R39" s="913" t="str">
        <f>IF($B39="","",INDEX('All CCC'!R$7:R$968,MATCH(WatchList!$B39,'All CCC'!$B$7:$B$968,0)))</f>
        <v/>
      </c>
      <c r="S39" s="913" t="str">
        <f>IF($B39="","",INDEX('All CCC'!S$7:S$968,MATCH(WatchList!$B39,'All CCC'!$B$7:$B$968,0)))</f>
        <v/>
      </c>
      <c r="T39" s="913" t="str">
        <f>IF($B39="","",INDEX('All CCC'!T$7:T$968,MATCH(WatchList!$B39,'All CCC'!$B$7:$B$968,0)))</f>
        <v/>
      </c>
      <c r="U39" s="913" t="str">
        <f>IF($B39="","",INDEX('All CCC'!U$7:U$968,MATCH(WatchList!$B39,'All CCC'!$B$7:$B$968,0)))</f>
        <v/>
      </c>
      <c r="V39" s="913" t="str">
        <f>IF($B39="","",INDEX('All CCC'!V$7:V$968,MATCH(WatchList!$B39,'All CCC'!$B$7:$B$968,0)))</f>
        <v/>
      </c>
      <c r="W39" s="913" t="str">
        <f>IF($B39="","",INDEX('All CCC'!W$7:W$968,MATCH(WatchList!$B39,'All CCC'!$B$7:$B$968,0)))</f>
        <v/>
      </c>
      <c r="X39" s="913" t="str">
        <f>IF($B39="","",INDEX('All CCC'!X$7:X$968,MATCH(WatchList!$B39,'All CCC'!$B$7:$B$968,0)))</f>
        <v/>
      </c>
      <c r="Y39" s="913" t="str">
        <f>IF($B39="","",INDEX('All CCC'!Y$7:Y$968,MATCH(WatchList!$B39,'All CCC'!$B$7:$B$968,0)))</f>
        <v/>
      </c>
      <c r="Z39" s="913" t="str">
        <f>IF($B39="","",INDEX('All CCC'!Z$7:Z$968,MATCH(WatchList!$B39,'All CCC'!$B$7:$B$968,0)))</f>
        <v/>
      </c>
      <c r="AA39" s="913" t="str">
        <f>IF($B39="","",INDEX('All CCC'!AA$7:AA$968,MATCH(WatchList!$B39,'All CCC'!$B$7:$B$968,0)))</f>
        <v/>
      </c>
      <c r="AB39" s="913" t="str">
        <f>IF($B39="","",INDEX('All CCC'!AB$7:AB$968,MATCH(WatchList!$B39,'All CCC'!$B$7:$B$968,0)))</f>
        <v/>
      </c>
      <c r="AC39" s="913" t="str">
        <f>IF($B39="","",INDEX('All CCC'!AC$7:AC$968,MATCH(WatchList!$B39,'All CCC'!$B$7:$B$968,0)))</f>
        <v/>
      </c>
      <c r="AD39" s="913" t="str">
        <f>IF($B39="","",INDEX('All CCC'!AD$7:AD$968,MATCH(WatchList!$B39,'All CCC'!$B$7:$B$968,0)))</f>
        <v/>
      </c>
      <c r="AE39" s="913" t="str">
        <f>IF($B39="","",INDEX('All CCC'!AE$7:AE$968,MATCH(WatchList!$B39,'All CCC'!$B$7:$B$968,0)))</f>
        <v/>
      </c>
      <c r="AF39" s="913" t="str">
        <f>IF($B39="","",INDEX('All CCC'!AF$7:AF$968,MATCH(WatchList!$B39,'All CCC'!$B$7:$B$968,0)))</f>
        <v/>
      </c>
      <c r="AG39" s="913" t="str">
        <f>IF($B39="","",INDEX('All CCC'!AG$7:AG$968,MATCH(WatchList!$B39,'All CCC'!$B$7:$B$968,0)))</f>
        <v/>
      </c>
      <c r="AH39" s="913" t="str">
        <f>IF($B39="","",INDEX('All CCC'!AH$7:AH$968,MATCH(WatchList!$B39,'All CCC'!$B$7:$B$968,0)))</f>
        <v/>
      </c>
      <c r="AI39" s="913" t="str">
        <f>IF($B39="","",INDEX('All CCC'!AI$7:AI$968,MATCH(WatchList!$B39,'All CCC'!$B$7:$B$968,0)))</f>
        <v/>
      </c>
      <c r="AJ39" s="913" t="str">
        <f>IF($B39="","",INDEX('All CCC'!AJ$7:AJ$968,MATCH(WatchList!$B39,'All CCC'!$B$7:$B$968,0)))</f>
        <v/>
      </c>
      <c r="AK39" s="913" t="str">
        <f>IF($B39="","",INDEX('All CCC'!AK$7:AK$968,MATCH(WatchList!$B39,'All CCC'!$B$7:$B$968,0)))</f>
        <v/>
      </c>
      <c r="AL39" s="913" t="str">
        <f>IF($B39="","",INDEX('All CCC'!AL$7:AL$968,MATCH(WatchList!$B39,'All CCC'!$B$7:$B$968,0)))</f>
        <v/>
      </c>
      <c r="AM39" s="913" t="str">
        <f>IF($B39="","",INDEX('All CCC'!AM$7:AM$968,MATCH(WatchList!$B39,'All CCC'!$B$7:$B$968,0)))</f>
        <v/>
      </c>
      <c r="AN39" s="913" t="str">
        <f>IF($B39="","",INDEX('All CCC'!AN$7:AN$968,MATCH(WatchList!$B39,'All CCC'!$B$7:$B$968,0)))</f>
        <v/>
      </c>
      <c r="AO39" s="913" t="str">
        <f>IF($B39="","",INDEX('All CCC'!AO$7:AO$968,MATCH(WatchList!$B39,'All CCC'!$B$7:$B$968,0)))</f>
        <v/>
      </c>
      <c r="AP39" s="913" t="str">
        <f>IF($B39="","",INDEX('All CCC'!AP$7:AP$968,MATCH(WatchList!$B39,'All CCC'!$B$7:$B$968,0)))</f>
        <v/>
      </c>
      <c r="AQ39" s="913" t="str">
        <f>IF($B39="","",INDEX('All CCC'!AQ$7:AQ$968,MATCH(WatchList!$B39,'All CCC'!$B$7:$B$968,0)))</f>
        <v/>
      </c>
      <c r="AR39" s="913" t="str">
        <f>IF($B39="","",INDEX('All CCC'!AR$7:AR$968,MATCH(WatchList!$B39,'All CCC'!$B$7:$B$968,0)))</f>
        <v/>
      </c>
      <c r="AS39" s="913" t="str">
        <f>IF($B39="","",INDEX('All CCC'!AS$7:AS$968,MATCH(WatchList!$B39,'All CCC'!$B$7:$B$968,0)))</f>
        <v/>
      </c>
      <c r="AT39" s="913" t="str">
        <f>IF($B39="","",INDEX('All CCC'!AT$7:AT$968,MATCH(WatchList!$B39,'All CCC'!$B$7:$B$968,0)))</f>
        <v/>
      </c>
      <c r="AU39" s="913" t="str">
        <f>IF($B39="","",INDEX('All CCC'!AU$7:AU$968,MATCH(WatchList!$B39,'All CCC'!$B$7:$B$968,0)))</f>
        <v/>
      </c>
      <c r="AV39" s="913" t="str">
        <f>IF($B39="","",INDEX('All CCC'!AV$7:AV$968,MATCH(WatchList!$B39,'All CCC'!$B$7:$B$968,0)))</f>
        <v/>
      </c>
      <c r="AW39" s="913" t="str">
        <f>IF($B39="","",INDEX('All CCC'!AW$7:AW$968,MATCH(WatchList!$B39,'All CCC'!$B$7:$B$968,0)))</f>
        <v/>
      </c>
      <c r="AX39" s="913" t="str">
        <f>IF($B39="","",INDEX('All CCC'!AX$7:AX$968,MATCH(WatchList!$B39,'All CCC'!$B$7:$B$968,0)))</f>
        <v/>
      </c>
      <c r="AY39" s="913" t="str">
        <f>IF($B39="","",INDEX('All CCC'!AY$7:AY$968,MATCH(WatchList!$B39,'All CCC'!$B$7:$B$968,0)))</f>
        <v/>
      </c>
      <c r="AZ39" s="913" t="str">
        <f>IF($B39="","",INDEX('All CCC'!AZ$7:AZ$968,MATCH(WatchList!$B39,'All CCC'!$B$7:$B$968,0)))</f>
        <v/>
      </c>
      <c r="BA39" s="913" t="str">
        <f>IF($B39="","",INDEX('All CCC'!BA$7:BA$968,MATCH(WatchList!$B39,'All CCC'!$B$7:$B$968,0)))</f>
        <v/>
      </c>
      <c r="BB39" s="913" t="str">
        <f>IF($B39="","",INDEX('All CCC'!BB$7:BB$968,MATCH(WatchList!$B39,'All CCC'!$B$7:$B$968,0)))</f>
        <v/>
      </c>
      <c r="BC39" s="913" t="str">
        <f>IF($B39="","",INDEX('All CCC'!BC$7:BC$968,MATCH(WatchList!$B39,'All CCC'!$B$7:$B$968,0)))</f>
        <v/>
      </c>
      <c r="BD39" s="913" t="str">
        <f>IF($B39="","",INDEX('All CCC'!BD$7:BD$968,MATCH(WatchList!$B39,'All CCC'!$B$7:$B$968,0)))</f>
        <v/>
      </c>
      <c r="BE39" s="913" t="str">
        <f>IF($B39="","",INDEX('All CCC'!BE$7:BE$968,MATCH(WatchList!$B39,'All CCC'!$B$7:$B$968,0)))</f>
        <v/>
      </c>
      <c r="BF39" s="913" t="str">
        <f>IF($B39="","",INDEX('All CCC'!BF$7:BF$968,MATCH(WatchList!$B39,'All CCC'!$B$7:$B$968,0)))</f>
        <v/>
      </c>
      <c r="BG39" s="913" t="str">
        <f>IF($B39="","",INDEX('All CCC'!BG$7:BG$968,MATCH(WatchList!$B39,'All CCC'!$B$7:$B$968,0)))</f>
        <v/>
      </c>
    </row>
    <row r="40" spans="1:59" x14ac:dyDescent="0.2">
      <c r="A40" s="591" t="str">
        <f>IF($B40="","",INDEX('All CCC'!A$7:A$968,MATCH(WatchList!$B40,'All CCC'!$B$7:$B$968,0)))</f>
        <v/>
      </c>
      <c r="B40" s="36"/>
      <c r="C40" s="913" t="str">
        <f>IF($B40="","",INDEX('All CCC'!C$7:C$968,MATCH(WatchList!$B40,'All CCC'!$B$7:$B$968,0)))</f>
        <v/>
      </c>
      <c r="D40" s="913" t="str">
        <f>IF($B40="","",INDEX('All CCC'!D$7:D$968,MATCH(WatchList!$B40,'All CCC'!$B$7:$B$968,0)))</f>
        <v/>
      </c>
      <c r="E40" s="913" t="str">
        <f>IF($B40="","",INDEX('All CCC'!E$7:E$968,MATCH(WatchList!$B40,'All CCC'!$B$7:$B$968,0)))</f>
        <v/>
      </c>
      <c r="F40" s="913" t="str">
        <f>IF($B40="","",INDEX('All CCC'!F$7:F$968,MATCH(WatchList!$B40,'All CCC'!$B$7:$B$968,0)))</f>
        <v/>
      </c>
      <c r="G40" s="913" t="str">
        <f>IF($B40="","",INDEX('All CCC'!G$7:G$968,MATCH(WatchList!$B40,'All CCC'!$B$7:$B$968,0)))</f>
        <v/>
      </c>
      <c r="H40" s="913" t="str">
        <f>IF($B40="","",INDEX('All CCC'!H$7:H$968,MATCH(WatchList!$B40,'All CCC'!$B$7:$B$968,0)))</f>
        <v/>
      </c>
      <c r="I40" s="913" t="str">
        <f>IF($B40="","",INDEX('All CCC'!I$7:I$968,MATCH(WatchList!$B40,'All CCC'!$B$7:$B$968,0)))</f>
        <v/>
      </c>
      <c r="J40" s="913" t="str">
        <f>IF($B40="","",INDEX('All CCC'!J$7:J$968,MATCH(WatchList!$B40,'All CCC'!$B$7:$B$968,0)))</f>
        <v/>
      </c>
      <c r="K40" s="913" t="str">
        <f>IF($B40="","",INDEX('All CCC'!K$7:K$968,MATCH(WatchList!$B40,'All CCC'!$B$7:$B$968,0)))</f>
        <v/>
      </c>
      <c r="L40" s="913" t="str">
        <f>IF($B40="","",INDEX('All CCC'!L$7:L$968,MATCH(WatchList!$B40,'All CCC'!$B$7:$B$968,0)))</f>
        <v/>
      </c>
      <c r="M40" s="913" t="str">
        <f>IF($B40="","",INDEX('All CCC'!M$7:M$968,MATCH(WatchList!$B40,'All CCC'!$B$7:$B$968,0)))</f>
        <v/>
      </c>
      <c r="N40" s="913" t="str">
        <f>IF($B40="","",INDEX('All CCC'!N$7:N$968,MATCH(WatchList!$B40,'All CCC'!$B$7:$B$968,0)))</f>
        <v/>
      </c>
      <c r="O40" s="913" t="str">
        <f>IF($B40="","",INDEX('All CCC'!O$7:O$968,MATCH(WatchList!$B40,'All CCC'!$B$7:$B$968,0)))</f>
        <v/>
      </c>
      <c r="P40" s="914" t="str">
        <f>IF($B40="","",INDEX('All CCC'!P$7:P$968,MATCH(WatchList!$B40,'All CCC'!$B$7:$B$968,0)))</f>
        <v/>
      </c>
      <c r="Q40" s="914" t="str">
        <f>IF($B40="","",INDEX('All CCC'!Q$7:Q$968,MATCH(WatchList!$B40,'All CCC'!$B$7:$B$968,0)))</f>
        <v/>
      </c>
      <c r="R40" s="913" t="str">
        <f>IF($B40="","",INDEX('All CCC'!R$7:R$968,MATCH(WatchList!$B40,'All CCC'!$B$7:$B$968,0)))</f>
        <v/>
      </c>
      <c r="S40" s="913" t="str">
        <f>IF($B40="","",INDEX('All CCC'!S$7:S$968,MATCH(WatchList!$B40,'All CCC'!$B$7:$B$968,0)))</f>
        <v/>
      </c>
      <c r="T40" s="913" t="str">
        <f>IF($B40="","",INDEX('All CCC'!T$7:T$968,MATCH(WatchList!$B40,'All CCC'!$B$7:$B$968,0)))</f>
        <v/>
      </c>
      <c r="U40" s="913" t="str">
        <f>IF($B40="","",INDEX('All CCC'!U$7:U$968,MATCH(WatchList!$B40,'All CCC'!$B$7:$B$968,0)))</f>
        <v/>
      </c>
      <c r="V40" s="913" t="str">
        <f>IF($B40="","",INDEX('All CCC'!V$7:V$968,MATCH(WatchList!$B40,'All CCC'!$B$7:$B$968,0)))</f>
        <v/>
      </c>
      <c r="W40" s="913" t="str">
        <f>IF($B40="","",INDEX('All CCC'!W$7:W$968,MATCH(WatchList!$B40,'All CCC'!$B$7:$B$968,0)))</f>
        <v/>
      </c>
      <c r="X40" s="913" t="str">
        <f>IF($B40="","",INDEX('All CCC'!X$7:X$968,MATCH(WatchList!$B40,'All CCC'!$B$7:$B$968,0)))</f>
        <v/>
      </c>
      <c r="Y40" s="913" t="str">
        <f>IF($B40="","",INDEX('All CCC'!Y$7:Y$968,MATCH(WatchList!$B40,'All CCC'!$B$7:$B$968,0)))</f>
        <v/>
      </c>
      <c r="Z40" s="913" t="str">
        <f>IF($B40="","",INDEX('All CCC'!Z$7:Z$968,MATCH(WatchList!$B40,'All CCC'!$B$7:$B$968,0)))</f>
        <v/>
      </c>
      <c r="AA40" s="913" t="str">
        <f>IF($B40="","",INDEX('All CCC'!AA$7:AA$968,MATCH(WatchList!$B40,'All CCC'!$B$7:$B$968,0)))</f>
        <v/>
      </c>
      <c r="AB40" s="913" t="str">
        <f>IF($B40="","",INDEX('All CCC'!AB$7:AB$968,MATCH(WatchList!$B40,'All CCC'!$B$7:$B$968,0)))</f>
        <v/>
      </c>
      <c r="AC40" s="913" t="str">
        <f>IF($B40="","",INDEX('All CCC'!AC$7:AC$968,MATCH(WatchList!$B40,'All CCC'!$B$7:$B$968,0)))</f>
        <v/>
      </c>
      <c r="AD40" s="913" t="str">
        <f>IF($B40="","",INDEX('All CCC'!AD$7:AD$968,MATCH(WatchList!$B40,'All CCC'!$B$7:$B$968,0)))</f>
        <v/>
      </c>
      <c r="AE40" s="913" t="str">
        <f>IF($B40="","",INDEX('All CCC'!AE$7:AE$968,MATCH(WatchList!$B40,'All CCC'!$B$7:$B$968,0)))</f>
        <v/>
      </c>
      <c r="AF40" s="913" t="str">
        <f>IF($B40="","",INDEX('All CCC'!AF$7:AF$968,MATCH(WatchList!$B40,'All CCC'!$B$7:$B$968,0)))</f>
        <v/>
      </c>
      <c r="AG40" s="913" t="str">
        <f>IF($B40="","",INDEX('All CCC'!AG$7:AG$968,MATCH(WatchList!$B40,'All CCC'!$B$7:$B$968,0)))</f>
        <v/>
      </c>
      <c r="AH40" s="913" t="str">
        <f>IF($B40="","",INDEX('All CCC'!AH$7:AH$968,MATCH(WatchList!$B40,'All CCC'!$B$7:$B$968,0)))</f>
        <v/>
      </c>
      <c r="AI40" s="913" t="str">
        <f>IF($B40="","",INDEX('All CCC'!AI$7:AI$968,MATCH(WatchList!$B40,'All CCC'!$B$7:$B$968,0)))</f>
        <v/>
      </c>
      <c r="AJ40" s="913" t="str">
        <f>IF($B40="","",INDEX('All CCC'!AJ$7:AJ$968,MATCH(WatchList!$B40,'All CCC'!$B$7:$B$968,0)))</f>
        <v/>
      </c>
      <c r="AK40" s="913" t="str">
        <f>IF($B40="","",INDEX('All CCC'!AK$7:AK$968,MATCH(WatchList!$B40,'All CCC'!$B$7:$B$968,0)))</f>
        <v/>
      </c>
      <c r="AL40" s="913" t="str">
        <f>IF($B40="","",INDEX('All CCC'!AL$7:AL$968,MATCH(WatchList!$B40,'All CCC'!$B$7:$B$968,0)))</f>
        <v/>
      </c>
      <c r="AM40" s="913" t="str">
        <f>IF($B40="","",INDEX('All CCC'!AM$7:AM$968,MATCH(WatchList!$B40,'All CCC'!$B$7:$B$968,0)))</f>
        <v/>
      </c>
      <c r="AN40" s="913" t="str">
        <f>IF($B40="","",INDEX('All CCC'!AN$7:AN$968,MATCH(WatchList!$B40,'All CCC'!$B$7:$B$968,0)))</f>
        <v/>
      </c>
      <c r="AO40" s="913" t="str">
        <f>IF($B40="","",INDEX('All CCC'!AO$7:AO$968,MATCH(WatchList!$B40,'All CCC'!$B$7:$B$968,0)))</f>
        <v/>
      </c>
      <c r="AP40" s="913" t="str">
        <f>IF($B40="","",INDEX('All CCC'!AP$7:AP$968,MATCH(WatchList!$B40,'All CCC'!$B$7:$B$968,0)))</f>
        <v/>
      </c>
      <c r="AQ40" s="913" t="str">
        <f>IF($B40="","",INDEX('All CCC'!AQ$7:AQ$968,MATCH(WatchList!$B40,'All CCC'!$B$7:$B$968,0)))</f>
        <v/>
      </c>
      <c r="AR40" s="913" t="str">
        <f>IF($B40="","",INDEX('All CCC'!AR$7:AR$968,MATCH(WatchList!$B40,'All CCC'!$B$7:$B$968,0)))</f>
        <v/>
      </c>
      <c r="AS40" s="913" t="str">
        <f>IF($B40="","",INDEX('All CCC'!AS$7:AS$968,MATCH(WatchList!$B40,'All CCC'!$B$7:$B$968,0)))</f>
        <v/>
      </c>
      <c r="AT40" s="913" t="str">
        <f>IF($B40="","",INDEX('All CCC'!AT$7:AT$968,MATCH(WatchList!$B40,'All CCC'!$B$7:$B$968,0)))</f>
        <v/>
      </c>
      <c r="AU40" s="913" t="str">
        <f>IF($B40="","",INDEX('All CCC'!AU$7:AU$968,MATCH(WatchList!$B40,'All CCC'!$B$7:$B$968,0)))</f>
        <v/>
      </c>
      <c r="AV40" s="913" t="str">
        <f>IF($B40="","",INDEX('All CCC'!AV$7:AV$968,MATCH(WatchList!$B40,'All CCC'!$B$7:$B$968,0)))</f>
        <v/>
      </c>
      <c r="AW40" s="913" t="str">
        <f>IF($B40="","",INDEX('All CCC'!AW$7:AW$968,MATCH(WatchList!$B40,'All CCC'!$B$7:$B$968,0)))</f>
        <v/>
      </c>
      <c r="AX40" s="913" t="str">
        <f>IF($B40="","",INDEX('All CCC'!AX$7:AX$968,MATCH(WatchList!$B40,'All CCC'!$B$7:$B$968,0)))</f>
        <v/>
      </c>
      <c r="AY40" s="913" t="str">
        <f>IF($B40="","",INDEX('All CCC'!AY$7:AY$968,MATCH(WatchList!$B40,'All CCC'!$B$7:$B$968,0)))</f>
        <v/>
      </c>
      <c r="AZ40" s="913" t="str">
        <f>IF($B40="","",INDEX('All CCC'!AZ$7:AZ$968,MATCH(WatchList!$B40,'All CCC'!$B$7:$B$968,0)))</f>
        <v/>
      </c>
      <c r="BA40" s="913" t="str">
        <f>IF($B40="","",INDEX('All CCC'!BA$7:BA$968,MATCH(WatchList!$B40,'All CCC'!$B$7:$B$968,0)))</f>
        <v/>
      </c>
      <c r="BB40" s="913" t="str">
        <f>IF($B40="","",INDEX('All CCC'!BB$7:BB$968,MATCH(WatchList!$B40,'All CCC'!$B$7:$B$968,0)))</f>
        <v/>
      </c>
      <c r="BC40" s="913" t="str">
        <f>IF($B40="","",INDEX('All CCC'!BC$7:BC$968,MATCH(WatchList!$B40,'All CCC'!$B$7:$B$968,0)))</f>
        <v/>
      </c>
      <c r="BD40" s="913" t="str">
        <f>IF($B40="","",INDEX('All CCC'!BD$7:BD$968,MATCH(WatchList!$B40,'All CCC'!$B$7:$B$968,0)))</f>
        <v/>
      </c>
      <c r="BE40" s="913" t="str">
        <f>IF($B40="","",INDEX('All CCC'!BE$7:BE$968,MATCH(WatchList!$B40,'All CCC'!$B$7:$B$968,0)))</f>
        <v/>
      </c>
      <c r="BF40" s="913" t="str">
        <f>IF($B40="","",INDEX('All CCC'!BF$7:BF$968,MATCH(WatchList!$B40,'All CCC'!$B$7:$B$968,0)))</f>
        <v/>
      </c>
      <c r="BG40" s="913" t="str">
        <f>IF($B40="","",INDEX('All CCC'!BG$7:BG$968,MATCH(WatchList!$B40,'All CCC'!$B$7:$B$968,0)))</f>
        <v/>
      </c>
    </row>
    <row r="41" spans="1:59" x14ac:dyDescent="0.2">
      <c r="A41" s="591" t="str">
        <f>IF($B41="","",INDEX('All CCC'!A$7:A$968,MATCH(WatchList!$B41,'All CCC'!$B$7:$B$968,0)))</f>
        <v/>
      </c>
      <c r="B41" s="36"/>
      <c r="C41" s="913" t="str">
        <f>IF($B41="","",INDEX('All CCC'!C$7:C$968,MATCH(WatchList!$B41,'All CCC'!$B$7:$B$968,0)))</f>
        <v/>
      </c>
      <c r="D41" s="913" t="str">
        <f>IF($B41="","",INDEX('All CCC'!D$7:D$968,MATCH(WatchList!$B41,'All CCC'!$B$7:$B$968,0)))</f>
        <v/>
      </c>
      <c r="E41" s="913" t="str">
        <f>IF($B41="","",INDEX('All CCC'!E$7:E$968,MATCH(WatchList!$B41,'All CCC'!$B$7:$B$968,0)))</f>
        <v/>
      </c>
      <c r="F41" s="913" t="str">
        <f>IF($B41="","",INDEX('All CCC'!F$7:F$968,MATCH(WatchList!$B41,'All CCC'!$B$7:$B$968,0)))</f>
        <v/>
      </c>
      <c r="G41" s="913" t="str">
        <f>IF($B41="","",INDEX('All CCC'!G$7:G$968,MATCH(WatchList!$B41,'All CCC'!$B$7:$B$968,0)))</f>
        <v/>
      </c>
      <c r="H41" s="913" t="str">
        <f>IF($B41="","",INDEX('All CCC'!H$7:H$968,MATCH(WatchList!$B41,'All CCC'!$B$7:$B$968,0)))</f>
        <v/>
      </c>
      <c r="I41" s="913" t="str">
        <f>IF($B41="","",INDEX('All CCC'!I$7:I$968,MATCH(WatchList!$B41,'All CCC'!$B$7:$B$968,0)))</f>
        <v/>
      </c>
      <c r="J41" s="913" t="str">
        <f>IF($B41="","",INDEX('All CCC'!J$7:J$968,MATCH(WatchList!$B41,'All CCC'!$B$7:$B$968,0)))</f>
        <v/>
      </c>
      <c r="K41" s="913" t="str">
        <f>IF($B41="","",INDEX('All CCC'!K$7:K$968,MATCH(WatchList!$B41,'All CCC'!$B$7:$B$968,0)))</f>
        <v/>
      </c>
      <c r="L41" s="913" t="str">
        <f>IF($B41="","",INDEX('All CCC'!L$7:L$968,MATCH(WatchList!$B41,'All CCC'!$B$7:$B$968,0)))</f>
        <v/>
      </c>
      <c r="M41" s="913" t="str">
        <f>IF($B41="","",INDEX('All CCC'!M$7:M$968,MATCH(WatchList!$B41,'All CCC'!$B$7:$B$968,0)))</f>
        <v/>
      </c>
      <c r="N41" s="913" t="str">
        <f>IF($B41="","",INDEX('All CCC'!N$7:N$968,MATCH(WatchList!$B41,'All CCC'!$B$7:$B$968,0)))</f>
        <v/>
      </c>
      <c r="O41" s="913" t="str">
        <f>IF($B41="","",INDEX('All CCC'!O$7:O$968,MATCH(WatchList!$B41,'All CCC'!$B$7:$B$968,0)))</f>
        <v/>
      </c>
      <c r="P41" s="914" t="str">
        <f>IF($B41="","",INDEX('All CCC'!P$7:P$968,MATCH(WatchList!$B41,'All CCC'!$B$7:$B$968,0)))</f>
        <v/>
      </c>
      <c r="Q41" s="914" t="str">
        <f>IF($B41="","",INDEX('All CCC'!Q$7:Q$968,MATCH(WatchList!$B41,'All CCC'!$B$7:$B$968,0)))</f>
        <v/>
      </c>
      <c r="R41" s="913" t="str">
        <f>IF($B41="","",INDEX('All CCC'!R$7:R$968,MATCH(WatchList!$B41,'All CCC'!$B$7:$B$968,0)))</f>
        <v/>
      </c>
      <c r="S41" s="913" t="str">
        <f>IF($B41="","",INDEX('All CCC'!S$7:S$968,MATCH(WatchList!$B41,'All CCC'!$B$7:$B$968,0)))</f>
        <v/>
      </c>
      <c r="T41" s="913" t="str">
        <f>IF($B41="","",INDEX('All CCC'!T$7:T$968,MATCH(WatchList!$B41,'All CCC'!$B$7:$B$968,0)))</f>
        <v/>
      </c>
      <c r="U41" s="913" t="str">
        <f>IF($B41="","",INDEX('All CCC'!U$7:U$968,MATCH(WatchList!$B41,'All CCC'!$B$7:$B$968,0)))</f>
        <v/>
      </c>
      <c r="V41" s="913" t="str">
        <f>IF($B41="","",INDEX('All CCC'!V$7:V$968,MATCH(WatchList!$B41,'All CCC'!$B$7:$B$968,0)))</f>
        <v/>
      </c>
      <c r="W41" s="913" t="str">
        <f>IF($B41="","",INDEX('All CCC'!W$7:W$968,MATCH(WatchList!$B41,'All CCC'!$B$7:$B$968,0)))</f>
        <v/>
      </c>
      <c r="X41" s="913" t="str">
        <f>IF($B41="","",INDEX('All CCC'!X$7:X$968,MATCH(WatchList!$B41,'All CCC'!$B$7:$B$968,0)))</f>
        <v/>
      </c>
      <c r="Y41" s="913" t="str">
        <f>IF($B41="","",INDEX('All CCC'!Y$7:Y$968,MATCH(WatchList!$B41,'All CCC'!$B$7:$B$968,0)))</f>
        <v/>
      </c>
      <c r="Z41" s="913" t="str">
        <f>IF($B41="","",INDEX('All CCC'!Z$7:Z$968,MATCH(WatchList!$B41,'All CCC'!$B$7:$B$968,0)))</f>
        <v/>
      </c>
      <c r="AA41" s="913" t="str">
        <f>IF($B41="","",INDEX('All CCC'!AA$7:AA$968,MATCH(WatchList!$B41,'All CCC'!$B$7:$B$968,0)))</f>
        <v/>
      </c>
      <c r="AB41" s="913" t="str">
        <f>IF($B41="","",INDEX('All CCC'!AB$7:AB$968,MATCH(WatchList!$B41,'All CCC'!$B$7:$B$968,0)))</f>
        <v/>
      </c>
      <c r="AC41" s="913" t="str">
        <f>IF($B41="","",INDEX('All CCC'!AC$7:AC$968,MATCH(WatchList!$B41,'All CCC'!$B$7:$B$968,0)))</f>
        <v/>
      </c>
      <c r="AD41" s="913" t="str">
        <f>IF($B41="","",INDEX('All CCC'!AD$7:AD$968,MATCH(WatchList!$B41,'All CCC'!$B$7:$B$968,0)))</f>
        <v/>
      </c>
      <c r="AE41" s="913" t="str">
        <f>IF($B41="","",INDEX('All CCC'!AE$7:AE$968,MATCH(WatchList!$B41,'All CCC'!$B$7:$B$968,0)))</f>
        <v/>
      </c>
      <c r="AF41" s="913" t="str">
        <f>IF($B41="","",INDEX('All CCC'!AF$7:AF$968,MATCH(WatchList!$B41,'All CCC'!$B$7:$B$968,0)))</f>
        <v/>
      </c>
      <c r="AG41" s="913" t="str">
        <f>IF($B41="","",INDEX('All CCC'!AG$7:AG$968,MATCH(WatchList!$B41,'All CCC'!$B$7:$B$968,0)))</f>
        <v/>
      </c>
      <c r="AH41" s="913" t="str">
        <f>IF($B41="","",INDEX('All CCC'!AH$7:AH$968,MATCH(WatchList!$B41,'All CCC'!$B$7:$B$968,0)))</f>
        <v/>
      </c>
      <c r="AI41" s="913" t="str">
        <f>IF($B41="","",INDEX('All CCC'!AI$7:AI$968,MATCH(WatchList!$B41,'All CCC'!$B$7:$B$968,0)))</f>
        <v/>
      </c>
      <c r="AJ41" s="913" t="str">
        <f>IF($B41="","",INDEX('All CCC'!AJ$7:AJ$968,MATCH(WatchList!$B41,'All CCC'!$B$7:$B$968,0)))</f>
        <v/>
      </c>
      <c r="AK41" s="913" t="str">
        <f>IF($B41="","",INDEX('All CCC'!AK$7:AK$968,MATCH(WatchList!$B41,'All CCC'!$B$7:$B$968,0)))</f>
        <v/>
      </c>
      <c r="AL41" s="913" t="str">
        <f>IF($B41="","",INDEX('All CCC'!AL$7:AL$968,MATCH(WatchList!$B41,'All CCC'!$B$7:$B$968,0)))</f>
        <v/>
      </c>
      <c r="AM41" s="913" t="str">
        <f>IF($B41="","",INDEX('All CCC'!AM$7:AM$968,MATCH(WatchList!$B41,'All CCC'!$B$7:$B$968,0)))</f>
        <v/>
      </c>
      <c r="AN41" s="913" t="str">
        <f>IF($B41="","",INDEX('All CCC'!AN$7:AN$968,MATCH(WatchList!$B41,'All CCC'!$B$7:$B$968,0)))</f>
        <v/>
      </c>
      <c r="AO41" s="913" t="str">
        <f>IF($B41="","",INDEX('All CCC'!AO$7:AO$968,MATCH(WatchList!$B41,'All CCC'!$B$7:$B$968,0)))</f>
        <v/>
      </c>
      <c r="AP41" s="913" t="str">
        <f>IF($B41="","",INDEX('All CCC'!AP$7:AP$968,MATCH(WatchList!$B41,'All CCC'!$B$7:$B$968,0)))</f>
        <v/>
      </c>
      <c r="AQ41" s="913" t="str">
        <f>IF($B41="","",INDEX('All CCC'!AQ$7:AQ$968,MATCH(WatchList!$B41,'All CCC'!$B$7:$B$968,0)))</f>
        <v/>
      </c>
      <c r="AR41" s="913" t="str">
        <f>IF($B41="","",INDEX('All CCC'!AR$7:AR$968,MATCH(WatchList!$B41,'All CCC'!$B$7:$B$968,0)))</f>
        <v/>
      </c>
      <c r="AS41" s="913" t="str">
        <f>IF($B41="","",INDEX('All CCC'!AS$7:AS$968,MATCH(WatchList!$B41,'All CCC'!$B$7:$B$968,0)))</f>
        <v/>
      </c>
      <c r="AT41" s="913" t="str">
        <f>IF($B41="","",INDEX('All CCC'!AT$7:AT$968,MATCH(WatchList!$B41,'All CCC'!$B$7:$B$968,0)))</f>
        <v/>
      </c>
      <c r="AU41" s="913" t="str">
        <f>IF($B41="","",INDEX('All CCC'!AU$7:AU$968,MATCH(WatchList!$B41,'All CCC'!$B$7:$B$968,0)))</f>
        <v/>
      </c>
      <c r="AV41" s="913" t="str">
        <f>IF($B41="","",INDEX('All CCC'!AV$7:AV$968,MATCH(WatchList!$B41,'All CCC'!$B$7:$B$968,0)))</f>
        <v/>
      </c>
      <c r="AW41" s="913" t="str">
        <f>IF($B41="","",INDEX('All CCC'!AW$7:AW$968,MATCH(WatchList!$B41,'All CCC'!$B$7:$B$968,0)))</f>
        <v/>
      </c>
      <c r="AX41" s="913" t="str">
        <f>IF($B41="","",INDEX('All CCC'!AX$7:AX$968,MATCH(WatchList!$B41,'All CCC'!$B$7:$B$968,0)))</f>
        <v/>
      </c>
      <c r="AY41" s="913" t="str">
        <f>IF($B41="","",INDEX('All CCC'!AY$7:AY$968,MATCH(WatchList!$B41,'All CCC'!$B$7:$B$968,0)))</f>
        <v/>
      </c>
      <c r="AZ41" s="913" t="str">
        <f>IF($B41="","",INDEX('All CCC'!AZ$7:AZ$968,MATCH(WatchList!$B41,'All CCC'!$B$7:$B$968,0)))</f>
        <v/>
      </c>
      <c r="BA41" s="913" t="str">
        <f>IF($B41="","",INDEX('All CCC'!BA$7:BA$968,MATCH(WatchList!$B41,'All CCC'!$B$7:$B$968,0)))</f>
        <v/>
      </c>
      <c r="BB41" s="913" t="str">
        <f>IF($B41="","",INDEX('All CCC'!BB$7:BB$968,MATCH(WatchList!$B41,'All CCC'!$B$7:$B$968,0)))</f>
        <v/>
      </c>
      <c r="BC41" s="913" t="str">
        <f>IF($B41="","",INDEX('All CCC'!BC$7:BC$968,MATCH(WatchList!$B41,'All CCC'!$B$7:$B$968,0)))</f>
        <v/>
      </c>
      <c r="BD41" s="913" t="str">
        <f>IF($B41="","",INDEX('All CCC'!BD$7:BD$968,MATCH(WatchList!$B41,'All CCC'!$B$7:$B$968,0)))</f>
        <v/>
      </c>
      <c r="BE41" s="913" t="str">
        <f>IF($B41="","",INDEX('All CCC'!BE$7:BE$968,MATCH(WatchList!$B41,'All CCC'!$B$7:$B$968,0)))</f>
        <v/>
      </c>
      <c r="BF41" s="913" t="str">
        <f>IF($B41="","",INDEX('All CCC'!BF$7:BF$968,MATCH(WatchList!$B41,'All CCC'!$B$7:$B$968,0)))</f>
        <v/>
      </c>
      <c r="BG41" s="913" t="str">
        <f>IF($B41="","",INDEX('All CCC'!BG$7:BG$968,MATCH(WatchList!$B41,'All CCC'!$B$7:$B$968,0)))</f>
        <v/>
      </c>
    </row>
    <row r="42" spans="1:59" x14ac:dyDescent="0.2">
      <c r="A42" s="591" t="str">
        <f>IF($B42="","",INDEX('All CCC'!A$7:A$968,MATCH(WatchList!$B42,'All CCC'!$B$7:$B$968,0)))</f>
        <v/>
      </c>
      <c r="B42" s="36"/>
      <c r="C42" s="913" t="str">
        <f>IF($B42="","",INDEX('All CCC'!C$7:C$968,MATCH(WatchList!$B42,'All CCC'!$B$7:$B$968,0)))</f>
        <v/>
      </c>
      <c r="D42" s="913" t="str">
        <f>IF($B42="","",INDEX('All CCC'!D$7:D$968,MATCH(WatchList!$B42,'All CCC'!$B$7:$B$968,0)))</f>
        <v/>
      </c>
      <c r="E42" s="913" t="str">
        <f>IF($B42="","",INDEX('All CCC'!E$7:E$968,MATCH(WatchList!$B42,'All CCC'!$B$7:$B$968,0)))</f>
        <v/>
      </c>
      <c r="F42" s="913" t="str">
        <f>IF($B42="","",INDEX('All CCC'!F$7:F$968,MATCH(WatchList!$B42,'All CCC'!$B$7:$B$968,0)))</f>
        <v/>
      </c>
      <c r="G42" s="913" t="str">
        <f>IF($B42="","",INDEX('All CCC'!G$7:G$968,MATCH(WatchList!$B42,'All CCC'!$B$7:$B$968,0)))</f>
        <v/>
      </c>
      <c r="H42" s="913" t="str">
        <f>IF($B42="","",INDEX('All CCC'!H$7:H$968,MATCH(WatchList!$B42,'All CCC'!$B$7:$B$968,0)))</f>
        <v/>
      </c>
      <c r="I42" s="913" t="str">
        <f>IF($B42="","",INDEX('All CCC'!I$7:I$968,MATCH(WatchList!$B42,'All CCC'!$B$7:$B$968,0)))</f>
        <v/>
      </c>
      <c r="J42" s="913" t="str">
        <f>IF($B42="","",INDEX('All CCC'!J$7:J$968,MATCH(WatchList!$B42,'All CCC'!$B$7:$B$968,0)))</f>
        <v/>
      </c>
      <c r="K42" s="913" t="str">
        <f>IF($B42="","",INDEX('All CCC'!K$7:K$968,MATCH(WatchList!$B42,'All CCC'!$B$7:$B$968,0)))</f>
        <v/>
      </c>
      <c r="L42" s="913" t="str">
        <f>IF($B42="","",INDEX('All CCC'!L$7:L$968,MATCH(WatchList!$B42,'All CCC'!$B$7:$B$968,0)))</f>
        <v/>
      </c>
      <c r="M42" s="913" t="str">
        <f>IF($B42="","",INDEX('All CCC'!M$7:M$968,MATCH(WatchList!$B42,'All CCC'!$B$7:$B$968,0)))</f>
        <v/>
      </c>
      <c r="N42" s="913" t="str">
        <f>IF($B42="","",INDEX('All CCC'!N$7:N$968,MATCH(WatchList!$B42,'All CCC'!$B$7:$B$968,0)))</f>
        <v/>
      </c>
      <c r="O42" s="913" t="str">
        <f>IF($B42="","",INDEX('All CCC'!O$7:O$968,MATCH(WatchList!$B42,'All CCC'!$B$7:$B$968,0)))</f>
        <v/>
      </c>
      <c r="P42" s="914" t="str">
        <f>IF($B42="","",INDEX('All CCC'!P$7:P$968,MATCH(WatchList!$B42,'All CCC'!$B$7:$B$968,0)))</f>
        <v/>
      </c>
      <c r="Q42" s="914" t="str">
        <f>IF($B42="","",INDEX('All CCC'!Q$7:Q$968,MATCH(WatchList!$B42,'All CCC'!$B$7:$B$968,0)))</f>
        <v/>
      </c>
      <c r="R42" s="913" t="str">
        <f>IF($B42="","",INDEX('All CCC'!R$7:R$968,MATCH(WatchList!$B42,'All CCC'!$B$7:$B$968,0)))</f>
        <v/>
      </c>
      <c r="S42" s="913" t="str">
        <f>IF($B42="","",INDEX('All CCC'!S$7:S$968,MATCH(WatchList!$B42,'All CCC'!$B$7:$B$968,0)))</f>
        <v/>
      </c>
      <c r="T42" s="913" t="str">
        <f>IF($B42="","",INDEX('All CCC'!T$7:T$968,MATCH(WatchList!$B42,'All CCC'!$B$7:$B$968,0)))</f>
        <v/>
      </c>
      <c r="U42" s="913" t="str">
        <f>IF($B42="","",INDEX('All CCC'!U$7:U$968,MATCH(WatchList!$B42,'All CCC'!$B$7:$B$968,0)))</f>
        <v/>
      </c>
      <c r="V42" s="913" t="str">
        <f>IF($B42="","",INDEX('All CCC'!V$7:V$968,MATCH(WatchList!$B42,'All CCC'!$B$7:$B$968,0)))</f>
        <v/>
      </c>
      <c r="W42" s="913" t="str">
        <f>IF($B42="","",INDEX('All CCC'!W$7:W$968,MATCH(WatchList!$B42,'All CCC'!$B$7:$B$968,0)))</f>
        <v/>
      </c>
      <c r="X42" s="913" t="str">
        <f>IF($B42="","",INDEX('All CCC'!X$7:X$968,MATCH(WatchList!$B42,'All CCC'!$B$7:$B$968,0)))</f>
        <v/>
      </c>
      <c r="Y42" s="913" t="str">
        <f>IF($B42="","",INDEX('All CCC'!Y$7:Y$968,MATCH(WatchList!$B42,'All CCC'!$B$7:$B$968,0)))</f>
        <v/>
      </c>
      <c r="Z42" s="913" t="str">
        <f>IF($B42="","",INDEX('All CCC'!Z$7:Z$968,MATCH(WatchList!$B42,'All CCC'!$B$7:$B$968,0)))</f>
        <v/>
      </c>
      <c r="AA42" s="913" t="str">
        <f>IF($B42="","",INDEX('All CCC'!AA$7:AA$968,MATCH(WatchList!$B42,'All CCC'!$B$7:$B$968,0)))</f>
        <v/>
      </c>
      <c r="AB42" s="913" t="str">
        <f>IF($B42="","",INDEX('All CCC'!AB$7:AB$968,MATCH(WatchList!$B42,'All CCC'!$B$7:$B$968,0)))</f>
        <v/>
      </c>
      <c r="AC42" s="913" t="str">
        <f>IF($B42="","",INDEX('All CCC'!AC$7:AC$968,MATCH(WatchList!$B42,'All CCC'!$B$7:$B$968,0)))</f>
        <v/>
      </c>
      <c r="AD42" s="913" t="str">
        <f>IF($B42="","",INDEX('All CCC'!AD$7:AD$968,MATCH(WatchList!$B42,'All CCC'!$B$7:$B$968,0)))</f>
        <v/>
      </c>
      <c r="AE42" s="913" t="str">
        <f>IF($B42="","",INDEX('All CCC'!AE$7:AE$968,MATCH(WatchList!$B42,'All CCC'!$B$7:$B$968,0)))</f>
        <v/>
      </c>
      <c r="AF42" s="913" t="str">
        <f>IF($B42="","",INDEX('All CCC'!AF$7:AF$968,MATCH(WatchList!$B42,'All CCC'!$B$7:$B$968,0)))</f>
        <v/>
      </c>
      <c r="AG42" s="913" t="str">
        <f>IF($B42="","",INDEX('All CCC'!AG$7:AG$968,MATCH(WatchList!$B42,'All CCC'!$B$7:$B$968,0)))</f>
        <v/>
      </c>
      <c r="AH42" s="913" t="str">
        <f>IF($B42="","",INDEX('All CCC'!AH$7:AH$968,MATCH(WatchList!$B42,'All CCC'!$B$7:$B$968,0)))</f>
        <v/>
      </c>
      <c r="AI42" s="913" t="str">
        <f>IF($B42="","",INDEX('All CCC'!AI$7:AI$968,MATCH(WatchList!$B42,'All CCC'!$B$7:$B$968,0)))</f>
        <v/>
      </c>
      <c r="AJ42" s="913" t="str">
        <f>IF($B42="","",INDEX('All CCC'!AJ$7:AJ$968,MATCH(WatchList!$B42,'All CCC'!$B$7:$B$968,0)))</f>
        <v/>
      </c>
      <c r="AK42" s="913" t="str">
        <f>IF($B42="","",INDEX('All CCC'!AK$7:AK$968,MATCH(WatchList!$B42,'All CCC'!$B$7:$B$968,0)))</f>
        <v/>
      </c>
      <c r="AL42" s="913" t="str">
        <f>IF($B42="","",INDEX('All CCC'!AL$7:AL$968,MATCH(WatchList!$B42,'All CCC'!$B$7:$B$968,0)))</f>
        <v/>
      </c>
      <c r="AM42" s="913" t="str">
        <f>IF($B42="","",INDEX('All CCC'!AM$7:AM$968,MATCH(WatchList!$B42,'All CCC'!$B$7:$B$968,0)))</f>
        <v/>
      </c>
      <c r="AN42" s="913" t="str">
        <f>IF($B42="","",INDEX('All CCC'!AN$7:AN$968,MATCH(WatchList!$B42,'All CCC'!$B$7:$B$968,0)))</f>
        <v/>
      </c>
      <c r="AO42" s="913" t="str">
        <f>IF($B42="","",INDEX('All CCC'!AO$7:AO$968,MATCH(WatchList!$B42,'All CCC'!$B$7:$B$968,0)))</f>
        <v/>
      </c>
      <c r="AP42" s="913" t="str">
        <f>IF($B42="","",INDEX('All CCC'!AP$7:AP$968,MATCH(WatchList!$B42,'All CCC'!$B$7:$B$968,0)))</f>
        <v/>
      </c>
      <c r="AQ42" s="913" t="str">
        <f>IF($B42="","",INDEX('All CCC'!AQ$7:AQ$968,MATCH(WatchList!$B42,'All CCC'!$B$7:$B$968,0)))</f>
        <v/>
      </c>
      <c r="AR42" s="913" t="str">
        <f>IF($B42="","",INDEX('All CCC'!AR$7:AR$968,MATCH(WatchList!$B42,'All CCC'!$B$7:$B$968,0)))</f>
        <v/>
      </c>
      <c r="AS42" s="913" t="str">
        <f>IF($B42="","",INDEX('All CCC'!AS$7:AS$968,MATCH(WatchList!$B42,'All CCC'!$B$7:$B$968,0)))</f>
        <v/>
      </c>
      <c r="AT42" s="913" t="str">
        <f>IF($B42="","",INDEX('All CCC'!AT$7:AT$968,MATCH(WatchList!$B42,'All CCC'!$B$7:$B$968,0)))</f>
        <v/>
      </c>
      <c r="AU42" s="913" t="str">
        <f>IF($B42="","",INDEX('All CCC'!AU$7:AU$968,MATCH(WatchList!$B42,'All CCC'!$B$7:$B$968,0)))</f>
        <v/>
      </c>
      <c r="AV42" s="913" t="str">
        <f>IF($B42="","",INDEX('All CCC'!AV$7:AV$968,MATCH(WatchList!$B42,'All CCC'!$B$7:$B$968,0)))</f>
        <v/>
      </c>
      <c r="AW42" s="913" t="str">
        <f>IF($B42="","",INDEX('All CCC'!AW$7:AW$968,MATCH(WatchList!$B42,'All CCC'!$B$7:$B$968,0)))</f>
        <v/>
      </c>
      <c r="AX42" s="913" t="str">
        <f>IF($B42="","",INDEX('All CCC'!AX$7:AX$968,MATCH(WatchList!$B42,'All CCC'!$B$7:$B$968,0)))</f>
        <v/>
      </c>
      <c r="AY42" s="913" t="str">
        <f>IF($B42="","",INDEX('All CCC'!AY$7:AY$968,MATCH(WatchList!$B42,'All CCC'!$B$7:$B$968,0)))</f>
        <v/>
      </c>
      <c r="AZ42" s="913" t="str">
        <f>IF($B42="","",INDEX('All CCC'!AZ$7:AZ$968,MATCH(WatchList!$B42,'All CCC'!$B$7:$B$968,0)))</f>
        <v/>
      </c>
      <c r="BA42" s="913" t="str">
        <f>IF($B42="","",INDEX('All CCC'!BA$7:BA$968,MATCH(WatchList!$B42,'All CCC'!$B$7:$B$968,0)))</f>
        <v/>
      </c>
      <c r="BB42" s="913" t="str">
        <f>IF($B42="","",INDEX('All CCC'!BB$7:BB$968,MATCH(WatchList!$B42,'All CCC'!$B$7:$B$968,0)))</f>
        <v/>
      </c>
      <c r="BC42" s="913" t="str">
        <f>IF($B42="","",INDEX('All CCC'!BC$7:BC$968,MATCH(WatchList!$B42,'All CCC'!$B$7:$B$968,0)))</f>
        <v/>
      </c>
      <c r="BD42" s="913" t="str">
        <f>IF($B42="","",INDEX('All CCC'!BD$7:BD$968,MATCH(WatchList!$B42,'All CCC'!$B$7:$B$968,0)))</f>
        <v/>
      </c>
      <c r="BE42" s="913" t="str">
        <f>IF($B42="","",INDEX('All CCC'!BE$7:BE$968,MATCH(WatchList!$B42,'All CCC'!$B$7:$B$968,0)))</f>
        <v/>
      </c>
      <c r="BF42" s="913" t="str">
        <f>IF($B42="","",INDEX('All CCC'!BF$7:BF$968,MATCH(WatchList!$B42,'All CCC'!$B$7:$B$968,0)))</f>
        <v/>
      </c>
      <c r="BG42" s="913" t="str">
        <f>IF($B42="","",INDEX('All CCC'!BG$7:BG$968,MATCH(WatchList!$B42,'All CCC'!$B$7:$B$968,0)))</f>
        <v/>
      </c>
    </row>
    <row r="43" spans="1:59" x14ac:dyDescent="0.2">
      <c r="A43" s="591" t="str">
        <f>IF($B43="","",INDEX('All CCC'!A$7:A$968,MATCH(WatchList!$B43,'All CCC'!$B$7:$B$968,0)))</f>
        <v/>
      </c>
      <c r="B43" s="36"/>
      <c r="C43" s="913" t="str">
        <f>IF($B43="","",INDEX('All CCC'!C$7:C$968,MATCH(WatchList!$B43,'All CCC'!$B$7:$B$968,0)))</f>
        <v/>
      </c>
      <c r="D43" s="913" t="str">
        <f>IF($B43="","",INDEX('All CCC'!D$7:D$968,MATCH(WatchList!$B43,'All CCC'!$B$7:$B$968,0)))</f>
        <v/>
      </c>
      <c r="E43" s="913" t="str">
        <f>IF($B43="","",INDEX('All CCC'!E$7:E$968,MATCH(WatchList!$B43,'All CCC'!$B$7:$B$968,0)))</f>
        <v/>
      </c>
      <c r="F43" s="913" t="str">
        <f>IF($B43="","",INDEX('All CCC'!F$7:F$968,MATCH(WatchList!$B43,'All CCC'!$B$7:$B$968,0)))</f>
        <v/>
      </c>
      <c r="G43" s="913" t="str">
        <f>IF($B43="","",INDEX('All CCC'!G$7:G$968,MATCH(WatchList!$B43,'All CCC'!$B$7:$B$968,0)))</f>
        <v/>
      </c>
      <c r="H43" s="913" t="str">
        <f>IF($B43="","",INDEX('All CCC'!H$7:H$968,MATCH(WatchList!$B43,'All CCC'!$B$7:$B$968,0)))</f>
        <v/>
      </c>
      <c r="I43" s="913" t="str">
        <f>IF($B43="","",INDEX('All CCC'!I$7:I$968,MATCH(WatchList!$B43,'All CCC'!$B$7:$B$968,0)))</f>
        <v/>
      </c>
      <c r="J43" s="913" t="str">
        <f>IF($B43="","",INDEX('All CCC'!J$7:J$968,MATCH(WatchList!$B43,'All CCC'!$B$7:$B$968,0)))</f>
        <v/>
      </c>
      <c r="K43" s="913" t="str">
        <f>IF($B43="","",INDEX('All CCC'!K$7:K$968,MATCH(WatchList!$B43,'All CCC'!$B$7:$B$968,0)))</f>
        <v/>
      </c>
      <c r="L43" s="913" t="str">
        <f>IF($B43="","",INDEX('All CCC'!L$7:L$968,MATCH(WatchList!$B43,'All CCC'!$B$7:$B$968,0)))</f>
        <v/>
      </c>
      <c r="M43" s="913" t="str">
        <f>IF($B43="","",INDEX('All CCC'!M$7:M$968,MATCH(WatchList!$B43,'All CCC'!$B$7:$B$968,0)))</f>
        <v/>
      </c>
      <c r="N43" s="913" t="str">
        <f>IF($B43="","",INDEX('All CCC'!N$7:N$968,MATCH(WatchList!$B43,'All CCC'!$B$7:$B$968,0)))</f>
        <v/>
      </c>
      <c r="O43" s="913" t="str">
        <f>IF($B43="","",INDEX('All CCC'!O$7:O$968,MATCH(WatchList!$B43,'All CCC'!$B$7:$B$968,0)))</f>
        <v/>
      </c>
      <c r="P43" s="914" t="str">
        <f>IF($B43="","",INDEX('All CCC'!P$7:P$968,MATCH(WatchList!$B43,'All CCC'!$B$7:$B$968,0)))</f>
        <v/>
      </c>
      <c r="Q43" s="914" t="str">
        <f>IF($B43="","",INDEX('All CCC'!Q$7:Q$968,MATCH(WatchList!$B43,'All CCC'!$B$7:$B$968,0)))</f>
        <v/>
      </c>
      <c r="R43" s="913" t="str">
        <f>IF($B43="","",INDEX('All CCC'!R$7:R$968,MATCH(WatchList!$B43,'All CCC'!$B$7:$B$968,0)))</f>
        <v/>
      </c>
      <c r="S43" s="913" t="str">
        <f>IF($B43="","",INDEX('All CCC'!S$7:S$968,MATCH(WatchList!$B43,'All CCC'!$B$7:$B$968,0)))</f>
        <v/>
      </c>
      <c r="T43" s="913" t="str">
        <f>IF($B43="","",INDEX('All CCC'!T$7:T$968,MATCH(WatchList!$B43,'All CCC'!$B$7:$B$968,0)))</f>
        <v/>
      </c>
      <c r="U43" s="913" t="str">
        <f>IF($B43="","",INDEX('All CCC'!U$7:U$968,MATCH(WatchList!$B43,'All CCC'!$B$7:$B$968,0)))</f>
        <v/>
      </c>
      <c r="V43" s="913" t="str">
        <f>IF($B43="","",INDEX('All CCC'!V$7:V$968,MATCH(WatchList!$B43,'All CCC'!$B$7:$B$968,0)))</f>
        <v/>
      </c>
      <c r="W43" s="913" t="str">
        <f>IF($B43="","",INDEX('All CCC'!W$7:W$968,MATCH(WatchList!$B43,'All CCC'!$B$7:$B$968,0)))</f>
        <v/>
      </c>
      <c r="X43" s="913" t="str">
        <f>IF($B43="","",INDEX('All CCC'!X$7:X$968,MATCH(WatchList!$B43,'All CCC'!$B$7:$B$968,0)))</f>
        <v/>
      </c>
      <c r="Y43" s="913" t="str">
        <f>IF($B43="","",INDEX('All CCC'!Y$7:Y$968,MATCH(WatchList!$B43,'All CCC'!$B$7:$B$968,0)))</f>
        <v/>
      </c>
      <c r="Z43" s="913" t="str">
        <f>IF($B43="","",INDEX('All CCC'!Z$7:Z$968,MATCH(WatchList!$B43,'All CCC'!$B$7:$B$968,0)))</f>
        <v/>
      </c>
      <c r="AA43" s="913" t="str">
        <f>IF($B43="","",INDEX('All CCC'!AA$7:AA$968,MATCH(WatchList!$B43,'All CCC'!$B$7:$B$968,0)))</f>
        <v/>
      </c>
      <c r="AB43" s="913" t="str">
        <f>IF($B43="","",INDEX('All CCC'!AB$7:AB$968,MATCH(WatchList!$B43,'All CCC'!$B$7:$B$968,0)))</f>
        <v/>
      </c>
      <c r="AC43" s="913" t="str">
        <f>IF($B43="","",INDEX('All CCC'!AC$7:AC$968,MATCH(WatchList!$B43,'All CCC'!$B$7:$B$968,0)))</f>
        <v/>
      </c>
      <c r="AD43" s="913" t="str">
        <f>IF($B43="","",INDEX('All CCC'!AD$7:AD$968,MATCH(WatchList!$B43,'All CCC'!$B$7:$B$968,0)))</f>
        <v/>
      </c>
      <c r="AE43" s="913" t="str">
        <f>IF($B43="","",INDEX('All CCC'!AE$7:AE$968,MATCH(WatchList!$B43,'All CCC'!$B$7:$B$968,0)))</f>
        <v/>
      </c>
      <c r="AF43" s="913" t="str">
        <f>IF($B43="","",INDEX('All CCC'!AF$7:AF$968,MATCH(WatchList!$B43,'All CCC'!$B$7:$B$968,0)))</f>
        <v/>
      </c>
      <c r="AG43" s="913" t="str">
        <f>IF($B43="","",INDEX('All CCC'!AG$7:AG$968,MATCH(WatchList!$B43,'All CCC'!$B$7:$B$968,0)))</f>
        <v/>
      </c>
      <c r="AH43" s="913" t="str">
        <f>IF($B43="","",INDEX('All CCC'!AH$7:AH$968,MATCH(WatchList!$B43,'All CCC'!$B$7:$B$968,0)))</f>
        <v/>
      </c>
      <c r="AI43" s="913" t="str">
        <f>IF($B43="","",INDEX('All CCC'!AI$7:AI$968,MATCH(WatchList!$B43,'All CCC'!$B$7:$B$968,0)))</f>
        <v/>
      </c>
      <c r="AJ43" s="913" t="str">
        <f>IF($B43="","",INDEX('All CCC'!AJ$7:AJ$968,MATCH(WatchList!$B43,'All CCC'!$B$7:$B$968,0)))</f>
        <v/>
      </c>
      <c r="AK43" s="913" t="str">
        <f>IF($B43="","",INDEX('All CCC'!AK$7:AK$968,MATCH(WatchList!$B43,'All CCC'!$B$7:$B$968,0)))</f>
        <v/>
      </c>
      <c r="AL43" s="913" t="str">
        <f>IF($B43="","",INDEX('All CCC'!AL$7:AL$968,MATCH(WatchList!$B43,'All CCC'!$B$7:$B$968,0)))</f>
        <v/>
      </c>
      <c r="AM43" s="913" t="str">
        <f>IF($B43="","",INDEX('All CCC'!AM$7:AM$968,MATCH(WatchList!$B43,'All CCC'!$B$7:$B$968,0)))</f>
        <v/>
      </c>
      <c r="AN43" s="913" t="str">
        <f>IF($B43="","",INDEX('All CCC'!AN$7:AN$968,MATCH(WatchList!$B43,'All CCC'!$B$7:$B$968,0)))</f>
        <v/>
      </c>
      <c r="AO43" s="913" t="str">
        <f>IF($B43="","",INDEX('All CCC'!AO$7:AO$968,MATCH(WatchList!$B43,'All CCC'!$B$7:$B$968,0)))</f>
        <v/>
      </c>
      <c r="AP43" s="913" t="str">
        <f>IF($B43="","",INDEX('All CCC'!AP$7:AP$968,MATCH(WatchList!$B43,'All CCC'!$B$7:$B$968,0)))</f>
        <v/>
      </c>
      <c r="AQ43" s="913" t="str">
        <f>IF($B43="","",INDEX('All CCC'!AQ$7:AQ$968,MATCH(WatchList!$B43,'All CCC'!$B$7:$B$968,0)))</f>
        <v/>
      </c>
      <c r="AR43" s="913" t="str">
        <f>IF($B43="","",INDEX('All CCC'!AR$7:AR$968,MATCH(WatchList!$B43,'All CCC'!$B$7:$B$968,0)))</f>
        <v/>
      </c>
      <c r="AS43" s="913" t="str">
        <f>IF($B43="","",INDEX('All CCC'!AS$7:AS$968,MATCH(WatchList!$B43,'All CCC'!$B$7:$B$968,0)))</f>
        <v/>
      </c>
      <c r="AT43" s="913" t="str">
        <f>IF($B43="","",INDEX('All CCC'!AT$7:AT$968,MATCH(WatchList!$B43,'All CCC'!$B$7:$B$968,0)))</f>
        <v/>
      </c>
      <c r="AU43" s="913" t="str">
        <f>IF($B43="","",INDEX('All CCC'!AU$7:AU$968,MATCH(WatchList!$B43,'All CCC'!$B$7:$B$968,0)))</f>
        <v/>
      </c>
      <c r="AV43" s="913" t="str">
        <f>IF($B43="","",INDEX('All CCC'!AV$7:AV$968,MATCH(WatchList!$B43,'All CCC'!$B$7:$B$968,0)))</f>
        <v/>
      </c>
      <c r="AW43" s="913" t="str">
        <f>IF($B43="","",INDEX('All CCC'!AW$7:AW$968,MATCH(WatchList!$B43,'All CCC'!$B$7:$B$968,0)))</f>
        <v/>
      </c>
      <c r="AX43" s="913" t="str">
        <f>IF($B43="","",INDEX('All CCC'!AX$7:AX$968,MATCH(WatchList!$B43,'All CCC'!$B$7:$B$968,0)))</f>
        <v/>
      </c>
      <c r="AY43" s="913" t="str">
        <f>IF($B43="","",INDEX('All CCC'!AY$7:AY$968,MATCH(WatchList!$B43,'All CCC'!$B$7:$B$968,0)))</f>
        <v/>
      </c>
      <c r="AZ43" s="913" t="str">
        <f>IF($B43="","",INDEX('All CCC'!AZ$7:AZ$968,MATCH(WatchList!$B43,'All CCC'!$B$7:$B$968,0)))</f>
        <v/>
      </c>
      <c r="BA43" s="913" t="str">
        <f>IF($B43="","",INDEX('All CCC'!BA$7:BA$968,MATCH(WatchList!$B43,'All CCC'!$B$7:$B$968,0)))</f>
        <v/>
      </c>
      <c r="BB43" s="913" t="str">
        <f>IF($B43="","",INDEX('All CCC'!BB$7:BB$968,MATCH(WatchList!$B43,'All CCC'!$B$7:$B$968,0)))</f>
        <v/>
      </c>
      <c r="BC43" s="913" t="str">
        <f>IF($B43="","",INDEX('All CCC'!BC$7:BC$968,MATCH(WatchList!$B43,'All CCC'!$B$7:$B$968,0)))</f>
        <v/>
      </c>
      <c r="BD43" s="913" t="str">
        <f>IF($B43="","",INDEX('All CCC'!BD$7:BD$968,MATCH(WatchList!$B43,'All CCC'!$B$7:$B$968,0)))</f>
        <v/>
      </c>
      <c r="BE43" s="913" t="str">
        <f>IF($B43="","",INDEX('All CCC'!BE$7:BE$968,MATCH(WatchList!$B43,'All CCC'!$B$7:$B$968,0)))</f>
        <v/>
      </c>
      <c r="BF43" s="913" t="str">
        <f>IF($B43="","",INDEX('All CCC'!BF$7:BF$968,MATCH(WatchList!$B43,'All CCC'!$B$7:$B$968,0)))</f>
        <v/>
      </c>
      <c r="BG43" s="913" t="str">
        <f>IF($B43="","",INDEX('All CCC'!BG$7:BG$968,MATCH(WatchList!$B43,'All CCC'!$B$7:$B$968,0)))</f>
        <v/>
      </c>
    </row>
    <row r="44" spans="1:59" x14ac:dyDescent="0.2">
      <c r="A44" s="591" t="str">
        <f>IF($B44="","",INDEX('All CCC'!A$7:A$968,MATCH(WatchList!$B44,'All CCC'!$B$7:$B$968,0)))</f>
        <v/>
      </c>
      <c r="B44" s="36"/>
      <c r="C44" s="913" t="str">
        <f>IF($B44="","",INDEX('All CCC'!C$7:C$968,MATCH(WatchList!$B44,'All CCC'!$B$7:$B$968,0)))</f>
        <v/>
      </c>
      <c r="D44" s="913" t="str">
        <f>IF($B44="","",INDEX('All CCC'!D$7:D$968,MATCH(WatchList!$B44,'All CCC'!$B$7:$B$968,0)))</f>
        <v/>
      </c>
      <c r="E44" s="913" t="str">
        <f>IF($B44="","",INDEX('All CCC'!E$7:E$968,MATCH(WatchList!$B44,'All CCC'!$B$7:$B$968,0)))</f>
        <v/>
      </c>
      <c r="F44" s="913" t="str">
        <f>IF($B44="","",INDEX('All CCC'!F$7:F$968,MATCH(WatchList!$B44,'All CCC'!$B$7:$B$968,0)))</f>
        <v/>
      </c>
      <c r="G44" s="913" t="str">
        <f>IF($B44="","",INDEX('All CCC'!G$7:G$968,MATCH(WatchList!$B44,'All CCC'!$B$7:$B$968,0)))</f>
        <v/>
      </c>
      <c r="H44" s="913" t="str">
        <f>IF($B44="","",INDEX('All CCC'!H$7:H$968,MATCH(WatchList!$B44,'All CCC'!$B$7:$B$968,0)))</f>
        <v/>
      </c>
      <c r="I44" s="913" t="str">
        <f>IF($B44="","",INDEX('All CCC'!I$7:I$968,MATCH(WatchList!$B44,'All CCC'!$B$7:$B$968,0)))</f>
        <v/>
      </c>
      <c r="J44" s="913" t="str">
        <f>IF($B44="","",INDEX('All CCC'!J$7:J$968,MATCH(WatchList!$B44,'All CCC'!$B$7:$B$968,0)))</f>
        <v/>
      </c>
      <c r="K44" s="913" t="str">
        <f>IF($B44="","",INDEX('All CCC'!K$7:K$968,MATCH(WatchList!$B44,'All CCC'!$B$7:$B$968,0)))</f>
        <v/>
      </c>
      <c r="L44" s="913" t="str">
        <f>IF($B44="","",INDEX('All CCC'!L$7:L$968,MATCH(WatchList!$B44,'All CCC'!$B$7:$B$968,0)))</f>
        <v/>
      </c>
      <c r="M44" s="913" t="str">
        <f>IF($B44="","",INDEX('All CCC'!M$7:M$968,MATCH(WatchList!$B44,'All CCC'!$B$7:$B$968,0)))</f>
        <v/>
      </c>
      <c r="N44" s="913" t="str">
        <f>IF($B44="","",INDEX('All CCC'!N$7:N$968,MATCH(WatchList!$B44,'All CCC'!$B$7:$B$968,0)))</f>
        <v/>
      </c>
      <c r="O44" s="913" t="str">
        <f>IF($B44="","",INDEX('All CCC'!O$7:O$968,MATCH(WatchList!$B44,'All CCC'!$B$7:$B$968,0)))</f>
        <v/>
      </c>
      <c r="P44" s="914" t="str">
        <f>IF($B44="","",INDEX('All CCC'!P$7:P$968,MATCH(WatchList!$B44,'All CCC'!$B$7:$B$968,0)))</f>
        <v/>
      </c>
      <c r="Q44" s="914" t="str">
        <f>IF($B44="","",INDEX('All CCC'!Q$7:Q$968,MATCH(WatchList!$B44,'All CCC'!$B$7:$B$968,0)))</f>
        <v/>
      </c>
      <c r="R44" s="913" t="str">
        <f>IF($B44="","",INDEX('All CCC'!R$7:R$968,MATCH(WatchList!$B44,'All CCC'!$B$7:$B$968,0)))</f>
        <v/>
      </c>
      <c r="S44" s="913" t="str">
        <f>IF($B44="","",INDEX('All CCC'!S$7:S$968,MATCH(WatchList!$B44,'All CCC'!$B$7:$B$968,0)))</f>
        <v/>
      </c>
      <c r="T44" s="913" t="str">
        <f>IF($B44="","",INDEX('All CCC'!T$7:T$968,MATCH(WatchList!$B44,'All CCC'!$B$7:$B$968,0)))</f>
        <v/>
      </c>
      <c r="U44" s="913" t="str">
        <f>IF($B44="","",INDEX('All CCC'!U$7:U$968,MATCH(WatchList!$B44,'All CCC'!$B$7:$B$968,0)))</f>
        <v/>
      </c>
      <c r="V44" s="913" t="str">
        <f>IF($B44="","",INDEX('All CCC'!V$7:V$968,MATCH(WatchList!$B44,'All CCC'!$B$7:$B$968,0)))</f>
        <v/>
      </c>
      <c r="W44" s="913" t="str">
        <f>IF($B44="","",INDEX('All CCC'!W$7:W$968,MATCH(WatchList!$B44,'All CCC'!$B$7:$B$968,0)))</f>
        <v/>
      </c>
      <c r="X44" s="913" t="str">
        <f>IF($B44="","",INDEX('All CCC'!X$7:X$968,MATCH(WatchList!$B44,'All CCC'!$B$7:$B$968,0)))</f>
        <v/>
      </c>
      <c r="Y44" s="913" t="str">
        <f>IF($B44="","",INDEX('All CCC'!Y$7:Y$968,MATCH(WatchList!$B44,'All CCC'!$B$7:$B$968,0)))</f>
        <v/>
      </c>
      <c r="Z44" s="913" t="str">
        <f>IF($B44="","",INDEX('All CCC'!Z$7:Z$968,MATCH(WatchList!$B44,'All CCC'!$B$7:$B$968,0)))</f>
        <v/>
      </c>
      <c r="AA44" s="913" t="str">
        <f>IF($B44="","",INDEX('All CCC'!AA$7:AA$968,MATCH(WatchList!$B44,'All CCC'!$B$7:$B$968,0)))</f>
        <v/>
      </c>
      <c r="AB44" s="913" t="str">
        <f>IF($B44="","",INDEX('All CCC'!AB$7:AB$968,MATCH(WatchList!$B44,'All CCC'!$B$7:$B$968,0)))</f>
        <v/>
      </c>
      <c r="AC44" s="913" t="str">
        <f>IF($B44="","",INDEX('All CCC'!AC$7:AC$968,MATCH(WatchList!$B44,'All CCC'!$B$7:$B$968,0)))</f>
        <v/>
      </c>
      <c r="AD44" s="913" t="str">
        <f>IF($B44="","",INDEX('All CCC'!AD$7:AD$968,MATCH(WatchList!$B44,'All CCC'!$B$7:$B$968,0)))</f>
        <v/>
      </c>
      <c r="AE44" s="913" t="str">
        <f>IF($B44="","",INDEX('All CCC'!AE$7:AE$968,MATCH(WatchList!$B44,'All CCC'!$B$7:$B$968,0)))</f>
        <v/>
      </c>
      <c r="AF44" s="913" t="str">
        <f>IF($B44="","",INDEX('All CCC'!AF$7:AF$968,MATCH(WatchList!$B44,'All CCC'!$B$7:$B$968,0)))</f>
        <v/>
      </c>
      <c r="AG44" s="913" t="str">
        <f>IF($B44="","",INDEX('All CCC'!AG$7:AG$968,MATCH(WatchList!$B44,'All CCC'!$B$7:$B$968,0)))</f>
        <v/>
      </c>
      <c r="AH44" s="913" t="str">
        <f>IF($B44="","",INDEX('All CCC'!AH$7:AH$968,MATCH(WatchList!$B44,'All CCC'!$B$7:$B$968,0)))</f>
        <v/>
      </c>
      <c r="AI44" s="913" t="str">
        <f>IF($B44="","",INDEX('All CCC'!AI$7:AI$968,MATCH(WatchList!$B44,'All CCC'!$B$7:$B$968,0)))</f>
        <v/>
      </c>
      <c r="AJ44" s="913" t="str">
        <f>IF($B44="","",INDEX('All CCC'!AJ$7:AJ$968,MATCH(WatchList!$B44,'All CCC'!$B$7:$B$968,0)))</f>
        <v/>
      </c>
      <c r="AK44" s="913" t="str">
        <f>IF($B44="","",INDEX('All CCC'!AK$7:AK$968,MATCH(WatchList!$B44,'All CCC'!$B$7:$B$968,0)))</f>
        <v/>
      </c>
      <c r="AL44" s="913" t="str">
        <f>IF($B44="","",INDEX('All CCC'!AL$7:AL$968,MATCH(WatchList!$B44,'All CCC'!$B$7:$B$968,0)))</f>
        <v/>
      </c>
      <c r="AM44" s="913" t="str">
        <f>IF($B44="","",INDEX('All CCC'!AM$7:AM$968,MATCH(WatchList!$B44,'All CCC'!$B$7:$B$968,0)))</f>
        <v/>
      </c>
      <c r="AN44" s="913" t="str">
        <f>IF($B44="","",INDEX('All CCC'!AN$7:AN$968,MATCH(WatchList!$B44,'All CCC'!$B$7:$B$968,0)))</f>
        <v/>
      </c>
      <c r="AO44" s="913" t="str">
        <f>IF($B44="","",INDEX('All CCC'!AO$7:AO$968,MATCH(WatchList!$B44,'All CCC'!$B$7:$B$968,0)))</f>
        <v/>
      </c>
      <c r="AP44" s="913" t="str">
        <f>IF($B44="","",INDEX('All CCC'!AP$7:AP$968,MATCH(WatchList!$B44,'All CCC'!$B$7:$B$968,0)))</f>
        <v/>
      </c>
      <c r="AQ44" s="913" t="str">
        <f>IF($B44="","",INDEX('All CCC'!AQ$7:AQ$968,MATCH(WatchList!$B44,'All CCC'!$B$7:$B$968,0)))</f>
        <v/>
      </c>
      <c r="AR44" s="913" t="str">
        <f>IF($B44="","",INDEX('All CCC'!AR$7:AR$968,MATCH(WatchList!$B44,'All CCC'!$B$7:$B$968,0)))</f>
        <v/>
      </c>
      <c r="AS44" s="913" t="str">
        <f>IF($B44="","",INDEX('All CCC'!AS$7:AS$968,MATCH(WatchList!$B44,'All CCC'!$B$7:$B$968,0)))</f>
        <v/>
      </c>
      <c r="AT44" s="913" t="str">
        <f>IF($B44="","",INDEX('All CCC'!AT$7:AT$968,MATCH(WatchList!$B44,'All CCC'!$B$7:$B$968,0)))</f>
        <v/>
      </c>
      <c r="AU44" s="913" t="str">
        <f>IF($B44="","",INDEX('All CCC'!AU$7:AU$968,MATCH(WatchList!$B44,'All CCC'!$B$7:$B$968,0)))</f>
        <v/>
      </c>
      <c r="AV44" s="913" t="str">
        <f>IF($B44="","",INDEX('All CCC'!AV$7:AV$968,MATCH(WatchList!$B44,'All CCC'!$B$7:$B$968,0)))</f>
        <v/>
      </c>
      <c r="AW44" s="913" t="str">
        <f>IF($B44="","",INDEX('All CCC'!AW$7:AW$968,MATCH(WatchList!$B44,'All CCC'!$B$7:$B$968,0)))</f>
        <v/>
      </c>
      <c r="AX44" s="913" t="str">
        <f>IF($B44="","",INDEX('All CCC'!AX$7:AX$968,MATCH(WatchList!$B44,'All CCC'!$B$7:$B$968,0)))</f>
        <v/>
      </c>
      <c r="AY44" s="913" t="str">
        <f>IF($B44="","",INDEX('All CCC'!AY$7:AY$968,MATCH(WatchList!$B44,'All CCC'!$B$7:$B$968,0)))</f>
        <v/>
      </c>
      <c r="AZ44" s="913" t="str">
        <f>IF($B44="","",INDEX('All CCC'!AZ$7:AZ$968,MATCH(WatchList!$B44,'All CCC'!$B$7:$B$968,0)))</f>
        <v/>
      </c>
      <c r="BA44" s="913" t="str">
        <f>IF($B44="","",INDEX('All CCC'!BA$7:BA$968,MATCH(WatchList!$B44,'All CCC'!$B$7:$B$968,0)))</f>
        <v/>
      </c>
      <c r="BB44" s="913" t="str">
        <f>IF($B44="","",INDEX('All CCC'!BB$7:BB$968,MATCH(WatchList!$B44,'All CCC'!$B$7:$B$968,0)))</f>
        <v/>
      </c>
      <c r="BC44" s="913" t="str">
        <f>IF($B44="","",INDEX('All CCC'!BC$7:BC$968,MATCH(WatchList!$B44,'All CCC'!$B$7:$B$968,0)))</f>
        <v/>
      </c>
      <c r="BD44" s="913" t="str">
        <f>IF($B44="","",INDEX('All CCC'!BD$7:BD$968,MATCH(WatchList!$B44,'All CCC'!$B$7:$B$968,0)))</f>
        <v/>
      </c>
      <c r="BE44" s="913" t="str">
        <f>IF($B44="","",INDEX('All CCC'!BE$7:BE$968,MATCH(WatchList!$B44,'All CCC'!$B$7:$B$968,0)))</f>
        <v/>
      </c>
      <c r="BF44" s="913" t="str">
        <f>IF($B44="","",INDEX('All CCC'!BF$7:BF$968,MATCH(WatchList!$B44,'All CCC'!$B$7:$B$968,0)))</f>
        <v/>
      </c>
      <c r="BG44" s="913" t="str">
        <f>IF($B44="","",INDEX('All CCC'!BG$7:BG$968,MATCH(WatchList!$B44,'All CCC'!$B$7:$B$968,0)))</f>
        <v/>
      </c>
    </row>
    <row r="45" spans="1:59" x14ac:dyDescent="0.2">
      <c r="A45" s="591" t="str">
        <f>IF($B45="","",INDEX('All CCC'!A$7:A$968,MATCH(WatchList!$B45,'All CCC'!$B$7:$B$968,0)))</f>
        <v/>
      </c>
      <c r="B45" s="36"/>
      <c r="C45" s="913" t="str">
        <f>IF($B45="","",INDEX('All CCC'!C$7:C$968,MATCH(WatchList!$B45,'All CCC'!$B$7:$B$968,0)))</f>
        <v/>
      </c>
      <c r="D45" s="913" t="str">
        <f>IF($B45="","",INDEX('All CCC'!D$7:D$968,MATCH(WatchList!$B45,'All CCC'!$B$7:$B$968,0)))</f>
        <v/>
      </c>
      <c r="E45" s="913" t="str">
        <f>IF($B45="","",INDEX('All CCC'!E$7:E$968,MATCH(WatchList!$B45,'All CCC'!$B$7:$B$968,0)))</f>
        <v/>
      </c>
      <c r="F45" s="913" t="str">
        <f>IF($B45="","",INDEX('All CCC'!F$7:F$968,MATCH(WatchList!$B45,'All CCC'!$B$7:$B$968,0)))</f>
        <v/>
      </c>
      <c r="G45" s="913" t="str">
        <f>IF($B45="","",INDEX('All CCC'!G$7:G$968,MATCH(WatchList!$B45,'All CCC'!$B$7:$B$968,0)))</f>
        <v/>
      </c>
      <c r="H45" s="913" t="str">
        <f>IF($B45="","",INDEX('All CCC'!H$7:H$968,MATCH(WatchList!$B45,'All CCC'!$B$7:$B$968,0)))</f>
        <v/>
      </c>
      <c r="I45" s="913" t="str">
        <f>IF($B45="","",INDEX('All CCC'!I$7:I$968,MATCH(WatchList!$B45,'All CCC'!$B$7:$B$968,0)))</f>
        <v/>
      </c>
      <c r="J45" s="913" t="str">
        <f>IF($B45="","",INDEX('All CCC'!J$7:J$968,MATCH(WatchList!$B45,'All CCC'!$B$7:$B$968,0)))</f>
        <v/>
      </c>
      <c r="K45" s="913" t="str">
        <f>IF($B45="","",INDEX('All CCC'!K$7:K$968,MATCH(WatchList!$B45,'All CCC'!$B$7:$B$968,0)))</f>
        <v/>
      </c>
      <c r="L45" s="913" t="str">
        <f>IF($B45="","",INDEX('All CCC'!L$7:L$968,MATCH(WatchList!$B45,'All CCC'!$B$7:$B$968,0)))</f>
        <v/>
      </c>
      <c r="M45" s="913" t="str">
        <f>IF($B45="","",INDEX('All CCC'!M$7:M$968,MATCH(WatchList!$B45,'All CCC'!$B$7:$B$968,0)))</f>
        <v/>
      </c>
      <c r="N45" s="913" t="str">
        <f>IF($B45="","",INDEX('All CCC'!N$7:N$968,MATCH(WatchList!$B45,'All CCC'!$B$7:$B$968,0)))</f>
        <v/>
      </c>
      <c r="O45" s="913" t="str">
        <f>IF($B45="","",INDEX('All CCC'!O$7:O$968,MATCH(WatchList!$B45,'All CCC'!$B$7:$B$968,0)))</f>
        <v/>
      </c>
      <c r="P45" s="914" t="str">
        <f>IF($B45="","",INDEX('All CCC'!P$7:P$968,MATCH(WatchList!$B45,'All CCC'!$B$7:$B$968,0)))</f>
        <v/>
      </c>
      <c r="Q45" s="914" t="str">
        <f>IF($B45="","",INDEX('All CCC'!Q$7:Q$968,MATCH(WatchList!$B45,'All CCC'!$B$7:$B$968,0)))</f>
        <v/>
      </c>
      <c r="R45" s="913" t="str">
        <f>IF($B45="","",INDEX('All CCC'!R$7:R$968,MATCH(WatchList!$B45,'All CCC'!$B$7:$B$968,0)))</f>
        <v/>
      </c>
      <c r="S45" s="913" t="str">
        <f>IF($B45="","",INDEX('All CCC'!S$7:S$968,MATCH(WatchList!$B45,'All CCC'!$B$7:$B$968,0)))</f>
        <v/>
      </c>
      <c r="T45" s="913" t="str">
        <f>IF($B45="","",INDEX('All CCC'!T$7:T$968,MATCH(WatchList!$B45,'All CCC'!$B$7:$B$968,0)))</f>
        <v/>
      </c>
      <c r="U45" s="913" t="str">
        <f>IF($B45="","",INDEX('All CCC'!U$7:U$968,MATCH(WatchList!$B45,'All CCC'!$B$7:$B$968,0)))</f>
        <v/>
      </c>
      <c r="V45" s="913" t="str">
        <f>IF($B45="","",INDEX('All CCC'!V$7:V$968,MATCH(WatchList!$B45,'All CCC'!$B$7:$B$968,0)))</f>
        <v/>
      </c>
      <c r="W45" s="913" t="str">
        <f>IF($B45="","",INDEX('All CCC'!W$7:W$968,MATCH(WatchList!$B45,'All CCC'!$B$7:$B$968,0)))</f>
        <v/>
      </c>
      <c r="X45" s="913" t="str">
        <f>IF($B45="","",INDEX('All CCC'!X$7:X$968,MATCH(WatchList!$B45,'All CCC'!$B$7:$B$968,0)))</f>
        <v/>
      </c>
      <c r="Y45" s="913" t="str">
        <f>IF($B45="","",INDEX('All CCC'!Y$7:Y$968,MATCH(WatchList!$B45,'All CCC'!$B$7:$B$968,0)))</f>
        <v/>
      </c>
      <c r="Z45" s="913" t="str">
        <f>IF($B45="","",INDEX('All CCC'!Z$7:Z$968,MATCH(WatchList!$B45,'All CCC'!$B$7:$B$968,0)))</f>
        <v/>
      </c>
      <c r="AA45" s="913" t="str">
        <f>IF($B45="","",INDEX('All CCC'!AA$7:AA$968,MATCH(WatchList!$B45,'All CCC'!$B$7:$B$968,0)))</f>
        <v/>
      </c>
      <c r="AB45" s="913" t="str">
        <f>IF($B45="","",INDEX('All CCC'!AB$7:AB$968,MATCH(WatchList!$B45,'All CCC'!$B$7:$B$968,0)))</f>
        <v/>
      </c>
      <c r="AC45" s="913" t="str">
        <f>IF($B45="","",INDEX('All CCC'!AC$7:AC$968,MATCH(WatchList!$B45,'All CCC'!$B$7:$B$968,0)))</f>
        <v/>
      </c>
      <c r="AD45" s="913" t="str">
        <f>IF($B45="","",INDEX('All CCC'!AD$7:AD$968,MATCH(WatchList!$B45,'All CCC'!$B$7:$B$968,0)))</f>
        <v/>
      </c>
      <c r="AE45" s="913" t="str">
        <f>IF($B45="","",INDEX('All CCC'!AE$7:AE$968,MATCH(WatchList!$B45,'All CCC'!$B$7:$B$968,0)))</f>
        <v/>
      </c>
      <c r="AF45" s="913" t="str">
        <f>IF($B45="","",INDEX('All CCC'!AF$7:AF$968,MATCH(WatchList!$B45,'All CCC'!$B$7:$B$968,0)))</f>
        <v/>
      </c>
      <c r="AG45" s="913" t="str">
        <f>IF($B45="","",INDEX('All CCC'!AG$7:AG$968,MATCH(WatchList!$B45,'All CCC'!$B$7:$B$968,0)))</f>
        <v/>
      </c>
      <c r="AH45" s="913" t="str">
        <f>IF($B45="","",INDEX('All CCC'!AH$7:AH$968,MATCH(WatchList!$B45,'All CCC'!$B$7:$B$968,0)))</f>
        <v/>
      </c>
      <c r="AI45" s="913" t="str">
        <f>IF($B45="","",INDEX('All CCC'!AI$7:AI$968,MATCH(WatchList!$B45,'All CCC'!$B$7:$B$968,0)))</f>
        <v/>
      </c>
      <c r="AJ45" s="913" t="str">
        <f>IF($B45="","",INDEX('All CCC'!AJ$7:AJ$968,MATCH(WatchList!$B45,'All CCC'!$B$7:$B$968,0)))</f>
        <v/>
      </c>
      <c r="AK45" s="913" t="str">
        <f>IF($B45="","",INDEX('All CCC'!AK$7:AK$968,MATCH(WatchList!$B45,'All CCC'!$B$7:$B$968,0)))</f>
        <v/>
      </c>
      <c r="AL45" s="913" t="str">
        <f>IF($B45="","",INDEX('All CCC'!AL$7:AL$968,MATCH(WatchList!$B45,'All CCC'!$B$7:$B$968,0)))</f>
        <v/>
      </c>
      <c r="AM45" s="913" t="str">
        <f>IF($B45="","",INDEX('All CCC'!AM$7:AM$968,MATCH(WatchList!$B45,'All CCC'!$B$7:$B$968,0)))</f>
        <v/>
      </c>
      <c r="AN45" s="913" t="str">
        <f>IF($B45="","",INDEX('All CCC'!AN$7:AN$968,MATCH(WatchList!$B45,'All CCC'!$B$7:$B$968,0)))</f>
        <v/>
      </c>
      <c r="AO45" s="913" t="str">
        <f>IF($B45="","",INDEX('All CCC'!AO$7:AO$968,MATCH(WatchList!$B45,'All CCC'!$B$7:$B$968,0)))</f>
        <v/>
      </c>
      <c r="AP45" s="913" t="str">
        <f>IF($B45="","",INDEX('All CCC'!AP$7:AP$968,MATCH(WatchList!$B45,'All CCC'!$B$7:$B$968,0)))</f>
        <v/>
      </c>
      <c r="AQ45" s="913" t="str">
        <f>IF($B45="","",INDEX('All CCC'!AQ$7:AQ$968,MATCH(WatchList!$B45,'All CCC'!$B$7:$B$968,0)))</f>
        <v/>
      </c>
      <c r="AR45" s="913" t="str">
        <f>IF($B45="","",INDEX('All CCC'!AR$7:AR$968,MATCH(WatchList!$B45,'All CCC'!$B$7:$B$968,0)))</f>
        <v/>
      </c>
      <c r="AS45" s="913" t="str">
        <f>IF($B45="","",INDEX('All CCC'!AS$7:AS$968,MATCH(WatchList!$B45,'All CCC'!$B$7:$B$968,0)))</f>
        <v/>
      </c>
      <c r="AT45" s="913" t="str">
        <f>IF($B45="","",INDEX('All CCC'!AT$7:AT$968,MATCH(WatchList!$B45,'All CCC'!$B$7:$B$968,0)))</f>
        <v/>
      </c>
      <c r="AU45" s="913" t="str">
        <f>IF($B45="","",INDEX('All CCC'!AU$7:AU$968,MATCH(WatchList!$B45,'All CCC'!$B$7:$B$968,0)))</f>
        <v/>
      </c>
      <c r="AV45" s="913" t="str">
        <f>IF($B45="","",INDEX('All CCC'!AV$7:AV$968,MATCH(WatchList!$B45,'All CCC'!$B$7:$B$968,0)))</f>
        <v/>
      </c>
      <c r="AW45" s="913" t="str">
        <f>IF($B45="","",INDEX('All CCC'!AW$7:AW$968,MATCH(WatchList!$B45,'All CCC'!$B$7:$B$968,0)))</f>
        <v/>
      </c>
      <c r="AX45" s="913" t="str">
        <f>IF($B45="","",INDEX('All CCC'!AX$7:AX$968,MATCH(WatchList!$B45,'All CCC'!$B$7:$B$968,0)))</f>
        <v/>
      </c>
      <c r="AY45" s="913" t="str">
        <f>IF($B45="","",INDEX('All CCC'!AY$7:AY$968,MATCH(WatchList!$B45,'All CCC'!$B$7:$B$968,0)))</f>
        <v/>
      </c>
      <c r="AZ45" s="913" t="str">
        <f>IF($B45="","",INDEX('All CCC'!AZ$7:AZ$968,MATCH(WatchList!$B45,'All CCC'!$B$7:$B$968,0)))</f>
        <v/>
      </c>
      <c r="BA45" s="913" t="str">
        <f>IF($B45="","",INDEX('All CCC'!BA$7:BA$968,MATCH(WatchList!$B45,'All CCC'!$B$7:$B$968,0)))</f>
        <v/>
      </c>
      <c r="BB45" s="913" t="str">
        <f>IF($B45="","",INDEX('All CCC'!BB$7:BB$968,MATCH(WatchList!$B45,'All CCC'!$B$7:$B$968,0)))</f>
        <v/>
      </c>
      <c r="BC45" s="913" t="str">
        <f>IF($B45="","",INDEX('All CCC'!BC$7:BC$968,MATCH(WatchList!$B45,'All CCC'!$B$7:$B$968,0)))</f>
        <v/>
      </c>
      <c r="BD45" s="913" t="str">
        <f>IF($B45="","",INDEX('All CCC'!BD$7:BD$968,MATCH(WatchList!$B45,'All CCC'!$B$7:$B$968,0)))</f>
        <v/>
      </c>
      <c r="BE45" s="913" t="str">
        <f>IF($B45="","",INDEX('All CCC'!BE$7:BE$968,MATCH(WatchList!$B45,'All CCC'!$B$7:$B$968,0)))</f>
        <v/>
      </c>
      <c r="BF45" s="913" t="str">
        <f>IF($B45="","",INDEX('All CCC'!BF$7:BF$968,MATCH(WatchList!$B45,'All CCC'!$B$7:$B$968,0)))</f>
        <v/>
      </c>
      <c r="BG45" s="913" t="str">
        <f>IF($B45="","",INDEX('All CCC'!BG$7:BG$968,MATCH(WatchList!$B45,'All CCC'!$B$7:$B$968,0)))</f>
        <v/>
      </c>
    </row>
    <row r="46" spans="1:59" x14ac:dyDescent="0.2">
      <c r="A46" s="591" t="str">
        <f>IF($B46="","",INDEX('All CCC'!A$7:A$968,MATCH(WatchList!$B46,'All CCC'!$B$7:$B$968,0)))</f>
        <v/>
      </c>
      <c r="B46" s="36"/>
      <c r="C46" s="913" t="str">
        <f>IF($B46="","",INDEX('All CCC'!C$7:C$968,MATCH(WatchList!$B46,'All CCC'!$B$7:$B$968,0)))</f>
        <v/>
      </c>
      <c r="D46" s="913" t="str">
        <f>IF($B46="","",INDEX('All CCC'!D$7:D$968,MATCH(WatchList!$B46,'All CCC'!$B$7:$B$968,0)))</f>
        <v/>
      </c>
      <c r="E46" s="913" t="str">
        <f>IF($B46="","",INDEX('All CCC'!E$7:E$968,MATCH(WatchList!$B46,'All CCC'!$B$7:$B$968,0)))</f>
        <v/>
      </c>
      <c r="F46" s="913" t="str">
        <f>IF($B46="","",INDEX('All CCC'!F$7:F$968,MATCH(WatchList!$B46,'All CCC'!$B$7:$B$968,0)))</f>
        <v/>
      </c>
      <c r="G46" s="913" t="str">
        <f>IF($B46="","",INDEX('All CCC'!G$7:G$968,MATCH(WatchList!$B46,'All CCC'!$B$7:$B$968,0)))</f>
        <v/>
      </c>
      <c r="H46" s="913" t="str">
        <f>IF($B46="","",INDEX('All CCC'!H$7:H$968,MATCH(WatchList!$B46,'All CCC'!$B$7:$B$968,0)))</f>
        <v/>
      </c>
      <c r="I46" s="913" t="str">
        <f>IF($B46="","",INDEX('All CCC'!I$7:I$968,MATCH(WatchList!$B46,'All CCC'!$B$7:$B$968,0)))</f>
        <v/>
      </c>
      <c r="J46" s="913" t="str">
        <f>IF($B46="","",INDEX('All CCC'!J$7:J$968,MATCH(WatchList!$B46,'All CCC'!$B$7:$B$968,0)))</f>
        <v/>
      </c>
      <c r="K46" s="913" t="str">
        <f>IF($B46="","",INDEX('All CCC'!K$7:K$968,MATCH(WatchList!$B46,'All CCC'!$B$7:$B$968,0)))</f>
        <v/>
      </c>
      <c r="L46" s="913" t="str">
        <f>IF($B46="","",INDEX('All CCC'!L$7:L$968,MATCH(WatchList!$B46,'All CCC'!$B$7:$B$968,0)))</f>
        <v/>
      </c>
      <c r="M46" s="913" t="str">
        <f>IF($B46="","",INDEX('All CCC'!M$7:M$968,MATCH(WatchList!$B46,'All CCC'!$B$7:$B$968,0)))</f>
        <v/>
      </c>
      <c r="N46" s="913" t="str">
        <f>IF($B46="","",INDEX('All CCC'!N$7:N$968,MATCH(WatchList!$B46,'All CCC'!$B$7:$B$968,0)))</f>
        <v/>
      </c>
      <c r="O46" s="913" t="str">
        <f>IF($B46="","",INDEX('All CCC'!O$7:O$968,MATCH(WatchList!$B46,'All CCC'!$B$7:$B$968,0)))</f>
        <v/>
      </c>
      <c r="P46" s="914" t="str">
        <f>IF($B46="","",INDEX('All CCC'!P$7:P$968,MATCH(WatchList!$B46,'All CCC'!$B$7:$B$968,0)))</f>
        <v/>
      </c>
      <c r="Q46" s="914" t="str">
        <f>IF($B46="","",INDEX('All CCC'!Q$7:Q$968,MATCH(WatchList!$B46,'All CCC'!$B$7:$B$968,0)))</f>
        <v/>
      </c>
      <c r="R46" s="913" t="str">
        <f>IF($B46="","",INDEX('All CCC'!R$7:R$968,MATCH(WatchList!$B46,'All CCC'!$B$7:$B$968,0)))</f>
        <v/>
      </c>
      <c r="S46" s="913" t="str">
        <f>IF($B46="","",INDEX('All CCC'!S$7:S$968,MATCH(WatchList!$B46,'All CCC'!$B$7:$B$968,0)))</f>
        <v/>
      </c>
      <c r="T46" s="913" t="str">
        <f>IF($B46="","",INDEX('All CCC'!T$7:T$968,MATCH(WatchList!$B46,'All CCC'!$B$7:$B$968,0)))</f>
        <v/>
      </c>
      <c r="U46" s="913" t="str">
        <f>IF($B46="","",INDEX('All CCC'!U$7:U$968,MATCH(WatchList!$B46,'All CCC'!$B$7:$B$968,0)))</f>
        <v/>
      </c>
      <c r="V46" s="913" t="str">
        <f>IF($B46="","",INDEX('All CCC'!V$7:V$968,MATCH(WatchList!$B46,'All CCC'!$B$7:$B$968,0)))</f>
        <v/>
      </c>
      <c r="W46" s="913" t="str">
        <f>IF($B46="","",INDEX('All CCC'!W$7:W$968,MATCH(WatchList!$B46,'All CCC'!$B$7:$B$968,0)))</f>
        <v/>
      </c>
      <c r="X46" s="913" t="str">
        <f>IF($B46="","",INDEX('All CCC'!X$7:X$968,MATCH(WatchList!$B46,'All CCC'!$B$7:$B$968,0)))</f>
        <v/>
      </c>
      <c r="Y46" s="913" t="str">
        <f>IF($B46="","",INDEX('All CCC'!Y$7:Y$968,MATCH(WatchList!$B46,'All CCC'!$B$7:$B$968,0)))</f>
        <v/>
      </c>
      <c r="Z46" s="913" t="str">
        <f>IF($B46="","",INDEX('All CCC'!Z$7:Z$968,MATCH(WatchList!$B46,'All CCC'!$B$7:$B$968,0)))</f>
        <v/>
      </c>
      <c r="AA46" s="913" t="str">
        <f>IF($B46="","",INDEX('All CCC'!AA$7:AA$968,MATCH(WatchList!$B46,'All CCC'!$B$7:$B$968,0)))</f>
        <v/>
      </c>
      <c r="AB46" s="913" t="str">
        <f>IF($B46="","",INDEX('All CCC'!AB$7:AB$968,MATCH(WatchList!$B46,'All CCC'!$B$7:$B$968,0)))</f>
        <v/>
      </c>
      <c r="AC46" s="913" t="str">
        <f>IF($B46="","",INDEX('All CCC'!AC$7:AC$968,MATCH(WatchList!$B46,'All CCC'!$B$7:$B$968,0)))</f>
        <v/>
      </c>
      <c r="AD46" s="913" t="str">
        <f>IF($B46="","",INDEX('All CCC'!AD$7:AD$968,MATCH(WatchList!$B46,'All CCC'!$B$7:$B$968,0)))</f>
        <v/>
      </c>
      <c r="AE46" s="913" t="str">
        <f>IF($B46="","",INDEX('All CCC'!AE$7:AE$968,MATCH(WatchList!$B46,'All CCC'!$B$7:$B$968,0)))</f>
        <v/>
      </c>
      <c r="AF46" s="913" t="str">
        <f>IF($B46="","",INDEX('All CCC'!AF$7:AF$968,MATCH(WatchList!$B46,'All CCC'!$B$7:$B$968,0)))</f>
        <v/>
      </c>
      <c r="AG46" s="913" t="str">
        <f>IF($B46="","",INDEX('All CCC'!AG$7:AG$968,MATCH(WatchList!$B46,'All CCC'!$B$7:$B$968,0)))</f>
        <v/>
      </c>
      <c r="AH46" s="913" t="str">
        <f>IF($B46="","",INDEX('All CCC'!AH$7:AH$968,MATCH(WatchList!$B46,'All CCC'!$B$7:$B$968,0)))</f>
        <v/>
      </c>
      <c r="AI46" s="913" t="str">
        <f>IF($B46="","",INDEX('All CCC'!AI$7:AI$968,MATCH(WatchList!$B46,'All CCC'!$B$7:$B$968,0)))</f>
        <v/>
      </c>
      <c r="AJ46" s="913" t="str">
        <f>IF($B46="","",INDEX('All CCC'!AJ$7:AJ$968,MATCH(WatchList!$B46,'All CCC'!$B$7:$B$968,0)))</f>
        <v/>
      </c>
      <c r="AK46" s="913" t="str">
        <f>IF($B46="","",INDEX('All CCC'!AK$7:AK$968,MATCH(WatchList!$B46,'All CCC'!$B$7:$B$968,0)))</f>
        <v/>
      </c>
      <c r="AL46" s="913" t="str">
        <f>IF($B46="","",INDEX('All CCC'!AL$7:AL$968,MATCH(WatchList!$B46,'All CCC'!$B$7:$B$968,0)))</f>
        <v/>
      </c>
      <c r="AM46" s="913" t="str">
        <f>IF($B46="","",INDEX('All CCC'!AM$7:AM$968,MATCH(WatchList!$B46,'All CCC'!$B$7:$B$968,0)))</f>
        <v/>
      </c>
      <c r="AN46" s="913" t="str">
        <f>IF($B46="","",INDEX('All CCC'!AN$7:AN$968,MATCH(WatchList!$B46,'All CCC'!$B$7:$B$968,0)))</f>
        <v/>
      </c>
      <c r="AO46" s="913" t="str">
        <f>IF($B46="","",INDEX('All CCC'!AO$7:AO$968,MATCH(WatchList!$B46,'All CCC'!$B$7:$B$968,0)))</f>
        <v/>
      </c>
      <c r="AP46" s="913" t="str">
        <f>IF($B46="","",INDEX('All CCC'!AP$7:AP$968,MATCH(WatchList!$B46,'All CCC'!$B$7:$B$968,0)))</f>
        <v/>
      </c>
      <c r="AQ46" s="913" t="str">
        <f>IF($B46="","",INDEX('All CCC'!AQ$7:AQ$968,MATCH(WatchList!$B46,'All CCC'!$B$7:$B$968,0)))</f>
        <v/>
      </c>
      <c r="AR46" s="913" t="str">
        <f>IF($B46="","",INDEX('All CCC'!AR$7:AR$968,MATCH(WatchList!$B46,'All CCC'!$B$7:$B$968,0)))</f>
        <v/>
      </c>
      <c r="AS46" s="913" t="str">
        <f>IF($B46="","",INDEX('All CCC'!AS$7:AS$968,MATCH(WatchList!$B46,'All CCC'!$B$7:$B$968,0)))</f>
        <v/>
      </c>
      <c r="AT46" s="913" t="str">
        <f>IF($B46="","",INDEX('All CCC'!AT$7:AT$968,MATCH(WatchList!$B46,'All CCC'!$B$7:$B$968,0)))</f>
        <v/>
      </c>
      <c r="AU46" s="913" t="str">
        <f>IF($B46="","",INDEX('All CCC'!AU$7:AU$968,MATCH(WatchList!$B46,'All CCC'!$B$7:$B$968,0)))</f>
        <v/>
      </c>
      <c r="AV46" s="913" t="str">
        <f>IF($B46="","",INDEX('All CCC'!AV$7:AV$968,MATCH(WatchList!$B46,'All CCC'!$B$7:$B$968,0)))</f>
        <v/>
      </c>
      <c r="AW46" s="913" t="str">
        <f>IF($B46="","",INDEX('All CCC'!AW$7:AW$968,MATCH(WatchList!$B46,'All CCC'!$B$7:$B$968,0)))</f>
        <v/>
      </c>
      <c r="AX46" s="913" t="str">
        <f>IF($B46="","",INDEX('All CCC'!AX$7:AX$968,MATCH(WatchList!$B46,'All CCC'!$B$7:$B$968,0)))</f>
        <v/>
      </c>
      <c r="AY46" s="913" t="str">
        <f>IF($B46="","",INDEX('All CCC'!AY$7:AY$968,MATCH(WatchList!$B46,'All CCC'!$B$7:$B$968,0)))</f>
        <v/>
      </c>
      <c r="AZ46" s="913" t="str">
        <f>IF($B46="","",INDEX('All CCC'!AZ$7:AZ$968,MATCH(WatchList!$B46,'All CCC'!$B$7:$B$968,0)))</f>
        <v/>
      </c>
      <c r="BA46" s="913" t="str">
        <f>IF($B46="","",INDEX('All CCC'!BA$7:BA$968,MATCH(WatchList!$B46,'All CCC'!$B$7:$B$968,0)))</f>
        <v/>
      </c>
      <c r="BB46" s="913" t="str">
        <f>IF($B46="","",INDEX('All CCC'!BB$7:BB$968,MATCH(WatchList!$B46,'All CCC'!$B$7:$B$968,0)))</f>
        <v/>
      </c>
      <c r="BC46" s="913" t="str">
        <f>IF($B46="","",INDEX('All CCC'!BC$7:BC$968,MATCH(WatchList!$B46,'All CCC'!$B$7:$B$968,0)))</f>
        <v/>
      </c>
      <c r="BD46" s="913" t="str">
        <f>IF($B46="","",INDEX('All CCC'!BD$7:BD$968,MATCH(WatchList!$B46,'All CCC'!$B$7:$B$968,0)))</f>
        <v/>
      </c>
      <c r="BE46" s="913" t="str">
        <f>IF($B46="","",INDEX('All CCC'!BE$7:BE$968,MATCH(WatchList!$B46,'All CCC'!$B$7:$B$968,0)))</f>
        <v/>
      </c>
      <c r="BF46" s="913" t="str">
        <f>IF($B46="","",INDEX('All CCC'!BF$7:BF$968,MATCH(WatchList!$B46,'All CCC'!$B$7:$B$968,0)))</f>
        <v/>
      </c>
      <c r="BG46" s="913" t="str">
        <f>IF($B46="","",INDEX('All CCC'!BG$7:BG$968,MATCH(WatchList!$B46,'All CCC'!$B$7:$B$968,0)))</f>
        <v/>
      </c>
    </row>
    <row r="47" spans="1:59" x14ac:dyDescent="0.2">
      <c r="A47" s="591" t="str">
        <f>IF($B47="","",INDEX('All CCC'!A$7:A$968,MATCH(WatchList!$B47,'All CCC'!$B$7:$B$968,0)))</f>
        <v/>
      </c>
      <c r="B47" s="36"/>
      <c r="C47" s="913" t="str">
        <f>IF($B47="","",INDEX('All CCC'!C$7:C$968,MATCH(WatchList!$B47,'All CCC'!$B$7:$B$968,0)))</f>
        <v/>
      </c>
      <c r="D47" s="913" t="str">
        <f>IF($B47="","",INDEX('All CCC'!D$7:D$968,MATCH(WatchList!$B47,'All CCC'!$B$7:$B$968,0)))</f>
        <v/>
      </c>
      <c r="E47" s="913" t="str">
        <f>IF($B47="","",INDEX('All CCC'!E$7:E$968,MATCH(WatchList!$B47,'All CCC'!$B$7:$B$968,0)))</f>
        <v/>
      </c>
      <c r="F47" s="913" t="str">
        <f>IF($B47="","",INDEX('All CCC'!F$7:F$968,MATCH(WatchList!$B47,'All CCC'!$B$7:$B$968,0)))</f>
        <v/>
      </c>
      <c r="G47" s="913" t="str">
        <f>IF($B47="","",INDEX('All CCC'!G$7:G$968,MATCH(WatchList!$B47,'All CCC'!$B$7:$B$968,0)))</f>
        <v/>
      </c>
      <c r="H47" s="913" t="str">
        <f>IF($B47="","",INDEX('All CCC'!H$7:H$968,MATCH(WatchList!$B47,'All CCC'!$B$7:$B$968,0)))</f>
        <v/>
      </c>
      <c r="I47" s="913" t="str">
        <f>IF($B47="","",INDEX('All CCC'!I$7:I$968,MATCH(WatchList!$B47,'All CCC'!$B$7:$B$968,0)))</f>
        <v/>
      </c>
      <c r="J47" s="913" t="str">
        <f>IF($B47="","",INDEX('All CCC'!J$7:J$968,MATCH(WatchList!$B47,'All CCC'!$B$7:$B$968,0)))</f>
        <v/>
      </c>
      <c r="K47" s="913" t="str">
        <f>IF($B47="","",INDEX('All CCC'!K$7:K$968,MATCH(WatchList!$B47,'All CCC'!$B$7:$B$968,0)))</f>
        <v/>
      </c>
      <c r="L47" s="913" t="str">
        <f>IF($B47="","",INDEX('All CCC'!L$7:L$968,MATCH(WatchList!$B47,'All CCC'!$B$7:$B$968,0)))</f>
        <v/>
      </c>
      <c r="M47" s="913" t="str">
        <f>IF($B47="","",INDEX('All CCC'!M$7:M$968,MATCH(WatchList!$B47,'All CCC'!$B$7:$B$968,0)))</f>
        <v/>
      </c>
      <c r="N47" s="913" t="str">
        <f>IF($B47="","",INDEX('All CCC'!N$7:N$968,MATCH(WatchList!$B47,'All CCC'!$B$7:$B$968,0)))</f>
        <v/>
      </c>
      <c r="O47" s="913" t="str">
        <f>IF($B47="","",INDEX('All CCC'!O$7:O$968,MATCH(WatchList!$B47,'All CCC'!$B$7:$B$968,0)))</f>
        <v/>
      </c>
      <c r="P47" s="914" t="str">
        <f>IF($B47="","",INDEX('All CCC'!P$7:P$968,MATCH(WatchList!$B47,'All CCC'!$B$7:$B$968,0)))</f>
        <v/>
      </c>
      <c r="Q47" s="914" t="str">
        <f>IF($B47="","",INDEX('All CCC'!Q$7:Q$968,MATCH(WatchList!$B47,'All CCC'!$B$7:$B$968,0)))</f>
        <v/>
      </c>
      <c r="R47" s="913" t="str">
        <f>IF($B47="","",INDEX('All CCC'!R$7:R$968,MATCH(WatchList!$B47,'All CCC'!$B$7:$B$968,0)))</f>
        <v/>
      </c>
      <c r="S47" s="913" t="str">
        <f>IF($B47="","",INDEX('All CCC'!S$7:S$968,MATCH(WatchList!$B47,'All CCC'!$B$7:$B$968,0)))</f>
        <v/>
      </c>
      <c r="T47" s="913" t="str">
        <f>IF($B47="","",INDEX('All CCC'!T$7:T$968,MATCH(WatchList!$B47,'All CCC'!$B$7:$B$968,0)))</f>
        <v/>
      </c>
      <c r="U47" s="913" t="str">
        <f>IF($B47="","",INDEX('All CCC'!U$7:U$968,MATCH(WatchList!$B47,'All CCC'!$B$7:$B$968,0)))</f>
        <v/>
      </c>
      <c r="V47" s="913" t="str">
        <f>IF($B47="","",INDEX('All CCC'!V$7:V$968,MATCH(WatchList!$B47,'All CCC'!$B$7:$B$968,0)))</f>
        <v/>
      </c>
      <c r="W47" s="913" t="str">
        <f>IF($B47="","",INDEX('All CCC'!W$7:W$968,MATCH(WatchList!$B47,'All CCC'!$B$7:$B$968,0)))</f>
        <v/>
      </c>
      <c r="X47" s="913" t="str">
        <f>IF($B47="","",INDEX('All CCC'!X$7:X$968,MATCH(WatchList!$B47,'All CCC'!$B$7:$B$968,0)))</f>
        <v/>
      </c>
      <c r="Y47" s="913" t="str">
        <f>IF($B47="","",INDEX('All CCC'!Y$7:Y$968,MATCH(WatchList!$B47,'All CCC'!$B$7:$B$968,0)))</f>
        <v/>
      </c>
      <c r="Z47" s="913" t="str">
        <f>IF($B47="","",INDEX('All CCC'!Z$7:Z$968,MATCH(WatchList!$B47,'All CCC'!$B$7:$B$968,0)))</f>
        <v/>
      </c>
      <c r="AA47" s="913" t="str">
        <f>IF($B47="","",INDEX('All CCC'!AA$7:AA$968,MATCH(WatchList!$B47,'All CCC'!$B$7:$B$968,0)))</f>
        <v/>
      </c>
      <c r="AB47" s="913" t="str">
        <f>IF($B47="","",INDEX('All CCC'!AB$7:AB$968,MATCH(WatchList!$B47,'All CCC'!$B$7:$B$968,0)))</f>
        <v/>
      </c>
      <c r="AC47" s="913" t="str">
        <f>IF($B47="","",INDEX('All CCC'!AC$7:AC$968,MATCH(WatchList!$B47,'All CCC'!$B$7:$B$968,0)))</f>
        <v/>
      </c>
      <c r="AD47" s="913" t="str">
        <f>IF($B47="","",INDEX('All CCC'!AD$7:AD$968,MATCH(WatchList!$B47,'All CCC'!$B$7:$B$968,0)))</f>
        <v/>
      </c>
      <c r="AE47" s="913" t="str">
        <f>IF($B47="","",INDEX('All CCC'!AE$7:AE$968,MATCH(WatchList!$B47,'All CCC'!$B$7:$B$968,0)))</f>
        <v/>
      </c>
      <c r="AF47" s="913" t="str">
        <f>IF($B47="","",INDEX('All CCC'!AF$7:AF$968,MATCH(WatchList!$B47,'All CCC'!$B$7:$B$968,0)))</f>
        <v/>
      </c>
      <c r="AG47" s="913" t="str">
        <f>IF($B47="","",INDEX('All CCC'!AG$7:AG$968,MATCH(WatchList!$B47,'All CCC'!$B$7:$B$968,0)))</f>
        <v/>
      </c>
      <c r="AH47" s="913" t="str">
        <f>IF($B47="","",INDEX('All CCC'!AH$7:AH$968,MATCH(WatchList!$B47,'All CCC'!$B$7:$B$968,0)))</f>
        <v/>
      </c>
      <c r="AI47" s="913" t="str">
        <f>IF($B47="","",INDEX('All CCC'!AI$7:AI$968,MATCH(WatchList!$B47,'All CCC'!$B$7:$B$968,0)))</f>
        <v/>
      </c>
      <c r="AJ47" s="913" t="str">
        <f>IF($B47="","",INDEX('All CCC'!AJ$7:AJ$968,MATCH(WatchList!$B47,'All CCC'!$B$7:$B$968,0)))</f>
        <v/>
      </c>
      <c r="AK47" s="913" t="str">
        <f>IF($B47="","",INDEX('All CCC'!AK$7:AK$968,MATCH(WatchList!$B47,'All CCC'!$B$7:$B$968,0)))</f>
        <v/>
      </c>
      <c r="AL47" s="913" t="str">
        <f>IF($B47="","",INDEX('All CCC'!AL$7:AL$968,MATCH(WatchList!$B47,'All CCC'!$B$7:$B$968,0)))</f>
        <v/>
      </c>
      <c r="AM47" s="913" t="str">
        <f>IF($B47="","",INDEX('All CCC'!AM$7:AM$968,MATCH(WatchList!$B47,'All CCC'!$B$7:$B$968,0)))</f>
        <v/>
      </c>
      <c r="AN47" s="913" t="str">
        <f>IF($B47="","",INDEX('All CCC'!AN$7:AN$968,MATCH(WatchList!$B47,'All CCC'!$B$7:$B$968,0)))</f>
        <v/>
      </c>
      <c r="AO47" s="913" t="str">
        <f>IF($B47="","",INDEX('All CCC'!AO$7:AO$968,MATCH(WatchList!$B47,'All CCC'!$B$7:$B$968,0)))</f>
        <v/>
      </c>
      <c r="AP47" s="913" t="str">
        <f>IF($B47="","",INDEX('All CCC'!AP$7:AP$968,MATCH(WatchList!$B47,'All CCC'!$B$7:$B$968,0)))</f>
        <v/>
      </c>
      <c r="AQ47" s="913" t="str">
        <f>IF($B47="","",INDEX('All CCC'!AQ$7:AQ$968,MATCH(WatchList!$B47,'All CCC'!$B$7:$B$968,0)))</f>
        <v/>
      </c>
      <c r="AR47" s="913" t="str">
        <f>IF($B47="","",INDEX('All CCC'!AR$7:AR$968,MATCH(WatchList!$B47,'All CCC'!$B$7:$B$968,0)))</f>
        <v/>
      </c>
      <c r="AS47" s="913" t="str">
        <f>IF($B47="","",INDEX('All CCC'!AS$7:AS$968,MATCH(WatchList!$B47,'All CCC'!$B$7:$B$968,0)))</f>
        <v/>
      </c>
      <c r="AT47" s="913" t="str">
        <f>IF($B47="","",INDEX('All CCC'!AT$7:AT$968,MATCH(WatchList!$B47,'All CCC'!$B$7:$B$968,0)))</f>
        <v/>
      </c>
      <c r="AU47" s="913" t="str">
        <f>IF($B47="","",INDEX('All CCC'!AU$7:AU$968,MATCH(WatchList!$B47,'All CCC'!$B$7:$B$968,0)))</f>
        <v/>
      </c>
      <c r="AV47" s="913" t="str">
        <f>IF($B47="","",INDEX('All CCC'!AV$7:AV$968,MATCH(WatchList!$B47,'All CCC'!$B$7:$B$968,0)))</f>
        <v/>
      </c>
      <c r="AW47" s="913" t="str">
        <f>IF($B47="","",INDEX('All CCC'!AW$7:AW$968,MATCH(WatchList!$B47,'All CCC'!$B$7:$B$968,0)))</f>
        <v/>
      </c>
      <c r="AX47" s="913" t="str">
        <f>IF($B47="","",INDEX('All CCC'!AX$7:AX$968,MATCH(WatchList!$B47,'All CCC'!$B$7:$B$968,0)))</f>
        <v/>
      </c>
      <c r="AY47" s="913" t="str">
        <f>IF($B47="","",INDEX('All CCC'!AY$7:AY$968,MATCH(WatchList!$B47,'All CCC'!$B$7:$B$968,0)))</f>
        <v/>
      </c>
      <c r="AZ47" s="913" t="str">
        <f>IF($B47="","",INDEX('All CCC'!AZ$7:AZ$968,MATCH(WatchList!$B47,'All CCC'!$B$7:$B$968,0)))</f>
        <v/>
      </c>
      <c r="BA47" s="913" t="str">
        <f>IF($B47="","",INDEX('All CCC'!BA$7:BA$968,MATCH(WatchList!$B47,'All CCC'!$B$7:$B$968,0)))</f>
        <v/>
      </c>
      <c r="BB47" s="913" t="str">
        <f>IF($B47="","",INDEX('All CCC'!BB$7:BB$968,MATCH(WatchList!$B47,'All CCC'!$B$7:$B$968,0)))</f>
        <v/>
      </c>
      <c r="BC47" s="913" t="str">
        <f>IF($B47="","",INDEX('All CCC'!BC$7:BC$968,MATCH(WatchList!$B47,'All CCC'!$B$7:$B$968,0)))</f>
        <v/>
      </c>
      <c r="BD47" s="913" t="str">
        <f>IF($B47="","",INDEX('All CCC'!BD$7:BD$968,MATCH(WatchList!$B47,'All CCC'!$B$7:$B$968,0)))</f>
        <v/>
      </c>
      <c r="BE47" s="913" t="str">
        <f>IF($B47="","",INDEX('All CCC'!BE$7:BE$968,MATCH(WatchList!$B47,'All CCC'!$B$7:$B$968,0)))</f>
        <v/>
      </c>
      <c r="BF47" s="913" t="str">
        <f>IF($B47="","",INDEX('All CCC'!BF$7:BF$968,MATCH(WatchList!$B47,'All CCC'!$B$7:$B$968,0)))</f>
        <v/>
      </c>
      <c r="BG47" s="913" t="str">
        <f>IF($B47="","",INDEX('All CCC'!BG$7:BG$968,MATCH(WatchList!$B47,'All CCC'!$B$7:$B$968,0)))</f>
        <v/>
      </c>
    </row>
    <row r="48" spans="1:59" x14ac:dyDescent="0.2">
      <c r="A48" s="591" t="str">
        <f>IF($B48="","",INDEX('All CCC'!A$7:A$968,MATCH(WatchList!$B48,'All CCC'!$B$7:$B$968,0)))</f>
        <v/>
      </c>
      <c r="B48" s="36"/>
      <c r="C48" s="913" t="str">
        <f>IF($B48="","",INDEX('All CCC'!C$7:C$968,MATCH(WatchList!$B48,'All CCC'!$B$7:$B$968,0)))</f>
        <v/>
      </c>
      <c r="D48" s="913" t="str">
        <f>IF($B48="","",INDEX('All CCC'!D$7:D$968,MATCH(WatchList!$B48,'All CCC'!$B$7:$B$968,0)))</f>
        <v/>
      </c>
      <c r="E48" s="913" t="str">
        <f>IF($B48="","",INDEX('All CCC'!E$7:E$968,MATCH(WatchList!$B48,'All CCC'!$B$7:$B$968,0)))</f>
        <v/>
      </c>
      <c r="F48" s="913" t="str">
        <f>IF($B48="","",INDEX('All CCC'!F$7:F$968,MATCH(WatchList!$B48,'All CCC'!$B$7:$B$968,0)))</f>
        <v/>
      </c>
      <c r="G48" s="913" t="str">
        <f>IF($B48="","",INDEX('All CCC'!G$7:G$968,MATCH(WatchList!$B48,'All CCC'!$B$7:$B$968,0)))</f>
        <v/>
      </c>
      <c r="H48" s="913" t="str">
        <f>IF($B48="","",INDEX('All CCC'!H$7:H$968,MATCH(WatchList!$B48,'All CCC'!$B$7:$B$968,0)))</f>
        <v/>
      </c>
      <c r="I48" s="913" t="str">
        <f>IF($B48="","",INDEX('All CCC'!I$7:I$968,MATCH(WatchList!$B48,'All CCC'!$B$7:$B$968,0)))</f>
        <v/>
      </c>
      <c r="J48" s="913" t="str">
        <f>IF($B48="","",INDEX('All CCC'!J$7:J$968,MATCH(WatchList!$B48,'All CCC'!$B$7:$B$968,0)))</f>
        <v/>
      </c>
      <c r="K48" s="913" t="str">
        <f>IF($B48="","",INDEX('All CCC'!K$7:K$968,MATCH(WatchList!$B48,'All CCC'!$B$7:$B$968,0)))</f>
        <v/>
      </c>
      <c r="L48" s="913" t="str">
        <f>IF($B48="","",INDEX('All CCC'!L$7:L$968,MATCH(WatchList!$B48,'All CCC'!$B$7:$B$968,0)))</f>
        <v/>
      </c>
      <c r="M48" s="913" t="str">
        <f>IF($B48="","",INDEX('All CCC'!M$7:M$968,MATCH(WatchList!$B48,'All CCC'!$B$7:$B$968,0)))</f>
        <v/>
      </c>
      <c r="N48" s="913" t="str">
        <f>IF($B48="","",INDEX('All CCC'!N$7:N$968,MATCH(WatchList!$B48,'All CCC'!$B$7:$B$968,0)))</f>
        <v/>
      </c>
      <c r="O48" s="913" t="str">
        <f>IF($B48="","",INDEX('All CCC'!O$7:O$968,MATCH(WatchList!$B48,'All CCC'!$B$7:$B$968,0)))</f>
        <v/>
      </c>
      <c r="P48" s="914" t="str">
        <f>IF($B48="","",INDEX('All CCC'!P$7:P$968,MATCH(WatchList!$B48,'All CCC'!$B$7:$B$968,0)))</f>
        <v/>
      </c>
      <c r="Q48" s="914" t="str">
        <f>IF($B48="","",INDEX('All CCC'!Q$7:Q$968,MATCH(WatchList!$B48,'All CCC'!$B$7:$B$968,0)))</f>
        <v/>
      </c>
      <c r="R48" s="913" t="str">
        <f>IF($B48="","",INDEX('All CCC'!R$7:R$968,MATCH(WatchList!$B48,'All CCC'!$B$7:$B$968,0)))</f>
        <v/>
      </c>
      <c r="S48" s="913" t="str">
        <f>IF($B48="","",INDEX('All CCC'!S$7:S$968,MATCH(WatchList!$B48,'All CCC'!$B$7:$B$968,0)))</f>
        <v/>
      </c>
      <c r="T48" s="913" t="str">
        <f>IF($B48="","",INDEX('All CCC'!T$7:T$968,MATCH(WatchList!$B48,'All CCC'!$B$7:$B$968,0)))</f>
        <v/>
      </c>
      <c r="U48" s="913" t="str">
        <f>IF($B48="","",INDEX('All CCC'!U$7:U$968,MATCH(WatchList!$B48,'All CCC'!$B$7:$B$968,0)))</f>
        <v/>
      </c>
      <c r="V48" s="913" t="str">
        <f>IF($B48="","",INDEX('All CCC'!V$7:V$968,MATCH(WatchList!$B48,'All CCC'!$B$7:$B$968,0)))</f>
        <v/>
      </c>
      <c r="W48" s="913" t="str">
        <f>IF($B48="","",INDEX('All CCC'!W$7:W$968,MATCH(WatchList!$B48,'All CCC'!$B$7:$B$968,0)))</f>
        <v/>
      </c>
      <c r="X48" s="913" t="str">
        <f>IF($B48="","",INDEX('All CCC'!X$7:X$968,MATCH(WatchList!$B48,'All CCC'!$B$7:$B$968,0)))</f>
        <v/>
      </c>
      <c r="Y48" s="913" t="str">
        <f>IF($B48="","",INDEX('All CCC'!Y$7:Y$968,MATCH(WatchList!$B48,'All CCC'!$B$7:$B$968,0)))</f>
        <v/>
      </c>
      <c r="Z48" s="913" t="str">
        <f>IF($B48="","",INDEX('All CCC'!Z$7:Z$968,MATCH(WatchList!$B48,'All CCC'!$B$7:$B$968,0)))</f>
        <v/>
      </c>
      <c r="AA48" s="913" t="str">
        <f>IF($B48="","",INDEX('All CCC'!AA$7:AA$968,MATCH(WatchList!$B48,'All CCC'!$B$7:$B$968,0)))</f>
        <v/>
      </c>
      <c r="AB48" s="913" t="str">
        <f>IF($B48="","",INDEX('All CCC'!AB$7:AB$968,MATCH(WatchList!$B48,'All CCC'!$B$7:$B$968,0)))</f>
        <v/>
      </c>
      <c r="AC48" s="913" t="str">
        <f>IF($B48="","",INDEX('All CCC'!AC$7:AC$968,MATCH(WatchList!$B48,'All CCC'!$B$7:$B$968,0)))</f>
        <v/>
      </c>
      <c r="AD48" s="913" t="str">
        <f>IF($B48="","",INDEX('All CCC'!AD$7:AD$968,MATCH(WatchList!$B48,'All CCC'!$B$7:$B$968,0)))</f>
        <v/>
      </c>
      <c r="AE48" s="913" t="str">
        <f>IF($B48="","",INDEX('All CCC'!AE$7:AE$968,MATCH(WatchList!$B48,'All CCC'!$B$7:$B$968,0)))</f>
        <v/>
      </c>
      <c r="AF48" s="913" t="str">
        <f>IF($B48="","",INDEX('All CCC'!AF$7:AF$968,MATCH(WatchList!$B48,'All CCC'!$B$7:$B$968,0)))</f>
        <v/>
      </c>
      <c r="AG48" s="913" t="str">
        <f>IF($B48="","",INDEX('All CCC'!AG$7:AG$968,MATCH(WatchList!$B48,'All CCC'!$B$7:$B$968,0)))</f>
        <v/>
      </c>
      <c r="AH48" s="913" t="str">
        <f>IF($B48="","",INDEX('All CCC'!AH$7:AH$968,MATCH(WatchList!$B48,'All CCC'!$B$7:$B$968,0)))</f>
        <v/>
      </c>
      <c r="AI48" s="913" t="str">
        <f>IF($B48="","",INDEX('All CCC'!AI$7:AI$968,MATCH(WatchList!$B48,'All CCC'!$B$7:$B$968,0)))</f>
        <v/>
      </c>
      <c r="AJ48" s="913" t="str">
        <f>IF($B48="","",INDEX('All CCC'!AJ$7:AJ$968,MATCH(WatchList!$B48,'All CCC'!$B$7:$B$968,0)))</f>
        <v/>
      </c>
      <c r="AK48" s="913" t="str">
        <f>IF($B48="","",INDEX('All CCC'!AK$7:AK$968,MATCH(WatchList!$B48,'All CCC'!$B$7:$B$968,0)))</f>
        <v/>
      </c>
      <c r="AL48" s="913" t="str">
        <f>IF($B48="","",INDEX('All CCC'!AL$7:AL$968,MATCH(WatchList!$B48,'All CCC'!$B$7:$B$968,0)))</f>
        <v/>
      </c>
      <c r="AM48" s="913" t="str">
        <f>IF($B48="","",INDEX('All CCC'!AM$7:AM$968,MATCH(WatchList!$B48,'All CCC'!$B$7:$B$968,0)))</f>
        <v/>
      </c>
      <c r="AN48" s="913" t="str">
        <f>IF($B48="","",INDEX('All CCC'!AN$7:AN$968,MATCH(WatchList!$B48,'All CCC'!$B$7:$B$968,0)))</f>
        <v/>
      </c>
      <c r="AO48" s="913" t="str">
        <f>IF($B48="","",INDEX('All CCC'!AO$7:AO$968,MATCH(WatchList!$B48,'All CCC'!$B$7:$B$968,0)))</f>
        <v/>
      </c>
      <c r="AP48" s="913" t="str">
        <f>IF($B48="","",INDEX('All CCC'!AP$7:AP$968,MATCH(WatchList!$B48,'All CCC'!$B$7:$B$968,0)))</f>
        <v/>
      </c>
      <c r="AQ48" s="913" t="str">
        <f>IF($B48="","",INDEX('All CCC'!AQ$7:AQ$968,MATCH(WatchList!$B48,'All CCC'!$B$7:$B$968,0)))</f>
        <v/>
      </c>
      <c r="AR48" s="913" t="str">
        <f>IF($B48="","",INDEX('All CCC'!AR$7:AR$968,MATCH(WatchList!$B48,'All CCC'!$B$7:$B$968,0)))</f>
        <v/>
      </c>
      <c r="AS48" s="913" t="str">
        <f>IF($B48="","",INDEX('All CCC'!AS$7:AS$968,MATCH(WatchList!$B48,'All CCC'!$B$7:$B$968,0)))</f>
        <v/>
      </c>
      <c r="AT48" s="913" t="str">
        <f>IF($B48="","",INDEX('All CCC'!AT$7:AT$968,MATCH(WatchList!$B48,'All CCC'!$B$7:$B$968,0)))</f>
        <v/>
      </c>
      <c r="AU48" s="913" t="str">
        <f>IF($B48="","",INDEX('All CCC'!AU$7:AU$968,MATCH(WatchList!$B48,'All CCC'!$B$7:$B$968,0)))</f>
        <v/>
      </c>
      <c r="AV48" s="913" t="str">
        <f>IF($B48="","",INDEX('All CCC'!AV$7:AV$968,MATCH(WatchList!$B48,'All CCC'!$B$7:$B$968,0)))</f>
        <v/>
      </c>
      <c r="AW48" s="913" t="str">
        <f>IF($B48="","",INDEX('All CCC'!AW$7:AW$968,MATCH(WatchList!$B48,'All CCC'!$B$7:$B$968,0)))</f>
        <v/>
      </c>
      <c r="AX48" s="913" t="str">
        <f>IF($B48="","",INDEX('All CCC'!AX$7:AX$968,MATCH(WatchList!$B48,'All CCC'!$B$7:$B$968,0)))</f>
        <v/>
      </c>
      <c r="AY48" s="913" t="str">
        <f>IF($B48="","",INDEX('All CCC'!AY$7:AY$968,MATCH(WatchList!$B48,'All CCC'!$B$7:$B$968,0)))</f>
        <v/>
      </c>
      <c r="AZ48" s="913" t="str">
        <f>IF($B48="","",INDEX('All CCC'!AZ$7:AZ$968,MATCH(WatchList!$B48,'All CCC'!$B$7:$B$968,0)))</f>
        <v/>
      </c>
      <c r="BA48" s="913" t="str">
        <f>IF($B48="","",INDEX('All CCC'!BA$7:BA$968,MATCH(WatchList!$B48,'All CCC'!$B$7:$B$968,0)))</f>
        <v/>
      </c>
      <c r="BB48" s="913" t="str">
        <f>IF($B48="","",INDEX('All CCC'!BB$7:BB$968,MATCH(WatchList!$B48,'All CCC'!$B$7:$B$968,0)))</f>
        <v/>
      </c>
      <c r="BC48" s="913" t="str">
        <f>IF($B48="","",INDEX('All CCC'!BC$7:BC$968,MATCH(WatchList!$B48,'All CCC'!$B$7:$B$968,0)))</f>
        <v/>
      </c>
      <c r="BD48" s="913" t="str">
        <f>IF($B48="","",INDEX('All CCC'!BD$7:BD$968,MATCH(WatchList!$B48,'All CCC'!$B$7:$B$968,0)))</f>
        <v/>
      </c>
      <c r="BE48" s="913" t="str">
        <f>IF($B48="","",INDEX('All CCC'!BE$7:BE$968,MATCH(WatchList!$B48,'All CCC'!$B$7:$B$968,0)))</f>
        <v/>
      </c>
      <c r="BF48" s="913" t="str">
        <f>IF($B48="","",INDEX('All CCC'!BF$7:BF$968,MATCH(WatchList!$B48,'All CCC'!$B$7:$B$968,0)))</f>
        <v/>
      </c>
      <c r="BG48" s="913" t="str">
        <f>IF($B48="","",INDEX('All CCC'!BG$7:BG$968,MATCH(WatchList!$B48,'All CCC'!$B$7:$B$968,0)))</f>
        <v/>
      </c>
    </row>
    <row r="49" spans="1:59" x14ac:dyDescent="0.2">
      <c r="A49" s="591" t="str">
        <f>IF($B49="","",INDEX('All CCC'!A$7:A$968,MATCH(WatchList!$B49,'All CCC'!$B$7:$B$968,0)))</f>
        <v/>
      </c>
      <c r="B49" s="36"/>
      <c r="C49" s="913" t="str">
        <f>IF($B49="","",INDEX('All CCC'!C$7:C$968,MATCH(WatchList!$B49,'All CCC'!$B$7:$B$968,0)))</f>
        <v/>
      </c>
      <c r="D49" s="913" t="str">
        <f>IF($B49="","",INDEX('All CCC'!D$7:D$968,MATCH(WatchList!$B49,'All CCC'!$B$7:$B$968,0)))</f>
        <v/>
      </c>
      <c r="E49" s="913" t="str">
        <f>IF($B49="","",INDEX('All CCC'!E$7:E$968,MATCH(WatchList!$B49,'All CCC'!$B$7:$B$968,0)))</f>
        <v/>
      </c>
      <c r="F49" s="913" t="str">
        <f>IF($B49="","",INDEX('All CCC'!F$7:F$968,MATCH(WatchList!$B49,'All CCC'!$B$7:$B$968,0)))</f>
        <v/>
      </c>
      <c r="G49" s="913" t="str">
        <f>IF($B49="","",INDEX('All CCC'!G$7:G$968,MATCH(WatchList!$B49,'All CCC'!$B$7:$B$968,0)))</f>
        <v/>
      </c>
      <c r="H49" s="913" t="str">
        <f>IF($B49="","",INDEX('All CCC'!H$7:H$968,MATCH(WatchList!$B49,'All CCC'!$B$7:$B$968,0)))</f>
        <v/>
      </c>
      <c r="I49" s="913" t="str">
        <f>IF($B49="","",INDEX('All CCC'!I$7:I$968,MATCH(WatchList!$B49,'All CCC'!$B$7:$B$968,0)))</f>
        <v/>
      </c>
      <c r="J49" s="913" t="str">
        <f>IF($B49="","",INDEX('All CCC'!J$7:J$968,MATCH(WatchList!$B49,'All CCC'!$B$7:$B$968,0)))</f>
        <v/>
      </c>
      <c r="K49" s="913" t="str">
        <f>IF($B49="","",INDEX('All CCC'!K$7:K$968,MATCH(WatchList!$B49,'All CCC'!$B$7:$B$968,0)))</f>
        <v/>
      </c>
      <c r="L49" s="913" t="str">
        <f>IF($B49="","",INDEX('All CCC'!L$7:L$968,MATCH(WatchList!$B49,'All CCC'!$B$7:$B$968,0)))</f>
        <v/>
      </c>
      <c r="M49" s="913" t="str">
        <f>IF($B49="","",INDEX('All CCC'!M$7:M$968,MATCH(WatchList!$B49,'All CCC'!$B$7:$B$968,0)))</f>
        <v/>
      </c>
      <c r="N49" s="913" t="str">
        <f>IF($B49="","",INDEX('All CCC'!N$7:N$968,MATCH(WatchList!$B49,'All CCC'!$B$7:$B$968,0)))</f>
        <v/>
      </c>
      <c r="O49" s="913" t="str">
        <f>IF($B49="","",INDEX('All CCC'!O$7:O$968,MATCH(WatchList!$B49,'All CCC'!$B$7:$B$968,0)))</f>
        <v/>
      </c>
      <c r="P49" s="914" t="str">
        <f>IF($B49="","",INDEX('All CCC'!P$7:P$968,MATCH(WatchList!$B49,'All CCC'!$B$7:$B$968,0)))</f>
        <v/>
      </c>
      <c r="Q49" s="914" t="str">
        <f>IF($B49="","",INDEX('All CCC'!Q$7:Q$968,MATCH(WatchList!$B49,'All CCC'!$B$7:$B$968,0)))</f>
        <v/>
      </c>
      <c r="R49" s="913" t="str">
        <f>IF($B49="","",INDEX('All CCC'!R$7:R$968,MATCH(WatchList!$B49,'All CCC'!$B$7:$B$968,0)))</f>
        <v/>
      </c>
      <c r="S49" s="913" t="str">
        <f>IF($B49="","",INDEX('All CCC'!S$7:S$968,MATCH(WatchList!$B49,'All CCC'!$B$7:$B$968,0)))</f>
        <v/>
      </c>
      <c r="T49" s="913" t="str">
        <f>IF($B49="","",INDEX('All CCC'!T$7:T$968,MATCH(WatchList!$B49,'All CCC'!$B$7:$B$968,0)))</f>
        <v/>
      </c>
      <c r="U49" s="913" t="str">
        <f>IF($B49="","",INDEX('All CCC'!U$7:U$968,MATCH(WatchList!$B49,'All CCC'!$B$7:$B$968,0)))</f>
        <v/>
      </c>
      <c r="V49" s="913" t="str">
        <f>IF($B49="","",INDEX('All CCC'!V$7:V$968,MATCH(WatchList!$B49,'All CCC'!$B$7:$B$968,0)))</f>
        <v/>
      </c>
      <c r="W49" s="913" t="str">
        <f>IF($B49="","",INDEX('All CCC'!W$7:W$968,MATCH(WatchList!$B49,'All CCC'!$B$7:$B$968,0)))</f>
        <v/>
      </c>
      <c r="X49" s="913" t="str">
        <f>IF($B49="","",INDEX('All CCC'!X$7:X$968,MATCH(WatchList!$B49,'All CCC'!$B$7:$B$968,0)))</f>
        <v/>
      </c>
      <c r="Y49" s="913" t="str">
        <f>IF($B49="","",INDEX('All CCC'!Y$7:Y$968,MATCH(WatchList!$B49,'All CCC'!$B$7:$B$968,0)))</f>
        <v/>
      </c>
      <c r="Z49" s="913" t="str">
        <f>IF($B49="","",INDEX('All CCC'!Z$7:Z$968,MATCH(WatchList!$B49,'All CCC'!$B$7:$B$968,0)))</f>
        <v/>
      </c>
      <c r="AA49" s="913" t="str">
        <f>IF($B49="","",INDEX('All CCC'!AA$7:AA$968,MATCH(WatchList!$B49,'All CCC'!$B$7:$B$968,0)))</f>
        <v/>
      </c>
      <c r="AB49" s="913" t="str">
        <f>IF($B49="","",INDEX('All CCC'!AB$7:AB$968,MATCH(WatchList!$B49,'All CCC'!$B$7:$B$968,0)))</f>
        <v/>
      </c>
      <c r="AC49" s="913" t="str">
        <f>IF($B49="","",INDEX('All CCC'!AC$7:AC$968,MATCH(WatchList!$B49,'All CCC'!$B$7:$B$968,0)))</f>
        <v/>
      </c>
      <c r="AD49" s="913" t="str">
        <f>IF($B49="","",INDEX('All CCC'!AD$7:AD$968,MATCH(WatchList!$B49,'All CCC'!$B$7:$B$968,0)))</f>
        <v/>
      </c>
      <c r="AE49" s="913" t="str">
        <f>IF($B49="","",INDEX('All CCC'!AE$7:AE$968,MATCH(WatchList!$B49,'All CCC'!$B$7:$B$968,0)))</f>
        <v/>
      </c>
      <c r="AF49" s="913" t="str">
        <f>IF($B49="","",INDEX('All CCC'!AF$7:AF$968,MATCH(WatchList!$B49,'All CCC'!$B$7:$B$968,0)))</f>
        <v/>
      </c>
      <c r="AG49" s="913" t="str">
        <f>IF($B49="","",INDEX('All CCC'!AG$7:AG$968,MATCH(WatchList!$B49,'All CCC'!$B$7:$B$968,0)))</f>
        <v/>
      </c>
      <c r="AH49" s="913" t="str">
        <f>IF($B49="","",INDEX('All CCC'!AH$7:AH$968,MATCH(WatchList!$B49,'All CCC'!$B$7:$B$968,0)))</f>
        <v/>
      </c>
      <c r="AI49" s="913" t="str">
        <f>IF($B49="","",INDEX('All CCC'!AI$7:AI$968,MATCH(WatchList!$B49,'All CCC'!$B$7:$B$968,0)))</f>
        <v/>
      </c>
      <c r="AJ49" s="913" t="str">
        <f>IF($B49="","",INDEX('All CCC'!AJ$7:AJ$968,MATCH(WatchList!$B49,'All CCC'!$B$7:$B$968,0)))</f>
        <v/>
      </c>
      <c r="AK49" s="913" t="str">
        <f>IF($B49="","",INDEX('All CCC'!AK$7:AK$968,MATCH(WatchList!$B49,'All CCC'!$B$7:$B$968,0)))</f>
        <v/>
      </c>
      <c r="AL49" s="913" t="str">
        <f>IF($B49="","",INDEX('All CCC'!AL$7:AL$968,MATCH(WatchList!$B49,'All CCC'!$B$7:$B$968,0)))</f>
        <v/>
      </c>
      <c r="AM49" s="913" t="str">
        <f>IF($B49="","",INDEX('All CCC'!AM$7:AM$968,MATCH(WatchList!$B49,'All CCC'!$B$7:$B$968,0)))</f>
        <v/>
      </c>
      <c r="AN49" s="913" t="str">
        <f>IF($B49="","",INDEX('All CCC'!AN$7:AN$968,MATCH(WatchList!$B49,'All CCC'!$B$7:$B$968,0)))</f>
        <v/>
      </c>
      <c r="AO49" s="913" t="str">
        <f>IF($B49="","",INDEX('All CCC'!AO$7:AO$968,MATCH(WatchList!$B49,'All CCC'!$B$7:$B$968,0)))</f>
        <v/>
      </c>
      <c r="AP49" s="913" t="str">
        <f>IF($B49="","",INDEX('All CCC'!AP$7:AP$968,MATCH(WatchList!$B49,'All CCC'!$B$7:$B$968,0)))</f>
        <v/>
      </c>
      <c r="AQ49" s="913" t="str">
        <f>IF($B49="","",INDEX('All CCC'!AQ$7:AQ$968,MATCH(WatchList!$B49,'All CCC'!$B$7:$B$968,0)))</f>
        <v/>
      </c>
      <c r="AR49" s="913" t="str">
        <f>IF($B49="","",INDEX('All CCC'!AR$7:AR$968,MATCH(WatchList!$B49,'All CCC'!$B$7:$B$968,0)))</f>
        <v/>
      </c>
      <c r="AS49" s="913" t="str">
        <f>IF($B49="","",INDEX('All CCC'!AS$7:AS$968,MATCH(WatchList!$B49,'All CCC'!$B$7:$B$968,0)))</f>
        <v/>
      </c>
      <c r="AT49" s="913" t="str">
        <f>IF($B49="","",INDEX('All CCC'!AT$7:AT$968,MATCH(WatchList!$B49,'All CCC'!$B$7:$B$968,0)))</f>
        <v/>
      </c>
      <c r="AU49" s="913" t="str">
        <f>IF($B49="","",INDEX('All CCC'!AU$7:AU$968,MATCH(WatchList!$B49,'All CCC'!$B$7:$B$968,0)))</f>
        <v/>
      </c>
      <c r="AV49" s="913" t="str">
        <f>IF($B49="","",INDEX('All CCC'!AV$7:AV$968,MATCH(WatchList!$B49,'All CCC'!$B$7:$B$968,0)))</f>
        <v/>
      </c>
      <c r="AW49" s="913" t="str">
        <f>IF($B49="","",INDEX('All CCC'!AW$7:AW$968,MATCH(WatchList!$B49,'All CCC'!$B$7:$B$968,0)))</f>
        <v/>
      </c>
      <c r="AX49" s="913" t="str">
        <f>IF($B49="","",INDEX('All CCC'!AX$7:AX$968,MATCH(WatchList!$B49,'All CCC'!$B$7:$B$968,0)))</f>
        <v/>
      </c>
      <c r="AY49" s="913" t="str">
        <f>IF($B49="","",INDEX('All CCC'!AY$7:AY$968,MATCH(WatchList!$B49,'All CCC'!$B$7:$B$968,0)))</f>
        <v/>
      </c>
      <c r="AZ49" s="913" t="str">
        <f>IF($B49="","",INDEX('All CCC'!AZ$7:AZ$968,MATCH(WatchList!$B49,'All CCC'!$B$7:$B$968,0)))</f>
        <v/>
      </c>
      <c r="BA49" s="913" t="str">
        <f>IF($B49="","",INDEX('All CCC'!BA$7:BA$968,MATCH(WatchList!$B49,'All CCC'!$B$7:$B$968,0)))</f>
        <v/>
      </c>
      <c r="BB49" s="913" t="str">
        <f>IF($B49="","",INDEX('All CCC'!BB$7:BB$968,MATCH(WatchList!$B49,'All CCC'!$B$7:$B$968,0)))</f>
        <v/>
      </c>
      <c r="BC49" s="913" t="str">
        <f>IF($B49="","",INDEX('All CCC'!BC$7:BC$968,MATCH(WatchList!$B49,'All CCC'!$B$7:$B$968,0)))</f>
        <v/>
      </c>
      <c r="BD49" s="913" t="str">
        <f>IF($B49="","",INDEX('All CCC'!BD$7:BD$968,MATCH(WatchList!$B49,'All CCC'!$B$7:$B$968,0)))</f>
        <v/>
      </c>
      <c r="BE49" s="913" t="str">
        <f>IF($B49="","",INDEX('All CCC'!BE$7:BE$968,MATCH(WatchList!$B49,'All CCC'!$B$7:$B$968,0)))</f>
        <v/>
      </c>
      <c r="BF49" s="913" t="str">
        <f>IF($B49="","",INDEX('All CCC'!BF$7:BF$968,MATCH(WatchList!$B49,'All CCC'!$B$7:$B$968,0)))</f>
        <v/>
      </c>
      <c r="BG49" s="913" t="str">
        <f>IF($B49="","",INDEX('All CCC'!BG$7:BG$968,MATCH(WatchList!$B49,'All CCC'!$B$7:$B$968,0)))</f>
        <v/>
      </c>
    </row>
    <row r="50" spans="1:59" x14ac:dyDescent="0.2">
      <c r="A50" s="591" t="str">
        <f>IF($B50="","",INDEX('All CCC'!A$7:A$968,MATCH(WatchList!$B50,'All CCC'!$B$7:$B$968,0)))</f>
        <v/>
      </c>
      <c r="B50" s="36"/>
      <c r="C50" s="913" t="str">
        <f>IF($B50="","",INDEX('All CCC'!C$7:C$968,MATCH(WatchList!$B50,'All CCC'!$B$7:$B$968,0)))</f>
        <v/>
      </c>
      <c r="D50" s="913" t="str">
        <f>IF($B50="","",INDEX('All CCC'!D$7:D$968,MATCH(WatchList!$B50,'All CCC'!$B$7:$B$968,0)))</f>
        <v/>
      </c>
      <c r="E50" s="913" t="str">
        <f>IF($B50="","",INDEX('All CCC'!E$7:E$968,MATCH(WatchList!$B50,'All CCC'!$B$7:$B$968,0)))</f>
        <v/>
      </c>
      <c r="F50" s="913" t="str">
        <f>IF($B50="","",INDEX('All CCC'!F$7:F$968,MATCH(WatchList!$B50,'All CCC'!$B$7:$B$968,0)))</f>
        <v/>
      </c>
      <c r="G50" s="913" t="str">
        <f>IF($B50="","",INDEX('All CCC'!G$7:G$968,MATCH(WatchList!$B50,'All CCC'!$B$7:$B$968,0)))</f>
        <v/>
      </c>
      <c r="H50" s="913" t="str">
        <f>IF($B50="","",INDEX('All CCC'!H$7:H$968,MATCH(WatchList!$B50,'All CCC'!$B$7:$B$968,0)))</f>
        <v/>
      </c>
      <c r="I50" s="913" t="str">
        <f>IF($B50="","",INDEX('All CCC'!I$7:I$968,MATCH(WatchList!$B50,'All CCC'!$B$7:$B$968,0)))</f>
        <v/>
      </c>
      <c r="J50" s="913" t="str">
        <f>IF($B50="","",INDEX('All CCC'!J$7:J$968,MATCH(WatchList!$B50,'All CCC'!$B$7:$B$968,0)))</f>
        <v/>
      </c>
      <c r="K50" s="913" t="str">
        <f>IF($B50="","",INDEX('All CCC'!K$7:K$968,MATCH(WatchList!$B50,'All CCC'!$B$7:$B$968,0)))</f>
        <v/>
      </c>
      <c r="L50" s="913" t="str">
        <f>IF($B50="","",INDEX('All CCC'!L$7:L$968,MATCH(WatchList!$B50,'All CCC'!$B$7:$B$968,0)))</f>
        <v/>
      </c>
      <c r="M50" s="913" t="str">
        <f>IF($B50="","",INDEX('All CCC'!M$7:M$968,MATCH(WatchList!$B50,'All CCC'!$B$7:$B$968,0)))</f>
        <v/>
      </c>
      <c r="N50" s="913" t="str">
        <f>IF($B50="","",INDEX('All CCC'!N$7:N$968,MATCH(WatchList!$B50,'All CCC'!$B$7:$B$968,0)))</f>
        <v/>
      </c>
      <c r="O50" s="913" t="str">
        <f>IF($B50="","",INDEX('All CCC'!O$7:O$968,MATCH(WatchList!$B50,'All CCC'!$B$7:$B$968,0)))</f>
        <v/>
      </c>
      <c r="P50" s="914" t="str">
        <f>IF($B50="","",INDEX('All CCC'!P$7:P$968,MATCH(WatchList!$B50,'All CCC'!$B$7:$B$968,0)))</f>
        <v/>
      </c>
      <c r="Q50" s="914" t="str">
        <f>IF($B50="","",INDEX('All CCC'!Q$7:Q$968,MATCH(WatchList!$B50,'All CCC'!$B$7:$B$968,0)))</f>
        <v/>
      </c>
      <c r="R50" s="913" t="str">
        <f>IF($B50="","",INDEX('All CCC'!R$7:R$968,MATCH(WatchList!$B50,'All CCC'!$B$7:$B$968,0)))</f>
        <v/>
      </c>
      <c r="S50" s="913" t="str">
        <f>IF($B50="","",INDEX('All CCC'!S$7:S$968,MATCH(WatchList!$B50,'All CCC'!$B$7:$B$968,0)))</f>
        <v/>
      </c>
      <c r="T50" s="913" t="str">
        <f>IF($B50="","",INDEX('All CCC'!T$7:T$968,MATCH(WatchList!$B50,'All CCC'!$B$7:$B$968,0)))</f>
        <v/>
      </c>
      <c r="U50" s="913" t="str">
        <f>IF($B50="","",INDEX('All CCC'!U$7:U$968,MATCH(WatchList!$B50,'All CCC'!$B$7:$B$968,0)))</f>
        <v/>
      </c>
      <c r="V50" s="913" t="str">
        <f>IF($B50="","",INDEX('All CCC'!V$7:V$968,MATCH(WatchList!$B50,'All CCC'!$B$7:$B$968,0)))</f>
        <v/>
      </c>
      <c r="W50" s="913" t="str">
        <f>IF($B50="","",INDEX('All CCC'!W$7:W$968,MATCH(WatchList!$B50,'All CCC'!$B$7:$B$968,0)))</f>
        <v/>
      </c>
      <c r="X50" s="913" t="str">
        <f>IF($B50="","",INDEX('All CCC'!X$7:X$968,MATCH(WatchList!$B50,'All CCC'!$B$7:$B$968,0)))</f>
        <v/>
      </c>
      <c r="Y50" s="913" t="str">
        <f>IF($B50="","",INDEX('All CCC'!Y$7:Y$968,MATCH(WatchList!$B50,'All CCC'!$B$7:$B$968,0)))</f>
        <v/>
      </c>
      <c r="Z50" s="913" t="str">
        <f>IF($B50="","",INDEX('All CCC'!Z$7:Z$968,MATCH(WatchList!$B50,'All CCC'!$B$7:$B$968,0)))</f>
        <v/>
      </c>
      <c r="AA50" s="913" t="str">
        <f>IF($B50="","",INDEX('All CCC'!AA$7:AA$968,MATCH(WatchList!$B50,'All CCC'!$B$7:$B$968,0)))</f>
        <v/>
      </c>
      <c r="AB50" s="913" t="str">
        <f>IF($B50="","",INDEX('All CCC'!AB$7:AB$968,MATCH(WatchList!$B50,'All CCC'!$B$7:$B$968,0)))</f>
        <v/>
      </c>
      <c r="AC50" s="913" t="str">
        <f>IF($B50="","",INDEX('All CCC'!AC$7:AC$968,MATCH(WatchList!$B50,'All CCC'!$B$7:$B$968,0)))</f>
        <v/>
      </c>
      <c r="AD50" s="913" t="str">
        <f>IF($B50="","",INDEX('All CCC'!AD$7:AD$968,MATCH(WatchList!$B50,'All CCC'!$B$7:$B$968,0)))</f>
        <v/>
      </c>
      <c r="AE50" s="913" t="str">
        <f>IF($B50="","",INDEX('All CCC'!AE$7:AE$968,MATCH(WatchList!$B50,'All CCC'!$B$7:$B$968,0)))</f>
        <v/>
      </c>
      <c r="AF50" s="913" t="str">
        <f>IF($B50="","",INDEX('All CCC'!AF$7:AF$968,MATCH(WatchList!$B50,'All CCC'!$B$7:$B$968,0)))</f>
        <v/>
      </c>
      <c r="AG50" s="913" t="str">
        <f>IF($B50="","",INDEX('All CCC'!AG$7:AG$968,MATCH(WatchList!$B50,'All CCC'!$B$7:$B$968,0)))</f>
        <v/>
      </c>
      <c r="AH50" s="913" t="str">
        <f>IF($B50="","",INDEX('All CCC'!AH$7:AH$968,MATCH(WatchList!$B50,'All CCC'!$B$7:$B$968,0)))</f>
        <v/>
      </c>
      <c r="AI50" s="913" t="str">
        <f>IF($B50="","",INDEX('All CCC'!AI$7:AI$968,MATCH(WatchList!$B50,'All CCC'!$B$7:$B$968,0)))</f>
        <v/>
      </c>
      <c r="AJ50" s="913" t="str">
        <f>IF($B50="","",INDEX('All CCC'!AJ$7:AJ$968,MATCH(WatchList!$B50,'All CCC'!$B$7:$B$968,0)))</f>
        <v/>
      </c>
      <c r="AK50" s="913" t="str">
        <f>IF($B50="","",INDEX('All CCC'!AK$7:AK$968,MATCH(WatchList!$B50,'All CCC'!$B$7:$B$968,0)))</f>
        <v/>
      </c>
      <c r="AL50" s="913" t="str">
        <f>IF($B50="","",INDEX('All CCC'!AL$7:AL$968,MATCH(WatchList!$B50,'All CCC'!$B$7:$B$968,0)))</f>
        <v/>
      </c>
      <c r="AM50" s="913" t="str">
        <f>IF($B50="","",INDEX('All CCC'!AM$7:AM$968,MATCH(WatchList!$B50,'All CCC'!$B$7:$B$968,0)))</f>
        <v/>
      </c>
      <c r="AN50" s="913" t="str">
        <f>IF($B50="","",INDEX('All CCC'!AN$7:AN$968,MATCH(WatchList!$B50,'All CCC'!$B$7:$B$968,0)))</f>
        <v/>
      </c>
      <c r="AO50" s="913" t="str">
        <f>IF($B50="","",INDEX('All CCC'!AO$7:AO$968,MATCH(WatchList!$B50,'All CCC'!$B$7:$B$968,0)))</f>
        <v/>
      </c>
      <c r="AP50" s="913" t="str">
        <f>IF($B50="","",INDEX('All CCC'!AP$7:AP$968,MATCH(WatchList!$B50,'All CCC'!$B$7:$B$968,0)))</f>
        <v/>
      </c>
      <c r="AQ50" s="913" t="str">
        <f>IF($B50="","",INDEX('All CCC'!AQ$7:AQ$968,MATCH(WatchList!$B50,'All CCC'!$B$7:$B$968,0)))</f>
        <v/>
      </c>
      <c r="AR50" s="913" t="str">
        <f>IF($B50="","",INDEX('All CCC'!AR$7:AR$968,MATCH(WatchList!$B50,'All CCC'!$B$7:$B$968,0)))</f>
        <v/>
      </c>
      <c r="AS50" s="913" t="str">
        <f>IF($B50="","",INDEX('All CCC'!AS$7:AS$968,MATCH(WatchList!$B50,'All CCC'!$B$7:$B$968,0)))</f>
        <v/>
      </c>
      <c r="AT50" s="913" t="str">
        <f>IF($B50="","",INDEX('All CCC'!AT$7:AT$968,MATCH(WatchList!$B50,'All CCC'!$B$7:$B$968,0)))</f>
        <v/>
      </c>
      <c r="AU50" s="913" t="str">
        <f>IF($B50="","",INDEX('All CCC'!AU$7:AU$968,MATCH(WatchList!$B50,'All CCC'!$B$7:$B$968,0)))</f>
        <v/>
      </c>
      <c r="AV50" s="913" t="str">
        <f>IF($B50="","",INDEX('All CCC'!AV$7:AV$968,MATCH(WatchList!$B50,'All CCC'!$B$7:$B$968,0)))</f>
        <v/>
      </c>
      <c r="AW50" s="913" t="str">
        <f>IF($B50="","",INDEX('All CCC'!AW$7:AW$968,MATCH(WatchList!$B50,'All CCC'!$B$7:$B$968,0)))</f>
        <v/>
      </c>
      <c r="AX50" s="913" t="str">
        <f>IF($B50="","",INDEX('All CCC'!AX$7:AX$968,MATCH(WatchList!$B50,'All CCC'!$B$7:$B$968,0)))</f>
        <v/>
      </c>
      <c r="AY50" s="913" t="str">
        <f>IF($B50="","",INDEX('All CCC'!AY$7:AY$968,MATCH(WatchList!$B50,'All CCC'!$B$7:$B$968,0)))</f>
        <v/>
      </c>
      <c r="AZ50" s="913" t="str">
        <f>IF($B50="","",INDEX('All CCC'!AZ$7:AZ$968,MATCH(WatchList!$B50,'All CCC'!$B$7:$B$968,0)))</f>
        <v/>
      </c>
      <c r="BA50" s="913" t="str">
        <f>IF($B50="","",INDEX('All CCC'!BA$7:BA$968,MATCH(WatchList!$B50,'All CCC'!$B$7:$B$968,0)))</f>
        <v/>
      </c>
      <c r="BB50" s="913" t="str">
        <f>IF($B50="","",INDEX('All CCC'!BB$7:BB$968,MATCH(WatchList!$B50,'All CCC'!$B$7:$B$968,0)))</f>
        <v/>
      </c>
      <c r="BC50" s="913" t="str">
        <f>IF($B50="","",INDEX('All CCC'!BC$7:BC$968,MATCH(WatchList!$B50,'All CCC'!$B$7:$B$968,0)))</f>
        <v/>
      </c>
      <c r="BD50" s="913" t="str">
        <f>IF($B50="","",INDEX('All CCC'!BD$7:BD$968,MATCH(WatchList!$B50,'All CCC'!$B$7:$B$968,0)))</f>
        <v/>
      </c>
      <c r="BE50" s="913" t="str">
        <f>IF($B50="","",INDEX('All CCC'!BE$7:BE$968,MATCH(WatchList!$B50,'All CCC'!$B$7:$B$968,0)))</f>
        <v/>
      </c>
      <c r="BF50" s="913" t="str">
        <f>IF($B50="","",INDEX('All CCC'!BF$7:BF$968,MATCH(WatchList!$B50,'All CCC'!$B$7:$B$968,0)))</f>
        <v/>
      </c>
      <c r="BG50" s="913" t="str">
        <f>IF($B50="","",INDEX('All CCC'!BG$7:BG$968,MATCH(WatchList!$B50,'All CCC'!$B$7:$B$968,0)))</f>
        <v/>
      </c>
    </row>
    <row r="51" spans="1:59" x14ac:dyDescent="0.2">
      <c r="A51" s="591" t="str">
        <f>IF($B51="","",INDEX('All CCC'!A$7:A$968,MATCH(WatchList!$B51,'All CCC'!$B$7:$B$968,0)))</f>
        <v/>
      </c>
      <c r="B51" s="36"/>
      <c r="C51" s="913" t="str">
        <f>IF($B51="","",INDEX('All CCC'!C$7:C$968,MATCH(WatchList!$B51,'All CCC'!$B$7:$B$968,0)))</f>
        <v/>
      </c>
      <c r="D51" s="913" t="str">
        <f>IF($B51="","",INDEX('All CCC'!D$7:D$968,MATCH(WatchList!$B51,'All CCC'!$B$7:$B$968,0)))</f>
        <v/>
      </c>
      <c r="E51" s="913" t="str">
        <f>IF($B51="","",INDEX('All CCC'!E$7:E$968,MATCH(WatchList!$B51,'All CCC'!$B$7:$B$968,0)))</f>
        <v/>
      </c>
      <c r="F51" s="913" t="str">
        <f>IF($B51="","",INDEX('All CCC'!F$7:F$968,MATCH(WatchList!$B51,'All CCC'!$B$7:$B$968,0)))</f>
        <v/>
      </c>
      <c r="G51" s="913" t="str">
        <f>IF($B51="","",INDEX('All CCC'!G$7:G$968,MATCH(WatchList!$B51,'All CCC'!$B$7:$B$968,0)))</f>
        <v/>
      </c>
      <c r="H51" s="913" t="str">
        <f>IF($B51="","",INDEX('All CCC'!H$7:H$968,MATCH(WatchList!$B51,'All CCC'!$B$7:$B$968,0)))</f>
        <v/>
      </c>
      <c r="I51" s="913" t="str">
        <f>IF($B51="","",INDEX('All CCC'!I$7:I$968,MATCH(WatchList!$B51,'All CCC'!$B$7:$B$968,0)))</f>
        <v/>
      </c>
      <c r="J51" s="913" t="str">
        <f>IF($B51="","",INDEX('All CCC'!J$7:J$968,MATCH(WatchList!$B51,'All CCC'!$B$7:$B$968,0)))</f>
        <v/>
      </c>
      <c r="K51" s="913" t="str">
        <f>IF($B51="","",INDEX('All CCC'!K$7:K$968,MATCH(WatchList!$B51,'All CCC'!$B$7:$B$968,0)))</f>
        <v/>
      </c>
      <c r="L51" s="913" t="str">
        <f>IF($B51="","",INDEX('All CCC'!L$7:L$968,MATCH(WatchList!$B51,'All CCC'!$B$7:$B$968,0)))</f>
        <v/>
      </c>
      <c r="M51" s="913" t="str">
        <f>IF($B51="","",INDEX('All CCC'!M$7:M$968,MATCH(WatchList!$B51,'All CCC'!$B$7:$B$968,0)))</f>
        <v/>
      </c>
      <c r="N51" s="913" t="str">
        <f>IF($B51="","",INDEX('All CCC'!N$7:N$968,MATCH(WatchList!$B51,'All CCC'!$B$7:$B$968,0)))</f>
        <v/>
      </c>
      <c r="O51" s="913" t="str">
        <f>IF($B51="","",INDEX('All CCC'!O$7:O$968,MATCH(WatchList!$B51,'All CCC'!$B$7:$B$968,0)))</f>
        <v/>
      </c>
      <c r="P51" s="914" t="str">
        <f>IF($B51="","",INDEX('All CCC'!P$7:P$968,MATCH(WatchList!$B51,'All CCC'!$B$7:$B$968,0)))</f>
        <v/>
      </c>
      <c r="Q51" s="914" t="str">
        <f>IF($B51="","",INDEX('All CCC'!Q$7:Q$968,MATCH(WatchList!$B51,'All CCC'!$B$7:$B$968,0)))</f>
        <v/>
      </c>
      <c r="R51" s="913" t="str">
        <f>IF($B51="","",INDEX('All CCC'!R$7:R$968,MATCH(WatchList!$B51,'All CCC'!$B$7:$B$968,0)))</f>
        <v/>
      </c>
      <c r="S51" s="913" t="str">
        <f>IF($B51="","",INDEX('All CCC'!S$7:S$968,MATCH(WatchList!$B51,'All CCC'!$B$7:$B$968,0)))</f>
        <v/>
      </c>
      <c r="T51" s="913" t="str">
        <f>IF($B51="","",INDEX('All CCC'!T$7:T$968,MATCH(WatchList!$B51,'All CCC'!$B$7:$B$968,0)))</f>
        <v/>
      </c>
      <c r="U51" s="913" t="str">
        <f>IF($B51="","",INDEX('All CCC'!U$7:U$968,MATCH(WatchList!$B51,'All CCC'!$B$7:$B$968,0)))</f>
        <v/>
      </c>
      <c r="V51" s="913" t="str">
        <f>IF($B51="","",INDEX('All CCC'!V$7:V$968,MATCH(WatchList!$B51,'All CCC'!$B$7:$B$968,0)))</f>
        <v/>
      </c>
      <c r="W51" s="913" t="str">
        <f>IF($B51="","",INDEX('All CCC'!W$7:W$968,MATCH(WatchList!$B51,'All CCC'!$B$7:$B$968,0)))</f>
        <v/>
      </c>
      <c r="X51" s="913" t="str">
        <f>IF($B51="","",INDEX('All CCC'!X$7:X$968,MATCH(WatchList!$B51,'All CCC'!$B$7:$B$968,0)))</f>
        <v/>
      </c>
      <c r="Y51" s="913" t="str">
        <f>IF($B51="","",INDEX('All CCC'!Y$7:Y$968,MATCH(WatchList!$B51,'All CCC'!$B$7:$B$968,0)))</f>
        <v/>
      </c>
      <c r="Z51" s="913" t="str">
        <f>IF($B51="","",INDEX('All CCC'!Z$7:Z$968,MATCH(WatchList!$B51,'All CCC'!$B$7:$B$968,0)))</f>
        <v/>
      </c>
      <c r="AA51" s="913" t="str">
        <f>IF($B51="","",INDEX('All CCC'!AA$7:AA$968,MATCH(WatchList!$B51,'All CCC'!$B$7:$B$968,0)))</f>
        <v/>
      </c>
      <c r="AB51" s="913" t="str">
        <f>IF($B51="","",INDEX('All CCC'!AB$7:AB$968,MATCH(WatchList!$B51,'All CCC'!$B$7:$B$968,0)))</f>
        <v/>
      </c>
      <c r="AC51" s="913" t="str">
        <f>IF($B51="","",INDEX('All CCC'!AC$7:AC$968,MATCH(WatchList!$B51,'All CCC'!$B$7:$B$968,0)))</f>
        <v/>
      </c>
      <c r="AD51" s="913" t="str">
        <f>IF($B51="","",INDEX('All CCC'!AD$7:AD$968,MATCH(WatchList!$B51,'All CCC'!$B$7:$B$968,0)))</f>
        <v/>
      </c>
      <c r="AE51" s="913" t="str">
        <f>IF($B51="","",INDEX('All CCC'!AE$7:AE$968,MATCH(WatchList!$B51,'All CCC'!$B$7:$B$968,0)))</f>
        <v/>
      </c>
      <c r="AF51" s="913" t="str">
        <f>IF($B51="","",INDEX('All CCC'!AF$7:AF$968,MATCH(WatchList!$B51,'All CCC'!$B$7:$B$968,0)))</f>
        <v/>
      </c>
      <c r="AG51" s="913" t="str">
        <f>IF($B51="","",INDEX('All CCC'!AG$7:AG$968,MATCH(WatchList!$B51,'All CCC'!$B$7:$B$968,0)))</f>
        <v/>
      </c>
      <c r="AH51" s="913" t="str">
        <f>IF($B51="","",INDEX('All CCC'!AH$7:AH$968,MATCH(WatchList!$B51,'All CCC'!$B$7:$B$968,0)))</f>
        <v/>
      </c>
      <c r="AI51" s="913" t="str">
        <f>IF($B51="","",INDEX('All CCC'!AI$7:AI$968,MATCH(WatchList!$B51,'All CCC'!$B$7:$B$968,0)))</f>
        <v/>
      </c>
      <c r="AJ51" s="913" t="str">
        <f>IF($B51="","",INDEX('All CCC'!AJ$7:AJ$968,MATCH(WatchList!$B51,'All CCC'!$B$7:$B$968,0)))</f>
        <v/>
      </c>
      <c r="AK51" s="913" t="str">
        <f>IF($B51="","",INDEX('All CCC'!AK$7:AK$968,MATCH(WatchList!$B51,'All CCC'!$B$7:$B$968,0)))</f>
        <v/>
      </c>
      <c r="AL51" s="913" t="str">
        <f>IF($B51="","",INDEX('All CCC'!AL$7:AL$968,MATCH(WatchList!$B51,'All CCC'!$B$7:$B$968,0)))</f>
        <v/>
      </c>
      <c r="AM51" s="913" t="str">
        <f>IF($B51="","",INDEX('All CCC'!AM$7:AM$968,MATCH(WatchList!$B51,'All CCC'!$B$7:$B$968,0)))</f>
        <v/>
      </c>
      <c r="AN51" s="913" t="str">
        <f>IF($B51="","",INDEX('All CCC'!AN$7:AN$968,MATCH(WatchList!$B51,'All CCC'!$B$7:$B$968,0)))</f>
        <v/>
      </c>
      <c r="AO51" s="913" t="str">
        <f>IF($B51="","",INDEX('All CCC'!AO$7:AO$968,MATCH(WatchList!$B51,'All CCC'!$B$7:$B$968,0)))</f>
        <v/>
      </c>
      <c r="AP51" s="913" t="str">
        <f>IF($B51="","",INDEX('All CCC'!AP$7:AP$968,MATCH(WatchList!$B51,'All CCC'!$B$7:$B$968,0)))</f>
        <v/>
      </c>
      <c r="AQ51" s="913" t="str">
        <f>IF($B51="","",INDEX('All CCC'!AQ$7:AQ$968,MATCH(WatchList!$B51,'All CCC'!$B$7:$B$968,0)))</f>
        <v/>
      </c>
      <c r="AR51" s="913" t="str">
        <f>IF($B51="","",INDEX('All CCC'!AR$7:AR$968,MATCH(WatchList!$B51,'All CCC'!$B$7:$B$968,0)))</f>
        <v/>
      </c>
      <c r="AS51" s="913" t="str">
        <f>IF($B51="","",INDEX('All CCC'!AS$7:AS$968,MATCH(WatchList!$B51,'All CCC'!$B$7:$B$968,0)))</f>
        <v/>
      </c>
      <c r="AT51" s="913" t="str">
        <f>IF($B51="","",INDEX('All CCC'!AT$7:AT$968,MATCH(WatchList!$B51,'All CCC'!$B$7:$B$968,0)))</f>
        <v/>
      </c>
      <c r="AU51" s="913" t="str">
        <f>IF($B51="","",INDEX('All CCC'!AU$7:AU$968,MATCH(WatchList!$B51,'All CCC'!$B$7:$B$968,0)))</f>
        <v/>
      </c>
      <c r="AV51" s="913" t="str">
        <f>IF($B51="","",INDEX('All CCC'!AV$7:AV$968,MATCH(WatchList!$B51,'All CCC'!$B$7:$B$968,0)))</f>
        <v/>
      </c>
      <c r="AW51" s="913" t="str">
        <f>IF($B51="","",INDEX('All CCC'!AW$7:AW$968,MATCH(WatchList!$B51,'All CCC'!$B$7:$B$968,0)))</f>
        <v/>
      </c>
      <c r="AX51" s="913" t="str">
        <f>IF($B51="","",INDEX('All CCC'!AX$7:AX$968,MATCH(WatchList!$B51,'All CCC'!$B$7:$B$968,0)))</f>
        <v/>
      </c>
      <c r="AY51" s="913" t="str">
        <f>IF($B51="","",INDEX('All CCC'!AY$7:AY$968,MATCH(WatchList!$B51,'All CCC'!$B$7:$B$968,0)))</f>
        <v/>
      </c>
      <c r="AZ51" s="913" t="str">
        <f>IF($B51="","",INDEX('All CCC'!AZ$7:AZ$968,MATCH(WatchList!$B51,'All CCC'!$B$7:$B$968,0)))</f>
        <v/>
      </c>
      <c r="BA51" s="913" t="str">
        <f>IF($B51="","",INDEX('All CCC'!BA$7:BA$968,MATCH(WatchList!$B51,'All CCC'!$B$7:$B$968,0)))</f>
        <v/>
      </c>
      <c r="BB51" s="913" t="str">
        <f>IF($B51="","",INDEX('All CCC'!BB$7:BB$968,MATCH(WatchList!$B51,'All CCC'!$B$7:$B$968,0)))</f>
        <v/>
      </c>
      <c r="BC51" s="913" t="str">
        <f>IF($B51="","",INDEX('All CCC'!BC$7:BC$968,MATCH(WatchList!$B51,'All CCC'!$B$7:$B$968,0)))</f>
        <v/>
      </c>
      <c r="BD51" s="913" t="str">
        <f>IF($B51="","",INDEX('All CCC'!BD$7:BD$968,MATCH(WatchList!$B51,'All CCC'!$B$7:$B$968,0)))</f>
        <v/>
      </c>
      <c r="BE51" s="913" t="str">
        <f>IF($B51="","",INDEX('All CCC'!BE$7:BE$968,MATCH(WatchList!$B51,'All CCC'!$B$7:$B$968,0)))</f>
        <v/>
      </c>
      <c r="BF51" s="913" t="str">
        <f>IF($B51="","",INDEX('All CCC'!BF$7:BF$968,MATCH(WatchList!$B51,'All CCC'!$B$7:$B$968,0)))</f>
        <v/>
      </c>
      <c r="BG51" s="913" t="str">
        <f>IF($B51="","",INDEX('All CCC'!BG$7:BG$968,MATCH(WatchList!$B51,'All CCC'!$B$7:$B$968,0)))</f>
        <v/>
      </c>
    </row>
    <row r="52" spans="1:59" x14ac:dyDescent="0.2">
      <c r="A52" s="591" t="str">
        <f>IF($B52="","",INDEX('All CCC'!A$7:A$968,MATCH(WatchList!$B52,'All CCC'!$B$7:$B$968,0)))</f>
        <v/>
      </c>
      <c r="B52" s="36"/>
      <c r="C52" s="913" t="str">
        <f>IF($B52="","",INDEX('All CCC'!C$7:C$968,MATCH(WatchList!$B52,'All CCC'!$B$7:$B$968,0)))</f>
        <v/>
      </c>
      <c r="D52" s="913" t="str">
        <f>IF($B52="","",INDEX('All CCC'!D$7:D$968,MATCH(WatchList!$B52,'All CCC'!$B$7:$B$968,0)))</f>
        <v/>
      </c>
      <c r="E52" s="913" t="str">
        <f>IF($B52="","",INDEX('All CCC'!E$7:E$968,MATCH(WatchList!$B52,'All CCC'!$B$7:$B$968,0)))</f>
        <v/>
      </c>
      <c r="F52" s="913" t="str">
        <f>IF($B52="","",INDEX('All CCC'!F$7:F$968,MATCH(WatchList!$B52,'All CCC'!$B$7:$B$968,0)))</f>
        <v/>
      </c>
      <c r="G52" s="913" t="str">
        <f>IF($B52="","",INDEX('All CCC'!G$7:G$968,MATCH(WatchList!$B52,'All CCC'!$B$7:$B$968,0)))</f>
        <v/>
      </c>
      <c r="H52" s="913" t="str">
        <f>IF($B52="","",INDEX('All CCC'!H$7:H$968,MATCH(WatchList!$B52,'All CCC'!$B$7:$B$968,0)))</f>
        <v/>
      </c>
      <c r="I52" s="913" t="str">
        <f>IF($B52="","",INDEX('All CCC'!I$7:I$968,MATCH(WatchList!$B52,'All CCC'!$B$7:$B$968,0)))</f>
        <v/>
      </c>
      <c r="J52" s="913" t="str">
        <f>IF($B52="","",INDEX('All CCC'!J$7:J$968,MATCH(WatchList!$B52,'All CCC'!$B$7:$B$968,0)))</f>
        <v/>
      </c>
      <c r="K52" s="913" t="str">
        <f>IF($B52="","",INDEX('All CCC'!K$7:K$968,MATCH(WatchList!$B52,'All CCC'!$B$7:$B$968,0)))</f>
        <v/>
      </c>
      <c r="L52" s="913" t="str">
        <f>IF($B52="","",INDEX('All CCC'!L$7:L$968,MATCH(WatchList!$B52,'All CCC'!$B$7:$B$968,0)))</f>
        <v/>
      </c>
      <c r="M52" s="913" t="str">
        <f>IF($B52="","",INDEX('All CCC'!M$7:M$968,MATCH(WatchList!$B52,'All CCC'!$B$7:$B$968,0)))</f>
        <v/>
      </c>
      <c r="N52" s="913" t="str">
        <f>IF($B52="","",INDEX('All CCC'!N$7:N$968,MATCH(WatchList!$B52,'All CCC'!$B$7:$B$968,0)))</f>
        <v/>
      </c>
      <c r="O52" s="913" t="str">
        <f>IF($B52="","",INDEX('All CCC'!O$7:O$968,MATCH(WatchList!$B52,'All CCC'!$B$7:$B$968,0)))</f>
        <v/>
      </c>
      <c r="P52" s="914" t="str">
        <f>IF($B52="","",INDEX('All CCC'!P$7:P$968,MATCH(WatchList!$B52,'All CCC'!$B$7:$B$968,0)))</f>
        <v/>
      </c>
      <c r="Q52" s="914" t="str">
        <f>IF($B52="","",INDEX('All CCC'!Q$7:Q$968,MATCH(WatchList!$B52,'All CCC'!$B$7:$B$968,0)))</f>
        <v/>
      </c>
      <c r="R52" s="913" t="str">
        <f>IF($B52="","",INDEX('All CCC'!R$7:R$968,MATCH(WatchList!$B52,'All CCC'!$B$7:$B$968,0)))</f>
        <v/>
      </c>
      <c r="S52" s="913" t="str">
        <f>IF($B52="","",INDEX('All CCC'!S$7:S$968,MATCH(WatchList!$B52,'All CCC'!$B$7:$B$968,0)))</f>
        <v/>
      </c>
      <c r="T52" s="913" t="str">
        <f>IF($B52="","",INDEX('All CCC'!T$7:T$968,MATCH(WatchList!$B52,'All CCC'!$B$7:$B$968,0)))</f>
        <v/>
      </c>
      <c r="U52" s="913" t="str">
        <f>IF($B52="","",INDEX('All CCC'!U$7:U$968,MATCH(WatchList!$B52,'All CCC'!$B$7:$B$968,0)))</f>
        <v/>
      </c>
      <c r="V52" s="913" t="str">
        <f>IF($B52="","",INDEX('All CCC'!V$7:V$968,MATCH(WatchList!$B52,'All CCC'!$B$7:$B$968,0)))</f>
        <v/>
      </c>
      <c r="W52" s="913" t="str">
        <f>IF($B52="","",INDEX('All CCC'!W$7:W$968,MATCH(WatchList!$B52,'All CCC'!$B$7:$B$968,0)))</f>
        <v/>
      </c>
      <c r="X52" s="913" t="str">
        <f>IF($B52="","",INDEX('All CCC'!X$7:X$968,MATCH(WatchList!$B52,'All CCC'!$B$7:$B$968,0)))</f>
        <v/>
      </c>
      <c r="Y52" s="913" t="str">
        <f>IF($B52="","",INDEX('All CCC'!Y$7:Y$968,MATCH(WatchList!$B52,'All CCC'!$B$7:$B$968,0)))</f>
        <v/>
      </c>
      <c r="Z52" s="913" t="str">
        <f>IF($B52="","",INDEX('All CCC'!Z$7:Z$968,MATCH(WatchList!$B52,'All CCC'!$B$7:$B$968,0)))</f>
        <v/>
      </c>
      <c r="AA52" s="913" t="str">
        <f>IF($B52="","",INDEX('All CCC'!AA$7:AA$968,MATCH(WatchList!$B52,'All CCC'!$B$7:$B$968,0)))</f>
        <v/>
      </c>
      <c r="AB52" s="913" t="str">
        <f>IF($B52="","",INDEX('All CCC'!AB$7:AB$968,MATCH(WatchList!$B52,'All CCC'!$B$7:$B$968,0)))</f>
        <v/>
      </c>
      <c r="AC52" s="913" t="str">
        <f>IF($B52="","",INDEX('All CCC'!AC$7:AC$968,MATCH(WatchList!$B52,'All CCC'!$B$7:$B$968,0)))</f>
        <v/>
      </c>
      <c r="AD52" s="913" t="str">
        <f>IF($B52="","",INDEX('All CCC'!AD$7:AD$968,MATCH(WatchList!$B52,'All CCC'!$B$7:$B$968,0)))</f>
        <v/>
      </c>
      <c r="AE52" s="913" t="str">
        <f>IF($B52="","",INDEX('All CCC'!AE$7:AE$968,MATCH(WatchList!$B52,'All CCC'!$B$7:$B$968,0)))</f>
        <v/>
      </c>
      <c r="AF52" s="913" t="str">
        <f>IF($B52="","",INDEX('All CCC'!AF$7:AF$968,MATCH(WatchList!$B52,'All CCC'!$B$7:$B$968,0)))</f>
        <v/>
      </c>
      <c r="AG52" s="913" t="str">
        <f>IF($B52="","",INDEX('All CCC'!AG$7:AG$968,MATCH(WatchList!$B52,'All CCC'!$B$7:$B$968,0)))</f>
        <v/>
      </c>
      <c r="AH52" s="913" t="str">
        <f>IF($B52="","",INDEX('All CCC'!AH$7:AH$968,MATCH(WatchList!$B52,'All CCC'!$B$7:$B$968,0)))</f>
        <v/>
      </c>
      <c r="AI52" s="913" t="str">
        <f>IF($B52="","",INDEX('All CCC'!AI$7:AI$968,MATCH(WatchList!$B52,'All CCC'!$B$7:$B$968,0)))</f>
        <v/>
      </c>
      <c r="AJ52" s="913" t="str">
        <f>IF($B52="","",INDEX('All CCC'!AJ$7:AJ$968,MATCH(WatchList!$B52,'All CCC'!$B$7:$B$968,0)))</f>
        <v/>
      </c>
      <c r="AK52" s="913" t="str">
        <f>IF($B52="","",INDEX('All CCC'!AK$7:AK$968,MATCH(WatchList!$B52,'All CCC'!$B$7:$B$968,0)))</f>
        <v/>
      </c>
      <c r="AL52" s="913" t="str">
        <f>IF($B52="","",INDEX('All CCC'!AL$7:AL$968,MATCH(WatchList!$B52,'All CCC'!$B$7:$B$968,0)))</f>
        <v/>
      </c>
      <c r="AM52" s="913" t="str">
        <f>IF($B52="","",INDEX('All CCC'!AM$7:AM$968,MATCH(WatchList!$B52,'All CCC'!$B$7:$B$968,0)))</f>
        <v/>
      </c>
      <c r="AN52" s="913" t="str">
        <f>IF($B52="","",INDEX('All CCC'!AN$7:AN$968,MATCH(WatchList!$B52,'All CCC'!$B$7:$B$968,0)))</f>
        <v/>
      </c>
      <c r="AO52" s="913" t="str">
        <f>IF($B52="","",INDEX('All CCC'!AO$7:AO$968,MATCH(WatchList!$B52,'All CCC'!$B$7:$B$968,0)))</f>
        <v/>
      </c>
      <c r="AP52" s="913" t="str">
        <f>IF($B52="","",INDEX('All CCC'!AP$7:AP$968,MATCH(WatchList!$B52,'All CCC'!$B$7:$B$968,0)))</f>
        <v/>
      </c>
      <c r="AQ52" s="913" t="str">
        <f>IF($B52="","",INDEX('All CCC'!AQ$7:AQ$968,MATCH(WatchList!$B52,'All CCC'!$B$7:$B$968,0)))</f>
        <v/>
      </c>
      <c r="AR52" s="913" t="str">
        <f>IF($B52="","",INDEX('All CCC'!AR$7:AR$968,MATCH(WatchList!$B52,'All CCC'!$B$7:$B$968,0)))</f>
        <v/>
      </c>
      <c r="AS52" s="913" t="str">
        <f>IF($B52="","",INDEX('All CCC'!AS$7:AS$968,MATCH(WatchList!$B52,'All CCC'!$B$7:$B$968,0)))</f>
        <v/>
      </c>
      <c r="AT52" s="913" t="str">
        <f>IF($B52="","",INDEX('All CCC'!AT$7:AT$968,MATCH(WatchList!$B52,'All CCC'!$B$7:$B$968,0)))</f>
        <v/>
      </c>
      <c r="AU52" s="913" t="str">
        <f>IF($B52="","",INDEX('All CCC'!AU$7:AU$968,MATCH(WatchList!$B52,'All CCC'!$B$7:$B$968,0)))</f>
        <v/>
      </c>
      <c r="AV52" s="913" t="str">
        <f>IF($B52="","",INDEX('All CCC'!AV$7:AV$968,MATCH(WatchList!$B52,'All CCC'!$B$7:$B$968,0)))</f>
        <v/>
      </c>
      <c r="AW52" s="913" t="str">
        <f>IF($B52="","",INDEX('All CCC'!AW$7:AW$968,MATCH(WatchList!$B52,'All CCC'!$B$7:$B$968,0)))</f>
        <v/>
      </c>
      <c r="AX52" s="913" t="str">
        <f>IF($B52="","",INDEX('All CCC'!AX$7:AX$968,MATCH(WatchList!$B52,'All CCC'!$B$7:$B$968,0)))</f>
        <v/>
      </c>
      <c r="AY52" s="913" t="str">
        <f>IF($B52="","",INDEX('All CCC'!AY$7:AY$968,MATCH(WatchList!$B52,'All CCC'!$B$7:$B$968,0)))</f>
        <v/>
      </c>
      <c r="AZ52" s="913" t="str">
        <f>IF($B52="","",INDEX('All CCC'!AZ$7:AZ$968,MATCH(WatchList!$B52,'All CCC'!$B$7:$B$968,0)))</f>
        <v/>
      </c>
      <c r="BA52" s="913" t="str">
        <f>IF($B52="","",INDEX('All CCC'!BA$7:BA$968,MATCH(WatchList!$B52,'All CCC'!$B$7:$B$968,0)))</f>
        <v/>
      </c>
      <c r="BB52" s="913" t="str">
        <f>IF($B52="","",INDEX('All CCC'!BB$7:BB$968,MATCH(WatchList!$B52,'All CCC'!$B$7:$B$968,0)))</f>
        <v/>
      </c>
      <c r="BC52" s="913" t="str">
        <f>IF($B52="","",INDEX('All CCC'!BC$7:BC$968,MATCH(WatchList!$B52,'All CCC'!$B$7:$B$968,0)))</f>
        <v/>
      </c>
      <c r="BD52" s="913" t="str">
        <f>IF($B52="","",INDEX('All CCC'!BD$7:BD$968,MATCH(WatchList!$B52,'All CCC'!$B$7:$B$968,0)))</f>
        <v/>
      </c>
      <c r="BE52" s="913" t="str">
        <f>IF($B52="","",INDEX('All CCC'!BE$7:BE$968,MATCH(WatchList!$B52,'All CCC'!$B$7:$B$968,0)))</f>
        <v/>
      </c>
      <c r="BF52" s="913" t="str">
        <f>IF($B52="","",INDEX('All CCC'!BF$7:BF$968,MATCH(WatchList!$B52,'All CCC'!$B$7:$B$968,0)))</f>
        <v/>
      </c>
      <c r="BG52" s="913" t="str">
        <f>IF($B52="","",INDEX('All CCC'!BG$7:BG$968,MATCH(WatchList!$B52,'All CCC'!$B$7:$B$968,0)))</f>
        <v/>
      </c>
    </row>
    <row r="53" spans="1:59" x14ac:dyDescent="0.2">
      <c r="A53" s="591" t="str">
        <f>IF($B53="","",INDEX('All CCC'!A$7:A$968,MATCH(WatchList!$B53,'All CCC'!$B$7:$B$968,0)))</f>
        <v/>
      </c>
      <c r="B53" s="36"/>
      <c r="C53" s="913" t="str">
        <f>IF($B53="","",INDEX('All CCC'!C$7:C$968,MATCH(WatchList!$B53,'All CCC'!$B$7:$B$968,0)))</f>
        <v/>
      </c>
      <c r="D53" s="913" t="str">
        <f>IF($B53="","",INDEX('All CCC'!D$7:D$968,MATCH(WatchList!$B53,'All CCC'!$B$7:$B$968,0)))</f>
        <v/>
      </c>
      <c r="E53" s="913" t="str">
        <f>IF($B53="","",INDEX('All CCC'!E$7:E$968,MATCH(WatchList!$B53,'All CCC'!$B$7:$B$968,0)))</f>
        <v/>
      </c>
      <c r="F53" s="913" t="str">
        <f>IF($B53="","",INDEX('All CCC'!F$7:F$968,MATCH(WatchList!$B53,'All CCC'!$B$7:$B$968,0)))</f>
        <v/>
      </c>
      <c r="G53" s="913" t="str">
        <f>IF($B53="","",INDEX('All CCC'!G$7:G$968,MATCH(WatchList!$B53,'All CCC'!$B$7:$B$968,0)))</f>
        <v/>
      </c>
      <c r="H53" s="913" t="str">
        <f>IF($B53="","",INDEX('All CCC'!H$7:H$968,MATCH(WatchList!$B53,'All CCC'!$B$7:$B$968,0)))</f>
        <v/>
      </c>
      <c r="I53" s="913" t="str">
        <f>IF($B53="","",INDEX('All CCC'!I$7:I$968,MATCH(WatchList!$B53,'All CCC'!$B$7:$B$968,0)))</f>
        <v/>
      </c>
      <c r="J53" s="913" t="str">
        <f>IF($B53="","",INDEX('All CCC'!J$7:J$968,MATCH(WatchList!$B53,'All CCC'!$B$7:$B$968,0)))</f>
        <v/>
      </c>
      <c r="K53" s="913" t="str">
        <f>IF($B53="","",INDEX('All CCC'!K$7:K$968,MATCH(WatchList!$B53,'All CCC'!$B$7:$B$968,0)))</f>
        <v/>
      </c>
      <c r="L53" s="913" t="str">
        <f>IF($B53="","",INDEX('All CCC'!L$7:L$968,MATCH(WatchList!$B53,'All CCC'!$B$7:$B$968,0)))</f>
        <v/>
      </c>
      <c r="M53" s="913" t="str">
        <f>IF($B53="","",INDEX('All CCC'!M$7:M$968,MATCH(WatchList!$B53,'All CCC'!$B$7:$B$968,0)))</f>
        <v/>
      </c>
      <c r="N53" s="913" t="str">
        <f>IF($B53="","",INDEX('All CCC'!N$7:N$968,MATCH(WatchList!$B53,'All CCC'!$B$7:$B$968,0)))</f>
        <v/>
      </c>
      <c r="O53" s="913" t="str">
        <f>IF($B53="","",INDEX('All CCC'!O$7:O$968,MATCH(WatchList!$B53,'All CCC'!$B$7:$B$968,0)))</f>
        <v/>
      </c>
      <c r="P53" s="914" t="str">
        <f>IF($B53="","",INDEX('All CCC'!P$7:P$968,MATCH(WatchList!$B53,'All CCC'!$B$7:$B$968,0)))</f>
        <v/>
      </c>
      <c r="Q53" s="914" t="str">
        <f>IF($B53="","",INDEX('All CCC'!Q$7:Q$968,MATCH(WatchList!$B53,'All CCC'!$B$7:$B$968,0)))</f>
        <v/>
      </c>
      <c r="R53" s="913" t="str">
        <f>IF($B53="","",INDEX('All CCC'!R$7:R$968,MATCH(WatchList!$B53,'All CCC'!$B$7:$B$968,0)))</f>
        <v/>
      </c>
      <c r="S53" s="913" t="str">
        <f>IF($B53="","",INDEX('All CCC'!S$7:S$968,MATCH(WatchList!$B53,'All CCC'!$B$7:$B$968,0)))</f>
        <v/>
      </c>
      <c r="T53" s="913" t="str">
        <f>IF($B53="","",INDEX('All CCC'!T$7:T$968,MATCH(WatchList!$B53,'All CCC'!$B$7:$B$968,0)))</f>
        <v/>
      </c>
      <c r="U53" s="913" t="str">
        <f>IF($B53="","",INDEX('All CCC'!U$7:U$968,MATCH(WatchList!$B53,'All CCC'!$B$7:$B$968,0)))</f>
        <v/>
      </c>
      <c r="V53" s="913" t="str">
        <f>IF($B53="","",INDEX('All CCC'!V$7:V$968,MATCH(WatchList!$B53,'All CCC'!$B$7:$B$968,0)))</f>
        <v/>
      </c>
      <c r="W53" s="913" t="str">
        <f>IF($B53="","",INDEX('All CCC'!W$7:W$968,MATCH(WatchList!$B53,'All CCC'!$B$7:$B$968,0)))</f>
        <v/>
      </c>
      <c r="X53" s="913" t="str">
        <f>IF($B53="","",INDEX('All CCC'!X$7:X$968,MATCH(WatchList!$B53,'All CCC'!$B$7:$B$968,0)))</f>
        <v/>
      </c>
      <c r="Y53" s="913" t="str">
        <f>IF($B53="","",INDEX('All CCC'!Y$7:Y$968,MATCH(WatchList!$B53,'All CCC'!$B$7:$B$968,0)))</f>
        <v/>
      </c>
      <c r="Z53" s="913" t="str">
        <f>IF($B53="","",INDEX('All CCC'!Z$7:Z$968,MATCH(WatchList!$B53,'All CCC'!$B$7:$B$968,0)))</f>
        <v/>
      </c>
      <c r="AA53" s="913" t="str">
        <f>IF($B53="","",INDEX('All CCC'!AA$7:AA$968,MATCH(WatchList!$B53,'All CCC'!$B$7:$B$968,0)))</f>
        <v/>
      </c>
      <c r="AB53" s="913" t="str">
        <f>IF($B53="","",INDEX('All CCC'!AB$7:AB$968,MATCH(WatchList!$B53,'All CCC'!$B$7:$B$968,0)))</f>
        <v/>
      </c>
      <c r="AC53" s="913" t="str">
        <f>IF($B53="","",INDEX('All CCC'!AC$7:AC$968,MATCH(WatchList!$B53,'All CCC'!$B$7:$B$968,0)))</f>
        <v/>
      </c>
      <c r="AD53" s="913" t="str">
        <f>IF($B53="","",INDEX('All CCC'!AD$7:AD$968,MATCH(WatchList!$B53,'All CCC'!$B$7:$B$968,0)))</f>
        <v/>
      </c>
      <c r="AE53" s="913" t="str">
        <f>IF($B53="","",INDEX('All CCC'!AE$7:AE$968,MATCH(WatchList!$B53,'All CCC'!$B$7:$B$968,0)))</f>
        <v/>
      </c>
      <c r="AF53" s="913" t="str">
        <f>IF($B53="","",INDEX('All CCC'!AF$7:AF$968,MATCH(WatchList!$B53,'All CCC'!$B$7:$B$968,0)))</f>
        <v/>
      </c>
      <c r="AG53" s="913" t="str">
        <f>IF($B53="","",INDEX('All CCC'!AG$7:AG$968,MATCH(WatchList!$B53,'All CCC'!$B$7:$B$968,0)))</f>
        <v/>
      </c>
      <c r="AH53" s="913" t="str">
        <f>IF($B53="","",INDEX('All CCC'!AH$7:AH$968,MATCH(WatchList!$B53,'All CCC'!$B$7:$B$968,0)))</f>
        <v/>
      </c>
      <c r="AI53" s="913" t="str">
        <f>IF($B53="","",INDEX('All CCC'!AI$7:AI$968,MATCH(WatchList!$B53,'All CCC'!$B$7:$B$968,0)))</f>
        <v/>
      </c>
      <c r="AJ53" s="913" t="str">
        <f>IF($B53="","",INDEX('All CCC'!AJ$7:AJ$968,MATCH(WatchList!$B53,'All CCC'!$B$7:$B$968,0)))</f>
        <v/>
      </c>
      <c r="AK53" s="913" t="str">
        <f>IF($B53="","",INDEX('All CCC'!AK$7:AK$968,MATCH(WatchList!$B53,'All CCC'!$B$7:$B$968,0)))</f>
        <v/>
      </c>
      <c r="AL53" s="913" t="str">
        <f>IF($B53="","",INDEX('All CCC'!AL$7:AL$968,MATCH(WatchList!$B53,'All CCC'!$B$7:$B$968,0)))</f>
        <v/>
      </c>
      <c r="AM53" s="913" t="str">
        <f>IF($B53="","",INDEX('All CCC'!AM$7:AM$968,MATCH(WatchList!$B53,'All CCC'!$B$7:$B$968,0)))</f>
        <v/>
      </c>
      <c r="AN53" s="913" t="str">
        <f>IF($B53="","",INDEX('All CCC'!AN$7:AN$968,MATCH(WatchList!$B53,'All CCC'!$B$7:$B$968,0)))</f>
        <v/>
      </c>
      <c r="AO53" s="913" t="str">
        <f>IF($B53="","",INDEX('All CCC'!AO$7:AO$968,MATCH(WatchList!$B53,'All CCC'!$B$7:$B$968,0)))</f>
        <v/>
      </c>
      <c r="AP53" s="913" t="str">
        <f>IF($B53="","",INDEX('All CCC'!AP$7:AP$968,MATCH(WatchList!$B53,'All CCC'!$B$7:$B$968,0)))</f>
        <v/>
      </c>
      <c r="AQ53" s="913" t="str">
        <f>IF($B53="","",INDEX('All CCC'!AQ$7:AQ$968,MATCH(WatchList!$B53,'All CCC'!$B$7:$B$968,0)))</f>
        <v/>
      </c>
      <c r="AR53" s="913" t="str">
        <f>IF($B53="","",INDEX('All CCC'!AR$7:AR$968,MATCH(WatchList!$B53,'All CCC'!$B$7:$B$968,0)))</f>
        <v/>
      </c>
      <c r="AS53" s="913" t="str">
        <f>IF($B53="","",INDEX('All CCC'!AS$7:AS$968,MATCH(WatchList!$B53,'All CCC'!$B$7:$B$968,0)))</f>
        <v/>
      </c>
      <c r="AT53" s="913" t="str">
        <f>IF($B53="","",INDEX('All CCC'!AT$7:AT$968,MATCH(WatchList!$B53,'All CCC'!$B$7:$B$968,0)))</f>
        <v/>
      </c>
      <c r="AU53" s="913" t="str">
        <f>IF($B53="","",INDEX('All CCC'!AU$7:AU$968,MATCH(WatchList!$B53,'All CCC'!$B$7:$B$968,0)))</f>
        <v/>
      </c>
      <c r="AV53" s="913" t="str">
        <f>IF($B53="","",INDEX('All CCC'!AV$7:AV$968,MATCH(WatchList!$B53,'All CCC'!$B$7:$B$968,0)))</f>
        <v/>
      </c>
      <c r="AW53" s="913" t="str">
        <f>IF($B53="","",INDEX('All CCC'!AW$7:AW$968,MATCH(WatchList!$B53,'All CCC'!$B$7:$B$968,0)))</f>
        <v/>
      </c>
      <c r="AX53" s="913" t="str">
        <f>IF($B53="","",INDEX('All CCC'!AX$7:AX$968,MATCH(WatchList!$B53,'All CCC'!$B$7:$B$968,0)))</f>
        <v/>
      </c>
      <c r="AY53" s="913" t="str">
        <f>IF($B53="","",INDEX('All CCC'!AY$7:AY$968,MATCH(WatchList!$B53,'All CCC'!$B$7:$B$968,0)))</f>
        <v/>
      </c>
      <c r="AZ53" s="913" t="str">
        <f>IF($B53="","",INDEX('All CCC'!AZ$7:AZ$968,MATCH(WatchList!$B53,'All CCC'!$B$7:$B$968,0)))</f>
        <v/>
      </c>
      <c r="BA53" s="913" t="str">
        <f>IF($B53="","",INDEX('All CCC'!BA$7:BA$968,MATCH(WatchList!$B53,'All CCC'!$B$7:$B$968,0)))</f>
        <v/>
      </c>
      <c r="BB53" s="913" t="str">
        <f>IF($B53="","",INDEX('All CCC'!BB$7:BB$968,MATCH(WatchList!$B53,'All CCC'!$B$7:$B$968,0)))</f>
        <v/>
      </c>
      <c r="BC53" s="913" t="str">
        <f>IF($B53="","",INDEX('All CCC'!BC$7:BC$968,MATCH(WatchList!$B53,'All CCC'!$B$7:$B$968,0)))</f>
        <v/>
      </c>
      <c r="BD53" s="913" t="str">
        <f>IF($B53="","",INDEX('All CCC'!BD$7:BD$968,MATCH(WatchList!$B53,'All CCC'!$B$7:$B$968,0)))</f>
        <v/>
      </c>
      <c r="BE53" s="913" t="str">
        <f>IF($B53="","",INDEX('All CCC'!BE$7:BE$968,MATCH(WatchList!$B53,'All CCC'!$B$7:$B$968,0)))</f>
        <v/>
      </c>
      <c r="BF53" s="913" t="str">
        <f>IF($B53="","",INDEX('All CCC'!BF$7:BF$968,MATCH(WatchList!$B53,'All CCC'!$B$7:$B$968,0)))</f>
        <v/>
      </c>
      <c r="BG53" s="913" t="str">
        <f>IF($B53="","",INDEX('All CCC'!BG$7:BG$968,MATCH(WatchList!$B53,'All CCC'!$B$7:$B$968,0)))</f>
        <v/>
      </c>
    </row>
    <row r="54" spans="1:59" x14ac:dyDescent="0.2">
      <c r="A54" s="591" t="str">
        <f>IF($B54="","",INDEX('All CCC'!A$7:A$968,MATCH(WatchList!$B54,'All CCC'!$B$7:$B$968,0)))</f>
        <v/>
      </c>
      <c r="B54" s="36"/>
      <c r="C54" s="913" t="str">
        <f>IF($B54="","",INDEX('All CCC'!C$7:C$968,MATCH(WatchList!$B54,'All CCC'!$B$7:$B$968,0)))</f>
        <v/>
      </c>
      <c r="D54" s="913" t="str">
        <f>IF($B54="","",INDEX('All CCC'!D$7:D$968,MATCH(WatchList!$B54,'All CCC'!$B$7:$B$968,0)))</f>
        <v/>
      </c>
      <c r="E54" s="913" t="str">
        <f>IF($B54="","",INDEX('All CCC'!E$7:E$968,MATCH(WatchList!$B54,'All CCC'!$B$7:$B$968,0)))</f>
        <v/>
      </c>
      <c r="F54" s="913" t="str">
        <f>IF($B54="","",INDEX('All CCC'!F$7:F$968,MATCH(WatchList!$B54,'All CCC'!$B$7:$B$968,0)))</f>
        <v/>
      </c>
      <c r="G54" s="913" t="str">
        <f>IF($B54="","",INDEX('All CCC'!G$7:G$968,MATCH(WatchList!$B54,'All CCC'!$B$7:$B$968,0)))</f>
        <v/>
      </c>
      <c r="H54" s="913" t="str">
        <f>IF($B54="","",INDEX('All CCC'!H$7:H$968,MATCH(WatchList!$B54,'All CCC'!$B$7:$B$968,0)))</f>
        <v/>
      </c>
      <c r="I54" s="913" t="str">
        <f>IF($B54="","",INDEX('All CCC'!I$7:I$968,MATCH(WatchList!$B54,'All CCC'!$B$7:$B$968,0)))</f>
        <v/>
      </c>
      <c r="J54" s="913" t="str">
        <f>IF($B54="","",INDEX('All CCC'!J$7:J$968,MATCH(WatchList!$B54,'All CCC'!$B$7:$B$968,0)))</f>
        <v/>
      </c>
      <c r="K54" s="913" t="str">
        <f>IF($B54="","",INDEX('All CCC'!K$7:K$968,MATCH(WatchList!$B54,'All CCC'!$B$7:$B$968,0)))</f>
        <v/>
      </c>
      <c r="L54" s="913" t="str">
        <f>IF($B54="","",INDEX('All CCC'!L$7:L$968,MATCH(WatchList!$B54,'All CCC'!$B$7:$B$968,0)))</f>
        <v/>
      </c>
      <c r="M54" s="913" t="str">
        <f>IF($B54="","",INDEX('All CCC'!M$7:M$968,MATCH(WatchList!$B54,'All CCC'!$B$7:$B$968,0)))</f>
        <v/>
      </c>
      <c r="N54" s="913" t="str">
        <f>IF($B54="","",INDEX('All CCC'!N$7:N$968,MATCH(WatchList!$B54,'All CCC'!$B$7:$B$968,0)))</f>
        <v/>
      </c>
      <c r="O54" s="913" t="str">
        <f>IF($B54="","",INDEX('All CCC'!O$7:O$968,MATCH(WatchList!$B54,'All CCC'!$B$7:$B$968,0)))</f>
        <v/>
      </c>
      <c r="P54" s="914" t="str">
        <f>IF($B54="","",INDEX('All CCC'!P$7:P$968,MATCH(WatchList!$B54,'All CCC'!$B$7:$B$968,0)))</f>
        <v/>
      </c>
      <c r="Q54" s="914" t="str">
        <f>IF($B54="","",INDEX('All CCC'!Q$7:Q$968,MATCH(WatchList!$B54,'All CCC'!$B$7:$B$968,0)))</f>
        <v/>
      </c>
      <c r="R54" s="913" t="str">
        <f>IF($B54="","",INDEX('All CCC'!R$7:R$968,MATCH(WatchList!$B54,'All CCC'!$B$7:$B$968,0)))</f>
        <v/>
      </c>
      <c r="S54" s="913" t="str">
        <f>IF($B54="","",INDEX('All CCC'!S$7:S$968,MATCH(WatchList!$B54,'All CCC'!$B$7:$B$968,0)))</f>
        <v/>
      </c>
      <c r="T54" s="913" t="str">
        <f>IF($B54="","",INDEX('All CCC'!T$7:T$968,MATCH(WatchList!$B54,'All CCC'!$B$7:$B$968,0)))</f>
        <v/>
      </c>
      <c r="U54" s="913" t="str">
        <f>IF($B54="","",INDEX('All CCC'!U$7:U$968,MATCH(WatchList!$B54,'All CCC'!$B$7:$B$968,0)))</f>
        <v/>
      </c>
      <c r="V54" s="913" t="str">
        <f>IF($B54="","",INDEX('All CCC'!V$7:V$968,MATCH(WatchList!$B54,'All CCC'!$B$7:$B$968,0)))</f>
        <v/>
      </c>
      <c r="W54" s="913" t="str">
        <f>IF($B54="","",INDEX('All CCC'!W$7:W$968,MATCH(WatchList!$B54,'All CCC'!$B$7:$B$968,0)))</f>
        <v/>
      </c>
      <c r="X54" s="913" t="str">
        <f>IF($B54="","",INDEX('All CCC'!X$7:X$968,MATCH(WatchList!$B54,'All CCC'!$B$7:$B$968,0)))</f>
        <v/>
      </c>
      <c r="Y54" s="913" t="str">
        <f>IF($B54="","",INDEX('All CCC'!Y$7:Y$968,MATCH(WatchList!$B54,'All CCC'!$B$7:$B$968,0)))</f>
        <v/>
      </c>
      <c r="Z54" s="913" t="str">
        <f>IF($B54="","",INDEX('All CCC'!Z$7:Z$968,MATCH(WatchList!$B54,'All CCC'!$B$7:$B$968,0)))</f>
        <v/>
      </c>
      <c r="AA54" s="913" t="str">
        <f>IF($B54="","",INDEX('All CCC'!AA$7:AA$968,MATCH(WatchList!$B54,'All CCC'!$B$7:$B$968,0)))</f>
        <v/>
      </c>
      <c r="AB54" s="913" t="str">
        <f>IF($B54="","",INDEX('All CCC'!AB$7:AB$968,MATCH(WatchList!$B54,'All CCC'!$B$7:$B$968,0)))</f>
        <v/>
      </c>
      <c r="AC54" s="913" t="str">
        <f>IF($B54="","",INDEX('All CCC'!AC$7:AC$968,MATCH(WatchList!$B54,'All CCC'!$B$7:$B$968,0)))</f>
        <v/>
      </c>
      <c r="AD54" s="913" t="str">
        <f>IF($B54="","",INDEX('All CCC'!AD$7:AD$968,MATCH(WatchList!$B54,'All CCC'!$B$7:$B$968,0)))</f>
        <v/>
      </c>
      <c r="AE54" s="913" t="str">
        <f>IF($B54="","",INDEX('All CCC'!AE$7:AE$968,MATCH(WatchList!$B54,'All CCC'!$B$7:$B$968,0)))</f>
        <v/>
      </c>
      <c r="AF54" s="913" t="str">
        <f>IF($B54="","",INDEX('All CCC'!AF$7:AF$968,MATCH(WatchList!$B54,'All CCC'!$B$7:$B$968,0)))</f>
        <v/>
      </c>
      <c r="AG54" s="913" t="str">
        <f>IF($B54="","",INDEX('All CCC'!AG$7:AG$968,MATCH(WatchList!$B54,'All CCC'!$B$7:$B$968,0)))</f>
        <v/>
      </c>
      <c r="AH54" s="913" t="str">
        <f>IF($B54="","",INDEX('All CCC'!AH$7:AH$968,MATCH(WatchList!$B54,'All CCC'!$B$7:$B$968,0)))</f>
        <v/>
      </c>
      <c r="AI54" s="913" t="str">
        <f>IF($B54="","",INDEX('All CCC'!AI$7:AI$968,MATCH(WatchList!$B54,'All CCC'!$B$7:$B$968,0)))</f>
        <v/>
      </c>
      <c r="AJ54" s="913" t="str">
        <f>IF($B54="","",INDEX('All CCC'!AJ$7:AJ$968,MATCH(WatchList!$B54,'All CCC'!$B$7:$B$968,0)))</f>
        <v/>
      </c>
      <c r="AK54" s="913" t="str">
        <f>IF($B54="","",INDEX('All CCC'!AK$7:AK$968,MATCH(WatchList!$B54,'All CCC'!$B$7:$B$968,0)))</f>
        <v/>
      </c>
      <c r="AL54" s="913" t="str">
        <f>IF($B54="","",INDEX('All CCC'!AL$7:AL$968,MATCH(WatchList!$B54,'All CCC'!$B$7:$B$968,0)))</f>
        <v/>
      </c>
      <c r="AM54" s="913" t="str">
        <f>IF($B54="","",INDEX('All CCC'!AM$7:AM$968,MATCH(WatchList!$B54,'All CCC'!$B$7:$B$968,0)))</f>
        <v/>
      </c>
      <c r="AN54" s="913" t="str">
        <f>IF($B54="","",INDEX('All CCC'!AN$7:AN$968,MATCH(WatchList!$B54,'All CCC'!$B$7:$B$968,0)))</f>
        <v/>
      </c>
      <c r="AO54" s="913" t="str">
        <f>IF($B54="","",INDEX('All CCC'!AO$7:AO$968,MATCH(WatchList!$B54,'All CCC'!$B$7:$B$968,0)))</f>
        <v/>
      </c>
      <c r="AP54" s="913" t="str">
        <f>IF($B54="","",INDEX('All CCC'!AP$7:AP$968,MATCH(WatchList!$B54,'All CCC'!$B$7:$B$968,0)))</f>
        <v/>
      </c>
      <c r="AQ54" s="913" t="str">
        <f>IF($B54="","",INDEX('All CCC'!AQ$7:AQ$968,MATCH(WatchList!$B54,'All CCC'!$B$7:$B$968,0)))</f>
        <v/>
      </c>
      <c r="AR54" s="913" t="str">
        <f>IF($B54="","",INDEX('All CCC'!AR$7:AR$968,MATCH(WatchList!$B54,'All CCC'!$B$7:$B$968,0)))</f>
        <v/>
      </c>
      <c r="AS54" s="913" t="str">
        <f>IF($B54="","",INDEX('All CCC'!AS$7:AS$968,MATCH(WatchList!$B54,'All CCC'!$B$7:$B$968,0)))</f>
        <v/>
      </c>
      <c r="AT54" s="913" t="str">
        <f>IF($B54="","",INDEX('All CCC'!AT$7:AT$968,MATCH(WatchList!$B54,'All CCC'!$B$7:$B$968,0)))</f>
        <v/>
      </c>
      <c r="AU54" s="913" t="str">
        <f>IF($B54="","",INDEX('All CCC'!AU$7:AU$968,MATCH(WatchList!$B54,'All CCC'!$B$7:$B$968,0)))</f>
        <v/>
      </c>
      <c r="AV54" s="913" t="str">
        <f>IF($B54="","",INDEX('All CCC'!AV$7:AV$968,MATCH(WatchList!$B54,'All CCC'!$B$7:$B$968,0)))</f>
        <v/>
      </c>
      <c r="AW54" s="913" t="str">
        <f>IF($B54="","",INDEX('All CCC'!AW$7:AW$968,MATCH(WatchList!$B54,'All CCC'!$B$7:$B$968,0)))</f>
        <v/>
      </c>
      <c r="AX54" s="913" t="str">
        <f>IF($B54="","",INDEX('All CCC'!AX$7:AX$968,MATCH(WatchList!$B54,'All CCC'!$B$7:$B$968,0)))</f>
        <v/>
      </c>
      <c r="AY54" s="913" t="str">
        <f>IF($B54="","",INDEX('All CCC'!AY$7:AY$968,MATCH(WatchList!$B54,'All CCC'!$B$7:$B$968,0)))</f>
        <v/>
      </c>
      <c r="AZ54" s="913" t="str">
        <f>IF($B54="","",INDEX('All CCC'!AZ$7:AZ$968,MATCH(WatchList!$B54,'All CCC'!$B$7:$B$968,0)))</f>
        <v/>
      </c>
      <c r="BA54" s="913" t="str">
        <f>IF($B54="","",INDEX('All CCC'!BA$7:BA$968,MATCH(WatchList!$B54,'All CCC'!$B$7:$B$968,0)))</f>
        <v/>
      </c>
      <c r="BB54" s="913" t="str">
        <f>IF($B54="","",INDEX('All CCC'!BB$7:BB$968,MATCH(WatchList!$B54,'All CCC'!$B$7:$B$968,0)))</f>
        <v/>
      </c>
      <c r="BC54" s="913" t="str">
        <f>IF($B54="","",INDEX('All CCC'!BC$7:BC$968,MATCH(WatchList!$B54,'All CCC'!$B$7:$B$968,0)))</f>
        <v/>
      </c>
      <c r="BD54" s="913" t="str">
        <f>IF($B54="","",INDEX('All CCC'!BD$7:BD$968,MATCH(WatchList!$B54,'All CCC'!$B$7:$B$968,0)))</f>
        <v/>
      </c>
      <c r="BE54" s="913" t="str">
        <f>IF($B54="","",INDEX('All CCC'!BE$7:BE$968,MATCH(WatchList!$B54,'All CCC'!$B$7:$B$968,0)))</f>
        <v/>
      </c>
      <c r="BF54" s="913" t="str">
        <f>IF($B54="","",INDEX('All CCC'!BF$7:BF$968,MATCH(WatchList!$B54,'All CCC'!$B$7:$B$968,0)))</f>
        <v/>
      </c>
      <c r="BG54" s="913" t="str">
        <f>IF($B54="","",INDEX('All CCC'!BG$7:BG$968,MATCH(WatchList!$B54,'All CCC'!$B$7:$B$968,0)))</f>
        <v/>
      </c>
    </row>
    <row r="55" spans="1:59" s="648" customFormat="1" x14ac:dyDescent="0.2">
      <c r="A55" s="592" t="str">
        <f>IF($B55="","",INDEX('All CCC'!A$7:A$968,MATCH(WatchList!$B55,'All CCC'!$B$7:$B$968,0)))</f>
        <v/>
      </c>
      <c r="B55" s="614"/>
      <c r="C55" s="915" t="str">
        <f>IF($B55="","",INDEX('All CCC'!C$7:C$968,MATCH(WatchList!$B55,'All CCC'!$B$7:$B$968,0)))</f>
        <v/>
      </c>
      <c r="D55" s="915" t="str">
        <f>IF($B55="","",INDEX('All CCC'!D$7:D$968,MATCH(WatchList!$B55,'All CCC'!$B$7:$B$968,0)))</f>
        <v/>
      </c>
      <c r="E55" s="915" t="str">
        <f>IF($B55="","",INDEX('All CCC'!E$7:E$968,MATCH(WatchList!$B55,'All CCC'!$B$7:$B$968,0)))</f>
        <v/>
      </c>
      <c r="F55" s="915" t="str">
        <f>IF($B55="","",INDEX('All CCC'!F$7:F$968,MATCH(WatchList!$B55,'All CCC'!$B$7:$B$968,0)))</f>
        <v/>
      </c>
      <c r="G55" s="915" t="str">
        <f>IF($B55="","",INDEX('All CCC'!G$7:G$968,MATCH(WatchList!$B55,'All CCC'!$B$7:$B$968,0)))</f>
        <v/>
      </c>
      <c r="H55" s="915" t="str">
        <f>IF($B55="","",INDEX('All CCC'!H$7:H$968,MATCH(WatchList!$B55,'All CCC'!$B$7:$B$968,0)))</f>
        <v/>
      </c>
      <c r="I55" s="915" t="str">
        <f>IF($B55="","",INDEX('All CCC'!I$7:I$968,MATCH(WatchList!$B55,'All CCC'!$B$7:$B$968,0)))</f>
        <v/>
      </c>
      <c r="J55" s="915" t="str">
        <f>IF($B55="","",INDEX('All CCC'!J$7:J$968,MATCH(WatchList!$B55,'All CCC'!$B$7:$B$968,0)))</f>
        <v/>
      </c>
      <c r="K55" s="915" t="str">
        <f>IF($B55="","",INDEX('All CCC'!K$7:K$968,MATCH(WatchList!$B55,'All CCC'!$B$7:$B$968,0)))</f>
        <v/>
      </c>
      <c r="L55" s="915" t="str">
        <f>IF($B55="","",INDEX('All CCC'!L$7:L$968,MATCH(WatchList!$B55,'All CCC'!$B$7:$B$968,0)))</f>
        <v/>
      </c>
      <c r="M55" s="915" t="str">
        <f>IF($B55="","",INDEX('All CCC'!M$7:M$968,MATCH(WatchList!$B55,'All CCC'!$B$7:$B$968,0)))</f>
        <v/>
      </c>
      <c r="N55" s="915" t="str">
        <f>IF($B55="","",INDEX('All CCC'!N$7:N$968,MATCH(WatchList!$B55,'All CCC'!$B$7:$B$968,0)))</f>
        <v/>
      </c>
      <c r="O55" s="915" t="str">
        <f>IF($B55="","",INDEX('All CCC'!O$7:O$968,MATCH(WatchList!$B55,'All CCC'!$B$7:$B$968,0)))</f>
        <v/>
      </c>
      <c r="P55" s="916" t="str">
        <f>IF($B55="","",INDEX('All CCC'!P$7:P$968,MATCH(WatchList!$B55,'All CCC'!$B$7:$B$968,0)))</f>
        <v/>
      </c>
      <c r="Q55" s="916" t="str">
        <f>IF($B55="","",INDEX('All CCC'!Q$7:Q$968,MATCH(WatchList!$B55,'All CCC'!$B$7:$B$968,0)))</f>
        <v/>
      </c>
      <c r="R55" s="913" t="str">
        <f>IF($B55="","",INDEX('All CCC'!R$7:R$968,MATCH(WatchList!$B55,'All CCC'!$B$7:$B$968,0)))</f>
        <v/>
      </c>
      <c r="S55" s="913" t="str">
        <f>IF($B55="","",INDEX('All CCC'!S$7:S$968,MATCH(WatchList!$B55,'All CCC'!$B$7:$B$968,0)))</f>
        <v/>
      </c>
      <c r="T55" s="913" t="str">
        <f>IF($B55="","",INDEX('All CCC'!T$7:T$968,MATCH(WatchList!$B55,'All CCC'!$B$7:$B$968,0)))</f>
        <v/>
      </c>
      <c r="U55" s="913" t="str">
        <f>IF($B55="","",INDEX('All CCC'!U$7:U$968,MATCH(WatchList!$B55,'All CCC'!$B$7:$B$968,0)))</f>
        <v/>
      </c>
      <c r="V55" s="913" t="str">
        <f>IF($B55="","",INDEX('All CCC'!V$7:V$968,MATCH(WatchList!$B55,'All CCC'!$B$7:$B$968,0)))</f>
        <v/>
      </c>
      <c r="W55" s="913" t="str">
        <f>IF($B55="","",INDEX('All CCC'!W$7:W$968,MATCH(WatchList!$B55,'All CCC'!$B$7:$B$968,0)))</f>
        <v/>
      </c>
      <c r="X55" s="913" t="str">
        <f>IF($B55="","",INDEX('All CCC'!X$7:X$968,MATCH(WatchList!$B55,'All CCC'!$B$7:$B$968,0)))</f>
        <v/>
      </c>
      <c r="Y55" s="913" t="str">
        <f>IF($B55="","",INDEX('All CCC'!Y$7:Y$968,MATCH(WatchList!$B55,'All CCC'!$B$7:$B$968,0)))</f>
        <v/>
      </c>
      <c r="Z55" s="913" t="str">
        <f>IF($B55="","",INDEX('All CCC'!Z$7:Z$968,MATCH(WatchList!$B55,'All CCC'!$B$7:$B$968,0)))</f>
        <v/>
      </c>
      <c r="AA55" s="913" t="str">
        <f>IF($B55="","",INDEX('All CCC'!AA$7:AA$968,MATCH(WatchList!$B55,'All CCC'!$B$7:$B$968,0)))</f>
        <v/>
      </c>
      <c r="AB55" s="913" t="str">
        <f>IF($B55="","",INDEX('All CCC'!AB$7:AB$968,MATCH(WatchList!$B55,'All CCC'!$B$7:$B$968,0)))</f>
        <v/>
      </c>
      <c r="AC55" s="913" t="str">
        <f>IF($B55="","",INDEX('All CCC'!AC$7:AC$968,MATCH(WatchList!$B55,'All CCC'!$B$7:$B$968,0)))</f>
        <v/>
      </c>
      <c r="AD55" s="913" t="str">
        <f>IF($B55="","",INDEX('All CCC'!AD$7:AD$968,MATCH(WatchList!$B55,'All CCC'!$B$7:$B$968,0)))</f>
        <v/>
      </c>
      <c r="AE55" s="913" t="str">
        <f>IF($B55="","",INDEX('All CCC'!AE$7:AE$968,MATCH(WatchList!$B55,'All CCC'!$B$7:$B$968,0)))</f>
        <v/>
      </c>
      <c r="AF55" s="913" t="str">
        <f>IF($B55="","",INDEX('All CCC'!AF$7:AF$968,MATCH(WatchList!$B55,'All CCC'!$B$7:$B$968,0)))</f>
        <v/>
      </c>
      <c r="AG55" s="913" t="str">
        <f>IF($B55="","",INDEX('All CCC'!AG$7:AG$968,MATCH(WatchList!$B55,'All CCC'!$B$7:$B$968,0)))</f>
        <v/>
      </c>
      <c r="AH55" s="913" t="str">
        <f>IF($B55="","",INDEX('All CCC'!AH$7:AH$968,MATCH(WatchList!$B55,'All CCC'!$B$7:$B$968,0)))</f>
        <v/>
      </c>
      <c r="AI55" s="913" t="str">
        <f>IF($B55="","",INDEX('All CCC'!AI$7:AI$968,MATCH(WatchList!$B55,'All CCC'!$B$7:$B$968,0)))</f>
        <v/>
      </c>
      <c r="AJ55" s="913" t="str">
        <f>IF($B55="","",INDEX('All CCC'!AJ$7:AJ$968,MATCH(WatchList!$B55,'All CCC'!$B$7:$B$968,0)))</f>
        <v/>
      </c>
      <c r="AK55" s="913" t="str">
        <f>IF($B55="","",INDEX('All CCC'!AK$7:AK$968,MATCH(WatchList!$B55,'All CCC'!$B$7:$B$968,0)))</f>
        <v/>
      </c>
      <c r="AL55" s="913" t="str">
        <f>IF($B55="","",INDEX('All CCC'!AL$7:AL$968,MATCH(WatchList!$B55,'All CCC'!$B$7:$B$968,0)))</f>
        <v/>
      </c>
      <c r="AM55" s="913" t="str">
        <f>IF($B55="","",INDEX('All CCC'!AM$7:AM$968,MATCH(WatchList!$B55,'All CCC'!$B$7:$B$968,0)))</f>
        <v/>
      </c>
      <c r="AN55" s="913" t="str">
        <f>IF($B55="","",INDEX('All CCC'!AN$7:AN$968,MATCH(WatchList!$B55,'All CCC'!$B$7:$B$968,0)))</f>
        <v/>
      </c>
      <c r="AO55" s="913" t="str">
        <f>IF($B55="","",INDEX('All CCC'!AO$7:AO$968,MATCH(WatchList!$B55,'All CCC'!$B$7:$B$968,0)))</f>
        <v/>
      </c>
      <c r="AP55" s="913" t="str">
        <f>IF($B55="","",INDEX('All CCC'!AP$7:AP$968,MATCH(WatchList!$B55,'All CCC'!$B$7:$B$968,0)))</f>
        <v/>
      </c>
      <c r="AQ55" s="913" t="str">
        <f>IF($B55="","",INDEX('All CCC'!AQ$7:AQ$968,MATCH(WatchList!$B55,'All CCC'!$B$7:$B$968,0)))</f>
        <v/>
      </c>
      <c r="AR55" s="913" t="str">
        <f>IF($B55="","",INDEX('All CCC'!AR$7:AR$968,MATCH(WatchList!$B55,'All CCC'!$B$7:$B$968,0)))</f>
        <v/>
      </c>
      <c r="AS55" s="913" t="str">
        <f>IF($B55="","",INDEX('All CCC'!AS$7:AS$968,MATCH(WatchList!$B55,'All CCC'!$B$7:$B$968,0)))</f>
        <v/>
      </c>
      <c r="AT55" s="913" t="str">
        <f>IF($B55="","",INDEX('All CCC'!AT$7:AT$968,MATCH(WatchList!$B55,'All CCC'!$B$7:$B$968,0)))</f>
        <v/>
      </c>
      <c r="AU55" s="913" t="str">
        <f>IF($B55="","",INDEX('All CCC'!AU$7:AU$968,MATCH(WatchList!$B55,'All CCC'!$B$7:$B$968,0)))</f>
        <v/>
      </c>
      <c r="AV55" s="913" t="str">
        <f>IF($B55="","",INDEX('All CCC'!AV$7:AV$968,MATCH(WatchList!$B55,'All CCC'!$B$7:$B$968,0)))</f>
        <v/>
      </c>
      <c r="AW55" s="913" t="str">
        <f>IF($B55="","",INDEX('All CCC'!AW$7:AW$968,MATCH(WatchList!$B55,'All CCC'!$B$7:$B$968,0)))</f>
        <v/>
      </c>
      <c r="AX55" s="913" t="str">
        <f>IF($B55="","",INDEX('All CCC'!AX$7:AX$968,MATCH(WatchList!$B55,'All CCC'!$B$7:$B$968,0)))</f>
        <v/>
      </c>
      <c r="AY55" s="913" t="str">
        <f>IF($B55="","",INDEX('All CCC'!AY$7:AY$968,MATCH(WatchList!$B55,'All CCC'!$B$7:$B$968,0)))</f>
        <v/>
      </c>
      <c r="AZ55" s="913" t="str">
        <f>IF($B55="","",INDEX('All CCC'!AZ$7:AZ$968,MATCH(WatchList!$B55,'All CCC'!$B$7:$B$968,0)))</f>
        <v/>
      </c>
      <c r="BA55" s="913" t="str">
        <f>IF($B55="","",INDEX('All CCC'!BA$7:BA$968,MATCH(WatchList!$B55,'All CCC'!$B$7:$B$968,0)))</f>
        <v/>
      </c>
      <c r="BB55" s="913" t="str">
        <f>IF($B55="","",INDEX('All CCC'!BB$7:BB$968,MATCH(WatchList!$B55,'All CCC'!$B$7:$B$968,0)))</f>
        <v/>
      </c>
      <c r="BC55" s="913" t="str">
        <f>IF($B55="","",INDEX('All CCC'!BC$7:BC$968,MATCH(WatchList!$B55,'All CCC'!$B$7:$B$968,0)))</f>
        <v/>
      </c>
      <c r="BD55" s="913" t="str">
        <f>IF($B55="","",INDEX('All CCC'!BD$7:BD$968,MATCH(WatchList!$B55,'All CCC'!$B$7:$B$968,0)))</f>
        <v/>
      </c>
      <c r="BE55" s="913" t="str">
        <f>IF($B55="","",INDEX('All CCC'!BE$7:BE$968,MATCH(WatchList!$B55,'All CCC'!$B$7:$B$968,0)))</f>
        <v/>
      </c>
      <c r="BF55" s="913" t="str">
        <f>IF($B55="","",INDEX('All CCC'!BF$7:BF$968,MATCH(WatchList!$B55,'All CCC'!$B$7:$B$968,0)))</f>
        <v/>
      </c>
      <c r="BG55" s="913" t="str">
        <f>IF($B55="","",INDEX('All CCC'!BG$7:BG$968,MATCH(WatchList!$B55,'All CCC'!$B$7:$B$968,0)))</f>
        <v/>
      </c>
    </row>
    <row r="56" spans="1:59" x14ac:dyDescent="0.2">
      <c r="A56" t="s">
        <v>4200</v>
      </c>
    </row>
  </sheetData>
  <sheetProtection selectLockedCells="1" selectUnlockedCells="1"/>
  <mergeCells count="4">
    <mergeCell ref="P4:Q4"/>
    <mergeCell ref="AZ3:BC3"/>
    <mergeCell ref="AW4:AX4"/>
    <mergeCell ref="AW3:AX3"/>
  </mergeCells>
  <pageMargins left="0.3" right="0.2" top="0.50972222222222219" bottom="0.52986111111111112" header="0.51180555555555551" footer="0.51180555555555551"/>
  <pageSetup firstPageNumber="0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5"/>
  <sheetViews>
    <sheetView workbookViewId="0"/>
  </sheetViews>
  <sheetFormatPr defaultColWidth="8.85546875" defaultRowHeight="12.75" x14ac:dyDescent="0.2"/>
  <cols>
    <col min="1" max="1" width="19.5703125" customWidth="1"/>
    <col min="2" max="2" width="6.5703125" customWidth="1"/>
    <col min="3" max="3" width="4.140625" customWidth="1"/>
    <col min="4" max="4" width="7.5703125" customWidth="1"/>
    <col min="5" max="8" width="5.5703125" customWidth="1"/>
    <col min="9" max="9" width="37.5703125" customWidth="1"/>
    <col min="10" max="10" width="10.7109375" bestFit="1" customWidth="1"/>
    <col min="11" max="12" width="10.28515625" bestFit="1" customWidth="1"/>
  </cols>
  <sheetData>
    <row r="1" spans="1:14" x14ac:dyDescent="0.2">
      <c r="A1" s="136" t="s">
        <v>1839</v>
      </c>
      <c r="B1" s="107"/>
      <c r="C1" s="13"/>
      <c r="D1" s="13"/>
      <c r="E1" s="13"/>
      <c r="F1" s="156" t="s">
        <v>1840</v>
      </c>
      <c r="G1" s="13"/>
      <c r="H1" s="13"/>
      <c r="I1" s="13"/>
    </row>
    <row r="2" spans="1:14" ht="11.1" customHeight="1" x14ac:dyDescent="0.2">
      <c r="A2" s="137" t="s">
        <v>1841</v>
      </c>
      <c r="B2" s="13"/>
      <c r="C2" s="13"/>
      <c r="D2" s="13"/>
      <c r="E2" s="13"/>
      <c r="F2" s="156"/>
      <c r="G2" s="13"/>
      <c r="H2" s="13"/>
      <c r="I2" s="13"/>
    </row>
    <row r="3" spans="1:14" ht="11.1" customHeight="1" x14ac:dyDescent="0.2">
      <c r="A3" s="138" t="s">
        <v>1842</v>
      </c>
      <c r="B3" s="13"/>
      <c r="C3" s="13"/>
      <c r="D3" s="13"/>
      <c r="E3" s="13"/>
      <c r="F3" s="156"/>
      <c r="G3" s="13"/>
      <c r="H3" s="13"/>
      <c r="I3" s="13"/>
    </row>
    <row r="4" spans="1:14" ht="11.1" customHeight="1" x14ac:dyDescent="0.2">
      <c r="A4" s="139" t="s">
        <v>1843</v>
      </c>
      <c r="B4" s="107"/>
      <c r="C4" s="13"/>
      <c r="D4" s="13"/>
      <c r="E4" s="13"/>
      <c r="F4" s="156"/>
      <c r="G4" s="13"/>
      <c r="H4" s="13"/>
      <c r="I4" s="13"/>
    </row>
    <row r="5" spans="1:14" ht="11.1" customHeight="1" x14ac:dyDescent="0.2">
      <c r="A5" s="140" t="s">
        <v>1844</v>
      </c>
      <c r="B5" s="13"/>
      <c r="C5" s="13"/>
      <c r="D5" s="13"/>
      <c r="E5" s="13"/>
      <c r="F5" s="156"/>
      <c r="G5" s="13"/>
      <c r="H5" s="13"/>
      <c r="I5" s="13"/>
    </row>
    <row r="6" spans="1:14" x14ac:dyDescent="0.2">
      <c r="A6" s="34"/>
      <c r="B6" s="23"/>
      <c r="C6" s="62" t="s">
        <v>23</v>
      </c>
      <c r="D6" s="26" t="s">
        <v>1845</v>
      </c>
      <c r="E6" s="42" t="s">
        <v>1846</v>
      </c>
      <c r="F6" s="26" t="s">
        <v>1847</v>
      </c>
      <c r="G6" s="43" t="s">
        <v>1848</v>
      </c>
      <c r="H6" s="26"/>
      <c r="I6" s="35"/>
    </row>
    <row r="7" spans="1:14" x14ac:dyDescent="0.2">
      <c r="A7" s="88" t="s">
        <v>21</v>
      </c>
      <c r="B7" s="55" t="s">
        <v>56</v>
      </c>
      <c r="C7" s="76" t="s">
        <v>58</v>
      </c>
      <c r="D7" s="52" t="s">
        <v>1849</v>
      </c>
      <c r="E7" s="53" t="s">
        <v>1850</v>
      </c>
      <c r="F7" s="52" t="s">
        <v>1851</v>
      </c>
      <c r="G7" s="48" t="s">
        <v>1852</v>
      </c>
      <c r="H7" s="52" t="s">
        <v>1853</v>
      </c>
      <c r="I7" s="81" t="s">
        <v>1854</v>
      </c>
    </row>
    <row r="8" spans="1:14" x14ac:dyDescent="0.2">
      <c r="A8" s="512" t="s">
        <v>4012</v>
      </c>
      <c r="B8" s="501" t="s">
        <v>4013</v>
      </c>
      <c r="C8" s="1078">
        <v>6</v>
      </c>
      <c r="D8" s="142">
        <v>43889</v>
      </c>
      <c r="E8" s="42"/>
      <c r="F8" s="26"/>
      <c r="G8" s="37" t="s">
        <v>1857</v>
      </c>
      <c r="H8" s="43"/>
      <c r="I8" s="65" t="s">
        <v>4626</v>
      </c>
      <c r="K8" s="870"/>
      <c r="N8" s="870"/>
    </row>
    <row r="9" spans="1:14" s="870" customFormat="1" x14ac:dyDescent="0.2">
      <c r="A9" s="887" t="s">
        <v>1443</v>
      </c>
      <c r="B9" s="899" t="s">
        <v>1444</v>
      </c>
      <c r="C9" s="1101">
        <v>7</v>
      </c>
      <c r="D9" s="1192">
        <v>43889</v>
      </c>
      <c r="E9" s="941" t="s">
        <v>1857</v>
      </c>
      <c r="F9" s="876"/>
      <c r="G9" s="879"/>
      <c r="H9" s="874"/>
      <c r="I9" s="881"/>
    </row>
    <row r="10" spans="1:14" s="870" customFormat="1" x14ac:dyDescent="0.2">
      <c r="A10" s="887" t="s">
        <v>4525</v>
      </c>
      <c r="B10" s="899" t="s">
        <v>2295</v>
      </c>
      <c r="C10" s="1101">
        <v>6</v>
      </c>
      <c r="D10" s="1192">
        <v>43889</v>
      </c>
      <c r="E10" s="941" t="s">
        <v>1857</v>
      </c>
      <c r="F10" s="876"/>
      <c r="G10" s="879"/>
      <c r="H10" s="874"/>
      <c r="I10" s="881"/>
    </row>
    <row r="11" spans="1:14" s="870" customFormat="1" x14ac:dyDescent="0.2">
      <c r="A11" s="887" t="s">
        <v>1655</v>
      </c>
      <c r="B11" s="899" t="s">
        <v>1656</v>
      </c>
      <c r="C11" s="1101">
        <v>10</v>
      </c>
      <c r="D11" s="1192">
        <v>43889</v>
      </c>
      <c r="E11" s="941" t="s">
        <v>1857</v>
      </c>
      <c r="F11" s="876"/>
      <c r="G11" s="879"/>
      <c r="H11" s="874"/>
      <c r="I11" s="881"/>
    </row>
    <row r="12" spans="1:14" s="870" customFormat="1" x14ac:dyDescent="0.2">
      <c r="A12" s="887" t="s">
        <v>861</v>
      </c>
      <c r="B12" s="899" t="s">
        <v>862</v>
      </c>
      <c r="C12" s="1101">
        <v>17</v>
      </c>
      <c r="D12" s="1192">
        <v>43889</v>
      </c>
      <c r="E12" s="941" t="s">
        <v>1857</v>
      </c>
      <c r="F12" s="876"/>
      <c r="G12" s="879"/>
      <c r="H12" s="874"/>
      <c r="I12" s="881"/>
    </row>
    <row r="13" spans="1:14" s="870" customFormat="1" x14ac:dyDescent="0.2">
      <c r="A13" s="887" t="s">
        <v>4576</v>
      </c>
      <c r="B13" s="899" t="s">
        <v>4541</v>
      </c>
      <c r="C13" s="1101">
        <v>5</v>
      </c>
      <c r="D13" s="1192">
        <v>43889</v>
      </c>
      <c r="E13" s="941" t="s">
        <v>1857</v>
      </c>
      <c r="F13" s="876"/>
      <c r="G13" s="879"/>
      <c r="H13" s="874"/>
      <c r="I13" s="881"/>
    </row>
    <row r="14" spans="1:14" s="870" customFormat="1" x14ac:dyDescent="0.2">
      <c r="A14" s="887" t="s">
        <v>3834</v>
      </c>
      <c r="B14" s="899" t="s">
        <v>3835</v>
      </c>
      <c r="C14" s="1101">
        <v>6</v>
      </c>
      <c r="D14" s="1192">
        <v>43889</v>
      </c>
      <c r="E14" s="941" t="s">
        <v>1857</v>
      </c>
      <c r="F14" s="876"/>
      <c r="G14" s="879"/>
      <c r="H14" s="874"/>
      <c r="I14" s="881"/>
    </row>
    <row r="15" spans="1:14" s="870" customFormat="1" x14ac:dyDescent="0.2">
      <c r="A15" s="887" t="s">
        <v>1739</v>
      </c>
      <c r="B15" s="899" t="s">
        <v>1740</v>
      </c>
      <c r="C15" s="1101">
        <v>7</v>
      </c>
      <c r="D15" s="1192">
        <v>43861</v>
      </c>
      <c r="E15" s="941"/>
      <c r="F15" s="876"/>
      <c r="G15" s="879" t="s">
        <v>1857</v>
      </c>
      <c r="H15" s="874"/>
      <c r="I15" s="881" t="s">
        <v>4607</v>
      </c>
    </row>
    <row r="16" spans="1:14" s="870" customFormat="1" x14ac:dyDescent="0.2">
      <c r="A16" s="887" t="s">
        <v>1214</v>
      </c>
      <c r="B16" s="899" t="s">
        <v>1215</v>
      </c>
      <c r="C16" s="1101">
        <v>8</v>
      </c>
      <c r="D16" s="1192">
        <v>43830</v>
      </c>
      <c r="E16" s="941"/>
      <c r="F16" s="876" t="s">
        <v>1857</v>
      </c>
      <c r="G16" s="879"/>
      <c r="H16" s="874"/>
      <c r="I16" s="881"/>
    </row>
    <row r="17" spans="1:9" s="870" customFormat="1" x14ac:dyDescent="0.2">
      <c r="A17" s="919" t="s">
        <v>1380</v>
      </c>
      <c r="B17" s="887" t="s">
        <v>1381</v>
      </c>
      <c r="C17" s="1101">
        <v>5</v>
      </c>
      <c r="D17" s="1104">
        <v>43830</v>
      </c>
      <c r="E17" s="874"/>
      <c r="F17" s="876" t="s">
        <v>1857</v>
      </c>
      <c r="G17" s="879"/>
      <c r="H17" s="874"/>
      <c r="I17" s="881"/>
    </row>
    <row r="18" spans="1:9" s="870" customFormat="1" x14ac:dyDescent="0.2">
      <c r="A18" s="919" t="s">
        <v>1788</v>
      </c>
      <c r="B18" s="919" t="s">
        <v>1789</v>
      </c>
      <c r="C18" s="1100">
        <v>8</v>
      </c>
      <c r="D18" s="1104">
        <v>43830</v>
      </c>
      <c r="E18" s="874"/>
      <c r="F18" s="876" t="s">
        <v>1857</v>
      </c>
      <c r="G18" s="879"/>
      <c r="H18" s="874"/>
      <c r="I18" s="881"/>
    </row>
    <row r="19" spans="1:9" s="870" customFormat="1" x14ac:dyDescent="0.2">
      <c r="A19" s="919" t="s">
        <v>3874</v>
      </c>
      <c r="B19" s="919" t="s">
        <v>3875</v>
      </c>
      <c r="C19" s="1100">
        <v>5</v>
      </c>
      <c r="D19" s="1104">
        <v>43830</v>
      </c>
      <c r="E19" s="874"/>
      <c r="F19" s="876" t="s">
        <v>1857</v>
      </c>
      <c r="G19" s="879"/>
      <c r="H19" s="874"/>
      <c r="I19" s="881"/>
    </row>
    <row r="20" spans="1:9" s="870" customFormat="1" x14ac:dyDescent="0.2">
      <c r="A20" s="919" t="s">
        <v>3802</v>
      </c>
      <c r="B20" s="919" t="s">
        <v>3803</v>
      </c>
      <c r="C20" s="1100">
        <v>5</v>
      </c>
      <c r="D20" s="1104">
        <v>43830</v>
      </c>
      <c r="E20" s="874"/>
      <c r="F20" s="876" t="s">
        <v>1857</v>
      </c>
      <c r="G20" s="879"/>
      <c r="H20" s="874"/>
      <c r="I20" s="881"/>
    </row>
    <row r="21" spans="1:9" s="870" customFormat="1" x14ac:dyDescent="0.2">
      <c r="A21" s="919" t="s">
        <v>1366</v>
      </c>
      <c r="B21" s="919" t="s">
        <v>1367</v>
      </c>
      <c r="C21" s="1100">
        <v>8</v>
      </c>
      <c r="D21" s="1104">
        <v>43830</v>
      </c>
      <c r="E21" s="874"/>
      <c r="F21" s="876" t="s">
        <v>1857</v>
      </c>
      <c r="G21" s="879"/>
      <c r="H21" s="874"/>
      <c r="I21" s="881"/>
    </row>
    <row r="22" spans="1:9" s="870" customFormat="1" x14ac:dyDescent="0.2">
      <c r="A22" s="919" t="s">
        <v>1372</v>
      </c>
      <c r="B22" s="919" t="s">
        <v>1373</v>
      </c>
      <c r="C22" s="1100">
        <v>6</v>
      </c>
      <c r="D22" s="1104">
        <v>43830</v>
      </c>
      <c r="E22" s="874" t="s">
        <v>1857</v>
      </c>
      <c r="F22" s="876"/>
      <c r="G22" s="879"/>
      <c r="H22" s="874"/>
      <c r="I22" s="881"/>
    </row>
    <row r="23" spans="1:9" s="870" customFormat="1" x14ac:dyDescent="0.2">
      <c r="A23" s="919" t="s">
        <v>4090</v>
      </c>
      <c r="B23" s="919" t="s">
        <v>3876</v>
      </c>
      <c r="C23" s="1100">
        <v>5</v>
      </c>
      <c r="D23" s="1104">
        <v>43830</v>
      </c>
      <c r="E23" s="874" t="s">
        <v>1857</v>
      </c>
      <c r="F23" s="876"/>
      <c r="G23" s="879"/>
      <c r="H23" s="874"/>
      <c r="I23" s="881"/>
    </row>
    <row r="24" spans="1:9" s="870" customFormat="1" x14ac:dyDescent="0.2">
      <c r="A24" s="919" t="s">
        <v>1702</v>
      </c>
      <c r="B24" s="919" t="s">
        <v>1703</v>
      </c>
      <c r="C24" s="1100">
        <v>9</v>
      </c>
      <c r="D24" s="1104">
        <v>43830</v>
      </c>
      <c r="E24" s="874"/>
      <c r="F24" s="876"/>
      <c r="G24" s="879" t="s">
        <v>1857</v>
      </c>
      <c r="H24" s="874"/>
      <c r="I24" s="881" t="s">
        <v>4532</v>
      </c>
    </row>
    <row r="25" spans="1:9" s="870" customFormat="1" x14ac:dyDescent="0.2">
      <c r="A25" s="919" t="s">
        <v>3882</v>
      </c>
      <c r="B25" s="919" t="s">
        <v>3883</v>
      </c>
      <c r="C25" s="1100">
        <v>6</v>
      </c>
      <c r="D25" s="1104">
        <v>43830</v>
      </c>
      <c r="E25" s="874"/>
      <c r="F25" s="876"/>
      <c r="G25" s="879" t="s">
        <v>1857</v>
      </c>
      <c r="H25" s="874"/>
      <c r="I25" s="881" t="s">
        <v>4594</v>
      </c>
    </row>
    <row r="26" spans="1:9" s="870" customFormat="1" x14ac:dyDescent="0.2">
      <c r="A26" s="919" t="s">
        <v>1400</v>
      </c>
      <c r="B26" s="919" t="s">
        <v>1401</v>
      </c>
      <c r="C26" s="1100">
        <v>9</v>
      </c>
      <c r="D26" s="1104">
        <v>43798</v>
      </c>
      <c r="E26" s="874"/>
      <c r="F26" s="876"/>
      <c r="G26" s="879" t="s">
        <v>1857</v>
      </c>
      <c r="H26" s="874"/>
      <c r="I26" s="881" t="s">
        <v>4510</v>
      </c>
    </row>
    <row r="27" spans="1:9" s="870" customFormat="1" x14ac:dyDescent="0.2">
      <c r="A27" s="1080" t="s">
        <v>1501</v>
      </c>
      <c r="B27" s="919" t="s">
        <v>1502</v>
      </c>
      <c r="C27" s="1100">
        <v>6</v>
      </c>
      <c r="D27" s="1104">
        <v>43798</v>
      </c>
      <c r="E27" s="874" t="s">
        <v>1857</v>
      </c>
      <c r="F27" s="876"/>
      <c r="G27" s="879"/>
      <c r="H27" s="874"/>
      <c r="I27" s="881"/>
    </row>
    <row r="28" spans="1:9" s="870" customFormat="1" x14ac:dyDescent="0.2">
      <c r="A28" s="1003" t="s">
        <v>1145</v>
      </c>
      <c r="B28" s="919" t="s">
        <v>1146</v>
      </c>
      <c r="C28" s="1101">
        <v>6</v>
      </c>
      <c r="D28" s="1104">
        <v>43798</v>
      </c>
      <c r="E28" s="874"/>
      <c r="F28" s="876" t="s">
        <v>1857</v>
      </c>
      <c r="G28" s="879"/>
      <c r="H28" s="874"/>
      <c r="I28" s="881"/>
    </row>
    <row r="29" spans="1:9" s="870" customFormat="1" x14ac:dyDescent="0.2">
      <c r="A29" s="481" t="s">
        <v>1816</v>
      </c>
      <c r="B29" s="884" t="s">
        <v>3971</v>
      </c>
      <c r="C29" s="615">
        <v>9</v>
      </c>
      <c r="D29" s="883">
        <v>43798</v>
      </c>
      <c r="E29" s="878"/>
      <c r="F29" s="876" t="s">
        <v>1857</v>
      </c>
      <c r="G29" s="879"/>
      <c r="H29" s="874"/>
      <c r="I29" s="881"/>
    </row>
    <row r="30" spans="1:9" s="870" customFormat="1" x14ac:dyDescent="0.2">
      <c r="A30" s="481" t="s">
        <v>1001</v>
      </c>
      <c r="B30" s="884" t="s">
        <v>1002</v>
      </c>
      <c r="C30" s="615">
        <v>6</v>
      </c>
      <c r="D30" s="883">
        <v>43798</v>
      </c>
      <c r="E30" s="878"/>
      <c r="F30" s="876" t="s">
        <v>1857</v>
      </c>
      <c r="G30" s="879"/>
      <c r="H30" s="874"/>
      <c r="I30" s="881"/>
    </row>
    <row r="31" spans="1:9" s="870" customFormat="1" x14ac:dyDescent="0.2">
      <c r="A31" s="905" t="s">
        <v>4431</v>
      </c>
      <c r="B31" s="899" t="s">
        <v>3808</v>
      </c>
      <c r="C31" s="615">
        <v>5</v>
      </c>
      <c r="D31" s="883">
        <v>43798</v>
      </c>
      <c r="E31" s="878"/>
      <c r="F31" s="876" t="s">
        <v>1857</v>
      </c>
      <c r="G31" s="879"/>
      <c r="H31" s="874"/>
      <c r="I31" s="881"/>
    </row>
    <row r="32" spans="1:9" s="870" customFormat="1" x14ac:dyDescent="0.2">
      <c r="A32" s="887" t="s">
        <v>1520</v>
      </c>
      <c r="B32" s="899" t="s">
        <v>1521</v>
      </c>
      <c r="C32" s="754">
        <v>8</v>
      </c>
      <c r="D32" s="883">
        <v>43798</v>
      </c>
      <c r="E32" s="878"/>
      <c r="F32" s="876" t="s">
        <v>1857</v>
      </c>
      <c r="G32" s="879"/>
      <c r="H32" s="874"/>
      <c r="I32" s="881"/>
    </row>
    <row r="33" spans="1:13" s="870" customFormat="1" x14ac:dyDescent="0.2">
      <c r="A33" s="895" t="s">
        <v>1353</v>
      </c>
      <c r="B33" s="899" t="s">
        <v>1354</v>
      </c>
      <c r="C33" s="615">
        <v>7</v>
      </c>
      <c r="D33" s="883">
        <v>43798</v>
      </c>
      <c r="E33" s="878"/>
      <c r="F33" s="876" t="s">
        <v>1857</v>
      </c>
      <c r="G33" s="879"/>
      <c r="H33" s="874"/>
      <c r="I33" s="881"/>
    </row>
    <row r="34" spans="1:13" s="870" customFormat="1" x14ac:dyDescent="0.2">
      <c r="A34" s="724" t="s">
        <v>4182</v>
      </c>
      <c r="B34" s="1042" t="s">
        <v>2687</v>
      </c>
      <c r="C34" s="754">
        <v>7</v>
      </c>
      <c r="D34" s="883">
        <v>43798</v>
      </c>
      <c r="E34" s="878"/>
      <c r="F34" s="876" t="s">
        <v>1857</v>
      </c>
      <c r="G34" s="879"/>
      <c r="H34" s="874"/>
      <c r="I34" s="881"/>
    </row>
    <row r="35" spans="1:13" s="870" customFormat="1" x14ac:dyDescent="0.2">
      <c r="A35" s="887" t="s">
        <v>1376</v>
      </c>
      <c r="B35" s="899" t="s">
        <v>1377</v>
      </c>
      <c r="C35" s="615">
        <v>8</v>
      </c>
      <c r="D35" s="883">
        <v>43798</v>
      </c>
      <c r="E35" s="878"/>
      <c r="F35" s="876" t="s">
        <v>1857</v>
      </c>
      <c r="G35" s="879"/>
      <c r="H35" s="874"/>
      <c r="I35" s="881"/>
    </row>
    <row r="36" spans="1:13" s="870" customFormat="1" x14ac:dyDescent="0.2">
      <c r="A36" s="895" t="s">
        <v>1538</v>
      </c>
      <c r="B36" s="899" t="s">
        <v>1539</v>
      </c>
      <c r="C36" s="615">
        <v>5</v>
      </c>
      <c r="D36" s="883">
        <v>43798</v>
      </c>
      <c r="E36" s="878"/>
      <c r="F36" s="876" t="s">
        <v>1857</v>
      </c>
      <c r="G36" s="879"/>
      <c r="H36" s="874"/>
      <c r="I36" s="881"/>
    </row>
    <row r="37" spans="1:13" s="870" customFormat="1" x14ac:dyDescent="0.2">
      <c r="A37" s="887" t="s">
        <v>3794</v>
      </c>
      <c r="B37" s="899" t="s">
        <v>3795</v>
      </c>
      <c r="C37" s="754">
        <v>5</v>
      </c>
      <c r="D37" s="883">
        <v>43798</v>
      </c>
      <c r="E37" s="878"/>
      <c r="F37" s="876" t="s">
        <v>1857</v>
      </c>
      <c r="G37" s="879"/>
      <c r="H37" s="874"/>
      <c r="I37" s="881"/>
    </row>
    <row r="38" spans="1:13" s="870" customFormat="1" x14ac:dyDescent="0.2">
      <c r="A38" s="887" t="s">
        <v>1003</v>
      </c>
      <c r="B38" s="899" t="s">
        <v>1004</v>
      </c>
      <c r="C38" s="754">
        <v>6</v>
      </c>
      <c r="D38" s="883">
        <v>43798</v>
      </c>
      <c r="E38" s="878"/>
      <c r="F38" s="876" t="s">
        <v>1857</v>
      </c>
      <c r="G38" s="879"/>
      <c r="H38" s="874"/>
      <c r="I38" s="881"/>
    </row>
    <row r="39" spans="1:13" s="870" customFormat="1" x14ac:dyDescent="0.2">
      <c r="A39" s="895" t="s">
        <v>4325</v>
      </c>
      <c r="B39" s="899" t="s">
        <v>4324</v>
      </c>
      <c r="C39" s="754">
        <v>13</v>
      </c>
      <c r="D39" s="883">
        <v>43798</v>
      </c>
      <c r="E39" s="878"/>
      <c r="F39" s="876" t="s">
        <v>1857</v>
      </c>
      <c r="G39" s="879"/>
      <c r="H39" s="874"/>
      <c r="I39" s="881"/>
    </row>
    <row r="40" spans="1:13" s="870" customFormat="1" x14ac:dyDescent="0.2">
      <c r="A40" s="920" t="s">
        <v>1263</v>
      </c>
      <c r="B40" s="919" t="s">
        <v>1264</v>
      </c>
      <c r="C40" s="1100">
        <v>6</v>
      </c>
      <c r="D40" s="883">
        <v>43798</v>
      </c>
      <c r="E40" s="878"/>
      <c r="F40" s="876" t="s">
        <v>1857</v>
      </c>
      <c r="G40" s="879"/>
      <c r="H40" s="874"/>
      <c r="I40" s="881"/>
    </row>
    <row r="41" spans="1:13" s="870" customFormat="1" x14ac:dyDescent="0.2">
      <c r="A41" s="895" t="s">
        <v>3911</v>
      </c>
      <c r="B41" s="899" t="s">
        <v>3912</v>
      </c>
      <c r="C41" s="1101">
        <v>5</v>
      </c>
      <c r="D41" s="883">
        <v>43798</v>
      </c>
      <c r="E41" s="878"/>
      <c r="F41" s="876" t="s">
        <v>1857</v>
      </c>
      <c r="G41" s="879"/>
      <c r="H41" s="874"/>
      <c r="I41" s="881"/>
      <c r="L41" s="895"/>
      <c r="M41" s="887"/>
    </row>
    <row r="42" spans="1:13" s="870" customFormat="1" x14ac:dyDescent="0.2">
      <c r="A42" s="895" t="s">
        <v>1067</v>
      </c>
      <c r="B42" s="899" t="s">
        <v>1068</v>
      </c>
      <c r="C42" s="1101">
        <v>6</v>
      </c>
      <c r="D42" s="883">
        <v>43798</v>
      </c>
      <c r="E42" s="878"/>
      <c r="F42" s="876" t="s">
        <v>1857</v>
      </c>
      <c r="G42" s="879"/>
      <c r="H42" s="874"/>
      <c r="I42" s="881"/>
      <c r="L42" s="895"/>
      <c r="M42" s="887"/>
    </row>
    <row r="43" spans="1:13" s="870" customFormat="1" x14ac:dyDescent="0.2">
      <c r="A43" s="887" t="s">
        <v>1153</v>
      </c>
      <c r="B43" s="899" t="s">
        <v>1154</v>
      </c>
      <c r="C43" s="754">
        <v>9</v>
      </c>
      <c r="D43" s="883">
        <v>43798</v>
      </c>
      <c r="E43" s="878"/>
      <c r="F43" s="876" t="s">
        <v>1857</v>
      </c>
      <c r="G43" s="879"/>
      <c r="H43" s="874"/>
      <c r="I43" s="881"/>
      <c r="L43" s="895"/>
      <c r="M43" s="887"/>
    </row>
    <row r="44" spans="1:13" s="870" customFormat="1" x14ac:dyDescent="0.2">
      <c r="A44" s="895" t="s">
        <v>1410</v>
      </c>
      <c r="B44" s="899" t="s">
        <v>1411</v>
      </c>
      <c r="C44" s="754">
        <v>6</v>
      </c>
      <c r="D44" s="883">
        <v>43769</v>
      </c>
      <c r="E44" s="878"/>
      <c r="F44" s="876" t="s">
        <v>1857</v>
      </c>
      <c r="G44" s="879"/>
      <c r="H44" s="874"/>
      <c r="I44" s="881"/>
    </row>
    <row r="45" spans="1:13" s="870" customFormat="1" x14ac:dyDescent="0.2">
      <c r="A45" s="887" t="s">
        <v>4137</v>
      </c>
      <c r="B45" s="899" t="s">
        <v>4138</v>
      </c>
      <c r="C45" s="754">
        <v>6</v>
      </c>
      <c r="D45" s="883">
        <v>43769</v>
      </c>
      <c r="E45" s="878"/>
      <c r="F45" s="876" t="s">
        <v>1857</v>
      </c>
      <c r="G45" s="879"/>
      <c r="H45" s="874"/>
      <c r="I45" s="881"/>
    </row>
    <row r="46" spans="1:13" s="870" customFormat="1" x14ac:dyDescent="0.2">
      <c r="A46" s="887" t="s">
        <v>1536</v>
      </c>
      <c r="B46" s="899" t="s">
        <v>1537</v>
      </c>
      <c r="C46" s="754">
        <v>6</v>
      </c>
      <c r="D46" s="883">
        <v>43769</v>
      </c>
      <c r="E46" s="878"/>
      <c r="F46" s="876" t="s">
        <v>1857</v>
      </c>
      <c r="G46" s="879"/>
      <c r="H46" s="874"/>
      <c r="I46" s="881"/>
    </row>
    <row r="47" spans="1:13" s="870" customFormat="1" x14ac:dyDescent="0.2">
      <c r="A47" s="887" t="s">
        <v>1333</v>
      </c>
      <c r="B47" s="899" t="s">
        <v>1334</v>
      </c>
      <c r="C47" s="754">
        <v>9</v>
      </c>
      <c r="D47" s="883">
        <v>43769</v>
      </c>
      <c r="E47" s="878"/>
      <c r="F47" s="876" t="s">
        <v>1857</v>
      </c>
      <c r="G47" s="879"/>
      <c r="H47" s="874"/>
      <c r="I47" s="881"/>
    </row>
    <row r="48" spans="1:13" s="870" customFormat="1" x14ac:dyDescent="0.2">
      <c r="A48" s="887" t="s">
        <v>4492</v>
      </c>
      <c r="B48" s="899" t="s">
        <v>1800</v>
      </c>
      <c r="C48" s="754">
        <v>8</v>
      </c>
      <c r="D48" s="883">
        <v>43769</v>
      </c>
      <c r="E48" s="878"/>
      <c r="F48" s="876" t="s">
        <v>1857</v>
      </c>
      <c r="G48" s="879"/>
      <c r="H48" s="874"/>
      <c r="I48" s="881"/>
    </row>
    <row r="49" spans="1:9" s="870" customFormat="1" x14ac:dyDescent="0.2">
      <c r="A49" s="887" t="s">
        <v>1584</v>
      </c>
      <c r="B49" s="899" t="s">
        <v>1585</v>
      </c>
      <c r="C49" s="1101">
        <v>8</v>
      </c>
      <c r="D49" s="129">
        <v>43769</v>
      </c>
      <c r="E49" s="878"/>
      <c r="F49" s="876" t="s">
        <v>1857</v>
      </c>
      <c r="G49" s="879"/>
      <c r="H49" s="874"/>
      <c r="I49" s="881"/>
    </row>
    <row r="50" spans="1:9" s="870" customFormat="1" x14ac:dyDescent="0.2">
      <c r="A50" s="494" t="s">
        <v>469</v>
      </c>
      <c r="B50" s="884" t="s">
        <v>470</v>
      </c>
      <c r="C50" s="615">
        <v>13</v>
      </c>
      <c r="D50" s="883">
        <v>43769</v>
      </c>
      <c r="E50" s="878"/>
      <c r="F50" s="876" t="s">
        <v>1857</v>
      </c>
      <c r="G50" s="879"/>
      <c r="H50" s="874"/>
      <c r="I50" s="881"/>
    </row>
    <row r="51" spans="1:9" s="870" customFormat="1" x14ac:dyDescent="0.2">
      <c r="A51" s="494" t="s">
        <v>967</v>
      </c>
      <c r="B51" s="884" t="s">
        <v>968</v>
      </c>
      <c r="C51" s="615">
        <v>9</v>
      </c>
      <c r="D51" s="883">
        <v>43769</v>
      </c>
      <c r="E51" s="878"/>
      <c r="F51" s="876" t="s">
        <v>1857</v>
      </c>
      <c r="G51" s="879"/>
      <c r="H51" s="874"/>
      <c r="I51" s="881"/>
    </row>
    <row r="52" spans="1:9" s="870" customFormat="1" x14ac:dyDescent="0.2">
      <c r="A52" s="494" t="s">
        <v>1623</v>
      </c>
      <c r="B52" s="884" t="s">
        <v>1624</v>
      </c>
      <c r="C52" s="615">
        <v>8</v>
      </c>
      <c r="D52" s="883">
        <v>43769</v>
      </c>
      <c r="E52" s="878"/>
      <c r="F52" s="876" t="s">
        <v>1857</v>
      </c>
      <c r="G52" s="879"/>
      <c r="H52" s="874"/>
      <c r="I52" s="881"/>
    </row>
    <row r="53" spans="1:9" s="870" customFormat="1" x14ac:dyDescent="0.2">
      <c r="A53" s="494" t="s">
        <v>203</v>
      </c>
      <c r="B53" s="884" t="s">
        <v>204</v>
      </c>
      <c r="C53" s="615">
        <v>50</v>
      </c>
      <c r="D53" s="883">
        <v>43769</v>
      </c>
      <c r="E53" s="878"/>
      <c r="F53" s="876"/>
      <c r="G53" s="879" t="s">
        <v>1857</v>
      </c>
      <c r="H53" s="874"/>
      <c r="I53" s="881" t="s">
        <v>4504</v>
      </c>
    </row>
    <row r="54" spans="1:9" s="870" customFormat="1" x14ac:dyDescent="0.2">
      <c r="A54" s="494" t="s">
        <v>1479</v>
      </c>
      <c r="B54" s="884" t="s">
        <v>1480</v>
      </c>
      <c r="C54" s="615">
        <v>7</v>
      </c>
      <c r="D54" s="883">
        <v>43769</v>
      </c>
      <c r="E54" s="878"/>
      <c r="F54" s="876"/>
      <c r="G54" s="879" t="s">
        <v>1857</v>
      </c>
      <c r="H54" s="874"/>
      <c r="I54" s="881" t="s">
        <v>4507</v>
      </c>
    </row>
    <row r="55" spans="1:9" s="870" customFormat="1" x14ac:dyDescent="0.2">
      <c r="A55" s="494" t="s">
        <v>634</v>
      </c>
      <c r="B55" s="884" t="s">
        <v>635</v>
      </c>
      <c r="C55" s="615">
        <v>14</v>
      </c>
      <c r="D55" s="883">
        <v>43769</v>
      </c>
      <c r="E55" s="878"/>
      <c r="F55" s="876"/>
      <c r="G55" s="879" t="s">
        <v>1857</v>
      </c>
      <c r="H55" s="874"/>
      <c r="I55" s="881" t="s">
        <v>4508</v>
      </c>
    </row>
    <row r="56" spans="1:9" s="870" customFormat="1" x14ac:dyDescent="0.2">
      <c r="A56" s="494" t="s">
        <v>898</v>
      </c>
      <c r="B56" s="884" t="s">
        <v>899</v>
      </c>
      <c r="C56" s="615">
        <v>7</v>
      </c>
      <c r="D56" s="883">
        <v>43738</v>
      </c>
      <c r="E56" s="878"/>
      <c r="F56" s="876" t="s">
        <v>1857</v>
      </c>
      <c r="G56" s="879"/>
      <c r="H56" s="874"/>
      <c r="I56" s="881"/>
    </row>
    <row r="57" spans="1:9" s="870" customFormat="1" x14ac:dyDescent="0.2">
      <c r="A57" s="494" t="s">
        <v>415</v>
      </c>
      <c r="B57" s="884" t="s">
        <v>416</v>
      </c>
      <c r="C57" s="615">
        <v>14</v>
      </c>
      <c r="D57" s="883">
        <v>43738</v>
      </c>
      <c r="E57" s="878"/>
      <c r="F57" s="876"/>
      <c r="G57" s="879" t="s">
        <v>1857</v>
      </c>
      <c r="H57" s="874"/>
      <c r="I57" s="881" t="s">
        <v>4498</v>
      </c>
    </row>
    <row r="58" spans="1:9" s="870" customFormat="1" x14ac:dyDescent="0.2">
      <c r="A58" s="494" t="s">
        <v>1141</v>
      </c>
      <c r="B58" s="884" t="s">
        <v>1142</v>
      </c>
      <c r="C58" s="615">
        <v>9</v>
      </c>
      <c r="D58" s="883">
        <v>43738</v>
      </c>
      <c r="E58" s="878"/>
      <c r="F58" s="876"/>
      <c r="G58" s="879" t="s">
        <v>1857</v>
      </c>
      <c r="H58" s="874"/>
      <c r="I58" s="881" t="s">
        <v>4497</v>
      </c>
    </row>
    <row r="59" spans="1:9" s="870" customFormat="1" x14ac:dyDescent="0.2">
      <c r="A59" s="494" t="s">
        <v>600</v>
      </c>
      <c r="B59" s="884" t="s">
        <v>601</v>
      </c>
      <c r="C59" s="615">
        <v>15</v>
      </c>
      <c r="D59" s="883">
        <v>43738</v>
      </c>
      <c r="E59" s="878"/>
      <c r="F59" s="876" t="s">
        <v>1857</v>
      </c>
      <c r="G59" s="879"/>
      <c r="H59" s="874"/>
      <c r="I59" s="881"/>
    </row>
    <row r="60" spans="1:9" s="870" customFormat="1" x14ac:dyDescent="0.2">
      <c r="A60" s="494" t="s">
        <v>4404</v>
      </c>
      <c r="B60" s="884" t="s">
        <v>3851</v>
      </c>
      <c r="C60" s="615">
        <v>6</v>
      </c>
      <c r="D60" s="883">
        <v>43738</v>
      </c>
      <c r="E60" s="878"/>
      <c r="F60" s="876" t="s">
        <v>1857</v>
      </c>
      <c r="G60" s="879"/>
      <c r="H60" s="874"/>
      <c r="I60" s="881"/>
    </row>
    <row r="61" spans="1:9" s="870" customFormat="1" x14ac:dyDescent="0.2">
      <c r="A61" s="494" t="s">
        <v>1497</v>
      </c>
      <c r="B61" s="884" t="s">
        <v>1498</v>
      </c>
      <c r="C61" s="615">
        <v>6</v>
      </c>
      <c r="D61" s="883">
        <v>43738</v>
      </c>
      <c r="E61" s="878"/>
      <c r="F61" s="876" t="s">
        <v>1857</v>
      </c>
      <c r="G61" s="879"/>
      <c r="H61" s="874"/>
      <c r="I61" s="881"/>
    </row>
    <row r="62" spans="1:9" s="870" customFormat="1" x14ac:dyDescent="0.2">
      <c r="A62" s="494" t="s">
        <v>1530</v>
      </c>
      <c r="B62" s="884" t="s">
        <v>1531</v>
      </c>
      <c r="C62" s="615">
        <v>6</v>
      </c>
      <c r="D62" s="883">
        <v>43738</v>
      </c>
      <c r="E62" s="878"/>
      <c r="F62" s="876" t="s">
        <v>1857</v>
      </c>
      <c r="G62" s="879"/>
      <c r="H62" s="874"/>
      <c r="I62" s="881"/>
    </row>
    <row r="63" spans="1:9" s="870" customFormat="1" x14ac:dyDescent="0.2">
      <c r="A63" s="494" t="s">
        <v>1540</v>
      </c>
      <c r="B63" s="884" t="s">
        <v>1541</v>
      </c>
      <c r="C63" s="615">
        <v>9</v>
      </c>
      <c r="D63" s="883">
        <v>43738</v>
      </c>
      <c r="E63" s="878"/>
      <c r="F63" s="876" t="s">
        <v>1857</v>
      </c>
      <c r="G63" s="879"/>
      <c r="H63" s="874"/>
      <c r="I63" s="881"/>
    </row>
    <row r="64" spans="1:9" s="870" customFormat="1" x14ac:dyDescent="0.2">
      <c r="A64" s="494" t="s">
        <v>1625</v>
      </c>
      <c r="B64" s="884" t="s">
        <v>1626</v>
      </c>
      <c r="C64" s="615">
        <v>6</v>
      </c>
      <c r="D64" s="883">
        <v>43738</v>
      </c>
      <c r="E64" s="878"/>
      <c r="F64" s="876" t="s">
        <v>1857</v>
      </c>
      <c r="G64" s="879"/>
      <c r="H64" s="874"/>
      <c r="I64" s="881"/>
    </row>
    <row r="65" spans="1:13" s="870" customFormat="1" x14ac:dyDescent="0.2">
      <c r="A65" s="494" t="s">
        <v>925</v>
      </c>
      <c r="B65" s="884" t="s">
        <v>926</v>
      </c>
      <c r="C65" s="615">
        <v>8</v>
      </c>
      <c r="D65" s="883">
        <v>43708</v>
      </c>
      <c r="E65" s="878"/>
      <c r="F65" s="876"/>
      <c r="G65" s="879" t="s">
        <v>1857</v>
      </c>
      <c r="H65" s="874"/>
      <c r="I65" s="881" t="s">
        <v>4484</v>
      </c>
    </row>
    <row r="66" spans="1:13" s="870" customFormat="1" x14ac:dyDescent="0.2">
      <c r="A66" s="494" t="s">
        <v>1368</v>
      </c>
      <c r="B66" s="884" t="s">
        <v>1369</v>
      </c>
      <c r="C66" s="615">
        <v>6</v>
      </c>
      <c r="D66" s="883">
        <v>43708</v>
      </c>
      <c r="E66" s="878" t="s">
        <v>1857</v>
      </c>
      <c r="F66" s="876"/>
      <c r="G66" s="879"/>
      <c r="H66" s="874"/>
      <c r="I66" s="881" t="s">
        <v>4489</v>
      </c>
    </row>
    <row r="67" spans="1:13" s="870" customFormat="1" x14ac:dyDescent="0.2">
      <c r="A67" s="494" t="s">
        <v>1378</v>
      </c>
      <c r="B67" s="884" t="s">
        <v>1379</v>
      </c>
      <c r="C67" s="615">
        <v>8</v>
      </c>
      <c r="D67" s="883">
        <v>43708</v>
      </c>
      <c r="E67" s="878" t="s">
        <v>1857</v>
      </c>
      <c r="F67" s="876"/>
      <c r="G67" s="879"/>
      <c r="H67" s="874"/>
      <c r="I67" s="881"/>
    </row>
    <row r="68" spans="1:13" s="870" customFormat="1" x14ac:dyDescent="0.2">
      <c r="A68" s="494" t="s">
        <v>652</v>
      </c>
      <c r="B68" s="884" t="s">
        <v>653</v>
      </c>
      <c r="C68" s="754">
        <v>16</v>
      </c>
      <c r="D68" s="883">
        <v>43677</v>
      </c>
      <c r="E68" s="878"/>
      <c r="F68" s="876"/>
      <c r="G68" s="879" t="s">
        <v>1857</v>
      </c>
      <c r="H68" s="874"/>
      <c r="I68" s="881" t="s">
        <v>4474</v>
      </c>
    </row>
    <row r="69" spans="1:13" s="870" customFormat="1" x14ac:dyDescent="0.2">
      <c r="A69" s="880" t="s">
        <v>154</v>
      </c>
      <c r="B69" s="871" t="s">
        <v>155</v>
      </c>
      <c r="C69" s="924">
        <v>36</v>
      </c>
      <c r="D69" s="883">
        <v>43644</v>
      </c>
      <c r="E69" s="878"/>
      <c r="F69" s="876"/>
      <c r="G69" s="879" t="s">
        <v>1857</v>
      </c>
      <c r="H69" s="874"/>
      <c r="I69" s="881" t="s">
        <v>4470</v>
      </c>
    </row>
    <row r="70" spans="1:13" s="870" customFormat="1" x14ac:dyDescent="0.2">
      <c r="A70" s="494" t="s">
        <v>1351</v>
      </c>
      <c r="B70" s="884" t="s">
        <v>1352</v>
      </c>
      <c r="C70" s="754">
        <v>9</v>
      </c>
      <c r="D70" s="883">
        <v>43616</v>
      </c>
      <c r="E70" s="878" t="s">
        <v>1857</v>
      </c>
      <c r="F70" s="876"/>
      <c r="G70" s="879"/>
      <c r="H70" s="874"/>
      <c r="I70" s="881"/>
    </row>
    <row r="71" spans="1:13" s="870" customFormat="1" x14ac:dyDescent="0.2">
      <c r="A71" s="886" t="s">
        <v>1220</v>
      </c>
      <c r="B71" s="884" t="s">
        <v>1221</v>
      </c>
      <c r="C71" s="618">
        <v>7</v>
      </c>
      <c r="D71" s="883">
        <v>43585</v>
      </c>
      <c r="E71" s="878" t="s">
        <v>1857</v>
      </c>
      <c r="F71" s="876"/>
      <c r="G71" s="879"/>
      <c r="H71" s="874"/>
      <c r="I71" s="881"/>
      <c r="L71" s="895"/>
      <c r="M71" s="887"/>
    </row>
    <row r="72" spans="1:13" x14ac:dyDescent="0.2">
      <c r="A72" s="481" t="s">
        <v>4117</v>
      </c>
      <c r="B72" s="884" t="s">
        <v>4118</v>
      </c>
      <c r="C72" s="618">
        <v>7</v>
      </c>
      <c r="D72" s="883">
        <v>43585</v>
      </c>
      <c r="E72" s="878"/>
      <c r="F72" s="50"/>
      <c r="G72" s="879" t="s">
        <v>1857</v>
      </c>
      <c r="H72" s="874"/>
      <c r="I72" s="871" t="s">
        <v>4459</v>
      </c>
      <c r="K72" s="870"/>
      <c r="L72" s="870"/>
    </row>
    <row r="73" spans="1:13" s="870" customFormat="1" x14ac:dyDescent="0.2">
      <c r="A73" s="887" t="s">
        <v>1408</v>
      </c>
      <c r="B73" s="899" t="s">
        <v>1409</v>
      </c>
      <c r="C73" s="754">
        <v>9</v>
      </c>
      <c r="D73" s="883">
        <v>43555</v>
      </c>
      <c r="E73" s="878" t="s">
        <v>1857</v>
      </c>
      <c r="F73" s="876"/>
      <c r="G73" s="879"/>
      <c r="H73" s="874"/>
      <c r="I73" s="881"/>
    </row>
    <row r="74" spans="1:13" s="870" customFormat="1" x14ac:dyDescent="0.2">
      <c r="A74" s="895" t="s">
        <v>1459</v>
      </c>
      <c r="B74" s="899" t="s">
        <v>1460</v>
      </c>
      <c r="C74" s="754">
        <v>7</v>
      </c>
      <c r="D74" s="883">
        <v>43555</v>
      </c>
      <c r="E74" s="878"/>
      <c r="F74" s="876"/>
      <c r="G74" s="879" t="s">
        <v>1857</v>
      </c>
      <c r="H74" s="874"/>
      <c r="I74" s="881" t="s">
        <v>4453</v>
      </c>
    </row>
    <row r="75" spans="1:13" s="870" customFormat="1" x14ac:dyDescent="0.2">
      <c r="A75" s="895" t="s">
        <v>828</v>
      </c>
      <c r="B75" s="899" t="s">
        <v>829</v>
      </c>
      <c r="C75" s="615">
        <v>14</v>
      </c>
      <c r="D75" s="883">
        <v>43555</v>
      </c>
      <c r="E75" s="878"/>
      <c r="F75" s="876"/>
      <c r="G75" s="879" t="s">
        <v>1857</v>
      </c>
      <c r="H75" s="874"/>
      <c r="I75" s="881" t="s">
        <v>4452</v>
      </c>
    </row>
    <row r="76" spans="1:13" s="870" customFormat="1" x14ac:dyDescent="0.2">
      <c r="A76" s="13" t="s">
        <v>4269</v>
      </c>
      <c r="B76" s="612" t="s">
        <v>4268</v>
      </c>
      <c r="C76" s="197">
        <v>6</v>
      </c>
      <c r="D76" s="883">
        <v>43524</v>
      </c>
      <c r="E76" s="878" t="s">
        <v>1857</v>
      </c>
      <c r="F76" s="876"/>
      <c r="G76" s="879"/>
      <c r="H76" s="874"/>
      <c r="I76" s="871"/>
    </row>
    <row r="77" spans="1:13" s="870" customFormat="1" x14ac:dyDescent="0.2">
      <c r="A77" s="987" t="s">
        <v>1386</v>
      </c>
      <c r="B77" s="984" t="s">
        <v>1387</v>
      </c>
      <c r="C77" s="197">
        <v>6</v>
      </c>
      <c r="D77" s="883">
        <v>43524</v>
      </c>
      <c r="E77" s="878" t="s">
        <v>1857</v>
      </c>
      <c r="F77" s="876"/>
      <c r="G77" s="879"/>
      <c r="H77" s="874"/>
      <c r="I77" s="871"/>
    </row>
    <row r="78" spans="1:13" s="870" customFormat="1" x14ac:dyDescent="0.2">
      <c r="A78" s="987" t="s">
        <v>375</v>
      </c>
      <c r="B78" s="984" t="s">
        <v>376</v>
      </c>
      <c r="C78" s="942">
        <v>59</v>
      </c>
      <c r="D78" s="883">
        <v>43524</v>
      </c>
      <c r="E78" s="878"/>
      <c r="F78" s="876"/>
      <c r="G78" s="879" t="s">
        <v>1857</v>
      </c>
      <c r="H78" s="874"/>
      <c r="I78" s="871" t="s">
        <v>4440</v>
      </c>
    </row>
    <row r="79" spans="1:13" s="870" customFormat="1" x14ac:dyDescent="0.2">
      <c r="A79" s="13" t="s">
        <v>857</v>
      </c>
      <c r="B79" s="612" t="s">
        <v>858</v>
      </c>
      <c r="C79" s="197">
        <v>12</v>
      </c>
      <c r="D79" s="883">
        <v>43524</v>
      </c>
      <c r="E79" s="878"/>
      <c r="F79" s="876"/>
      <c r="G79" s="879" t="s">
        <v>1857</v>
      </c>
      <c r="H79" s="874"/>
      <c r="I79" s="871" t="s">
        <v>4439</v>
      </c>
    </row>
    <row r="80" spans="1:13" s="870" customFormat="1" x14ac:dyDescent="0.2">
      <c r="A80" s="887" t="s">
        <v>1022</v>
      </c>
      <c r="B80" s="899" t="s">
        <v>1023</v>
      </c>
      <c r="C80" s="754">
        <v>8</v>
      </c>
      <c r="D80" s="883">
        <v>43496</v>
      </c>
      <c r="E80" s="878"/>
      <c r="F80" s="876" t="s">
        <v>1857</v>
      </c>
      <c r="G80" s="879"/>
      <c r="H80" s="874"/>
      <c r="I80" s="85"/>
    </row>
    <row r="81" spans="1:12" s="870" customFormat="1" x14ac:dyDescent="0.2">
      <c r="A81" s="887" t="s">
        <v>1050</v>
      </c>
      <c r="B81" s="899" t="s">
        <v>1051</v>
      </c>
      <c r="C81" s="754">
        <v>7</v>
      </c>
      <c r="D81" s="883">
        <v>43496</v>
      </c>
      <c r="E81" s="878"/>
      <c r="F81" s="876" t="s">
        <v>1857</v>
      </c>
      <c r="G81" s="879"/>
      <c r="H81" s="874"/>
      <c r="I81" s="85"/>
    </row>
    <row r="82" spans="1:12" s="870" customFormat="1" x14ac:dyDescent="0.2">
      <c r="A82" s="895" t="s">
        <v>548</v>
      </c>
      <c r="B82" s="899" t="s">
        <v>549</v>
      </c>
      <c r="C82" s="754">
        <v>12</v>
      </c>
      <c r="D82" s="883">
        <v>43496</v>
      </c>
      <c r="E82" s="878"/>
      <c r="F82" s="876"/>
      <c r="G82" s="879"/>
      <c r="H82" s="874" t="s">
        <v>1857</v>
      </c>
      <c r="I82" s="881" t="s">
        <v>4422</v>
      </c>
    </row>
    <row r="83" spans="1:12" s="870" customFormat="1" x14ac:dyDescent="0.2">
      <c r="A83" s="895" t="s">
        <v>1259</v>
      </c>
      <c r="B83" s="899" t="s">
        <v>1260</v>
      </c>
      <c r="C83" s="615">
        <v>6</v>
      </c>
      <c r="D83" s="883">
        <v>43496</v>
      </c>
      <c r="E83" s="878"/>
      <c r="F83" s="876"/>
      <c r="G83" s="879" t="s">
        <v>1857</v>
      </c>
      <c r="H83" s="874"/>
      <c r="I83" s="881" t="s">
        <v>4433</v>
      </c>
    </row>
    <row r="84" spans="1:12" s="870" customFormat="1" x14ac:dyDescent="0.2">
      <c r="A84" s="887" t="s">
        <v>785</v>
      </c>
      <c r="B84" s="899" t="s">
        <v>786</v>
      </c>
      <c r="C84" s="615">
        <v>15</v>
      </c>
      <c r="D84" s="883">
        <v>43496</v>
      </c>
      <c r="E84" s="878"/>
      <c r="F84" s="876"/>
      <c r="G84" s="879" t="s">
        <v>1857</v>
      </c>
      <c r="H84" s="874"/>
      <c r="I84" s="881" t="s">
        <v>4423</v>
      </c>
    </row>
    <row r="85" spans="1:12" s="870" customFormat="1" ht="13.5" thickBot="1" x14ac:dyDescent="0.25">
      <c r="A85" s="887" t="s">
        <v>3923</v>
      </c>
      <c r="B85" s="899" t="s">
        <v>3924</v>
      </c>
      <c r="C85" s="615">
        <v>5</v>
      </c>
      <c r="D85" s="883">
        <v>43496</v>
      </c>
      <c r="E85" s="878"/>
      <c r="F85" s="876"/>
      <c r="G85" s="879" t="s">
        <v>1857</v>
      </c>
      <c r="H85" s="874"/>
      <c r="I85" s="881" t="s">
        <v>4424</v>
      </c>
      <c r="K85" s="887"/>
      <c r="L85" s="887"/>
    </row>
    <row r="86" spans="1:12" s="870" customFormat="1" x14ac:dyDescent="0.2">
      <c r="A86" s="895" t="s">
        <v>953</v>
      </c>
      <c r="B86" s="1069" t="s">
        <v>954</v>
      </c>
      <c r="C86" s="955">
        <v>6</v>
      </c>
      <c r="D86" s="883">
        <v>43465</v>
      </c>
      <c r="E86" s="878" t="s">
        <v>1857</v>
      </c>
      <c r="F86" s="876"/>
      <c r="G86" s="879"/>
      <c r="H86" s="874"/>
      <c r="I86" s="881" t="s">
        <v>4411</v>
      </c>
    </row>
    <row r="87" spans="1:12" s="870" customFormat="1" x14ac:dyDescent="0.2">
      <c r="A87" s="156" t="s">
        <v>798</v>
      </c>
      <c r="B87" s="612" t="s">
        <v>799</v>
      </c>
      <c r="C87" s="754">
        <v>12</v>
      </c>
      <c r="D87" s="883">
        <v>43465</v>
      </c>
      <c r="E87" s="878"/>
      <c r="F87" s="876"/>
      <c r="G87" s="879" t="s">
        <v>1857</v>
      </c>
      <c r="H87" s="874"/>
      <c r="I87" s="881" t="s">
        <v>2795</v>
      </c>
    </row>
    <row r="88" spans="1:12" s="870" customFormat="1" x14ac:dyDescent="0.2">
      <c r="A88" s="895" t="s">
        <v>1698</v>
      </c>
      <c r="B88" s="899" t="s">
        <v>1699</v>
      </c>
      <c r="C88" s="924">
        <v>7</v>
      </c>
      <c r="D88" s="883">
        <v>43465</v>
      </c>
      <c r="E88" s="878"/>
      <c r="F88" s="876" t="s">
        <v>1857</v>
      </c>
      <c r="G88" s="879"/>
      <c r="H88" s="874"/>
      <c r="I88" s="881"/>
    </row>
    <row r="89" spans="1:12" s="870" customFormat="1" x14ac:dyDescent="0.2">
      <c r="A89" s="887" t="s">
        <v>478</v>
      </c>
      <c r="B89" s="899" t="s">
        <v>479</v>
      </c>
      <c r="C89" s="754">
        <v>22</v>
      </c>
      <c r="D89" s="883">
        <v>43434</v>
      </c>
      <c r="E89" s="878" t="s">
        <v>1857</v>
      </c>
      <c r="F89" s="876"/>
      <c r="G89" s="879"/>
      <c r="H89" s="874"/>
      <c r="I89" s="881"/>
    </row>
    <row r="90" spans="1:12" s="870" customFormat="1" x14ac:dyDescent="0.2">
      <c r="A90" s="895" t="s">
        <v>1040</v>
      </c>
      <c r="B90" s="899" t="s">
        <v>1041</v>
      </c>
      <c r="C90" s="754">
        <v>7</v>
      </c>
      <c r="D90" s="883">
        <v>43434</v>
      </c>
      <c r="E90" s="878"/>
      <c r="F90" s="876" t="s">
        <v>1857</v>
      </c>
      <c r="G90" s="879"/>
      <c r="H90" s="874"/>
      <c r="I90" s="881"/>
    </row>
    <row r="91" spans="1:12" s="870" customFormat="1" x14ac:dyDescent="0.2">
      <c r="A91" s="887" t="s">
        <v>1052</v>
      </c>
      <c r="B91" s="899" t="s">
        <v>1053</v>
      </c>
      <c r="C91" s="754">
        <v>8</v>
      </c>
      <c r="D91" s="883">
        <v>43434</v>
      </c>
      <c r="E91" s="878"/>
      <c r="F91" s="876" t="s">
        <v>1857</v>
      </c>
      <c r="G91" s="879"/>
      <c r="H91" s="874"/>
      <c r="I91" s="881"/>
    </row>
    <row r="92" spans="1:12" s="870" customFormat="1" x14ac:dyDescent="0.2">
      <c r="A92" s="895" t="s">
        <v>522</v>
      </c>
      <c r="B92" s="899" t="s">
        <v>523</v>
      </c>
      <c r="C92" s="754">
        <v>14</v>
      </c>
      <c r="D92" s="883">
        <v>43434</v>
      </c>
      <c r="E92" s="878"/>
      <c r="F92" s="876" t="s">
        <v>1857</v>
      </c>
      <c r="G92" s="879"/>
      <c r="H92" s="874"/>
      <c r="I92" s="881"/>
    </row>
    <row r="93" spans="1:12" s="870" customFormat="1" x14ac:dyDescent="0.2">
      <c r="A93" s="895" t="s">
        <v>1151</v>
      </c>
      <c r="B93" s="899" t="s">
        <v>1152</v>
      </c>
      <c r="C93" s="754">
        <v>8</v>
      </c>
      <c r="D93" s="883">
        <v>43434</v>
      </c>
      <c r="E93" s="878"/>
      <c r="F93" s="876" t="s">
        <v>1857</v>
      </c>
      <c r="G93" s="879"/>
      <c r="H93" s="874"/>
      <c r="I93" s="881"/>
    </row>
    <row r="94" spans="1:12" s="870" customFormat="1" x14ac:dyDescent="0.2">
      <c r="A94" s="777" t="s">
        <v>591</v>
      </c>
      <c r="B94" s="804" t="s">
        <v>592</v>
      </c>
      <c r="C94" s="778">
        <v>16</v>
      </c>
      <c r="D94" s="883">
        <v>43434</v>
      </c>
      <c r="E94" s="878"/>
      <c r="F94" s="876" t="s">
        <v>1857</v>
      </c>
      <c r="G94" s="879"/>
      <c r="H94" s="874"/>
      <c r="I94" s="881"/>
    </row>
    <row r="95" spans="1:12" s="870" customFormat="1" x14ac:dyDescent="0.2">
      <c r="A95" s="895" t="s">
        <v>1230</v>
      </c>
      <c r="B95" s="899" t="s">
        <v>1231</v>
      </c>
      <c r="C95" s="754">
        <v>6</v>
      </c>
      <c r="D95" s="883">
        <v>43434</v>
      </c>
      <c r="E95" s="878"/>
      <c r="F95" s="876" t="s">
        <v>1857</v>
      </c>
      <c r="G95" s="879"/>
      <c r="H95" s="874"/>
      <c r="I95" s="881"/>
    </row>
    <row r="96" spans="1:12" s="870" customFormat="1" x14ac:dyDescent="0.2">
      <c r="A96" s="887" t="s">
        <v>1422</v>
      </c>
      <c r="B96" s="899" t="s">
        <v>1423</v>
      </c>
      <c r="C96" s="754">
        <v>8</v>
      </c>
      <c r="D96" s="883">
        <v>43434</v>
      </c>
      <c r="E96" s="878"/>
      <c r="F96" s="876" t="s">
        <v>1857</v>
      </c>
      <c r="G96" s="879"/>
      <c r="H96" s="874"/>
      <c r="I96" s="881"/>
    </row>
    <row r="97" spans="1:12" s="870" customFormat="1" x14ac:dyDescent="0.2">
      <c r="A97" s="777" t="s">
        <v>1475</v>
      </c>
      <c r="B97" s="804" t="s">
        <v>1476</v>
      </c>
      <c r="C97" s="778">
        <v>8</v>
      </c>
      <c r="D97" s="883">
        <v>43434</v>
      </c>
      <c r="E97" s="878"/>
      <c r="F97" s="876" t="s">
        <v>1857</v>
      </c>
      <c r="G97" s="879"/>
      <c r="H97" s="874"/>
      <c r="I97" s="881"/>
    </row>
    <row r="98" spans="1:12" s="870" customFormat="1" x14ac:dyDescent="0.2">
      <c r="A98" s="777" t="s">
        <v>1515</v>
      </c>
      <c r="B98" s="804" t="s">
        <v>1516</v>
      </c>
      <c r="C98" s="754">
        <v>5</v>
      </c>
      <c r="D98" s="883">
        <v>43434</v>
      </c>
      <c r="E98" s="878"/>
      <c r="F98" s="876" t="s">
        <v>1857</v>
      </c>
      <c r="G98" s="879"/>
      <c r="H98" s="874"/>
      <c r="I98" s="881"/>
    </row>
    <row r="99" spans="1:12" s="870" customFormat="1" x14ac:dyDescent="0.2">
      <c r="A99" s="895" t="s">
        <v>1562</v>
      </c>
      <c r="B99" s="899" t="s">
        <v>1563</v>
      </c>
      <c r="C99" s="754">
        <v>5</v>
      </c>
      <c r="D99" s="883">
        <v>43434</v>
      </c>
      <c r="E99" s="878"/>
      <c r="F99" s="876"/>
      <c r="G99" s="879" t="s">
        <v>1857</v>
      </c>
      <c r="H99" s="874"/>
      <c r="I99" s="881" t="s">
        <v>4393</v>
      </c>
    </row>
    <row r="100" spans="1:12" s="870" customFormat="1" x14ac:dyDescent="0.2">
      <c r="A100" s="887" t="s">
        <v>1677</v>
      </c>
      <c r="B100" s="899" t="s">
        <v>1678</v>
      </c>
      <c r="C100" s="754">
        <v>5</v>
      </c>
      <c r="D100" s="883">
        <v>43434</v>
      </c>
      <c r="E100" s="878"/>
      <c r="F100" s="876" t="s">
        <v>1857</v>
      </c>
      <c r="G100" s="879"/>
      <c r="H100" s="874"/>
      <c r="I100" s="881"/>
    </row>
    <row r="101" spans="1:12" s="870" customFormat="1" x14ac:dyDescent="0.2">
      <c r="A101" s="887" t="s">
        <v>855</v>
      </c>
      <c r="B101" s="899" t="s">
        <v>4107</v>
      </c>
      <c r="C101" s="754">
        <v>14</v>
      </c>
      <c r="D101" s="883">
        <v>43434</v>
      </c>
      <c r="E101" s="878"/>
      <c r="F101" s="876" t="s">
        <v>1857</v>
      </c>
      <c r="G101" s="879"/>
      <c r="H101" s="874"/>
      <c r="I101" s="881"/>
    </row>
    <row r="102" spans="1:12" s="870" customFormat="1" x14ac:dyDescent="0.2">
      <c r="A102" s="895" t="s">
        <v>423</v>
      </c>
      <c r="B102" s="899" t="s">
        <v>424</v>
      </c>
      <c r="C102" s="754">
        <v>12</v>
      </c>
      <c r="D102" s="883">
        <v>43404</v>
      </c>
      <c r="E102" s="878" t="s">
        <v>1857</v>
      </c>
      <c r="F102" s="876"/>
      <c r="G102" s="879"/>
      <c r="H102" s="874"/>
      <c r="I102" s="881"/>
      <c r="K102" s="651"/>
      <c r="L102" s="651"/>
    </row>
    <row r="103" spans="1:12" s="870" customFormat="1" x14ac:dyDescent="0.2">
      <c r="A103" s="895" t="s">
        <v>923</v>
      </c>
      <c r="B103" s="899" t="s">
        <v>924</v>
      </c>
      <c r="C103" s="754">
        <v>6</v>
      </c>
      <c r="D103" s="883">
        <v>43404</v>
      </c>
      <c r="E103" s="878"/>
      <c r="F103" s="876"/>
      <c r="G103" s="879" t="s">
        <v>1857</v>
      </c>
      <c r="H103" s="874"/>
      <c r="I103" s="881" t="s">
        <v>4328</v>
      </c>
      <c r="K103" s="651"/>
      <c r="L103" s="651"/>
    </row>
    <row r="104" spans="1:12" s="870" customFormat="1" x14ac:dyDescent="0.2">
      <c r="A104" s="904" t="s">
        <v>941</v>
      </c>
      <c r="B104" s="899" t="s">
        <v>942</v>
      </c>
      <c r="C104" s="754">
        <v>5</v>
      </c>
      <c r="D104" s="883">
        <v>43404</v>
      </c>
      <c r="E104" s="878" t="s">
        <v>1857</v>
      </c>
      <c r="F104" s="927"/>
      <c r="G104" s="879"/>
      <c r="H104" s="874"/>
      <c r="I104" s="881"/>
    </row>
    <row r="105" spans="1:12" s="870" customFormat="1" x14ac:dyDescent="0.2">
      <c r="A105" s="904" t="s">
        <v>970</v>
      </c>
      <c r="B105" s="899" t="s">
        <v>971</v>
      </c>
      <c r="C105" s="754">
        <v>6</v>
      </c>
      <c r="D105" s="883">
        <v>43404</v>
      </c>
      <c r="E105" s="878"/>
      <c r="F105" s="876" t="s">
        <v>1857</v>
      </c>
      <c r="G105" s="879"/>
      <c r="H105" s="874"/>
      <c r="I105" s="881" t="s">
        <v>4323</v>
      </c>
    </row>
    <row r="106" spans="1:12" s="870" customFormat="1" x14ac:dyDescent="0.2">
      <c r="A106" s="895" t="s">
        <v>1005</v>
      </c>
      <c r="B106" s="899" t="s">
        <v>1006</v>
      </c>
      <c r="C106" s="754">
        <v>6</v>
      </c>
      <c r="D106" s="883">
        <v>43404</v>
      </c>
      <c r="E106" s="878"/>
      <c r="F106" s="876" t="s">
        <v>1857</v>
      </c>
      <c r="G106" s="879"/>
      <c r="H106" s="874"/>
      <c r="I106" s="881" t="s">
        <v>4323</v>
      </c>
    </row>
    <row r="107" spans="1:12" s="870" customFormat="1" x14ac:dyDescent="0.2">
      <c r="A107" s="724" t="s">
        <v>4179</v>
      </c>
      <c r="B107" s="808" t="s">
        <v>4176</v>
      </c>
      <c r="C107" s="754">
        <v>5</v>
      </c>
      <c r="D107" s="883">
        <v>43404</v>
      </c>
      <c r="E107" s="878"/>
      <c r="F107" s="876"/>
      <c r="G107" s="879" t="s">
        <v>1857</v>
      </c>
      <c r="H107" s="874"/>
      <c r="I107" s="881" t="s">
        <v>4330</v>
      </c>
    </row>
    <row r="108" spans="1:12" s="870" customFormat="1" x14ac:dyDescent="0.2">
      <c r="A108" s="895" t="s">
        <v>1077</v>
      </c>
      <c r="B108" s="899" t="s">
        <v>1078</v>
      </c>
      <c r="C108" s="754">
        <v>7</v>
      </c>
      <c r="D108" s="883">
        <v>43404</v>
      </c>
      <c r="E108" s="878"/>
      <c r="F108" s="876"/>
      <c r="G108" s="879" t="s">
        <v>1857</v>
      </c>
      <c r="H108" s="874"/>
      <c r="I108" s="881" t="s">
        <v>4329</v>
      </c>
    </row>
    <row r="109" spans="1:12" s="870" customFormat="1" x14ac:dyDescent="0.2">
      <c r="A109" s="895" t="s">
        <v>1091</v>
      </c>
      <c r="B109" s="899" t="s">
        <v>1092</v>
      </c>
      <c r="C109" s="754">
        <v>7</v>
      </c>
      <c r="D109" s="883">
        <v>43404</v>
      </c>
      <c r="E109" s="878"/>
      <c r="F109" s="876"/>
      <c r="G109" s="879" t="s">
        <v>1857</v>
      </c>
      <c r="H109" s="874"/>
      <c r="I109" s="881" t="s">
        <v>4331</v>
      </c>
    </row>
    <row r="110" spans="1:12" s="870" customFormat="1" x14ac:dyDescent="0.2">
      <c r="A110" s="895" t="s">
        <v>535</v>
      </c>
      <c r="B110" s="899" t="s">
        <v>536</v>
      </c>
      <c r="C110" s="754">
        <v>14</v>
      </c>
      <c r="D110" s="883">
        <v>43404</v>
      </c>
      <c r="E110" s="878"/>
      <c r="F110" s="876" t="s">
        <v>1857</v>
      </c>
      <c r="G110" s="879"/>
      <c r="H110" s="874"/>
      <c r="I110" s="881" t="s">
        <v>4323</v>
      </c>
    </row>
    <row r="111" spans="1:12" s="870" customFormat="1" x14ac:dyDescent="0.2">
      <c r="A111" s="887" t="s">
        <v>1137</v>
      </c>
      <c r="B111" s="899" t="s">
        <v>1138</v>
      </c>
      <c r="C111" s="754">
        <v>7</v>
      </c>
      <c r="D111" s="883">
        <v>43404</v>
      </c>
      <c r="E111" s="878"/>
      <c r="F111" s="876"/>
      <c r="G111" s="879" t="s">
        <v>1857</v>
      </c>
      <c r="H111" s="874"/>
      <c r="I111" s="881" t="s">
        <v>1986</v>
      </c>
    </row>
    <row r="112" spans="1:12" s="870" customFormat="1" x14ac:dyDescent="0.2">
      <c r="A112" s="887" t="s">
        <v>556</v>
      </c>
      <c r="B112" s="899" t="s">
        <v>557</v>
      </c>
      <c r="C112" s="754">
        <v>16</v>
      </c>
      <c r="D112" s="883">
        <v>43404</v>
      </c>
      <c r="E112" s="878"/>
      <c r="F112" s="876"/>
      <c r="G112" s="879" t="s">
        <v>1857</v>
      </c>
      <c r="H112" s="874"/>
      <c r="I112" s="881" t="s">
        <v>4326</v>
      </c>
    </row>
    <row r="113" spans="1:12" s="870" customFormat="1" x14ac:dyDescent="0.2">
      <c r="A113" s="895" t="s">
        <v>1157</v>
      </c>
      <c r="B113" s="899" t="s">
        <v>1158</v>
      </c>
      <c r="C113" s="754">
        <v>7</v>
      </c>
      <c r="D113" s="883">
        <v>43404</v>
      </c>
      <c r="E113" s="878"/>
      <c r="F113" s="876" t="s">
        <v>1857</v>
      </c>
      <c r="G113" s="879"/>
      <c r="H113" s="874"/>
      <c r="I113" s="881" t="s">
        <v>4323</v>
      </c>
    </row>
    <row r="114" spans="1:12" s="870" customFormat="1" x14ac:dyDescent="0.2">
      <c r="A114" s="895" t="s">
        <v>1180</v>
      </c>
      <c r="B114" s="899" t="s">
        <v>1181</v>
      </c>
      <c r="C114" s="754">
        <v>7</v>
      </c>
      <c r="D114" s="883">
        <v>43404</v>
      </c>
      <c r="E114" s="878"/>
      <c r="F114" s="876" t="s">
        <v>1857</v>
      </c>
      <c r="G114" s="879"/>
      <c r="H114" s="874"/>
      <c r="I114" s="881" t="s">
        <v>4323</v>
      </c>
    </row>
    <row r="115" spans="1:12" s="870" customFormat="1" x14ac:dyDescent="0.2">
      <c r="A115" s="895" t="s">
        <v>3825</v>
      </c>
      <c r="B115" s="899" t="s">
        <v>3826</v>
      </c>
      <c r="C115" s="615">
        <v>5</v>
      </c>
      <c r="D115" s="883">
        <v>43404</v>
      </c>
      <c r="E115" s="878"/>
      <c r="F115" s="876"/>
      <c r="G115" s="879" t="s">
        <v>1857</v>
      </c>
      <c r="H115" s="874"/>
      <c r="I115" s="881" t="s">
        <v>4327</v>
      </c>
    </row>
    <row r="116" spans="1:12" s="870" customFormat="1" x14ac:dyDescent="0.2">
      <c r="A116" s="895" t="s">
        <v>597</v>
      </c>
      <c r="B116" s="899" t="s">
        <v>598</v>
      </c>
      <c r="C116" s="615">
        <v>11</v>
      </c>
      <c r="D116" s="883">
        <v>43404</v>
      </c>
      <c r="E116" s="878"/>
      <c r="F116" s="876" t="s">
        <v>1857</v>
      </c>
      <c r="G116" s="879"/>
      <c r="H116" s="874"/>
      <c r="I116" s="881" t="s">
        <v>4323</v>
      </c>
    </row>
    <row r="117" spans="1:12" s="870" customFormat="1" x14ac:dyDescent="0.2">
      <c r="A117" s="895" t="s">
        <v>1261</v>
      </c>
      <c r="B117" s="899" t="s">
        <v>1262</v>
      </c>
      <c r="C117" s="754">
        <v>5</v>
      </c>
      <c r="D117" s="883">
        <v>43404</v>
      </c>
      <c r="E117" s="878"/>
      <c r="F117" s="876" t="s">
        <v>1857</v>
      </c>
      <c r="G117" s="879"/>
      <c r="H117" s="874"/>
      <c r="I117" s="881" t="s">
        <v>4323</v>
      </c>
    </row>
    <row r="118" spans="1:12" s="870" customFormat="1" x14ac:dyDescent="0.2">
      <c r="A118" s="895" t="s">
        <v>1265</v>
      </c>
      <c r="B118" s="899" t="s">
        <v>1266</v>
      </c>
      <c r="C118" s="754">
        <v>5</v>
      </c>
      <c r="D118" s="883">
        <v>43404</v>
      </c>
      <c r="E118" s="878"/>
      <c r="F118" s="876" t="s">
        <v>1857</v>
      </c>
      <c r="G118" s="879"/>
      <c r="H118" s="874"/>
      <c r="I118" s="881" t="s">
        <v>4323</v>
      </c>
      <c r="K118" s="887"/>
      <c r="L118" s="887"/>
    </row>
    <row r="119" spans="1:12" s="870" customFormat="1" x14ac:dyDescent="0.2">
      <c r="A119" s="664" t="s">
        <v>1433</v>
      </c>
      <c r="B119" s="804" t="s">
        <v>1434</v>
      </c>
      <c r="C119" s="778">
        <v>7</v>
      </c>
      <c r="D119" s="883">
        <v>43404</v>
      </c>
      <c r="E119" s="878"/>
      <c r="F119" s="876" t="s">
        <v>1857</v>
      </c>
      <c r="G119" s="879"/>
      <c r="H119" s="874"/>
      <c r="I119" s="881" t="s">
        <v>4323</v>
      </c>
    </row>
    <row r="120" spans="1:12" s="870" customFormat="1" x14ac:dyDescent="0.2">
      <c r="A120" s="777" t="s">
        <v>1491</v>
      </c>
      <c r="B120" s="804" t="s">
        <v>1492</v>
      </c>
      <c r="C120" s="778">
        <v>5</v>
      </c>
      <c r="D120" s="883">
        <v>43404</v>
      </c>
      <c r="E120" s="878"/>
      <c r="F120" s="876" t="s">
        <v>1857</v>
      </c>
      <c r="G120" s="879"/>
      <c r="H120" s="874"/>
      <c r="I120" s="881" t="s">
        <v>4323</v>
      </c>
    </row>
    <row r="121" spans="1:12" s="870" customFormat="1" x14ac:dyDescent="0.2">
      <c r="A121" s="887" t="s">
        <v>727</v>
      </c>
      <c r="B121" s="899" t="s">
        <v>728</v>
      </c>
      <c r="C121" s="754">
        <v>21</v>
      </c>
      <c r="D121" s="883">
        <v>43404</v>
      </c>
      <c r="E121" s="878" t="s">
        <v>1857</v>
      </c>
      <c r="F121" s="876"/>
      <c r="G121" s="879"/>
      <c r="H121" s="874"/>
      <c r="I121" s="454"/>
    </row>
    <row r="122" spans="1:12" s="870" customFormat="1" x14ac:dyDescent="0.2">
      <c r="A122" s="895" t="s">
        <v>1544</v>
      </c>
      <c r="B122" s="899" t="s">
        <v>1545</v>
      </c>
      <c r="C122" s="754">
        <v>5</v>
      </c>
      <c r="D122" s="883">
        <v>43404</v>
      </c>
      <c r="E122" s="878"/>
      <c r="F122" s="876" t="s">
        <v>1857</v>
      </c>
      <c r="G122" s="879"/>
      <c r="H122" s="874"/>
      <c r="I122" s="881" t="s">
        <v>4323</v>
      </c>
    </row>
    <row r="123" spans="1:12" s="870" customFormat="1" x14ac:dyDescent="0.2">
      <c r="A123" s="895" t="s">
        <v>1591</v>
      </c>
      <c r="B123" s="899" t="s">
        <v>1592</v>
      </c>
      <c r="C123" s="754">
        <v>8</v>
      </c>
      <c r="D123" s="883">
        <v>43404</v>
      </c>
      <c r="E123" s="878"/>
      <c r="F123" s="876" t="s">
        <v>1857</v>
      </c>
      <c r="G123" s="879"/>
      <c r="H123" s="874"/>
      <c r="I123" s="881" t="s">
        <v>4323</v>
      </c>
    </row>
    <row r="124" spans="1:12" s="870" customFormat="1" x14ac:dyDescent="0.2">
      <c r="A124" s="777" t="s">
        <v>1597</v>
      </c>
      <c r="B124" s="804" t="s">
        <v>1598</v>
      </c>
      <c r="C124" s="778">
        <v>5</v>
      </c>
      <c r="D124" s="883">
        <v>43404</v>
      </c>
      <c r="E124" s="878"/>
      <c r="F124" s="876" t="s">
        <v>1857</v>
      </c>
      <c r="G124" s="879"/>
      <c r="H124" s="874"/>
      <c r="I124" s="881" t="s">
        <v>4323</v>
      </c>
    </row>
    <row r="125" spans="1:12" s="870" customFormat="1" x14ac:dyDescent="0.2">
      <c r="A125" s="777" t="s">
        <v>1637</v>
      </c>
      <c r="B125" s="804" t="s">
        <v>1638</v>
      </c>
      <c r="C125" s="778">
        <v>6</v>
      </c>
      <c r="D125" s="883">
        <v>43404</v>
      </c>
      <c r="E125" s="878"/>
      <c r="F125" s="876" t="s">
        <v>1857</v>
      </c>
      <c r="G125" s="879"/>
      <c r="H125" s="874"/>
      <c r="I125" s="881" t="s">
        <v>4323</v>
      </c>
    </row>
    <row r="126" spans="1:12" s="870" customFormat="1" x14ac:dyDescent="0.2">
      <c r="A126" s="887" t="s">
        <v>1700</v>
      </c>
      <c r="B126" s="899" t="s">
        <v>1701</v>
      </c>
      <c r="C126" s="754">
        <v>6</v>
      </c>
      <c r="D126" s="883">
        <v>43404</v>
      </c>
      <c r="E126" s="878"/>
      <c r="F126" s="876" t="s">
        <v>1857</v>
      </c>
      <c r="G126" s="879"/>
      <c r="H126" s="874"/>
      <c r="I126" s="881" t="s">
        <v>4323</v>
      </c>
    </row>
    <row r="127" spans="1:12" s="870" customFormat="1" x14ac:dyDescent="0.2">
      <c r="A127" s="895" t="s">
        <v>1737</v>
      </c>
      <c r="B127" s="900" t="s">
        <v>1738</v>
      </c>
      <c r="C127" s="754">
        <v>6</v>
      </c>
      <c r="D127" s="883">
        <v>43404</v>
      </c>
      <c r="E127" s="878"/>
      <c r="F127" s="876" t="s">
        <v>1857</v>
      </c>
      <c r="G127" s="879"/>
      <c r="H127" s="874"/>
      <c r="I127" s="881" t="s">
        <v>4323</v>
      </c>
    </row>
    <row r="128" spans="1:12" s="870" customFormat="1" x14ac:dyDescent="0.2">
      <c r="A128" s="895" t="s">
        <v>1751</v>
      </c>
      <c r="B128" s="899" t="s">
        <v>1752</v>
      </c>
      <c r="C128" s="754">
        <v>6</v>
      </c>
      <c r="D128" s="883">
        <v>43404</v>
      </c>
      <c r="E128" s="878"/>
      <c r="F128" s="876" t="s">
        <v>1857</v>
      </c>
      <c r="G128" s="879"/>
      <c r="H128" s="874"/>
      <c r="I128" s="881" t="s">
        <v>4323</v>
      </c>
    </row>
    <row r="129" spans="1:12" s="870" customFormat="1" x14ac:dyDescent="0.2">
      <c r="A129" s="904" t="s">
        <v>1823</v>
      </c>
      <c r="B129" s="899" t="s">
        <v>1824</v>
      </c>
      <c r="C129" s="754">
        <v>6</v>
      </c>
      <c r="D129" s="883">
        <v>43404</v>
      </c>
      <c r="E129" s="878"/>
      <c r="F129" s="876" t="s">
        <v>1857</v>
      </c>
      <c r="G129" s="879"/>
      <c r="H129" s="874"/>
      <c r="I129" s="881" t="s">
        <v>4323</v>
      </c>
    </row>
    <row r="130" spans="1:12" s="870" customFormat="1" x14ac:dyDescent="0.2">
      <c r="A130" s="895" t="s">
        <v>1196</v>
      </c>
      <c r="B130" s="899" t="s">
        <v>1197</v>
      </c>
      <c r="C130" s="924">
        <v>5</v>
      </c>
      <c r="D130" s="883">
        <v>43371</v>
      </c>
      <c r="E130" s="878"/>
      <c r="F130" s="876"/>
      <c r="G130" s="879" t="s">
        <v>1857</v>
      </c>
      <c r="H130" s="874"/>
      <c r="I130" s="881" t="s">
        <v>4298</v>
      </c>
    </row>
    <row r="131" spans="1:12" s="870" customFormat="1" x14ac:dyDescent="0.2">
      <c r="A131" s="664" t="s">
        <v>1234</v>
      </c>
      <c r="B131" s="804" t="s">
        <v>1235</v>
      </c>
      <c r="C131" s="942">
        <v>8</v>
      </c>
      <c r="D131" s="883">
        <v>43371</v>
      </c>
      <c r="E131" s="876"/>
      <c r="F131" s="874"/>
      <c r="G131" s="941" t="s">
        <v>1857</v>
      </c>
      <c r="H131" s="874"/>
      <c r="I131" s="881" t="s">
        <v>4296</v>
      </c>
    </row>
    <row r="132" spans="1:12" x14ac:dyDescent="0.2">
      <c r="A132" s="1059" t="s">
        <v>4294</v>
      </c>
      <c r="B132" s="884" t="s">
        <v>1679</v>
      </c>
      <c r="C132" s="882">
        <v>5</v>
      </c>
      <c r="D132" s="883">
        <v>43371</v>
      </c>
      <c r="E132" s="878" t="s">
        <v>1857</v>
      </c>
      <c r="F132" s="876"/>
      <c r="G132" s="879"/>
      <c r="H132" s="874"/>
      <c r="I132" s="881" t="s">
        <v>4295</v>
      </c>
    </row>
    <row r="133" spans="1:12" x14ac:dyDescent="0.2">
      <c r="A133" s="481" t="s">
        <v>1819</v>
      </c>
      <c r="B133" s="884" t="s">
        <v>1820</v>
      </c>
      <c r="C133" s="882">
        <v>5</v>
      </c>
      <c r="D133" s="883">
        <v>43371</v>
      </c>
      <c r="E133" s="878"/>
      <c r="F133" s="876"/>
      <c r="G133" s="879" t="s">
        <v>1857</v>
      </c>
      <c r="H133" s="874"/>
      <c r="I133" s="881" t="s">
        <v>4297</v>
      </c>
    </row>
    <row r="134" spans="1:12" x14ac:dyDescent="0.2">
      <c r="A134" s="880" t="s">
        <v>4231</v>
      </c>
      <c r="B134" s="871" t="s">
        <v>4232</v>
      </c>
      <c r="C134" s="882">
        <v>5</v>
      </c>
      <c r="D134" s="883">
        <v>43343</v>
      </c>
      <c r="E134" s="878"/>
      <c r="F134" s="876"/>
      <c r="G134" s="879" t="s">
        <v>1857</v>
      </c>
      <c r="H134" s="874"/>
      <c r="I134" s="881" t="s">
        <v>4233</v>
      </c>
    </row>
    <row r="135" spans="1:12" s="870" customFormat="1" x14ac:dyDescent="0.2">
      <c r="A135" s="156" t="s">
        <v>4234</v>
      </c>
      <c r="B135" s="928" t="s">
        <v>4235</v>
      </c>
      <c r="C135" s="882">
        <v>5</v>
      </c>
      <c r="D135" s="883">
        <v>43343</v>
      </c>
      <c r="E135" s="878"/>
      <c r="F135" s="876"/>
      <c r="G135" s="879" t="s">
        <v>1857</v>
      </c>
      <c r="H135" s="874"/>
      <c r="I135" s="881" t="s">
        <v>4236</v>
      </c>
    </row>
    <row r="136" spans="1:12" s="870" customFormat="1" x14ac:dyDescent="0.2">
      <c r="A136" s="156" t="s">
        <v>4229</v>
      </c>
      <c r="B136" s="928" t="s">
        <v>4230</v>
      </c>
      <c r="C136" s="882">
        <v>9</v>
      </c>
      <c r="D136" s="883">
        <v>43343</v>
      </c>
      <c r="E136" s="878" t="s">
        <v>1857</v>
      </c>
      <c r="F136" s="876"/>
      <c r="G136" s="879"/>
      <c r="H136" s="874"/>
      <c r="I136" s="881"/>
    </row>
    <row r="137" spans="1:12" s="870" customFormat="1" x14ac:dyDescent="0.2">
      <c r="A137" s="887" t="s">
        <v>4238</v>
      </c>
      <c r="B137" s="928" t="s">
        <v>4237</v>
      </c>
      <c r="C137" s="882">
        <v>8</v>
      </c>
      <c r="D137" s="883">
        <v>43312</v>
      </c>
      <c r="E137" s="878"/>
      <c r="F137" s="876"/>
      <c r="G137" s="879" t="s">
        <v>1857</v>
      </c>
      <c r="H137" s="874"/>
      <c r="I137" s="881" t="s">
        <v>4239</v>
      </c>
    </row>
    <row r="138" spans="1:12" s="870" customFormat="1" x14ac:dyDescent="0.2">
      <c r="A138" s="895" t="s">
        <v>4252</v>
      </c>
      <c r="B138" s="626" t="s">
        <v>4253</v>
      </c>
      <c r="C138" s="882">
        <v>11</v>
      </c>
      <c r="D138" s="883">
        <v>43312</v>
      </c>
      <c r="E138" s="878"/>
      <c r="F138" s="876"/>
      <c r="G138" s="879" t="s">
        <v>1857</v>
      </c>
      <c r="H138" s="874"/>
      <c r="I138" s="881" t="s">
        <v>4254</v>
      </c>
    </row>
    <row r="139" spans="1:12" x14ac:dyDescent="0.2">
      <c r="A139" s="494" t="s">
        <v>4240</v>
      </c>
      <c r="B139" s="626" t="s">
        <v>4241</v>
      </c>
      <c r="C139" s="882">
        <v>7</v>
      </c>
      <c r="D139" s="883">
        <v>43312</v>
      </c>
      <c r="E139" s="878"/>
      <c r="F139" s="876"/>
      <c r="G139" s="879" t="s">
        <v>1857</v>
      </c>
      <c r="H139" s="874"/>
      <c r="I139" s="881" t="s">
        <v>4242</v>
      </c>
      <c r="K139" s="870"/>
      <c r="L139" s="870"/>
    </row>
    <row r="140" spans="1:12" s="863" customFormat="1" x14ac:dyDescent="0.2">
      <c r="A140" s="886" t="s">
        <v>4243</v>
      </c>
      <c r="B140" s="884" t="s">
        <v>4244</v>
      </c>
      <c r="C140" s="882">
        <v>15</v>
      </c>
      <c r="D140" s="883">
        <v>43312</v>
      </c>
      <c r="E140" s="878"/>
      <c r="F140" s="876"/>
      <c r="G140" s="879" t="s">
        <v>1857</v>
      </c>
      <c r="H140" s="874"/>
      <c r="I140" s="881" t="s">
        <v>4245</v>
      </c>
      <c r="K140" s="870"/>
      <c r="L140" s="870"/>
    </row>
    <row r="141" spans="1:12" s="866" customFormat="1" x14ac:dyDescent="0.2">
      <c r="A141" s="480" t="s">
        <v>4249</v>
      </c>
      <c r="B141" s="869" t="s">
        <v>4250</v>
      </c>
      <c r="C141" s="882">
        <v>6</v>
      </c>
      <c r="D141" s="883">
        <v>43312</v>
      </c>
      <c r="E141" s="878"/>
      <c r="F141" s="876"/>
      <c r="G141" s="879" t="s">
        <v>1857</v>
      </c>
      <c r="H141" s="874"/>
      <c r="I141" s="881" t="s">
        <v>4251</v>
      </c>
    </row>
    <row r="142" spans="1:12" s="868" customFormat="1" x14ac:dyDescent="0.2">
      <c r="A142" s="494" t="s">
        <v>4246</v>
      </c>
      <c r="B142" s="884" t="s">
        <v>4247</v>
      </c>
      <c r="C142" s="882">
        <v>43</v>
      </c>
      <c r="D142" s="883">
        <v>43312</v>
      </c>
      <c r="E142" s="878"/>
      <c r="F142" s="876"/>
      <c r="G142" s="879" t="s">
        <v>1857</v>
      </c>
      <c r="H142" s="874"/>
      <c r="I142" s="881" t="s">
        <v>4248</v>
      </c>
      <c r="K142" s="870"/>
      <c r="L142" s="870"/>
    </row>
    <row r="143" spans="1:12" s="865" customFormat="1" x14ac:dyDescent="0.2">
      <c r="A143" s="881" t="s">
        <v>4263</v>
      </c>
      <c r="B143" s="875" t="s">
        <v>4264</v>
      </c>
      <c r="C143" s="882">
        <v>7</v>
      </c>
      <c r="D143" s="883">
        <v>43281</v>
      </c>
      <c r="E143" s="878"/>
      <c r="F143" s="876"/>
      <c r="G143" s="879" t="s">
        <v>1857</v>
      </c>
      <c r="H143" s="874"/>
      <c r="I143" s="881" t="s">
        <v>4266</v>
      </c>
    </row>
    <row r="144" spans="1:12" s="864" customFormat="1" x14ac:dyDescent="0.2">
      <c r="A144" s="38" t="s">
        <v>4259</v>
      </c>
      <c r="B144" s="877" t="s">
        <v>4260</v>
      </c>
      <c r="C144" s="882">
        <v>17</v>
      </c>
      <c r="D144" s="883">
        <v>43281</v>
      </c>
      <c r="E144" s="878" t="s">
        <v>1857</v>
      </c>
      <c r="F144" s="876"/>
      <c r="G144" s="879"/>
      <c r="H144" s="874"/>
      <c r="I144" s="881"/>
      <c r="K144" s="870"/>
    </row>
    <row r="145" spans="1:12" s="870" customFormat="1" x14ac:dyDescent="0.2">
      <c r="A145" s="877" t="s">
        <v>4261</v>
      </c>
      <c r="B145" s="873" t="s">
        <v>4262</v>
      </c>
      <c r="C145" s="882">
        <v>13</v>
      </c>
      <c r="D145" s="883">
        <v>43281</v>
      </c>
      <c r="E145" s="878"/>
      <c r="F145" s="876"/>
      <c r="G145" s="879" t="s">
        <v>1857</v>
      </c>
      <c r="H145" s="874"/>
      <c r="I145" s="881" t="s">
        <v>4265</v>
      </c>
    </row>
    <row r="146" spans="1:12" s="870" customFormat="1" x14ac:dyDescent="0.2">
      <c r="A146" s="886" t="s">
        <v>4255</v>
      </c>
      <c r="B146" s="884" t="s">
        <v>4256</v>
      </c>
      <c r="C146" s="882">
        <v>7</v>
      </c>
      <c r="D146" s="883">
        <v>43255</v>
      </c>
      <c r="E146" s="878"/>
      <c r="F146" s="876" t="s">
        <v>1857</v>
      </c>
      <c r="G146" s="879"/>
      <c r="H146" s="874"/>
      <c r="I146" s="881" t="s">
        <v>1865</v>
      </c>
    </row>
    <row r="147" spans="1:12" s="870" customFormat="1" x14ac:dyDescent="0.2">
      <c r="A147" s="872" t="s">
        <v>808</v>
      </c>
      <c r="B147" s="65" t="s">
        <v>809</v>
      </c>
      <c r="C147" s="882">
        <v>18</v>
      </c>
      <c r="D147" s="883">
        <v>43255</v>
      </c>
      <c r="E147" s="878" t="s">
        <v>1857</v>
      </c>
      <c r="F147" s="876"/>
      <c r="G147" s="879"/>
      <c r="H147" s="874"/>
      <c r="I147" s="881"/>
    </row>
    <row r="148" spans="1:12" s="870" customFormat="1" x14ac:dyDescent="0.2">
      <c r="A148" s="862" t="s">
        <v>4257</v>
      </c>
      <c r="B148" s="875" t="s">
        <v>4258</v>
      </c>
      <c r="C148" s="882">
        <v>5</v>
      </c>
      <c r="D148" s="883">
        <v>43255</v>
      </c>
      <c r="E148" s="878" t="s">
        <v>1857</v>
      </c>
      <c r="F148" s="876"/>
      <c r="G148" s="879"/>
      <c r="H148" s="874"/>
      <c r="I148" s="881"/>
    </row>
    <row r="149" spans="1:12" s="870" customFormat="1" x14ac:dyDescent="0.2">
      <c r="A149" s="881" t="s">
        <v>1186</v>
      </c>
      <c r="B149" s="871" t="s">
        <v>1187</v>
      </c>
      <c r="C149" s="882">
        <v>5</v>
      </c>
      <c r="D149" s="883">
        <v>43220</v>
      </c>
      <c r="E149" s="878"/>
      <c r="F149" s="876"/>
      <c r="G149" s="879" t="s">
        <v>1857</v>
      </c>
      <c r="H149" s="874"/>
      <c r="I149" s="881" t="s">
        <v>4140</v>
      </c>
    </row>
    <row r="150" spans="1:12" s="870" customFormat="1" x14ac:dyDescent="0.2">
      <c r="A150" s="880" t="s">
        <v>1439</v>
      </c>
      <c r="B150" s="871" t="s">
        <v>1440</v>
      </c>
      <c r="C150" s="882">
        <v>6</v>
      </c>
      <c r="D150" s="883">
        <v>43191</v>
      </c>
      <c r="E150" s="878"/>
      <c r="F150" s="876"/>
      <c r="G150" s="879" t="s">
        <v>1857</v>
      </c>
      <c r="H150" s="874"/>
      <c r="I150" s="881" t="s">
        <v>4130</v>
      </c>
    </row>
    <row r="151" spans="1:12" x14ac:dyDescent="0.2">
      <c r="A151" s="880" t="s">
        <v>628</v>
      </c>
      <c r="B151" s="871" t="s">
        <v>629</v>
      </c>
      <c r="C151" s="882">
        <v>13</v>
      </c>
      <c r="D151" s="883">
        <v>43168</v>
      </c>
      <c r="E151" s="878" t="s">
        <v>1857</v>
      </c>
      <c r="F151" s="876"/>
      <c r="G151" s="879"/>
      <c r="H151" s="874"/>
      <c r="I151" s="881"/>
    </row>
    <row r="152" spans="1:12" x14ac:dyDescent="0.2">
      <c r="A152" s="880" t="s">
        <v>1635</v>
      </c>
      <c r="B152" s="871" t="s">
        <v>1636</v>
      </c>
      <c r="C152" s="882">
        <v>7</v>
      </c>
      <c r="D152" s="883">
        <v>43165</v>
      </c>
      <c r="E152" s="878"/>
      <c r="F152" s="876"/>
      <c r="G152" s="879" t="s">
        <v>1857</v>
      </c>
      <c r="H152" s="874"/>
      <c r="I152" s="871" t="s">
        <v>4111</v>
      </c>
      <c r="K152" s="870"/>
    </row>
    <row r="153" spans="1:12" x14ac:dyDescent="0.2">
      <c r="A153" s="88" t="s">
        <v>1431</v>
      </c>
      <c r="B153" s="877" t="s">
        <v>1432</v>
      </c>
      <c r="C153" s="146">
        <v>7</v>
      </c>
      <c r="D153" s="147">
        <v>43162</v>
      </c>
      <c r="E153" s="53" t="s">
        <v>1857</v>
      </c>
      <c r="F153" s="52"/>
      <c r="G153" s="55"/>
      <c r="H153" s="48"/>
      <c r="I153" s="877" t="s">
        <v>4110</v>
      </c>
    </row>
    <row r="154" spans="1:12" x14ac:dyDescent="0.2">
      <c r="A154" s="34" t="s">
        <v>682</v>
      </c>
      <c r="B154" s="872" t="s">
        <v>683</v>
      </c>
      <c r="C154" s="141">
        <v>15</v>
      </c>
      <c r="D154" s="142">
        <v>43102</v>
      </c>
      <c r="E154" s="42"/>
      <c r="F154" s="26"/>
      <c r="G154" s="37" t="s">
        <v>1857</v>
      </c>
      <c r="H154" s="37"/>
      <c r="I154" s="875" t="s">
        <v>3987</v>
      </c>
    </row>
    <row r="155" spans="1:12" x14ac:dyDescent="0.2">
      <c r="A155" s="36" t="s">
        <v>164</v>
      </c>
      <c r="B155" s="871" t="s">
        <v>165</v>
      </c>
      <c r="C155" s="882">
        <v>46</v>
      </c>
      <c r="D155" s="883">
        <v>43098</v>
      </c>
      <c r="E155" s="878"/>
      <c r="F155" s="876"/>
      <c r="G155" s="879" t="s">
        <v>1857</v>
      </c>
      <c r="H155" s="879"/>
      <c r="I155" s="87" t="s">
        <v>3969</v>
      </c>
      <c r="K155" s="887"/>
      <c r="L155" s="887"/>
    </row>
    <row r="156" spans="1:12" x14ac:dyDescent="0.2">
      <c r="A156" s="880" t="s">
        <v>2000</v>
      </c>
      <c r="B156" s="871" t="s">
        <v>2001</v>
      </c>
      <c r="C156" s="882">
        <v>11</v>
      </c>
      <c r="D156" s="883">
        <v>43067</v>
      </c>
      <c r="E156" s="878"/>
      <c r="F156" s="876" t="s">
        <v>1857</v>
      </c>
      <c r="G156" s="879"/>
      <c r="H156" s="879"/>
      <c r="I156" s="87" t="s">
        <v>2002</v>
      </c>
    </row>
    <row r="157" spans="1:12" x14ac:dyDescent="0.2">
      <c r="A157" s="467" t="s">
        <v>2529</v>
      </c>
      <c r="B157" s="468" t="s">
        <v>2530</v>
      </c>
      <c r="C157" s="882">
        <v>6</v>
      </c>
      <c r="D157" s="883">
        <v>43060</v>
      </c>
      <c r="E157" s="878"/>
      <c r="F157" s="876" t="s">
        <v>1857</v>
      </c>
      <c r="G157" s="879"/>
      <c r="H157" s="879"/>
      <c r="I157" s="87" t="s">
        <v>4001</v>
      </c>
    </row>
    <row r="158" spans="1:12" x14ac:dyDescent="0.2">
      <c r="A158" s="1062" t="s">
        <v>2319</v>
      </c>
      <c r="B158" s="877" t="s">
        <v>2320</v>
      </c>
      <c r="C158" s="146">
        <v>5</v>
      </c>
      <c r="D158" s="147">
        <v>43055</v>
      </c>
      <c r="E158" s="53"/>
      <c r="F158" s="52" t="s">
        <v>1857</v>
      </c>
      <c r="G158" s="55"/>
      <c r="H158" s="55"/>
      <c r="I158" s="875" t="s">
        <v>1865</v>
      </c>
    </row>
    <row r="159" spans="1:12" x14ac:dyDescent="0.2">
      <c r="A159" s="1064" t="s">
        <v>2812</v>
      </c>
      <c r="B159" s="1010" t="s">
        <v>2813</v>
      </c>
      <c r="C159" s="141">
        <v>5</v>
      </c>
      <c r="D159" s="142">
        <v>43054</v>
      </c>
      <c r="E159" s="42"/>
      <c r="F159" s="26" t="s">
        <v>1857</v>
      </c>
      <c r="G159" s="37"/>
      <c r="H159" s="43"/>
      <c r="I159" s="872" t="s">
        <v>4001</v>
      </c>
      <c r="K159" s="870"/>
      <c r="L159" s="870"/>
    </row>
    <row r="160" spans="1:12" x14ac:dyDescent="0.2">
      <c r="A160" s="36" t="s">
        <v>2442</v>
      </c>
      <c r="B160" s="871" t="s">
        <v>2443</v>
      </c>
      <c r="C160" s="882">
        <v>6</v>
      </c>
      <c r="D160" s="883">
        <v>43049</v>
      </c>
      <c r="E160" s="878"/>
      <c r="F160" s="876" t="s">
        <v>1857</v>
      </c>
      <c r="G160" s="879"/>
      <c r="H160" s="874"/>
      <c r="I160" s="881" t="s">
        <v>1865</v>
      </c>
    </row>
    <row r="161" spans="1:12" x14ac:dyDescent="0.2">
      <c r="A161" s="36" t="s">
        <v>2628</v>
      </c>
      <c r="B161" s="871" t="s">
        <v>2629</v>
      </c>
      <c r="C161" s="882">
        <v>7</v>
      </c>
      <c r="D161" s="883">
        <v>43049</v>
      </c>
      <c r="E161" s="878"/>
      <c r="F161" s="876" t="s">
        <v>1857</v>
      </c>
      <c r="G161" s="879"/>
      <c r="H161" s="874"/>
      <c r="I161" s="881" t="s">
        <v>1865</v>
      </c>
    </row>
    <row r="162" spans="1:12" x14ac:dyDescent="0.2">
      <c r="A162" s="880" t="s">
        <v>2367</v>
      </c>
      <c r="B162" s="871" t="s">
        <v>2368</v>
      </c>
      <c r="C162" s="882">
        <v>6</v>
      </c>
      <c r="D162" s="883">
        <v>43048</v>
      </c>
      <c r="E162" s="878"/>
      <c r="F162" s="876" t="s">
        <v>1857</v>
      </c>
      <c r="G162" s="879"/>
      <c r="H162" s="874"/>
      <c r="I162" s="881" t="s">
        <v>1865</v>
      </c>
    </row>
    <row r="163" spans="1:12" x14ac:dyDescent="0.2">
      <c r="A163" s="38" t="s">
        <v>2681</v>
      </c>
      <c r="B163" s="877" t="s">
        <v>2682</v>
      </c>
      <c r="C163" s="146">
        <v>6</v>
      </c>
      <c r="D163" s="147">
        <v>43042</v>
      </c>
      <c r="E163" s="53"/>
      <c r="F163" s="52" t="s">
        <v>1857</v>
      </c>
      <c r="G163" s="55"/>
      <c r="H163" s="48"/>
      <c r="I163" s="877" t="s">
        <v>1865</v>
      </c>
    </row>
    <row r="164" spans="1:12" x14ac:dyDescent="0.2">
      <c r="A164" s="34" t="s">
        <v>2422</v>
      </c>
      <c r="B164" s="872" t="s">
        <v>2423</v>
      </c>
      <c r="C164" s="141">
        <v>6</v>
      </c>
      <c r="D164" s="142">
        <v>43040</v>
      </c>
      <c r="E164" s="42"/>
      <c r="F164" s="26" t="s">
        <v>1857</v>
      </c>
      <c r="G164" s="37"/>
      <c r="H164" s="37"/>
      <c r="I164" s="65" t="s">
        <v>1865</v>
      </c>
    </row>
    <row r="165" spans="1:12" x14ac:dyDescent="0.2">
      <c r="A165" s="36" t="s">
        <v>2636</v>
      </c>
      <c r="B165" s="871" t="s">
        <v>2637</v>
      </c>
      <c r="C165" s="882">
        <v>6</v>
      </c>
      <c r="D165" s="883">
        <v>43039</v>
      </c>
      <c r="E165" s="878"/>
      <c r="F165" s="876"/>
      <c r="G165" s="879" t="s">
        <v>1857</v>
      </c>
      <c r="H165" s="879"/>
      <c r="I165" s="881" t="s">
        <v>2638</v>
      </c>
    </row>
    <row r="166" spans="1:12" x14ac:dyDescent="0.2">
      <c r="A166" s="980" t="s">
        <v>1924</v>
      </c>
      <c r="B166" s="143" t="s">
        <v>1922</v>
      </c>
      <c r="C166" s="882">
        <v>7</v>
      </c>
      <c r="D166" s="883">
        <v>43038</v>
      </c>
      <c r="E166" s="878"/>
      <c r="F166" s="876"/>
      <c r="G166" s="879"/>
      <c r="H166" s="879" t="s">
        <v>1857</v>
      </c>
      <c r="I166" s="881"/>
    </row>
    <row r="167" spans="1:12" x14ac:dyDescent="0.2">
      <c r="A167" s="36" t="s">
        <v>2614</v>
      </c>
      <c r="B167" s="871" t="s">
        <v>2615</v>
      </c>
      <c r="C167" s="882">
        <v>5</v>
      </c>
      <c r="D167" s="883">
        <v>43035</v>
      </c>
      <c r="E167" s="878"/>
      <c r="F167" s="876" t="s">
        <v>1857</v>
      </c>
      <c r="G167" s="879"/>
      <c r="H167" s="879"/>
      <c r="I167" s="881" t="s">
        <v>1865</v>
      </c>
    </row>
    <row r="168" spans="1:12" x14ac:dyDescent="0.2">
      <c r="A168" s="38" t="s">
        <v>1863</v>
      </c>
      <c r="B168" s="877" t="s">
        <v>1864</v>
      </c>
      <c r="C168" s="146">
        <v>6</v>
      </c>
      <c r="D168" s="147">
        <v>43034</v>
      </c>
      <c r="E168" s="53"/>
      <c r="F168" s="52" t="s">
        <v>1857</v>
      </c>
      <c r="G168" s="55"/>
      <c r="H168" s="55"/>
      <c r="I168" s="102" t="s">
        <v>1865</v>
      </c>
      <c r="K168" s="870"/>
      <c r="L168" s="870"/>
    </row>
    <row r="169" spans="1:12" x14ac:dyDescent="0.2">
      <c r="A169" s="60" t="s">
        <v>2479</v>
      </c>
      <c r="B169" s="872" t="s">
        <v>2480</v>
      </c>
      <c r="C169" s="141">
        <v>6</v>
      </c>
      <c r="D169" s="142">
        <v>43034</v>
      </c>
      <c r="E169" s="42"/>
      <c r="F169" s="26" t="s">
        <v>1857</v>
      </c>
      <c r="G169" s="37"/>
      <c r="H169" s="37"/>
      <c r="I169" s="23" t="s">
        <v>1865</v>
      </c>
      <c r="K169" s="870"/>
      <c r="L169" s="870"/>
    </row>
    <row r="170" spans="1:12" x14ac:dyDescent="0.2">
      <c r="A170" s="467" t="s">
        <v>2233</v>
      </c>
      <c r="B170" s="468" t="s">
        <v>2234</v>
      </c>
      <c r="C170" s="882">
        <v>6</v>
      </c>
      <c r="D170" s="883">
        <v>43028</v>
      </c>
      <c r="E170" s="878"/>
      <c r="F170" s="876" t="s">
        <v>1857</v>
      </c>
      <c r="G170" s="879"/>
      <c r="H170" s="879"/>
      <c r="I170" s="87" t="s">
        <v>4001</v>
      </c>
    </row>
    <row r="171" spans="1:12" x14ac:dyDescent="0.2">
      <c r="A171" s="880" t="s">
        <v>2235</v>
      </c>
      <c r="B171" s="871" t="s">
        <v>2236</v>
      </c>
      <c r="C171" s="882">
        <v>6</v>
      </c>
      <c r="D171" s="883">
        <v>43028</v>
      </c>
      <c r="E171" s="878"/>
      <c r="F171" s="876" t="s">
        <v>1857</v>
      </c>
      <c r="G171" s="879"/>
      <c r="H171" s="879"/>
      <c r="I171" s="87" t="s">
        <v>1865</v>
      </c>
    </row>
    <row r="172" spans="1:12" x14ac:dyDescent="0.2">
      <c r="A172" s="36" t="s">
        <v>2317</v>
      </c>
      <c r="B172" s="871" t="s">
        <v>2318</v>
      </c>
      <c r="C172" s="882">
        <v>6</v>
      </c>
      <c r="D172" s="883">
        <v>43027</v>
      </c>
      <c r="E172" s="878"/>
      <c r="F172" s="876" t="s">
        <v>1857</v>
      </c>
      <c r="G172" s="879"/>
      <c r="H172" s="879"/>
      <c r="I172" s="87" t="s">
        <v>1865</v>
      </c>
    </row>
    <row r="173" spans="1:12" x14ac:dyDescent="0.2">
      <c r="A173" s="38" t="s">
        <v>1996</v>
      </c>
      <c r="B173" s="877" t="s">
        <v>1997</v>
      </c>
      <c r="C173" s="146">
        <v>5</v>
      </c>
      <c r="D173" s="147">
        <v>43026</v>
      </c>
      <c r="E173" s="53"/>
      <c r="F173" s="52" t="s">
        <v>1857</v>
      </c>
      <c r="G173" s="55"/>
      <c r="H173" s="55"/>
      <c r="I173" s="873" t="s">
        <v>1865</v>
      </c>
    </row>
    <row r="174" spans="1:12" x14ac:dyDescent="0.2">
      <c r="A174" s="34" t="s">
        <v>2849</v>
      </c>
      <c r="B174" s="872" t="s">
        <v>2850</v>
      </c>
      <c r="C174" s="141">
        <v>6</v>
      </c>
      <c r="D174" s="142">
        <v>43026</v>
      </c>
      <c r="E174" s="42"/>
      <c r="F174" s="26" t="s">
        <v>1857</v>
      </c>
      <c r="G174" s="37"/>
      <c r="H174" s="37"/>
      <c r="I174" s="23" t="s">
        <v>1865</v>
      </c>
    </row>
    <row r="175" spans="1:12" x14ac:dyDescent="0.2">
      <c r="A175" s="475" t="s">
        <v>2309</v>
      </c>
      <c r="B175" s="466" t="s">
        <v>2310</v>
      </c>
      <c r="C175" s="882">
        <v>14</v>
      </c>
      <c r="D175" s="883">
        <v>43020</v>
      </c>
      <c r="E175" s="878" t="s">
        <v>1857</v>
      </c>
      <c r="F175" s="876"/>
      <c r="G175" s="879"/>
      <c r="H175" s="879"/>
      <c r="I175" s="875" t="s">
        <v>3989</v>
      </c>
    </row>
    <row r="176" spans="1:12" x14ac:dyDescent="0.2">
      <c r="A176" s="36" t="s">
        <v>1990</v>
      </c>
      <c r="B176" s="871" t="s">
        <v>1991</v>
      </c>
      <c r="C176" s="882">
        <v>6</v>
      </c>
      <c r="D176" s="883">
        <v>43010</v>
      </c>
      <c r="E176" s="878" t="s">
        <v>1857</v>
      </c>
      <c r="F176" s="876"/>
      <c r="G176" s="879"/>
      <c r="H176" s="879"/>
      <c r="I176" s="87" t="s">
        <v>1992</v>
      </c>
    </row>
    <row r="177" spans="1:12" x14ac:dyDescent="0.2">
      <c r="A177" s="36" t="s">
        <v>2956</v>
      </c>
      <c r="B177" s="871" t="s">
        <v>2957</v>
      </c>
      <c r="C177" s="882">
        <v>6</v>
      </c>
      <c r="D177" s="883">
        <v>43010</v>
      </c>
      <c r="E177" s="878"/>
      <c r="F177" s="876" t="s">
        <v>1857</v>
      </c>
      <c r="G177" s="879"/>
      <c r="H177" s="879"/>
      <c r="I177" s="87" t="s">
        <v>2958</v>
      </c>
    </row>
    <row r="178" spans="1:12" x14ac:dyDescent="0.2">
      <c r="A178" s="38" t="s">
        <v>2891</v>
      </c>
      <c r="B178" s="877" t="s">
        <v>2892</v>
      </c>
      <c r="C178" s="146">
        <v>7</v>
      </c>
      <c r="D178" s="147">
        <v>43007</v>
      </c>
      <c r="E178" s="53"/>
      <c r="F178" s="52" t="s">
        <v>1857</v>
      </c>
      <c r="G178" s="55"/>
      <c r="H178" s="55"/>
      <c r="I178" s="873" t="s">
        <v>2893</v>
      </c>
      <c r="K178" s="870"/>
      <c r="L178" s="870"/>
    </row>
    <row r="179" spans="1:12" x14ac:dyDescent="0.2">
      <c r="A179" s="60" t="s">
        <v>2672</v>
      </c>
      <c r="B179" s="872" t="s">
        <v>2673</v>
      </c>
      <c r="C179" s="141">
        <v>5</v>
      </c>
      <c r="D179" s="142">
        <v>43005</v>
      </c>
      <c r="E179" s="42"/>
      <c r="F179" s="26" t="s">
        <v>1857</v>
      </c>
      <c r="G179" s="37"/>
      <c r="H179" s="37"/>
      <c r="I179" s="61" t="s">
        <v>1865</v>
      </c>
    </row>
    <row r="180" spans="1:12" x14ac:dyDescent="0.2">
      <c r="A180" s="880" t="s">
        <v>2172</v>
      </c>
      <c r="B180" s="871" t="s">
        <v>2173</v>
      </c>
      <c r="C180" s="882">
        <v>12</v>
      </c>
      <c r="D180" s="883">
        <v>42998</v>
      </c>
      <c r="E180" s="878"/>
      <c r="F180" s="876"/>
      <c r="G180" s="879" t="s">
        <v>1857</v>
      </c>
      <c r="H180" s="879"/>
      <c r="I180" s="87" t="s">
        <v>2174</v>
      </c>
    </row>
    <row r="181" spans="1:12" x14ac:dyDescent="0.2">
      <c r="A181" s="36" t="s">
        <v>2067</v>
      </c>
      <c r="B181" s="871" t="s">
        <v>2068</v>
      </c>
      <c r="C181" s="882">
        <v>7</v>
      </c>
      <c r="D181" s="883">
        <v>42996</v>
      </c>
      <c r="E181" s="878"/>
      <c r="F181" s="876" t="s">
        <v>1857</v>
      </c>
      <c r="G181" s="879"/>
      <c r="H181" s="879"/>
      <c r="I181" s="87" t="s">
        <v>1865</v>
      </c>
    </row>
    <row r="182" spans="1:12" x14ac:dyDescent="0.2">
      <c r="A182" s="880" t="s">
        <v>2182</v>
      </c>
      <c r="B182" s="871" t="s">
        <v>2183</v>
      </c>
      <c r="C182" s="882">
        <v>5</v>
      </c>
      <c r="D182" s="883">
        <v>42996</v>
      </c>
      <c r="E182" s="878"/>
      <c r="F182" s="876" t="s">
        <v>1857</v>
      </c>
      <c r="G182" s="879"/>
      <c r="H182" s="879"/>
      <c r="I182" s="875" t="s">
        <v>1865</v>
      </c>
      <c r="K182" s="870"/>
      <c r="L182" s="870"/>
    </row>
    <row r="183" spans="1:12" x14ac:dyDescent="0.2">
      <c r="A183" s="88" t="s">
        <v>1947</v>
      </c>
      <c r="B183" s="877" t="s">
        <v>1948</v>
      </c>
      <c r="C183" s="146">
        <v>19</v>
      </c>
      <c r="D183" s="147">
        <v>42993</v>
      </c>
      <c r="E183" s="53" t="s">
        <v>1857</v>
      </c>
      <c r="F183" s="52"/>
      <c r="G183" s="55"/>
      <c r="H183" s="55"/>
      <c r="I183" s="873"/>
    </row>
    <row r="184" spans="1:12" x14ac:dyDescent="0.2">
      <c r="A184" s="34" t="s">
        <v>2450</v>
      </c>
      <c r="B184" s="872" t="s">
        <v>2451</v>
      </c>
      <c r="C184" s="141">
        <v>7</v>
      </c>
      <c r="D184" s="142">
        <v>42993</v>
      </c>
      <c r="E184" s="42"/>
      <c r="F184" s="26" t="s">
        <v>1857</v>
      </c>
      <c r="G184" s="37"/>
      <c r="H184" s="37"/>
      <c r="I184" s="1073" t="s">
        <v>4136</v>
      </c>
    </row>
    <row r="185" spans="1:12" x14ac:dyDescent="0.2">
      <c r="A185" s="36" t="s">
        <v>2716</v>
      </c>
      <c r="B185" s="871" t="s">
        <v>2717</v>
      </c>
      <c r="C185" s="882">
        <v>7</v>
      </c>
      <c r="D185" s="883">
        <v>42993</v>
      </c>
      <c r="E185" s="878"/>
      <c r="F185" s="876" t="s">
        <v>1857</v>
      </c>
      <c r="G185" s="879"/>
      <c r="H185" s="879"/>
      <c r="I185" s="875" t="s">
        <v>1865</v>
      </c>
    </row>
    <row r="186" spans="1:12" x14ac:dyDescent="0.2">
      <c r="A186" s="880" t="s">
        <v>2198</v>
      </c>
      <c r="B186" s="871" t="s">
        <v>2199</v>
      </c>
      <c r="C186" s="882">
        <v>8</v>
      </c>
      <c r="D186" s="883">
        <v>42992</v>
      </c>
      <c r="E186" s="878"/>
      <c r="F186" s="876"/>
      <c r="G186" s="879" t="s">
        <v>1857</v>
      </c>
      <c r="H186" s="879"/>
      <c r="I186" s="87" t="s">
        <v>2200</v>
      </c>
    </row>
    <row r="187" spans="1:12" x14ac:dyDescent="0.2">
      <c r="A187" s="880" t="s">
        <v>2733</v>
      </c>
      <c r="B187" s="871" t="s">
        <v>2734</v>
      </c>
      <c r="C187" s="882">
        <v>6</v>
      </c>
      <c r="D187" s="883">
        <v>42983</v>
      </c>
      <c r="E187" s="878"/>
      <c r="F187" s="876" t="s">
        <v>1857</v>
      </c>
      <c r="G187" s="879"/>
      <c r="H187" s="879"/>
      <c r="I187" s="875" t="s">
        <v>1865</v>
      </c>
    </row>
    <row r="188" spans="1:12" x14ac:dyDescent="0.2">
      <c r="A188" s="1046" t="s">
        <v>2782</v>
      </c>
      <c r="B188" s="145" t="s">
        <v>2783</v>
      </c>
      <c r="C188" s="146">
        <v>11</v>
      </c>
      <c r="D188" s="147">
        <v>42983</v>
      </c>
      <c r="E188" s="53"/>
      <c r="F188" s="52"/>
      <c r="G188" s="55"/>
      <c r="H188" s="55" t="s">
        <v>1857</v>
      </c>
      <c r="I188" s="873"/>
    </row>
    <row r="189" spans="1:12" x14ac:dyDescent="0.2">
      <c r="A189" s="34" t="s">
        <v>1883</v>
      </c>
      <c r="B189" s="872" t="s">
        <v>1884</v>
      </c>
      <c r="C189" s="141">
        <v>6</v>
      </c>
      <c r="D189" s="142">
        <v>42978</v>
      </c>
      <c r="E189" s="42"/>
      <c r="F189" s="26" t="s">
        <v>1857</v>
      </c>
      <c r="G189" s="37"/>
      <c r="H189" s="37"/>
      <c r="I189" s="23" t="s">
        <v>1865</v>
      </c>
      <c r="K189" s="870"/>
      <c r="L189" s="870"/>
    </row>
    <row r="190" spans="1:12" x14ac:dyDescent="0.2">
      <c r="A190" s="36" t="s">
        <v>2187</v>
      </c>
      <c r="B190" s="871" t="s">
        <v>2188</v>
      </c>
      <c r="C190" s="882">
        <v>5</v>
      </c>
      <c r="D190" s="883">
        <v>42978</v>
      </c>
      <c r="E190" s="878"/>
      <c r="F190" s="876"/>
      <c r="G190" s="879" t="s">
        <v>1857</v>
      </c>
      <c r="H190" s="879"/>
      <c r="I190" s="875" t="s">
        <v>2189</v>
      </c>
    </row>
    <row r="191" spans="1:12" x14ac:dyDescent="0.2">
      <c r="A191" s="36" t="s">
        <v>2982</v>
      </c>
      <c r="B191" s="871" t="s">
        <v>2983</v>
      </c>
      <c r="C191" s="882">
        <v>7</v>
      </c>
      <c r="D191" s="883">
        <v>42975</v>
      </c>
      <c r="E191" s="878"/>
      <c r="F191" s="876"/>
      <c r="G191" s="879" t="s">
        <v>1857</v>
      </c>
      <c r="H191" s="879"/>
      <c r="I191" s="87" t="s">
        <v>2984</v>
      </c>
    </row>
    <row r="192" spans="1:12" x14ac:dyDescent="0.2">
      <c r="A192" s="1048" t="s">
        <v>2297</v>
      </c>
      <c r="B192" s="468" t="s">
        <v>2298</v>
      </c>
      <c r="C192" s="882">
        <v>12</v>
      </c>
      <c r="D192" s="883">
        <v>42957</v>
      </c>
      <c r="E192" s="878"/>
      <c r="F192" s="876" t="s">
        <v>1857</v>
      </c>
      <c r="G192" s="879"/>
      <c r="H192" s="879"/>
      <c r="I192" s="87" t="s">
        <v>4001</v>
      </c>
    </row>
    <row r="193" spans="1:12" x14ac:dyDescent="0.2">
      <c r="A193" s="88" t="s">
        <v>2523</v>
      </c>
      <c r="B193" s="877" t="s">
        <v>2524</v>
      </c>
      <c r="C193" s="146">
        <v>16</v>
      </c>
      <c r="D193" s="147">
        <v>42957</v>
      </c>
      <c r="E193" s="53"/>
      <c r="F193" s="52" t="s">
        <v>1857</v>
      </c>
      <c r="G193" s="55"/>
      <c r="H193" s="55"/>
      <c r="I193" s="873" t="s">
        <v>2525</v>
      </c>
    </row>
    <row r="194" spans="1:12" x14ac:dyDescent="0.2">
      <c r="A194" s="1063" t="s">
        <v>2400</v>
      </c>
      <c r="B194" s="171" t="s">
        <v>2401</v>
      </c>
      <c r="C194" s="141">
        <v>7</v>
      </c>
      <c r="D194" s="142">
        <v>42956</v>
      </c>
      <c r="E194" s="42"/>
      <c r="F194" s="26"/>
      <c r="G194" s="37"/>
      <c r="H194" s="37" t="s">
        <v>1857</v>
      </c>
      <c r="I194" s="872"/>
    </row>
    <row r="195" spans="1:12" x14ac:dyDescent="0.2">
      <c r="A195" s="36" t="s">
        <v>2458</v>
      </c>
      <c r="B195" s="871" t="s">
        <v>2459</v>
      </c>
      <c r="C195" s="882">
        <v>6</v>
      </c>
      <c r="D195" s="883">
        <v>42955</v>
      </c>
      <c r="E195" s="878"/>
      <c r="F195" s="876" t="s">
        <v>1857</v>
      </c>
      <c r="G195" s="879"/>
      <c r="H195" s="879"/>
      <c r="I195" s="871" t="s">
        <v>1865</v>
      </c>
    </row>
    <row r="196" spans="1:12" x14ac:dyDescent="0.2">
      <c r="A196" s="150" t="s">
        <v>2686</v>
      </c>
      <c r="B196" s="75" t="s">
        <v>2687</v>
      </c>
      <c r="C196" s="882">
        <v>6</v>
      </c>
      <c r="D196" s="883">
        <v>42955</v>
      </c>
      <c r="E196" s="878"/>
      <c r="F196" s="876" t="s">
        <v>1857</v>
      </c>
      <c r="G196" s="879"/>
      <c r="H196" s="879"/>
      <c r="I196" s="871" t="s">
        <v>2688</v>
      </c>
    </row>
    <row r="197" spans="1:12" x14ac:dyDescent="0.2">
      <c r="A197" s="36" t="s">
        <v>2535</v>
      </c>
      <c r="B197" s="871" t="s">
        <v>2534</v>
      </c>
      <c r="C197" s="882">
        <v>7</v>
      </c>
      <c r="D197" s="883">
        <v>42954</v>
      </c>
      <c r="E197" s="878"/>
      <c r="F197" s="876" t="s">
        <v>1857</v>
      </c>
      <c r="G197" s="879"/>
      <c r="H197" s="879"/>
      <c r="I197" s="871" t="s">
        <v>1865</v>
      </c>
    </row>
    <row r="198" spans="1:12" x14ac:dyDescent="0.2">
      <c r="A198" s="38" t="s">
        <v>2279</v>
      </c>
      <c r="B198" s="877" t="s">
        <v>2280</v>
      </c>
      <c r="C198" s="146">
        <v>6</v>
      </c>
      <c r="D198" s="147">
        <v>42951</v>
      </c>
      <c r="E198" s="53"/>
      <c r="F198" s="52" t="s">
        <v>1857</v>
      </c>
      <c r="G198" s="55"/>
      <c r="H198" s="55"/>
      <c r="I198" s="877" t="s">
        <v>1865</v>
      </c>
    </row>
    <row r="199" spans="1:12" x14ac:dyDescent="0.2">
      <c r="A199" s="1049" t="s">
        <v>2299</v>
      </c>
      <c r="B199" s="1010" t="s">
        <v>2300</v>
      </c>
      <c r="C199" s="141">
        <v>7</v>
      </c>
      <c r="D199" s="142">
        <v>42951</v>
      </c>
      <c r="E199" s="42"/>
      <c r="F199" s="26" t="s">
        <v>1857</v>
      </c>
      <c r="G199" s="37"/>
      <c r="H199" s="37"/>
      <c r="I199" s="23" t="s">
        <v>4001</v>
      </c>
    </row>
    <row r="200" spans="1:12" x14ac:dyDescent="0.2">
      <c r="A200" s="36" t="s">
        <v>2761</v>
      </c>
      <c r="B200" s="871" t="s">
        <v>2762</v>
      </c>
      <c r="C200" s="882">
        <v>6</v>
      </c>
      <c r="D200" s="883">
        <v>42951</v>
      </c>
      <c r="E200" s="878"/>
      <c r="F200" s="876" t="s">
        <v>1857</v>
      </c>
      <c r="G200" s="879"/>
      <c r="H200" s="879"/>
      <c r="I200" s="875" t="s">
        <v>1865</v>
      </c>
    </row>
    <row r="201" spans="1:12" x14ac:dyDescent="0.2">
      <c r="A201" s="880" t="s">
        <v>2767</v>
      </c>
      <c r="B201" s="871" t="s">
        <v>2768</v>
      </c>
      <c r="C201" s="882">
        <v>6</v>
      </c>
      <c r="D201" s="883">
        <v>42951</v>
      </c>
      <c r="E201" s="878"/>
      <c r="F201" s="876" t="s">
        <v>1857</v>
      </c>
      <c r="G201" s="879"/>
      <c r="H201" s="879"/>
      <c r="I201" s="875" t="s">
        <v>1865</v>
      </c>
      <c r="K201" s="870"/>
      <c r="L201" s="870"/>
    </row>
    <row r="202" spans="1:12" x14ac:dyDescent="0.2">
      <c r="A202" s="880" t="s">
        <v>2975</v>
      </c>
      <c r="B202" s="871" t="s">
        <v>2976</v>
      </c>
      <c r="C202" s="882">
        <v>5</v>
      </c>
      <c r="D202" s="883">
        <v>42950</v>
      </c>
      <c r="E202" s="878"/>
      <c r="F202" s="876" t="s">
        <v>1857</v>
      </c>
      <c r="G202" s="879"/>
      <c r="H202" s="879"/>
      <c r="I202" s="875" t="s">
        <v>1865</v>
      </c>
    </row>
    <row r="203" spans="1:12" x14ac:dyDescent="0.2">
      <c r="A203" s="38" t="s">
        <v>2902</v>
      </c>
      <c r="B203" s="877" t="s">
        <v>2903</v>
      </c>
      <c r="C203" s="146">
        <v>6</v>
      </c>
      <c r="D203" s="147">
        <v>42949</v>
      </c>
      <c r="E203" s="53"/>
      <c r="F203" s="52" t="s">
        <v>1857</v>
      </c>
      <c r="G203" s="55"/>
      <c r="H203" s="55"/>
      <c r="I203" s="873" t="s">
        <v>1865</v>
      </c>
    </row>
    <row r="204" spans="1:12" x14ac:dyDescent="0.2">
      <c r="A204" s="60" t="s">
        <v>2727</v>
      </c>
      <c r="B204" s="872" t="s">
        <v>2728</v>
      </c>
      <c r="C204" s="141">
        <v>13</v>
      </c>
      <c r="D204" s="142">
        <v>42948</v>
      </c>
      <c r="E204" s="42"/>
      <c r="F204" s="26"/>
      <c r="G204" s="37" t="s">
        <v>1857</v>
      </c>
      <c r="H204" s="37"/>
      <c r="I204" s="872" t="s">
        <v>2729</v>
      </c>
    </row>
    <row r="205" spans="1:12" x14ac:dyDescent="0.2">
      <c r="A205" s="880" t="s">
        <v>1895</v>
      </c>
      <c r="B205" s="871" t="s">
        <v>1896</v>
      </c>
      <c r="C205" s="882">
        <v>11</v>
      </c>
      <c r="D205" s="883">
        <v>42916</v>
      </c>
      <c r="E205" s="878"/>
      <c r="F205" s="876"/>
      <c r="G205" s="879" t="s">
        <v>1857</v>
      </c>
      <c r="H205" s="879"/>
      <c r="I205" s="881" t="s">
        <v>1897</v>
      </c>
      <c r="K205" s="887"/>
      <c r="L205" s="887"/>
    </row>
    <row r="206" spans="1:12" x14ac:dyDescent="0.2">
      <c r="A206" s="880" t="s">
        <v>1876</v>
      </c>
      <c r="B206" s="871" t="s">
        <v>1877</v>
      </c>
      <c r="C206" s="882">
        <v>5</v>
      </c>
      <c r="D206" s="883">
        <v>42909</v>
      </c>
      <c r="E206" s="878"/>
      <c r="F206" s="876"/>
      <c r="G206" s="879" t="s">
        <v>1878</v>
      </c>
      <c r="H206" s="879"/>
      <c r="I206" s="881" t="s">
        <v>1879</v>
      </c>
      <c r="K206" s="870"/>
      <c r="L206" s="870"/>
    </row>
    <row r="207" spans="1:12" x14ac:dyDescent="0.2">
      <c r="A207" s="880" t="s">
        <v>2790</v>
      </c>
      <c r="B207" s="871" t="s">
        <v>2791</v>
      </c>
      <c r="C207" s="882">
        <v>18</v>
      </c>
      <c r="D207" s="883">
        <v>42902</v>
      </c>
      <c r="E207" s="878"/>
      <c r="F207" s="876"/>
      <c r="G207" s="879" t="s">
        <v>1857</v>
      </c>
      <c r="H207" s="879"/>
      <c r="I207" s="881" t="s">
        <v>2792</v>
      </c>
    </row>
    <row r="208" spans="1:12" x14ac:dyDescent="0.2">
      <c r="A208" s="88" t="s">
        <v>2494</v>
      </c>
      <c r="B208" s="877" t="s">
        <v>2495</v>
      </c>
      <c r="C208" s="146">
        <v>8</v>
      </c>
      <c r="D208" s="147">
        <v>42900</v>
      </c>
      <c r="E208" s="53"/>
      <c r="F208" s="52"/>
      <c r="G208" s="55" t="s">
        <v>1857</v>
      </c>
      <c r="H208" s="55"/>
      <c r="I208" s="102" t="s">
        <v>2496</v>
      </c>
    </row>
    <row r="209" spans="1:12" x14ac:dyDescent="0.2">
      <c r="A209" s="60" t="s">
        <v>2408</v>
      </c>
      <c r="B209" s="872" t="s">
        <v>2409</v>
      </c>
      <c r="C209" s="141">
        <v>6</v>
      </c>
      <c r="D209" s="142">
        <v>42887</v>
      </c>
      <c r="E209" s="42"/>
      <c r="F209" s="26"/>
      <c r="G209" s="37" t="s">
        <v>1857</v>
      </c>
      <c r="H209" s="26"/>
      <c r="I209" s="61" t="s">
        <v>2410</v>
      </c>
    </row>
    <row r="210" spans="1:12" x14ac:dyDescent="0.2">
      <c r="A210" s="880" t="s">
        <v>2940</v>
      </c>
      <c r="B210" s="871" t="s">
        <v>2941</v>
      </c>
      <c r="C210" s="882">
        <v>39</v>
      </c>
      <c r="D210" s="883">
        <v>42886</v>
      </c>
      <c r="E210" s="878"/>
      <c r="F210" s="876"/>
      <c r="G210" s="879" t="s">
        <v>1857</v>
      </c>
      <c r="H210" s="876"/>
      <c r="I210" s="87" t="s">
        <v>2942</v>
      </c>
    </row>
    <row r="211" spans="1:12" x14ac:dyDescent="0.2">
      <c r="A211" s="880" t="s">
        <v>2977</v>
      </c>
      <c r="B211" s="871" t="s">
        <v>2978</v>
      </c>
      <c r="C211" s="882">
        <v>5</v>
      </c>
      <c r="D211" s="883">
        <v>42886</v>
      </c>
      <c r="E211" s="878"/>
      <c r="F211" s="876"/>
      <c r="G211" s="879" t="s">
        <v>1857</v>
      </c>
      <c r="H211" s="876"/>
      <c r="I211" s="87" t="s">
        <v>2979</v>
      </c>
    </row>
    <row r="212" spans="1:12" x14ac:dyDescent="0.2">
      <c r="A212" s="156" t="s">
        <v>2799</v>
      </c>
      <c r="B212" s="871" t="s">
        <v>2800</v>
      </c>
      <c r="C212" s="70">
        <v>7</v>
      </c>
      <c r="D212" s="157">
        <v>42873</v>
      </c>
      <c r="E212" s="876" t="s">
        <v>1857</v>
      </c>
      <c r="F212" s="876"/>
      <c r="G212" s="876"/>
      <c r="H212" s="876"/>
      <c r="I212" s="871"/>
    </row>
    <row r="213" spans="1:12" x14ac:dyDescent="0.2">
      <c r="A213" s="88" t="s">
        <v>2109</v>
      </c>
      <c r="B213" s="877" t="s">
        <v>2110</v>
      </c>
      <c r="C213" s="146">
        <v>6</v>
      </c>
      <c r="D213" s="147">
        <v>42856</v>
      </c>
      <c r="E213" s="53"/>
      <c r="F213" s="52"/>
      <c r="G213" s="55" t="s">
        <v>1857</v>
      </c>
      <c r="H213" s="52"/>
      <c r="I213" s="91" t="s">
        <v>2111</v>
      </c>
    </row>
    <row r="214" spans="1:12" x14ac:dyDescent="0.2">
      <c r="A214" s="60" t="s">
        <v>2220</v>
      </c>
      <c r="B214" s="872" t="s">
        <v>2221</v>
      </c>
      <c r="C214" s="141">
        <v>10</v>
      </c>
      <c r="D214" s="142">
        <v>42853</v>
      </c>
      <c r="E214" s="42" t="s">
        <v>1857</v>
      </c>
      <c r="F214" s="26"/>
      <c r="G214" s="37"/>
      <c r="H214" s="37"/>
      <c r="I214" s="23"/>
      <c r="K214" s="870"/>
      <c r="L214" s="870"/>
    </row>
    <row r="215" spans="1:12" x14ac:dyDescent="0.2">
      <c r="A215" s="880" t="s">
        <v>2041</v>
      </c>
      <c r="B215" s="871" t="s">
        <v>2042</v>
      </c>
      <c r="C215" s="882">
        <v>8</v>
      </c>
      <c r="D215" s="883">
        <v>42849</v>
      </c>
      <c r="E215" s="878"/>
      <c r="F215" s="876"/>
      <c r="G215" s="879" t="s">
        <v>1857</v>
      </c>
      <c r="H215" s="879"/>
      <c r="I215" s="87" t="s">
        <v>2043</v>
      </c>
    </row>
    <row r="216" spans="1:12" x14ac:dyDescent="0.2">
      <c r="A216" s="880" t="s">
        <v>2769</v>
      </c>
      <c r="B216" s="871" t="s">
        <v>2770</v>
      </c>
      <c r="C216" s="882">
        <v>6</v>
      </c>
      <c r="D216" s="883">
        <v>42836</v>
      </c>
      <c r="E216" s="878" t="s">
        <v>1857</v>
      </c>
      <c r="F216" s="876"/>
      <c r="G216" s="879"/>
      <c r="H216" s="879"/>
      <c r="I216" s="875"/>
    </row>
    <row r="217" spans="1:12" x14ac:dyDescent="0.2">
      <c r="A217" s="880" t="s">
        <v>2048</v>
      </c>
      <c r="B217" s="871" t="s">
        <v>2049</v>
      </c>
      <c r="C217" s="882">
        <v>6</v>
      </c>
      <c r="D217" s="883">
        <v>42832</v>
      </c>
      <c r="E217" s="878"/>
      <c r="F217" s="876"/>
      <c r="G217" s="879" t="s">
        <v>1857</v>
      </c>
      <c r="H217" s="879"/>
      <c r="I217" s="87" t="s">
        <v>2050</v>
      </c>
    </row>
    <row r="218" spans="1:12" x14ac:dyDescent="0.2">
      <c r="A218" s="88" t="s">
        <v>2291</v>
      </c>
      <c r="B218" s="877" t="s">
        <v>2292</v>
      </c>
      <c r="C218" s="146">
        <v>11</v>
      </c>
      <c r="D218" s="147">
        <v>42828</v>
      </c>
      <c r="E218" s="53"/>
      <c r="F218" s="52"/>
      <c r="G218" s="55" t="s">
        <v>1857</v>
      </c>
      <c r="H218" s="55"/>
      <c r="I218" s="87" t="s">
        <v>2293</v>
      </c>
    </row>
    <row r="219" spans="1:12" x14ac:dyDescent="0.2">
      <c r="A219" s="60" t="s">
        <v>2222</v>
      </c>
      <c r="B219" s="872" t="s">
        <v>2223</v>
      </c>
      <c r="C219" s="141">
        <v>6</v>
      </c>
      <c r="D219" s="142">
        <v>42822</v>
      </c>
      <c r="E219" s="42"/>
      <c r="F219" s="26"/>
      <c r="G219" s="37" t="s">
        <v>1857</v>
      </c>
      <c r="H219" s="43"/>
      <c r="I219" s="65" t="s">
        <v>2224</v>
      </c>
    </row>
    <row r="220" spans="1:12" x14ac:dyDescent="0.2">
      <c r="A220" s="880" t="s">
        <v>2339</v>
      </c>
      <c r="B220" s="871" t="s">
        <v>2340</v>
      </c>
      <c r="C220" s="70">
        <v>6</v>
      </c>
      <c r="D220" s="883">
        <v>42804</v>
      </c>
      <c r="E220" s="878"/>
      <c r="F220" s="876"/>
      <c r="G220" s="879" t="s">
        <v>1857</v>
      </c>
      <c r="H220" s="874"/>
      <c r="I220" s="881" t="s">
        <v>2341</v>
      </c>
      <c r="K220" s="870"/>
      <c r="L220" s="870"/>
    </row>
    <row r="221" spans="1:12" x14ac:dyDescent="0.2">
      <c r="A221" s="880" t="s">
        <v>2461</v>
      </c>
      <c r="B221" s="871" t="s">
        <v>2462</v>
      </c>
      <c r="C221" s="70">
        <v>25</v>
      </c>
      <c r="D221" s="883">
        <v>42804</v>
      </c>
      <c r="E221" s="878"/>
      <c r="F221" s="876"/>
      <c r="G221" s="879" t="s">
        <v>1857</v>
      </c>
      <c r="H221" s="874"/>
      <c r="I221" s="881" t="s">
        <v>2463</v>
      </c>
    </row>
    <row r="222" spans="1:12" x14ac:dyDescent="0.2">
      <c r="A222" s="880" t="s">
        <v>2086</v>
      </c>
      <c r="B222" s="871" t="s">
        <v>2087</v>
      </c>
      <c r="C222" s="70">
        <v>33</v>
      </c>
      <c r="D222" s="883">
        <v>42795</v>
      </c>
      <c r="E222" s="878"/>
      <c r="F222" s="876"/>
      <c r="G222" s="879" t="s">
        <v>1857</v>
      </c>
      <c r="H222" s="874"/>
      <c r="I222" s="881" t="s">
        <v>2088</v>
      </c>
    </row>
    <row r="223" spans="1:12" x14ac:dyDescent="0.2">
      <c r="A223" s="88" t="s">
        <v>2793</v>
      </c>
      <c r="B223" s="877" t="s">
        <v>2794</v>
      </c>
      <c r="C223" s="76">
        <v>7</v>
      </c>
      <c r="D223" s="147">
        <v>42793</v>
      </c>
      <c r="E223" s="53"/>
      <c r="F223" s="52"/>
      <c r="G223" s="55" t="s">
        <v>1857</v>
      </c>
      <c r="H223" s="48"/>
      <c r="I223" s="877" t="s">
        <v>2795</v>
      </c>
    </row>
    <row r="224" spans="1:12" x14ac:dyDescent="0.2">
      <c r="A224" s="60" t="s">
        <v>2314</v>
      </c>
      <c r="B224" s="872" t="s">
        <v>2315</v>
      </c>
      <c r="C224" s="62">
        <v>5</v>
      </c>
      <c r="D224" s="142">
        <v>42782</v>
      </c>
      <c r="E224" s="42" t="s">
        <v>1857</v>
      </c>
      <c r="F224" s="26"/>
      <c r="G224" s="37"/>
      <c r="H224" s="37"/>
      <c r="I224" s="875" t="s">
        <v>2316</v>
      </c>
    </row>
    <row r="225" spans="1:12" x14ac:dyDescent="0.2">
      <c r="A225" s="880" t="s">
        <v>2679</v>
      </c>
      <c r="B225" s="871" t="s">
        <v>2680</v>
      </c>
      <c r="C225" s="70">
        <v>5</v>
      </c>
      <c r="D225" s="883">
        <v>42754</v>
      </c>
      <c r="E225" s="878" t="s">
        <v>1857</v>
      </c>
      <c r="F225" s="876"/>
      <c r="G225" s="879"/>
      <c r="H225" s="879"/>
      <c r="I225" s="87"/>
    </row>
    <row r="226" spans="1:12" x14ac:dyDescent="0.2">
      <c r="A226" s="880" t="s">
        <v>2105</v>
      </c>
      <c r="B226" s="871" t="s">
        <v>2106</v>
      </c>
      <c r="C226" s="70">
        <v>7</v>
      </c>
      <c r="D226" s="883">
        <v>42745</v>
      </c>
      <c r="E226" s="878"/>
      <c r="F226" s="876"/>
      <c r="G226" s="879" t="s">
        <v>1857</v>
      </c>
      <c r="H226" s="879"/>
      <c r="I226" s="87" t="s">
        <v>2107</v>
      </c>
    </row>
    <row r="227" spans="1:12" x14ac:dyDescent="0.2">
      <c r="A227" s="880" t="s">
        <v>2796</v>
      </c>
      <c r="B227" s="871" t="s">
        <v>2797</v>
      </c>
      <c r="C227" s="70">
        <v>6</v>
      </c>
      <c r="D227" s="883">
        <v>42739</v>
      </c>
      <c r="E227" s="878"/>
      <c r="F227" s="876"/>
      <c r="G227" s="879" t="s">
        <v>1857</v>
      </c>
      <c r="H227" s="879"/>
      <c r="I227" s="87" t="s">
        <v>2798</v>
      </c>
    </row>
    <row r="228" spans="1:12" x14ac:dyDescent="0.2">
      <c r="A228" s="917" t="s">
        <v>3007</v>
      </c>
      <c r="B228" s="470" t="s">
        <v>3008</v>
      </c>
      <c r="C228" s="76">
        <v>13</v>
      </c>
      <c r="D228" s="147">
        <v>42725</v>
      </c>
      <c r="E228" s="53"/>
      <c r="F228" s="52"/>
      <c r="G228" s="55"/>
      <c r="H228" s="55" t="s">
        <v>1857</v>
      </c>
      <c r="I228" s="91" t="s">
        <v>4036</v>
      </c>
    </row>
    <row r="229" spans="1:12" x14ac:dyDescent="0.2">
      <c r="A229" s="60" t="s">
        <v>2135</v>
      </c>
      <c r="B229" s="872" t="s">
        <v>2136</v>
      </c>
      <c r="C229" s="62">
        <v>5</v>
      </c>
      <c r="D229" s="142">
        <v>42712</v>
      </c>
      <c r="E229" s="42" t="s">
        <v>1857</v>
      </c>
      <c r="F229" s="26"/>
      <c r="G229" s="37"/>
      <c r="H229" s="37"/>
      <c r="I229" s="23"/>
    </row>
    <row r="230" spans="1:12" x14ac:dyDescent="0.2">
      <c r="A230" s="36" t="s">
        <v>2683</v>
      </c>
      <c r="B230" s="871" t="s">
        <v>2684</v>
      </c>
      <c r="C230" s="70">
        <v>6</v>
      </c>
      <c r="D230" s="883">
        <v>42705</v>
      </c>
      <c r="E230" s="878"/>
      <c r="F230" s="876"/>
      <c r="G230" s="879" t="s">
        <v>1857</v>
      </c>
      <c r="H230" s="879"/>
      <c r="I230" s="87" t="s">
        <v>2685</v>
      </c>
    </row>
    <row r="231" spans="1:12" x14ac:dyDescent="0.2">
      <c r="A231" s="880" t="s">
        <v>2271</v>
      </c>
      <c r="B231" s="871" t="s">
        <v>2272</v>
      </c>
      <c r="C231" s="70">
        <v>15</v>
      </c>
      <c r="D231" s="883">
        <v>42697</v>
      </c>
      <c r="E231" s="878"/>
      <c r="F231" s="876" t="s">
        <v>1857</v>
      </c>
      <c r="G231" s="879"/>
      <c r="H231" s="879"/>
      <c r="I231" s="87" t="s">
        <v>1858</v>
      </c>
    </row>
    <row r="232" spans="1:12" x14ac:dyDescent="0.2">
      <c r="A232" s="148" t="s">
        <v>2193</v>
      </c>
      <c r="B232" s="75" t="s">
        <v>2194</v>
      </c>
      <c r="C232" s="70">
        <v>5</v>
      </c>
      <c r="D232" s="883">
        <v>42696</v>
      </c>
      <c r="E232" s="878"/>
      <c r="F232" s="876" t="s">
        <v>1857</v>
      </c>
      <c r="G232" s="879"/>
      <c r="H232" s="879"/>
      <c r="I232" s="87" t="s">
        <v>4113</v>
      </c>
    </row>
    <row r="233" spans="1:12" x14ac:dyDescent="0.2">
      <c r="A233" s="88" t="s">
        <v>2587</v>
      </c>
      <c r="B233" s="877" t="s">
        <v>2588</v>
      </c>
      <c r="C233" s="76">
        <v>6</v>
      </c>
      <c r="D233" s="147">
        <v>42690</v>
      </c>
      <c r="E233" s="53"/>
      <c r="F233" s="52" t="s">
        <v>1857</v>
      </c>
      <c r="G233" s="55"/>
      <c r="H233" s="55"/>
      <c r="I233" s="91" t="s">
        <v>1858</v>
      </c>
    </row>
    <row r="234" spans="1:12" x14ac:dyDescent="0.2">
      <c r="A234" s="60" t="s">
        <v>2644</v>
      </c>
      <c r="B234" s="872" t="s">
        <v>2645</v>
      </c>
      <c r="C234" s="62">
        <v>10</v>
      </c>
      <c r="D234" s="142">
        <v>42690</v>
      </c>
      <c r="E234" s="42"/>
      <c r="F234" s="26" t="s">
        <v>1857</v>
      </c>
      <c r="G234" s="37"/>
      <c r="H234" s="37"/>
      <c r="I234" s="61" t="s">
        <v>1858</v>
      </c>
      <c r="K234" s="870"/>
      <c r="L234" s="870"/>
    </row>
    <row r="235" spans="1:12" x14ac:dyDescent="0.2">
      <c r="A235" s="880" t="s">
        <v>2146</v>
      </c>
      <c r="B235" s="871" t="s">
        <v>2147</v>
      </c>
      <c r="C235" s="70">
        <v>5</v>
      </c>
      <c r="D235" s="883">
        <v>42688</v>
      </c>
      <c r="E235" s="878"/>
      <c r="F235" s="876" t="s">
        <v>1857</v>
      </c>
      <c r="G235" s="879"/>
      <c r="H235" s="879"/>
      <c r="I235" s="87" t="s">
        <v>1858</v>
      </c>
    </row>
    <row r="236" spans="1:12" x14ac:dyDescent="0.2">
      <c r="A236" s="880" t="s">
        <v>2178</v>
      </c>
      <c r="B236" s="871" t="s">
        <v>2179</v>
      </c>
      <c r="C236" s="70">
        <v>10</v>
      </c>
      <c r="D236" s="883">
        <v>42688</v>
      </c>
      <c r="E236" s="878"/>
      <c r="F236" s="876" t="s">
        <v>1857</v>
      </c>
      <c r="G236" s="879"/>
      <c r="H236" s="879"/>
      <c r="I236" s="87" t="s">
        <v>1858</v>
      </c>
    </row>
    <row r="237" spans="1:12" x14ac:dyDescent="0.2">
      <c r="A237" s="148" t="s">
        <v>1967</v>
      </c>
      <c r="B237" s="75" t="s">
        <v>1968</v>
      </c>
      <c r="C237" s="70">
        <v>6</v>
      </c>
      <c r="D237" s="883">
        <v>42685</v>
      </c>
      <c r="E237" s="878"/>
      <c r="F237" s="876" t="s">
        <v>1857</v>
      </c>
      <c r="G237" s="879"/>
      <c r="H237" s="879"/>
      <c r="I237" s="87" t="s">
        <v>1969</v>
      </c>
    </row>
    <row r="238" spans="1:12" x14ac:dyDescent="0.2">
      <c r="A238" s="88" t="s">
        <v>2545</v>
      </c>
      <c r="B238" s="877" t="s">
        <v>2546</v>
      </c>
      <c r="C238" s="76">
        <v>12</v>
      </c>
      <c r="D238" s="147">
        <v>42684</v>
      </c>
      <c r="E238" s="53"/>
      <c r="F238" s="52"/>
      <c r="G238" s="55" t="s">
        <v>1857</v>
      </c>
      <c r="H238" s="55"/>
      <c r="I238" s="91" t="s">
        <v>2547</v>
      </c>
    </row>
    <row r="239" spans="1:12" x14ac:dyDescent="0.2">
      <c r="A239" s="60" t="s">
        <v>2575</v>
      </c>
      <c r="B239" s="872" t="s">
        <v>2576</v>
      </c>
      <c r="C239" s="62">
        <v>5</v>
      </c>
      <c r="D239" s="142">
        <v>42684</v>
      </c>
      <c r="E239" s="42"/>
      <c r="F239" s="26" t="s">
        <v>1857</v>
      </c>
      <c r="G239" s="37"/>
      <c r="H239" s="37"/>
      <c r="I239" s="61" t="s">
        <v>2577</v>
      </c>
    </row>
    <row r="240" spans="1:12" x14ac:dyDescent="0.2">
      <c r="A240" s="148" t="s">
        <v>2051</v>
      </c>
      <c r="B240" s="75" t="s">
        <v>2052</v>
      </c>
      <c r="C240" s="70">
        <v>5</v>
      </c>
      <c r="D240" s="883">
        <v>42682</v>
      </c>
      <c r="E240" s="878"/>
      <c r="F240" s="876" t="s">
        <v>1857</v>
      </c>
      <c r="G240" s="879"/>
      <c r="H240" s="879"/>
      <c r="I240" s="87" t="s">
        <v>2053</v>
      </c>
    </row>
    <row r="241" spans="1:12" x14ac:dyDescent="0.2">
      <c r="A241" s="880" t="s">
        <v>2375</v>
      </c>
      <c r="B241" s="871" t="s">
        <v>2376</v>
      </c>
      <c r="C241" s="70">
        <v>5</v>
      </c>
      <c r="D241" s="883">
        <v>42681</v>
      </c>
      <c r="E241" s="878"/>
      <c r="F241" s="876" t="s">
        <v>1857</v>
      </c>
      <c r="G241" s="879"/>
      <c r="H241" s="879"/>
      <c r="I241" s="881" t="s">
        <v>2377</v>
      </c>
    </row>
    <row r="242" spans="1:12" x14ac:dyDescent="0.2">
      <c r="A242" s="880" t="s">
        <v>2350</v>
      </c>
      <c r="B242" s="871" t="s">
        <v>2351</v>
      </c>
      <c r="C242" s="70">
        <v>31</v>
      </c>
      <c r="D242" s="883">
        <v>42678</v>
      </c>
      <c r="E242" s="878"/>
      <c r="F242" s="876"/>
      <c r="G242" s="879"/>
      <c r="H242" s="879" t="s">
        <v>1857</v>
      </c>
      <c r="I242" s="875" t="s">
        <v>2352</v>
      </c>
    </row>
    <row r="243" spans="1:12" x14ac:dyDescent="0.2">
      <c r="A243" s="1038" t="s">
        <v>1919</v>
      </c>
      <c r="B243" s="1047" t="s">
        <v>1920</v>
      </c>
      <c r="C243" s="76">
        <v>6</v>
      </c>
      <c r="D243" s="147">
        <v>42677</v>
      </c>
      <c r="E243" s="53"/>
      <c r="F243" s="52" t="s">
        <v>1857</v>
      </c>
      <c r="G243" s="55"/>
      <c r="H243" s="55"/>
      <c r="I243" s="91" t="s">
        <v>4053</v>
      </c>
      <c r="K243" s="887"/>
      <c r="L243" s="887"/>
    </row>
    <row r="244" spans="1:12" x14ac:dyDescent="0.2">
      <c r="A244" s="65" t="s">
        <v>2006</v>
      </c>
      <c r="B244" s="23" t="s">
        <v>2007</v>
      </c>
      <c r="C244" s="62">
        <v>5</v>
      </c>
      <c r="D244" s="142">
        <v>42676</v>
      </c>
      <c r="E244" s="42"/>
      <c r="F244" s="26" t="s">
        <v>1857</v>
      </c>
      <c r="G244" s="37"/>
      <c r="H244" s="37"/>
      <c r="I244" s="65" t="s">
        <v>1858</v>
      </c>
      <c r="K244" s="870"/>
      <c r="L244" s="870"/>
    </row>
    <row r="245" spans="1:12" x14ac:dyDescent="0.2">
      <c r="A245" s="881" t="s">
        <v>2456</v>
      </c>
      <c r="B245" s="13" t="s">
        <v>2457</v>
      </c>
      <c r="C245" s="70">
        <v>5</v>
      </c>
      <c r="D245" s="883">
        <v>42675</v>
      </c>
      <c r="E245" s="878"/>
      <c r="F245" s="876" t="s">
        <v>1857</v>
      </c>
      <c r="G245" s="879"/>
      <c r="H245" s="879"/>
      <c r="I245" s="881" t="s">
        <v>1858</v>
      </c>
    </row>
    <row r="246" spans="1:12" x14ac:dyDescent="0.2">
      <c r="A246" s="881" t="s">
        <v>2639</v>
      </c>
      <c r="B246" s="13" t="s">
        <v>2640</v>
      </c>
      <c r="C246" s="70">
        <v>5</v>
      </c>
      <c r="D246" s="883">
        <v>42675</v>
      </c>
      <c r="E246" s="878"/>
      <c r="F246" s="876" t="s">
        <v>1857</v>
      </c>
      <c r="G246" s="879"/>
      <c r="H246" s="879"/>
      <c r="I246" s="881" t="s">
        <v>1858</v>
      </c>
      <c r="K246" s="870"/>
      <c r="L246" s="870"/>
    </row>
    <row r="247" spans="1:12" x14ac:dyDescent="0.2">
      <c r="A247" s="881" t="s">
        <v>2755</v>
      </c>
      <c r="B247" s="875" t="s">
        <v>2756</v>
      </c>
      <c r="C247" s="70">
        <v>6</v>
      </c>
      <c r="D247" s="883">
        <v>42675</v>
      </c>
      <c r="E247" s="878"/>
      <c r="F247" s="876" t="s">
        <v>1857</v>
      </c>
      <c r="G247" s="879"/>
      <c r="H247" s="879"/>
      <c r="I247" s="881" t="s">
        <v>2757</v>
      </c>
      <c r="K247" s="870"/>
      <c r="L247" s="870"/>
    </row>
    <row r="248" spans="1:12" x14ac:dyDescent="0.2">
      <c r="A248" s="102" t="s">
        <v>1982</v>
      </c>
      <c r="B248" s="25" t="s">
        <v>1983</v>
      </c>
      <c r="C248" s="76">
        <v>8</v>
      </c>
      <c r="D248" s="147">
        <v>42674</v>
      </c>
      <c r="E248" s="53"/>
      <c r="F248" s="52" t="s">
        <v>1857</v>
      </c>
      <c r="G248" s="55"/>
      <c r="H248" s="55"/>
      <c r="I248" s="102" t="s">
        <v>1858</v>
      </c>
      <c r="K248" s="870"/>
      <c r="L248" s="870"/>
    </row>
    <row r="249" spans="1:12" x14ac:dyDescent="0.2">
      <c r="A249" s="65" t="s">
        <v>2393</v>
      </c>
      <c r="B249" s="23" t="s">
        <v>2394</v>
      </c>
      <c r="C249" s="62">
        <v>5</v>
      </c>
      <c r="D249" s="142">
        <v>42671</v>
      </c>
      <c r="E249" s="42"/>
      <c r="F249" s="26" t="s">
        <v>1857</v>
      </c>
      <c r="G249" s="37"/>
      <c r="H249" s="37"/>
      <c r="I249" s="61" t="s">
        <v>1858</v>
      </c>
    </row>
    <row r="250" spans="1:12" x14ac:dyDescent="0.2">
      <c r="A250" s="881" t="s">
        <v>2029</v>
      </c>
      <c r="B250" s="13" t="s">
        <v>2030</v>
      </c>
      <c r="C250" s="70">
        <v>6</v>
      </c>
      <c r="D250" s="883">
        <v>42670</v>
      </c>
      <c r="E250" s="878"/>
      <c r="F250" s="876" t="s">
        <v>1857</v>
      </c>
      <c r="G250" s="879"/>
      <c r="H250" s="879"/>
      <c r="I250" s="87" t="s">
        <v>1858</v>
      </c>
    </row>
    <row r="251" spans="1:12" x14ac:dyDescent="0.2">
      <c r="A251" s="881" t="s">
        <v>2165</v>
      </c>
      <c r="B251" s="875" t="s">
        <v>2166</v>
      </c>
      <c r="C251" s="70">
        <v>10</v>
      </c>
      <c r="D251" s="883">
        <v>42670</v>
      </c>
      <c r="E251" s="878"/>
      <c r="F251" s="876" t="s">
        <v>1857</v>
      </c>
      <c r="G251" s="879"/>
      <c r="H251" s="879"/>
      <c r="I251" s="87" t="s">
        <v>1858</v>
      </c>
    </row>
    <row r="252" spans="1:12" x14ac:dyDescent="0.2">
      <c r="A252" s="881" t="s">
        <v>2610</v>
      </c>
      <c r="B252" s="875" t="s">
        <v>2611</v>
      </c>
      <c r="C252" s="70">
        <v>5</v>
      </c>
      <c r="D252" s="883">
        <v>42670</v>
      </c>
      <c r="E252" s="878" t="s">
        <v>1857</v>
      </c>
      <c r="F252" s="876"/>
      <c r="G252" s="879"/>
      <c r="H252" s="879"/>
      <c r="I252" s="875"/>
      <c r="K252" s="870"/>
      <c r="L252" s="870"/>
    </row>
    <row r="253" spans="1:12" x14ac:dyDescent="0.2">
      <c r="A253" s="102" t="s">
        <v>2817</v>
      </c>
      <c r="B253" s="873" t="s">
        <v>2818</v>
      </c>
      <c r="C253" s="76">
        <v>11</v>
      </c>
      <c r="D253" s="147">
        <v>42670</v>
      </c>
      <c r="E253" s="53" t="s">
        <v>1857</v>
      </c>
      <c r="F253" s="52"/>
      <c r="G253" s="55"/>
      <c r="H253" s="55"/>
      <c r="I253" s="873"/>
    </row>
    <row r="254" spans="1:12" x14ac:dyDescent="0.2">
      <c r="A254" s="65" t="s">
        <v>2486</v>
      </c>
      <c r="B254" s="23" t="s">
        <v>2487</v>
      </c>
      <c r="C254" s="62">
        <v>5</v>
      </c>
      <c r="D254" s="142">
        <v>42669</v>
      </c>
      <c r="E254" s="42" t="s">
        <v>1857</v>
      </c>
      <c r="F254" s="26"/>
      <c r="G254" s="37"/>
      <c r="H254" s="37"/>
      <c r="I254" s="23"/>
      <c r="K254" s="870"/>
      <c r="L254" s="870"/>
    </row>
    <row r="255" spans="1:12" x14ac:dyDescent="0.2">
      <c r="A255" s="871" t="s">
        <v>2144</v>
      </c>
      <c r="B255" s="875" t="s">
        <v>2145</v>
      </c>
      <c r="C255" s="70">
        <v>11</v>
      </c>
      <c r="D255" s="883">
        <v>42668</v>
      </c>
      <c r="E255" s="878"/>
      <c r="F255" s="876" t="s">
        <v>1857</v>
      </c>
      <c r="G255" s="879"/>
      <c r="H255" s="879"/>
      <c r="I255" s="87" t="s">
        <v>1858</v>
      </c>
    </row>
    <row r="256" spans="1:12" x14ac:dyDescent="0.2">
      <c r="A256" s="85" t="s">
        <v>2589</v>
      </c>
      <c r="B256" s="160" t="s">
        <v>2590</v>
      </c>
      <c r="C256" s="70">
        <v>14</v>
      </c>
      <c r="D256" s="883">
        <v>42668</v>
      </c>
      <c r="E256" s="878"/>
      <c r="F256" s="876" t="s">
        <v>1857</v>
      </c>
      <c r="G256" s="879"/>
      <c r="H256" s="879"/>
      <c r="I256" s="87" t="s">
        <v>4010</v>
      </c>
    </row>
    <row r="257" spans="1:12" x14ac:dyDescent="0.2">
      <c r="A257" s="881" t="s">
        <v>2651</v>
      </c>
      <c r="B257" s="875" t="s">
        <v>2652</v>
      </c>
      <c r="C257" s="70">
        <v>5</v>
      </c>
      <c r="D257" s="883">
        <v>42668</v>
      </c>
      <c r="E257" s="878"/>
      <c r="F257" s="876" t="s">
        <v>1857</v>
      </c>
      <c r="G257" s="879"/>
      <c r="H257" s="879"/>
      <c r="I257" s="87" t="s">
        <v>2653</v>
      </c>
    </row>
    <row r="258" spans="1:12" x14ac:dyDescent="0.2">
      <c r="A258" s="1060" t="s">
        <v>2989</v>
      </c>
      <c r="B258" s="926" t="s">
        <v>2990</v>
      </c>
      <c r="C258" s="76">
        <v>6</v>
      </c>
      <c r="D258" s="147">
        <v>42668</v>
      </c>
      <c r="E258" s="53"/>
      <c r="F258" s="52" t="s">
        <v>1857</v>
      </c>
      <c r="G258" s="55"/>
      <c r="H258" s="55"/>
      <c r="I258" s="91" t="s">
        <v>4152</v>
      </c>
    </row>
    <row r="259" spans="1:12" x14ac:dyDescent="0.2">
      <c r="A259" s="65" t="s">
        <v>1954</v>
      </c>
      <c r="B259" s="9" t="s">
        <v>1955</v>
      </c>
      <c r="C259" s="62">
        <v>5</v>
      </c>
      <c r="D259" s="142">
        <v>42662</v>
      </c>
      <c r="E259" s="42"/>
      <c r="F259" s="26" t="s">
        <v>1857</v>
      </c>
      <c r="G259" s="37"/>
      <c r="H259" s="37"/>
      <c r="I259" s="61" t="s">
        <v>1858</v>
      </c>
    </row>
    <row r="260" spans="1:12" x14ac:dyDescent="0.2">
      <c r="A260" s="881" t="s">
        <v>2204</v>
      </c>
      <c r="B260" s="13" t="s">
        <v>2205</v>
      </c>
      <c r="C260" s="70">
        <v>5</v>
      </c>
      <c r="D260" s="883">
        <v>42662</v>
      </c>
      <c r="E260" s="878"/>
      <c r="F260" s="876" t="s">
        <v>1857</v>
      </c>
      <c r="G260" s="879"/>
      <c r="H260" s="879"/>
      <c r="I260" s="87" t="s">
        <v>1858</v>
      </c>
      <c r="K260" s="887"/>
      <c r="L260" s="887"/>
    </row>
    <row r="261" spans="1:12" x14ac:dyDescent="0.2">
      <c r="A261" s="880" t="s">
        <v>2619</v>
      </c>
      <c r="B261" s="871" t="s">
        <v>2620</v>
      </c>
      <c r="C261" s="70">
        <v>10</v>
      </c>
      <c r="D261" s="883">
        <v>42662</v>
      </c>
      <c r="E261" s="878"/>
      <c r="F261" s="876" t="s">
        <v>1857</v>
      </c>
      <c r="G261" s="879"/>
      <c r="H261" s="879"/>
      <c r="I261" s="87" t="s">
        <v>2621</v>
      </c>
    </row>
    <row r="262" spans="1:12" x14ac:dyDescent="0.2">
      <c r="A262" s="881" t="s">
        <v>1855</v>
      </c>
      <c r="B262" s="13" t="s">
        <v>1856</v>
      </c>
      <c r="C262" s="70">
        <v>8</v>
      </c>
      <c r="D262" s="883">
        <v>42657</v>
      </c>
      <c r="E262" s="878"/>
      <c r="F262" s="876" t="s">
        <v>1857</v>
      </c>
      <c r="G262" s="879"/>
      <c r="H262" s="879"/>
      <c r="I262" s="87" t="s">
        <v>4077</v>
      </c>
    </row>
    <row r="263" spans="1:12" x14ac:dyDescent="0.2">
      <c r="A263" s="114" t="s">
        <v>2348</v>
      </c>
      <c r="B263" s="1068" t="s">
        <v>2349</v>
      </c>
      <c r="C263" s="76">
        <v>6</v>
      </c>
      <c r="D263" s="147">
        <v>42656</v>
      </c>
      <c r="E263" s="53"/>
      <c r="F263" s="52" t="s">
        <v>1857</v>
      </c>
      <c r="G263" s="55"/>
      <c r="H263" s="55"/>
      <c r="I263" s="91" t="s">
        <v>4097</v>
      </c>
    </row>
    <row r="264" spans="1:12" x14ac:dyDescent="0.2">
      <c r="A264" s="60" t="s">
        <v>2404</v>
      </c>
      <c r="B264" s="872" t="s">
        <v>2405</v>
      </c>
      <c r="C264" s="101">
        <v>12</v>
      </c>
      <c r="D264" s="142">
        <v>42655</v>
      </c>
      <c r="E264" s="42"/>
      <c r="F264" s="26"/>
      <c r="G264" s="37" t="s">
        <v>1857</v>
      </c>
      <c r="H264" s="37"/>
      <c r="I264" s="23" t="s">
        <v>2406</v>
      </c>
    </row>
    <row r="265" spans="1:12" x14ac:dyDescent="0.2">
      <c r="A265" s="880" t="s">
        <v>2131</v>
      </c>
      <c r="B265" s="871" t="s">
        <v>2132</v>
      </c>
      <c r="C265" s="99">
        <v>8</v>
      </c>
      <c r="D265" s="883">
        <v>42654</v>
      </c>
      <c r="E265" s="878"/>
      <c r="F265" s="876" t="s">
        <v>1857</v>
      </c>
      <c r="G265" s="879"/>
      <c r="H265" s="879"/>
      <c r="I265" s="881" t="s">
        <v>1858</v>
      </c>
      <c r="K265" s="870"/>
      <c r="L265" s="870"/>
    </row>
    <row r="266" spans="1:12" x14ac:dyDescent="0.2">
      <c r="A266" s="880" t="s">
        <v>2622</v>
      </c>
      <c r="B266" s="871" t="s">
        <v>2623</v>
      </c>
      <c r="C266" s="99">
        <v>8</v>
      </c>
      <c r="D266" s="883">
        <v>42653</v>
      </c>
      <c r="E266" s="878"/>
      <c r="F266" s="876" t="s">
        <v>1857</v>
      </c>
      <c r="G266" s="879"/>
      <c r="H266" s="879"/>
      <c r="I266" s="87" t="s">
        <v>1858</v>
      </c>
    </row>
    <row r="267" spans="1:12" x14ac:dyDescent="0.2">
      <c r="A267" s="880" t="s">
        <v>2505</v>
      </c>
      <c r="B267" s="871" t="s">
        <v>2506</v>
      </c>
      <c r="C267" s="99">
        <v>13</v>
      </c>
      <c r="D267" s="883">
        <v>42646</v>
      </c>
      <c r="E267" s="878"/>
      <c r="F267" s="876" t="s">
        <v>1857</v>
      </c>
      <c r="G267" s="879"/>
      <c r="H267" s="879"/>
      <c r="I267" s="881" t="s">
        <v>1858</v>
      </c>
    </row>
    <row r="268" spans="1:12" x14ac:dyDescent="0.2">
      <c r="A268" s="88" t="s">
        <v>2669</v>
      </c>
      <c r="B268" s="877" t="s">
        <v>2670</v>
      </c>
      <c r="C268" s="103">
        <v>38</v>
      </c>
      <c r="D268" s="147">
        <v>42646</v>
      </c>
      <c r="E268" s="53"/>
      <c r="F268" s="52"/>
      <c r="G268" s="55" t="s">
        <v>1857</v>
      </c>
      <c r="H268" s="55"/>
      <c r="I268" s="91" t="s">
        <v>2671</v>
      </c>
    </row>
    <row r="269" spans="1:12" x14ac:dyDescent="0.2">
      <c r="A269" s="981" t="s">
        <v>1871</v>
      </c>
      <c r="B269" s="96" t="s">
        <v>1872</v>
      </c>
      <c r="C269" s="62">
        <v>5</v>
      </c>
      <c r="D269" s="142">
        <v>42643</v>
      </c>
      <c r="E269" s="42"/>
      <c r="F269" s="26" t="s">
        <v>1857</v>
      </c>
      <c r="G269" s="37"/>
      <c r="H269" s="37"/>
      <c r="I269" s="61" t="s">
        <v>3991</v>
      </c>
      <c r="K269" s="870"/>
      <c r="L269" s="870"/>
    </row>
    <row r="270" spans="1:12" x14ac:dyDescent="0.2">
      <c r="A270" s="1048" t="s">
        <v>2245</v>
      </c>
      <c r="B270" s="468" t="s">
        <v>2246</v>
      </c>
      <c r="C270" s="99">
        <v>15</v>
      </c>
      <c r="D270" s="883">
        <v>42641</v>
      </c>
      <c r="E270" s="878"/>
      <c r="F270" s="876" t="s">
        <v>1857</v>
      </c>
      <c r="G270" s="879"/>
      <c r="H270" s="879"/>
      <c r="I270" s="87" t="s">
        <v>3961</v>
      </c>
    </row>
    <row r="271" spans="1:12" x14ac:dyDescent="0.2">
      <c r="A271" s="1048" t="s">
        <v>2284</v>
      </c>
      <c r="B271" s="75" t="s">
        <v>2285</v>
      </c>
      <c r="C271" s="99">
        <v>5</v>
      </c>
      <c r="D271" s="883">
        <v>42641</v>
      </c>
      <c r="E271" s="878"/>
      <c r="F271" s="876" t="s">
        <v>1857</v>
      </c>
      <c r="G271" s="879"/>
      <c r="H271" s="879"/>
      <c r="I271" s="87" t="s">
        <v>2265</v>
      </c>
      <c r="K271" s="870"/>
      <c r="L271" s="870"/>
    </row>
    <row r="272" spans="1:12" x14ac:dyDescent="0.2">
      <c r="A272" s="880" t="s">
        <v>2100</v>
      </c>
      <c r="B272" s="871" t="s">
        <v>2101</v>
      </c>
      <c r="C272" s="99">
        <v>9</v>
      </c>
      <c r="D272" s="883">
        <v>42635</v>
      </c>
      <c r="E272" s="878"/>
      <c r="F272" s="876"/>
      <c r="G272" s="879"/>
      <c r="H272" s="879" t="s">
        <v>1857</v>
      </c>
      <c r="I272" s="87" t="s">
        <v>2102</v>
      </c>
    </row>
    <row r="273" spans="1:12" x14ac:dyDescent="0.2">
      <c r="A273" s="88" t="s">
        <v>2139</v>
      </c>
      <c r="B273" s="877" t="s">
        <v>2140</v>
      </c>
      <c r="C273" s="103">
        <v>5</v>
      </c>
      <c r="D273" s="147">
        <v>42635</v>
      </c>
      <c r="E273" s="53"/>
      <c r="F273" s="52" t="s">
        <v>1857</v>
      </c>
      <c r="G273" s="55"/>
      <c r="H273" s="55"/>
      <c r="I273" s="91" t="s">
        <v>1858</v>
      </c>
    </row>
    <row r="274" spans="1:12" x14ac:dyDescent="0.2">
      <c r="A274" s="1064" t="s">
        <v>2969</v>
      </c>
      <c r="B274" s="1010" t="s">
        <v>2970</v>
      </c>
      <c r="C274" s="101">
        <v>5</v>
      </c>
      <c r="D274" s="142">
        <v>42635</v>
      </c>
      <c r="E274" s="42"/>
      <c r="F274" s="26" t="s">
        <v>1857</v>
      </c>
      <c r="G274" s="37"/>
      <c r="H274" s="37"/>
      <c r="I274" s="61" t="s">
        <v>3961</v>
      </c>
    </row>
    <row r="275" spans="1:12" x14ac:dyDescent="0.2">
      <c r="A275" s="880" t="s">
        <v>2804</v>
      </c>
      <c r="B275" s="871" t="s">
        <v>2805</v>
      </c>
      <c r="C275" s="99">
        <v>7</v>
      </c>
      <c r="D275" s="883">
        <v>42634</v>
      </c>
      <c r="E275" s="878"/>
      <c r="F275" s="876"/>
      <c r="G275" s="879" t="s">
        <v>1857</v>
      </c>
      <c r="H275" s="879"/>
      <c r="I275" s="87" t="s">
        <v>2806</v>
      </c>
    </row>
    <row r="276" spans="1:12" x14ac:dyDescent="0.2">
      <c r="A276" s="880" t="s">
        <v>2945</v>
      </c>
      <c r="B276" s="871" t="s">
        <v>2946</v>
      </c>
      <c r="C276" s="99">
        <v>6</v>
      </c>
      <c r="D276" s="883">
        <v>42634</v>
      </c>
      <c r="E276" s="878" t="s">
        <v>1857</v>
      </c>
      <c r="F276" s="876"/>
      <c r="G276" s="879"/>
      <c r="H276" s="879"/>
      <c r="I276" s="87" t="s">
        <v>2947</v>
      </c>
    </row>
    <row r="277" spans="1:12" x14ac:dyDescent="0.2">
      <c r="A277" s="148" t="s">
        <v>2263</v>
      </c>
      <c r="B277" s="75" t="s">
        <v>2264</v>
      </c>
      <c r="C277" s="99">
        <v>5</v>
      </c>
      <c r="D277" s="883">
        <v>42633</v>
      </c>
      <c r="E277" s="878"/>
      <c r="F277" s="876" t="s">
        <v>1857</v>
      </c>
      <c r="G277" s="879"/>
      <c r="H277" s="879"/>
      <c r="I277" s="87" t="s">
        <v>2265</v>
      </c>
    </row>
    <row r="278" spans="1:12" x14ac:dyDescent="0.2">
      <c r="A278" s="88" t="s">
        <v>2003</v>
      </c>
      <c r="B278" s="877" t="s">
        <v>2004</v>
      </c>
      <c r="C278" s="103">
        <v>43</v>
      </c>
      <c r="D278" s="147">
        <v>42632</v>
      </c>
      <c r="E278" s="53">
        <v>43</v>
      </c>
      <c r="F278" s="52" t="s">
        <v>1857</v>
      </c>
      <c r="G278" s="55"/>
      <c r="H278" s="55"/>
      <c r="I278" s="91" t="s">
        <v>2005</v>
      </c>
    </row>
    <row r="279" spans="1:12" x14ac:dyDescent="0.2">
      <c r="A279" s="65" t="s">
        <v>2676</v>
      </c>
      <c r="B279" s="23" t="s">
        <v>2677</v>
      </c>
      <c r="C279" s="101">
        <v>14</v>
      </c>
      <c r="D279" s="142">
        <v>42630</v>
      </c>
      <c r="E279" s="42" t="s">
        <v>1857</v>
      </c>
      <c r="F279" s="26"/>
      <c r="G279" s="37"/>
      <c r="H279" s="37"/>
      <c r="I279" s="872" t="s">
        <v>2678</v>
      </c>
    </row>
    <row r="280" spans="1:12" x14ac:dyDescent="0.2">
      <c r="A280" s="881" t="s">
        <v>2707</v>
      </c>
      <c r="B280" s="875" t="s">
        <v>2708</v>
      </c>
      <c r="C280" s="99">
        <v>37</v>
      </c>
      <c r="D280" s="883">
        <v>42629</v>
      </c>
      <c r="E280" s="878"/>
      <c r="F280" s="876"/>
      <c r="G280" s="879" t="s">
        <v>1857</v>
      </c>
      <c r="H280" s="879"/>
      <c r="I280" s="881" t="s">
        <v>2709</v>
      </c>
      <c r="K280" s="870"/>
      <c r="L280" s="870"/>
    </row>
    <row r="281" spans="1:12" x14ac:dyDescent="0.2">
      <c r="A281" s="881" t="s">
        <v>1937</v>
      </c>
      <c r="B281" s="875" t="s">
        <v>1938</v>
      </c>
      <c r="C281" s="99">
        <v>5</v>
      </c>
      <c r="D281" s="883">
        <v>42628</v>
      </c>
      <c r="E281" s="878"/>
      <c r="F281" s="876" t="s">
        <v>1857</v>
      </c>
      <c r="G281" s="879"/>
      <c r="H281" s="879"/>
      <c r="I281" s="87" t="s">
        <v>1858</v>
      </c>
    </row>
    <row r="282" spans="1:12" x14ac:dyDescent="0.2">
      <c r="A282" s="881" t="s">
        <v>2373</v>
      </c>
      <c r="B282" s="875" t="s">
        <v>2374</v>
      </c>
      <c r="C282" s="99">
        <v>5</v>
      </c>
      <c r="D282" s="883">
        <v>42628</v>
      </c>
      <c r="E282" s="878"/>
      <c r="F282" s="876" t="s">
        <v>1857</v>
      </c>
      <c r="G282" s="879"/>
      <c r="H282" s="879"/>
      <c r="I282" s="87" t="s">
        <v>1858</v>
      </c>
    </row>
    <row r="283" spans="1:12" x14ac:dyDescent="0.2">
      <c r="A283" s="114" t="s">
        <v>2306</v>
      </c>
      <c r="B283" s="464" t="s">
        <v>2307</v>
      </c>
      <c r="C283" s="103">
        <v>5</v>
      </c>
      <c r="D283" s="147">
        <v>42622</v>
      </c>
      <c r="E283" s="53"/>
      <c r="F283" s="52" t="s">
        <v>1857</v>
      </c>
      <c r="G283" s="55"/>
      <c r="H283" s="55"/>
      <c r="I283" s="102" t="s">
        <v>2308</v>
      </c>
    </row>
    <row r="284" spans="1:12" x14ac:dyDescent="0.2">
      <c r="A284" s="65" t="s">
        <v>1934</v>
      </c>
      <c r="B284" s="9" t="s">
        <v>1935</v>
      </c>
      <c r="C284" s="62">
        <v>7</v>
      </c>
      <c r="D284" s="142">
        <v>42621</v>
      </c>
      <c r="E284" s="42"/>
      <c r="F284" s="26"/>
      <c r="G284" s="37" t="s">
        <v>1857</v>
      </c>
      <c r="H284" s="37"/>
      <c r="I284" s="61" t="s">
        <v>1936</v>
      </c>
    </row>
    <row r="285" spans="1:12" x14ac:dyDescent="0.2">
      <c r="A285" s="881" t="s">
        <v>1733</v>
      </c>
      <c r="B285" s="13" t="s">
        <v>1734</v>
      </c>
      <c r="C285" s="70">
        <v>5</v>
      </c>
      <c r="D285" s="883">
        <v>42621</v>
      </c>
      <c r="E285" s="163" t="s">
        <v>1857</v>
      </c>
      <c r="F285" s="876"/>
      <c r="G285" s="879"/>
      <c r="H285" s="879"/>
      <c r="I285" s="166" t="s">
        <v>2541</v>
      </c>
    </row>
    <row r="286" spans="1:12" x14ac:dyDescent="0.2">
      <c r="A286" s="880" t="s">
        <v>2689</v>
      </c>
      <c r="B286" s="871" t="s">
        <v>2690</v>
      </c>
      <c r="C286" s="70">
        <v>5</v>
      </c>
      <c r="D286" s="883">
        <v>42620</v>
      </c>
      <c r="E286" s="878"/>
      <c r="F286" s="876" t="s">
        <v>1857</v>
      </c>
      <c r="G286" s="879"/>
      <c r="H286" s="879"/>
      <c r="I286" s="87" t="s">
        <v>2691</v>
      </c>
      <c r="K286" s="870"/>
      <c r="L286" s="870"/>
    </row>
    <row r="287" spans="1:12" x14ac:dyDescent="0.2">
      <c r="A287" s="880" t="s">
        <v>2938</v>
      </c>
      <c r="B287" s="871" t="s">
        <v>2939</v>
      </c>
      <c r="C287" s="70">
        <v>14</v>
      </c>
      <c r="D287" s="883">
        <v>42620</v>
      </c>
      <c r="E287" s="878"/>
      <c r="F287" s="876" t="s">
        <v>1857</v>
      </c>
      <c r="G287" s="879"/>
      <c r="H287" s="879"/>
      <c r="I287" s="87" t="s">
        <v>1858</v>
      </c>
    </row>
    <row r="288" spans="1:12" x14ac:dyDescent="0.2">
      <c r="A288" s="102" t="s">
        <v>2046</v>
      </c>
      <c r="B288" s="25" t="s">
        <v>2047</v>
      </c>
      <c r="C288" s="76">
        <v>5</v>
      </c>
      <c r="D288" s="147">
        <v>42615</v>
      </c>
      <c r="E288" s="53"/>
      <c r="F288" s="52" t="s">
        <v>1857</v>
      </c>
      <c r="G288" s="55"/>
      <c r="H288" s="55"/>
      <c r="I288" s="91" t="s">
        <v>1858</v>
      </c>
    </row>
    <row r="289" spans="1:12" x14ac:dyDescent="0.2">
      <c r="A289" s="60" t="s">
        <v>2167</v>
      </c>
      <c r="B289" s="872" t="s">
        <v>2168</v>
      </c>
      <c r="C289" s="62">
        <v>12</v>
      </c>
      <c r="D289" s="142">
        <v>42615</v>
      </c>
      <c r="E289" s="42"/>
      <c r="F289" s="26" t="s">
        <v>1857</v>
      </c>
      <c r="G289" s="37"/>
      <c r="H289" s="37"/>
      <c r="I289" s="61" t="s">
        <v>1858</v>
      </c>
    </row>
    <row r="290" spans="1:12" x14ac:dyDescent="0.2">
      <c r="A290" s="148" t="s">
        <v>2266</v>
      </c>
      <c r="B290" s="75" t="s">
        <v>2267</v>
      </c>
      <c r="C290" s="70">
        <v>5</v>
      </c>
      <c r="D290" s="883">
        <v>42615</v>
      </c>
      <c r="E290" s="878"/>
      <c r="F290" s="876" t="s">
        <v>1857</v>
      </c>
      <c r="G290" s="879"/>
      <c r="H290" s="879"/>
      <c r="I290" s="87" t="s">
        <v>4097</v>
      </c>
    </row>
    <row r="291" spans="1:12" x14ac:dyDescent="0.2">
      <c r="A291" s="880" t="s">
        <v>2721</v>
      </c>
      <c r="B291" s="871" t="s">
        <v>2722</v>
      </c>
      <c r="C291" s="70">
        <v>29</v>
      </c>
      <c r="D291" s="883">
        <v>42615</v>
      </c>
      <c r="E291" s="878"/>
      <c r="F291" s="876" t="s">
        <v>1857</v>
      </c>
      <c r="G291" s="879"/>
      <c r="H291" s="879"/>
      <c r="I291" s="87" t="s">
        <v>1858</v>
      </c>
    </row>
    <row r="292" spans="1:12" x14ac:dyDescent="0.2">
      <c r="A292" s="880" t="s">
        <v>2807</v>
      </c>
      <c r="B292" s="871" t="s">
        <v>2808</v>
      </c>
      <c r="C292" s="70">
        <v>7</v>
      </c>
      <c r="D292" s="883">
        <v>42615</v>
      </c>
      <c r="E292" s="878"/>
      <c r="F292" s="876" t="s">
        <v>1857</v>
      </c>
      <c r="G292" s="879"/>
      <c r="H292" s="879"/>
      <c r="I292" s="87" t="s">
        <v>1858</v>
      </c>
    </row>
    <row r="293" spans="1:12" x14ac:dyDescent="0.2">
      <c r="A293" s="88" t="s">
        <v>2909</v>
      </c>
      <c r="B293" s="877" t="s">
        <v>2910</v>
      </c>
      <c r="C293" s="76">
        <v>6</v>
      </c>
      <c r="D293" s="147">
        <v>42615</v>
      </c>
      <c r="E293" s="53"/>
      <c r="F293" s="52" t="s">
        <v>1857</v>
      </c>
      <c r="G293" s="55"/>
      <c r="H293" s="55"/>
      <c r="I293" s="91" t="s">
        <v>1858</v>
      </c>
    </row>
    <row r="294" spans="1:12" x14ac:dyDescent="0.2">
      <c r="A294" s="60" t="s">
        <v>2911</v>
      </c>
      <c r="B294" s="872" t="s">
        <v>2912</v>
      </c>
      <c r="C294" s="62">
        <v>9</v>
      </c>
      <c r="D294" s="142">
        <v>42613</v>
      </c>
      <c r="E294" s="42"/>
      <c r="F294" s="26"/>
      <c r="G294" s="37" t="s">
        <v>1857</v>
      </c>
      <c r="H294" s="37"/>
      <c r="I294" s="65" t="s">
        <v>2913</v>
      </c>
    </row>
    <row r="295" spans="1:12" x14ac:dyDescent="0.2">
      <c r="A295" s="36" t="s">
        <v>2531</v>
      </c>
      <c r="B295" s="871" t="s">
        <v>2532</v>
      </c>
      <c r="C295" s="70">
        <v>19</v>
      </c>
      <c r="D295" s="883">
        <v>42585</v>
      </c>
      <c r="E295" s="878" t="s">
        <v>1857</v>
      </c>
      <c r="F295" s="876"/>
      <c r="G295" s="879"/>
      <c r="H295" s="879"/>
      <c r="I295" s="871"/>
    </row>
    <row r="296" spans="1:12" x14ac:dyDescent="0.2">
      <c r="A296" s="474" t="s">
        <v>2987</v>
      </c>
      <c r="B296" s="474" t="s">
        <v>2988</v>
      </c>
      <c r="C296" s="70">
        <v>12</v>
      </c>
      <c r="D296" s="883">
        <v>42585</v>
      </c>
      <c r="E296" s="878" t="s">
        <v>1857</v>
      </c>
      <c r="F296" s="876"/>
      <c r="G296" s="879"/>
      <c r="H296" s="879"/>
      <c r="I296" s="881" t="s">
        <v>4083</v>
      </c>
    </row>
    <row r="297" spans="1:12" x14ac:dyDescent="0.2">
      <c r="A297" s="880" t="s">
        <v>2497</v>
      </c>
      <c r="B297" s="36" t="s">
        <v>2498</v>
      </c>
      <c r="C297" s="70">
        <v>5</v>
      </c>
      <c r="D297" s="883">
        <v>42584</v>
      </c>
      <c r="E297" s="878" t="s">
        <v>1857</v>
      </c>
      <c r="F297" s="876"/>
      <c r="G297" s="879"/>
      <c r="H297" s="879"/>
      <c r="I297" s="871"/>
      <c r="K297" s="870"/>
      <c r="L297" s="870"/>
    </row>
    <row r="298" spans="1:12" x14ac:dyDescent="0.2">
      <c r="A298" s="1046" t="s">
        <v>2180</v>
      </c>
      <c r="B298" s="145" t="s">
        <v>2181</v>
      </c>
      <c r="C298" s="76">
        <v>6</v>
      </c>
      <c r="D298" s="147">
        <v>42583</v>
      </c>
      <c r="E298" s="53"/>
      <c r="F298" s="52"/>
      <c r="G298" s="55"/>
      <c r="H298" s="55" t="s">
        <v>1857</v>
      </c>
      <c r="I298" s="877"/>
    </row>
    <row r="299" spans="1:12" x14ac:dyDescent="0.2">
      <c r="A299" s="60" t="s">
        <v>2281</v>
      </c>
      <c r="B299" s="872" t="s">
        <v>2282</v>
      </c>
      <c r="C299" s="62">
        <v>5</v>
      </c>
      <c r="D299" s="142">
        <v>42552</v>
      </c>
      <c r="E299" s="42"/>
      <c r="F299" s="26"/>
      <c r="G299" s="37" t="s">
        <v>1857</v>
      </c>
      <c r="H299" s="26"/>
      <c r="I299" s="61" t="s">
        <v>2283</v>
      </c>
      <c r="K299" s="870"/>
      <c r="L299" s="870"/>
    </row>
    <row r="300" spans="1:12" x14ac:dyDescent="0.2">
      <c r="A300" s="880" t="s">
        <v>1873</v>
      </c>
      <c r="B300" s="871" t="s">
        <v>1874</v>
      </c>
      <c r="C300" s="70">
        <v>14</v>
      </c>
      <c r="D300" s="883">
        <v>42551</v>
      </c>
      <c r="E300" s="878"/>
      <c r="F300" s="876"/>
      <c r="G300" s="879" t="s">
        <v>1857</v>
      </c>
      <c r="H300" s="876"/>
      <c r="I300" s="87" t="s">
        <v>1875</v>
      </c>
      <c r="K300" s="870"/>
      <c r="L300" s="870"/>
    </row>
    <row r="301" spans="1:12" x14ac:dyDescent="0.2">
      <c r="A301" s="880" t="s">
        <v>2520</v>
      </c>
      <c r="B301" s="871" t="s">
        <v>2521</v>
      </c>
      <c r="C301" s="70">
        <v>6</v>
      </c>
      <c r="D301" s="883">
        <v>42545</v>
      </c>
      <c r="E301" s="878"/>
      <c r="F301" s="876"/>
      <c r="G301" s="879" t="s">
        <v>1857</v>
      </c>
      <c r="H301" s="876"/>
      <c r="I301" s="87" t="s">
        <v>2522</v>
      </c>
    </row>
    <row r="302" spans="1:12" x14ac:dyDescent="0.2">
      <c r="A302" s="880" t="s">
        <v>2157</v>
      </c>
      <c r="B302" s="871" t="s">
        <v>2158</v>
      </c>
      <c r="C302" s="70">
        <v>11</v>
      </c>
      <c r="D302" s="883">
        <v>42538</v>
      </c>
      <c r="E302" s="878" t="s">
        <v>1857</v>
      </c>
      <c r="F302" s="876"/>
      <c r="G302" s="879"/>
      <c r="H302" s="876"/>
      <c r="I302" s="87" t="s">
        <v>2159</v>
      </c>
    </row>
    <row r="303" spans="1:12" x14ac:dyDescent="0.2">
      <c r="A303" s="38" t="s">
        <v>1880</v>
      </c>
      <c r="B303" s="877" t="s">
        <v>1881</v>
      </c>
      <c r="C303" s="76">
        <v>13</v>
      </c>
      <c r="D303" s="147">
        <v>42513</v>
      </c>
      <c r="E303" s="53"/>
      <c r="F303" s="52"/>
      <c r="G303" s="55" t="s">
        <v>1857</v>
      </c>
      <c r="H303" s="52"/>
      <c r="I303" s="91" t="s">
        <v>1882</v>
      </c>
      <c r="K303" s="870"/>
      <c r="L303" s="870"/>
    </row>
    <row r="304" spans="1:12" x14ac:dyDescent="0.2">
      <c r="A304" s="60" t="s">
        <v>2904</v>
      </c>
      <c r="B304" s="872" t="s">
        <v>2905</v>
      </c>
      <c r="C304" s="62">
        <v>9</v>
      </c>
      <c r="D304" s="142">
        <v>42494</v>
      </c>
      <c r="E304" s="42" t="s">
        <v>1857</v>
      </c>
      <c r="F304" s="26"/>
      <c r="G304" s="37"/>
      <c r="H304" s="26"/>
      <c r="I304" s="23" t="s">
        <v>2906</v>
      </c>
    </row>
    <row r="305" spans="1:16" x14ac:dyDescent="0.2">
      <c r="A305" s="880" t="s">
        <v>1932</v>
      </c>
      <c r="B305" s="871" t="s">
        <v>1933</v>
      </c>
      <c r="C305" s="70">
        <v>9</v>
      </c>
      <c r="D305" s="883">
        <v>42493</v>
      </c>
      <c r="E305" s="878" t="s">
        <v>1857</v>
      </c>
      <c r="F305" s="876"/>
      <c r="G305" s="879"/>
      <c r="H305" s="876"/>
      <c r="I305" s="875"/>
      <c r="K305" s="870"/>
      <c r="L305" s="870"/>
    </row>
    <row r="306" spans="1:16" x14ac:dyDescent="0.2">
      <c r="A306" s="880" t="s">
        <v>1868</v>
      </c>
      <c r="B306" s="871" t="s">
        <v>1869</v>
      </c>
      <c r="C306" s="70">
        <v>5</v>
      </c>
      <c r="D306" s="883">
        <v>42489</v>
      </c>
      <c r="E306" s="878"/>
      <c r="F306" s="876"/>
      <c r="G306" s="879" t="s">
        <v>1857</v>
      </c>
      <c r="H306" s="876"/>
      <c r="I306" s="87" t="s">
        <v>1870</v>
      </c>
    </row>
    <row r="307" spans="1:16" x14ac:dyDescent="0.2">
      <c r="A307" s="1009" t="s">
        <v>1891</v>
      </c>
      <c r="B307" s="93" t="s">
        <v>1892</v>
      </c>
      <c r="C307" s="70">
        <v>10</v>
      </c>
      <c r="D307" s="883">
        <v>42486</v>
      </c>
      <c r="E307" s="878" t="s">
        <v>1857</v>
      </c>
      <c r="F307" s="876"/>
      <c r="G307" s="879"/>
      <c r="H307" s="876"/>
      <c r="I307" s="875" t="s">
        <v>4037</v>
      </c>
      <c r="K307" s="887"/>
      <c r="L307" s="887"/>
    </row>
    <row r="308" spans="1:16" x14ac:dyDescent="0.2">
      <c r="A308" s="1066" t="s">
        <v>1893</v>
      </c>
      <c r="B308" s="158" t="s">
        <v>1894</v>
      </c>
      <c r="C308" s="76">
        <v>13</v>
      </c>
      <c r="D308" s="147">
        <v>42486</v>
      </c>
      <c r="E308" s="53" t="s">
        <v>1857</v>
      </c>
      <c r="F308" s="52"/>
      <c r="G308" s="55"/>
      <c r="H308" s="52"/>
      <c r="I308" s="873" t="s">
        <v>4037</v>
      </c>
      <c r="K308" s="887"/>
      <c r="L308" s="887"/>
      <c r="O308" s="895"/>
      <c r="P308" s="887"/>
    </row>
    <row r="309" spans="1:16" x14ac:dyDescent="0.2">
      <c r="A309" s="60" t="s">
        <v>1914</v>
      </c>
      <c r="B309" s="872" t="s">
        <v>1915</v>
      </c>
      <c r="C309" s="62">
        <v>5</v>
      </c>
      <c r="D309" s="142">
        <v>42485</v>
      </c>
      <c r="E309" s="42" t="s">
        <v>1857</v>
      </c>
      <c r="F309" s="26"/>
      <c r="G309" s="37"/>
      <c r="H309" s="37"/>
      <c r="I309" s="23"/>
    </row>
    <row r="310" spans="1:16" x14ac:dyDescent="0.2">
      <c r="A310" s="880" t="s">
        <v>2353</v>
      </c>
      <c r="B310" s="871" t="s">
        <v>2354</v>
      </c>
      <c r="C310" s="70">
        <v>5</v>
      </c>
      <c r="D310" s="883">
        <v>42482</v>
      </c>
      <c r="E310" s="878"/>
      <c r="F310" s="876"/>
      <c r="G310" s="879" t="s">
        <v>1857</v>
      </c>
      <c r="H310" s="879"/>
      <c r="I310" s="87" t="s">
        <v>2355</v>
      </c>
    </row>
    <row r="311" spans="1:16" x14ac:dyDescent="0.2">
      <c r="A311" s="880" t="s">
        <v>2578</v>
      </c>
      <c r="B311" s="871" t="s">
        <v>2579</v>
      </c>
      <c r="C311" s="70">
        <v>5</v>
      </c>
      <c r="D311" s="883">
        <v>42481</v>
      </c>
      <c r="E311" s="878" t="s">
        <v>1857</v>
      </c>
      <c r="F311" s="876"/>
      <c r="G311" s="879"/>
      <c r="H311" s="879"/>
      <c r="I311" s="875"/>
    </row>
    <row r="312" spans="1:16" x14ac:dyDescent="0.2">
      <c r="A312" s="880" t="s">
        <v>2411</v>
      </c>
      <c r="B312" s="871" t="s">
        <v>2412</v>
      </c>
      <c r="C312" s="70">
        <v>6</v>
      </c>
      <c r="D312" s="883">
        <v>42480</v>
      </c>
      <c r="E312" s="878" t="s">
        <v>1857</v>
      </c>
      <c r="F312" s="876"/>
      <c r="G312" s="879"/>
      <c r="H312" s="879"/>
      <c r="I312" s="875"/>
      <c r="K312" s="870"/>
      <c r="L312" s="870"/>
    </row>
    <row r="313" spans="1:16" x14ac:dyDescent="0.2">
      <c r="A313" s="88" t="s">
        <v>2089</v>
      </c>
      <c r="B313" s="877" t="s">
        <v>2090</v>
      </c>
      <c r="C313" s="76">
        <v>6</v>
      </c>
      <c r="D313" s="147">
        <v>42473</v>
      </c>
      <c r="E313" s="53"/>
      <c r="F313" s="52"/>
      <c r="G313" s="55" t="s">
        <v>1878</v>
      </c>
      <c r="H313" s="55"/>
      <c r="I313" s="91" t="s">
        <v>2091</v>
      </c>
    </row>
    <row r="314" spans="1:16" x14ac:dyDescent="0.2">
      <c r="A314" s="60" t="s">
        <v>2548</v>
      </c>
      <c r="B314" s="872" t="s">
        <v>2549</v>
      </c>
      <c r="C314" s="62">
        <v>7</v>
      </c>
      <c r="D314" s="142">
        <v>42472</v>
      </c>
      <c r="E314" s="42" t="s">
        <v>1857</v>
      </c>
      <c r="F314" s="26"/>
      <c r="G314" s="37"/>
      <c r="H314" s="37"/>
      <c r="I314" s="23"/>
    </row>
    <row r="315" spans="1:16" x14ac:dyDescent="0.2">
      <c r="A315" s="880" t="s">
        <v>2648</v>
      </c>
      <c r="B315" s="871" t="s">
        <v>2649</v>
      </c>
      <c r="C315" s="70">
        <v>22</v>
      </c>
      <c r="D315" s="883">
        <v>42447</v>
      </c>
      <c r="E315" s="878"/>
      <c r="F315" s="876"/>
      <c r="G315" s="879" t="s">
        <v>1857</v>
      </c>
      <c r="H315" s="879"/>
      <c r="I315" s="87" t="s">
        <v>2650</v>
      </c>
    </row>
    <row r="316" spans="1:16" x14ac:dyDescent="0.2">
      <c r="A316" s="880" t="s">
        <v>2801</v>
      </c>
      <c r="B316" s="871" t="s">
        <v>2802</v>
      </c>
      <c r="C316" s="70">
        <v>17</v>
      </c>
      <c r="D316" s="883">
        <v>42436</v>
      </c>
      <c r="E316" s="878"/>
      <c r="F316" s="876"/>
      <c r="G316" s="879" t="s">
        <v>1857</v>
      </c>
      <c r="H316" s="879"/>
      <c r="I316" s="875" t="s">
        <v>2803</v>
      </c>
    </row>
    <row r="317" spans="1:16" x14ac:dyDescent="0.2">
      <c r="A317" s="880" t="s">
        <v>2784</v>
      </c>
      <c r="B317" s="871" t="s">
        <v>2785</v>
      </c>
      <c r="C317" s="70">
        <v>7</v>
      </c>
      <c r="D317" s="883">
        <v>42432</v>
      </c>
      <c r="E317" s="878"/>
      <c r="F317" s="876"/>
      <c r="G317" s="879" t="s">
        <v>1857</v>
      </c>
      <c r="H317" s="879"/>
      <c r="I317" s="87" t="s">
        <v>2786</v>
      </c>
    </row>
    <row r="318" spans="1:16" x14ac:dyDescent="0.2">
      <c r="A318" s="88" t="s">
        <v>2081</v>
      </c>
      <c r="B318" s="877" t="s">
        <v>2082</v>
      </c>
      <c r="C318" s="76">
        <v>6</v>
      </c>
      <c r="D318" s="147">
        <v>42423</v>
      </c>
      <c r="E318" s="53" t="s">
        <v>1857</v>
      </c>
      <c r="F318" s="52"/>
      <c r="G318" s="55"/>
      <c r="H318" s="55"/>
      <c r="I318" s="873"/>
    </row>
    <row r="319" spans="1:16" x14ac:dyDescent="0.2">
      <c r="A319" s="1008" t="s">
        <v>1978</v>
      </c>
      <c r="B319" s="473" t="s">
        <v>1979</v>
      </c>
      <c r="C319" s="62">
        <v>13</v>
      </c>
      <c r="D319" s="142">
        <v>42422</v>
      </c>
      <c r="E319" s="42" t="s">
        <v>1857</v>
      </c>
      <c r="F319" s="26"/>
      <c r="G319" s="37"/>
      <c r="H319" s="37"/>
      <c r="I319" s="23" t="s">
        <v>4112</v>
      </c>
    </row>
    <row r="320" spans="1:16" x14ac:dyDescent="0.2">
      <c r="A320" s="475" t="s">
        <v>1980</v>
      </c>
      <c r="B320" s="466" t="s">
        <v>1981</v>
      </c>
      <c r="C320" s="70">
        <v>13</v>
      </c>
      <c r="D320" s="883">
        <v>42422</v>
      </c>
      <c r="E320" s="878" t="s">
        <v>1857</v>
      </c>
      <c r="F320" s="876"/>
      <c r="G320" s="879"/>
      <c r="H320" s="879"/>
      <c r="I320" s="875" t="s">
        <v>4112</v>
      </c>
      <c r="K320" s="870"/>
      <c r="L320" s="870"/>
    </row>
    <row r="321" spans="1:12" x14ac:dyDescent="0.2">
      <c r="A321" s="880" t="s">
        <v>2839</v>
      </c>
      <c r="B321" s="871" t="s">
        <v>2840</v>
      </c>
      <c r="C321" s="70">
        <v>14</v>
      </c>
      <c r="D321" s="883">
        <v>42422</v>
      </c>
      <c r="E321" s="878"/>
      <c r="F321" s="876"/>
      <c r="G321" s="879" t="s">
        <v>1857</v>
      </c>
      <c r="H321" s="879"/>
      <c r="I321" s="87" t="s">
        <v>2841</v>
      </c>
    </row>
    <row r="322" spans="1:12" x14ac:dyDescent="0.2">
      <c r="A322" s="880" t="s">
        <v>2851</v>
      </c>
      <c r="B322" s="871" t="s">
        <v>2852</v>
      </c>
      <c r="C322" s="70">
        <v>9</v>
      </c>
      <c r="D322" s="883">
        <v>42417</v>
      </c>
      <c r="E322" s="878"/>
      <c r="F322" s="876"/>
      <c r="G322" s="879" t="s">
        <v>1857</v>
      </c>
      <c r="H322" s="879"/>
      <c r="I322" s="87" t="s">
        <v>2853</v>
      </c>
    </row>
    <row r="323" spans="1:12" x14ac:dyDescent="0.2">
      <c r="A323" s="917" t="s">
        <v>2176</v>
      </c>
      <c r="B323" s="470" t="s">
        <v>2177</v>
      </c>
      <c r="C323" s="76">
        <v>5</v>
      </c>
      <c r="D323" s="147">
        <v>42416</v>
      </c>
      <c r="E323" s="53" t="s">
        <v>1857</v>
      </c>
      <c r="F323" s="52"/>
      <c r="G323" s="55"/>
      <c r="H323" s="55"/>
      <c r="I323" s="873" t="s">
        <v>4101</v>
      </c>
      <c r="K323" s="870"/>
      <c r="L323" s="870"/>
    </row>
    <row r="324" spans="1:12" x14ac:dyDescent="0.2">
      <c r="A324" s="60" t="s">
        <v>2836</v>
      </c>
      <c r="B324" s="872" t="s">
        <v>2837</v>
      </c>
      <c r="C324" s="62">
        <v>6</v>
      </c>
      <c r="D324" s="142">
        <v>42412</v>
      </c>
      <c r="E324" s="42"/>
      <c r="F324" s="26"/>
      <c r="G324" s="37" t="s">
        <v>1857</v>
      </c>
      <c r="H324" s="37"/>
      <c r="I324" s="23" t="s">
        <v>2838</v>
      </c>
    </row>
    <row r="325" spans="1:12" x14ac:dyDescent="0.2">
      <c r="A325" s="36" t="s">
        <v>2011</v>
      </c>
      <c r="B325" s="871" t="s">
        <v>2012</v>
      </c>
      <c r="C325" s="70">
        <v>5</v>
      </c>
      <c r="D325" s="883">
        <v>42409</v>
      </c>
      <c r="E325" s="878" t="s">
        <v>1857</v>
      </c>
      <c r="F325" s="876"/>
      <c r="G325" s="879"/>
      <c r="H325" s="879"/>
      <c r="I325" s="875" t="s">
        <v>2013</v>
      </c>
    </row>
    <row r="326" spans="1:12" x14ac:dyDescent="0.2">
      <c r="A326" s="475" t="s">
        <v>2118</v>
      </c>
      <c r="B326" s="466" t="s">
        <v>2119</v>
      </c>
      <c r="C326" s="70">
        <v>15</v>
      </c>
      <c r="D326" s="883">
        <v>42404</v>
      </c>
      <c r="E326" s="878" t="s">
        <v>1857</v>
      </c>
      <c r="F326" s="876"/>
      <c r="G326" s="879"/>
      <c r="H326" s="879"/>
      <c r="I326" s="875" t="s">
        <v>4037</v>
      </c>
    </row>
    <row r="327" spans="1:12" x14ac:dyDescent="0.2">
      <c r="A327" s="880" t="s">
        <v>2725</v>
      </c>
      <c r="B327" s="871" t="s">
        <v>2726</v>
      </c>
      <c r="C327" s="70">
        <v>6</v>
      </c>
      <c r="D327" s="883">
        <v>42401</v>
      </c>
      <c r="E327" s="878" t="s">
        <v>1857</v>
      </c>
      <c r="F327" s="876"/>
      <c r="G327" s="879"/>
      <c r="H327" s="879"/>
      <c r="I327" s="875"/>
    </row>
    <row r="328" spans="1:12" x14ac:dyDescent="0.2">
      <c r="A328" s="38" t="s">
        <v>2016</v>
      </c>
      <c r="B328" s="877" t="s">
        <v>2017</v>
      </c>
      <c r="C328" s="76">
        <v>6</v>
      </c>
      <c r="D328" s="147">
        <v>42398</v>
      </c>
      <c r="E328" s="53"/>
      <c r="F328" s="52"/>
      <c r="G328" s="55" t="s">
        <v>1857</v>
      </c>
      <c r="H328" s="55"/>
      <c r="I328" s="91" t="s">
        <v>2018</v>
      </c>
    </row>
    <row r="329" spans="1:12" x14ac:dyDescent="0.2">
      <c r="A329" s="60" t="s">
        <v>2312</v>
      </c>
      <c r="B329" s="872" t="s">
        <v>2313</v>
      </c>
      <c r="C329" s="62">
        <v>6</v>
      </c>
      <c r="D329" s="142">
        <v>42397</v>
      </c>
      <c r="E329" s="42" t="s">
        <v>1857</v>
      </c>
      <c r="F329" s="26"/>
      <c r="G329" s="37"/>
      <c r="H329" s="37"/>
      <c r="I329" s="23"/>
      <c r="K329" s="870"/>
      <c r="L329" s="870"/>
    </row>
    <row r="330" spans="1:12" x14ac:dyDescent="0.2">
      <c r="A330" s="880" t="s">
        <v>1984</v>
      </c>
      <c r="B330" s="871" t="s">
        <v>1985</v>
      </c>
      <c r="C330" s="70">
        <v>5</v>
      </c>
      <c r="D330" s="883">
        <v>42396</v>
      </c>
      <c r="E330" s="878"/>
      <c r="F330" s="876"/>
      <c r="G330" s="879" t="s">
        <v>1857</v>
      </c>
      <c r="H330" s="879"/>
      <c r="I330" s="875" t="s">
        <v>1986</v>
      </c>
    </row>
    <row r="331" spans="1:12" x14ac:dyDescent="0.2">
      <c r="A331" s="474" t="s">
        <v>2585</v>
      </c>
      <c r="B331" s="466" t="s">
        <v>2586</v>
      </c>
      <c r="C331" s="70">
        <v>5</v>
      </c>
      <c r="D331" s="883">
        <v>42395</v>
      </c>
      <c r="E331" s="878" t="s">
        <v>1857</v>
      </c>
      <c r="F331" s="876"/>
      <c r="G331" s="879"/>
      <c r="H331" s="879"/>
      <c r="I331" s="875" t="s">
        <v>4101</v>
      </c>
    </row>
    <row r="332" spans="1:12" x14ac:dyDescent="0.2">
      <c r="A332" s="880" t="s">
        <v>2151</v>
      </c>
      <c r="B332" s="871" t="s">
        <v>2152</v>
      </c>
      <c r="C332" s="70">
        <v>5</v>
      </c>
      <c r="D332" s="883">
        <v>42391</v>
      </c>
      <c r="E332" s="878" t="s">
        <v>1857</v>
      </c>
      <c r="F332" s="876"/>
      <c r="G332" s="879"/>
      <c r="H332" s="879"/>
      <c r="I332" s="875" t="s">
        <v>2153</v>
      </c>
    </row>
    <row r="333" spans="1:12" x14ac:dyDescent="0.2">
      <c r="A333" s="38" t="s">
        <v>2079</v>
      </c>
      <c r="B333" s="877" t="s">
        <v>506</v>
      </c>
      <c r="C333" s="76">
        <v>33</v>
      </c>
      <c r="D333" s="147">
        <v>42383</v>
      </c>
      <c r="E333" s="53"/>
      <c r="F333" s="52"/>
      <c r="G333" s="55" t="s">
        <v>1857</v>
      </c>
      <c r="H333" s="55"/>
      <c r="I333" s="873" t="s">
        <v>2080</v>
      </c>
    </row>
    <row r="334" spans="1:12" x14ac:dyDescent="0.2">
      <c r="A334" s="34" t="s">
        <v>1900</v>
      </c>
      <c r="B334" s="872" t="s">
        <v>1901</v>
      </c>
      <c r="C334" s="62">
        <v>9</v>
      </c>
      <c r="D334" s="142">
        <v>42366</v>
      </c>
      <c r="E334" s="42"/>
      <c r="F334" s="26"/>
      <c r="G334" s="37" t="s">
        <v>1857</v>
      </c>
      <c r="H334" s="37"/>
      <c r="I334" s="23" t="s">
        <v>1902</v>
      </c>
      <c r="K334" s="887"/>
      <c r="L334" s="887"/>
    </row>
    <row r="335" spans="1:12" x14ac:dyDescent="0.2">
      <c r="A335" s="880" t="s">
        <v>2863</v>
      </c>
      <c r="B335" s="871" t="s">
        <v>2864</v>
      </c>
      <c r="C335" s="70">
        <v>11</v>
      </c>
      <c r="D335" s="883">
        <v>42355</v>
      </c>
      <c r="E335" s="878" t="s">
        <v>1857</v>
      </c>
      <c r="F335" s="876"/>
      <c r="G335" s="879"/>
      <c r="H335" s="879"/>
      <c r="I335" s="875"/>
    </row>
    <row r="336" spans="1:12" x14ac:dyDescent="0.2">
      <c r="A336" s="880" t="s">
        <v>2865</v>
      </c>
      <c r="B336" s="871" t="s">
        <v>2866</v>
      </c>
      <c r="C336" s="70">
        <v>9</v>
      </c>
      <c r="D336" s="883">
        <v>42355</v>
      </c>
      <c r="E336" s="878" t="s">
        <v>1857</v>
      </c>
      <c r="F336" s="876"/>
      <c r="G336" s="879"/>
      <c r="H336" s="879"/>
      <c r="I336" s="875"/>
    </row>
    <row r="337" spans="1:12" x14ac:dyDescent="0.2">
      <c r="A337" s="36" t="s">
        <v>2763</v>
      </c>
      <c r="B337" s="871" t="s">
        <v>2764</v>
      </c>
      <c r="C337" s="70">
        <v>5</v>
      </c>
      <c r="D337" s="883">
        <v>42354</v>
      </c>
      <c r="E337" s="878"/>
      <c r="F337" s="876" t="s">
        <v>1857</v>
      </c>
      <c r="G337" s="879"/>
      <c r="H337" s="879"/>
      <c r="I337" s="875" t="s">
        <v>2005</v>
      </c>
    </row>
    <row r="338" spans="1:12" x14ac:dyDescent="0.2">
      <c r="A338" s="153" t="s">
        <v>2473</v>
      </c>
      <c r="B338" s="89" t="s">
        <v>2474</v>
      </c>
      <c r="C338" s="76">
        <v>13</v>
      </c>
      <c r="D338" s="147">
        <v>42352</v>
      </c>
      <c r="E338" s="53"/>
      <c r="F338" s="52" t="s">
        <v>1857</v>
      </c>
      <c r="G338" s="55"/>
      <c r="H338" s="55"/>
      <c r="I338" s="91" t="s">
        <v>2475</v>
      </c>
    </row>
    <row r="339" spans="1:12" x14ac:dyDescent="0.2">
      <c r="A339" s="60" t="s">
        <v>2888</v>
      </c>
      <c r="B339" s="872" t="s">
        <v>2889</v>
      </c>
      <c r="C339" s="62">
        <v>5</v>
      </c>
      <c r="D339" s="142">
        <v>42348</v>
      </c>
      <c r="E339" s="42"/>
      <c r="F339" s="26"/>
      <c r="G339" s="37" t="s">
        <v>1857</v>
      </c>
      <c r="H339" s="37"/>
      <c r="I339" s="65" t="s">
        <v>2890</v>
      </c>
    </row>
    <row r="340" spans="1:12" x14ac:dyDescent="0.2">
      <c r="A340" s="475" t="s">
        <v>2427</v>
      </c>
      <c r="B340" s="466" t="s">
        <v>2428</v>
      </c>
      <c r="C340" s="70">
        <v>5</v>
      </c>
      <c r="D340" s="883">
        <v>42346</v>
      </c>
      <c r="E340" s="878" t="s">
        <v>1857</v>
      </c>
      <c r="F340" s="876"/>
      <c r="G340" s="879"/>
      <c r="H340" s="879"/>
      <c r="I340" s="871" t="s">
        <v>4141</v>
      </c>
    </row>
    <row r="341" spans="1:12" x14ac:dyDescent="0.2">
      <c r="A341" s="880" t="s">
        <v>2713</v>
      </c>
      <c r="B341" s="871" t="s">
        <v>2714</v>
      </c>
      <c r="C341" s="70">
        <v>5</v>
      </c>
      <c r="D341" s="883">
        <v>42346</v>
      </c>
      <c r="E341" s="878" t="s">
        <v>1857</v>
      </c>
      <c r="F341" s="876"/>
      <c r="G341" s="879"/>
      <c r="H341" s="879"/>
      <c r="I341" s="881" t="s">
        <v>2715</v>
      </c>
    </row>
    <row r="342" spans="1:12" x14ac:dyDescent="0.2">
      <c r="A342" s="880" t="s">
        <v>2476</v>
      </c>
      <c r="B342" s="871" t="s">
        <v>2477</v>
      </c>
      <c r="C342" s="70">
        <v>5</v>
      </c>
      <c r="D342" s="883">
        <v>42342</v>
      </c>
      <c r="E342" s="878"/>
      <c r="F342" s="876"/>
      <c r="G342" s="879" t="s">
        <v>1857</v>
      </c>
      <c r="H342" s="879"/>
      <c r="I342" s="871" t="s">
        <v>2478</v>
      </c>
    </row>
    <row r="343" spans="1:12" x14ac:dyDescent="0.2">
      <c r="A343" s="88" t="s">
        <v>2776</v>
      </c>
      <c r="B343" s="877" t="s">
        <v>2777</v>
      </c>
      <c r="C343" s="76">
        <v>38</v>
      </c>
      <c r="D343" s="147">
        <v>42331</v>
      </c>
      <c r="E343" s="53"/>
      <c r="F343" s="52"/>
      <c r="G343" s="55" t="s">
        <v>1857</v>
      </c>
      <c r="H343" s="55"/>
      <c r="I343" s="877" t="s">
        <v>2778</v>
      </c>
    </row>
    <row r="344" spans="1:12" x14ac:dyDescent="0.2">
      <c r="A344" s="171" t="s">
        <v>2828</v>
      </c>
      <c r="B344" s="171" t="s">
        <v>2829</v>
      </c>
      <c r="C344" s="62">
        <v>9</v>
      </c>
      <c r="D344" s="142">
        <v>42325</v>
      </c>
      <c r="E344" s="42"/>
      <c r="F344" s="26"/>
      <c r="G344" s="37"/>
      <c r="H344" s="37" t="s">
        <v>1857</v>
      </c>
      <c r="I344" s="872"/>
    </row>
    <row r="345" spans="1:12" x14ac:dyDescent="0.2">
      <c r="A345" s="143" t="s">
        <v>2027</v>
      </c>
      <c r="B345" s="143" t="s">
        <v>2028</v>
      </c>
      <c r="C345" s="70">
        <v>7</v>
      </c>
      <c r="D345" s="883">
        <v>42320</v>
      </c>
      <c r="E345" s="878"/>
      <c r="F345" s="876"/>
      <c r="G345" s="879"/>
      <c r="H345" s="879" t="s">
        <v>1857</v>
      </c>
      <c r="I345" s="871"/>
    </row>
    <row r="346" spans="1:12" x14ac:dyDescent="0.2">
      <c r="A346" s="871" t="s">
        <v>2097</v>
      </c>
      <c r="B346" s="871" t="s">
        <v>2098</v>
      </c>
      <c r="C346" s="70">
        <v>6</v>
      </c>
      <c r="D346" s="883">
        <v>42320</v>
      </c>
      <c r="E346" s="878"/>
      <c r="F346" s="876" t="s">
        <v>1857</v>
      </c>
      <c r="G346" s="879"/>
      <c r="H346" s="879"/>
      <c r="I346" s="881" t="s">
        <v>2099</v>
      </c>
    </row>
    <row r="347" spans="1:12" x14ac:dyDescent="0.2">
      <c r="A347" s="881" t="s">
        <v>2844</v>
      </c>
      <c r="B347" s="871" t="s">
        <v>2845</v>
      </c>
      <c r="C347" s="70">
        <v>5</v>
      </c>
      <c r="D347" s="883">
        <v>42313</v>
      </c>
      <c r="E347" s="878" t="s">
        <v>1857</v>
      </c>
      <c r="F347" s="876"/>
      <c r="G347" s="879"/>
      <c r="H347" s="879"/>
      <c r="I347" s="871"/>
      <c r="K347" s="870"/>
      <c r="L347" s="870"/>
    </row>
    <row r="348" spans="1:12" x14ac:dyDescent="0.2">
      <c r="A348" s="102" t="s">
        <v>2985</v>
      </c>
      <c r="B348" s="877" t="s">
        <v>2986</v>
      </c>
      <c r="C348" s="76">
        <v>5</v>
      </c>
      <c r="D348" s="147">
        <v>42313</v>
      </c>
      <c r="E348" s="53" t="s">
        <v>1857</v>
      </c>
      <c r="F348" s="52"/>
      <c r="G348" s="55"/>
      <c r="H348" s="55"/>
      <c r="I348" s="877"/>
      <c r="K348" s="870"/>
      <c r="L348" s="870"/>
    </row>
    <row r="349" spans="1:12" x14ac:dyDescent="0.2">
      <c r="A349" s="65" t="s">
        <v>2883</v>
      </c>
      <c r="B349" s="872" t="s">
        <v>2884</v>
      </c>
      <c r="C349" s="62">
        <v>8</v>
      </c>
      <c r="D349" s="142">
        <v>42311</v>
      </c>
      <c r="E349" s="42" t="s">
        <v>1857</v>
      </c>
      <c r="F349" s="26"/>
      <c r="G349" s="37"/>
      <c r="H349" s="37"/>
      <c r="I349" s="872" t="s">
        <v>2057</v>
      </c>
    </row>
    <row r="350" spans="1:12" x14ac:dyDescent="0.2">
      <c r="A350" s="143" t="s">
        <v>1965</v>
      </c>
      <c r="B350" s="143" t="s">
        <v>1966</v>
      </c>
      <c r="C350" s="70">
        <v>5</v>
      </c>
      <c r="D350" s="883">
        <v>42307</v>
      </c>
      <c r="E350" s="878"/>
      <c r="F350" s="876"/>
      <c r="G350" s="879"/>
      <c r="H350" s="879" t="s">
        <v>1857</v>
      </c>
      <c r="I350" s="871"/>
    </row>
    <row r="351" spans="1:12" x14ac:dyDescent="0.2">
      <c r="A351" s="881" t="s">
        <v>2434</v>
      </c>
      <c r="B351" s="871" t="s">
        <v>2435</v>
      </c>
      <c r="C351" s="70">
        <v>5</v>
      </c>
      <c r="D351" s="883">
        <v>42306</v>
      </c>
      <c r="E351" s="878" t="s">
        <v>1857</v>
      </c>
      <c r="F351" s="876"/>
      <c r="G351" s="879"/>
      <c r="H351" s="879"/>
      <c r="I351" s="871" t="s">
        <v>2436</v>
      </c>
    </row>
    <row r="352" spans="1:12" x14ac:dyDescent="0.2">
      <c r="A352" s="871" t="s">
        <v>2471</v>
      </c>
      <c r="B352" s="871" t="s">
        <v>2472</v>
      </c>
      <c r="C352" s="70">
        <v>5</v>
      </c>
      <c r="D352" s="883">
        <v>42306</v>
      </c>
      <c r="E352" s="878" t="s">
        <v>1857</v>
      </c>
      <c r="F352" s="876"/>
      <c r="G352" s="879"/>
      <c r="H352" s="879"/>
      <c r="I352" s="871"/>
    </row>
    <row r="353" spans="1:9" x14ac:dyDescent="0.2">
      <c r="A353" s="1012" t="s">
        <v>2880</v>
      </c>
      <c r="B353" s="145" t="s">
        <v>2881</v>
      </c>
      <c r="C353" s="76">
        <v>15</v>
      </c>
      <c r="D353" s="147">
        <v>42306</v>
      </c>
      <c r="E353" s="53"/>
      <c r="F353" s="52"/>
      <c r="G353" s="55"/>
      <c r="H353" s="55" t="s">
        <v>1857</v>
      </c>
      <c r="I353" s="877" t="s">
        <v>2882</v>
      </c>
    </row>
    <row r="354" spans="1:9" x14ac:dyDescent="0.2">
      <c r="A354" s="872" t="s">
        <v>2345</v>
      </c>
      <c r="B354" s="872" t="s">
        <v>2346</v>
      </c>
      <c r="C354" s="62">
        <v>18</v>
      </c>
      <c r="D354" s="142">
        <v>42304</v>
      </c>
      <c r="E354" s="42"/>
      <c r="F354" s="26"/>
      <c r="G354" s="37" t="s">
        <v>1857</v>
      </c>
      <c r="H354" s="37"/>
      <c r="I354" s="23" t="s">
        <v>2347</v>
      </c>
    </row>
    <row r="355" spans="1:9" x14ac:dyDescent="0.2">
      <c r="A355" s="468" t="s">
        <v>2624</v>
      </c>
      <c r="B355" s="468" t="s">
        <v>2625</v>
      </c>
      <c r="C355" s="70">
        <v>6</v>
      </c>
      <c r="D355" s="883">
        <v>42303</v>
      </c>
      <c r="E355" s="878"/>
      <c r="F355" s="876" t="s">
        <v>1857</v>
      </c>
      <c r="G355" s="879"/>
      <c r="H355" s="879"/>
      <c r="I355" s="87" t="s">
        <v>4038</v>
      </c>
    </row>
    <row r="356" spans="1:9" x14ac:dyDescent="0.2">
      <c r="A356" s="871" t="s">
        <v>2878</v>
      </c>
      <c r="B356" s="871" t="s">
        <v>2879</v>
      </c>
      <c r="C356" s="70">
        <v>6</v>
      </c>
      <c r="D356" s="883">
        <v>42303</v>
      </c>
      <c r="E356" s="878"/>
      <c r="F356" s="876" t="s">
        <v>1857</v>
      </c>
      <c r="G356" s="879"/>
      <c r="H356" s="879"/>
      <c r="I356" s="87" t="s">
        <v>1928</v>
      </c>
    </row>
    <row r="357" spans="1:9" x14ac:dyDescent="0.2">
      <c r="A357" s="881" t="s">
        <v>2031</v>
      </c>
      <c r="B357" s="871" t="s">
        <v>2032</v>
      </c>
      <c r="C357" s="70">
        <v>5</v>
      </c>
      <c r="D357" s="883">
        <v>42300</v>
      </c>
      <c r="E357" s="878"/>
      <c r="F357" s="876" t="s">
        <v>1857</v>
      </c>
      <c r="G357" s="879"/>
      <c r="H357" s="879"/>
      <c r="I357" s="87" t="s">
        <v>1928</v>
      </c>
    </row>
    <row r="358" spans="1:9" x14ac:dyDescent="0.2">
      <c r="A358" s="877" t="s">
        <v>2491</v>
      </c>
      <c r="B358" s="877" t="s">
        <v>2492</v>
      </c>
      <c r="C358" s="76">
        <v>5</v>
      </c>
      <c r="D358" s="147">
        <v>42292</v>
      </c>
      <c r="E358" s="53"/>
      <c r="F358" s="52" t="s">
        <v>1857</v>
      </c>
      <c r="G358" s="55"/>
      <c r="H358" s="55"/>
      <c r="I358" s="91" t="s">
        <v>2493</v>
      </c>
    </row>
    <row r="359" spans="1:9" x14ac:dyDescent="0.2">
      <c r="A359" s="872" t="s">
        <v>2369</v>
      </c>
      <c r="B359" s="872" t="s">
        <v>2370</v>
      </c>
      <c r="C359" s="62">
        <v>5</v>
      </c>
      <c r="D359" s="142">
        <v>42284</v>
      </c>
      <c r="E359" s="42"/>
      <c r="F359" s="26"/>
      <c r="G359" s="37" t="s">
        <v>1857</v>
      </c>
      <c r="H359" s="26"/>
      <c r="I359" s="23" t="s">
        <v>2371</v>
      </c>
    </row>
    <row r="360" spans="1:9" x14ac:dyDescent="0.2">
      <c r="A360" s="169" t="s">
        <v>2746</v>
      </c>
      <c r="B360" s="143" t="s">
        <v>2747</v>
      </c>
      <c r="C360" s="70">
        <v>5</v>
      </c>
      <c r="D360" s="883">
        <v>42279</v>
      </c>
      <c r="E360" s="878"/>
      <c r="F360" s="876"/>
      <c r="G360" s="879"/>
      <c r="H360" s="876" t="s">
        <v>1857</v>
      </c>
      <c r="I360" s="875"/>
    </row>
    <row r="361" spans="1:9" x14ac:dyDescent="0.2">
      <c r="A361" s="881" t="s">
        <v>2657</v>
      </c>
      <c r="B361" s="871" t="s">
        <v>2658</v>
      </c>
      <c r="C361" s="70">
        <v>5</v>
      </c>
      <c r="D361" s="883">
        <v>42268</v>
      </c>
      <c r="E361" s="878" t="s">
        <v>1857</v>
      </c>
      <c r="F361" s="876"/>
      <c r="G361" s="879"/>
      <c r="H361" s="876"/>
      <c r="I361" s="875"/>
    </row>
    <row r="362" spans="1:9" x14ac:dyDescent="0.2">
      <c r="A362" s="881" t="s">
        <v>2162</v>
      </c>
      <c r="B362" s="871" t="s">
        <v>2163</v>
      </c>
      <c r="C362" s="70">
        <v>10</v>
      </c>
      <c r="D362" s="883">
        <v>42264</v>
      </c>
      <c r="E362" s="878"/>
      <c r="F362" s="876" t="s">
        <v>1857</v>
      </c>
      <c r="G362" s="879"/>
      <c r="H362" s="876"/>
      <c r="I362" s="87" t="s">
        <v>2164</v>
      </c>
    </row>
    <row r="363" spans="1:9" x14ac:dyDescent="0.2">
      <c r="A363" s="877" t="s">
        <v>1926</v>
      </c>
      <c r="B363" s="877" t="s">
        <v>1927</v>
      </c>
      <c r="C363" s="76">
        <v>5</v>
      </c>
      <c r="D363" s="147">
        <v>42257</v>
      </c>
      <c r="E363" s="53"/>
      <c r="F363" s="52" t="s">
        <v>1857</v>
      </c>
      <c r="G363" s="55"/>
      <c r="H363" s="52"/>
      <c r="I363" s="91" t="s">
        <v>1928</v>
      </c>
    </row>
    <row r="364" spans="1:9" x14ac:dyDescent="0.2">
      <c r="A364" s="96" t="s">
        <v>2510</v>
      </c>
      <c r="B364" s="96" t="s">
        <v>2511</v>
      </c>
      <c r="C364" s="62">
        <v>12</v>
      </c>
      <c r="D364" s="142">
        <v>42249</v>
      </c>
      <c r="E364" s="42"/>
      <c r="F364" s="26" t="s">
        <v>1857</v>
      </c>
      <c r="G364" s="37"/>
      <c r="H364" s="26"/>
      <c r="I364" s="61" t="s">
        <v>2512</v>
      </c>
    </row>
    <row r="365" spans="1:9" x14ac:dyDescent="0.2">
      <c r="A365" s="881" t="s">
        <v>2536</v>
      </c>
      <c r="B365" s="871" t="s">
        <v>2537</v>
      </c>
      <c r="C365" s="70">
        <v>5</v>
      </c>
      <c r="D365" s="883">
        <v>42249</v>
      </c>
      <c r="E365" s="878"/>
      <c r="F365" s="876" t="s">
        <v>1857</v>
      </c>
      <c r="G365" s="879"/>
      <c r="H365" s="876"/>
      <c r="I365" s="87" t="s">
        <v>2538</v>
      </c>
    </row>
    <row r="366" spans="1:9" x14ac:dyDescent="0.2">
      <c r="A366" s="871" t="s">
        <v>2641</v>
      </c>
      <c r="B366" s="871" t="s">
        <v>2642</v>
      </c>
      <c r="C366" s="70">
        <v>10</v>
      </c>
      <c r="D366" s="883">
        <v>42248</v>
      </c>
      <c r="E366" s="878"/>
      <c r="F366" s="876"/>
      <c r="G366" s="879" t="s">
        <v>1857</v>
      </c>
      <c r="H366" s="876"/>
      <c r="I366" s="875" t="s">
        <v>2643</v>
      </c>
    </row>
    <row r="367" spans="1:9" x14ac:dyDescent="0.2">
      <c r="A367" s="143" t="s">
        <v>1866</v>
      </c>
      <c r="B367" s="143" t="s">
        <v>1867</v>
      </c>
      <c r="C367" s="70">
        <v>6</v>
      </c>
      <c r="D367" s="883">
        <v>42247</v>
      </c>
      <c r="E367" s="878"/>
      <c r="F367" s="876"/>
      <c r="G367" s="879"/>
      <c r="H367" s="876" t="s">
        <v>1857</v>
      </c>
      <c r="I367" s="875"/>
    </row>
    <row r="368" spans="1:9" x14ac:dyDescent="0.2">
      <c r="A368" s="145" t="s">
        <v>1952</v>
      </c>
      <c r="B368" s="145" t="s">
        <v>1953</v>
      </c>
      <c r="C368" s="76">
        <v>6</v>
      </c>
      <c r="D368" s="147">
        <v>42247</v>
      </c>
      <c r="E368" s="53"/>
      <c r="F368" s="52"/>
      <c r="G368" s="55"/>
      <c r="H368" s="52" t="s">
        <v>1857</v>
      </c>
      <c r="I368" s="873"/>
    </row>
    <row r="369" spans="1:16" x14ac:dyDescent="0.2">
      <c r="A369" s="171" t="s">
        <v>1963</v>
      </c>
      <c r="B369" s="171" t="s">
        <v>1964</v>
      </c>
      <c r="C369" s="62">
        <v>5</v>
      </c>
      <c r="D369" s="142">
        <v>42247</v>
      </c>
      <c r="E369" s="42"/>
      <c r="F369" s="26"/>
      <c r="G369" s="37"/>
      <c r="H369" s="37" t="s">
        <v>1857</v>
      </c>
      <c r="I369" s="872"/>
    </row>
    <row r="370" spans="1:16" x14ac:dyDescent="0.2">
      <c r="A370" s="871" t="s">
        <v>2286</v>
      </c>
      <c r="B370" s="871" t="s">
        <v>2287</v>
      </c>
      <c r="C370" s="70">
        <v>8</v>
      </c>
      <c r="D370" s="883">
        <v>42242</v>
      </c>
      <c r="E370" s="878"/>
      <c r="F370" s="876"/>
      <c r="G370" s="879" t="s">
        <v>1857</v>
      </c>
      <c r="H370" s="879"/>
      <c r="I370" s="871" t="s">
        <v>2288</v>
      </c>
    </row>
    <row r="371" spans="1:16" x14ac:dyDescent="0.2">
      <c r="A371" s="871" t="s">
        <v>2616</v>
      </c>
      <c r="B371" s="871" t="s">
        <v>2617</v>
      </c>
      <c r="C371" s="70">
        <v>5</v>
      </c>
      <c r="D371" s="883">
        <v>42234</v>
      </c>
      <c r="E371" s="878"/>
      <c r="F371" s="876"/>
      <c r="G371" s="879" t="s">
        <v>1857</v>
      </c>
      <c r="H371" s="879"/>
      <c r="I371" s="881" t="s">
        <v>2618</v>
      </c>
    </row>
    <row r="372" spans="1:16" x14ac:dyDescent="0.2">
      <c r="A372" s="143" t="s">
        <v>2873</v>
      </c>
      <c r="B372" s="143" t="s">
        <v>2874</v>
      </c>
      <c r="C372" s="70">
        <v>5</v>
      </c>
      <c r="D372" s="883">
        <v>42223</v>
      </c>
      <c r="E372" s="878"/>
      <c r="F372" s="876"/>
      <c r="G372" s="879"/>
      <c r="H372" s="879" t="s">
        <v>1857</v>
      </c>
      <c r="I372" s="871"/>
    </row>
    <row r="373" spans="1:16" x14ac:dyDescent="0.2">
      <c r="A373" s="1012" t="s">
        <v>2036</v>
      </c>
      <c r="B373" s="145" t="s">
        <v>2037</v>
      </c>
      <c r="C373" s="76">
        <v>14</v>
      </c>
      <c r="D373" s="147">
        <v>42222</v>
      </c>
      <c r="E373" s="53"/>
      <c r="F373" s="52"/>
      <c r="G373" s="55"/>
      <c r="H373" s="55" t="s">
        <v>1857</v>
      </c>
      <c r="I373" s="877"/>
      <c r="K373" s="870"/>
      <c r="L373" s="870"/>
    </row>
    <row r="374" spans="1:16" x14ac:dyDescent="0.2">
      <c r="A374" s="171" t="s">
        <v>2014</v>
      </c>
      <c r="B374" s="171" t="s">
        <v>2015</v>
      </c>
      <c r="C374" s="62">
        <v>10</v>
      </c>
      <c r="D374" s="142">
        <v>42217</v>
      </c>
      <c r="E374" s="42"/>
      <c r="F374" s="26"/>
      <c r="G374" s="37"/>
      <c r="H374" s="37" t="s">
        <v>1857</v>
      </c>
      <c r="I374" s="61"/>
      <c r="K374" s="870"/>
      <c r="L374" s="870"/>
      <c r="O374" s="870"/>
      <c r="P374" s="870"/>
    </row>
    <row r="375" spans="1:16" x14ac:dyDescent="0.2">
      <c r="A375" s="871" t="s">
        <v>2252</v>
      </c>
      <c r="B375" s="871" t="s">
        <v>2253</v>
      </c>
      <c r="C375" s="70">
        <v>7</v>
      </c>
      <c r="D375" s="883">
        <v>42217</v>
      </c>
      <c r="E375" s="878"/>
      <c r="F375" s="876"/>
      <c r="G375" s="879" t="s">
        <v>1857</v>
      </c>
      <c r="H375" s="879"/>
      <c r="I375" s="87" t="s">
        <v>2254</v>
      </c>
    </row>
    <row r="376" spans="1:16" x14ac:dyDescent="0.2">
      <c r="A376" s="143" t="s">
        <v>2381</v>
      </c>
      <c r="B376" s="143" t="s">
        <v>2382</v>
      </c>
      <c r="C376" s="70">
        <v>22</v>
      </c>
      <c r="D376" s="883">
        <v>42217</v>
      </c>
      <c r="E376" s="878"/>
      <c r="F376" s="876"/>
      <c r="G376" s="879"/>
      <c r="H376" s="879" t="s">
        <v>1857</v>
      </c>
      <c r="I376" s="875" t="s">
        <v>2383</v>
      </c>
    </row>
    <row r="377" spans="1:16" x14ac:dyDescent="0.2">
      <c r="A377" s="881" t="s">
        <v>2526</v>
      </c>
      <c r="B377" s="871" t="s">
        <v>2527</v>
      </c>
      <c r="C377" s="70">
        <v>5</v>
      </c>
      <c r="D377" s="883">
        <v>42217</v>
      </c>
      <c r="E377" s="878"/>
      <c r="F377" s="876"/>
      <c r="G377" s="879" t="s">
        <v>1857</v>
      </c>
      <c r="H377" s="879"/>
      <c r="I377" s="875" t="s">
        <v>2528</v>
      </c>
    </row>
    <row r="378" spans="1:16" x14ac:dyDescent="0.2">
      <c r="A378" s="877" t="s">
        <v>2055</v>
      </c>
      <c r="B378" s="877" t="s">
        <v>2056</v>
      </c>
      <c r="C378" s="76">
        <v>6</v>
      </c>
      <c r="D378" s="147">
        <v>42215</v>
      </c>
      <c r="E378" s="53" t="s">
        <v>1857</v>
      </c>
      <c r="F378" s="52"/>
      <c r="G378" s="55"/>
      <c r="H378" s="55"/>
      <c r="I378" s="877" t="s">
        <v>2057</v>
      </c>
    </row>
    <row r="379" spans="1:16" x14ac:dyDescent="0.2">
      <c r="A379" s="872" t="s">
        <v>1970</v>
      </c>
      <c r="B379" s="872" t="s">
        <v>1971</v>
      </c>
      <c r="C379" s="62">
        <v>8</v>
      </c>
      <c r="D379" s="142">
        <v>42214</v>
      </c>
      <c r="E379" s="42"/>
      <c r="F379" s="26"/>
      <c r="G379" s="37"/>
      <c r="H379" s="37" t="s">
        <v>1857</v>
      </c>
      <c r="I379" s="61" t="s">
        <v>1972</v>
      </c>
      <c r="K379" s="870"/>
      <c r="L379" s="870"/>
    </row>
    <row r="380" spans="1:16" x14ac:dyDescent="0.2">
      <c r="A380" s="871" t="s">
        <v>2464</v>
      </c>
      <c r="B380" s="871" t="s">
        <v>2465</v>
      </c>
      <c r="C380" s="70">
        <v>8</v>
      </c>
      <c r="D380" s="883">
        <v>42167</v>
      </c>
      <c r="E380" s="878"/>
      <c r="F380" s="876"/>
      <c r="G380" s="879" t="s">
        <v>1857</v>
      </c>
      <c r="H380" s="879"/>
      <c r="I380" s="875" t="s">
        <v>2466</v>
      </c>
    </row>
    <row r="381" spans="1:16" x14ac:dyDescent="0.2">
      <c r="A381" s="169" t="s">
        <v>1939</v>
      </c>
      <c r="B381" s="143" t="s">
        <v>1940</v>
      </c>
      <c r="C381" s="70">
        <v>5</v>
      </c>
      <c r="D381" s="883">
        <v>42139</v>
      </c>
      <c r="E381" s="878"/>
      <c r="F381" s="876"/>
      <c r="G381" s="879"/>
      <c r="H381" s="879" t="s">
        <v>1857</v>
      </c>
      <c r="I381" s="875"/>
    </row>
    <row r="382" spans="1:16" x14ac:dyDescent="0.2">
      <c r="A382" s="169" t="s">
        <v>2871</v>
      </c>
      <c r="B382" s="143" t="s">
        <v>2872</v>
      </c>
      <c r="C382" s="70">
        <v>5</v>
      </c>
      <c r="D382" s="883">
        <v>42139</v>
      </c>
      <c r="E382" s="878"/>
      <c r="F382" s="876"/>
      <c r="G382" s="879"/>
      <c r="H382" s="879" t="s">
        <v>1857</v>
      </c>
      <c r="I382" s="875"/>
    </row>
    <row r="383" spans="1:16" x14ac:dyDescent="0.2">
      <c r="A383" s="1012" t="s">
        <v>1859</v>
      </c>
      <c r="B383" s="145" t="s">
        <v>1860</v>
      </c>
      <c r="C383" s="76">
        <v>5</v>
      </c>
      <c r="D383" s="147">
        <v>42117</v>
      </c>
      <c r="E383" s="53"/>
      <c r="F383" s="52"/>
      <c r="G383" s="55"/>
      <c r="H383" s="55" t="s">
        <v>1857</v>
      </c>
      <c r="I383" s="91"/>
    </row>
    <row r="384" spans="1:16" x14ac:dyDescent="0.2">
      <c r="A384" s="171" t="s">
        <v>1886</v>
      </c>
      <c r="B384" s="171" t="s">
        <v>1887</v>
      </c>
      <c r="C384" s="62">
        <v>5</v>
      </c>
      <c r="D384" s="142">
        <v>42117</v>
      </c>
      <c r="E384" s="42"/>
      <c r="F384" s="26"/>
      <c r="G384" s="37"/>
      <c r="H384" s="37" t="s">
        <v>1857</v>
      </c>
      <c r="I384" s="23"/>
      <c r="K384" s="887"/>
      <c r="L384" s="887"/>
    </row>
    <row r="385" spans="1:12" x14ac:dyDescent="0.2">
      <c r="A385" s="169" t="s">
        <v>2570</v>
      </c>
      <c r="B385" s="143" t="s">
        <v>2571</v>
      </c>
      <c r="C385" s="70">
        <v>14</v>
      </c>
      <c r="D385" s="883">
        <v>42117</v>
      </c>
      <c r="E385" s="878"/>
      <c r="F385" s="876"/>
      <c r="G385" s="879"/>
      <c r="H385" s="879" t="s">
        <v>1857</v>
      </c>
      <c r="I385" s="875"/>
    </row>
    <row r="386" spans="1:12" x14ac:dyDescent="0.2">
      <c r="A386" s="143" t="s">
        <v>2596</v>
      </c>
      <c r="B386" s="143" t="s">
        <v>2597</v>
      </c>
      <c r="C386" s="70">
        <v>14</v>
      </c>
      <c r="D386" s="883">
        <v>42094</v>
      </c>
      <c r="E386" s="878"/>
      <c r="F386" s="876"/>
      <c r="G386" s="879"/>
      <c r="H386" s="879" t="s">
        <v>1857</v>
      </c>
      <c r="I386" s="875"/>
    </row>
    <row r="387" spans="1:12" x14ac:dyDescent="0.2">
      <c r="A387" s="881" t="s">
        <v>2038</v>
      </c>
      <c r="B387" s="871" t="s">
        <v>2039</v>
      </c>
      <c r="C387" s="70">
        <v>14</v>
      </c>
      <c r="D387" s="883">
        <v>42080</v>
      </c>
      <c r="E387" s="878" t="s">
        <v>1857</v>
      </c>
      <c r="F387" s="876"/>
      <c r="G387" s="879"/>
      <c r="H387" s="879"/>
      <c r="I387" s="87" t="s">
        <v>2040</v>
      </c>
    </row>
    <row r="388" spans="1:12" x14ac:dyDescent="0.2">
      <c r="A388" s="877" t="s">
        <v>2661</v>
      </c>
      <c r="B388" s="877" t="s">
        <v>2662</v>
      </c>
      <c r="C388" s="76">
        <v>6</v>
      </c>
      <c r="D388" s="147">
        <v>42074</v>
      </c>
      <c r="E388" s="53"/>
      <c r="F388" s="52"/>
      <c r="G388" s="55" t="s">
        <v>1857</v>
      </c>
      <c r="H388" s="55"/>
      <c r="I388" s="873" t="s">
        <v>2663</v>
      </c>
    </row>
    <row r="389" spans="1:12" x14ac:dyDescent="0.2">
      <c r="A389" s="872" t="s">
        <v>2954</v>
      </c>
      <c r="B389" s="872" t="s">
        <v>2955</v>
      </c>
      <c r="C389" s="62">
        <v>5</v>
      </c>
      <c r="D389" s="142">
        <v>42067</v>
      </c>
      <c r="E389" s="42" t="s">
        <v>1857</v>
      </c>
      <c r="F389" s="26"/>
      <c r="G389" s="37"/>
      <c r="H389" s="37"/>
      <c r="I389" s="23"/>
    </row>
    <row r="390" spans="1:12" x14ac:dyDescent="0.2">
      <c r="A390" s="871" t="s">
        <v>2237</v>
      </c>
      <c r="B390" s="871" t="s">
        <v>2238</v>
      </c>
      <c r="C390" s="70">
        <v>5</v>
      </c>
      <c r="D390" s="883">
        <v>42061</v>
      </c>
      <c r="E390" s="878" t="s">
        <v>1857</v>
      </c>
      <c r="F390" s="876"/>
      <c r="G390" s="879"/>
      <c r="H390" s="879"/>
      <c r="I390" s="875" t="s">
        <v>2057</v>
      </c>
    </row>
    <row r="391" spans="1:12" x14ac:dyDescent="0.2">
      <c r="A391" s="871" t="s">
        <v>2943</v>
      </c>
      <c r="B391" s="871" t="s">
        <v>2944</v>
      </c>
      <c r="C391" s="70">
        <v>7</v>
      </c>
      <c r="D391" s="883">
        <v>42052</v>
      </c>
      <c r="E391" s="878" t="s">
        <v>1857</v>
      </c>
      <c r="F391" s="876"/>
      <c r="G391" s="879"/>
      <c r="H391" s="879"/>
      <c r="I391" s="875" t="s">
        <v>2010</v>
      </c>
    </row>
    <row r="392" spans="1:12" x14ac:dyDescent="0.2">
      <c r="A392" s="466" t="s">
        <v>2126</v>
      </c>
      <c r="B392" s="466" t="s">
        <v>2127</v>
      </c>
      <c r="C392" s="70">
        <v>5</v>
      </c>
      <c r="D392" s="883">
        <v>42046</v>
      </c>
      <c r="E392" s="878" t="s">
        <v>1857</v>
      </c>
      <c r="F392" s="876"/>
      <c r="G392" s="879"/>
      <c r="H392" s="879"/>
      <c r="I392" s="875" t="s">
        <v>4106</v>
      </c>
    </row>
    <row r="393" spans="1:12" x14ac:dyDescent="0.2">
      <c r="A393" s="877" t="s">
        <v>2250</v>
      </c>
      <c r="B393" s="877" t="s">
        <v>2251</v>
      </c>
      <c r="C393" s="76">
        <v>8</v>
      </c>
      <c r="D393" s="147">
        <v>42037</v>
      </c>
      <c r="E393" s="53" t="s">
        <v>1857</v>
      </c>
      <c r="F393" s="52"/>
      <c r="G393" s="55"/>
      <c r="H393" s="55"/>
      <c r="I393" s="873" t="s">
        <v>2057</v>
      </c>
    </row>
    <row r="394" spans="1:12" x14ac:dyDescent="0.2">
      <c r="A394" s="872" t="s">
        <v>2257</v>
      </c>
      <c r="B394" s="872" t="s">
        <v>2258</v>
      </c>
      <c r="C394" s="62">
        <v>38</v>
      </c>
      <c r="D394" s="142">
        <v>42037</v>
      </c>
      <c r="E394" s="42"/>
      <c r="F394" s="26"/>
      <c r="G394" s="37" t="s">
        <v>1857</v>
      </c>
      <c r="H394" s="37"/>
      <c r="I394" s="23" t="s">
        <v>2259</v>
      </c>
    </row>
    <row r="395" spans="1:12" x14ac:dyDescent="0.2">
      <c r="A395" s="881" t="s">
        <v>2700</v>
      </c>
      <c r="B395" s="871" t="s">
        <v>2701</v>
      </c>
      <c r="C395" s="70">
        <v>5</v>
      </c>
      <c r="D395" s="883">
        <v>42037</v>
      </c>
      <c r="E395" s="878"/>
      <c r="F395" s="876"/>
      <c r="G395" s="879" t="s">
        <v>1857</v>
      </c>
      <c r="H395" s="879"/>
      <c r="I395" s="87" t="s">
        <v>2702</v>
      </c>
    </row>
    <row r="396" spans="1:12" x14ac:dyDescent="0.2">
      <c r="A396" s="871" t="s">
        <v>2758</v>
      </c>
      <c r="B396" s="871" t="s">
        <v>2759</v>
      </c>
      <c r="C396" s="70">
        <v>10</v>
      </c>
      <c r="D396" s="883">
        <v>42037</v>
      </c>
      <c r="E396" s="878"/>
      <c r="F396" s="876"/>
      <c r="G396" s="879" t="s">
        <v>1857</v>
      </c>
      <c r="H396" s="879"/>
      <c r="I396" s="87" t="s">
        <v>2760</v>
      </c>
    </row>
    <row r="397" spans="1:12" x14ac:dyDescent="0.2">
      <c r="A397" s="871" t="s">
        <v>2991</v>
      </c>
      <c r="B397" s="871" t="s">
        <v>2990</v>
      </c>
      <c r="C397" s="70">
        <v>10</v>
      </c>
      <c r="D397" s="883">
        <v>42037</v>
      </c>
      <c r="E397" s="878"/>
      <c r="F397" s="876"/>
      <c r="G397" s="879" t="s">
        <v>1857</v>
      </c>
      <c r="H397" s="879"/>
      <c r="I397" s="875" t="s">
        <v>2992</v>
      </c>
    </row>
    <row r="398" spans="1:12" x14ac:dyDescent="0.2">
      <c r="A398" s="877" t="s">
        <v>2141</v>
      </c>
      <c r="B398" s="877" t="s">
        <v>2142</v>
      </c>
      <c r="C398" s="76">
        <v>8</v>
      </c>
      <c r="D398" s="147">
        <v>42032</v>
      </c>
      <c r="E398" s="53"/>
      <c r="F398" s="52"/>
      <c r="G398" s="55" t="s">
        <v>1857</v>
      </c>
      <c r="H398" s="55"/>
      <c r="I398" s="873" t="s">
        <v>2143</v>
      </c>
      <c r="K398" s="870"/>
      <c r="L398" s="870"/>
    </row>
    <row r="399" spans="1:12" x14ac:dyDescent="0.2">
      <c r="A399" s="872" t="s">
        <v>2115</v>
      </c>
      <c r="B399" s="872" t="s">
        <v>2116</v>
      </c>
      <c r="C399" s="62">
        <v>6</v>
      </c>
      <c r="D399" s="142">
        <v>42008</v>
      </c>
      <c r="E399" s="42"/>
      <c r="F399" s="26" t="s">
        <v>1857</v>
      </c>
      <c r="G399" s="37"/>
      <c r="H399" s="37"/>
      <c r="I399" s="61" t="s">
        <v>2117</v>
      </c>
    </row>
    <row r="400" spans="1:12" x14ac:dyDescent="0.2">
      <c r="A400" s="871" t="s">
        <v>2008</v>
      </c>
      <c r="B400" s="871" t="s">
        <v>2009</v>
      </c>
      <c r="C400" s="70">
        <v>6</v>
      </c>
      <c r="D400" s="883">
        <v>42006</v>
      </c>
      <c r="E400" s="878" t="s">
        <v>1857</v>
      </c>
      <c r="F400" s="876"/>
      <c r="G400" s="879"/>
      <c r="H400" s="879"/>
      <c r="I400" s="875" t="s">
        <v>2010</v>
      </c>
    </row>
    <row r="401" spans="1:16" x14ac:dyDescent="0.2">
      <c r="A401" s="871" t="s">
        <v>2730</v>
      </c>
      <c r="B401" s="871" t="s">
        <v>2731</v>
      </c>
      <c r="C401" s="70">
        <v>6</v>
      </c>
      <c r="D401" s="883">
        <v>41985</v>
      </c>
      <c r="E401" s="878"/>
      <c r="F401" s="876" t="s">
        <v>1857</v>
      </c>
      <c r="G401" s="879"/>
      <c r="H401" s="879"/>
      <c r="I401" s="87" t="s">
        <v>2732</v>
      </c>
    </row>
    <row r="402" spans="1:16" x14ac:dyDescent="0.2">
      <c r="A402" s="871" t="s">
        <v>2885</v>
      </c>
      <c r="B402" s="871" t="s">
        <v>2886</v>
      </c>
      <c r="C402" s="70">
        <v>9</v>
      </c>
      <c r="D402" s="883">
        <v>41985</v>
      </c>
      <c r="E402" s="878"/>
      <c r="F402" s="876"/>
      <c r="G402" s="879" t="s">
        <v>1857</v>
      </c>
      <c r="H402" s="879"/>
      <c r="I402" s="875" t="s">
        <v>2887</v>
      </c>
    </row>
    <row r="403" spans="1:16" x14ac:dyDescent="0.2">
      <c r="A403" s="145" t="s">
        <v>2773</v>
      </c>
      <c r="B403" s="145" t="s">
        <v>2774</v>
      </c>
      <c r="C403" s="76">
        <v>11</v>
      </c>
      <c r="D403" s="147">
        <v>41984</v>
      </c>
      <c r="E403" s="53"/>
      <c r="F403" s="52"/>
      <c r="G403" s="55"/>
      <c r="H403" s="55" t="s">
        <v>1857</v>
      </c>
      <c r="I403" s="873"/>
    </row>
    <row r="404" spans="1:16" x14ac:dyDescent="0.2">
      <c r="A404" s="90" t="s">
        <v>2697</v>
      </c>
      <c r="B404" s="90" t="s">
        <v>2698</v>
      </c>
      <c r="C404" s="62">
        <v>5</v>
      </c>
      <c r="D404" s="142">
        <v>41981</v>
      </c>
      <c r="E404" s="1040" t="s">
        <v>1857</v>
      </c>
      <c r="F404" s="26"/>
      <c r="G404" s="37"/>
      <c r="H404" s="37"/>
      <c r="I404" s="966" t="s">
        <v>2699</v>
      </c>
    </row>
    <row r="405" spans="1:16" x14ac:dyDescent="0.2">
      <c r="A405" s="85" t="s">
        <v>2980</v>
      </c>
      <c r="B405" s="75" t="s">
        <v>2981</v>
      </c>
      <c r="C405" s="70">
        <v>5</v>
      </c>
      <c r="D405" s="883">
        <v>41978</v>
      </c>
      <c r="E405" s="878"/>
      <c r="F405" s="876" t="s">
        <v>1857</v>
      </c>
      <c r="G405" s="879"/>
      <c r="H405" s="879"/>
      <c r="I405" s="87" t="s">
        <v>2720</v>
      </c>
      <c r="K405" s="870"/>
      <c r="L405" s="870"/>
    </row>
    <row r="406" spans="1:16" x14ac:dyDescent="0.2">
      <c r="A406" s="871" t="s">
        <v>2212</v>
      </c>
      <c r="B406" s="871" t="s">
        <v>2213</v>
      </c>
      <c r="C406" s="70">
        <v>6</v>
      </c>
      <c r="D406" s="883">
        <v>41969</v>
      </c>
      <c r="E406" s="878"/>
      <c r="F406" s="876"/>
      <c r="G406" s="879" t="s">
        <v>1857</v>
      </c>
      <c r="H406" s="879"/>
      <c r="I406" s="87" t="s">
        <v>2214</v>
      </c>
      <c r="K406" s="870"/>
      <c r="L406" s="870"/>
      <c r="O406" s="870"/>
      <c r="P406" s="870"/>
    </row>
    <row r="407" spans="1:16" x14ac:dyDescent="0.2">
      <c r="A407" s="871" t="s">
        <v>2425</v>
      </c>
      <c r="B407" s="871" t="s">
        <v>2426</v>
      </c>
      <c r="C407" s="70">
        <v>18</v>
      </c>
      <c r="D407" s="883">
        <v>41969</v>
      </c>
      <c r="E407" s="878"/>
      <c r="F407" s="876"/>
      <c r="G407" s="879" t="s">
        <v>1857</v>
      </c>
      <c r="H407" s="874"/>
      <c r="I407" s="881" t="s">
        <v>2214</v>
      </c>
    </row>
    <row r="408" spans="1:16" x14ac:dyDescent="0.2">
      <c r="A408" s="871" t="s">
        <v>2765</v>
      </c>
      <c r="B408" s="871" t="s">
        <v>2766</v>
      </c>
      <c r="C408" s="70">
        <v>5</v>
      </c>
      <c r="D408" s="883">
        <v>41969</v>
      </c>
      <c r="E408" s="878" t="s">
        <v>1857</v>
      </c>
      <c r="F408" s="876"/>
      <c r="G408" s="879"/>
      <c r="H408" s="879"/>
      <c r="I408" s="87"/>
    </row>
    <row r="409" spans="1:16" x14ac:dyDescent="0.2">
      <c r="A409" s="102" t="s">
        <v>2928</v>
      </c>
      <c r="B409" s="877" t="s">
        <v>2929</v>
      </c>
      <c r="C409" s="76">
        <v>5</v>
      </c>
      <c r="D409" s="147">
        <v>41967</v>
      </c>
      <c r="E409" s="53" t="s">
        <v>1857</v>
      </c>
      <c r="F409" s="52"/>
      <c r="G409" s="55"/>
      <c r="H409" s="55"/>
      <c r="I409" s="87"/>
    </row>
    <row r="410" spans="1:16" x14ac:dyDescent="0.2">
      <c r="A410" s="872" t="s">
        <v>2360</v>
      </c>
      <c r="B410" s="872" t="s">
        <v>2361</v>
      </c>
      <c r="C410" s="62">
        <v>6</v>
      </c>
      <c r="D410" s="142">
        <v>41949</v>
      </c>
      <c r="E410" s="42"/>
      <c r="F410" s="26" t="s">
        <v>1857</v>
      </c>
      <c r="G410" s="37"/>
      <c r="H410" s="43"/>
      <c r="I410" s="65" t="s">
        <v>2125</v>
      </c>
    </row>
    <row r="411" spans="1:16" x14ac:dyDescent="0.2">
      <c r="A411" s="871" t="s">
        <v>2605</v>
      </c>
      <c r="B411" s="871" t="s">
        <v>2606</v>
      </c>
      <c r="C411" s="70">
        <v>8</v>
      </c>
      <c r="D411" s="883">
        <v>41943</v>
      </c>
      <c r="E411" s="878"/>
      <c r="F411" s="876" t="s">
        <v>1857</v>
      </c>
      <c r="G411" s="879"/>
      <c r="H411" s="874"/>
      <c r="I411" s="881" t="s">
        <v>4066</v>
      </c>
    </row>
    <row r="412" spans="1:16" x14ac:dyDescent="0.2">
      <c r="A412" s="161" t="s">
        <v>2822</v>
      </c>
      <c r="B412" s="93" t="s">
        <v>2823</v>
      </c>
      <c r="C412" s="70">
        <v>5</v>
      </c>
      <c r="D412" s="883">
        <v>41941</v>
      </c>
      <c r="E412" s="878" t="s">
        <v>1857</v>
      </c>
      <c r="F412" s="876"/>
      <c r="G412" s="879"/>
      <c r="H412" s="874"/>
      <c r="I412" s="881" t="s">
        <v>2824</v>
      </c>
    </row>
    <row r="413" spans="1:16" x14ac:dyDescent="0.2">
      <c r="A413" s="877" t="s">
        <v>2565</v>
      </c>
      <c r="B413" s="877" t="s">
        <v>2566</v>
      </c>
      <c r="C413" s="76">
        <v>6</v>
      </c>
      <c r="D413" s="147">
        <v>41935</v>
      </c>
      <c r="E413" s="53"/>
      <c r="F413" s="52" t="s">
        <v>1857</v>
      </c>
      <c r="G413" s="55"/>
      <c r="H413" s="48"/>
      <c r="I413" s="102" t="s">
        <v>2125</v>
      </c>
    </row>
    <row r="414" spans="1:16" x14ac:dyDescent="0.2">
      <c r="A414" s="65" t="s">
        <v>2225</v>
      </c>
      <c r="B414" s="872" t="s">
        <v>2226</v>
      </c>
      <c r="C414" s="62">
        <v>32</v>
      </c>
      <c r="D414" s="142">
        <v>41933</v>
      </c>
      <c r="E414" s="42" t="s">
        <v>1857</v>
      </c>
      <c r="F414" s="26"/>
      <c r="G414" s="37"/>
      <c r="H414" s="37"/>
      <c r="I414" s="87" t="s">
        <v>2227</v>
      </c>
    </row>
    <row r="415" spans="1:16" x14ac:dyDescent="0.2">
      <c r="A415" s="871" t="s">
        <v>2184</v>
      </c>
      <c r="B415" s="871" t="s">
        <v>2185</v>
      </c>
      <c r="C415" s="70">
        <v>60</v>
      </c>
      <c r="D415" s="883">
        <v>41928</v>
      </c>
      <c r="E415" s="878"/>
      <c r="F415" s="876" t="s">
        <v>1857</v>
      </c>
      <c r="G415" s="879"/>
      <c r="H415" s="879"/>
      <c r="I415" s="87" t="s">
        <v>2186</v>
      </c>
    </row>
    <row r="416" spans="1:16" x14ac:dyDescent="0.2">
      <c r="A416" s="881" t="s">
        <v>2242</v>
      </c>
      <c r="B416" s="871" t="s">
        <v>2243</v>
      </c>
      <c r="C416" s="70">
        <v>6</v>
      </c>
      <c r="D416" s="883">
        <v>41928</v>
      </c>
      <c r="E416" s="878"/>
      <c r="F416" s="876"/>
      <c r="G416" s="879" t="s">
        <v>1857</v>
      </c>
      <c r="H416" s="879"/>
      <c r="I416" s="87" t="s">
        <v>2244</v>
      </c>
    </row>
    <row r="417" spans="1:16" x14ac:dyDescent="0.2">
      <c r="A417" s="871" t="s">
        <v>2771</v>
      </c>
      <c r="B417" s="871" t="s">
        <v>2772</v>
      </c>
      <c r="C417" s="70">
        <v>10</v>
      </c>
      <c r="D417" s="883">
        <v>41918</v>
      </c>
      <c r="E417" s="878"/>
      <c r="F417" s="876" t="s">
        <v>1857</v>
      </c>
      <c r="G417" s="879"/>
      <c r="H417" s="879"/>
      <c r="I417" s="87" t="s">
        <v>2125</v>
      </c>
    </row>
    <row r="418" spans="1:16" x14ac:dyDescent="0.2">
      <c r="A418" s="102" t="s">
        <v>2072</v>
      </c>
      <c r="B418" s="877" t="s">
        <v>2073</v>
      </c>
      <c r="C418" s="76">
        <v>8</v>
      </c>
      <c r="D418" s="147">
        <v>41904</v>
      </c>
      <c r="E418" s="53" t="s">
        <v>1857</v>
      </c>
      <c r="F418" s="52"/>
      <c r="G418" s="55"/>
      <c r="H418" s="55"/>
      <c r="I418" s="91"/>
    </row>
    <row r="419" spans="1:16" x14ac:dyDescent="0.2">
      <c r="A419" s="872" t="s">
        <v>2074</v>
      </c>
      <c r="B419" s="872" t="s">
        <v>2075</v>
      </c>
      <c r="C419" s="62">
        <v>5</v>
      </c>
      <c r="D419" s="142">
        <v>41904</v>
      </c>
      <c r="E419" s="42" t="s">
        <v>1857</v>
      </c>
      <c r="F419" s="26"/>
      <c r="G419" s="37"/>
      <c r="H419" s="37"/>
      <c r="I419" s="61"/>
    </row>
    <row r="420" spans="1:16" x14ac:dyDescent="0.2">
      <c r="A420" s="143" t="s">
        <v>1973</v>
      </c>
      <c r="B420" s="143" t="s">
        <v>1974</v>
      </c>
      <c r="C420" s="70">
        <v>5</v>
      </c>
      <c r="D420" s="883">
        <v>41898</v>
      </c>
      <c r="E420" s="878"/>
      <c r="F420" s="876"/>
      <c r="G420" s="879"/>
      <c r="H420" s="879" t="s">
        <v>1857</v>
      </c>
      <c r="I420" s="87"/>
    </row>
    <row r="421" spans="1:16" x14ac:dyDescent="0.2">
      <c r="A421" s="143" t="s">
        <v>2741</v>
      </c>
      <c r="B421" s="143" t="s">
        <v>2742</v>
      </c>
      <c r="C421" s="70">
        <v>9</v>
      </c>
      <c r="D421" s="883">
        <v>41898</v>
      </c>
      <c r="E421" s="878"/>
      <c r="F421" s="876"/>
      <c r="G421" s="879"/>
      <c r="H421" s="879" t="s">
        <v>1857</v>
      </c>
      <c r="I421" s="87"/>
      <c r="K421" s="870"/>
      <c r="L421" s="870"/>
    </row>
    <row r="422" spans="1:16" x14ac:dyDescent="0.2">
      <c r="A422" s="881" t="s">
        <v>2964</v>
      </c>
      <c r="B422" s="871" t="s">
        <v>2965</v>
      </c>
      <c r="C422" s="70">
        <v>11</v>
      </c>
      <c r="D422" s="883">
        <v>41898</v>
      </c>
      <c r="E422" s="878"/>
      <c r="F422" s="876"/>
      <c r="G422" s="879" t="s">
        <v>1857</v>
      </c>
      <c r="H422" s="879"/>
      <c r="I422" s="87" t="s">
        <v>2966</v>
      </c>
    </row>
    <row r="423" spans="1:16" x14ac:dyDescent="0.2">
      <c r="A423" s="89" t="s">
        <v>2398</v>
      </c>
      <c r="B423" s="89" t="s">
        <v>2399</v>
      </c>
      <c r="C423" s="76">
        <v>10</v>
      </c>
      <c r="D423" s="147">
        <v>41894</v>
      </c>
      <c r="E423" s="53"/>
      <c r="F423" s="52" t="s">
        <v>1857</v>
      </c>
      <c r="G423" s="55"/>
      <c r="H423" s="55"/>
      <c r="I423" s="91" t="s">
        <v>4027</v>
      </c>
    </row>
    <row r="424" spans="1:16" x14ac:dyDescent="0.2">
      <c r="A424" s="872" t="s">
        <v>2112</v>
      </c>
      <c r="B424" s="872" t="s">
        <v>2113</v>
      </c>
      <c r="C424" s="62">
        <v>11</v>
      </c>
      <c r="D424" s="142">
        <v>41885</v>
      </c>
      <c r="E424" s="42"/>
      <c r="F424" s="26" t="s">
        <v>1857</v>
      </c>
      <c r="G424" s="37"/>
      <c r="H424" s="37"/>
      <c r="I424" s="65" t="s">
        <v>2114</v>
      </c>
      <c r="K424" s="870"/>
      <c r="L424" s="870"/>
    </row>
    <row r="425" spans="1:16" x14ac:dyDescent="0.2">
      <c r="A425" s="881" t="s">
        <v>2932</v>
      </c>
      <c r="B425" s="871" t="s">
        <v>2933</v>
      </c>
      <c r="C425" s="70">
        <v>15</v>
      </c>
      <c r="D425" s="883">
        <v>41880</v>
      </c>
      <c r="E425" s="878"/>
      <c r="F425" s="876"/>
      <c r="G425" s="879" t="s">
        <v>1857</v>
      </c>
      <c r="H425" s="879"/>
      <c r="I425" s="881" t="s">
        <v>2934</v>
      </c>
      <c r="K425" s="870"/>
      <c r="L425" s="870"/>
      <c r="O425" s="870"/>
      <c r="P425" s="870"/>
    </row>
    <row r="426" spans="1:16" x14ac:dyDescent="0.2">
      <c r="A426" s="871" t="s">
        <v>2123</v>
      </c>
      <c r="B426" s="871" t="s">
        <v>2124</v>
      </c>
      <c r="C426" s="70">
        <v>7</v>
      </c>
      <c r="D426" s="883">
        <v>41853</v>
      </c>
      <c r="E426" s="878"/>
      <c r="F426" s="876" t="s">
        <v>1857</v>
      </c>
      <c r="G426" s="879"/>
      <c r="H426" s="879"/>
      <c r="I426" s="881" t="s">
        <v>2125</v>
      </c>
    </row>
    <row r="427" spans="1:16" x14ac:dyDescent="0.2">
      <c r="A427" s="113" t="s">
        <v>785</v>
      </c>
      <c r="B427" s="113" t="s">
        <v>786</v>
      </c>
      <c r="C427" s="70">
        <v>11</v>
      </c>
      <c r="D427" s="883">
        <v>41849</v>
      </c>
      <c r="E427" s="878"/>
      <c r="F427" s="876"/>
      <c r="G427" s="1013" t="s">
        <v>1857</v>
      </c>
      <c r="H427" s="879"/>
      <c r="I427" s="79" t="s">
        <v>2775</v>
      </c>
      <c r="K427" s="887"/>
      <c r="L427" s="887"/>
    </row>
    <row r="428" spans="1:16" x14ac:dyDescent="0.2">
      <c r="A428" s="877" t="s">
        <v>2854</v>
      </c>
      <c r="B428" s="877" t="s">
        <v>2855</v>
      </c>
      <c r="C428" s="76">
        <v>12</v>
      </c>
      <c r="D428" s="147">
        <v>41791</v>
      </c>
      <c r="E428" s="53"/>
      <c r="F428" s="52"/>
      <c r="G428" s="55" t="s">
        <v>1857</v>
      </c>
      <c r="H428" s="55"/>
      <c r="I428" s="102" t="s">
        <v>2856</v>
      </c>
    </row>
    <row r="429" spans="1:16" x14ac:dyDescent="0.2">
      <c r="A429" s="90" t="s">
        <v>2925</v>
      </c>
      <c r="B429" s="90" t="s">
        <v>2926</v>
      </c>
      <c r="C429" s="62">
        <v>8</v>
      </c>
      <c r="D429" s="142">
        <v>41765</v>
      </c>
      <c r="E429" s="42"/>
      <c r="F429" s="476" t="s">
        <v>1857</v>
      </c>
      <c r="G429" s="37"/>
      <c r="H429" s="37"/>
      <c r="I429" s="1071" t="s">
        <v>2927</v>
      </c>
    </row>
    <row r="430" spans="1:16" x14ac:dyDescent="0.2">
      <c r="A430" s="871" t="s">
        <v>2710</v>
      </c>
      <c r="B430" s="871" t="s">
        <v>2711</v>
      </c>
      <c r="C430" s="70">
        <v>6</v>
      </c>
      <c r="D430" s="883">
        <v>41761</v>
      </c>
      <c r="E430" s="878"/>
      <c r="F430" s="876"/>
      <c r="G430" s="879" t="s">
        <v>1857</v>
      </c>
      <c r="H430" s="879"/>
      <c r="I430" s="87" t="s">
        <v>2712</v>
      </c>
    </row>
    <row r="431" spans="1:16" x14ac:dyDescent="0.2">
      <c r="A431" s="85" t="s">
        <v>2718</v>
      </c>
      <c r="B431" s="75" t="s">
        <v>2719</v>
      </c>
      <c r="C431" s="70">
        <v>7</v>
      </c>
      <c r="D431" s="883">
        <v>41751</v>
      </c>
      <c r="E431" s="878"/>
      <c r="F431" s="876" t="s">
        <v>1857</v>
      </c>
      <c r="G431" s="879"/>
      <c r="H431" s="879"/>
      <c r="I431" s="87" t="s">
        <v>2720</v>
      </c>
    </row>
    <row r="432" spans="1:16" x14ac:dyDescent="0.2">
      <c r="A432" s="871" t="s">
        <v>1998</v>
      </c>
      <c r="B432" s="871" t="s">
        <v>1999</v>
      </c>
      <c r="C432" s="70">
        <v>8</v>
      </c>
      <c r="D432" s="883">
        <v>41680</v>
      </c>
      <c r="E432" s="878" t="s">
        <v>1857</v>
      </c>
      <c r="F432" s="876"/>
      <c r="G432" s="879"/>
      <c r="H432" s="879"/>
      <c r="I432" s="87"/>
    </row>
    <row r="433" spans="1:12" x14ac:dyDescent="0.2">
      <c r="A433" s="877" t="s">
        <v>1916</v>
      </c>
      <c r="B433" s="877" t="s">
        <v>1917</v>
      </c>
      <c r="C433" s="76">
        <v>5</v>
      </c>
      <c r="D433" s="147">
        <v>41675</v>
      </c>
      <c r="E433" s="53"/>
      <c r="F433" s="52" t="s">
        <v>1857</v>
      </c>
      <c r="G433" s="55"/>
      <c r="H433" s="55"/>
      <c r="I433" s="873" t="s">
        <v>1918</v>
      </c>
      <c r="K433" s="651"/>
      <c r="L433" s="651"/>
    </row>
    <row r="434" spans="1:12" x14ac:dyDescent="0.2">
      <c r="A434" s="34" t="s">
        <v>2814</v>
      </c>
      <c r="B434" s="872" t="s">
        <v>2815</v>
      </c>
      <c r="C434" s="205">
        <v>5</v>
      </c>
      <c r="D434" s="172">
        <v>41631</v>
      </c>
      <c r="E434" s="43"/>
      <c r="F434" s="26"/>
      <c r="G434" s="43" t="s">
        <v>1857</v>
      </c>
      <c r="H434" s="26"/>
      <c r="I434" s="23" t="s">
        <v>2816</v>
      </c>
    </row>
    <row r="435" spans="1:12" x14ac:dyDescent="0.2">
      <c r="A435" s="36" t="s">
        <v>2607</v>
      </c>
      <c r="B435" s="871" t="s">
        <v>2608</v>
      </c>
      <c r="C435" s="197">
        <v>7</v>
      </c>
      <c r="D435" s="157">
        <v>41627</v>
      </c>
      <c r="E435" s="874"/>
      <c r="F435" s="876"/>
      <c r="G435" s="874" t="s">
        <v>1857</v>
      </c>
      <c r="H435" s="876"/>
      <c r="I435" s="875" t="s">
        <v>2609</v>
      </c>
    </row>
    <row r="436" spans="1:12" x14ac:dyDescent="0.2">
      <c r="A436" s="149" t="s">
        <v>2580</v>
      </c>
      <c r="B436" s="143" t="s">
        <v>2581</v>
      </c>
      <c r="C436" s="197">
        <v>11</v>
      </c>
      <c r="D436" s="157">
        <v>41618</v>
      </c>
      <c r="E436" s="874"/>
      <c r="F436" s="876"/>
      <c r="G436" s="874"/>
      <c r="H436" s="876" t="s">
        <v>1857</v>
      </c>
      <c r="I436" s="87"/>
    </row>
    <row r="437" spans="1:12" x14ac:dyDescent="0.2">
      <c r="A437" s="36" t="s">
        <v>2513</v>
      </c>
      <c r="B437" s="871" t="s">
        <v>2514</v>
      </c>
      <c r="C437" s="197">
        <v>10</v>
      </c>
      <c r="D437" s="157">
        <v>41617</v>
      </c>
      <c r="E437" s="874"/>
      <c r="F437" s="876"/>
      <c r="G437" s="874" t="s">
        <v>1857</v>
      </c>
      <c r="H437" s="876"/>
      <c r="I437" s="875" t="s">
        <v>2516</v>
      </c>
    </row>
    <row r="438" spans="1:12" x14ac:dyDescent="0.2">
      <c r="A438" s="1061" t="s">
        <v>2601</v>
      </c>
      <c r="B438" s="145" t="s">
        <v>2602</v>
      </c>
      <c r="C438" s="177">
        <v>11</v>
      </c>
      <c r="D438" s="173">
        <v>41607</v>
      </c>
      <c r="E438" s="48"/>
      <c r="F438" s="52"/>
      <c r="G438" s="48"/>
      <c r="H438" s="52" t="s">
        <v>1857</v>
      </c>
      <c r="I438" s="873"/>
      <c r="K438" s="870"/>
      <c r="L438" s="870"/>
    </row>
    <row r="439" spans="1:12" x14ac:dyDescent="0.2">
      <c r="A439" s="468" t="s">
        <v>2517</v>
      </c>
      <c r="B439" s="75" t="s">
        <v>2518</v>
      </c>
      <c r="C439" s="70">
        <v>5</v>
      </c>
      <c r="D439" s="883">
        <v>41592</v>
      </c>
      <c r="E439" s="878"/>
      <c r="F439" s="876" t="s">
        <v>1857</v>
      </c>
      <c r="G439" s="879"/>
      <c r="H439" s="879"/>
      <c r="I439" s="87" t="s">
        <v>2519</v>
      </c>
    </row>
    <row r="440" spans="1:12" x14ac:dyDescent="0.2">
      <c r="A440" s="871" t="s">
        <v>2025</v>
      </c>
      <c r="B440" s="871" t="s">
        <v>2026</v>
      </c>
      <c r="C440" s="70">
        <v>5</v>
      </c>
      <c r="D440" s="883">
        <v>41586</v>
      </c>
      <c r="E440" s="878"/>
      <c r="F440" s="876" t="s">
        <v>1857</v>
      </c>
      <c r="G440" s="879"/>
      <c r="H440" s="879"/>
      <c r="I440" s="87" t="s">
        <v>1989</v>
      </c>
    </row>
    <row r="441" spans="1:12" x14ac:dyDescent="0.2">
      <c r="A441" s="871" t="s">
        <v>2417</v>
      </c>
      <c r="B441" s="871" t="s">
        <v>2418</v>
      </c>
      <c r="C441" s="70">
        <v>22</v>
      </c>
      <c r="D441" s="883">
        <v>41578</v>
      </c>
      <c r="E441" s="878"/>
      <c r="F441" s="876" t="s">
        <v>1857</v>
      </c>
      <c r="G441" s="879"/>
      <c r="H441" s="879"/>
      <c r="I441" s="87" t="s">
        <v>1989</v>
      </c>
    </row>
    <row r="442" spans="1:12" x14ac:dyDescent="0.2">
      <c r="A442" s="871" t="s">
        <v>2539</v>
      </c>
      <c r="B442" s="871" t="s">
        <v>2540</v>
      </c>
      <c r="C442" s="70">
        <v>6</v>
      </c>
      <c r="D442" s="883">
        <v>41578</v>
      </c>
      <c r="E442" s="878"/>
      <c r="F442" s="876" t="s">
        <v>1857</v>
      </c>
      <c r="G442" s="879"/>
      <c r="H442" s="879"/>
      <c r="I442" s="87" t="s">
        <v>4114</v>
      </c>
    </row>
    <row r="443" spans="1:12" x14ac:dyDescent="0.2">
      <c r="A443" s="89" t="s">
        <v>2542</v>
      </c>
      <c r="B443" s="89" t="s">
        <v>2543</v>
      </c>
      <c r="C443" s="76">
        <v>10</v>
      </c>
      <c r="D443" s="147">
        <v>41578</v>
      </c>
      <c r="E443" s="53"/>
      <c r="F443" s="52" t="s">
        <v>1857</v>
      </c>
      <c r="G443" s="55"/>
      <c r="H443" s="55"/>
      <c r="I443" s="91" t="s">
        <v>2544</v>
      </c>
    </row>
    <row r="444" spans="1:12" x14ac:dyDescent="0.2">
      <c r="A444" s="872" t="s">
        <v>2603</v>
      </c>
      <c r="B444" s="872" t="s">
        <v>2604</v>
      </c>
      <c r="C444" s="62">
        <v>12</v>
      </c>
      <c r="D444" s="142">
        <v>41578</v>
      </c>
      <c r="E444" s="42"/>
      <c r="F444" s="26" t="s">
        <v>1857</v>
      </c>
      <c r="G444" s="37"/>
      <c r="H444" s="37"/>
      <c r="I444" s="61" t="s">
        <v>4067</v>
      </c>
    </row>
    <row r="445" spans="1:12" x14ac:dyDescent="0.2">
      <c r="A445" s="75" t="s">
        <v>2857</v>
      </c>
      <c r="B445" s="75" t="s">
        <v>2858</v>
      </c>
      <c r="C445" s="70">
        <v>6</v>
      </c>
      <c r="D445" s="883">
        <v>41577</v>
      </c>
      <c r="E445" s="878"/>
      <c r="F445" s="876" t="s">
        <v>1857</v>
      </c>
      <c r="G445" s="879"/>
      <c r="H445" s="879"/>
      <c r="I445" s="87" t="s">
        <v>2859</v>
      </c>
    </row>
    <row r="446" spans="1:12" x14ac:dyDescent="0.2">
      <c r="A446" s="881" t="s">
        <v>2562</v>
      </c>
      <c r="B446" s="871" t="s">
        <v>2563</v>
      </c>
      <c r="C446" s="70">
        <v>10</v>
      </c>
      <c r="D446" s="883">
        <v>41569</v>
      </c>
      <c r="E446" s="878"/>
      <c r="F446" s="876" t="s">
        <v>1857</v>
      </c>
      <c r="G446" s="879"/>
      <c r="H446" s="879"/>
      <c r="I446" s="87" t="s">
        <v>2564</v>
      </c>
    </row>
    <row r="447" spans="1:12" x14ac:dyDescent="0.2">
      <c r="A447" s="881" t="s">
        <v>2148</v>
      </c>
      <c r="B447" s="871" t="s">
        <v>2149</v>
      </c>
      <c r="C447" s="70">
        <v>6</v>
      </c>
      <c r="D447" s="883">
        <v>41554</v>
      </c>
      <c r="E447" s="878"/>
      <c r="F447" s="876"/>
      <c r="G447" s="879" t="s">
        <v>1857</v>
      </c>
      <c r="H447" s="879"/>
      <c r="I447" s="87" t="s">
        <v>2150</v>
      </c>
    </row>
    <row r="448" spans="1:12" x14ac:dyDescent="0.2">
      <c r="A448" s="877" t="s">
        <v>1987</v>
      </c>
      <c r="B448" s="877" t="s">
        <v>1988</v>
      </c>
      <c r="C448" s="76">
        <v>9</v>
      </c>
      <c r="D448" s="147">
        <v>41535</v>
      </c>
      <c r="E448" s="53"/>
      <c r="F448" s="52" t="s">
        <v>1857</v>
      </c>
      <c r="G448" s="55"/>
      <c r="H448" s="55"/>
      <c r="I448" s="91" t="s">
        <v>1989</v>
      </c>
    </row>
    <row r="449" spans="1:12" x14ac:dyDescent="0.2">
      <c r="A449" s="872" t="s">
        <v>2201</v>
      </c>
      <c r="B449" s="23" t="s">
        <v>2202</v>
      </c>
      <c r="C449" s="62">
        <v>5</v>
      </c>
      <c r="D449" s="142">
        <v>41534</v>
      </c>
      <c r="E449" s="42" t="s">
        <v>1857</v>
      </c>
      <c r="F449" s="26"/>
      <c r="G449" s="37"/>
      <c r="H449" s="37"/>
      <c r="I449" s="61" t="s">
        <v>2203</v>
      </c>
    </row>
    <row r="450" spans="1:12" x14ac:dyDescent="0.2">
      <c r="A450" s="871" t="s">
        <v>2419</v>
      </c>
      <c r="B450" s="875" t="s">
        <v>2420</v>
      </c>
      <c r="C450" s="70">
        <v>6</v>
      </c>
      <c r="D450" s="883">
        <v>41526</v>
      </c>
      <c r="E450" s="878"/>
      <c r="F450" s="876" t="s">
        <v>1857</v>
      </c>
      <c r="G450" s="879"/>
      <c r="H450" s="879"/>
      <c r="I450" s="87" t="s">
        <v>2421</v>
      </c>
    </row>
    <row r="451" spans="1:12" x14ac:dyDescent="0.2">
      <c r="A451" s="881" t="s">
        <v>2654</v>
      </c>
      <c r="B451" s="875" t="s">
        <v>2655</v>
      </c>
      <c r="C451" s="70">
        <v>6</v>
      </c>
      <c r="D451" s="883">
        <v>41521</v>
      </c>
      <c r="E451" s="878"/>
      <c r="F451" s="876" t="s">
        <v>1857</v>
      </c>
      <c r="G451" s="879"/>
      <c r="H451" s="879"/>
      <c r="I451" s="87" t="s">
        <v>2656</v>
      </c>
    </row>
    <row r="452" spans="1:12" x14ac:dyDescent="0.2">
      <c r="A452" s="871" t="s">
        <v>2507</v>
      </c>
      <c r="B452" s="875" t="s">
        <v>2508</v>
      </c>
      <c r="C452" s="70">
        <v>12</v>
      </c>
      <c r="D452" s="883">
        <v>41518</v>
      </c>
      <c r="E452" s="878"/>
      <c r="F452" s="876"/>
      <c r="G452" s="879" t="s">
        <v>1857</v>
      </c>
      <c r="H452" s="879"/>
      <c r="I452" s="875" t="s">
        <v>2509</v>
      </c>
    </row>
    <row r="453" spans="1:12" x14ac:dyDescent="0.2">
      <c r="A453" s="877" t="s">
        <v>2429</v>
      </c>
      <c r="B453" s="873" t="s">
        <v>2430</v>
      </c>
      <c r="C453" s="76">
        <v>5</v>
      </c>
      <c r="D453" s="147">
        <v>41495</v>
      </c>
      <c r="E453" s="53" t="s">
        <v>1857</v>
      </c>
      <c r="F453" s="52"/>
      <c r="G453" s="55"/>
      <c r="H453" s="55"/>
      <c r="I453" s="873"/>
      <c r="K453" s="870"/>
      <c r="L453" s="870"/>
    </row>
    <row r="454" spans="1:12" x14ac:dyDescent="0.2">
      <c r="A454" s="872" t="s">
        <v>1942</v>
      </c>
      <c r="B454" s="23" t="s">
        <v>1943</v>
      </c>
      <c r="C454" s="62">
        <v>9</v>
      </c>
      <c r="D454" s="142">
        <v>41488</v>
      </c>
      <c r="E454" s="42" t="s">
        <v>1857</v>
      </c>
      <c r="F454" s="26"/>
      <c r="G454" s="37"/>
      <c r="H454" s="37"/>
      <c r="I454" s="61"/>
    </row>
    <row r="455" spans="1:12" x14ac:dyDescent="0.2">
      <c r="A455" s="871" t="s">
        <v>2894</v>
      </c>
      <c r="B455" s="875" t="s">
        <v>2895</v>
      </c>
      <c r="C455" s="70">
        <v>6</v>
      </c>
      <c r="D455" s="883">
        <v>41452</v>
      </c>
      <c r="E455" s="878"/>
      <c r="F455" s="876"/>
      <c r="G455" s="879" t="s">
        <v>1857</v>
      </c>
      <c r="H455" s="879"/>
      <c r="I455" s="875" t="s">
        <v>2896</v>
      </c>
    </row>
    <row r="456" spans="1:12" x14ac:dyDescent="0.2">
      <c r="A456" s="881" t="s">
        <v>2556</v>
      </c>
      <c r="B456" s="875" t="s">
        <v>2557</v>
      </c>
      <c r="C456" s="70">
        <v>9</v>
      </c>
      <c r="D456" s="883">
        <v>41449</v>
      </c>
      <c r="E456" s="878"/>
      <c r="F456" s="876"/>
      <c r="G456" s="879"/>
      <c r="H456" s="879" t="s">
        <v>1857</v>
      </c>
      <c r="I456" s="87" t="s">
        <v>2558</v>
      </c>
    </row>
    <row r="457" spans="1:12" x14ac:dyDescent="0.2">
      <c r="A457" s="871" t="s">
        <v>2328</v>
      </c>
      <c r="B457" s="875" t="s">
        <v>2329</v>
      </c>
      <c r="C457" s="70">
        <v>9</v>
      </c>
      <c r="D457" s="883">
        <v>41432</v>
      </c>
      <c r="E457" s="878"/>
      <c r="F457" s="876"/>
      <c r="G457" s="879" t="s">
        <v>1857</v>
      </c>
      <c r="H457" s="879"/>
      <c r="I457" s="87" t="s">
        <v>2330</v>
      </c>
    </row>
    <row r="458" spans="1:12" x14ac:dyDescent="0.2">
      <c r="A458" s="877" t="s">
        <v>2787</v>
      </c>
      <c r="B458" s="873" t="s">
        <v>2788</v>
      </c>
      <c r="C458" s="76">
        <v>8</v>
      </c>
      <c r="D458" s="147">
        <v>41426</v>
      </c>
      <c r="E458" s="53"/>
      <c r="F458" s="52"/>
      <c r="G458" s="55" t="s">
        <v>1857</v>
      </c>
      <c r="H458" s="55"/>
      <c r="I458" s="873" t="s">
        <v>2789</v>
      </c>
    </row>
    <row r="459" spans="1:12" x14ac:dyDescent="0.2">
      <c r="A459" s="96" t="s">
        <v>2033</v>
      </c>
      <c r="B459" s="159" t="s">
        <v>2034</v>
      </c>
      <c r="C459" s="62">
        <v>8</v>
      </c>
      <c r="D459" s="142">
        <v>41418</v>
      </c>
      <c r="E459" s="42"/>
      <c r="F459" s="26" t="s">
        <v>1857</v>
      </c>
      <c r="G459" s="37"/>
      <c r="H459" s="37"/>
      <c r="I459" s="61" t="s">
        <v>2035</v>
      </c>
    </row>
    <row r="460" spans="1:12" x14ac:dyDescent="0.2">
      <c r="A460" s="871" t="s">
        <v>2447</v>
      </c>
      <c r="B460" s="875" t="s">
        <v>2448</v>
      </c>
      <c r="C460" s="70">
        <v>9</v>
      </c>
      <c r="D460" s="883">
        <v>41409</v>
      </c>
      <c r="E460" s="878"/>
      <c r="F460" s="876" t="s">
        <v>1857</v>
      </c>
      <c r="G460" s="879"/>
      <c r="H460" s="879"/>
      <c r="I460" s="87" t="s">
        <v>2449</v>
      </c>
    </row>
    <row r="461" spans="1:12" x14ac:dyDescent="0.2">
      <c r="A461" s="871" t="s">
        <v>1903</v>
      </c>
      <c r="B461" s="875" t="s">
        <v>1904</v>
      </c>
      <c r="C461" s="70">
        <v>12</v>
      </c>
      <c r="D461" s="883">
        <v>41395</v>
      </c>
      <c r="E461" s="878"/>
      <c r="F461" s="876"/>
      <c r="G461" s="879" t="s">
        <v>1857</v>
      </c>
      <c r="H461" s="879"/>
      <c r="I461" s="875" t="s">
        <v>1905</v>
      </c>
      <c r="K461" s="887"/>
      <c r="L461" s="887"/>
    </row>
    <row r="462" spans="1:12" x14ac:dyDescent="0.2">
      <c r="A462" s="871" t="s">
        <v>2674</v>
      </c>
      <c r="B462" s="875" t="s">
        <v>2675</v>
      </c>
      <c r="C462" s="70">
        <v>30</v>
      </c>
      <c r="D462" s="883">
        <v>41394</v>
      </c>
      <c r="E462" s="878" t="s">
        <v>1857</v>
      </c>
      <c r="F462" s="876"/>
      <c r="G462" s="879"/>
      <c r="H462" s="879"/>
      <c r="I462" s="875"/>
    </row>
    <row r="463" spans="1:12" x14ac:dyDescent="0.2">
      <c r="A463" s="877" t="s">
        <v>1507</v>
      </c>
      <c r="B463" s="873" t="s">
        <v>1508</v>
      </c>
      <c r="C463" s="76">
        <v>5</v>
      </c>
      <c r="D463" s="147">
        <v>41389</v>
      </c>
      <c r="E463" s="53"/>
      <c r="F463" s="52"/>
      <c r="G463" s="55"/>
      <c r="H463" s="55" t="s">
        <v>1857</v>
      </c>
      <c r="I463" s="91" t="s">
        <v>2592</v>
      </c>
    </row>
    <row r="464" spans="1:12" x14ac:dyDescent="0.2">
      <c r="A464" s="65" t="s">
        <v>2103</v>
      </c>
      <c r="B464" s="23" t="s">
        <v>2104</v>
      </c>
      <c r="C464" s="62">
        <v>9</v>
      </c>
      <c r="D464" s="142">
        <v>41381</v>
      </c>
      <c r="E464" s="42" t="s">
        <v>1857</v>
      </c>
      <c r="F464" s="26"/>
      <c r="G464" s="37"/>
      <c r="H464" s="37"/>
      <c r="I464" s="23"/>
    </row>
    <row r="465" spans="1:12" x14ac:dyDescent="0.2">
      <c r="A465" s="169" t="s">
        <v>2593</v>
      </c>
      <c r="B465" s="168" t="s">
        <v>2594</v>
      </c>
      <c r="C465" s="70">
        <v>12</v>
      </c>
      <c r="D465" s="883">
        <v>41370</v>
      </c>
      <c r="E465" s="878"/>
      <c r="F465" s="876"/>
      <c r="G465" s="879"/>
      <c r="H465" s="879" t="s">
        <v>1857</v>
      </c>
      <c r="I465" s="87" t="s">
        <v>2595</v>
      </c>
    </row>
    <row r="466" spans="1:12" x14ac:dyDescent="0.2">
      <c r="A466" s="871" t="s">
        <v>2247</v>
      </c>
      <c r="B466" s="875" t="s">
        <v>2248</v>
      </c>
      <c r="C466" s="70">
        <v>6</v>
      </c>
      <c r="D466" s="883">
        <v>41366</v>
      </c>
      <c r="E466" s="878"/>
      <c r="F466" s="876"/>
      <c r="G466" s="879" t="s">
        <v>1857</v>
      </c>
      <c r="H466" s="879"/>
      <c r="I466" s="875" t="s">
        <v>2249</v>
      </c>
    </row>
    <row r="467" spans="1:12" x14ac:dyDescent="0.2">
      <c r="A467" s="881" t="s">
        <v>1888</v>
      </c>
      <c r="B467" s="875" t="s">
        <v>1889</v>
      </c>
      <c r="C467" s="70">
        <v>7</v>
      </c>
      <c r="D467" s="883">
        <v>41341</v>
      </c>
      <c r="E467" s="878"/>
      <c r="F467" s="876"/>
      <c r="G467" s="879" t="s">
        <v>1857</v>
      </c>
      <c r="H467" s="879"/>
      <c r="I467" s="87" t="s">
        <v>1890</v>
      </c>
      <c r="K467" s="887"/>
      <c r="L467" s="887"/>
    </row>
    <row r="468" spans="1:12" x14ac:dyDescent="0.2">
      <c r="A468" s="102" t="s">
        <v>2735</v>
      </c>
      <c r="B468" s="873" t="s">
        <v>2736</v>
      </c>
      <c r="C468" s="76">
        <v>6</v>
      </c>
      <c r="D468" s="147">
        <v>41325</v>
      </c>
      <c r="E468" s="53"/>
      <c r="F468" s="52"/>
      <c r="G468" s="55" t="s">
        <v>1857</v>
      </c>
      <c r="H468" s="55"/>
      <c r="I468" s="91" t="s">
        <v>2737</v>
      </c>
    </row>
    <row r="469" spans="1:12" x14ac:dyDescent="0.2">
      <c r="A469" s="872" t="s">
        <v>582</v>
      </c>
      <c r="B469" s="23" t="s">
        <v>583</v>
      </c>
      <c r="C469" s="62">
        <v>13</v>
      </c>
      <c r="D469" s="142">
        <v>41290</v>
      </c>
      <c r="E469" s="1040" t="s">
        <v>1857</v>
      </c>
      <c r="F469" s="26"/>
      <c r="G469" s="37"/>
      <c r="H469" s="37"/>
      <c r="I469" s="966" t="s">
        <v>2260</v>
      </c>
    </row>
    <row r="470" spans="1:12" x14ac:dyDescent="0.2">
      <c r="A470" s="161" t="s">
        <v>2967</v>
      </c>
      <c r="B470" s="162" t="s">
        <v>2968</v>
      </c>
      <c r="C470" s="70">
        <v>11</v>
      </c>
      <c r="D470" s="883">
        <v>41285</v>
      </c>
      <c r="E470" s="878" t="s">
        <v>1857</v>
      </c>
      <c r="F470" s="876"/>
      <c r="G470" s="879"/>
      <c r="H470" s="879"/>
      <c r="I470" s="155" t="s">
        <v>4009</v>
      </c>
      <c r="K470" s="870"/>
      <c r="L470" s="870"/>
    </row>
    <row r="471" spans="1:12" x14ac:dyDescent="0.2">
      <c r="A471" s="871" t="s">
        <v>1861</v>
      </c>
      <c r="B471" s="875" t="s">
        <v>1862</v>
      </c>
      <c r="C471" s="70">
        <v>40</v>
      </c>
      <c r="D471" s="883">
        <v>41262</v>
      </c>
      <c r="E471" s="878"/>
      <c r="F471" s="876"/>
      <c r="G471" s="879"/>
      <c r="H471" s="879" t="s">
        <v>1857</v>
      </c>
      <c r="I471" s="1074" t="s">
        <v>3968</v>
      </c>
    </row>
    <row r="472" spans="1:12" x14ac:dyDescent="0.2">
      <c r="A472" s="169" t="s">
        <v>2210</v>
      </c>
      <c r="B472" s="168" t="s">
        <v>2211</v>
      </c>
      <c r="C472" s="70">
        <v>13</v>
      </c>
      <c r="D472" s="883">
        <v>41259</v>
      </c>
      <c r="E472" s="878"/>
      <c r="F472" s="876"/>
      <c r="G472" s="879"/>
      <c r="H472" s="879" t="s">
        <v>1857</v>
      </c>
      <c r="I472" s="875"/>
      <c r="K472" s="870"/>
      <c r="L472" s="870"/>
    </row>
    <row r="473" spans="1:12" x14ac:dyDescent="0.2">
      <c r="A473" s="102" t="s">
        <v>2499</v>
      </c>
      <c r="B473" s="873" t="s">
        <v>2500</v>
      </c>
      <c r="C473" s="76">
        <v>5</v>
      </c>
      <c r="D473" s="147">
        <v>41254</v>
      </c>
      <c r="E473" s="53"/>
      <c r="F473" s="52"/>
      <c r="G473" s="55" t="s">
        <v>1857</v>
      </c>
      <c r="H473" s="55"/>
      <c r="I473" s="873" t="s">
        <v>2501</v>
      </c>
    </row>
    <row r="474" spans="1:12" x14ac:dyDescent="0.2">
      <c r="A474" s="65" t="s">
        <v>1911</v>
      </c>
      <c r="B474" s="23" t="s">
        <v>1912</v>
      </c>
      <c r="C474" s="62">
        <v>8</v>
      </c>
      <c r="D474" s="142">
        <v>41250</v>
      </c>
      <c r="E474" s="42"/>
      <c r="F474" s="26" t="s">
        <v>1857</v>
      </c>
      <c r="G474" s="37"/>
      <c r="H474" s="37"/>
      <c r="I474" s="61" t="s">
        <v>1913</v>
      </c>
      <c r="K474" s="870"/>
      <c r="L474" s="870"/>
    </row>
    <row r="475" spans="1:12" x14ac:dyDescent="0.2">
      <c r="A475" s="143" t="s">
        <v>2914</v>
      </c>
      <c r="B475" s="168" t="s">
        <v>2915</v>
      </c>
      <c r="C475" s="70">
        <v>12</v>
      </c>
      <c r="D475" s="883">
        <v>41250</v>
      </c>
      <c r="E475" s="878"/>
      <c r="F475" s="876"/>
      <c r="G475" s="879"/>
      <c r="H475" s="879" t="s">
        <v>1857</v>
      </c>
      <c r="I475" s="87" t="s">
        <v>4151</v>
      </c>
    </row>
    <row r="476" spans="1:12" x14ac:dyDescent="0.2">
      <c r="A476" s="143" t="s">
        <v>2916</v>
      </c>
      <c r="B476" s="168" t="s">
        <v>2917</v>
      </c>
      <c r="C476" s="70">
        <v>12</v>
      </c>
      <c r="D476" s="883">
        <v>41250</v>
      </c>
      <c r="E476" s="878"/>
      <c r="F476" s="876"/>
      <c r="G476" s="879"/>
      <c r="H476" s="879" t="s">
        <v>1857</v>
      </c>
      <c r="I476" s="87" t="s">
        <v>4151</v>
      </c>
      <c r="K476" s="870"/>
      <c r="L476" s="870"/>
    </row>
    <row r="477" spans="1:12" x14ac:dyDescent="0.2">
      <c r="A477" s="466" t="s">
        <v>2323</v>
      </c>
      <c r="B477" s="1067" t="s">
        <v>2324</v>
      </c>
      <c r="C477" s="70">
        <v>8</v>
      </c>
      <c r="D477" s="883">
        <v>41247</v>
      </c>
      <c r="E477" s="878" t="s">
        <v>1857</v>
      </c>
      <c r="F477" s="876"/>
      <c r="G477" s="879"/>
      <c r="H477" s="879"/>
      <c r="I477" s="87" t="s">
        <v>4101</v>
      </c>
    </row>
    <row r="478" spans="1:12" x14ac:dyDescent="0.2">
      <c r="A478" s="877" t="s">
        <v>2846</v>
      </c>
      <c r="B478" s="873" t="s">
        <v>2847</v>
      </c>
      <c r="C478" s="76">
        <v>6</v>
      </c>
      <c r="D478" s="147">
        <v>41247</v>
      </c>
      <c r="E478" s="53"/>
      <c r="F478" s="52" t="s">
        <v>1857</v>
      </c>
      <c r="G478" s="55"/>
      <c r="H478" s="55"/>
      <c r="I478" s="91" t="s">
        <v>2848</v>
      </c>
    </row>
    <row r="479" spans="1:12" x14ac:dyDescent="0.2">
      <c r="A479" s="100" t="s">
        <v>2083</v>
      </c>
      <c r="B479" s="159" t="s">
        <v>2084</v>
      </c>
      <c r="C479" s="62">
        <v>11</v>
      </c>
      <c r="D479" s="142">
        <v>41243</v>
      </c>
      <c r="E479" s="42"/>
      <c r="F479" s="26" t="s">
        <v>1857</v>
      </c>
      <c r="G479" s="37"/>
      <c r="H479" s="37"/>
      <c r="I479" s="61" t="s">
        <v>2085</v>
      </c>
    </row>
    <row r="480" spans="1:12" x14ac:dyDescent="0.2">
      <c r="A480" s="871" t="s">
        <v>666</v>
      </c>
      <c r="B480" s="875" t="s">
        <v>667</v>
      </c>
      <c r="C480" s="70">
        <v>12</v>
      </c>
      <c r="D480" s="883">
        <v>41243</v>
      </c>
      <c r="E480" s="878"/>
      <c r="F480" s="876"/>
      <c r="G480" s="879"/>
      <c r="H480" s="1013" t="s">
        <v>1857</v>
      </c>
      <c r="I480" s="152" t="s">
        <v>2467</v>
      </c>
    </row>
    <row r="481" spans="1:12" x14ac:dyDescent="0.2">
      <c r="A481" s="75" t="s">
        <v>2325</v>
      </c>
      <c r="B481" s="160" t="s">
        <v>2326</v>
      </c>
      <c r="C481" s="70">
        <v>6</v>
      </c>
      <c r="D481" s="883">
        <v>41241</v>
      </c>
      <c r="E481" s="878"/>
      <c r="F481" s="876" t="s">
        <v>1857</v>
      </c>
      <c r="G481" s="879"/>
      <c r="H481" s="879"/>
      <c r="I481" s="87" t="s">
        <v>2327</v>
      </c>
    </row>
    <row r="482" spans="1:12" x14ac:dyDescent="0.2">
      <c r="A482" s="75" t="s">
        <v>2268</v>
      </c>
      <c r="B482" s="160" t="s">
        <v>2269</v>
      </c>
      <c r="C482" s="70">
        <v>10</v>
      </c>
      <c r="D482" s="883">
        <v>41234</v>
      </c>
      <c r="E482" s="878"/>
      <c r="F482" s="876" t="s">
        <v>1857</v>
      </c>
      <c r="G482" s="879"/>
      <c r="H482" s="879"/>
      <c r="I482" s="87" t="s">
        <v>4082</v>
      </c>
    </row>
    <row r="483" spans="1:12" x14ac:dyDescent="0.2">
      <c r="A483" s="145" t="s">
        <v>2897</v>
      </c>
      <c r="B483" s="167" t="s">
        <v>2898</v>
      </c>
      <c r="C483" s="76">
        <v>6</v>
      </c>
      <c r="D483" s="147">
        <v>41229</v>
      </c>
      <c r="E483" s="53"/>
      <c r="F483" s="52"/>
      <c r="G483" s="55"/>
      <c r="H483" s="55" t="s">
        <v>1857</v>
      </c>
      <c r="I483" s="873"/>
    </row>
    <row r="484" spans="1:12" x14ac:dyDescent="0.2">
      <c r="A484" s="151" t="s">
        <v>2819</v>
      </c>
      <c r="B484" s="170" t="s">
        <v>2820</v>
      </c>
      <c r="C484" s="62">
        <v>8</v>
      </c>
      <c r="D484" s="142">
        <v>41222</v>
      </c>
      <c r="E484" s="42"/>
      <c r="F484" s="26" t="s">
        <v>1857</v>
      </c>
      <c r="G484" s="37"/>
      <c r="H484" s="37"/>
      <c r="I484" s="61" t="s">
        <v>2821</v>
      </c>
    </row>
    <row r="485" spans="1:12" x14ac:dyDescent="0.2">
      <c r="A485" s="881" t="s">
        <v>2431</v>
      </c>
      <c r="B485" s="875" t="s">
        <v>2432</v>
      </c>
      <c r="C485" s="70">
        <v>7</v>
      </c>
      <c r="D485" s="883">
        <v>41221</v>
      </c>
      <c r="E485" s="878"/>
      <c r="F485" s="876" t="s">
        <v>1857</v>
      </c>
      <c r="G485" s="879"/>
      <c r="H485" s="879"/>
      <c r="I485" s="87" t="s">
        <v>2433</v>
      </c>
    </row>
    <row r="486" spans="1:12" x14ac:dyDescent="0.2">
      <c r="A486" s="881" t="s">
        <v>2207</v>
      </c>
      <c r="B486" s="875" t="s">
        <v>2208</v>
      </c>
      <c r="C486" s="70">
        <v>6</v>
      </c>
      <c r="D486" s="883">
        <v>41218</v>
      </c>
      <c r="E486" s="878"/>
      <c r="F486" s="876" t="s">
        <v>1857</v>
      </c>
      <c r="G486" s="879"/>
      <c r="H486" s="879"/>
      <c r="I486" s="87" t="s">
        <v>2209</v>
      </c>
    </row>
    <row r="487" spans="1:12" x14ac:dyDescent="0.2">
      <c r="A487" s="881" t="s">
        <v>2825</v>
      </c>
      <c r="B487" s="875" t="s">
        <v>2826</v>
      </c>
      <c r="C487" s="70">
        <v>14</v>
      </c>
      <c r="D487" s="883">
        <v>41215</v>
      </c>
      <c r="E487" s="878"/>
      <c r="F487" s="876" t="s">
        <v>1857</v>
      </c>
      <c r="G487" s="879"/>
      <c r="H487" s="879"/>
      <c r="I487" s="87" t="s">
        <v>2827</v>
      </c>
    </row>
    <row r="488" spans="1:12" x14ac:dyDescent="0.2">
      <c r="A488" s="877" t="s">
        <v>1950</v>
      </c>
      <c r="B488" s="873" t="s">
        <v>1951</v>
      </c>
      <c r="C488" s="76">
        <v>22</v>
      </c>
      <c r="D488" s="147">
        <v>41214</v>
      </c>
      <c r="E488" s="53" t="s">
        <v>1857</v>
      </c>
      <c r="F488" s="52"/>
      <c r="G488" s="55"/>
      <c r="H488" s="55"/>
      <c r="I488" s="91"/>
    </row>
    <row r="489" spans="1:12" x14ac:dyDescent="0.2">
      <c r="A489" s="1011" t="s">
        <v>2444</v>
      </c>
      <c r="B489" s="170" t="s">
        <v>2445</v>
      </c>
      <c r="C489" s="62">
        <v>6</v>
      </c>
      <c r="D489" s="142">
        <v>41209</v>
      </c>
      <c r="E489" s="42" t="s">
        <v>1857</v>
      </c>
      <c r="F489" s="26"/>
      <c r="G489" s="37"/>
      <c r="H489" s="37"/>
      <c r="I489" s="61" t="s">
        <v>4068</v>
      </c>
      <c r="K489" s="870"/>
      <c r="L489" s="870"/>
    </row>
    <row r="490" spans="1:12" x14ac:dyDescent="0.2">
      <c r="A490" s="871" t="s">
        <v>2923</v>
      </c>
      <c r="B490" s="875" t="s">
        <v>2924</v>
      </c>
      <c r="C490" s="70">
        <v>6</v>
      </c>
      <c r="D490" s="883">
        <v>41180</v>
      </c>
      <c r="E490" s="878" t="s">
        <v>1857</v>
      </c>
      <c r="F490" s="876"/>
      <c r="G490" s="879"/>
      <c r="H490" s="879"/>
      <c r="I490" s="875" t="s">
        <v>2380</v>
      </c>
    </row>
    <row r="491" spans="1:12" x14ac:dyDescent="0.2">
      <c r="A491" s="75" t="s">
        <v>1625</v>
      </c>
      <c r="B491" s="160" t="s">
        <v>1626</v>
      </c>
      <c r="C491" s="70">
        <v>9</v>
      </c>
      <c r="D491" s="883">
        <v>41172</v>
      </c>
      <c r="E491" s="878"/>
      <c r="F491" s="876" t="s">
        <v>1857</v>
      </c>
      <c r="G491" s="879"/>
      <c r="H491" s="879"/>
      <c r="I491" s="155" t="s">
        <v>2108</v>
      </c>
    </row>
    <row r="492" spans="1:12" x14ac:dyDescent="0.2">
      <c r="A492" s="871" t="s">
        <v>2664</v>
      </c>
      <c r="B492" s="875" t="s">
        <v>2665</v>
      </c>
      <c r="C492" s="70">
        <v>6</v>
      </c>
      <c r="D492" s="883">
        <v>41171</v>
      </c>
      <c r="E492" s="878"/>
      <c r="F492" s="876" t="s">
        <v>1857</v>
      </c>
      <c r="G492" s="879"/>
      <c r="H492" s="879"/>
      <c r="I492" s="87" t="s">
        <v>2433</v>
      </c>
    </row>
    <row r="493" spans="1:12" x14ac:dyDescent="0.2">
      <c r="A493" s="102" t="s">
        <v>2321</v>
      </c>
      <c r="B493" s="873" t="s">
        <v>2322</v>
      </c>
      <c r="C493" s="76">
        <v>7</v>
      </c>
      <c r="D493" s="147">
        <v>41152</v>
      </c>
      <c r="E493" s="53"/>
      <c r="F493" s="52" t="s">
        <v>1857</v>
      </c>
      <c r="G493" s="55"/>
      <c r="H493" s="55"/>
      <c r="I493" s="91" t="s">
        <v>1946</v>
      </c>
    </row>
    <row r="494" spans="1:12" x14ac:dyDescent="0.2">
      <c r="A494" s="1011" t="s">
        <v>2094</v>
      </c>
      <c r="B494" s="170" t="s">
        <v>2095</v>
      </c>
      <c r="C494" s="62">
        <v>7</v>
      </c>
      <c r="D494" s="142">
        <v>41149</v>
      </c>
      <c r="E494" s="42" t="s">
        <v>1857</v>
      </c>
      <c r="F494" s="26"/>
      <c r="G494" s="37"/>
      <c r="H494" s="37"/>
      <c r="I494" s="61" t="s">
        <v>2096</v>
      </c>
    </row>
    <row r="495" spans="1:12" x14ac:dyDescent="0.2">
      <c r="A495" s="871" t="s">
        <v>1944</v>
      </c>
      <c r="B495" s="875" t="s">
        <v>1945</v>
      </c>
      <c r="C495" s="70">
        <v>7</v>
      </c>
      <c r="D495" s="883">
        <v>41142</v>
      </c>
      <c r="E495" s="878"/>
      <c r="F495" s="876" t="s">
        <v>1857</v>
      </c>
      <c r="G495" s="879"/>
      <c r="H495" s="879"/>
      <c r="I495" s="87" t="s">
        <v>1946</v>
      </c>
    </row>
    <row r="496" spans="1:12" x14ac:dyDescent="0.2">
      <c r="A496" s="881" t="s">
        <v>2437</v>
      </c>
      <c r="B496" s="875" t="s">
        <v>2438</v>
      </c>
      <c r="C496" s="70">
        <v>8</v>
      </c>
      <c r="D496" s="883">
        <v>41122</v>
      </c>
      <c r="E496" s="878" t="s">
        <v>1857</v>
      </c>
      <c r="F496" s="876"/>
      <c r="G496" s="879"/>
      <c r="H496" s="879"/>
      <c r="I496" s="87"/>
    </row>
    <row r="497" spans="1:12" x14ac:dyDescent="0.2">
      <c r="A497" s="871" t="s">
        <v>2899</v>
      </c>
      <c r="B497" s="875" t="s">
        <v>2900</v>
      </c>
      <c r="C497" s="70">
        <v>21</v>
      </c>
      <c r="D497" s="883">
        <v>41121</v>
      </c>
      <c r="E497" s="878"/>
      <c r="F497" s="876"/>
      <c r="G497" s="879" t="s">
        <v>1857</v>
      </c>
      <c r="H497" s="879"/>
      <c r="I497" s="87" t="s">
        <v>2901</v>
      </c>
    </row>
    <row r="498" spans="1:12" x14ac:dyDescent="0.2">
      <c r="A498" s="877" t="s">
        <v>2961</v>
      </c>
      <c r="B498" s="873" t="s">
        <v>2962</v>
      </c>
      <c r="C498" s="76">
        <v>39</v>
      </c>
      <c r="D498" s="147">
        <v>41116</v>
      </c>
      <c r="E498" s="53" t="s">
        <v>1857</v>
      </c>
      <c r="F498" s="52"/>
      <c r="G498" s="55"/>
      <c r="H498" s="55"/>
      <c r="I498" s="91"/>
    </row>
    <row r="499" spans="1:12" x14ac:dyDescent="0.2">
      <c r="A499" s="872" t="s">
        <v>2169</v>
      </c>
      <c r="B499" s="872" t="s">
        <v>2170</v>
      </c>
      <c r="C499" s="62">
        <v>11</v>
      </c>
      <c r="D499" s="142">
        <v>41060</v>
      </c>
      <c r="E499" s="42"/>
      <c r="F499" s="26"/>
      <c r="G499" s="37" t="s">
        <v>1857</v>
      </c>
      <c r="H499" s="37"/>
      <c r="I499" s="23" t="s">
        <v>2171</v>
      </c>
    </row>
    <row r="500" spans="1:12" x14ac:dyDescent="0.2">
      <c r="A500" s="881" t="s">
        <v>2218</v>
      </c>
      <c r="B500" s="871" t="s">
        <v>2219</v>
      </c>
      <c r="C500" s="70">
        <v>8</v>
      </c>
      <c r="D500" s="883">
        <v>41031</v>
      </c>
      <c r="E500" s="878" t="s">
        <v>1857</v>
      </c>
      <c r="F500" s="876"/>
      <c r="G500" s="879"/>
      <c r="H500" s="879"/>
      <c r="I500" s="87"/>
    </row>
    <row r="501" spans="1:12" x14ac:dyDescent="0.2">
      <c r="A501" s="871" t="s">
        <v>1929</v>
      </c>
      <c r="B501" s="871" t="s">
        <v>1930</v>
      </c>
      <c r="C501" s="70">
        <v>8</v>
      </c>
      <c r="D501" s="883">
        <v>41030</v>
      </c>
      <c r="E501" s="878" t="s">
        <v>1857</v>
      </c>
      <c r="F501" s="876"/>
      <c r="G501" s="879"/>
      <c r="H501" s="879"/>
      <c r="I501" s="875" t="s">
        <v>1931</v>
      </c>
    </row>
    <row r="502" spans="1:12" x14ac:dyDescent="0.2">
      <c r="A502" s="871" t="s">
        <v>2331</v>
      </c>
      <c r="B502" s="871" t="s">
        <v>2332</v>
      </c>
      <c r="C502" s="70">
        <v>25</v>
      </c>
      <c r="D502" s="883">
        <v>41030</v>
      </c>
      <c r="E502" s="878"/>
      <c r="F502" s="876"/>
      <c r="G502" s="879" t="s">
        <v>1857</v>
      </c>
      <c r="H502" s="879"/>
      <c r="I502" s="87" t="s">
        <v>2333</v>
      </c>
    </row>
    <row r="503" spans="1:12" x14ac:dyDescent="0.2">
      <c r="A503" s="877" t="s">
        <v>2388</v>
      </c>
      <c r="B503" s="877" t="s">
        <v>2389</v>
      </c>
      <c r="C503" s="76">
        <v>10</v>
      </c>
      <c r="D503" s="147">
        <v>41025</v>
      </c>
      <c r="E503" s="53" t="s">
        <v>1857</v>
      </c>
      <c r="F503" s="52"/>
      <c r="G503" s="55"/>
      <c r="H503" s="55"/>
      <c r="I503" s="91" t="s">
        <v>2390</v>
      </c>
    </row>
    <row r="504" spans="1:12" x14ac:dyDescent="0.2">
      <c r="A504" s="872" t="s">
        <v>2598</v>
      </c>
      <c r="B504" s="872" t="s">
        <v>2599</v>
      </c>
      <c r="C504" s="62">
        <v>14</v>
      </c>
      <c r="D504" s="142">
        <v>41008</v>
      </c>
      <c r="E504" s="42"/>
      <c r="F504" s="26"/>
      <c r="G504" s="37" t="s">
        <v>1857</v>
      </c>
      <c r="H504" s="37"/>
      <c r="I504" s="23" t="s">
        <v>2600</v>
      </c>
    </row>
    <row r="505" spans="1:12" x14ac:dyDescent="0.2">
      <c r="A505" s="161" t="s">
        <v>2069</v>
      </c>
      <c r="B505" s="93" t="s">
        <v>2070</v>
      </c>
      <c r="C505" s="70">
        <v>8</v>
      </c>
      <c r="D505" s="883">
        <v>40962</v>
      </c>
      <c r="E505" s="878" t="s">
        <v>1857</v>
      </c>
      <c r="F505" s="876"/>
      <c r="G505" s="879"/>
      <c r="H505" s="879"/>
      <c r="I505" s="87" t="s">
        <v>2071</v>
      </c>
    </row>
    <row r="506" spans="1:12" x14ac:dyDescent="0.2">
      <c r="A506" s="161" t="s">
        <v>2553</v>
      </c>
      <c r="B506" s="93" t="s">
        <v>2554</v>
      </c>
      <c r="C506" s="70">
        <v>8</v>
      </c>
      <c r="D506" s="883">
        <v>40960</v>
      </c>
      <c r="E506" s="878" t="s">
        <v>1857</v>
      </c>
      <c r="F506" s="876"/>
      <c r="G506" s="879"/>
      <c r="H506" s="879"/>
      <c r="I506" s="87" t="s">
        <v>2555</v>
      </c>
    </row>
    <row r="507" spans="1:12" x14ac:dyDescent="0.2">
      <c r="A507" s="466" t="s">
        <v>2582</v>
      </c>
      <c r="B507" s="93" t="s">
        <v>2583</v>
      </c>
      <c r="C507" s="70">
        <v>8</v>
      </c>
      <c r="D507" s="883">
        <v>40942</v>
      </c>
      <c r="E507" s="878" t="s">
        <v>1857</v>
      </c>
      <c r="F507" s="876"/>
      <c r="G507" s="879"/>
      <c r="H507" s="879"/>
      <c r="I507" s="87" t="s">
        <v>2584</v>
      </c>
    </row>
    <row r="508" spans="1:12" x14ac:dyDescent="0.2">
      <c r="A508" s="102" t="s">
        <v>2133</v>
      </c>
      <c r="B508" s="877" t="s">
        <v>2134</v>
      </c>
      <c r="C508" s="76">
        <v>13</v>
      </c>
      <c r="D508" s="147">
        <v>40920</v>
      </c>
      <c r="E508" s="53" t="s">
        <v>1857</v>
      </c>
      <c r="F508" s="52"/>
      <c r="G508" s="55"/>
      <c r="H508" s="55"/>
      <c r="I508" s="873"/>
      <c r="K508" s="870"/>
      <c r="L508" s="870"/>
    </row>
    <row r="509" spans="1:12" x14ac:dyDescent="0.2">
      <c r="A509" s="65" t="s">
        <v>2869</v>
      </c>
      <c r="B509" s="872" t="s">
        <v>2870</v>
      </c>
      <c r="C509" s="62">
        <v>9</v>
      </c>
      <c r="D509" s="142">
        <v>40892</v>
      </c>
      <c r="E509" s="42" t="s">
        <v>1857</v>
      </c>
      <c r="F509" s="26"/>
      <c r="G509" s="37"/>
      <c r="H509" s="37"/>
      <c r="I509" s="61"/>
    </row>
    <row r="510" spans="1:12" x14ac:dyDescent="0.2">
      <c r="A510" s="881" t="s">
        <v>2301</v>
      </c>
      <c r="B510" s="871" t="s">
        <v>2302</v>
      </c>
      <c r="C510" s="70">
        <v>5</v>
      </c>
      <c r="D510" s="883">
        <v>40879</v>
      </c>
      <c r="E510" s="878"/>
      <c r="F510" s="876" t="s">
        <v>1857</v>
      </c>
      <c r="G510" s="879"/>
      <c r="H510" s="879"/>
      <c r="I510" s="87" t="s">
        <v>2303</v>
      </c>
    </row>
    <row r="511" spans="1:12" x14ac:dyDescent="0.2">
      <c r="A511" s="871" t="s">
        <v>2391</v>
      </c>
      <c r="B511" s="871" t="s">
        <v>2392</v>
      </c>
      <c r="C511" s="70">
        <v>15</v>
      </c>
      <c r="D511" s="883">
        <v>40879</v>
      </c>
      <c r="E511" s="878" t="s">
        <v>1857</v>
      </c>
      <c r="F511" s="876"/>
      <c r="G511" s="879"/>
      <c r="H511" s="879"/>
      <c r="I511" s="875"/>
    </row>
    <row r="512" spans="1:12" x14ac:dyDescent="0.2">
      <c r="A512" s="871" t="s">
        <v>2190</v>
      </c>
      <c r="B512" s="871" t="s">
        <v>2191</v>
      </c>
      <c r="C512" s="70">
        <v>6</v>
      </c>
      <c r="D512" s="883">
        <v>40877</v>
      </c>
      <c r="E512" s="878"/>
      <c r="F512" s="876"/>
      <c r="G512" s="879" t="s">
        <v>1857</v>
      </c>
      <c r="H512" s="879"/>
      <c r="I512" s="87" t="s">
        <v>2192</v>
      </c>
    </row>
    <row r="513" spans="1:12" x14ac:dyDescent="0.2">
      <c r="A513" s="877" t="s">
        <v>2666</v>
      </c>
      <c r="B513" s="877" t="s">
        <v>2667</v>
      </c>
      <c r="C513" s="76">
        <v>6</v>
      </c>
      <c r="D513" s="147">
        <v>40877</v>
      </c>
      <c r="E513" s="53"/>
      <c r="F513" s="52"/>
      <c r="G513" s="55" t="s">
        <v>1857</v>
      </c>
      <c r="H513" s="55"/>
      <c r="I513" s="91" t="s">
        <v>2668</v>
      </c>
    </row>
    <row r="514" spans="1:12" x14ac:dyDescent="0.2">
      <c r="A514" s="65" t="s">
        <v>2058</v>
      </c>
      <c r="B514" s="871" t="s">
        <v>2059</v>
      </c>
      <c r="C514" s="70">
        <v>37</v>
      </c>
      <c r="D514" s="883">
        <v>40862</v>
      </c>
      <c r="E514" s="878"/>
      <c r="F514" s="876" t="s">
        <v>1857</v>
      </c>
      <c r="G514" s="879"/>
      <c r="H514" s="879"/>
      <c r="I514" s="87" t="s">
        <v>2060</v>
      </c>
    </row>
    <row r="515" spans="1:12" x14ac:dyDescent="0.2">
      <c r="A515" s="85" t="s">
        <v>2703</v>
      </c>
      <c r="B515" s="75" t="s">
        <v>34</v>
      </c>
      <c r="C515" s="70">
        <v>7</v>
      </c>
      <c r="D515" s="883">
        <v>40862</v>
      </c>
      <c r="E515" s="878"/>
      <c r="F515" s="876" t="s">
        <v>1857</v>
      </c>
      <c r="G515" s="879"/>
      <c r="H515" s="879"/>
      <c r="I515" s="155" t="s">
        <v>1925</v>
      </c>
    </row>
    <row r="516" spans="1:12" x14ac:dyDescent="0.2">
      <c r="A516" s="881" t="s">
        <v>2502</v>
      </c>
      <c r="B516" s="871" t="s">
        <v>2503</v>
      </c>
      <c r="C516" s="70">
        <v>19</v>
      </c>
      <c r="D516" s="883">
        <v>40857</v>
      </c>
      <c r="E516" s="878"/>
      <c r="F516" s="876" t="s">
        <v>1857</v>
      </c>
      <c r="G516" s="879"/>
      <c r="H516" s="879"/>
      <c r="I516" s="87" t="s">
        <v>2504</v>
      </c>
    </row>
    <row r="517" spans="1:12" x14ac:dyDescent="0.2">
      <c r="A517" s="871" t="s">
        <v>1349</v>
      </c>
      <c r="B517" s="871" t="s">
        <v>1350</v>
      </c>
      <c r="C517" s="70">
        <v>8</v>
      </c>
      <c r="D517" s="883">
        <v>40855</v>
      </c>
      <c r="E517" s="878"/>
      <c r="F517" s="876"/>
      <c r="G517" s="879"/>
      <c r="H517" s="879" t="s">
        <v>1857</v>
      </c>
      <c r="I517" s="155" t="s">
        <v>2407</v>
      </c>
    </row>
    <row r="518" spans="1:12" x14ac:dyDescent="0.2">
      <c r="A518" s="89" t="s">
        <v>1089</v>
      </c>
      <c r="B518" s="75" t="s">
        <v>1090</v>
      </c>
      <c r="C518" s="70">
        <v>6</v>
      </c>
      <c r="D518" s="883">
        <v>40850</v>
      </c>
      <c r="E518" s="878"/>
      <c r="F518" s="876" t="s">
        <v>1857</v>
      </c>
      <c r="G518" s="879"/>
      <c r="H518" s="879"/>
      <c r="I518" s="155" t="s">
        <v>2108</v>
      </c>
    </row>
    <row r="519" spans="1:12" x14ac:dyDescent="0.2">
      <c r="A519" s="1011" t="s">
        <v>2626</v>
      </c>
      <c r="B519" s="170" t="s">
        <v>2627</v>
      </c>
      <c r="C519" s="62">
        <v>11</v>
      </c>
      <c r="D519" s="142">
        <v>40848</v>
      </c>
      <c r="E519" s="42" t="s">
        <v>1857</v>
      </c>
      <c r="F519" s="26"/>
      <c r="G519" s="37"/>
      <c r="H519" s="37"/>
      <c r="I519" s="61" t="s">
        <v>4142</v>
      </c>
    </row>
    <row r="520" spans="1:12" x14ac:dyDescent="0.2">
      <c r="A520" s="85" t="s">
        <v>2748</v>
      </c>
      <c r="B520" s="160" t="s">
        <v>2749</v>
      </c>
      <c r="C520" s="70">
        <v>5</v>
      </c>
      <c r="D520" s="883">
        <v>40844</v>
      </c>
      <c r="E520" s="878"/>
      <c r="F520" s="876" t="s">
        <v>1857</v>
      </c>
      <c r="G520" s="879"/>
      <c r="H520" s="879"/>
      <c r="I520" s="87" t="s">
        <v>2750</v>
      </c>
    </row>
    <row r="521" spans="1:12" x14ac:dyDescent="0.2">
      <c r="A521" s="85" t="s">
        <v>2751</v>
      </c>
      <c r="B521" s="155" t="s">
        <v>2752</v>
      </c>
      <c r="C521" s="70">
        <v>5</v>
      </c>
      <c r="D521" s="883">
        <v>40844</v>
      </c>
      <c r="E521" s="878"/>
      <c r="F521" s="876" t="s">
        <v>1857</v>
      </c>
      <c r="G521" s="879"/>
      <c r="H521" s="879"/>
      <c r="I521" s="87" t="s">
        <v>2750</v>
      </c>
    </row>
    <row r="522" spans="1:12" x14ac:dyDescent="0.2">
      <c r="A522" s="75" t="s">
        <v>1641</v>
      </c>
      <c r="B522" s="160" t="s">
        <v>1642</v>
      </c>
      <c r="C522" s="70">
        <v>14</v>
      </c>
      <c r="D522" s="883">
        <v>40836</v>
      </c>
      <c r="E522" s="878"/>
      <c r="F522" s="876" t="s">
        <v>1857</v>
      </c>
      <c r="G522" s="879"/>
      <c r="H522" s="879"/>
      <c r="I522" s="155" t="s">
        <v>2108</v>
      </c>
    </row>
    <row r="523" spans="1:12" x14ac:dyDescent="0.2">
      <c r="A523" s="89" t="s">
        <v>2337</v>
      </c>
      <c r="B523" s="464" t="s">
        <v>2338</v>
      </c>
      <c r="C523" s="76">
        <v>22</v>
      </c>
      <c r="D523" s="147">
        <v>40835</v>
      </c>
      <c r="E523" s="53"/>
      <c r="F523" s="52" t="s">
        <v>1857</v>
      </c>
      <c r="G523" s="55"/>
      <c r="H523" s="55"/>
      <c r="I523" s="91" t="s">
        <v>4015</v>
      </c>
    </row>
    <row r="524" spans="1:12" x14ac:dyDescent="0.2">
      <c r="A524" s="872" t="s">
        <v>2612</v>
      </c>
      <c r="B524" s="23" t="s">
        <v>2613</v>
      </c>
      <c r="C524" s="62">
        <v>15</v>
      </c>
      <c r="D524" s="142">
        <v>40834</v>
      </c>
      <c r="E524" s="42"/>
      <c r="F524" s="26" t="s">
        <v>1857</v>
      </c>
      <c r="G524" s="37"/>
      <c r="H524" s="37"/>
      <c r="I524" s="61" t="s">
        <v>2344</v>
      </c>
    </row>
    <row r="525" spans="1:12" x14ac:dyDescent="0.2">
      <c r="A525" s="85" t="s">
        <v>2930</v>
      </c>
      <c r="B525" s="160" t="s">
        <v>1760</v>
      </c>
      <c r="C525" s="70">
        <v>16</v>
      </c>
      <c r="D525" s="883">
        <v>40830</v>
      </c>
      <c r="E525" s="878"/>
      <c r="F525" s="876" t="s">
        <v>1857</v>
      </c>
      <c r="G525" s="879"/>
      <c r="H525" s="879"/>
      <c r="I525" s="87" t="s">
        <v>2931</v>
      </c>
    </row>
    <row r="526" spans="1:12" x14ac:dyDescent="0.2">
      <c r="A526" s="75" t="s">
        <v>2120</v>
      </c>
      <c r="B526" s="160" t="s">
        <v>2121</v>
      </c>
      <c r="C526" s="70">
        <v>13</v>
      </c>
      <c r="D526" s="883">
        <v>40826</v>
      </c>
      <c r="E526" s="878"/>
      <c r="F526" s="876" t="s">
        <v>1857</v>
      </c>
      <c r="G526" s="879"/>
      <c r="H526" s="879"/>
      <c r="I526" s="875" t="s">
        <v>2122</v>
      </c>
      <c r="K526" s="870"/>
      <c r="L526" s="870"/>
    </row>
    <row r="527" spans="1:12" x14ac:dyDescent="0.2">
      <c r="A527" s="871" t="s">
        <v>2342</v>
      </c>
      <c r="B527" s="875" t="s">
        <v>2343</v>
      </c>
      <c r="C527" s="70">
        <v>16</v>
      </c>
      <c r="D527" s="883">
        <v>40826</v>
      </c>
      <c r="E527" s="878"/>
      <c r="F527" s="876" t="s">
        <v>1857</v>
      </c>
      <c r="G527" s="879"/>
      <c r="H527" s="879"/>
      <c r="I527" s="875" t="s">
        <v>2344</v>
      </c>
      <c r="K527" s="870"/>
      <c r="L527" s="870"/>
    </row>
    <row r="528" spans="1:12" x14ac:dyDescent="0.2">
      <c r="A528" s="470" t="s">
        <v>1243</v>
      </c>
      <c r="B528" s="1039" t="s">
        <v>1244</v>
      </c>
      <c r="C528" s="76">
        <v>11</v>
      </c>
      <c r="D528" s="147">
        <v>40809</v>
      </c>
      <c r="E528" s="53" t="s">
        <v>1857</v>
      </c>
      <c r="F528" s="52"/>
      <c r="G528" s="55"/>
      <c r="H528" s="55"/>
      <c r="I528" s="154" t="s">
        <v>2108</v>
      </c>
    </row>
    <row r="529" spans="1:12" x14ac:dyDescent="0.2">
      <c r="A529" s="872" t="s">
        <v>2559</v>
      </c>
      <c r="B529" s="23" t="s">
        <v>2560</v>
      </c>
      <c r="C529" s="62">
        <v>6</v>
      </c>
      <c r="D529" s="142">
        <v>40807</v>
      </c>
      <c r="E529" s="42"/>
      <c r="F529" s="26"/>
      <c r="G529" s="37" t="s">
        <v>1857</v>
      </c>
      <c r="H529" s="37"/>
      <c r="I529" s="23" t="s">
        <v>2561</v>
      </c>
    </row>
    <row r="530" spans="1:12" x14ac:dyDescent="0.2">
      <c r="A530" s="881" t="s">
        <v>2195</v>
      </c>
      <c r="B530" s="875" t="s">
        <v>2196</v>
      </c>
      <c r="C530" s="70">
        <v>5</v>
      </c>
      <c r="D530" s="883">
        <v>40793</v>
      </c>
      <c r="E530" s="878"/>
      <c r="F530" s="876"/>
      <c r="G530" s="879" t="s">
        <v>1857</v>
      </c>
      <c r="H530" s="879"/>
      <c r="I530" s="87" t="s">
        <v>2197</v>
      </c>
    </row>
    <row r="531" spans="1:12" x14ac:dyDescent="0.2">
      <c r="A531" s="871" t="s">
        <v>1898</v>
      </c>
      <c r="B531" s="875" t="s">
        <v>1896</v>
      </c>
      <c r="C531" s="70">
        <v>5</v>
      </c>
      <c r="D531" s="883">
        <v>40773</v>
      </c>
      <c r="E531" s="878"/>
      <c r="F531" s="876"/>
      <c r="G531" s="879"/>
      <c r="H531" s="1013" t="s">
        <v>1857</v>
      </c>
      <c r="I531" s="152" t="s">
        <v>1899</v>
      </c>
      <c r="K531" s="887"/>
      <c r="L531" s="887"/>
    </row>
    <row r="532" spans="1:12" x14ac:dyDescent="0.2">
      <c r="A532" s="881" t="s">
        <v>1975</v>
      </c>
      <c r="B532" s="875" t="s">
        <v>1976</v>
      </c>
      <c r="C532" s="70">
        <v>17</v>
      </c>
      <c r="D532" s="883">
        <v>40731</v>
      </c>
      <c r="E532" s="878"/>
      <c r="F532" s="876"/>
      <c r="G532" s="879" t="s">
        <v>1857</v>
      </c>
      <c r="H532" s="879"/>
      <c r="I532" s="87" t="s">
        <v>1977</v>
      </c>
    </row>
    <row r="533" spans="1:12" x14ac:dyDescent="0.2">
      <c r="A533" s="877" t="s">
        <v>2402</v>
      </c>
      <c r="B533" s="873" t="s">
        <v>2403</v>
      </c>
      <c r="C533" s="76">
        <v>39</v>
      </c>
      <c r="D533" s="147">
        <v>40724</v>
      </c>
      <c r="E533" s="53" t="s">
        <v>1857</v>
      </c>
      <c r="F533" s="52"/>
      <c r="G533" s="55"/>
      <c r="H533" s="55"/>
      <c r="I533" s="877"/>
    </row>
    <row r="534" spans="1:12" x14ac:dyDescent="0.2">
      <c r="A534" s="872" t="s">
        <v>2972</v>
      </c>
      <c r="B534" s="23" t="s">
        <v>2973</v>
      </c>
      <c r="C534" s="62">
        <v>39</v>
      </c>
      <c r="D534" s="142">
        <v>40718</v>
      </c>
      <c r="E534" s="42"/>
      <c r="F534" s="26"/>
      <c r="G534" s="37" t="s">
        <v>1857</v>
      </c>
      <c r="H534" s="37"/>
      <c r="I534" s="61" t="s">
        <v>2974</v>
      </c>
    </row>
    <row r="535" spans="1:12" x14ac:dyDescent="0.2">
      <c r="A535" s="871" t="s">
        <v>2378</v>
      </c>
      <c r="B535" s="875" t="s">
        <v>2379</v>
      </c>
      <c r="C535" s="70">
        <v>12</v>
      </c>
      <c r="D535" s="883">
        <v>40653</v>
      </c>
      <c r="E535" s="878" t="s">
        <v>1857</v>
      </c>
      <c r="F535" s="876"/>
      <c r="G535" s="879"/>
      <c r="H535" s="879"/>
      <c r="I535" s="875" t="s">
        <v>2380</v>
      </c>
    </row>
    <row r="536" spans="1:12" x14ac:dyDescent="0.2">
      <c r="A536" s="161" t="s">
        <v>2948</v>
      </c>
      <c r="B536" s="162" t="s">
        <v>2949</v>
      </c>
      <c r="C536" s="70">
        <v>8</v>
      </c>
      <c r="D536" s="883">
        <v>40620</v>
      </c>
      <c r="E536" s="878" t="s">
        <v>1857</v>
      </c>
      <c r="F536" s="876"/>
      <c r="G536" s="879"/>
      <c r="H536" s="879"/>
      <c r="I536" s="87" t="s">
        <v>2950</v>
      </c>
    </row>
    <row r="537" spans="1:12" x14ac:dyDescent="0.2">
      <c r="A537" s="93" t="s">
        <v>2356</v>
      </c>
      <c r="B537" s="162" t="s">
        <v>2357</v>
      </c>
      <c r="C537" s="70">
        <v>6</v>
      </c>
      <c r="D537" s="883">
        <v>40598</v>
      </c>
      <c r="E537" s="878" t="s">
        <v>1857</v>
      </c>
      <c r="F537" s="876"/>
      <c r="G537" s="879"/>
      <c r="H537" s="879"/>
      <c r="I537" s="87" t="s">
        <v>2358</v>
      </c>
    </row>
    <row r="538" spans="1:12" x14ac:dyDescent="0.2">
      <c r="A538" s="114" t="s">
        <v>1465</v>
      </c>
      <c r="B538" s="464" t="s">
        <v>1466</v>
      </c>
      <c r="C538" s="76">
        <v>7</v>
      </c>
      <c r="D538" s="147">
        <v>40506</v>
      </c>
      <c r="E538" s="53"/>
      <c r="F538" s="52" t="s">
        <v>1857</v>
      </c>
      <c r="G538" s="55"/>
      <c r="H538" s="55"/>
      <c r="I538" s="154" t="s">
        <v>1885</v>
      </c>
    </row>
    <row r="539" spans="1:12" x14ac:dyDescent="0.2">
      <c r="A539" s="872" t="s">
        <v>2414</v>
      </c>
      <c r="B539" s="23" t="s">
        <v>2415</v>
      </c>
      <c r="C539" s="62">
        <v>5</v>
      </c>
      <c r="D539" s="142">
        <v>40505</v>
      </c>
      <c r="E539" s="42"/>
      <c r="F539" s="26" t="s">
        <v>1857</v>
      </c>
      <c r="G539" s="37"/>
      <c r="H539" s="37"/>
      <c r="I539" s="61" t="s">
        <v>2416</v>
      </c>
    </row>
    <row r="540" spans="1:12" x14ac:dyDescent="0.2">
      <c r="A540" s="75" t="s">
        <v>1593</v>
      </c>
      <c r="B540" s="160" t="s">
        <v>1594</v>
      </c>
      <c r="C540" s="70">
        <v>14</v>
      </c>
      <c r="D540" s="883">
        <v>40505</v>
      </c>
      <c r="E540" s="878"/>
      <c r="F540" s="876" t="s">
        <v>1857</v>
      </c>
      <c r="G540" s="879"/>
      <c r="H540" s="879"/>
      <c r="I540" s="155" t="s">
        <v>1885</v>
      </c>
    </row>
    <row r="541" spans="1:12" x14ac:dyDescent="0.2">
      <c r="A541" s="75" t="s">
        <v>2154</v>
      </c>
      <c r="B541" s="160" t="s">
        <v>2155</v>
      </c>
      <c r="C541" s="70">
        <v>7</v>
      </c>
      <c r="D541" s="883">
        <v>40499</v>
      </c>
      <c r="E541" s="878"/>
      <c r="F541" s="876" t="s">
        <v>1857</v>
      </c>
      <c r="G541" s="879"/>
      <c r="H541" s="879"/>
      <c r="I541" s="87" t="s">
        <v>2156</v>
      </c>
    </row>
    <row r="542" spans="1:12" x14ac:dyDescent="0.2">
      <c r="A542" s="871" t="s">
        <v>2137</v>
      </c>
      <c r="B542" s="875" t="s">
        <v>2138</v>
      </c>
      <c r="C542" s="70">
        <v>15</v>
      </c>
      <c r="D542" s="883">
        <v>40497</v>
      </c>
      <c r="E542" s="878"/>
      <c r="F542" s="876" t="s">
        <v>1857</v>
      </c>
      <c r="G542" s="879"/>
      <c r="H542" s="879"/>
      <c r="I542" s="875" t="s">
        <v>1962</v>
      </c>
    </row>
    <row r="543" spans="1:12" x14ac:dyDescent="0.2">
      <c r="A543" s="102" t="s">
        <v>694</v>
      </c>
      <c r="B543" s="873" t="s">
        <v>695</v>
      </c>
      <c r="C543" s="76">
        <v>7</v>
      </c>
      <c r="D543" s="147">
        <v>40497</v>
      </c>
      <c r="E543" s="1070" t="s">
        <v>1857</v>
      </c>
      <c r="F543" s="52"/>
      <c r="G543" s="55"/>
      <c r="H543" s="55"/>
      <c r="I543" s="1075" t="s">
        <v>2541</v>
      </c>
    </row>
    <row r="544" spans="1:12" x14ac:dyDescent="0.2">
      <c r="A544" s="100" t="s">
        <v>2484</v>
      </c>
      <c r="B544" s="159" t="s">
        <v>2485</v>
      </c>
      <c r="C544" s="62">
        <v>16</v>
      </c>
      <c r="D544" s="142">
        <v>40493</v>
      </c>
      <c r="E544" s="42"/>
      <c r="F544" s="26" t="s">
        <v>1857</v>
      </c>
      <c r="G544" s="37"/>
      <c r="H544" s="43"/>
      <c r="I544" s="65" t="s">
        <v>4087</v>
      </c>
    </row>
    <row r="545" spans="1:12" x14ac:dyDescent="0.2">
      <c r="A545" s="871" t="s">
        <v>2918</v>
      </c>
      <c r="B545" s="875" t="s">
        <v>2919</v>
      </c>
      <c r="C545" s="70">
        <v>14</v>
      </c>
      <c r="D545" s="883">
        <v>40492</v>
      </c>
      <c r="E545" s="878"/>
      <c r="F545" s="876" t="s">
        <v>1857</v>
      </c>
      <c r="G545" s="879"/>
      <c r="H545" s="874"/>
      <c r="I545" s="881" t="s">
        <v>2920</v>
      </c>
      <c r="K545" s="870"/>
      <c r="L545" s="870"/>
    </row>
    <row r="546" spans="1:12" x14ac:dyDescent="0.2">
      <c r="A546" s="871" t="s">
        <v>2092</v>
      </c>
      <c r="B546" s="875" t="s">
        <v>2093</v>
      </c>
      <c r="C546" s="70">
        <v>18</v>
      </c>
      <c r="D546" s="883">
        <v>40491</v>
      </c>
      <c r="E546" s="878"/>
      <c r="F546" s="876" t="s">
        <v>1857</v>
      </c>
      <c r="G546" s="879"/>
      <c r="H546" s="874"/>
      <c r="I546" s="871" t="s">
        <v>1962</v>
      </c>
    </row>
    <row r="547" spans="1:12" x14ac:dyDescent="0.2">
      <c r="A547" s="75" t="s">
        <v>1574</v>
      </c>
      <c r="B547" s="160" t="s">
        <v>1575</v>
      </c>
      <c r="C547" s="70">
        <v>6</v>
      </c>
      <c r="D547" s="883">
        <v>40486</v>
      </c>
      <c r="E547" s="878"/>
      <c r="F547" s="876" t="s">
        <v>1857</v>
      </c>
      <c r="G547" s="879"/>
      <c r="H547" s="874"/>
      <c r="I547" s="85" t="s">
        <v>1885</v>
      </c>
      <c r="K547" s="870"/>
      <c r="L547" s="870"/>
    </row>
    <row r="548" spans="1:12" x14ac:dyDescent="0.2">
      <c r="A548" s="89" t="s">
        <v>2372</v>
      </c>
      <c r="B548" s="464" t="s">
        <v>1296</v>
      </c>
      <c r="C548" s="76">
        <v>5</v>
      </c>
      <c r="D548" s="147">
        <v>40480</v>
      </c>
      <c r="E548" s="53"/>
      <c r="F548" s="52" t="s">
        <v>1857</v>
      </c>
      <c r="G548" s="55"/>
      <c r="H548" s="48"/>
      <c r="I548" s="114" t="s">
        <v>1885</v>
      </c>
    </row>
    <row r="549" spans="1:12" x14ac:dyDescent="0.2">
      <c r="A549" s="96" t="s">
        <v>3005</v>
      </c>
      <c r="B549" s="159" t="s">
        <v>3006</v>
      </c>
      <c r="C549" s="62">
        <v>10</v>
      </c>
      <c r="D549" s="142">
        <v>40480</v>
      </c>
      <c r="E549" s="42"/>
      <c r="F549" s="26" t="s">
        <v>1857</v>
      </c>
      <c r="G549" s="37"/>
      <c r="H549" s="43"/>
      <c r="I549" s="100" t="s">
        <v>4009</v>
      </c>
    </row>
    <row r="550" spans="1:12" x14ac:dyDescent="0.2">
      <c r="A550" s="468" t="s">
        <v>2228</v>
      </c>
      <c r="B550" s="160" t="s">
        <v>557</v>
      </c>
      <c r="C550" s="70">
        <v>12</v>
      </c>
      <c r="D550" s="883">
        <v>40479</v>
      </c>
      <c r="E550" s="878"/>
      <c r="F550" s="876" t="s">
        <v>1857</v>
      </c>
      <c r="G550" s="879"/>
      <c r="H550" s="874"/>
      <c r="I550" s="881" t="s">
        <v>2229</v>
      </c>
    </row>
    <row r="551" spans="1:12" x14ac:dyDescent="0.2">
      <c r="A551" s="85" t="s">
        <v>2261</v>
      </c>
      <c r="B551" s="160" t="s">
        <v>2262</v>
      </c>
      <c r="C551" s="70">
        <v>13</v>
      </c>
      <c r="D551" s="883">
        <v>40479</v>
      </c>
      <c r="E551" s="878"/>
      <c r="F551" s="876" t="s">
        <v>1857</v>
      </c>
      <c r="G551" s="879"/>
      <c r="H551" s="874"/>
      <c r="I551" s="881" t="s">
        <v>4162</v>
      </c>
    </row>
    <row r="552" spans="1:12" x14ac:dyDescent="0.2">
      <c r="A552" s="75" t="s">
        <v>2476</v>
      </c>
      <c r="B552" s="160" t="s">
        <v>2477</v>
      </c>
      <c r="C552" s="70">
        <v>7</v>
      </c>
      <c r="D552" s="883">
        <v>40478</v>
      </c>
      <c r="E552" s="878"/>
      <c r="F552" s="876" t="s">
        <v>1857</v>
      </c>
      <c r="G552" s="879"/>
      <c r="H552" s="874"/>
      <c r="I552" s="85" t="s">
        <v>1885</v>
      </c>
      <c r="K552" s="870"/>
      <c r="L552" s="870"/>
    </row>
    <row r="553" spans="1:12" x14ac:dyDescent="0.2">
      <c r="A553" s="102" t="s">
        <v>2704</v>
      </c>
      <c r="B553" s="873" t="s">
        <v>2705</v>
      </c>
      <c r="C553" s="76">
        <v>7</v>
      </c>
      <c r="D553" s="147">
        <v>40478</v>
      </c>
      <c r="E553" s="53"/>
      <c r="F553" s="52" t="s">
        <v>1857</v>
      </c>
      <c r="G553" s="55"/>
      <c r="H553" s="48"/>
      <c r="I553" s="102" t="s">
        <v>2706</v>
      </c>
      <c r="K553" s="870"/>
      <c r="L553" s="870"/>
    </row>
    <row r="554" spans="1:12" x14ac:dyDescent="0.2">
      <c r="A554" s="872" t="s">
        <v>2061</v>
      </c>
      <c r="B554" s="23" t="s">
        <v>2062</v>
      </c>
      <c r="C554" s="62">
        <v>7</v>
      </c>
      <c r="D554" s="142">
        <v>40477</v>
      </c>
      <c r="E554" s="42"/>
      <c r="F554" s="26" t="s">
        <v>1857</v>
      </c>
      <c r="G554" s="37"/>
      <c r="H554" s="43"/>
      <c r="I554" s="872" t="s">
        <v>1962</v>
      </c>
    </row>
    <row r="555" spans="1:12" x14ac:dyDescent="0.2">
      <c r="A555" s="75" t="s">
        <v>2486</v>
      </c>
      <c r="B555" s="160" t="s">
        <v>2487</v>
      </c>
      <c r="C555" s="70">
        <v>7</v>
      </c>
      <c r="D555" s="883">
        <v>40477</v>
      </c>
      <c r="E555" s="878"/>
      <c r="F555" s="876" t="s">
        <v>1857</v>
      </c>
      <c r="G555" s="879"/>
      <c r="H555" s="874"/>
      <c r="I555" s="85" t="s">
        <v>1885</v>
      </c>
    </row>
    <row r="556" spans="1:12" x14ac:dyDescent="0.2">
      <c r="A556" s="454" t="s">
        <v>2585</v>
      </c>
      <c r="B556" s="160" t="s">
        <v>2586</v>
      </c>
      <c r="C556" s="70">
        <v>7</v>
      </c>
      <c r="D556" s="883">
        <v>40477</v>
      </c>
      <c r="E556" s="878"/>
      <c r="F556" s="876" t="s">
        <v>1857</v>
      </c>
      <c r="G556" s="879"/>
      <c r="H556" s="874"/>
      <c r="I556" s="85" t="s">
        <v>1885</v>
      </c>
    </row>
    <row r="557" spans="1:12" x14ac:dyDescent="0.2">
      <c r="A557" s="871" t="s">
        <v>2867</v>
      </c>
      <c r="B557" s="875" t="s">
        <v>2868</v>
      </c>
      <c r="C557" s="70">
        <v>31</v>
      </c>
      <c r="D557" s="883">
        <v>40477</v>
      </c>
      <c r="E557" s="878"/>
      <c r="F557" s="876" t="s">
        <v>1857</v>
      </c>
      <c r="G557" s="879"/>
      <c r="H557" s="874"/>
      <c r="I557" s="871" t="s">
        <v>1962</v>
      </c>
    </row>
    <row r="558" spans="1:12" x14ac:dyDescent="0.2">
      <c r="A558" s="877" t="s">
        <v>1960</v>
      </c>
      <c r="B558" s="873" t="s">
        <v>1961</v>
      </c>
      <c r="C558" s="76">
        <v>30</v>
      </c>
      <c r="D558" s="147">
        <v>40476</v>
      </c>
      <c r="E558" s="53"/>
      <c r="F558" s="52" t="s">
        <v>1857</v>
      </c>
      <c r="G558" s="55"/>
      <c r="H558" s="48"/>
      <c r="I558" s="877" t="s">
        <v>1962</v>
      </c>
      <c r="K558" s="870"/>
      <c r="L558" s="870"/>
    </row>
    <row r="559" spans="1:12" x14ac:dyDescent="0.2">
      <c r="A559" s="96" t="s">
        <v>996</v>
      </c>
      <c r="B559" s="159" t="s">
        <v>997</v>
      </c>
      <c r="C559" s="62">
        <v>6</v>
      </c>
      <c r="D559" s="142">
        <v>40476</v>
      </c>
      <c r="E559" s="42"/>
      <c r="F559" s="26" t="s">
        <v>1857</v>
      </c>
      <c r="G559" s="37"/>
      <c r="H559" s="43"/>
      <c r="I559" s="100" t="s">
        <v>1925</v>
      </c>
    </row>
    <row r="560" spans="1:12" x14ac:dyDescent="0.2">
      <c r="A560" s="75" t="s">
        <v>2738</v>
      </c>
      <c r="B560" s="160" t="s">
        <v>2739</v>
      </c>
      <c r="C560" s="70">
        <v>6</v>
      </c>
      <c r="D560" s="883">
        <v>40476</v>
      </c>
      <c r="E560" s="878"/>
      <c r="F560" s="876" t="s">
        <v>1857</v>
      </c>
      <c r="G560" s="879"/>
      <c r="H560" s="874"/>
      <c r="I560" s="881" t="s">
        <v>2740</v>
      </c>
    </row>
    <row r="561" spans="1:12" x14ac:dyDescent="0.2">
      <c r="A561" s="113" t="s">
        <v>1232</v>
      </c>
      <c r="B561" s="166" t="s">
        <v>2304</v>
      </c>
      <c r="C561" s="70">
        <v>5</v>
      </c>
      <c r="D561" s="883">
        <v>40473</v>
      </c>
      <c r="E561" s="878"/>
      <c r="F561" s="164" t="s">
        <v>1857</v>
      </c>
      <c r="G561" s="879"/>
      <c r="H561" s="874"/>
      <c r="I561" s="79" t="s">
        <v>2305</v>
      </c>
    </row>
    <row r="562" spans="1:12" x14ac:dyDescent="0.2">
      <c r="A562" s="75" t="s">
        <v>894</v>
      </c>
      <c r="B562" s="160" t="s">
        <v>895</v>
      </c>
      <c r="C562" s="70">
        <v>8</v>
      </c>
      <c r="D562" s="883">
        <v>40471</v>
      </c>
      <c r="E562" s="878"/>
      <c r="F562" s="876" t="s">
        <v>1857</v>
      </c>
      <c r="G562" s="879"/>
      <c r="H562" s="874"/>
      <c r="I562" s="85" t="s">
        <v>1885</v>
      </c>
      <c r="K562" s="887"/>
      <c r="L562" s="887"/>
    </row>
    <row r="563" spans="1:12" x14ac:dyDescent="0.2">
      <c r="A563" s="89" t="s">
        <v>2446</v>
      </c>
      <c r="B563" s="464" t="s">
        <v>1393</v>
      </c>
      <c r="C563" s="76">
        <v>13</v>
      </c>
      <c r="D563" s="147">
        <v>40471</v>
      </c>
      <c r="E563" s="53"/>
      <c r="F563" s="52" t="s">
        <v>1857</v>
      </c>
      <c r="G563" s="55"/>
      <c r="H563" s="48"/>
      <c r="I563" s="114" t="s">
        <v>1925</v>
      </c>
    </row>
    <row r="564" spans="1:12" x14ac:dyDescent="0.2">
      <c r="A564" s="96" t="s">
        <v>2215</v>
      </c>
      <c r="B564" s="159" t="s">
        <v>2216</v>
      </c>
      <c r="C564" s="62">
        <v>42</v>
      </c>
      <c r="D564" s="142">
        <v>40469</v>
      </c>
      <c r="E564" s="42"/>
      <c r="F564" s="26" t="s">
        <v>1857</v>
      </c>
      <c r="G564" s="37"/>
      <c r="H564" s="37"/>
      <c r="I564" s="61" t="s">
        <v>2217</v>
      </c>
    </row>
    <row r="565" spans="1:12" x14ac:dyDescent="0.2">
      <c r="A565" s="871" t="s">
        <v>2395</v>
      </c>
      <c r="B565" s="875" t="s">
        <v>2396</v>
      </c>
      <c r="C565" s="70">
        <v>51</v>
      </c>
      <c r="D565" s="883">
        <v>40465</v>
      </c>
      <c r="E565" s="878"/>
      <c r="F565" s="876" t="s">
        <v>1857</v>
      </c>
      <c r="G565" s="879"/>
      <c r="H565" s="879"/>
      <c r="I565" s="87" t="s">
        <v>2397</v>
      </c>
    </row>
    <row r="566" spans="1:12" x14ac:dyDescent="0.2">
      <c r="A566" s="871" t="s">
        <v>2128</v>
      </c>
      <c r="B566" s="875" t="s">
        <v>2129</v>
      </c>
      <c r="C566" s="70">
        <v>5</v>
      </c>
      <c r="D566" s="883">
        <v>40464</v>
      </c>
      <c r="E566" s="878"/>
      <c r="F566" s="876" t="s">
        <v>1857</v>
      </c>
      <c r="G566" s="879"/>
      <c r="H566" s="879"/>
      <c r="I566" s="87" t="s">
        <v>2130</v>
      </c>
    </row>
    <row r="567" spans="1:12" x14ac:dyDescent="0.2">
      <c r="A567" s="75" t="s">
        <v>1542</v>
      </c>
      <c r="B567" s="160" t="s">
        <v>1543</v>
      </c>
      <c r="C567" s="70">
        <v>20</v>
      </c>
      <c r="D567" s="883">
        <v>40464</v>
      </c>
      <c r="E567" s="878"/>
      <c r="F567" s="876" t="s">
        <v>1857</v>
      </c>
      <c r="G567" s="879"/>
      <c r="H567" s="879"/>
      <c r="I567" s="155" t="s">
        <v>1885</v>
      </c>
    </row>
    <row r="568" spans="1:12" x14ac:dyDescent="0.2">
      <c r="A568" s="877" t="s">
        <v>2044</v>
      </c>
      <c r="B568" s="873" t="s">
        <v>2045</v>
      </c>
      <c r="C568" s="76">
        <v>6</v>
      </c>
      <c r="D568" s="147">
        <v>40463</v>
      </c>
      <c r="E568" s="53"/>
      <c r="F568" s="52" t="s">
        <v>1857</v>
      </c>
      <c r="G568" s="55"/>
      <c r="H568" s="55"/>
      <c r="I568" s="873" t="s">
        <v>1962</v>
      </c>
      <c r="K568" s="870"/>
      <c r="L568" s="870"/>
    </row>
    <row r="569" spans="1:12" x14ac:dyDescent="0.2">
      <c r="A569" s="96" t="s">
        <v>1069</v>
      </c>
      <c r="B569" s="159" t="s">
        <v>1070</v>
      </c>
      <c r="C569" s="62">
        <v>7</v>
      </c>
      <c r="D569" s="142">
        <v>40458</v>
      </c>
      <c r="E569" s="42"/>
      <c r="F569" s="26" t="s">
        <v>1857</v>
      </c>
      <c r="G569" s="37"/>
      <c r="H569" s="37"/>
      <c r="I569" s="165" t="s">
        <v>1925</v>
      </c>
    </row>
    <row r="570" spans="1:12" x14ac:dyDescent="0.2">
      <c r="A570" s="468" t="s">
        <v>933</v>
      </c>
      <c r="B570" s="160" t="s">
        <v>934</v>
      </c>
      <c r="C570" s="70">
        <v>8</v>
      </c>
      <c r="D570" s="883">
        <v>40457</v>
      </c>
      <c r="E570" s="878"/>
      <c r="F570" s="876" t="s">
        <v>1857</v>
      </c>
      <c r="G570" s="879"/>
      <c r="H570" s="879"/>
      <c r="I570" s="155" t="s">
        <v>1925</v>
      </c>
    </row>
    <row r="571" spans="1:12" x14ac:dyDescent="0.2">
      <c r="A571" s="871" t="s">
        <v>2860</v>
      </c>
      <c r="B571" s="875" t="s">
        <v>2861</v>
      </c>
      <c r="C571" s="70">
        <v>7</v>
      </c>
      <c r="D571" s="883">
        <v>40456</v>
      </c>
      <c r="E571" s="878"/>
      <c r="F571" s="876" t="s">
        <v>1857</v>
      </c>
      <c r="G571" s="879"/>
      <c r="H571" s="879"/>
      <c r="I571" s="87" t="s">
        <v>2862</v>
      </c>
    </row>
    <row r="572" spans="1:12" x14ac:dyDescent="0.2">
      <c r="A572" s="881" t="s">
        <v>2513</v>
      </c>
      <c r="B572" s="875" t="s">
        <v>2514</v>
      </c>
      <c r="C572" s="70">
        <v>5</v>
      </c>
      <c r="D572" s="883">
        <v>40450</v>
      </c>
      <c r="E572" s="878"/>
      <c r="F572" s="164" t="s">
        <v>1857</v>
      </c>
      <c r="G572" s="879"/>
      <c r="H572" s="879"/>
      <c r="I572" s="152" t="s">
        <v>2515</v>
      </c>
    </row>
    <row r="573" spans="1:12" x14ac:dyDescent="0.2">
      <c r="A573" s="877" t="s">
        <v>2019</v>
      </c>
      <c r="B573" s="873" t="s">
        <v>2020</v>
      </c>
      <c r="C573" s="76">
        <v>5</v>
      </c>
      <c r="D573" s="147">
        <v>40444</v>
      </c>
      <c r="E573" s="53"/>
      <c r="F573" s="52"/>
      <c r="G573" s="55" t="s">
        <v>1857</v>
      </c>
      <c r="H573" s="55"/>
      <c r="I573" s="91" t="s">
        <v>2021</v>
      </c>
    </row>
    <row r="574" spans="1:12" x14ac:dyDescent="0.2">
      <c r="A574" s="100" t="s">
        <v>2076</v>
      </c>
      <c r="B574" s="159" t="s">
        <v>2077</v>
      </c>
      <c r="C574" s="62">
        <v>6</v>
      </c>
      <c r="D574" s="142">
        <v>40444</v>
      </c>
      <c r="E574" s="42"/>
      <c r="F574" s="26" t="s">
        <v>1857</v>
      </c>
      <c r="G574" s="37"/>
      <c r="H574" s="37"/>
      <c r="I574" s="61" t="s">
        <v>2078</v>
      </c>
    </row>
    <row r="575" spans="1:12" x14ac:dyDescent="0.2">
      <c r="A575" s="85" t="s">
        <v>2022</v>
      </c>
      <c r="B575" s="160" t="s">
        <v>2023</v>
      </c>
      <c r="C575" s="70">
        <v>7</v>
      </c>
      <c r="D575" s="883">
        <v>40442</v>
      </c>
      <c r="E575" s="878"/>
      <c r="F575" s="876" t="s">
        <v>1857</v>
      </c>
      <c r="G575" s="879"/>
      <c r="H575" s="879"/>
      <c r="I575" s="87" t="s">
        <v>2024</v>
      </c>
    </row>
    <row r="576" spans="1:12" x14ac:dyDescent="0.2">
      <c r="A576" s="881" t="s">
        <v>2567</v>
      </c>
      <c r="B576" s="875" t="s">
        <v>2568</v>
      </c>
      <c r="C576" s="70">
        <v>9</v>
      </c>
      <c r="D576" s="883">
        <v>40442</v>
      </c>
      <c r="E576" s="878"/>
      <c r="F576" s="876" t="s">
        <v>1857</v>
      </c>
      <c r="G576" s="879"/>
      <c r="H576" s="879"/>
      <c r="I576" s="87" t="s">
        <v>2569</v>
      </c>
    </row>
    <row r="577" spans="1:12" x14ac:dyDescent="0.2">
      <c r="A577" s="113" t="s">
        <v>2633</v>
      </c>
      <c r="B577" s="166" t="s">
        <v>2634</v>
      </c>
      <c r="C577" s="70">
        <v>5</v>
      </c>
      <c r="D577" s="883">
        <v>40442</v>
      </c>
      <c r="E577" s="878"/>
      <c r="F577" s="164" t="s">
        <v>1857</v>
      </c>
      <c r="G577" s="879"/>
      <c r="H577" s="879"/>
      <c r="I577" s="152" t="s">
        <v>2635</v>
      </c>
      <c r="K577" s="870"/>
      <c r="L577" s="870"/>
    </row>
    <row r="578" spans="1:12" x14ac:dyDescent="0.2">
      <c r="A578" s="102" t="s">
        <v>2692</v>
      </c>
      <c r="B578" s="873" t="s">
        <v>2693</v>
      </c>
      <c r="C578" s="76">
        <v>21</v>
      </c>
      <c r="D578" s="147">
        <v>40438</v>
      </c>
      <c r="E578" s="53"/>
      <c r="F578" s="52" t="s">
        <v>1857</v>
      </c>
      <c r="G578" s="55"/>
      <c r="H578" s="55"/>
      <c r="I578" s="91" t="s">
        <v>2694</v>
      </c>
    </row>
    <row r="579" spans="1:12" x14ac:dyDescent="0.2">
      <c r="A579" s="100" t="s">
        <v>2963</v>
      </c>
      <c r="B579" s="159" t="s">
        <v>1779</v>
      </c>
      <c r="C579" s="62">
        <v>16</v>
      </c>
      <c r="D579" s="142">
        <v>40438</v>
      </c>
      <c r="E579" s="42"/>
      <c r="F579" s="26" t="s">
        <v>1857</v>
      </c>
      <c r="G579" s="37"/>
      <c r="H579" s="37"/>
      <c r="I579" s="165" t="s">
        <v>1885</v>
      </c>
    </row>
    <row r="580" spans="1:12" x14ac:dyDescent="0.2">
      <c r="A580" s="85" t="s">
        <v>2384</v>
      </c>
      <c r="B580" s="160" t="s">
        <v>1322</v>
      </c>
      <c r="C580" s="70">
        <v>8</v>
      </c>
      <c r="D580" s="883">
        <v>40437</v>
      </c>
      <c r="E580" s="878"/>
      <c r="F580" s="876" t="s">
        <v>1857</v>
      </c>
      <c r="G580" s="879"/>
      <c r="H580" s="879"/>
      <c r="I580" s="155" t="s">
        <v>1885</v>
      </c>
    </row>
    <row r="581" spans="1:12" x14ac:dyDescent="0.2">
      <c r="A581" s="75" t="s">
        <v>1325</v>
      </c>
      <c r="B581" s="160" t="s">
        <v>1326</v>
      </c>
      <c r="C581" s="70">
        <v>6</v>
      </c>
      <c r="D581" s="883">
        <v>40436</v>
      </c>
      <c r="E581" s="878"/>
      <c r="F581" s="876" t="s">
        <v>1857</v>
      </c>
      <c r="G581" s="879"/>
      <c r="H581" s="879"/>
      <c r="I581" s="155" t="s">
        <v>1885</v>
      </c>
    </row>
    <row r="582" spans="1:12" x14ac:dyDescent="0.2">
      <c r="A582" s="871" t="s">
        <v>2239</v>
      </c>
      <c r="B582" s="875" t="s">
        <v>2240</v>
      </c>
      <c r="C582" s="70">
        <v>6</v>
      </c>
      <c r="D582" s="883">
        <v>40433</v>
      </c>
      <c r="E582" s="878"/>
      <c r="F582" s="876"/>
      <c r="G582" s="879" t="s">
        <v>1857</v>
      </c>
      <c r="H582" s="879"/>
      <c r="I582" s="87" t="s">
        <v>2241</v>
      </c>
    </row>
    <row r="583" spans="1:12" x14ac:dyDescent="0.2">
      <c r="A583" s="89" t="s">
        <v>1883</v>
      </c>
      <c r="B583" s="464" t="s">
        <v>1884</v>
      </c>
      <c r="C583" s="76">
        <v>8</v>
      </c>
      <c r="D583" s="147">
        <v>40431</v>
      </c>
      <c r="E583" s="53"/>
      <c r="F583" s="52" t="s">
        <v>1857</v>
      </c>
      <c r="G583" s="55"/>
      <c r="H583" s="55"/>
      <c r="I583" s="154" t="s">
        <v>1885</v>
      </c>
      <c r="K583" s="887"/>
      <c r="L583" s="887"/>
    </row>
    <row r="584" spans="1:12" x14ac:dyDescent="0.2">
      <c r="A584" s="872" t="s">
        <v>1908</v>
      </c>
      <c r="B584" s="23" t="s">
        <v>1909</v>
      </c>
      <c r="C584" s="62">
        <v>7</v>
      </c>
      <c r="D584" s="142">
        <v>40431</v>
      </c>
      <c r="E584" s="42"/>
      <c r="F584" s="26" t="s">
        <v>1857</v>
      </c>
      <c r="G584" s="37"/>
      <c r="H584" s="37"/>
      <c r="I584" s="61" t="s">
        <v>1910</v>
      </c>
      <c r="K584" s="887"/>
      <c r="L584" s="887"/>
    </row>
    <row r="585" spans="1:12" x14ac:dyDescent="0.2">
      <c r="A585" s="85" t="s">
        <v>1993</v>
      </c>
      <c r="B585" s="160" t="s">
        <v>1994</v>
      </c>
      <c r="C585" s="70">
        <v>12</v>
      </c>
      <c r="D585" s="883">
        <v>40431</v>
      </c>
      <c r="E585" s="878"/>
      <c r="F585" s="876" t="s">
        <v>1857</v>
      </c>
      <c r="G585" s="879"/>
      <c r="H585" s="879"/>
      <c r="I585" s="87" t="s">
        <v>1995</v>
      </c>
      <c r="K585" s="870"/>
      <c r="L585" s="870"/>
    </row>
    <row r="586" spans="1:12" x14ac:dyDescent="0.2">
      <c r="A586" s="75" t="s">
        <v>2064</v>
      </c>
      <c r="B586" s="160" t="s">
        <v>2065</v>
      </c>
      <c r="C586" s="70">
        <v>7</v>
      </c>
      <c r="D586" s="883">
        <v>40431</v>
      </c>
      <c r="E586" s="878"/>
      <c r="F586" s="876" t="s">
        <v>1857</v>
      </c>
      <c r="G586" s="879"/>
      <c r="H586" s="879"/>
      <c r="I586" s="87" t="s">
        <v>2066</v>
      </c>
      <c r="K586" s="887"/>
      <c r="L586" s="887"/>
    </row>
    <row r="587" spans="1:12" x14ac:dyDescent="0.2">
      <c r="A587" s="75" t="s">
        <v>2175</v>
      </c>
      <c r="B587" s="160" t="s">
        <v>1114</v>
      </c>
      <c r="C587" s="70">
        <v>7</v>
      </c>
      <c r="D587" s="883">
        <v>40431</v>
      </c>
      <c r="E587" s="878"/>
      <c r="F587" s="876" t="s">
        <v>1857</v>
      </c>
      <c r="G587" s="879"/>
      <c r="H587" s="879"/>
      <c r="I587" s="155" t="s">
        <v>1925</v>
      </c>
    </row>
    <row r="588" spans="1:12" x14ac:dyDescent="0.2">
      <c r="A588" s="89" t="s">
        <v>1218</v>
      </c>
      <c r="B588" s="464" t="s">
        <v>1219</v>
      </c>
      <c r="C588" s="76">
        <v>7</v>
      </c>
      <c r="D588" s="147">
        <v>40431</v>
      </c>
      <c r="E588" s="53"/>
      <c r="F588" s="52" t="s">
        <v>1857</v>
      </c>
      <c r="G588" s="55"/>
      <c r="H588" s="55"/>
      <c r="I588" s="154" t="s">
        <v>1885</v>
      </c>
    </row>
    <row r="589" spans="1:12" x14ac:dyDescent="0.2">
      <c r="A589" s="1010" t="s">
        <v>1236</v>
      </c>
      <c r="B589" s="159" t="s">
        <v>1237</v>
      </c>
      <c r="C589" s="62">
        <v>7</v>
      </c>
      <c r="D589" s="142">
        <v>40431</v>
      </c>
      <c r="E589" s="42"/>
      <c r="F589" s="26" t="s">
        <v>1857</v>
      </c>
      <c r="G589" s="37"/>
      <c r="H589" s="37"/>
      <c r="I589" s="165" t="s">
        <v>1885</v>
      </c>
    </row>
    <row r="590" spans="1:12" x14ac:dyDescent="0.2">
      <c r="A590" s="871" t="s">
        <v>2439</v>
      </c>
      <c r="B590" s="875" t="s">
        <v>2440</v>
      </c>
      <c r="C590" s="70">
        <v>8</v>
      </c>
      <c r="D590" s="883">
        <v>40431</v>
      </c>
      <c r="E590" s="878"/>
      <c r="F590" s="876" t="s">
        <v>1857</v>
      </c>
      <c r="G590" s="879"/>
      <c r="H590" s="879"/>
      <c r="I590" s="87" t="s">
        <v>2441</v>
      </c>
    </row>
    <row r="591" spans="1:12" x14ac:dyDescent="0.2">
      <c r="A591" s="75" t="s">
        <v>1733</v>
      </c>
      <c r="B591" s="160" t="s">
        <v>1734</v>
      </c>
      <c r="C591" s="70">
        <v>5</v>
      </c>
      <c r="D591" s="883">
        <v>40431</v>
      </c>
      <c r="E591" s="878"/>
      <c r="F591" s="876" t="s">
        <v>1857</v>
      </c>
      <c r="G591" s="879"/>
      <c r="H591" s="879"/>
      <c r="I591" s="155" t="s">
        <v>1885</v>
      </c>
    </row>
    <row r="592" spans="1:12" x14ac:dyDescent="0.2">
      <c r="A592" s="75" t="s">
        <v>2993</v>
      </c>
      <c r="B592" s="160" t="s">
        <v>2994</v>
      </c>
      <c r="C592" s="70">
        <v>7</v>
      </c>
      <c r="D592" s="883">
        <v>40431</v>
      </c>
      <c r="E592" s="878"/>
      <c r="F592" s="876" t="s">
        <v>1857</v>
      </c>
      <c r="G592" s="879"/>
      <c r="H592" s="879"/>
      <c r="I592" s="155" t="s">
        <v>2995</v>
      </c>
    </row>
    <row r="593" spans="1:12" x14ac:dyDescent="0.2">
      <c r="A593" s="114" t="s">
        <v>2999</v>
      </c>
      <c r="B593" s="464" t="s">
        <v>3000</v>
      </c>
      <c r="C593" s="76">
        <v>15</v>
      </c>
      <c r="D593" s="147">
        <v>40431</v>
      </c>
      <c r="E593" s="53"/>
      <c r="F593" s="52" t="s">
        <v>1857</v>
      </c>
      <c r="G593" s="55"/>
      <c r="H593" s="55"/>
      <c r="I593" s="91" t="s">
        <v>3001</v>
      </c>
    </row>
    <row r="594" spans="1:12" x14ac:dyDescent="0.2">
      <c r="A594" s="151" t="s">
        <v>977</v>
      </c>
      <c r="B594" s="170" t="s">
        <v>978</v>
      </c>
      <c r="C594" s="62">
        <v>25</v>
      </c>
      <c r="D594" s="142">
        <v>40426</v>
      </c>
      <c r="E594" s="42"/>
      <c r="F594" s="26" t="s">
        <v>1857</v>
      </c>
      <c r="G594" s="37"/>
      <c r="H594" s="37"/>
      <c r="I594" s="61" t="s">
        <v>1956</v>
      </c>
    </row>
    <row r="595" spans="1:12" x14ac:dyDescent="0.2">
      <c r="A595" s="881" t="s">
        <v>2572</v>
      </c>
      <c r="B595" s="875" t="s">
        <v>2573</v>
      </c>
      <c r="C595" s="70">
        <v>5</v>
      </c>
      <c r="D595" s="883">
        <v>40422</v>
      </c>
      <c r="E595" s="878"/>
      <c r="F595" s="876"/>
      <c r="G595" s="879" t="s">
        <v>1857</v>
      </c>
      <c r="H595" s="879"/>
      <c r="I595" s="87" t="s">
        <v>2574</v>
      </c>
    </row>
    <row r="596" spans="1:12" x14ac:dyDescent="0.2">
      <c r="A596" s="871" t="s">
        <v>2646</v>
      </c>
      <c r="B596" s="875" t="s">
        <v>2647</v>
      </c>
      <c r="C596" s="70">
        <v>20</v>
      </c>
      <c r="D596" s="883">
        <v>40412</v>
      </c>
      <c r="E596" s="878"/>
      <c r="F596" s="876" t="s">
        <v>1857</v>
      </c>
      <c r="G596" s="879"/>
      <c r="H596" s="879"/>
      <c r="I596" s="875" t="s">
        <v>2454</v>
      </c>
    </row>
    <row r="597" spans="1:12" x14ac:dyDescent="0.2">
      <c r="A597" s="85" t="s">
        <v>1696</v>
      </c>
      <c r="B597" s="160" t="s">
        <v>1697</v>
      </c>
      <c r="C597" s="70">
        <v>13</v>
      </c>
      <c r="D597" s="883">
        <v>40407</v>
      </c>
      <c r="E597" s="878"/>
      <c r="F597" s="876" t="s">
        <v>1857</v>
      </c>
      <c r="G597" s="879"/>
      <c r="H597" s="879"/>
      <c r="I597" s="155" t="s">
        <v>2359</v>
      </c>
    </row>
    <row r="598" spans="1:12" x14ac:dyDescent="0.2">
      <c r="A598" s="102" t="s">
        <v>2385</v>
      </c>
      <c r="B598" s="873" t="s">
        <v>2386</v>
      </c>
      <c r="C598" s="76">
        <v>6</v>
      </c>
      <c r="D598" s="147">
        <v>40400</v>
      </c>
      <c r="E598" s="53"/>
      <c r="F598" s="52"/>
      <c r="G598" s="55" t="s">
        <v>1857</v>
      </c>
      <c r="H598" s="55"/>
      <c r="I598" s="91" t="s">
        <v>2387</v>
      </c>
    </row>
    <row r="599" spans="1:12" x14ac:dyDescent="0.2">
      <c r="A599" s="100" t="s">
        <v>2365</v>
      </c>
      <c r="B599" s="159" t="s">
        <v>2366</v>
      </c>
      <c r="C599" s="62">
        <v>16</v>
      </c>
      <c r="D599" s="142">
        <v>40395</v>
      </c>
      <c r="E599" s="42"/>
      <c r="F599" s="26" t="s">
        <v>1857</v>
      </c>
      <c r="G599" s="37"/>
      <c r="H599" s="37"/>
      <c r="I599" s="165" t="s">
        <v>1885</v>
      </c>
    </row>
    <row r="600" spans="1:12" x14ac:dyDescent="0.2">
      <c r="A600" s="85" t="s">
        <v>2270</v>
      </c>
      <c r="B600" s="160" t="s">
        <v>1199</v>
      </c>
      <c r="C600" s="70">
        <v>23</v>
      </c>
      <c r="D600" s="883">
        <v>40386</v>
      </c>
      <c r="E600" s="878"/>
      <c r="F600" s="876" t="s">
        <v>1857</v>
      </c>
      <c r="G600" s="879"/>
      <c r="H600" s="879"/>
      <c r="I600" s="155" t="s">
        <v>1885</v>
      </c>
      <c r="K600" s="870"/>
      <c r="L600" s="870"/>
    </row>
    <row r="601" spans="1:12" x14ac:dyDescent="0.2">
      <c r="A601" s="85" t="s">
        <v>948</v>
      </c>
      <c r="B601" s="160" t="s">
        <v>949</v>
      </c>
      <c r="C601" s="70">
        <v>23</v>
      </c>
      <c r="D601" s="883">
        <v>40382</v>
      </c>
      <c r="E601" s="878"/>
      <c r="F601" s="876" t="s">
        <v>1857</v>
      </c>
      <c r="G601" s="879"/>
      <c r="H601" s="879"/>
      <c r="I601" s="155" t="s">
        <v>1885</v>
      </c>
      <c r="K601" s="870"/>
      <c r="L601" s="870"/>
    </row>
    <row r="602" spans="1:12" x14ac:dyDescent="0.2">
      <c r="A602" s="75" t="s">
        <v>2206</v>
      </c>
      <c r="B602" s="160" t="s">
        <v>1132</v>
      </c>
      <c r="C602" s="70">
        <v>16</v>
      </c>
      <c r="D602" s="883">
        <v>40375</v>
      </c>
      <c r="E602" s="878"/>
      <c r="F602" s="876" t="s">
        <v>1857</v>
      </c>
      <c r="G602" s="879"/>
      <c r="H602" s="879"/>
      <c r="I602" s="155" t="s">
        <v>1925</v>
      </c>
    </row>
    <row r="603" spans="1:12" x14ac:dyDescent="0.2">
      <c r="A603" s="158" t="s">
        <v>2935</v>
      </c>
      <c r="B603" s="1039" t="s">
        <v>2936</v>
      </c>
      <c r="C603" s="76">
        <v>18</v>
      </c>
      <c r="D603" s="147">
        <v>40371</v>
      </c>
      <c r="E603" s="53" t="s">
        <v>1857</v>
      </c>
      <c r="F603" s="52"/>
      <c r="G603" s="55"/>
      <c r="H603" s="55"/>
      <c r="I603" s="91" t="s">
        <v>2937</v>
      </c>
      <c r="K603" s="870"/>
      <c r="L603" s="870"/>
    </row>
    <row r="604" spans="1:12" x14ac:dyDescent="0.2">
      <c r="A604" s="96" t="s">
        <v>2591</v>
      </c>
      <c r="B604" s="159" t="s">
        <v>1506</v>
      </c>
      <c r="C604" s="62">
        <v>22</v>
      </c>
      <c r="D604" s="142">
        <v>40147</v>
      </c>
      <c r="E604" s="42"/>
      <c r="F604" s="26" t="s">
        <v>1857</v>
      </c>
      <c r="G604" s="37"/>
      <c r="H604" s="37"/>
      <c r="I604" s="165" t="s">
        <v>1925</v>
      </c>
      <c r="K604" s="870"/>
      <c r="L604" s="870"/>
    </row>
    <row r="605" spans="1:12" x14ac:dyDescent="0.2">
      <c r="A605" s="75" t="s">
        <v>1289</v>
      </c>
      <c r="B605" s="160" t="s">
        <v>1290</v>
      </c>
      <c r="C605" s="70">
        <v>19</v>
      </c>
      <c r="D605" s="883">
        <v>40135</v>
      </c>
      <c r="E605" s="878"/>
      <c r="F605" s="876" t="s">
        <v>1857</v>
      </c>
      <c r="G605" s="879"/>
      <c r="H605" s="879"/>
      <c r="I605" s="155" t="s">
        <v>1885</v>
      </c>
    </row>
    <row r="606" spans="1:12" x14ac:dyDescent="0.2">
      <c r="A606" s="75" t="s">
        <v>2468</v>
      </c>
      <c r="B606" s="160" t="s">
        <v>2469</v>
      </c>
      <c r="C606" s="70">
        <v>27</v>
      </c>
      <c r="D606" s="883">
        <v>40134</v>
      </c>
      <c r="E606" s="878"/>
      <c r="F606" s="876" t="s">
        <v>1857</v>
      </c>
      <c r="G606" s="879"/>
      <c r="H606" s="879"/>
      <c r="I606" s="87" t="s">
        <v>2470</v>
      </c>
    </row>
    <row r="607" spans="1:12" x14ac:dyDescent="0.2">
      <c r="A607" s="871" t="s">
        <v>2452</v>
      </c>
      <c r="B607" s="875" t="s">
        <v>2453</v>
      </c>
      <c r="C607" s="70">
        <v>23</v>
      </c>
      <c r="D607" s="883">
        <v>40127</v>
      </c>
      <c r="E607" s="878"/>
      <c r="F607" s="876" t="s">
        <v>1857</v>
      </c>
      <c r="G607" s="879"/>
      <c r="H607" s="879"/>
      <c r="I607" s="875" t="s">
        <v>2454</v>
      </c>
    </row>
    <row r="608" spans="1:12" x14ac:dyDescent="0.2">
      <c r="A608" s="877" t="s">
        <v>2809</v>
      </c>
      <c r="B608" s="873" t="s">
        <v>2810</v>
      </c>
      <c r="C608" s="76">
        <v>16</v>
      </c>
      <c r="D608" s="147">
        <v>40123</v>
      </c>
      <c r="E608" s="53"/>
      <c r="F608" s="52" t="s">
        <v>1857</v>
      </c>
      <c r="G608" s="55"/>
      <c r="H608" s="55"/>
      <c r="I608" s="91" t="s">
        <v>2811</v>
      </c>
    </row>
    <row r="609" spans="1:13" x14ac:dyDescent="0.2">
      <c r="A609" s="96" t="s">
        <v>2630</v>
      </c>
      <c r="B609" s="96" t="s">
        <v>2631</v>
      </c>
      <c r="C609" s="62">
        <v>33</v>
      </c>
      <c r="D609" s="172">
        <v>40116</v>
      </c>
      <c r="E609" s="26"/>
      <c r="F609" s="26" t="s">
        <v>1857</v>
      </c>
      <c r="G609" s="26"/>
      <c r="H609" s="26"/>
      <c r="I609" s="65" t="s">
        <v>2632</v>
      </c>
      <c r="L609" s="870"/>
      <c r="M609" s="870"/>
    </row>
    <row r="610" spans="1:13" x14ac:dyDescent="0.2">
      <c r="A610" s="871" t="s">
        <v>2907</v>
      </c>
      <c r="B610" s="871" t="s">
        <v>2908</v>
      </c>
      <c r="C610" s="70">
        <v>25</v>
      </c>
      <c r="D610" s="157">
        <v>40116</v>
      </c>
      <c r="E610" s="876"/>
      <c r="F610" s="876" t="s">
        <v>1857</v>
      </c>
      <c r="G610" s="876"/>
      <c r="H610" s="876"/>
      <c r="I610" s="871" t="s">
        <v>2454</v>
      </c>
    </row>
    <row r="611" spans="1:13" x14ac:dyDescent="0.2">
      <c r="A611" s="871" t="s">
        <v>2276</v>
      </c>
      <c r="B611" s="871" t="s">
        <v>2277</v>
      </c>
      <c r="C611" s="70">
        <v>40</v>
      </c>
      <c r="D611" s="157">
        <v>40115</v>
      </c>
      <c r="E611" s="876"/>
      <c r="F611" s="876"/>
      <c r="G611" s="876" t="s">
        <v>1857</v>
      </c>
      <c r="H611" s="876"/>
      <c r="I611" s="881" t="s">
        <v>2278</v>
      </c>
    </row>
    <row r="612" spans="1:13" x14ac:dyDescent="0.2">
      <c r="A612" s="93" t="s">
        <v>2063</v>
      </c>
      <c r="B612" s="93" t="s">
        <v>1060</v>
      </c>
      <c r="C612" s="70">
        <v>34</v>
      </c>
      <c r="D612" s="157">
        <v>40112</v>
      </c>
      <c r="E612" s="876"/>
      <c r="F612" s="876" t="s">
        <v>1857</v>
      </c>
      <c r="G612" s="876"/>
      <c r="H612" s="876"/>
      <c r="I612" s="85" t="s">
        <v>1925</v>
      </c>
    </row>
    <row r="613" spans="1:13" x14ac:dyDescent="0.2">
      <c r="A613" s="877" t="s">
        <v>2875</v>
      </c>
      <c r="B613" s="877" t="s">
        <v>2876</v>
      </c>
      <c r="C613" s="76">
        <v>16</v>
      </c>
      <c r="D613" s="173">
        <v>40112</v>
      </c>
      <c r="E613" s="52"/>
      <c r="F613" s="52"/>
      <c r="G613" s="52" t="s">
        <v>1857</v>
      </c>
      <c r="H613" s="52"/>
      <c r="I613" s="102" t="s">
        <v>2877</v>
      </c>
    </row>
    <row r="614" spans="1:13" x14ac:dyDescent="0.2">
      <c r="A614" s="871" t="s">
        <v>2830</v>
      </c>
      <c r="B614" s="871" t="s">
        <v>2831</v>
      </c>
      <c r="C614" s="70">
        <v>35</v>
      </c>
      <c r="D614" s="157">
        <v>40106</v>
      </c>
      <c r="E614" s="876" t="s">
        <v>1857</v>
      </c>
      <c r="F614" s="876"/>
      <c r="G614" s="876"/>
      <c r="H614" s="876"/>
      <c r="I614" s="871" t="s">
        <v>2832</v>
      </c>
    </row>
    <row r="615" spans="1:13" x14ac:dyDescent="0.2">
      <c r="A615" s="75" t="s">
        <v>1285</v>
      </c>
      <c r="B615" s="75" t="s">
        <v>1286</v>
      </c>
      <c r="C615" s="70">
        <v>33</v>
      </c>
      <c r="D615" s="157">
        <v>40105</v>
      </c>
      <c r="E615" s="876"/>
      <c r="F615" s="876" t="s">
        <v>1857</v>
      </c>
      <c r="G615" s="876"/>
      <c r="H615" s="876"/>
      <c r="I615" s="85" t="s">
        <v>2359</v>
      </c>
    </row>
    <row r="616" spans="1:13" x14ac:dyDescent="0.2">
      <c r="A616" s="75" t="s">
        <v>2311</v>
      </c>
      <c r="B616" s="75" t="s">
        <v>1248</v>
      </c>
      <c r="C616" s="70">
        <v>16</v>
      </c>
      <c r="D616" s="157">
        <v>40087</v>
      </c>
      <c r="E616" s="876"/>
      <c r="F616" s="876" t="s">
        <v>1857</v>
      </c>
      <c r="G616" s="876"/>
      <c r="H616" s="876"/>
      <c r="I616" s="85" t="s">
        <v>1925</v>
      </c>
    </row>
    <row r="617" spans="1:13" x14ac:dyDescent="0.2">
      <c r="A617" s="75" t="s">
        <v>2160</v>
      </c>
      <c r="B617" s="75" t="s">
        <v>2161</v>
      </c>
      <c r="C617" s="70">
        <v>15</v>
      </c>
      <c r="D617" s="157">
        <v>40085</v>
      </c>
      <c r="E617" s="876"/>
      <c r="F617" s="876" t="s">
        <v>1857</v>
      </c>
      <c r="G617" s="876"/>
      <c r="H617" s="876"/>
      <c r="I617" s="85" t="s">
        <v>4009</v>
      </c>
    </row>
    <row r="618" spans="1:13" x14ac:dyDescent="0.2">
      <c r="A618" s="75" t="s">
        <v>2413</v>
      </c>
      <c r="B618" s="75" t="s">
        <v>1354</v>
      </c>
      <c r="C618" s="70">
        <v>33</v>
      </c>
      <c r="D618" s="157">
        <v>40085</v>
      </c>
      <c r="E618" s="876"/>
      <c r="F618" s="876" t="s">
        <v>1857</v>
      </c>
      <c r="G618" s="876"/>
      <c r="H618" s="876"/>
      <c r="I618" s="85" t="s">
        <v>1885</v>
      </c>
    </row>
    <row r="619" spans="1:13" x14ac:dyDescent="0.2">
      <c r="A619" s="473" t="s">
        <v>2424</v>
      </c>
      <c r="B619" s="151" t="s">
        <v>1377</v>
      </c>
      <c r="C619" s="62">
        <v>15</v>
      </c>
      <c r="D619" s="172">
        <v>40085</v>
      </c>
      <c r="E619" s="26" t="s">
        <v>1857</v>
      </c>
      <c r="F619" s="26"/>
      <c r="G619" s="26"/>
      <c r="H619" s="26"/>
      <c r="I619" s="100" t="s">
        <v>1885</v>
      </c>
      <c r="K619" s="870"/>
      <c r="L619" s="870"/>
    </row>
    <row r="620" spans="1:13" x14ac:dyDescent="0.2">
      <c r="A620" s="75" t="s">
        <v>2533</v>
      </c>
      <c r="B620" s="75" t="s">
        <v>2534</v>
      </c>
      <c r="C620" s="70">
        <v>30</v>
      </c>
      <c r="D620" s="157">
        <v>40085</v>
      </c>
      <c r="E620" s="876"/>
      <c r="F620" s="876" t="s">
        <v>1857</v>
      </c>
      <c r="G620" s="876"/>
      <c r="H620" s="876"/>
      <c r="I620" s="85" t="s">
        <v>2359</v>
      </c>
    </row>
    <row r="621" spans="1:13" x14ac:dyDescent="0.2">
      <c r="A621" s="871" t="s">
        <v>2921</v>
      </c>
      <c r="B621" s="871" t="s">
        <v>369</v>
      </c>
      <c r="C621" s="70">
        <v>35</v>
      </c>
      <c r="D621" s="157">
        <v>40085</v>
      </c>
      <c r="E621" s="876"/>
      <c r="F621" s="164" t="s">
        <v>1857</v>
      </c>
      <c r="G621" s="876"/>
      <c r="H621" s="876"/>
      <c r="I621" s="79" t="s">
        <v>2922</v>
      </c>
    </row>
    <row r="622" spans="1:13" x14ac:dyDescent="0.2">
      <c r="A622" s="93" t="s">
        <v>2753</v>
      </c>
      <c r="B622" s="93" t="s">
        <v>1622</v>
      </c>
      <c r="C622" s="70">
        <v>18</v>
      </c>
      <c r="D622" s="157">
        <v>40067</v>
      </c>
      <c r="E622" s="876" t="s">
        <v>1857</v>
      </c>
      <c r="F622" s="876"/>
      <c r="G622" s="876"/>
      <c r="H622" s="876"/>
      <c r="I622" s="881" t="s">
        <v>2754</v>
      </c>
    </row>
    <row r="623" spans="1:13" x14ac:dyDescent="0.2">
      <c r="A623" s="158" t="s">
        <v>2659</v>
      </c>
      <c r="B623" s="158" t="s">
        <v>2660</v>
      </c>
      <c r="C623" s="76">
        <v>43</v>
      </c>
      <c r="D623" s="173">
        <v>40054</v>
      </c>
      <c r="E623" s="52" t="s">
        <v>1857</v>
      </c>
      <c r="F623" s="52"/>
      <c r="G623" s="52"/>
      <c r="H623" s="52"/>
      <c r="I623" s="102" t="s">
        <v>4155</v>
      </c>
    </row>
    <row r="624" spans="1:13" x14ac:dyDescent="0.2">
      <c r="A624" s="151" t="s">
        <v>2971</v>
      </c>
      <c r="B624" s="151" t="s">
        <v>1795</v>
      </c>
      <c r="C624" s="62">
        <v>22</v>
      </c>
      <c r="D624" s="172">
        <v>40054</v>
      </c>
      <c r="E624" s="26" t="s">
        <v>1857</v>
      </c>
      <c r="F624" s="26"/>
      <c r="G624" s="26"/>
      <c r="H624" s="26"/>
      <c r="I624" s="100" t="s">
        <v>1885</v>
      </c>
    </row>
    <row r="625" spans="1:12" x14ac:dyDescent="0.2">
      <c r="A625" s="93" t="s">
        <v>1949</v>
      </c>
      <c r="B625" s="93" t="s">
        <v>964</v>
      </c>
      <c r="C625" s="70">
        <v>32</v>
      </c>
      <c r="D625" s="157">
        <v>40029</v>
      </c>
      <c r="E625" s="876" t="s">
        <v>1857</v>
      </c>
      <c r="F625" s="876"/>
      <c r="G625" s="876"/>
      <c r="H625" s="876"/>
      <c r="I625" s="85" t="s">
        <v>1885</v>
      </c>
      <c r="K625" s="870"/>
      <c r="L625" s="870"/>
    </row>
    <row r="626" spans="1:12" x14ac:dyDescent="0.2">
      <c r="A626" s="93" t="s">
        <v>2951</v>
      </c>
      <c r="B626" s="93" t="s">
        <v>2952</v>
      </c>
      <c r="C626" s="70">
        <v>15</v>
      </c>
      <c r="D626" s="157">
        <v>39975</v>
      </c>
      <c r="E626" s="876" t="s">
        <v>1857</v>
      </c>
      <c r="F626" s="876"/>
      <c r="G626" s="876"/>
      <c r="H626" s="876"/>
      <c r="I626" s="881" t="s">
        <v>2953</v>
      </c>
    </row>
    <row r="627" spans="1:12" x14ac:dyDescent="0.2">
      <c r="A627" s="93" t="s">
        <v>1745</v>
      </c>
      <c r="B627" s="93" t="s">
        <v>1746</v>
      </c>
      <c r="C627" s="70">
        <v>32</v>
      </c>
      <c r="D627" s="157">
        <v>39959</v>
      </c>
      <c r="E627" s="876" t="s">
        <v>1857</v>
      </c>
      <c r="F627" s="876"/>
      <c r="G627" s="876"/>
      <c r="H627" s="876"/>
      <c r="I627" s="85" t="s">
        <v>1885</v>
      </c>
      <c r="K627" s="870"/>
      <c r="L627" s="870"/>
    </row>
    <row r="628" spans="1:12" x14ac:dyDescent="0.2">
      <c r="A628" s="470" t="s">
        <v>992</v>
      </c>
      <c r="B628" s="158" t="s">
        <v>993</v>
      </c>
      <c r="C628" s="76">
        <v>37</v>
      </c>
      <c r="D628" s="173">
        <v>39944</v>
      </c>
      <c r="E628" s="52" t="s">
        <v>1857</v>
      </c>
      <c r="F628" s="52"/>
      <c r="G628" s="52"/>
      <c r="H628" s="52"/>
      <c r="I628" s="114" t="s">
        <v>1925</v>
      </c>
    </row>
    <row r="629" spans="1:12" x14ac:dyDescent="0.2">
      <c r="A629" s="151" t="s">
        <v>2455</v>
      </c>
      <c r="B629" s="151" t="s">
        <v>1403</v>
      </c>
      <c r="C629" s="62">
        <v>27</v>
      </c>
      <c r="D629" s="172">
        <v>39937</v>
      </c>
      <c r="E629" s="26" t="s">
        <v>1857</v>
      </c>
      <c r="F629" s="26"/>
      <c r="G629" s="26"/>
      <c r="H629" s="26"/>
      <c r="I629" s="100" t="s">
        <v>1885</v>
      </c>
    </row>
    <row r="630" spans="1:12" x14ac:dyDescent="0.2">
      <c r="A630" s="93" t="s">
        <v>2614</v>
      </c>
      <c r="B630" s="93" t="s">
        <v>2615</v>
      </c>
      <c r="C630" s="70">
        <v>26</v>
      </c>
      <c r="D630" s="157">
        <v>39930</v>
      </c>
      <c r="E630" s="876" t="s">
        <v>1857</v>
      </c>
      <c r="F630" s="876"/>
      <c r="G630" s="876"/>
      <c r="H630" s="876"/>
      <c r="I630" s="85" t="s">
        <v>1925</v>
      </c>
    </row>
    <row r="631" spans="1:12" x14ac:dyDescent="0.2">
      <c r="A631" s="93" t="s">
        <v>2550</v>
      </c>
      <c r="B631" s="93" t="s">
        <v>2551</v>
      </c>
      <c r="C631" s="70">
        <v>31</v>
      </c>
      <c r="D631" s="157">
        <v>39927</v>
      </c>
      <c r="E631" s="876" t="s">
        <v>1857</v>
      </c>
      <c r="F631" s="876"/>
      <c r="G631" s="876"/>
      <c r="H631" s="876"/>
      <c r="I631" s="881" t="s">
        <v>2552</v>
      </c>
    </row>
    <row r="632" spans="1:12" x14ac:dyDescent="0.2">
      <c r="A632" s="93" t="s">
        <v>955</v>
      </c>
      <c r="B632" s="93" t="s">
        <v>1941</v>
      </c>
      <c r="C632" s="70">
        <v>38</v>
      </c>
      <c r="D632" s="157">
        <v>39924</v>
      </c>
      <c r="E632" s="876" t="s">
        <v>1857</v>
      </c>
      <c r="F632" s="876"/>
      <c r="G632" s="876"/>
      <c r="H632" s="876"/>
      <c r="I632" s="85" t="s">
        <v>1925</v>
      </c>
    </row>
    <row r="633" spans="1:12" x14ac:dyDescent="0.2">
      <c r="A633" s="158" t="s">
        <v>2833</v>
      </c>
      <c r="B633" s="158" t="s">
        <v>2834</v>
      </c>
      <c r="C633" s="76">
        <v>26</v>
      </c>
      <c r="D633" s="173">
        <v>39918</v>
      </c>
      <c r="E633" s="52" t="s">
        <v>1857</v>
      </c>
      <c r="F633" s="52"/>
      <c r="G633" s="52"/>
      <c r="H633" s="52"/>
      <c r="I633" s="102" t="s">
        <v>2835</v>
      </c>
      <c r="K633" s="870"/>
      <c r="L633" s="870"/>
    </row>
    <row r="634" spans="1:12" x14ac:dyDescent="0.2">
      <c r="A634" s="151" t="s">
        <v>2488</v>
      </c>
      <c r="B634" s="151" t="s">
        <v>2489</v>
      </c>
      <c r="C634" s="62">
        <v>50</v>
      </c>
      <c r="D634" s="172">
        <v>39899</v>
      </c>
      <c r="E634" s="26" t="s">
        <v>1857</v>
      </c>
      <c r="F634" s="26"/>
      <c r="G634" s="26"/>
      <c r="H634" s="26"/>
      <c r="I634" s="65" t="s">
        <v>2490</v>
      </c>
    </row>
    <row r="635" spans="1:12" x14ac:dyDescent="0.2">
      <c r="A635" s="93" t="s">
        <v>2289</v>
      </c>
      <c r="B635" s="93" t="s">
        <v>2290</v>
      </c>
      <c r="C635" s="70">
        <v>32</v>
      </c>
      <c r="D635" s="157">
        <v>39889</v>
      </c>
      <c r="E635" s="876" t="s">
        <v>1857</v>
      </c>
      <c r="F635" s="876"/>
      <c r="G635" s="876"/>
      <c r="H635" s="876"/>
      <c r="I635" s="881" t="s">
        <v>4121</v>
      </c>
    </row>
    <row r="636" spans="1:12" x14ac:dyDescent="0.2">
      <c r="A636" s="871" t="s">
        <v>1044</v>
      </c>
      <c r="B636" s="871" t="s">
        <v>1045</v>
      </c>
      <c r="C636" s="70">
        <v>20</v>
      </c>
      <c r="D636" s="157">
        <v>39881</v>
      </c>
      <c r="E636" s="876" t="s">
        <v>1857</v>
      </c>
      <c r="F636" s="876"/>
      <c r="G636" s="876"/>
      <c r="H636" s="876"/>
      <c r="I636" s="881" t="s">
        <v>2054</v>
      </c>
    </row>
    <row r="637" spans="1:12" x14ac:dyDescent="0.2">
      <c r="A637" s="871" t="s">
        <v>2743</v>
      </c>
      <c r="B637" s="871" t="s">
        <v>2744</v>
      </c>
      <c r="C637" s="70">
        <v>31</v>
      </c>
      <c r="D637" s="157">
        <v>39881</v>
      </c>
      <c r="E637" s="876"/>
      <c r="F637" s="876"/>
      <c r="G637" s="876" t="s">
        <v>1857</v>
      </c>
      <c r="H637" s="876"/>
      <c r="I637" s="881" t="s">
        <v>2745</v>
      </c>
    </row>
    <row r="638" spans="1:12" x14ac:dyDescent="0.2">
      <c r="A638" s="158" t="s">
        <v>1790</v>
      </c>
      <c r="B638" s="158" t="s">
        <v>1791</v>
      </c>
      <c r="C638" s="76">
        <v>20</v>
      </c>
      <c r="D638" s="173">
        <v>39878</v>
      </c>
      <c r="E638" s="52" t="s">
        <v>1857</v>
      </c>
      <c r="F638" s="52"/>
      <c r="G638" s="52"/>
      <c r="H638" s="52"/>
      <c r="I638" s="114" t="s">
        <v>1885</v>
      </c>
    </row>
    <row r="639" spans="1:12" x14ac:dyDescent="0.2">
      <c r="A639" s="151" t="s">
        <v>1743</v>
      </c>
      <c r="B639" s="151" t="s">
        <v>1744</v>
      </c>
      <c r="C639" s="62">
        <v>36</v>
      </c>
      <c r="D639" s="172">
        <v>39876</v>
      </c>
      <c r="E639" s="26" t="s">
        <v>1857</v>
      </c>
      <c r="F639" s="26"/>
      <c r="G639" s="26"/>
      <c r="H639" s="26"/>
      <c r="I639" s="100" t="s">
        <v>1885</v>
      </c>
    </row>
    <row r="640" spans="1:12" x14ac:dyDescent="0.2">
      <c r="A640" s="465" t="s">
        <v>2306</v>
      </c>
      <c r="B640" s="93" t="s">
        <v>2307</v>
      </c>
      <c r="C640" s="70">
        <v>32</v>
      </c>
      <c r="D640" s="157">
        <v>39871</v>
      </c>
      <c r="E640" s="876" t="s">
        <v>1857</v>
      </c>
      <c r="F640" s="876"/>
      <c r="G640" s="876"/>
      <c r="H640" s="876"/>
      <c r="I640" s="85" t="s">
        <v>1885</v>
      </c>
    </row>
    <row r="641" spans="1:13" x14ac:dyDescent="0.2">
      <c r="A641" s="466" t="s">
        <v>2294</v>
      </c>
      <c r="B641" s="93" t="s">
        <v>2295</v>
      </c>
      <c r="C641" s="70">
        <v>39</v>
      </c>
      <c r="D641" s="157">
        <v>39869</v>
      </c>
      <c r="E641" s="876" t="s">
        <v>1857</v>
      </c>
      <c r="F641" s="876"/>
      <c r="G641" s="876"/>
      <c r="H641" s="876"/>
      <c r="I641" s="881" t="s">
        <v>2296</v>
      </c>
    </row>
    <row r="642" spans="1:13" x14ac:dyDescent="0.2">
      <c r="A642" s="871" t="s">
        <v>2255</v>
      </c>
      <c r="B642" s="871" t="s">
        <v>2256</v>
      </c>
      <c r="C642" s="70">
        <v>35</v>
      </c>
      <c r="D642" s="157">
        <v>39862</v>
      </c>
      <c r="E642" s="876" t="s">
        <v>1857</v>
      </c>
      <c r="F642" s="876"/>
      <c r="G642" s="876"/>
      <c r="H642" s="876"/>
      <c r="I642" s="871"/>
    </row>
    <row r="643" spans="1:13" x14ac:dyDescent="0.2">
      <c r="A643" s="158" t="s">
        <v>1690</v>
      </c>
      <c r="B643" s="158" t="s">
        <v>1691</v>
      </c>
      <c r="C643" s="76">
        <v>27</v>
      </c>
      <c r="D643" s="173">
        <v>39849</v>
      </c>
      <c r="E643" s="52" t="s">
        <v>1857</v>
      </c>
      <c r="F643" s="52"/>
      <c r="G643" s="52"/>
      <c r="H643" s="52"/>
      <c r="I643" s="114" t="s">
        <v>1885</v>
      </c>
    </row>
    <row r="644" spans="1:13" x14ac:dyDescent="0.2">
      <c r="A644" s="872" t="s">
        <v>2996</v>
      </c>
      <c r="B644" s="872" t="s">
        <v>2997</v>
      </c>
      <c r="C644" s="62">
        <v>27</v>
      </c>
      <c r="D644" s="172">
        <v>39849</v>
      </c>
      <c r="E644" s="26" t="s">
        <v>1857</v>
      </c>
      <c r="F644" s="26"/>
      <c r="G644" s="26"/>
      <c r="H644" s="26"/>
      <c r="I644" s="872" t="s">
        <v>2998</v>
      </c>
    </row>
    <row r="645" spans="1:13" x14ac:dyDescent="0.2">
      <c r="A645" s="93" t="s">
        <v>2959</v>
      </c>
      <c r="B645" s="93" t="s">
        <v>2960</v>
      </c>
      <c r="C645" s="70">
        <v>25</v>
      </c>
      <c r="D645" s="157">
        <v>39843</v>
      </c>
      <c r="E645" s="876" t="s">
        <v>1857</v>
      </c>
      <c r="F645" s="876"/>
      <c r="G645" s="876"/>
      <c r="H645" s="876"/>
      <c r="I645" s="85" t="s">
        <v>1885</v>
      </c>
    </row>
    <row r="646" spans="1:13" x14ac:dyDescent="0.2">
      <c r="A646" s="93" t="s">
        <v>1554</v>
      </c>
      <c r="B646" s="93" t="s">
        <v>1555</v>
      </c>
      <c r="C646" s="70">
        <v>41</v>
      </c>
      <c r="D646" s="157">
        <v>39839</v>
      </c>
      <c r="E646" s="876" t="s">
        <v>1857</v>
      </c>
      <c r="F646" s="876"/>
      <c r="G646" s="876"/>
      <c r="H646" s="876"/>
      <c r="I646" s="85" t="s">
        <v>1885</v>
      </c>
    </row>
    <row r="647" spans="1:13" x14ac:dyDescent="0.2">
      <c r="A647" s="93" t="s">
        <v>1702</v>
      </c>
      <c r="B647" s="93" t="s">
        <v>1703</v>
      </c>
      <c r="C647" s="70">
        <v>22</v>
      </c>
      <c r="D647" s="157">
        <v>39835</v>
      </c>
      <c r="E647" s="876" t="s">
        <v>1857</v>
      </c>
      <c r="F647" s="876"/>
      <c r="G647" s="876"/>
      <c r="H647" s="876"/>
      <c r="I647" s="85" t="s">
        <v>1885</v>
      </c>
    </row>
    <row r="648" spans="1:13" x14ac:dyDescent="0.2">
      <c r="A648" s="877" t="s">
        <v>2481</v>
      </c>
      <c r="B648" s="877" t="s">
        <v>2482</v>
      </c>
      <c r="C648" s="76">
        <v>36</v>
      </c>
      <c r="D648" s="173">
        <v>39828</v>
      </c>
      <c r="E648" s="52" t="s">
        <v>1857</v>
      </c>
      <c r="F648" s="52"/>
      <c r="G648" s="52"/>
      <c r="H648" s="52"/>
      <c r="I648" s="877" t="s">
        <v>2483</v>
      </c>
    </row>
    <row r="649" spans="1:13" x14ac:dyDescent="0.2">
      <c r="A649" s="96" t="s">
        <v>2273</v>
      </c>
      <c r="B649" s="96" t="s">
        <v>2274</v>
      </c>
      <c r="C649" s="62">
        <v>24</v>
      </c>
      <c r="D649" s="172">
        <v>39772</v>
      </c>
      <c r="E649" s="26"/>
      <c r="F649" s="26" t="s">
        <v>1857</v>
      </c>
      <c r="G649" s="26"/>
      <c r="H649" s="26"/>
      <c r="I649" s="65" t="s">
        <v>2275</v>
      </c>
    </row>
    <row r="650" spans="1:13" x14ac:dyDescent="0.2">
      <c r="A650" s="881" t="s">
        <v>1921</v>
      </c>
      <c r="B650" s="871" t="s">
        <v>1922</v>
      </c>
      <c r="C650" s="70">
        <v>31</v>
      </c>
      <c r="D650" s="157">
        <v>39770</v>
      </c>
      <c r="E650" s="876"/>
      <c r="F650" s="876"/>
      <c r="G650" s="876" t="s">
        <v>1857</v>
      </c>
      <c r="H650" s="876"/>
      <c r="I650" s="881" t="s">
        <v>1923</v>
      </c>
    </row>
    <row r="651" spans="1:13" x14ac:dyDescent="0.2">
      <c r="A651" s="871" t="s">
        <v>2334</v>
      </c>
      <c r="B651" s="871" t="s">
        <v>2335</v>
      </c>
      <c r="C651" s="70">
        <v>27</v>
      </c>
      <c r="D651" s="157">
        <v>39769</v>
      </c>
      <c r="E651" s="876"/>
      <c r="F651" s="876" t="s">
        <v>1857</v>
      </c>
      <c r="G651" s="876"/>
      <c r="H651" s="876"/>
      <c r="I651" s="881" t="s">
        <v>2336</v>
      </c>
    </row>
    <row r="652" spans="1:13" x14ac:dyDescent="0.2">
      <c r="A652" s="93" t="s">
        <v>2460</v>
      </c>
      <c r="B652" s="93" t="s">
        <v>1415</v>
      </c>
      <c r="C652" s="70">
        <v>25</v>
      </c>
      <c r="D652" s="157">
        <v>39752</v>
      </c>
      <c r="E652" s="876" t="s">
        <v>1857</v>
      </c>
      <c r="F652" s="876"/>
      <c r="G652" s="876"/>
      <c r="H652" s="876"/>
      <c r="I652" s="85" t="s">
        <v>1885</v>
      </c>
      <c r="K652" s="870"/>
      <c r="L652" s="870"/>
    </row>
    <row r="653" spans="1:13" x14ac:dyDescent="0.2">
      <c r="A653" s="877" t="s">
        <v>2230</v>
      </c>
      <c r="B653" s="877" t="s">
        <v>2231</v>
      </c>
      <c r="C653" s="76">
        <v>33</v>
      </c>
      <c r="D653" s="173">
        <v>39729</v>
      </c>
      <c r="E653" s="52"/>
      <c r="F653" s="52"/>
      <c r="G653" s="52" t="s">
        <v>1857</v>
      </c>
      <c r="H653" s="52"/>
      <c r="I653" s="102" t="s">
        <v>2232</v>
      </c>
      <c r="L653" s="870"/>
      <c r="M653" s="870"/>
    </row>
    <row r="654" spans="1:13" x14ac:dyDescent="0.2">
      <c r="A654" s="872" t="s">
        <v>3002</v>
      </c>
      <c r="B654" s="872" t="s">
        <v>3003</v>
      </c>
      <c r="C654" s="62">
        <v>28</v>
      </c>
      <c r="D654" s="172">
        <v>39729</v>
      </c>
      <c r="E654" s="26"/>
      <c r="F654" s="26"/>
      <c r="G654" s="26" t="s">
        <v>1857</v>
      </c>
      <c r="H654" s="26"/>
      <c r="I654" s="65" t="s">
        <v>3004</v>
      </c>
      <c r="L654" s="870"/>
      <c r="M654" s="870"/>
    </row>
    <row r="655" spans="1:13" x14ac:dyDescent="0.2">
      <c r="A655" s="93" t="s">
        <v>1957</v>
      </c>
      <c r="B655" s="93" t="s">
        <v>1958</v>
      </c>
      <c r="C655" s="70">
        <v>30</v>
      </c>
      <c r="D655" s="157">
        <v>39727</v>
      </c>
      <c r="E655" s="876" t="s">
        <v>1857</v>
      </c>
      <c r="F655" s="876"/>
      <c r="G655" s="876"/>
      <c r="H655" s="876"/>
      <c r="I655" s="881" t="s">
        <v>1959</v>
      </c>
      <c r="L655" s="870"/>
      <c r="M655" s="870"/>
    </row>
    <row r="656" spans="1:13" x14ac:dyDescent="0.2">
      <c r="A656" s="466" t="s">
        <v>1087</v>
      </c>
      <c r="B656" s="93" t="s">
        <v>1088</v>
      </c>
      <c r="C656" s="70">
        <v>39</v>
      </c>
      <c r="D656" s="157">
        <v>39727</v>
      </c>
      <c r="E656" s="876" t="s">
        <v>1857</v>
      </c>
      <c r="F656" s="876"/>
      <c r="G656" s="876"/>
      <c r="H656" s="876"/>
      <c r="I656" s="85" t="s">
        <v>1885</v>
      </c>
    </row>
    <row r="657" spans="1:12" x14ac:dyDescent="0.2">
      <c r="A657" s="93" t="s">
        <v>2842</v>
      </c>
      <c r="B657" s="93" t="s">
        <v>2843</v>
      </c>
      <c r="C657" s="70">
        <v>30</v>
      </c>
      <c r="D657" s="157">
        <v>39701</v>
      </c>
      <c r="E657" s="876" t="s">
        <v>1857</v>
      </c>
      <c r="F657" s="876"/>
      <c r="G657" s="876"/>
      <c r="H657" s="876"/>
      <c r="I657" s="85" t="s">
        <v>4009</v>
      </c>
    </row>
    <row r="658" spans="1:12" x14ac:dyDescent="0.2">
      <c r="A658" s="158" t="s">
        <v>2723</v>
      </c>
      <c r="B658" s="158" t="s">
        <v>1602</v>
      </c>
      <c r="C658" s="76">
        <v>37</v>
      </c>
      <c r="D658" s="173">
        <v>39651</v>
      </c>
      <c r="E658" s="52" t="s">
        <v>1857</v>
      </c>
      <c r="F658" s="52"/>
      <c r="G658" s="52"/>
      <c r="H658" s="52"/>
      <c r="I658" s="102" t="s">
        <v>2724</v>
      </c>
    </row>
    <row r="659" spans="1:12" x14ac:dyDescent="0.2">
      <c r="A659" s="151" t="s">
        <v>2263</v>
      </c>
      <c r="B659" s="93" t="s">
        <v>2264</v>
      </c>
      <c r="C659" s="70">
        <v>34</v>
      </c>
      <c r="D659" s="157">
        <v>39617</v>
      </c>
      <c r="E659" s="876" t="s">
        <v>1857</v>
      </c>
      <c r="F659" s="876"/>
      <c r="G659" s="876"/>
      <c r="H659" s="876"/>
      <c r="I659" s="85" t="s">
        <v>1885</v>
      </c>
    </row>
    <row r="660" spans="1:12" x14ac:dyDescent="0.2">
      <c r="A660" s="93" t="s">
        <v>1374</v>
      </c>
      <c r="B660" s="93" t="s">
        <v>1375</v>
      </c>
      <c r="C660" s="70">
        <v>43</v>
      </c>
      <c r="D660" s="157">
        <v>39617</v>
      </c>
      <c r="E660" s="876" t="s">
        <v>1857</v>
      </c>
      <c r="F660" s="876"/>
      <c r="G660" s="876"/>
      <c r="H660" s="876"/>
      <c r="I660" s="85" t="s">
        <v>1885</v>
      </c>
    </row>
    <row r="661" spans="1:12" x14ac:dyDescent="0.2">
      <c r="A661" s="871" t="s">
        <v>2362</v>
      </c>
      <c r="B661" s="871" t="s">
        <v>2363</v>
      </c>
      <c r="C661" s="70">
        <v>35</v>
      </c>
      <c r="D661" s="157">
        <v>39538</v>
      </c>
      <c r="E661" s="876"/>
      <c r="F661" s="876"/>
      <c r="G661" s="876"/>
      <c r="H661" s="876" t="s">
        <v>1857</v>
      </c>
      <c r="I661" s="871" t="s">
        <v>2364</v>
      </c>
    </row>
    <row r="662" spans="1:12" x14ac:dyDescent="0.2">
      <c r="A662" s="93" t="s">
        <v>1388</v>
      </c>
      <c r="B662" s="93" t="s">
        <v>1389</v>
      </c>
      <c r="C662" s="70">
        <v>25</v>
      </c>
      <c r="D662" s="157">
        <v>39497</v>
      </c>
      <c r="E662" s="876" t="s">
        <v>1857</v>
      </c>
      <c r="F662" s="876"/>
      <c r="G662" s="876"/>
      <c r="H662" s="876"/>
      <c r="I662" s="85" t="s">
        <v>1925</v>
      </c>
    </row>
    <row r="663" spans="1:12" x14ac:dyDescent="0.2">
      <c r="A663" s="871" t="s">
        <v>1906</v>
      </c>
      <c r="B663" s="871" t="s">
        <v>125</v>
      </c>
      <c r="C663" s="70">
        <v>39</v>
      </c>
      <c r="D663" s="157">
        <v>39477</v>
      </c>
      <c r="E663" s="876"/>
      <c r="F663" s="50"/>
      <c r="G663" s="876"/>
      <c r="H663" s="164" t="s">
        <v>1857</v>
      </c>
      <c r="I663" s="79" t="s">
        <v>1907</v>
      </c>
      <c r="K663" s="887"/>
      <c r="L663" s="887"/>
    </row>
    <row r="664" spans="1:12" x14ac:dyDescent="0.2">
      <c r="A664" s="93" t="s">
        <v>2695</v>
      </c>
      <c r="B664" s="93" t="s">
        <v>2696</v>
      </c>
      <c r="C664" s="70">
        <v>36</v>
      </c>
      <c r="D664" s="157">
        <v>39477</v>
      </c>
      <c r="E664" s="876" t="s">
        <v>1857</v>
      </c>
      <c r="F664" s="876"/>
      <c r="G664" s="876"/>
      <c r="H664" s="876"/>
      <c r="I664" s="881" t="s">
        <v>4045</v>
      </c>
    </row>
    <row r="665" spans="1:12" x14ac:dyDescent="0.2">
      <c r="A665" s="1065" t="s">
        <v>2779</v>
      </c>
      <c r="B665" s="1065" t="s">
        <v>2780</v>
      </c>
      <c r="C665" s="76">
        <v>26</v>
      </c>
      <c r="D665" s="173">
        <v>39448</v>
      </c>
      <c r="E665" s="1041" t="s">
        <v>1857</v>
      </c>
      <c r="F665" s="52"/>
      <c r="G665" s="52"/>
      <c r="H665" s="52"/>
      <c r="I665" s="1072" t="s">
        <v>2781</v>
      </c>
    </row>
    <row r="666" spans="1:12" s="870" customFormat="1" x14ac:dyDescent="0.2">
      <c r="A666" s="917"/>
      <c r="B666" s="926"/>
      <c r="C666" s="177"/>
      <c r="D666" s="178"/>
      <c r="E666" s="48"/>
      <c r="F666" s="48"/>
      <c r="G666" s="48"/>
      <c r="H666" s="48"/>
      <c r="I666" s="91"/>
    </row>
    <row r="667" spans="1:12" x14ac:dyDescent="0.2">
      <c r="A667" s="33" t="s">
        <v>3009</v>
      </c>
      <c r="B667" s="46">
        <f>COUNTA(B8:B665)</f>
        <v>658</v>
      </c>
      <c r="C667" s="174"/>
      <c r="D667" s="175"/>
      <c r="E667" s="46">
        <f>COUNTA(E8:E665)</f>
        <v>161</v>
      </c>
      <c r="F667" s="46">
        <f>COUNTA(F8:F665)</f>
        <v>297</v>
      </c>
      <c r="G667" s="46">
        <f>COUNTA(G8:G665)</f>
        <v>156</v>
      </c>
      <c r="H667" s="46">
        <f>COUNTA(H8:H665)</f>
        <v>45</v>
      </c>
      <c r="I667" s="176" t="s">
        <v>3010</v>
      </c>
    </row>
    <row r="668" spans="1:12" x14ac:dyDescent="0.2">
      <c r="A668" s="88" t="s">
        <v>3011</v>
      </c>
      <c r="B668" s="48">
        <f>B667-5</f>
        <v>653</v>
      </c>
      <c r="C668" s="177"/>
      <c r="D668" s="178"/>
      <c r="E668" s="48">
        <f>E667-2</f>
        <v>159</v>
      </c>
      <c r="F668" s="48">
        <f>F667-3</f>
        <v>294</v>
      </c>
      <c r="G668" s="48">
        <f>G667</f>
        <v>156</v>
      </c>
      <c r="H668" s="48">
        <f>H667</f>
        <v>45</v>
      </c>
      <c r="I668" s="179" t="s">
        <v>3012</v>
      </c>
    </row>
    <row r="669" spans="1:12" x14ac:dyDescent="0.2">
      <c r="A669" s="88" t="s">
        <v>3013</v>
      </c>
      <c r="B669" s="48">
        <f>B668-9</f>
        <v>644</v>
      </c>
      <c r="C669" s="177"/>
      <c r="D669" s="178"/>
      <c r="E669" s="48">
        <f>E668-3</f>
        <v>156</v>
      </c>
      <c r="F669" s="48">
        <f>F668-2</f>
        <v>292</v>
      </c>
      <c r="G669" s="48">
        <f>G668-1</f>
        <v>155</v>
      </c>
      <c r="H669" s="48">
        <f>H668-3</f>
        <v>42</v>
      </c>
      <c r="I669" s="179" t="s">
        <v>3014</v>
      </c>
    </row>
    <row r="670" spans="1:12" x14ac:dyDescent="0.2">
      <c r="A670" s="38" t="s">
        <v>3015</v>
      </c>
      <c r="B670" s="180">
        <v>100</v>
      </c>
      <c r="C670" s="181"/>
      <c r="D670" s="135"/>
      <c r="E670" s="181">
        <f>E669/$B669*100</f>
        <v>24.22360248447205</v>
      </c>
      <c r="F670" s="181">
        <f>F669/$B669*100</f>
        <v>45.341614906832298</v>
      </c>
      <c r="G670" s="181">
        <f>G669/$B669*100</f>
        <v>24.06832298136646</v>
      </c>
      <c r="H670" s="181">
        <f>H669/$B669*100</f>
        <v>6.5217391304347823</v>
      </c>
      <c r="I670" s="39"/>
    </row>
    <row r="671" spans="1:12" x14ac:dyDescent="0.2">
      <c r="A671" s="38" t="s">
        <v>3016</v>
      </c>
      <c r="B671" s="25"/>
      <c r="C671" s="181">
        <f>AVERAGE(C8:C665)</f>
        <v>11.680851063829786</v>
      </c>
      <c r="D671" s="182">
        <f>AVERAGE(D8:D665)</f>
        <v>42082.80395136778</v>
      </c>
      <c r="E671" s="48"/>
      <c r="F671" s="48"/>
      <c r="G671" s="48"/>
      <c r="H671" s="48"/>
      <c r="I671" s="39"/>
    </row>
    <row r="672" spans="1:12" x14ac:dyDescent="0.2">
      <c r="A672" s="156" t="s">
        <v>3017</v>
      </c>
      <c r="B672" s="107"/>
      <c r="C672" s="183"/>
      <c r="D672" s="130"/>
      <c r="E672" s="116"/>
      <c r="F672" s="116"/>
      <c r="G672" s="116"/>
      <c r="H672" s="116"/>
      <c r="I672" s="107"/>
    </row>
    <row r="673" spans="1:15" x14ac:dyDescent="0.2">
      <c r="A673" s="106"/>
      <c r="B673" s="107"/>
      <c r="C673" s="183"/>
      <c r="D673" s="130"/>
      <c r="E673" s="116"/>
      <c r="F673" s="116"/>
      <c r="G673" s="116"/>
      <c r="H673" s="116"/>
      <c r="I673" s="107"/>
    </row>
    <row r="674" spans="1:15" x14ac:dyDescent="0.2">
      <c r="A674" s="184" t="s">
        <v>3018</v>
      </c>
      <c r="B674" s="21"/>
      <c r="C674" s="185" t="s">
        <v>23</v>
      </c>
      <c r="D674" s="186" t="s">
        <v>3019</v>
      </c>
      <c r="E674" s="45" t="s">
        <v>1850</v>
      </c>
      <c r="F674" s="44" t="s">
        <v>3020</v>
      </c>
      <c r="G674" s="47" t="s">
        <v>3021</v>
      </c>
      <c r="H674" s="47" t="s">
        <v>1853</v>
      </c>
      <c r="I674" s="187" t="s">
        <v>1854</v>
      </c>
    </row>
    <row r="675" spans="1:15" x14ac:dyDescent="0.2">
      <c r="A675" s="80" t="s">
        <v>3022</v>
      </c>
      <c r="B675" s="13"/>
      <c r="C675" s="144">
        <f>SUM(E675:H675)</f>
        <v>156</v>
      </c>
      <c r="D675" s="188">
        <f>C675/C679*100</f>
        <v>24.22360248447205</v>
      </c>
      <c r="E675" s="469">
        <v>61</v>
      </c>
      <c r="F675" s="189">
        <v>92</v>
      </c>
      <c r="G675" s="64">
        <v>0</v>
      </c>
      <c r="H675" s="471">
        <v>3</v>
      </c>
      <c r="I675" s="190" t="s">
        <v>3023</v>
      </c>
    </row>
    <row r="676" spans="1:15" x14ac:dyDescent="0.2">
      <c r="A676" s="80" t="s">
        <v>3024</v>
      </c>
      <c r="B676" s="13"/>
      <c r="C676" s="144">
        <f>SUM(E676:H676)</f>
        <v>30</v>
      </c>
      <c r="D676" s="188">
        <f>C676/C679*100</f>
        <v>4.658385093167702</v>
      </c>
      <c r="E676" s="50" t="s">
        <v>3025</v>
      </c>
      <c r="F676" s="50" t="s">
        <v>3025</v>
      </c>
      <c r="G676" s="50" t="s">
        <v>3025</v>
      </c>
      <c r="H676" s="191">
        <v>30</v>
      </c>
      <c r="I676" s="192" t="s">
        <v>3026</v>
      </c>
    </row>
    <row r="677" spans="1:15" x14ac:dyDescent="0.2">
      <c r="A677" s="80" t="s">
        <v>3027</v>
      </c>
      <c r="B677" s="13"/>
      <c r="C677" s="144">
        <f>SUM(E677:H677)</f>
        <v>124</v>
      </c>
      <c r="D677" s="188">
        <f>C677/C679*100</f>
        <v>19.254658385093169</v>
      </c>
      <c r="E677" s="63">
        <v>3</v>
      </c>
      <c r="F677" s="50">
        <v>7</v>
      </c>
      <c r="G677" s="64">
        <v>112</v>
      </c>
      <c r="H677" s="64">
        <v>2</v>
      </c>
      <c r="I677" s="107"/>
    </row>
    <row r="678" spans="1:15" x14ac:dyDescent="0.2">
      <c r="A678" s="80" t="s">
        <v>3028</v>
      </c>
      <c r="B678" s="13"/>
      <c r="C678" s="144">
        <f>C679-C675-C677-C676</f>
        <v>334</v>
      </c>
      <c r="D678" s="188">
        <f>D679-D675-D677-D676</f>
        <v>51.863354037267079</v>
      </c>
      <c r="E678" s="63">
        <f>E679-E675-E677</f>
        <v>92</v>
      </c>
      <c r="F678" s="50">
        <f>F679-F675-F677</f>
        <v>193</v>
      </c>
      <c r="G678" s="50" t="s">
        <v>3025</v>
      </c>
      <c r="H678" s="64">
        <f>H679-H675-H677-H676</f>
        <v>7</v>
      </c>
      <c r="I678" s="107"/>
    </row>
    <row r="679" spans="1:15" x14ac:dyDescent="0.2">
      <c r="A679" s="33" t="s">
        <v>3009</v>
      </c>
      <c r="B679" s="21"/>
      <c r="C679" s="185">
        <f>B669</f>
        <v>644</v>
      </c>
      <c r="D679" s="193">
        <v>100</v>
      </c>
      <c r="E679" s="185">
        <f>E669</f>
        <v>156</v>
      </c>
      <c r="F679" s="194">
        <f>F669</f>
        <v>292</v>
      </c>
      <c r="G679" s="195">
        <f>G669</f>
        <v>155</v>
      </c>
      <c r="H679" s="195">
        <f>H669</f>
        <v>42</v>
      </c>
      <c r="I679" s="107"/>
    </row>
    <row r="680" spans="1:15" x14ac:dyDescent="0.2">
      <c r="A680" s="106"/>
      <c r="B680" s="107"/>
      <c r="C680" s="183"/>
      <c r="D680" s="130"/>
      <c r="E680" s="116"/>
      <c r="F680" s="116"/>
      <c r="G680" s="116"/>
      <c r="H680" s="116"/>
      <c r="I680" s="107"/>
    </row>
    <row r="681" spans="1:15" x14ac:dyDescent="0.2">
      <c r="A681" s="184" t="s">
        <v>3029</v>
      </c>
      <c r="B681" s="22"/>
      <c r="C681" s="174" t="s">
        <v>23</v>
      </c>
      <c r="D681" s="186" t="s">
        <v>3019</v>
      </c>
      <c r="E681" s="44" t="s">
        <v>1850</v>
      </c>
      <c r="F681" s="47" t="s">
        <v>3020</v>
      </c>
      <c r="G681" s="47" t="s">
        <v>3021</v>
      </c>
      <c r="H681" s="47" t="s">
        <v>1853</v>
      </c>
      <c r="I681" s="176" t="s">
        <v>1854</v>
      </c>
      <c r="K681" s="983" t="s">
        <v>871</v>
      </c>
      <c r="L681" s="176" t="s">
        <v>393</v>
      </c>
      <c r="M681" s="176" t="s">
        <v>392</v>
      </c>
      <c r="N681" s="176" t="s">
        <v>3241</v>
      </c>
      <c r="O681" s="895" t="s">
        <v>4425</v>
      </c>
    </row>
    <row r="682" spans="1:15" x14ac:dyDescent="0.2">
      <c r="A682" s="950">
        <v>2008</v>
      </c>
      <c r="B682" s="9"/>
      <c r="C682" s="141">
        <f t="shared" ref="C682:C691" si="0">SUM(E682:H682)</f>
        <v>15</v>
      </c>
      <c r="D682" s="203">
        <f t="shared" ref="D682:D693" si="1">C682/C$694*100</f>
        <v>2.6501766784452299</v>
      </c>
      <c r="E682" s="26">
        <v>9</v>
      </c>
      <c r="F682" s="37">
        <v>2</v>
      </c>
      <c r="G682" s="37">
        <v>3</v>
      </c>
      <c r="H682" s="37">
        <v>1</v>
      </c>
      <c r="I682" s="106" t="s">
        <v>3030</v>
      </c>
      <c r="J682">
        <v>2008</v>
      </c>
      <c r="K682" s="944">
        <f t="shared" ref="K682:K693" si="2">COUNTIFS($D$8:$D$665,"&gt;=1/1/"&amp;$A682,$D$8:$D$665,"&lt;=12/31/"&amp;$A682,$C$8:$C$665,"&gt;=5",$C$8:$C$665,"&lt;10")</f>
        <v>0</v>
      </c>
      <c r="L682" s="944">
        <f t="shared" ref="L682:L693" si="3">COUNTIFS($D$8:$D$665,"&gt;=1/1/"&amp;$A682,$D$8:$D$665,"&lt;=12/31/"&amp;$A682,$C$8:$C$665,"&gt;=10",$C$8:$C$665,"&lt;25")</f>
        <v>1</v>
      </c>
      <c r="M682" s="944">
        <f t="shared" ref="M682:M693" si="4">COUNTIFS($D$8:$D$665,"&gt;=1/1/"&amp;$A682,$D$8:$D$665,"&lt;=12/31/"&amp;$A682,$C$8:$C$665,"&gt;=25")</f>
        <v>16</v>
      </c>
      <c r="N682" s="982">
        <f t="shared" ref="N682:N693" si="5">SUM(K682:M682)</f>
        <v>17</v>
      </c>
    </row>
    <row r="683" spans="1:15" x14ac:dyDescent="0.2">
      <c r="A683" s="951">
        <v>2009</v>
      </c>
      <c r="B683" s="13"/>
      <c r="C683" s="144">
        <f t="shared" si="0"/>
        <v>44</v>
      </c>
      <c r="D683" s="188">
        <f t="shared" si="1"/>
        <v>7.7738515901060072</v>
      </c>
      <c r="E683" s="50">
        <v>28</v>
      </c>
      <c r="F683" s="64">
        <v>13</v>
      </c>
      <c r="G683" s="64">
        <v>3</v>
      </c>
      <c r="H683" s="64">
        <v>0</v>
      </c>
      <c r="I683" s="106" t="s">
        <v>3030</v>
      </c>
      <c r="J683">
        <v>2009</v>
      </c>
      <c r="K683" s="944">
        <f t="shared" si="2"/>
        <v>0</v>
      </c>
      <c r="L683" s="944">
        <f t="shared" si="3"/>
        <v>14</v>
      </c>
      <c r="M683" s="944">
        <f t="shared" si="4"/>
        <v>31</v>
      </c>
      <c r="N683" s="982">
        <f t="shared" si="5"/>
        <v>45</v>
      </c>
    </row>
    <row r="684" spans="1:15" x14ac:dyDescent="0.2">
      <c r="A684" s="951">
        <v>2010</v>
      </c>
      <c r="B684" s="13"/>
      <c r="C684" s="144">
        <f t="shared" si="0"/>
        <v>62</v>
      </c>
      <c r="D684" s="188">
        <f t="shared" si="1"/>
        <v>10.954063604240282</v>
      </c>
      <c r="E684" s="50">
        <v>1</v>
      </c>
      <c r="F684" s="64">
        <v>57</v>
      </c>
      <c r="G684" s="64">
        <v>4</v>
      </c>
      <c r="H684" s="64">
        <v>0</v>
      </c>
      <c r="I684" s="106" t="s">
        <v>3031</v>
      </c>
      <c r="J684">
        <v>2010</v>
      </c>
      <c r="K684" s="944">
        <f t="shared" si="2"/>
        <v>40</v>
      </c>
      <c r="L684" s="944">
        <f t="shared" si="3"/>
        <v>21</v>
      </c>
      <c r="M684" s="944">
        <f t="shared" si="4"/>
        <v>5</v>
      </c>
      <c r="N684" s="982">
        <f t="shared" si="5"/>
        <v>66</v>
      </c>
    </row>
    <row r="685" spans="1:15" x14ac:dyDescent="0.2">
      <c r="A685" s="951">
        <v>2011</v>
      </c>
      <c r="B685" s="13"/>
      <c r="C685" s="144">
        <f t="shared" si="0"/>
        <v>28</v>
      </c>
      <c r="D685" s="188">
        <f t="shared" si="1"/>
        <v>4.946996466431095</v>
      </c>
      <c r="E685" s="50">
        <v>8</v>
      </c>
      <c r="F685" s="64">
        <v>13</v>
      </c>
      <c r="G685" s="64">
        <v>6</v>
      </c>
      <c r="H685" s="64">
        <v>1</v>
      </c>
      <c r="I685" s="107"/>
      <c r="J685">
        <v>2011</v>
      </c>
      <c r="K685" s="944">
        <f t="shared" si="2"/>
        <v>14</v>
      </c>
      <c r="L685" s="944">
        <f t="shared" si="3"/>
        <v>12</v>
      </c>
      <c r="M685" s="944">
        <f t="shared" si="4"/>
        <v>3</v>
      </c>
      <c r="N685" s="982">
        <f t="shared" si="5"/>
        <v>29</v>
      </c>
    </row>
    <row r="686" spans="1:15" x14ac:dyDescent="0.2">
      <c r="A686" s="951">
        <v>2012</v>
      </c>
      <c r="B686" s="13"/>
      <c r="C686" s="144">
        <f t="shared" si="0"/>
        <v>37</v>
      </c>
      <c r="D686" s="188">
        <f t="shared" si="1"/>
        <v>6.5371024734982335</v>
      </c>
      <c r="E686" s="50">
        <v>14</v>
      </c>
      <c r="F686" s="64">
        <v>13</v>
      </c>
      <c r="G686" s="64">
        <v>5</v>
      </c>
      <c r="H686" s="64">
        <v>5</v>
      </c>
      <c r="I686" s="107"/>
      <c r="J686">
        <v>2012</v>
      </c>
      <c r="K686" s="944">
        <f t="shared" si="2"/>
        <v>22</v>
      </c>
      <c r="L686" s="944">
        <f t="shared" si="3"/>
        <v>13</v>
      </c>
      <c r="M686" s="944">
        <f t="shared" si="4"/>
        <v>3</v>
      </c>
      <c r="N686" s="982">
        <f t="shared" si="5"/>
        <v>38</v>
      </c>
    </row>
    <row r="687" spans="1:15" x14ac:dyDescent="0.2">
      <c r="A687" s="951">
        <v>2013</v>
      </c>
      <c r="B687" s="13"/>
      <c r="C687" s="144">
        <f t="shared" si="0"/>
        <v>36</v>
      </c>
      <c r="D687" s="188">
        <f t="shared" si="1"/>
        <v>6.3604240282685502</v>
      </c>
      <c r="E687" s="50">
        <v>6</v>
      </c>
      <c r="F687" s="64">
        <v>13</v>
      </c>
      <c r="G687" s="64">
        <v>12</v>
      </c>
      <c r="H687" s="64">
        <v>5</v>
      </c>
      <c r="I687" s="107"/>
      <c r="J687">
        <v>2013</v>
      </c>
      <c r="K687" s="944">
        <f t="shared" si="2"/>
        <v>24</v>
      </c>
      <c r="L687" s="944">
        <f t="shared" si="3"/>
        <v>12</v>
      </c>
      <c r="M687" s="944">
        <f t="shared" si="4"/>
        <v>1</v>
      </c>
      <c r="N687" s="982">
        <f t="shared" si="5"/>
        <v>37</v>
      </c>
    </row>
    <row r="688" spans="1:15" x14ac:dyDescent="0.2">
      <c r="A688" s="951">
        <v>2014</v>
      </c>
      <c r="B688" s="13"/>
      <c r="C688" s="144">
        <f t="shared" si="0"/>
        <v>30</v>
      </c>
      <c r="D688" s="188">
        <f t="shared" si="1"/>
        <v>5.3003533568904597</v>
      </c>
      <c r="E688" s="50">
        <v>7</v>
      </c>
      <c r="F688" s="64">
        <v>12</v>
      </c>
      <c r="G688" s="64">
        <v>8</v>
      </c>
      <c r="H688" s="64">
        <v>3</v>
      </c>
      <c r="I688" s="107"/>
      <c r="J688">
        <v>2014</v>
      </c>
      <c r="K688" s="944">
        <f t="shared" si="2"/>
        <v>22</v>
      </c>
      <c r="L688" s="944">
        <f t="shared" si="3"/>
        <v>9</v>
      </c>
      <c r="M688" s="944">
        <f t="shared" si="4"/>
        <v>2</v>
      </c>
      <c r="N688" s="982">
        <f t="shared" si="5"/>
        <v>33</v>
      </c>
    </row>
    <row r="689" spans="1:14" x14ac:dyDescent="0.2">
      <c r="A689" s="952">
        <v>2015</v>
      </c>
      <c r="B689" s="887"/>
      <c r="C689" s="618">
        <f t="shared" si="0"/>
        <v>67</v>
      </c>
      <c r="D689" s="188">
        <f t="shared" si="1"/>
        <v>11.837455830388691</v>
      </c>
      <c r="E689" s="50">
        <v>18</v>
      </c>
      <c r="F689" s="64">
        <v>12</v>
      </c>
      <c r="G689" s="64">
        <v>18</v>
      </c>
      <c r="H689" s="64">
        <v>19</v>
      </c>
      <c r="I689" s="107"/>
      <c r="J689">
        <v>2015</v>
      </c>
      <c r="K689" s="944">
        <f t="shared" si="2"/>
        <v>50</v>
      </c>
      <c r="L689" s="944">
        <f t="shared" si="3"/>
        <v>15</v>
      </c>
      <c r="M689" s="944">
        <f t="shared" si="4"/>
        <v>2</v>
      </c>
      <c r="N689" s="982">
        <f t="shared" si="5"/>
        <v>67</v>
      </c>
    </row>
    <row r="690" spans="1:14" x14ac:dyDescent="0.2">
      <c r="A690" s="616">
        <v>2016</v>
      </c>
      <c r="B690" s="621"/>
      <c r="C690" s="947">
        <f t="shared" si="0"/>
        <v>105</v>
      </c>
      <c r="D690" s="188">
        <f t="shared" si="1"/>
        <v>18.551236749116608</v>
      </c>
      <c r="E690" s="878">
        <v>28</v>
      </c>
      <c r="F690" s="943">
        <v>49</v>
      </c>
      <c r="G690" s="943">
        <v>24</v>
      </c>
      <c r="H690" s="941">
        <v>4</v>
      </c>
      <c r="I690" s="107"/>
      <c r="J690">
        <v>2016</v>
      </c>
      <c r="K690" s="944">
        <f t="shared" si="2"/>
        <v>71</v>
      </c>
      <c r="L690" s="944">
        <f t="shared" si="3"/>
        <v>29</v>
      </c>
      <c r="M690" s="944">
        <f t="shared" si="4"/>
        <v>6</v>
      </c>
      <c r="N690" s="982">
        <f t="shared" si="5"/>
        <v>106</v>
      </c>
    </row>
    <row r="691" spans="1:14" x14ac:dyDescent="0.2">
      <c r="A691" s="616">
        <v>2017</v>
      </c>
      <c r="B691" s="621"/>
      <c r="C691" s="947">
        <f t="shared" si="0"/>
        <v>73</v>
      </c>
      <c r="D691" s="188">
        <f t="shared" si="1"/>
        <v>12.897526501766784</v>
      </c>
      <c r="E691" s="946">
        <f t="shared" ref="E691:H693" si="6">COUNTIFS($D$8:$D$665,"&gt;=1/1/"&amp;$A691,$D$8:$D$665,"&lt;=12/31/"&amp;$A691,E$8:E$665,"X")</f>
        <v>8</v>
      </c>
      <c r="F691" s="945">
        <f t="shared" si="6"/>
        <v>37</v>
      </c>
      <c r="G691" s="945">
        <f t="shared" si="6"/>
        <v>25</v>
      </c>
      <c r="H691" s="945">
        <f t="shared" si="6"/>
        <v>3</v>
      </c>
      <c r="I691" s="107"/>
      <c r="J691">
        <v>2017</v>
      </c>
      <c r="K691" s="944">
        <f t="shared" si="2"/>
        <v>57</v>
      </c>
      <c r="L691" s="944">
        <f t="shared" si="3"/>
        <v>12</v>
      </c>
      <c r="M691" s="944">
        <f t="shared" si="4"/>
        <v>4</v>
      </c>
      <c r="N691" s="982">
        <f t="shared" si="5"/>
        <v>73</v>
      </c>
    </row>
    <row r="692" spans="1:14" x14ac:dyDescent="0.2">
      <c r="A692" s="616">
        <v>2018</v>
      </c>
      <c r="B692" s="621"/>
      <c r="C692" s="948">
        <f>SUM(E692:H692)</f>
        <v>69</v>
      </c>
      <c r="D692" s="199">
        <f t="shared" si="1"/>
        <v>12.190812720848058</v>
      </c>
      <c r="E692" s="944">
        <f t="shared" si="6"/>
        <v>12</v>
      </c>
      <c r="F692" s="944">
        <f t="shared" si="6"/>
        <v>31</v>
      </c>
      <c r="G692" s="944">
        <f t="shared" si="6"/>
        <v>26</v>
      </c>
      <c r="H692" s="943">
        <f t="shared" si="6"/>
        <v>0</v>
      </c>
      <c r="I692" s="858"/>
      <c r="J692">
        <v>2018</v>
      </c>
      <c r="K692" s="943">
        <f t="shared" si="2"/>
        <v>51</v>
      </c>
      <c r="L692" s="943">
        <f t="shared" si="3"/>
        <v>17</v>
      </c>
      <c r="M692" s="943">
        <f t="shared" si="4"/>
        <v>1</v>
      </c>
      <c r="N692" s="982">
        <f t="shared" si="5"/>
        <v>69</v>
      </c>
    </row>
    <row r="693" spans="1:14" s="870" customFormat="1" x14ac:dyDescent="0.2">
      <c r="A693" s="616">
        <v>2019</v>
      </c>
      <c r="B693" s="621"/>
      <c r="C693" s="948">
        <f>SUM(E693:H693)</f>
        <v>70</v>
      </c>
      <c r="D693" s="199">
        <f t="shared" si="1"/>
        <v>12.367491166077739</v>
      </c>
      <c r="E693" s="944">
        <f t="shared" si="6"/>
        <v>10</v>
      </c>
      <c r="F693" s="944">
        <f t="shared" si="6"/>
        <v>40</v>
      </c>
      <c r="G693" s="944">
        <f t="shared" si="6"/>
        <v>19</v>
      </c>
      <c r="H693" s="988">
        <f t="shared" si="6"/>
        <v>1</v>
      </c>
      <c r="I693" s="13"/>
      <c r="J693" s="870">
        <v>2019</v>
      </c>
      <c r="K693" s="988">
        <f t="shared" si="2"/>
        <v>57</v>
      </c>
      <c r="L693" s="988">
        <f t="shared" si="3"/>
        <v>10</v>
      </c>
      <c r="M693" s="988">
        <f t="shared" si="4"/>
        <v>3</v>
      </c>
      <c r="N693" s="989">
        <f t="shared" si="5"/>
        <v>70</v>
      </c>
    </row>
    <row r="694" spans="1:14" x14ac:dyDescent="0.2">
      <c r="A694" s="590" t="s">
        <v>3009</v>
      </c>
      <c r="B694" s="621"/>
      <c r="C694" s="949">
        <f t="shared" ref="C694:H694" si="7">SUM(C682:C692)</f>
        <v>566</v>
      </c>
      <c r="D694" s="200">
        <f t="shared" si="7"/>
        <v>99.999999999999986</v>
      </c>
      <c r="E694" s="194">
        <f>SUM(E682:E692)</f>
        <v>139</v>
      </c>
      <c r="F694" s="194">
        <f t="shared" si="7"/>
        <v>252</v>
      </c>
      <c r="G694" s="185">
        <f t="shared" si="7"/>
        <v>134</v>
      </c>
      <c r="H694" s="76">
        <f t="shared" si="7"/>
        <v>41</v>
      </c>
      <c r="I694" s="107"/>
      <c r="J694" s="615"/>
    </row>
    <row r="695" spans="1:14" x14ac:dyDescent="0.2">
      <c r="A695" s="590"/>
      <c r="B695" s="621"/>
      <c r="C695" s="615"/>
      <c r="D695" s="201"/>
      <c r="E695" s="197"/>
      <c r="F695" s="197"/>
      <c r="G695" s="197"/>
      <c r="H695" s="197"/>
      <c r="I695" s="107"/>
    </row>
    <row r="696" spans="1:14" x14ac:dyDescent="0.2">
      <c r="A696" s="620" t="s">
        <v>3032</v>
      </c>
      <c r="B696" s="621"/>
      <c r="C696" s="949" t="s">
        <v>23</v>
      </c>
      <c r="D696" s="202" t="s">
        <v>3019</v>
      </c>
      <c r="E696" s="45" t="s">
        <v>1850</v>
      </c>
      <c r="F696" s="44" t="s">
        <v>3020</v>
      </c>
      <c r="G696" s="47" t="s">
        <v>3021</v>
      </c>
      <c r="H696" s="47" t="s">
        <v>1853</v>
      </c>
      <c r="I696" s="107"/>
    </row>
    <row r="697" spans="1:14" x14ac:dyDescent="0.2">
      <c r="A697" s="616" t="s">
        <v>3033</v>
      </c>
      <c r="B697" s="621"/>
      <c r="C697" s="947">
        <f t="shared" ref="C697:C706" si="8">SUM(E697:H697)</f>
        <v>296</v>
      </c>
      <c r="D697" s="188">
        <f t="shared" ref="D697:D706" si="9">C697/C$707*100</f>
        <v>58.846918489065601</v>
      </c>
      <c r="E697" s="42">
        <v>63</v>
      </c>
      <c r="F697" s="26">
        <v>143</v>
      </c>
      <c r="G697" s="37">
        <v>67</v>
      </c>
      <c r="H697" s="37">
        <v>23</v>
      </c>
      <c r="I697" s="107"/>
    </row>
    <row r="698" spans="1:14" x14ac:dyDescent="0.2">
      <c r="A698" s="616" t="s">
        <v>3034</v>
      </c>
      <c r="B698" s="621"/>
      <c r="C698" s="947">
        <f t="shared" si="8"/>
        <v>84</v>
      </c>
      <c r="D698" s="188">
        <f t="shared" si="9"/>
        <v>16.699801192842941</v>
      </c>
      <c r="E698" s="63">
        <v>19</v>
      </c>
      <c r="F698" s="50">
        <v>33</v>
      </c>
      <c r="G698" s="64">
        <v>19</v>
      </c>
      <c r="H698" s="64">
        <v>13</v>
      </c>
      <c r="I698" s="107"/>
    </row>
    <row r="699" spans="1:14" x14ac:dyDescent="0.2">
      <c r="A699" s="616" t="s">
        <v>3035</v>
      </c>
      <c r="B699" s="621"/>
      <c r="C699" s="947">
        <f t="shared" si="8"/>
        <v>35</v>
      </c>
      <c r="D699" s="188">
        <f t="shared" si="9"/>
        <v>6.9582504970178931</v>
      </c>
      <c r="E699" s="63">
        <v>8</v>
      </c>
      <c r="F699" s="50">
        <v>18</v>
      </c>
      <c r="G699" s="64">
        <v>8</v>
      </c>
      <c r="H699" s="64">
        <v>1</v>
      </c>
      <c r="I699" s="107"/>
    </row>
    <row r="700" spans="1:14" x14ac:dyDescent="0.2">
      <c r="A700" s="616" t="s">
        <v>3036</v>
      </c>
      <c r="B700" s="621"/>
      <c r="C700" s="947">
        <f t="shared" si="8"/>
        <v>18</v>
      </c>
      <c r="D700" s="188">
        <f t="shared" si="9"/>
        <v>3.5785288270377733</v>
      </c>
      <c r="E700" s="63">
        <v>5</v>
      </c>
      <c r="F700" s="50">
        <v>10</v>
      </c>
      <c r="G700" s="64">
        <v>2</v>
      </c>
      <c r="H700" s="64">
        <v>1</v>
      </c>
      <c r="I700" s="107"/>
    </row>
    <row r="701" spans="1:14" x14ac:dyDescent="0.2">
      <c r="A701" s="616" t="s">
        <v>3037</v>
      </c>
      <c r="B701" s="621"/>
      <c r="C701" s="947">
        <f t="shared" si="8"/>
        <v>16</v>
      </c>
      <c r="D701" s="188">
        <f t="shared" si="9"/>
        <v>3.180914512922465</v>
      </c>
      <c r="E701" s="63">
        <v>8</v>
      </c>
      <c r="F701" s="50">
        <v>5</v>
      </c>
      <c r="G701" s="64">
        <v>3</v>
      </c>
      <c r="H701" s="64">
        <v>0</v>
      </c>
      <c r="I701" s="107"/>
    </row>
    <row r="702" spans="1:14" x14ac:dyDescent="0.2">
      <c r="A702" s="616" t="s">
        <v>3038</v>
      </c>
      <c r="B702" s="621"/>
      <c r="C702" s="947">
        <f t="shared" si="8"/>
        <v>23</v>
      </c>
      <c r="D702" s="188">
        <f t="shared" si="9"/>
        <v>4.5725646123260439</v>
      </c>
      <c r="E702" s="63">
        <v>10</v>
      </c>
      <c r="F702" s="50">
        <v>7</v>
      </c>
      <c r="G702" s="64">
        <v>5</v>
      </c>
      <c r="H702" s="64">
        <v>1</v>
      </c>
      <c r="I702" s="107"/>
    </row>
    <row r="703" spans="1:14" x14ac:dyDescent="0.2">
      <c r="A703" s="616" t="s">
        <v>3039</v>
      </c>
      <c r="B703" s="621"/>
      <c r="C703" s="947">
        <f t="shared" si="8"/>
        <v>20</v>
      </c>
      <c r="D703" s="188">
        <f t="shared" si="9"/>
        <v>3.9761431411530817</v>
      </c>
      <c r="E703" s="63">
        <v>12</v>
      </c>
      <c r="F703" s="50">
        <v>1</v>
      </c>
      <c r="G703" s="64">
        <v>6</v>
      </c>
      <c r="H703" s="64">
        <v>1</v>
      </c>
      <c r="I703" s="107"/>
    </row>
    <row r="704" spans="1:14" x14ac:dyDescent="0.2">
      <c r="A704" s="616" t="s">
        <v>3040</v>
      </c>
      <c r="B704" s="621"/>
      <c r="C704" s="947">
        <f t="shared" si="8"/>
        <v>7</v>
      </c>
      <c r="D704" s="188">
        <f t="shared" si="9"/>
        <v>1.3916500994035785</v>
      </c>
      <c r="E704" s="63">
        <v>3</v>
      </c>
      <c r="F704" s="50">
        <v>2</v>
      </c>
      <c r="G704" s="64">
        <v>1</v>
      </c>
      <c r="H704" s="64">
        <v>1</v>
      </c>
      <c r="I704" s="107"/>
    </row>
    <row r="705" spans="1:9" x14ac:dyDescent="0.2">
      <c r="A705" s="616" t="s">
        <v>3041</v>
      </c>
      <c r="B705" s="621"/>
      <c r="C705" s="947">
        <f t="shared" si="8"/>
        <v>1</v>
      </c>
      <c r="D705" s="188">
        <f t="shared" si="9"/>
        <v>0.19880715705765406</v>
      </c>
      <c r="E705" s="63">
        <v>0</v>
      </c>
      <c r="F705" s="50">
        <v>0</v>
      </c>
      <c r="G705" s="64">
        <v>1</v>
      </c>
      <c r="H705" s="64">
        <v>0</v>
      </c>
      <c r="I705" s="107"/>
    </row>
    <row r="706" spans="1:9" x14ac:dyDescent="0.2">
      <c r="A706" s="619" t="s">
        <v>3042</v>
      </c>
      <c r="B706" s="624"/>
      <c r="C706" s="618">
        <f t="shared" si="8"/>
        <v>3</v>
      </c>
      <c r="D706" s="188">
        <f t="shared" si="9"/>
        <v>0.59642147117296218</v>
      </c>
      <c r="E706" s="53">
        <v>1</v>
      </c>
      <c r="F706" s="52">
        <v>2</v>
      </c>
      <c r="G706" s="55">
        <v>0</v>
      </c>
      <c r="H706" s="55">
        <v>0</v>
      </c>
      <c r="I706" s="107"/>
    </row>
    <row r="707" spans="1:9" x14ac:dyDescent="0.2">
      <c r="A707" s="33" t="s">
        <v>3009</v>
      </c>
      <c r="B707" s="625"/>
      <c r="C707" s="194">
        <f t="shared" ref="C707:H707" si="10">SUM(C697:C706)</f>
        <v>503</v>
      </c>
      <c r="D707" s="200">
        <f t="shared" si="10"/>
        <v>100.00000000000001</v>
      </c>
      <c r="E707" s="185">
        <f t="shared" si="10"/>
        <v>129</v>
      </c>
      <c r="F707" s="194">
        <f t="shared" si="10"/>
        <v>221</v>
      </c>
      <c r="G707" s="195">
        <f t="shared" si="10"/>
        <v>112</v>
      </c>
      <c r="H707" s="195">
        <f t="shared" si="10"/>
        <v>41</v>
      </c>
      <c r="I707" s="107"/>
    </row>
    <row r="708" spans="1:9" x14ac:dyDescent="0.2">
      <c r="A708" s="184" t="s">
        <v>3043</v>
      </c>
      <c r="B708" s="21"/>
      <c r="C708" s="194" t="s">
        <v>23</v>
      </c>
      <c r="D708" s="202" t="s">
        <v>3019</v>
      </c>
      <c r="E708" s="45" t="s">
        <v>1850</v>
      </c>
      <c r="F708" s="44" t="s">
        <v>3020</v>
      </c>
      <c r="G708" s="47" t="s">
        <v>3021</v>
      </c>
      <c r="H708" s="47" t="s">
        <v>1853</v>
      </c>
      <c r="I708" s="107"/>
    </row>
    <row r="709" spans="1:9" x14ac:dyDescent="0.2">
      <c r="A709" s="196" t="s">
        <v>871</v>
      </c>
      <c r="B709" s="9"/>
      <c r="C709" s="144">
        <f>C697</f>
        <v>296</v>
      </c>
      <c r="D709" s="203">
        <f>C709/C$712*100</f>
        <v>58.846918489065601</v>
      </c>
      <c r="E709" s="42">
        <f>E697</f>
        <v>63</v>
      </c>
      <c r="F709" s="42">
        <f>F697</f>
        <v>143</v>
      </c>
      <c r="G709" s="42">
        <f>G697</f>
        <v>67</v>
      </c>
      <c r="H709" s="26">
        <f>H697</f>
        <v>23</v>
      </c>
      <c r="I709" s="106" t="s">
        <v>3044</v>
      </c>
    </row>
    <row r="710" spans="1:9" x14ac:dyDescent="0.2">
      <c r="A710" s="198" t="s">
        <v>393</v>
      </c>
      <c r="B710" s="13"/>
      <c r="C710" s="144">
        <f>SUM(E698:H700)</f>
        <v>137</v>
      </c>
      <c r="D710" s="188">
        <f>C710/C$707*100</f>
        <v>27.236580516898606</v>
      </c>
      <c r="E710" s="63">
        <f>SUM(E698:E700)</f>
        <v>32</v>
      </c>
      <c r="F710" s="63">
        <f>SUM(F698:F700)</f>
        <v>61</v>
      </c>
      <c r="G710" s="63">
        <f>SUM(G698:G700)</f>
        <v>29</v>
      </c>
      <c r="H710" s="50">
        <f>SUM(H698:H700)</f>
        <v>15</v>
      </c>
      <c r="I710" s="106" t="s">
        <v>3045</v>
      </c>
    </row>
    <row r="711" spans="1:9" x14ac:dyDescent="0.2">
      <c r="A711" s="198" t="s">
        <v>392</v>
      </c>
      <c r="B711" s="13"/>
      <c r="C711" s="144">
        <f>SUM(E701:H706)</f>
        <v>70</v>
      </c>
      <c r="D711" s="199">
        <f>C711/C$707*100</f>
        <v>13.916500994035786</v>
      </c>
      <c r="E711" s="53">
        <f>SUM(E701:E706)</f>
        <v>34</v>
      </c>
      <c r="F711" s="53">
        <f>SUM(F701:F706)</f>
        <v>17</v>
      </c>
      <c r="G711" s="53">
        <f>SUM(G701:G706)</f>
        <v>16</v>
      </c>
      <c r="H711" s="52">
        <f>SUM(H701:H706)</f>
        <v>3</v>
      </c>
      <c r="I711" s="106" t="s">
        <v>3046</v>
      </c>
    </row>
    <row r="712" spans="1:9" x14ac:dyDescent="0.2">
      <c r="A712" s="33" t="s">
        <v>3009</v>
      </c>
      <c r="B712" s="21"/>
      <c r="C712" s="194">
        <f t="shared" ref="C712:H712" si="11">SUM(C709:C711)</f>
        <v>503</v>
      </c>
      <c r="D712" s="200">
        <f t="shared" si="11"/>
        <v>99.999999999999986</v>
      </c>
      <c r="E712" s="185">
        <f t="shared" si="11"/>
        <v>129</v>
      </c>
      <c r="F712" s="194">
        <f t="shared" si="11"/>
        <v>221</v>
      </c>
      <c r="G712" s="194">
        <f t="shared" si="11"/>
        <v>112</v>
      </c>
      <c r="H712" s="195">
        <f t="shared" si="11"/>
        <v>41</v>
      </c>
      <c r="I712" s="107"/>
    </row>
    <row r="713" spans="1:9" ht="6" customHeight="1" x14ac:dyDescent="0.2">
      <c r="A713" s="156"/>
      <c r="B713" s="13"/>
      <c r="C713" s="197"/>
      <c r="D713" s="201"/>
      <c r="E713" s="197"/>
      <c r="F713" s="197"/>
      <c r="G713" s="197"/>
      <c r="H713" s="197"/>
      <c r="I713" s="107"/>
    </row>
    <row r="714" spans="1:9" x14ac:dyDescent="0.2">
      <c r="A714" s="204" t="s">
        <v>3047</v>
      </c>
      <c r="B714" s="13"/>
      <c r="C714" s="197"/>
      <c r="D714" s="201"/>
      <c r="E714" s="197"/>
      <c r="F714" s="197"/>
      <c r="G714" s="197"/>
      <c r="H714" s="197"/>
      <c r="I714" s="107"/>
    </row>
    <row r="715" spans="1:9" x14ac:dyDescent="0.2">
      <c r="A715" s="34" t="s">
        <v>21</v>
      </c>
      <c r="B715" s="37" t="s">
        <v>22</v>
      </c>
      <c r="C715" s="141" t="s">
        <v>64</v>
      </c>
      <c r="D715" s="26" t="s">
        <v>1845</v>
      </c>
      <c r="E715" s="101" t="s">
        <v>65</v>
      </c>
      <c r="F715" s="141"/>
      <c r="G715" s="205"/>
      <c r="H715" s="205"/>
      <c r="I715" s="23"/>
    </row>
    <row r="716" spans="1:9" x14ac:dyDescent="0.2">
      <c r="A716" s="88" t="s">
        <v>55</v>
      </c>
      <c r="B716" s="55" t="s">
        <v>56</v>
      </c>
      <c r="C716" s="146" t="s">
        <v>58</v>
      </c>
      <c r="D716" s="52" t="s">
        <v>3048</v>
      </c>
      <c r="E716" s="103" t="s">
        <v>58</v>
      </c>
      <c r="F716" s="206" t="s">
        <v>3049</v>
      </c>
      <c r="G716" s="177"/>
      <c r="H716" s="177"/>
      <c r="I716" s="39"/>
    </row>
    <row r="717" spans="1:9" x14ac:dyDescent="0.2">
      <c r="A717" s="65" t="s">
        <v>396</v>
      </c>
      <c r="B717" s="35" t="s">
        <v>397</v>
      </c>
      <c r="C717" s="141">
        <v>7</v>
      </c>
      <c r="D717" s="126">
        <v>40856</v>
      </c>
      <c r="E717" s="101">
        <v>9</v>
      </c>
      <c r="F717" s="207" t="s">
        <v>3050</v>
      </c>
      <c r="G717" s="205"/>
      <c r="H717" s="205"/>
      <c r="I717" s="23"/>
    </row>
    <row r="718" spans="1:9" x14ac:dyDescent="0.2">
      <c r="A718" s="81" t="s">
        <v>398</v>
      </c>
      <c r="B718" s="24" t="s">
        <v>399</v>
      </c>
      <c r="C718" s="144">
        <v>6</v>
      </c>
      <c r="D718" s="128">
        <v>41091</v>
      </c>
      <c r="E718" s="99">
        <v>7</v>
      </c>
      <c r="F718" s="208" t="s">
        <v>3051</v>
      </c>
      <c r="G718" s="197"/>
      <c r="H718" s="197"/>
      <c r="I718" s="41"/>
    </row>
    <row r="719" spans="1:9" x14ac:dyDescent="0.2">
      <c r="A719" s="81" t="s">
        <v>1906</v>
      </c>
      <c r="B719" s="24" t="s">
        <v>125</v>
      </c>
      <c r="C719" s="144">
        <v>45</v>
      </c>
      <c r="D719" s="128">
        <v>41729</v>
      </c>
      <c r="E719" s="99">
        <v>44</v>
      </c>
      <c r="F719" s="156" t="s">
        <v>3052</v>
      </c>
      <c r="G719" s="197"/>
      <c r="H719" s="197"/>
      <c r="I719" s="41"/>
    </row>
    <row r="720" spans="1:9" x14ac:dyDescent="0.2">
      <c r="A720" s="81" t="s">
        <v>140</v>
      </c>
      <c r="B720" s="24" t="s">
        <v>141</v>
      </c>
      <c r="C720" s="144">
        <v>25</v>
      </c>
      <c r="D720" s="128">
        <v>41308</v>
      </c>
      <c r="E720" s="99">
        <v>29</v>
      </c>
      <c r="F720" s="208" t="s">
        <v>3053</v>
      </c>
      <c r="G720" s="197"/>
      <c r="H720" s="197"/>
      <c r="I720" s="41"/>
    </row>
    <row r="721" spans="1:9" x14ac:dyDescent="0.2">
      <c r="A721" s="102" t="s">
        <v>463</v>
      </c>
      <c r="B721" s="56" t="s">
        <v>464</v>
      </c>
      <c r="C721" s="146">
        <v>15</v>
      </c>
      <c r="D721" s="209">
        <v>43021</v>
      </c>
      <c r="E721" s="103">
        <v>14</v>
      </c>
      <c r="F721" s="210" t="s">
        <v>3050</v>
      </c>
      <c r="G721" s="177"/>
      <c r="H721" s="177"/>
      <c r="I721" s="39"/>
    </row>
    <row r="722" spans="1:9" x14ac:dyDescent="0.2">
      <c r="A722" s="81" t="s">
        <v>2003</v>
      </c>
      <c r="B722" s="24" t="s">
        <v>3054</v>
      </c>
      <c r="C722" s="144">
        <v>39</v>
      </c>
      <c r="D722" s="128">
        <v>41086</v>
      </c>
      <c r="E722" s="99">
        <v>40</v>
      </c>
      <c r="F722" s="156" t="s">
        <v>3055</v>
      </c>
      <c r="G722" s="197"/>
      <c r="H722" s="197"/>
      <c r="I722" s="41"/>
    </row>
    <row r="723" spans="1:9" x14ac:dyDescent="0.2">
      <c r="A723" s="36" t="s">
        <v>489</v>
      </c>
      <c r="B723" s="24" t="s">
        <v>490</v>
      </c>
      <c r="C723" s="144">
        <v>23</v>
      </c>
      <c r="D723" s="128">
        <v>41032</v>
      </c>
      <c r="E723" s="99">
        <v>16</v>
      </c>
      <c r="F723" s="208" t="s">
        <v>3051</v>
      </c>
      <c r="G723" s="197"/>
      <c r="H723" s="197"/>
      <c r="I723" s="41"/>
    </row>
    <row r="724" spans="1:9" x14ac:dyDescent="0.2">
      <c r="A724" s="81" t="s">
        <v>174</v>
      </c>
      <c r="B724" s="24" t="s">
        <v>175</v>
      </c>
      <c r="C724" s="144">
        <v>24</v>
      </c>
      <c r="D724" s="128">
        <v>42586</v>
      </c>
      <c r="E724" s="99">
        <v>25</v>
      </c>
      <c r="F724" s="156" t="s">
        <v>3056</v>
      </c>
      <c r="G724" s="197"/>
      <c r="H724" s="197"/>
      <c r="I724" s="41"/>
    </row>
    <row r="725" spans="1:9" x14ac:dyDescent="0.2">
      <c r="A725" s="81" t="s">
        <v>2079</v>
      </c>
      <c r="B725" s="24" t="s">
        <v>506</v>
      </c>
      <c r="C725" s="144">
        <v>49</v>
      </c>
      <c r="D725" s="128">
        <v>41701</v>
      </c>
      <c r="E725" s="99">
        <v>32</v>
      </c>
      <c r="F725" s="156" t="s">
        <v>3057</v>
      </c>
      <c r="G725" s="197"/>
      <c r="H725" s="197"/>
      <c r="I725" s="41"/>
    </row>
    <row r="726" spans="1:9" x14ac:dyDescent="0.2">
      <c r="A726" s="81" t="s">
        <v>2086</v>
      </c>
      <c r="B726" s="24" t="s">
        <v>2087</v>
      </c>
      <c r="C726" s="144">
        <v>26</v>
      </c>
      <c r="D726" s="128">
        <v>40308</v>
      </c>
      <c r="E726" s="99">
        <v>45</v>
      </c>
      <c r="F726" s="156" t="s">
        <v>3058</v>
      </c>
      <c r="G726" s="197"/>
      <c r="H726" s="197"/>
      <c r="I726" s="41"/>
    </row>
    <row r="727" spans="1:9" x14ac:dyDescent="0.2">
      <c r="A727" s="65" t="s">
        <v>2086</v>
      </c>
      <c r="B727" s="35" t="s">
        <v>2087</v>
      </c>
      <c r="C727" s="141">
        <v>48</v>
      </c>
      <c r="D727" s="126">
        <v>41548</v>
      </c>
      <c r="E727" s="101">
        <v>30</v>
      </c>
      <c r="F727" s="211" t="s">
        <v>3059</v>
      </c>
      <c r="G727" s="205"/>
      <c r="H727" s="205"/>
      <c r="I727" s="23"/>
    </row>
    <row r="728" spans="1:9" s="870" customFormat="1" x14ac:dyDescent="0.2">
      <c r="A728" s="887" t="s">
        <v>486</v>
      </c>
      <c r="B728" s="899" t="s">
        <v>487</v>
      </c>
      <c r="C728" s="882">
        <v>21</v>
      </c>
      <c r="D728" s="128">
        <v>43496</v>
      </c>
      <c r="E728" s="99">
        <v>24</v>
      </c>
      <c r="F728" s="156" t="s">
        <v>3050</v>
      </c>
      <c r="G728" s="197"/>
      <c r="H728" s="197"/>
      <c r="I728" s="875"/>
    </row>
    <row r="729" spans="1:9" x14ac:dyDescent="0.2">
      <c r="A729" s="80" t="s">
        <v>200</v>
      </c>
      <c r="B729" s="24" t="s">
        <v>201</v>
      </c>
      <c r="C729" s="144">
        <v>25</v>
      </c>
      <c r="D729" s="128">
        <v>41750</v>
      </c>
      <c r="E729" s="99">
        <v>42</v>
      </c>
      <c r="F729" s="156" t="s">
        <v>3052</v>
      </c>
      <c r="G729" s="197"/>
      <c r="H729" s="197"/>
      <c r="I729" s="41"/>
    </row>
    <row r="730" spans="1:9" x14ac:dyDescent="0.2">
      <c r="A730" s="80" t="s">
        <v>213</v>
      </c>
      <c r="B730" s="24" t="s">
        <v>214</v>
      </c>
      <c r="C730" s="144">
        <v>7</v>
      </c>
      <c r="D730" s="128">
        <v>40832</v>
      </c>
      <c r="E730" s="99">
        <v>24</v>
      </c>
      <c r="F730" s="208" t="s">
        <v>3050</v>
      </c>
      <c r="G730" s="197"/>
      <c r="H730" s="197"/>
      <c r="I730" s="41"/>
    </row>
    <row r="731" spans="1:9" x14ac:dyDescent="0.2">
      <c r="A731" s="81" t="s">
        <v>561</v>
      </c>
      <c r="B731" s="24" t="s">
        <v>562</v>
      </c>
      <c r="C731" s="144">
        <v>8</v>
      </c>
      <c r="D731" s="128">
        <v>41072</v>
      </c>
      <c r="E731" s="99">
        <v>18</v>
      </c>
      <c r="F731" s="208" t="s">
        <v>3050</v>
      </c>
      <c r="G731" s="197"/>
      <c r="H731" s="197"/>
      <c r="I731" s="41"/>
    </row>
    <row r="732" spans="1:9" x14ac:dyDescent="0.2">
      <c r="A732" s="88" t="s">
        <v>228</v>
      </c>
      <c r="B732" s="56" t="s">
        <v>229</v>
      </c>
      <c r="C732" s="146">
        <v>17</v>
      </c>
      <c r="D732" s="209">
        <v>42194</v>
      </c>
      <c r="E732" s="103">
        <v>50</v>
      </c>
      <c r="F732" s="105" t="s">
        <v>3052</v>
      </c>
      <c r="G732" s="177"/>
      <c r="H732" s="177"/>
      <c r="I732" s="39"/>
    </row>
    <row r="733" spans="1:9" x14ac:dyDescent="0.2">
      <c r="A733" s="81" t="s">
        <v>233</v>
      </c>
      <c r="B733" s="24" t="s">
        <v>234</v>
      </c>
      <c r="C733" s="144">
        <v>25</v>
      </c>
      <c r="D733" s="128">
        <v>41780</v>
      </c>
      <c r="E733" s="99">
        <v>26</v>
      </c>
      <c r="F733" s="156" t="s">
        <v>3052</v>
      </c>
      <c r="G733" s="197"/>
      <c r="H733" s="197"/>
      <c r="I733" s="41"/>
    </row>
    <row r="734" spans="1:9" x14ac:dyDescent="0.2">
      <c r="A734" s="81" t="s">
        <v>233</v>
      </c>
      <c r="B734" s="24" t="s">
        <v>234</v>
      </c>
      <c r="C734" s="144">
        <v>27</v>
      </c>
      <c r="D734" s="128">
        <v>42519</v>
      </c>
      <c r="E734" s="99">
        <v>28</v>
      </c>
      <c r="F734" s="156" t="s">
        <v>3052</v>
      </c>
      <c r="G734" s="197"/>
      <c r="H734" s="197"/>
      <c r="I734" s="41"/>
    </row>
    <row r="735" spans="1:9" x14ac:dyDescent="0.2">
      <c r="A735" s="81" t="s">
        <v>241</v>
      </c>
      <c r="B735" s="24" t="s">
        <v>242</v>
      </c>
      <c r="C735" s="144">
        <v>17</v>
      </c>
      <c r="D735" s="128">
        <v>40393</v>
      </c>
      <c r="E735" s="99">
        <v>19</v>
      </c>
      <c r="F735" s="156" t="s">
        <v>3060</v>
      </c>
      <c r="G735" s="197"/>
      <c r="H735" s="197"/>
      <c r="I735" s="41"/>
    </row>
    <row r="736" spans="1:9" x14ac:dyDescent="0.2">
      <c r="A736" s="36" t="s">
        <v>247</v>
      </c>
      <c r="B736" s="24" t="s">
        <v>248</v>
      </c>
      <c r="C736" s="144">
        <v>35</v>
      </c>
      <c r="D736" s="128">
        <v>40308</v>
      </c>
      <c r="E736" s="99">
        <v>37</v>
      </c>
      <c r="F736" s="208" t="s">
        <v>3052</v>
      </c>
      <c r="G736" s="197"/>
      <c r="H736" s="197"/>
      <c r="I736" s="41"/>
    </row>
    <row r="737" spans="1:9" x14ac:dyDescent="0.2">
      <c r="A737" s="81" t="s">
        <v>2328</v>
      </c>
      <c r="B737" s="24" t="s">
        <v>2329</v>
      </c>
      <c r="C737" s="144">
        <v>7</v>
      </c>
      <c r="D737" s="128">
        <v>40778</v>
      </c>
      <c r="E737" s="99">
        <v>8</v>
      </c>
      <c r="F737" s="156" t="s">
        <v>3058</v>
      </c>
      <c r="G737" s="197"/>
      <c r="H737" s="197"/>
      <c r="I737" s="41"/>
    </row>
    <row r="738" spans="1:9" x14ac:dyDescent="0.2">
      <c r="A738" s="60" t="s">
        <v>1271</v>
      </c>
      <c r="B738" s="35" t="s">
        <v>1272</v>
      </c>
      <c r="C738" s="141">
        <v>7</v>
      </c>
      <c r="D738" s="126">
        <v>43160</v>
      </c>
      <c r="E738" s="101">
        <v>9</v>
      </c>
      <c r="F738" s="207" t="s">
        <v>3051</v>
      </c>
      <c r="G738" s="205"/>
      <c r="H738" s="205"/>
      <c r="I738" s="23"/>
    </row>
    <row r="739" spans="1:9" x14ac:dyDescent="0.2">
      <c r="A739" s="81" t="s">
        <v>612</v>
      </c>
      <c r="B739" s="24" t="s">
        <v>613</v>
      </c>
      <c r="C739" s="144">
        <v>11</v>
      </c>
      <c r="D739" s="128">
        <v>42144</v>
      </c>
      <c r="E739" s="99">
        <v>14</v>
      </c>
      <c r="F739" s="156" t="s">
        <v>3051</v>
      </c>
      <c r="G739" s="197"/>
      <c r="H739" s="197"/>
      <c r="I739" s="41"/>
    </row>
    <row r="740" spans="1:9" x14ac:dyDescent="0.2">
      <c r="A740" s="81" t="s">
        <v>3061</v>
      </c>
      <c r="B740" s="24" t="s">
        <v>856</v>
      </c>
      <c r="C740" s="144">
        <v>7</v>
      </c>
      <c r="D740" s="128">
        <v>41794</v>
      </c>
      <c r="E740" s="99">
        <v>11</v>
      </c>
      <c r="F740" s="156" t="s">
        <v>3062</v>
      </c>
      <c r="G740" s="197"/>
      <c r="H740" s="197"/>
      <c r="I740" s="41"/>
    </row>
    <row r="741" spans="1:9" x14ac:dyDescent="0.2">
      <c r="A741" s="80" t="s">
        <v>619</v>
      </c>
      <c r="B741" s="24" t="s">
        <v>620</v>
      </c>
      <c r="C741" s="144">
        <v>17</v>
      </c>
      <c r="D741" s="128">
        <v>41074</v>
      </c>
      <c r="E741" s="99">
        <v>18</v>
      </c>
      <c r="F741" s="208" t="s">
        <v>3051</v>
      </c>
      <c r="G741" s="197"/>
      <c r="H741" s="197"/>
      <c r="I741" s="41"/>
    </row>
    <row r="742" spans="1:9" x14ac:dyDescent="0.2">
      <c r="A742" s="102" t="s">
        <v>619</v>
      </c>
      <c r="B742" s="56" t="s">
        <v>620</v>
      </c>
      <c r="C742" s="146">
        <v>21</v>
      </c>
      <c r="D742" s="209">
        <v>41969</v>
      </c>
      <c r="E742" s="103">
        <v>7</v>
      </c>
      <c r="F742" s="105" t="s">
        <v>3063</v>
      </c>
      <c r="G742" s="177"/>
      <c r="H742" s="177"/>
      <c r="I742" s="39"/>
    </row>
    <row r="743" spans="1:9" x14ac:dyDescent="0.2">
      <c r="A743" s="36" t="s">
        <v>256</v>
      </c>
      <c r="B743" s="24" t="s">
        <v>257</v>
      </c>
      <c r="C743" s="144">
        <v>49</v>
      </c>
      <c r="D743" s="128">
        <v>41381</v>
      </c>
      <c r="E743" s="99">
        <v>38</v>
      </c>
      <c r="F743" s="208" t="s">
        <v>3053</v>
      </c>
      <c r="G743" s="197"/>
      <c r="H743" s="197"/>
      <c r="I743" s="41"/>
    </row>
    <row r="744" spans="1:9" x14ac:dyDescent="0.2">
      <c r="A744" s="24" t="s">
        <v>638</v>
      </c>
      <c r="B744" s="24" t="s">
        <v>639</v>
      </c>
      <c r="C744" s="144">
        <v>13</v>
      </c>
      <c r="D744" s="128">
        <v>41142</v>
      </c>
      <c r="E744" s="99">
        <v>15</v>
      </c>
      <c r="F744" s="208" t="s">
        <v>3051</v>
      </c>
      <c r="G744" s="197"/>
      <c r="H744" s="197"/>
      <c r="I744" s="41"/>
    </row>
    <row r="745" spans="1:9" x14ac:dyDescent="0.2">
      <c r="A745" s="81" t="s">
        <v>258</v>
      </c>
      <c r="B745" s="24" t="s">
        <v>259</v>
      </c>
      <c r="C745" s="144">
        <v>24</v>
      </c>
      <c r="D745" s="128">
        <v>42416</v>
      </c>
      <c r="E745" s="99">
        <v>26</v>
      </c>
      <c r="F745" s="156" t="s">
        <v>3064</v>
      </c>
      <c r="G745" s="197"/>
      <c r="H745" s="197"/>
      <c r="I745" s="41"/>
    </row>
    <row r="746" spans="1:9" x14ac:dyDescent="0.2">
      <c r="A746" s="80" t="s">
        <v>2447</v>
      </c>
      <c r="B746" s="24" t="s">
        <v>2448</v>
      </c>
      <c r="C746" s="144">
        <v>10</v>
      </c>
      <c r="D746" s="128">
        <v>41409</v>
      </c>
      <c r="E746" s="99">
        <v>9</v>
      </c>
      <c r="F746" s="156" t="s">
        <v>3065</v>
      </c>
      <c r="G746" s="197"/>
      <c r="H746" s="197"/>
      <c r="I746" s="41"/>
    </row>
    <row r="747" spans="1:9" x14ac:dyDescent="0.2">
      <c r="A747" s="24" t="s">
        <v>2473</v>
      </c>
      <c r="B747" s="24" t="s">
        <v>2474</v>
      </c>
      <c r="C747" s="144">
        <v>10</v>
      </c>
      <c r="D747" s="128">
        <v>41956</v>
      </c>
      <c r="E747" s="99">
        <v>13</v>
      </c>
      <c r="F747" s="156" t="s">
        <v>3058</v>
      </c>
      <c r="G747" s="197"/>
      <c r="H747" s="197"/>
      <c r="I747" s="41"/>
    </row>
    <row r="748" spans="1:9" x14ac:dyDescent="0.2">
      <c r="A748" s="65" t="s">
        <v>275</v>
      </c>
      <c r="B748" s="35" t="s">
        <v>276</v>
      </c>
      <c r="C748" s="141">
        <v>37</v>
      </c>
      <c r="D748" s="126">
        <v>41535</v>
      </c>
      <c r="E748" s="101">
        <v>38</v>
      </c>
      <c r="F748" s="211" t="s">
        <v>3066</v>
      </c>
      <c r="G748" s="205"/>
      <c r="H748" s="205"/>
      <c r="I748" s="23"/>
    </row>
    <row r="749" spans="1:9" x14ac:dyDescent="0.2">
      <c r="A749" s="81" t="s">
        <v>3067</v>
      </c>
      <c r="B749" s="24" t="s">
        <v>290</v>
      </c>
      <c r="C749" s="144">
        <v>37</v>
      </c>
      <c r="D749" s="128">
        <v>41628</v>
      </c>
      <c r="E749" s="99">
        <v>38</v>
      </c>
      <c r="F749" s="156" t="s">
        <v>3052</v>
      </c>
      <c r="G749" s="197"/>
      <c r="H749" s="197"/>
      <c r="I749" s="41"/>
    </row>
    <row r="750" spans="1:9" x14ac:dyDescent="0.2">
      <c r="A750" s="81" t="s">
        <v>680</v>
      </c>
      <c r="B750" s="24" t="s">
        <v>681</v>
      </c>
      <c r="C750" s="144">
        <v>8</v>
      </c>
      <c r="D750" s="128">
        <v>41175</v>
      </c>
      <c r="E750" s="99">
        <v>10</v>
      </c>
      <c r="F750" s="208" t="s">
        <v>3064</v>
      </c>
      <c r="G750" s="197"/>
      <c r="H750" s="197"/>
      <c r="I750" s="41"/>
    </row>
    <row r="751" spans="1:9" x14ac:dyDescent="0.2">
      <c r="A751" s="81" t="s">
        <v>680</v>
      </c>
      <c r="B751" s="24" t="s">
        <v>681</v>
      </c>
      <c r="C751" s="144">
        <v>12</v>
      </c>
      <c r="D751" s="128">
        <v>42114</v>
      </c>
      <c r="E751" s="99">
        <v>12</v>
      </c>
      <c r="F751" s="156" t="s">
        <v>3064</v>
      </c>
      <c r="G751" s="197"/>
      <c r="H751" s="197"/>
      <c r="I751" s="41"/>
    </row>
    <row r="752" spans="1:9" x14ac:dyDescent="0.2">
      <c r="A752" s="102" t="s">
        <v>702</v>
      </c>
      <c r="B752" s="56" t="s">
        <v>703</v>
      </c>
      <c r="C752" s="146">
        <v>11</v>
      </c>
      <c r="D752" s="209">
        <v>41599</v>
      </c>
      <c r="E752" s="103">
        <v>12</v>
      </c>
      <c r="F752" s="105" t="s">
        <v>3052</v>
      </c>
      <c r="G752" s="177"/>
      <c r="H752" s="177"/>
      <c r="I752" s="39"/>
    </row>
    <row r="753" spans="1:9" x14ac:dyDescent="0.2">
      <c r="A753" s="80" t="s">
        <v>311</v>
      </c>
      <c r="B753" s="24" t="s">
        <v>312</v>
      </c>
      <c r="C753" s="144">
        <v>58</v>
      </c>
      <c r="D753" s="128">
        <v>42116</v>
      </c>
      <c r="E753" s="99">
        <v>59</v>
      </c>
      <c r="F753" s="156" t="s">
        <v>3064</v>
      </c>
      <c r="G753" s="197"/>
      <c r="H753" s="197"/>
      <c r="I753" s="41"/>
    </row>
    <row r="754" spans="1:9" x14ac:dyDescent="0.2">
      <c r="A754" s="81" t="s">
        <v>315</v>
      </c>
      <c r="B754" s="24" t="s">
        <v>316</v>
      </c>
      <c r="C754" s="144">
        <v>18</v>
      </c>
      <c r="D754" s="128">
        <v>40655</v>
      </c>
      <c r="E754" s="99">
        <v>19</v>
      </c>
      <c r="F754" s="208" t="s">
        <v>3050</v>
      </c>
      <c r="G754" s="197"/>
      <c r="H754" s="197"/>
      <c r="I754" s="41"/>
    </row>
    <row r="755" spans="1:9" x14ac:dyDescent="0.2">
      <c r="A755" s="81" t="s">
        <v>742</v>
      </c>
      <c r="B755" s="24" t="s">
        <v>743</v>
      </c>
      <c r="C755" s="144">
        <v>9</v>
      </c>
      <c r="D755" s="128">
        <v>41449</v>
      </c>
      <c r="E755" s="99">
        <v>20</v>
      </c>
      <c r="F755" s="208" t="s">
        <v>3052</v>
      </c>
      <c r="G755" s="197"/>
      <c r="H755" s="197"/>
      <c r="I755" s="41"/>
    </row>
    <row r="756" spans="1:9" x14ac:dyDescent="0.2">
      <c r="A756" s="80" t="s">
        <v>3068</v>
      </c>
      <c r="B756" s="24" t="s">
        <v>1642</v>
      </c>
      <c r="C756" s="144">
        <v>10</v>
      </c>
      <c r="D756" s="128">
        <v>40473</v>
      </c>
      <c r="E756" s="99">
        <v>14</v>
      </c>
      <c r="F756" s="156" t="s">
        <v>3058</v>
      </c>
      <c r="G756" s="197"/>
      <c r="H756" s="197"/>
      <c r="I756" s="41"/>
    </row>
    <row r="757" spans="1:9" x14ac:dyDescent="0.2">
      <c r="A757" s="24" t="s">
        <v>339</v>
      </c>
      <c r="B757" s="24" t="s">
        <v>340</v>
      </c>
      <c r="C757" s="144">
        <v>29</v>
      </c>
      <c r="D757" s="128">
        <v>41017</v>
      </c>
      <c r="E757" s="99">
        <v>30</v>
      </c>
      <c r="F757" s="208" t="s">
        <v>3052</v>
      </c>
      <c r="G757" s="197"/>
      <c r="H757" s="197"/>
      <c r="I757" s="41"/>
    </row>
    <row r="758" spans="1:9" x14ac:dyDescent="0.2">
      <c r="A758" s="65" t="s">
        <v>791</v>
      </c>
      <c r="B758" s="35" t="s">
        <v>792</v>
      </c>
      <c r="C758" s="141">
        <v>13</v>
      </c>
      <c r="D758" s="126">
        <v>42045</v>
      </c>
      <c r="E758" s="101">
        <v>14</v>
      </c>
      <c r="F758" s="211" t="s">
        <v>3069</v>
      </c>
      <c r="G758" s="205"/>
      <c r="H758" s="205"/>
      <c r="I758" s="23"/>
    </row>
    <row r="759" spans="1:9" x14ac:dyDescent="0.2">
      <c r="A759" s="81" t="s">
        <v>3070</v>
      </c>
      <c r="B759" s="24" t="s">
        <v>351</v>
      </c>
      <c r="C759" s="144">
        <v>28</v>
      </c>
      <c r="D759" s="128">
        <v>42054</v>
      </c>
      <c r="E759" s="99">
        <v>29</v>
      </c>
      <c r="F759" s="156" t="s">
        <v>3052</v>
      </c>
      <c r="G759" s="197"/>
      <c r="H759" s="197"/>
      <c r="I759" s="41"/>
    </row>
    <row r="760" spans="1:9" x14ac:dyDescent="0.2">
      <c r="A760" s="81" t="s">
        <v>2869</v>
      </c>
      <c r="B760" s="24" t="s">
        <v>2870</v>
      </c>
      <c r="C760" s="144">
        <v>5</v>
      </c>
      <c r="D760" s="128">
        <v>40553</v>
      </c>
      <c r="E760" s="99">
        <v>8</v>
      </c>
      <c r="F760" s="156" t="s">
        <v>3071</v>
      </c>
      <c r="G760" s="197"/>
      <c r="H760" s="197"/>
      <c r="I760" s="41"/>
    </row>
    <row r="761" spans="1:9" x14ac:dyDescent="0.2">
      <c r="A761" s="81" t="s">
        <v>813</v>
      </c>
      <c r="B761" s="24" t="s">
        <v>814</v>
      </c>
      <c r="C761" s="144">
        <v>9</v>
      </c>
      <c r="D761" s="128">
        <v>41614</v>
      </c>
      <c r="E761" s="99">
        <v>10</v>
      </c>
      <c r="F761" s="156" t="s">
        <v>3052</v>
      </c>
      <c r="G761" s="197"/>
      <c r="H761" s="197"/>
      <c r="I761" s="41"/>
    </row>
    <row r="762" spans="1:9" x14ac:dyDescent="0.2">
      <c r="A762" s="102" t="s">
        <v>3072</v>
      </c>
      <c r="B762" s="56" t="s">
        <v>817</v>
      </c>
      <c r="C762" s="146">
        <v>9</v>
      </c>
      <c r="D762" s="209">
        <v>41075</v>
      </c>
      <c r="E762" s="103">
        <v>13</v>
      </c>
      <c r="F762" s="210" t="s">
        <v>3051</v>
      </c>
      <c r="G762" s="177"/>
      <c r="H762" s="177"/>
      <c r="I762" s="39"/>
    </row>
    <row r="763" spans="1:9" x14ac:dyDescent="0.2">
      <c r="A763" s="81" t="s">
        <v>3072</v>
      </c>
      <c r="B763" s="24" t="s">
        <v>817</v>
      </c>
      <c r="C763" s="144">
        <v>15</v>
      </c>
      <c r="D763" s="128">
        <v>41782</v>
      </c>
      <c r="E763" s="99">
        <v>13</v>
      </c>
      <c r="F763" s="156" t="s">
        <v>3052</v>
      </c>
      <c r="G763" s="197"/>
      <c r="H763" s="197"/>
      <c r="I763" s="41"/>
    </row>
    <row r="764" spans="1:9" x14ac:dyDescent="0.2">
      <c r="A764" s="80" t="s">
        <v>830</v>
      </c>
      <c r="B764" s="24" t="s">
        <v>831</v>
      </c>
      <c r="C764" s="144">
        <v>23</v>
      </c>
      <c r="D764" s="128">
        <v>40412</v>
      </c>
      <c r="E764" s="99">
        <v>6</v>
      </c>
      <c r="F764" s="208" t="s">
        <v>3073</v>
      </c>
      <c r="G764" s="197"/>
      <c r="H764" s="197"/>
      <c r="I764" s="41"/>
    </row>
    <row r="765" spans="1:9" x14ac:dyDescent="0.2">
      <c r="A765" s="80" t="s">
        <v>834</v>
      </c>
      <c r="B765" s="24" t="s">
        <v>835</v>
      </c>
      <c r="C765" s="144">
        <v>18</v>
      </c>
      <c r="D765" s="128">
        <v>41074</v>
      </c>
      <c r="E765" s="99">
        <v>19</v>
      </c>
      <c r="F765" s="208" t="s">
        <v>3051</v>
      </c>
      <c r="G765" s="197"/>
      <c r="H765" s="197"/>
      <c r="I765" s="41"/>
    </row>
    <row r="766" spans="1:9" x14ac:dyDescent="0.2">
      <c r="A766" s="81" t="s">
        <v>373</v>
      </c>
      <c r="B766" s="24" t="s">
        <v>374</v>
      </c>
      <c r="C766" s="144">
        <v>24</v>
      </c>
      <c r="D766" s="128">
        <v>41068</v>
      </c>
      <c r="E766" s="99">
        <v>26</v>
      </c>
      <c r="F766" s="208" t="s">
        <v>3051</v>
      </c>
      <c r="G766" s="197"/>
      <c r="H766" s="197"/>
      <c r="I766" s="41"/>
    </row>
    <row r="767" spans="1:9" x14ac:dyDescent="0.2">
      <c r="A767" s="80" t="s">
        <v>2940</v>
      </c>
      <c r="B767" s="24" t="s">
        <v>2941</v>
      </c>
      <c r="C767" s="144">
        <v>30</v>
      </c>
      <c r="D767" s="128">
        <v>40869</v>
      </c>
      <c r="E767" s="99">
        <v>33</v>
      </c>
      <c r="F767" s="208" t="s">
        <v>3052</v>
      </c>
      <c r="G767" s="197"/>
      <c r="H767" s="197"/>
      <c r="I767" s="41"/>
    </row>
    <row r="768" spans="1:9" x14ac:dyDescent="0.2">
      <c r="A768" s="88" t="s">
        <v>3074</v>
      </c>
      <c r="B768" s="56" t="s">
        <v>383</v>
      </c>
      <c r="C768" s="146">
        <v>40</v>
      </c>
      <c r="D768" s="209">
        <v>41690</v>
      </c>
      <c r="E768" s="103">
        <v>41</v>
      </c>
      <c r="F768" s="105" t="s">
        <v>3052</v>
      </c>
      <c r="G768" s="177"/>
      <c r="H768" s="177"/>
      <c r="I768" s="39"/>
    </row>
    <row r="769" spans="1:9" x14ac:dyDescent="0.2">
      <c r="A769" s="156" t="s">
        <v>3075</v>
      </c>
      <c r="B769" s="13"/>
      <c r="C769" s="197"/>
      <c r="D769" s="212"/>
      <c r="E769" s="197"/>
      <c r="F769" s="156"/>
      <c r="G769" s="197"/>
      <c r="H769" s="197"/>
      <c r="I769" s="13"/>
    </row>
    <row r="770" spans="1:9" ht="6" customHeight="1" x14ac:dyDescent="0.2">
      <c r="A770" s="156"/>
      <c r="B770" s="13"/>
      <c r="C770" s="197"/>
      <c r="D770" s="201"/>
      <c r="E770" s="197"/>
      <c r="F770" s="208"/>
      <c r="G770" s="197"/>
      <c r="H770" s="197"/>
      <c r="I770" s="107"/>
    </row>
    <row r="771" spans="1:9" x14ac:dyDescent="0.2">
      <c r="A771" s="204" t="s">
        <v>3076</v>
      </c>
      <c r="B771" s="13"/>
      <c r="C771" s="197"/>
      <c r="D771" s="201"/>
      <c r="E771" s="197"/>
      <c r="F771" s="208"/>
      <c r="G771" s="197"/>
      <c r="H771" s="197"/>
      <c r="I771" s="107"/>
    </row>
    <row r="772" spans="1:9" x14ac:dyDescent="0.2">
      <c r="A772" s="35" t="s">
        <v>64</v>
      </c>
      <c r="B772" s="26" t="s">
        <v>64</v>
      </c>
      <c r="C772" s="62"/>
      <c r="D772" s="42" t="s">
        <v>1845</v>
      </c>
      <c r="E772" s="26" t="s">
        <v>65</v>
      </c>
      <c r="F772" s="213" t="s">
        <v>65</v>
      </c>
      <c r="G772" s="205"/>
      <c r="H772" s="205"/>
      <c r="I772" s="35"/>
    </row>
    <row r="773" spans="1:9" x14ac:dyDescent="0.2">
      <c r="A773" s="102" t="s">
        <v>21</v>
      </c>
      <c r="B773" s="52" t="s">
        <v>56</v>
      </c>
      <c r="C773" s="76" t="s">
        <v>3077</v>
      </c>
      <c r="D773" s="53" t="s">
        <v>3048</v>
      </c>
      <c r="E773" s="57" t="s">
        <v>56</v>
      </c>
      <c r="F773" s="214" t="s">
        <v>21</v>
      </c>
      <c r="G773" s="177"/>
      <c r="H773" s="177"/>
      <c r="I773" s="56" t="s">
        <v>70</v>
      </c>
    </row>
    <row r="774" spans="1:9" x14ac:dyDescent="0.2">
      <c r="A774" s="65" t="s">
        <v>3078</v>
      </c>
      <c r="B774" s="35" t="s">
        <v>3079</v>
      </c>
      <c r="C774" s="26" t="s">
        <v>3077</v>
      </c>
      <c r="D774" s="125">
        <v>42037</v>
      </c>
      <c r="E774" s="95" t="s">
        <v>2990</v>
      </c>
      <c r="F774" s="60" t="s">
        <v>2989</v>
      </c>
      <c r="G774" s="43"/>
      <c r="H774" s="43"/>
      <c r="I774" s="35" t="s">
        <v>3080</v>
      </c>
    </row>
    <row r="775" spans="1:9" x14ac:dyDescent="0.2">
      <c r="A775" s="81" t="s">
        <v>3081</v>
      </c>
      <c r="B775" s="24" t="s">
        <v>3082</v>
      </c>
      <c r="C775" s="50"/>
      <c r="D775" s="127">
        <v>42383</v>
      </c>
      <c r="E775" s="112" t="s">
        <v>506</v>
      </c>
      <c r="F775" s="80" t="s">
        <v>505</v>
      </c>
      <c r="G775" s="40"/>
      <c r="H775" s="40"/>
      <c r="I775" s="24" t="s">
        <v>3083</v>
      </c>
    </row>
    <row r="776" spans="1:9" s="870" customFormat="1" x14ac:dyDescent="0.2">
      <c r="A776" s="881" t="s">
        <v>826</v>
      </c>
      <c r="B776" s="871" t="s">
        <v>827</v>
      </c>
      <c r="C776" s="876"/>
      <c r="D776" s="127">
        <v>43685</v>
      </c>
      <c r="E776" s="112" t="s">
        <v>4487</v>
      </c>
      <c r="F776" s="880" t="s">
        <v>4490</v>
      </c>
      <c r="G776" s="874"/>
      <c r="H776" s="874"/>
      <c r="I776" s="871"/>
    </row>
    <row r="777" spans="1:9" s="870" customFormat="1" x14ac:dyDescent="0.2">
      <c r="A777" s="881" t="s">
        <v>1059</v>
      </c>
      <c r="B777" s="871" t="s">
        <v>1060</v>
      </c>
      <c r="C777" s="876"/>
      <c r="D777" s="127">
        <v>43678</v>
      </c>
      <c r="E777" s="112" t="s">
        <v>4486</v>
      </c>
      <c r="F777" s="880" t="s">
        <v>4485</v>
      </c>
      <c r="G777" s="874"/>
      <c r="H777" s="874"/>
      <c r="I777" s="871" t="s">
        <v>3080</v>
      </c>
    </row>
    <row r="778" spans="1:9" x14ac:dyDescent="0.2">
      <c r="A778" s="81" t="s">
        <v>1873</v>
      </c>
      <c r="B778" s="24" t="s">
        <v>3084</v>
      </c>
      <c r="C778" s="50" t="s">
        <v>3077</v>
      </c>
      <c r="D778" s="127">
        <v>40893</v>
      </c>
      <c r="E778" s="112" t="s">
        <v>1874</v>
      </c>
      <c r="F778" s="80" t="s">
        <v>1873</v>
      </c>
      <c r="G778" s="40"/>
      <c r="H778" s="40"/>
      <c r="I778" s="24" t="s">
        <v>3052</v>
      </c>
    </row>
    <row r="779" spans="1:9" x14ac:dyDescent="0.2">
      <c r="A779" s="112" t="s">
        <v>3085</v>
      </c>
      <c r="B779" s="24" t="s">
        <v>1948</v>
      </c>
      <c r="C779" s="50"/>
      <c r="D779" s="127">
        <v>42612</v>
      </c>
      <c r="E779" s="24" t="s">
        <v>1948</v>
      </c>
      <c r="F779" s="112" t="s">
        <v>1947</v>
      </c>
      <c r="G779" s="40"/>
      <c r="H779" s="40"/>
      <c r="I779" s="24" t="s">
        <v>3052</v>
      </c>
    </row>
    <row r="780" spans="1:9" x14ac:dyDescent="0.2">
      <c r="A780" s="215" t="s">
        <v>3086</v>
      </c>
      <c r="B780" s="56" t="s">
        <v>951</v>
      </c>
      <c r="C780" s="52"/>
      <c r="D780" s="216">
        <v>42671</v>
      </c>
      <c r="E780" s="56" t="s">
        <v>951</v>
      </c>
      <c r="F780" s="215" t="s">
        <v>950</v>
      </c>
      <c r="G780" s="48"/>
      <c r="H780" s="48"/>
      <c r="I780" s="56" t="s">
        <v>3052</v>
      </c>
    </row>
    <row r="781" spans="1:9" x14ac:dyDescent="0.2">
      <c r="A781" s="81" t="s">
        <v>3087</v>
      </c>
      <c r="B781" s="24" t="s">
        <v>1012</v>
      </c>
      <c r="C781" s="50"/>
      <c r="D781" s="127">
        <v>42398</v>
      </c>
      <c r="E781" s="112" t="s">
        <v>1012</v>
      </c>
      <c r="F781" s="81" t="s">
        <v>1011</v>
      </c>
      <c r="G781" s="40"/>
      <c r="H781" s="40"/>
      <c r="I781" s="81" t="s">
        <v>3088</v>
      </c>
    </row>
    <row r="782" spans="1:9" s="870" customFormat="1" x14ac:dyDescent="0.2">
      <c r="A782" s="881" t="s">
        <v>4533</v>
      </c>
      <c r="B782" s="871" t="s">
        <v>993</v>
      </c>
      <c r="C782" s="876"/>
      <c r="D782" s="127">
        <v>43808</v>
      </c>
      <c r="E782" s="112" t="s">
        <v>4531</v>
      </c>
      <c r="F782" s="881" t="s">
        <v>4530</v>
      </c>
      <c r="G782" s="874"/>
      <c r="H782" s="874"/>
      <c r="I782" s="881" t="s">
        <v>3080</v>
      </c>
    </row>
    <row r="783" spans="1:9" x14ac:dyDescent="0.2">
      <c r="A783" s="81" t="s">
        <v>459</v>
      </c>
      <c r="B783" s="24" t="s">
        <v>3089</v>
      </c>
      <c r="C783" s="50"/>
      <c r="D783" s="127">
        <v>42175</v>
      </c>
      <c r="E783" s="112" t="s">
        <v>460</v>
      </c>
      <c r="F783" s="81" t="s">
        <v>459</v>
      </c>
      <c r="G783" s="40"/>
      <c r="H783" s="40"/>
      <c r="I783" s="24" t="s">
        <v>3052</v>
      </c>
    </row>
    <row r="784" spans="1:9" x14ac:dyDescent="0.2">
      <c r="A784" s="80" t="s">
        <v>2003</v>
      </c>
      <c r="B784" s="24" t="s">
        <v>2004</v>
      </c>
      <c r="C784" s="50" t="s">
        <v>3077</v>
      </c>
      <c r="D784" s="127">
        <v>40982</v>
      </c>
      <c r="E784" s="112" t="s">
        <v>3054</v>
      </c>
      <c r="F784" s="80" t="s">
        <v>2003</v>
      </c>
      <c r="G784" s="40"/>
      <c r="H784" s="40"/>
      <c r="I784" s="24" t="s">
        <v>3090</v>
      </c>
    </row>
    <row r="785" spans="1:9" x14ac:dyDescent="0.2">
      <c r="A785" s="80" t="s">
        <v>1032</v>
      </c>
      <c r="B785" s="24" t="s">
        <v>3091</v>
      </c>
      <c r="C785" s="50"/>
      <c r="D785" s="127">
        <v>42709</v>
      </c>
      <c r="E785" s="24" t="s">
        <v>1033</v>
      </c>
      <c r="F785" s="80" t="s">
        <v>1032</v>
      </c>
      <c r="G785" s="40"/>
      <c r="H785" s="40"/>
      <c r="I785" s="24" t="s">
        <v>3052</v>
      </c>
    </row>
    <row r="786" spans="1:9" x14ac:dyDescent="0.2">
      <c r="A786" s="80" t="s">
        <v>3092</v>
      </c>
      <c r="B786" s="24" t="s">
        <v>2059</v>
      </c>
      <c r="C786" s="50" t="s">
        <v>3077</v>
      </c>
      <c r="D786" s="127">
        <v>39995</v>
      </c>
      <c r="E786" s="112" t="s">
        <v>2059</v>
      </c>
      <c r="F786" s="217" t="s">
        <v>2058</v>
      </c>
      <c r="G786" s="40"/>
      <c r="H786" s="40"/>
      <c r="I786" s="24" t="s">
        <v>3093</v>
      </c>
    </row>
    <row r="787" spans="1:9" x14ac:dyDescent="0.2">
      <c r="A787" s="213" t="s">
        <v>3094</v>
      </c>
      <c r="B787" s="35" t="s">
        <v>2101</v>
      </c>
      <c r="C787" s="26" t="s">
        <v>3077</v>
      </c>
      <c r="D787" s="125">
        <v>42522</v>
      </c>
      <c r="E787" s="95" t="s">
        <v>2101</v>
      </c>
      <c r="F787" s="60" t="s">
        <v>2100</v>
      </c>
      <c r="G787" s="43"/>
      <c r="H787" s="43"/>
      <c r="I787" s="35" t="s">
        <v>3095</v>
      </c>
    </row>
    <row r="788" spans="1:9" x14ac:dyDescent="0.2">
      <c r="A788" s="80" t="s">
        <v>3096</v>
      </c>
      <c r="B788" s="24" t="s">
        <v>2106</v>
      </c>
      <c r="C788" s="50" t="s">
        <v>3077</v>
      </c>
      <c r="D788" s="127">
        <v>42132</v>
      </c>
      <c r="E788" s="112" t="s">
        <v>2106</v>
      </c>
      <c r="F788" s="80" t="s">
        <v>2105</v>
      </c>
      <c r="G788" s="40"/>
      <c r="H788" s="40"/>
      <c r="I788" s="24" t="s">
        <v>3052</v>
      </c>
    </row>
    <row r="789" spans="1:9" x14ac:dyDescent="0.2">
      <c r="A789" s="36" t="s">
        <v>1105</v>
      </c>
      <c r="B789" s="24" t="s">
        <v>3097</v>
      </c>
      <c r="C789" s="50"/>
      <c r="D789" s="127">
        <v>42941</v>
      </c>
      <c r="E789" s="112" t="s">
        <v>1106</v>
      </c>
      <c r="F789" s="36" t="s">
        <v>1105</v>
      </c>
      <c r="G789" s="40"/>
      <c r="H789" s="40"/>
      <c r="I789" s="24" t="s">
        <v>3052</v>
      </c>
    </row>
    <row r="790" spans="1:9" x14ac:dyDescent="0.2">
      <c r="A790" s="80" t="s">
        <v>3098</v>
      </c>
      <c r="B790" s="24" t="s">
        <v>536</v>
      </c>
      <c r="C790" s="50"/>
      <c r="D790" s="127">
        <v>41891</v>
      </c>
      <c r="E790" s="112" t="s">
        <v>536</v>
      </c>
      <c r="F790" s="80" t="s">
        <v>535</v>
      </c>
      <c r="G790" s="40"/>
      <c r="H790" s="40"/>
      <c r="I790" s="24" t="s">
        <v>3052</v>
      </c>
    </row>
    <row r="791" spans="1:9" x14ac:dyDescent="0.2">
      <c r="A791" s="102" t="s">
        <v>3099</v>
      </c>
      <c r="B791" s="56" t="s">
        <v>2179</v>
      </c>
      <c r="C791" s="52" t="s">
        <v>3077</v>
      </c>
      <c r="D791" s="216">
        <v>41950</v>
      </c>
      <c r="E791" s="215" t="s">
        <v>2179</v>
      </c>
      <c r="F791" s="88" t="s">
        <v>2178</v>
      </c>
      <c r="G791" s="48"/>
      <c r="H791" s="48"/>
      <c r="I791" s="56" t="s">
        <v>3052</v>
      </c>
    </row>
    <row r="792" spans="1:9" x14ac:dyDescent="0.2">
      <c r="A792" s="81" t="s">
        <v>3100</v>
      </c>
      <c r="B792" s="24" t="s">
        <v>541</v>
      </c>
      <c r="C792" s="50"/>
      <c r="D792" s="127">
        <v>42865</v>
      </c>
      <c r="E792" s="24" t="s">
        <v>541</v>
      </c>
      <c r="F792" s="112" t="s">
        <v>540</v>
      </c>
      <c r="G792" s="40"/>
      <c r="H792" s="40"/>
      <c r="I792" s="24" t="s">
        <v>3052</v>
      </c>
    </row>
    <row r="793" spans="1:9" x14ac:dyDescent="0.2">
      <c r="A793" s="81" t="s">
        <v>3101</v>
      </c>
      <c r="B793" s="24" t="s">
        <v>3102</v>
      </c>
      <c r="C793" s="50" t="s">
        <v>3077</v>
      </c>
      <c r="D793" s="127">
        <v>42312</v>
      </c>
      <c r="E793" s="112" t="s">
        <v>1933</v>
      </c>
      <c r="F793" s="80" t="s">
        <v>1932</v>
      </c>
      <c r="G793" s="40"/>
      <c r="H793" s="40"/>
      <c r="I793" s="24" t="s">
        <v>3052</v>
      </c>
    </row>
    <row r="794" spans="1:9" x14ac:dyDescent="0.2">
      <c r="A794" s="81" t="s">
        <v>3103</v>
      </c>
      <c r="B794" s="24" t="s">
        <v>3104</v>
      </c>
      <c r="C794" s="50"/>
      <c r="D794" s="127">
        <v>40352</v>
      </c>
      <c r="E794" s="112" t="s">
        <v>701</v>
      </c>
      <c r="F794" s="217" t="s">
        <v>700</v>
      </c>
      <c r="G794" s="40"/>
      <c r="H794" s="40"/>
      <c r="I794" s="24" t="s">
        <v>3052</v>
      </c>
    </row>
    <row r="795" spans="1:9" x14ac:dyDescent="0.2">
      <c r="A795" s="81" t="s">
        <v>2291</v>
      </c>
      <c r="B795" s="24" t="s">
        <v>3105</v>
      </c>
      <c r="C795" s="50" t="s">
        <v>3077</v>
      </c>
      <c r="D795" s="127">
        <v>41267</v>
      </c>
      <c r="E795" s="112" t="s">
        <v>2292</v>
      </c>
      <c r="F795" s="80" t="s">
        <v>2291</v>
      </c>
      <c r="G795" s="40"/>
      <c r="H795" s="40"/>
      <c r="I795" s="24" t="s">
        <v>3052</v>
      </c>
    </row>
    <row r="796" spans="1:9" x14ac:dyDescent="0.2">
      <c r="A796" s="112" t="s">
        <v>1232</v>
      </c>
      <c r="B796" s="24" t="s">
        <v>2304</v>
      </c>
      <c r="C796" s="50"/>
      <c r="D796" s="127">
        <v>42552</v>
      </c>
      <c r="E796" s="112" t="s">
        <v>1233</v>
      </c>
      <c r="F796" s="217" t="s">
        <v>1232</v>
      </c>
      <c r="G796" s="40"/>
      <c r="H796" s="40"/>
      <c r="I796" s="24" t="s">
        <v>3052</v>
      </c>
    </row>
    <row r="797" spans="1:9" s="870" customFormat="1" x14ac:dyDescent="0.2">
      <c r="A797" s="112" t="s">
        <v>4305</v>
      </c>
      <c r="B797" s="871" t="s">
        <v>4264</v>
      </c>
      <c r="C797" s="876"/>
      <c r="D797" s="127">
        <v>43256</v>
      </c>
      <c r="E797" s="112" t="s">
        <v>4278</v>
      </c>
      <c r="F797" s="217" t="s">
        <v>4279</v>
      </c>
      <c r="G797" s="874"/>
      <c r="H797" s="874"/>
      <c r="I797" s="871" t="s">
        <v>4306</v>
      </c>
    </row>
    <row r="798" spans="1:9" x14ac:dyDescent="0.2">
      <c r="A798" s="65" t="s">
        <v>2323</v>
      </c>
      <c r="B798" s="35" t="s">
        <v>3106</v>
      </c>
      <c r="C798" s="26" t="s">
        <v>3077</v>
      </c>
      <c r="D798" s="125">
        <v>40982</v>
      </c>
      <c r="E798" s="95" t="s">
        <v>2324</v>
      </c>
      <c r="F798" s="60" t="s">
        <v>2323</v>
      </c>
      <c r="G798" s="43"/>
      <c r="H798" s="43"/>
      <c r="I798" s="35" t="s">
        <v>3090</v>
      </c>
    </row>
    <row r="799" spans="1:9" x14ac:dyDescent="0.2">
      <c r="A799" s="81" t="s">
        <v>3061</v>
      </c>
      <c r="B799" s="24" t="s">
        <v>856</v>
      </c>
      <c r="C799" s="50"/>
      <c r="D799" s="127">
        <v>42291</v>
      </c>
      <c r="E799" s="112" t="s">
        <v>856</v>
      </c>
      <c r="F799" s="80" t="s">
        <v>855</v>
      </c>
      <c r="G799" s="40"/>
      <c r="H799" s="40"/>
      <c r="I799" s="24" t="s">
        <v>3052</v>
      </c>
    </row>
    <row r="800" spans="1:9" x14ac:dyDescent="0.2">
      <c r="A800" s="81" t="s">
        <v>1275</v>
      </c>
      <c r="B800" s="24" t="s">
        <v>1276</v>
      </c>
      <c r="C800" s="50"/>
      <c r="D800" s="127">
        <v>43102</v>
      </c>
      <c r="E800" s="112" t="s">
        <v>4006</v>
      </c>
      <c r="F800" s="80" t="s">
        <v>4007</v>
      </c>
      <c r="G800" s="40"/>
      <c r="H800" s="40"/>
      <c r="I800" s="24" t="s">
        <v>3052</v>
      </c>
    </row>
    <row r="801" spans="1:9" x14ac:dyDescent="0.2">
      <c r="A801" s="81" t="s">
        <v>3107</v>
      </c>
      <c r="B801" s="24" t="s">
        <v>1306</v>
      </c>
      <c r="C801" s="50"/>
      <c r="D801" s="127">
        <v>42310</v>
      </c>
      <c r="E801" s="112" t="s">
        <v>1306</v>
      </c>
      <c r="F801" s="80" t="s">
        <v>1305</v>
      </c>
      <c r="G801" s="40"/>
      <c r="H801" s="40"/>
      <c r="I801" s="24" t="s">
        <v>3052</v>
      </c>
    </row>
    <row r="802" spans="1:9" s="870" customFormat="1" x14ac:dyDescent="0.2">
      <c r="A802" s="881" t="s">
        <v>1303</v>
      </c>
      <c r="B802" s="871" t="s">
        <v>1304</v>
      </c>
      <c r="C802" s="876"/>
      <c r="D802" s="127">
        <v>43728</v>
      </c>
      <c r="E802" s="112" t="s">
        <v>4505</v>
      </c>
      <c r="F802" s="880" t="s">
        <v>4506</v>
      </c>
      <c r="G802" s="874"/>
      <c r="H802" s="874"/>
      <c r="I802" s="871" t="s">
        <v>3052</v>
      </c>
    </row>
    <row r="803" spans="1:9" x14ac:dyDescent="0.2">
      <c r="A803" s="102" t="s">
        <v>3108</v>
      </c>
      <c r="B803" s="56" t="s">
        <v>3109</v>
      </c>
      <c r="C803" s="52" t="s">
        <v>3077</v>
      </c>
      <c r="D803" s="216">
        <v>41767</v>
      </c>
      <c r="E803" s="215" t="s">
        <v>2243</v>
      </c>
      <c r="F803" s="88" t="s">
        <v>2242</v>
      </c>
      <c r="G803" s="48"/>
      <c r="H803" s="48"/>
      <c r="I803" s="56" t="s">
        <v>3052</v>
      </c>
    </row>
    <row r="804" spans="1:9" x14ac:dyDescent="0.2">
      <c r="A804" s="81" t="s">
        <v>626</v>
      </c>
      <c r="B804" s="24" t="s">
        <v>3110</v>
      </c>
      <c r="C804" s="50"/>
      <c r="D804" s="127">
        <v>40980</v>
      </c>
      <c r="E804" s="112" t="s">
        <v>3111</v>
      </c>
      <c r="F804" s="80" t="s">
        <v>626</v>
      </c>
      <c r="G804" s="40"/>
      <c r="H804" s="40"/>
      <c r="I804" s="24" t="s">
        <v>3112</v>
      </c>
    </row>
    <row r="805" spans="1:9" x14ac:dyDescent="0.2">
      <c r="A805" s="81" t="s">
        <v>626</v>
      </c>
      <c r="B805" s="24" t="s">
        <v>3113</v>
      </c>
      <c r="C805" s="50"/>
      <c r="D805" s="127">
        <v>42368</v>
      </c>
      <c r="E805" s="112" t="s">
        <v>627</v>
      </c>
      <c r="F805" s="81" t="s">
        <v>626</v>
      </c>
      <c r="G805" s="40"/>
      <c r="H805" s="40"/>
      <c r="I805" s="24" t="s">
        <v>3114</v>
      </c>
    </row>
    <row r="806" spans="1:9" x14ac:dyDescent="0.2">
      <c r="A806" s="112" t="s">
        <v>3115</v>
      </c>
      <c r="B806" s="24" t="s">
        <v>1354</v>
      </c>
      <c r="C806" s="50"/>
      <c r="D806" s="127">
        <v>42613</v>
      </c>
      <c r="E806" s="24" t="s">
        <v>1354</v>
      </c>
      <c r="F806" s="217" t="s">
        <v>1353</v>
      </c>
      <c r="G806" s="40"/>
      <c r="H806" s="40"/>
      <c r="I806" s="24" t="s">
        <v>3052</v>
      </c>
    </row>
    <row r="807" spans="1:9" x14ac:dyDescent="0.2">
      <c r="A807" s="81" t="s">
        <v>3116</v>
      </c>
      <c r="B807" s="24" t="s">
        <v>653</v>
      </c>
      <c r="C807" s="50"/>
      <c r="D807" s="127">
        <v>42768</v>
      </c>
      <c r="E807" s="24" t="s">
        <v>653</v>
      </c>
      <c r="F807" s="80" t="s">
        <v>652</v>
      </c>
      <c r="G807" s="40"/>
      <c r="H807" s="40"/>
      <c r="I807" s="24" t="s">
        <v>3052</v>
      </c>
    </row>
    <row r="808" spans="1:9" x14ac:dyDescent="0.2">
      <c r="A808" s="112" t="s">
        <v>3117</v>
      </c>
      <c r="B808" s="24" t="s">
        <v>3118</v>
      </c>
      <c r="C808" s="50"/>
      <c r="D808" s="127">
        <v>42492</v>
      </c>
      <c r="E808" s="112" t="s">
        <v>802</v>
      </c>
      <c r="F808" s="80" t="s">
        <v>801</v>
      </c>
      <c r="G808" s="40"/>
      <c r="H808" s="40"/>
      <c r="I808" s="24" t="s">
        <v>3052</v>
      </c>
    </row>
    <row r="809" spans="1:9" x14ac:dyDescent="0.2">
      <c r="A809" s="65" t="s">
        <v>3119</v>
      </c>
      <c r="B809" s="35" t="s">
        <v>3120</v>
      </c>
      <c r="C809" s="26"/>
      <c r="D809" s="125">
        <v>41408</v>
      </c>
      <c r="E809" s="95" t="s">
        <v>3121</v>
      </c>
      <c r="F809" s="213" t="s">
        <v>3122</v>
      </c>
      <c r="G809" s="43"/>
      <c r="H809" s="43"/>
      <c r="I809" s="35" t="s">
        <v>3052</v>
      </c>
    </row>
    <row r="810" spans="1:9" x14ac:dyDescent="0.2">
      <c r="A810" s="112" t="s">
        <v>3122</v>
      </c>
      <c r="B810" s="24" t="s">
        <v>3121</v>
      </c>
      <c r="C810" s="50"/>
      <c r="D810" s="127">
        <v>42492</v>
      </c>
      <c r="E810" s="112" t="s">
        <v>330</v>
      </c>
      <c r="F810" s="80" t="s">
        <v>329</v>
      </c>
      <c r="G810" s="40"/>
      <c r="H810" s="40"/>
      <c r="I810" s="24" t="s">
        <v>3052</v>
      </c>
    </row>
    <row r="811" spans="1:9" x14ac:dyDescent="0.2">
      <c r="A811" s="81" t="s">
        <v>2497</v>
      </c>
      <c r="B811" s="24" t="s">
        <v>3123</v>
      </c>
      <c r="C811" s="50" t="s">
        <v>3077</v>
      </c>
      <c r="D811" s="127">
        <v>42513</v>
      </c>
      <c r="E811" s="112" t="s">
        <v>2498</v>
      </c>
      <c r="F811" s="80" t="s">
        <v>2497</v>
      </c>
      <c r="G811" s="40"/>
      <c r="H811" s="40"/>
      <c r="I811" s="24" t="s">
        <v>3052</v>
      </c>
    </row>
    <row r="812" spans="1:9" x14ac:dyDescent="0.2">
      <c r="A812" s="81" t="s">
        <v>3124</v>
      </c>
      <c r="B812" s="24" t="s">
        <v>283</v>
      </c>
      <c r="C812" s="50"/>
      <c r="D812" s="127">
        <v>42032</v>
      </c>
      <c r="E812" s="112" t="s">
        <v>283</v>
      </c>
      <c r="F812" s="81" t="s">
        <v>282</v>
      </c>
      <c r="G812" s="40"/>
      <c r="H812" s="40"/>
      <c r="I812" s="24" t="s">
        <v>3125</v>
      </c>
    </row>
    <row r="813" spans="1:9" x14ac:dyDescent="0.2">
      <c r="A813" s="102" t="s">
        <v>3126</v>
      </c>
      <c r="B813" s="56" t="s">
        <v>294</v>
      </c>
      <c r="C813" s="52"/>
      <c r="D813" s="216">
        <v>41736</v>
      </c>
      <c r="E813" s="215" t="s">
        <v>294</v>
      </c>
      <c r="F813" s="88" t="s">
        <v>293</v>
      </c>
      <c r="G813" s="48"/>
      <c r="H813" s="48"/>
      <c r="I813" s="56" t="s">
        <v>3052</v>
      </c>
    </row>
    <row r="814" spans="1:9" x14ac:dyDescent="0.2">
      <c r="A814" s="24" t="s">
        <v>4145</v>
      </c>
      <c r="B814" s="24" t="s">
        <v>684</v>
      </c>
      <c r="C814" s="50"/>
      <c r="D814" s="127">
        <v>43209</v>
      </c>
      <c r="E814" s="112" t="s">
        <v>684</v>
      </c>
      <c r="F814" s="36" t="s">
        <v>4146</v>
      </c>
      <c r="G814" s="40"/>
      <c r="H814" s="40"/>
      <c r="I814" s="24" t="s">
        <v>3052</v>
      </c>
    </row>
    <row r="815" spans="1:9" s="870" customFormat="1" x14ac:dyDescent="0.2">
      <c r="A815" s="36" t="s">
        <v>4391</v>
      </c>
      <c r="B815" s="871" t="s">
        <v>3877</v>
      </c>
      <c r="C815" s="876"/>
      <c r="D815" s="127">
        <v>43788</v>
      </c>
      <c r="E815" s="112" t="s">
        <v>2295</v>
      </c>
      <c r="F815" s="905" t="s">
        <v>4525</v>
      </c>
      <c r="G815" s="874"/>
      <c r="H815" s="874"/>
      <c r="I815" s="871" t="s">
        <v>3080</v>
      </c>
    </row>
    <row r="816" spans="1:9" x14ac:dyDescent="0.2">
      <c r="A816" s="80" t="s">
        <v>2556</v>
      </c>
      <c r="B816" s="24" t="s">
        <v>2557</v>
      </c>
      <c r="C816" s="50"/>
      <c r="D816" s="127">
        <v>41423</v>
      </c>
      <c r="E816" s="112" t="s">
        <v>3127</v>
      </c>
      <c r="F816" s="80" t="s">
        <v>3128</v>
      </c>
      <c r="G816" s="40"/>
      <c r="H816" s="40"/>
      <c r="I816" s="24" t="s">
        <v>3129</v>
      </c>
    </row>
    <row r="817" spans="1:9" x14ac:dyDescent="0.2">
      <c r="A817" s="217" t="s">
        <v>3130</v>
      </c>
      <c r="B817" s="24" t="s">
        <v>2576</v>
      </c>
      <c r="C817" s="50"/>
      <c r="D817" s="127">
        <v>42593</v>
      </c>
      <c r="E817" s="24" t="s">
        <v>2576</v>
      </c>
      <c r="F817" s="217" t="s">
        <v>2575</v>
      </c>
      <c r="G817" s="40"/>
      <c r="H817" s="40"/>
      <c r="I817" s="24" t="s">
        <v>3052</v>
      </c>
    </row>
    <row r="818" spans="1:9" x14ac:dyDescent="0.2">
      <c r="A818" s="80" t="s">
        <v>3131</v>
      </c>
      <c r="B818" s="24" t="s">
        <v>3132</v>
      </c>
      <c r="C818" s="50"/>
      <c r="D818" s="127">
        <v>42054</v>
      </c>
      <c r="E818" s="112" t="s">
        <v>574</v>
      </c>
      <c r="F818" s="80" t="s">
        <v>573</v>
      </c>
      <c r="G818" s="40"/>
      <c r="H818" s="40"/>
      <c r="I818" s="24" t="s">
        <v>3052</v>
      </c>
    </row>
    <row r="819" spans="1:9" s="870" customFormat="1" x14ac:dyDescent="0.2">
      <c r="A819" s="880" t="s">
        <v>4303</v>
      </c>
      <c r="B819" s="871" t="s">
        <v>4078</v>
      </c>
      <c r="C819" s="876"/>
      <c r="D819" s="127">
        <v>43343</v>
      </c>
      <c r="E819" s="112" t="s">
        <v>4268</v>
      </c>
      <c r="F819" s="880" t="s">
        <v>4304</v>
      </c>
      <c r="G819" s="874"/>
      <c r="H819" s="874"/>
      <c r="I819" s="871" t="s">
        <v>3149</v>
      </c>
    </row>
    <row r="820" spans="1:9" x14ac:dyDescent="0.2">
      <c r="A820" s="80" t="s">
        <v>3133</v>
      </c>
      <c r="B820" s="24" t="s">
        <v>314</v>
      </c>
      <c r="C820" s="50"/>
      <c r="D820" s="127">
        <v>41218</v>
      </c>
      <c r="E820" s="112" t="s">
        <v>314</v>
      </c>
      <c r="F820" s="80" t="s">
        <v>313</v>
      </c>
      <c r="G820" s="40"/>
      <c r="H820" s="40"/>
      <c r="I820" s="24" t="s">
        <v>3134</v>
      </c>
    </row>
    <row r="821" spans="1:9" x14ac:dyDescent="0.2">
      <c r="A821" s="60" t="s">
        <v>740</v>
      </c>
      <c r="B821" s="35" t="s">
        <v>3135</v>
      </c>
      <c r="C821" s="26"/>
      <c r="D821" s="125">
        <v>40905</v>
      </c>
      <c r="E821" s="95" t="s">
        <v>741</v>
      </c>
      <c r="F821" s="60" t="s">
        <v>740</v>
      </c>
      <c r="G821" s="43"/>
      <c r="H821" s="43"/>
      <c r="I821" s="35" t="s">
        <v>3052</v>
      </c>
    </row>
    <row r="822" spans="1:9" s="870" customFormat="1" x14ac:dyDescent="0.2">
      <c r="A822" s="880" t="s">
        <v>4400</v>
      </c>
      <c r="B822" s="871" t="s">
        <v>4399</v>
      </c>
      <c r="C822" s="876"/>
      <c r="D822" s="127">
        <v>43404</v>
      </c>
      <c r="E822" s="112" t="s">
        <v>4395</v>
      </c>
      <c r="F822" s="880" t="s">
        <v>4394</v>
      </c>
      <c r="G822" s="874"/>
      <c r="H822" s="874"/>
      <c r="I822" s="871" t="s">
        <v>3149</v>
      </c>
    </row>
    <row r="823" spans="1:9" x14ac:dyDescent="0.2">
      <c r="A823" s="80" t="s">
        <v>2707</v>
      </c>
      <c r="B823" s="24" t="s">
        <v>2708</v>
      </c>
      <c r="C823" s="50" t="s">
        <v>3077</v>
      </c>
      <c r="D823" s="127">
        <v>40358</v>
      </c>
      <c r="E823" s="112" t="s">
        <v>2708</v>
      </c>
      <c r="F823" s="217" t="s">
        <v>3136</v>
      </c>
      <c r="G823" s="40"/>
      <c r="H823" s="40"/>
      <c r="I823" s="24" t="s">
        <v>3137</v>
      </c>
    </row>
    <row r="824" spans="1:9" x14ac:dyDescent="0.2">
      <c r="A824" s="80" t="s">
        <v>3138</v>
      </c>
      <c r="B824" s="24" t="s">
        <v>3139</v>
      </c>
      <c r="C824" s="50"/>
      <c r="D824" s="127">
        <v>42192</v>
      </c>
      <c r="E824" s="112" t="s">
        <v>1802</v>
      </c>
      <c r="F824" s="80" t="s">
        <v>3140</v>
      </c>
      <c r="G824" s="40"/>
      <c r="H824" s="40"/>
      <c r="I824" s="24" t="s">
        <v>3141</v>
      </c>
    </row>
    <row r="825" spans="1:9" x14ac:dyDescent="0.2">
      <c r="A825" s="80" t="s">
        <v>3142</v>
      </c>
      <c r="B825" s="24" t="s">
        <v>3143</v>
      </c>
      <c r="C825" s="50"/>
      <c r="D825" s="127">
        <v>42361</v>
      </c>
      <c r="E825" s="112" t="s">
        <v>774</v>
      </c>
      <c r="F825" s="80" t="s">
        <v>773</v>
      </c>
      <c r="G825" s="40"/>
      <c r="H825" s="40"/>
      <c r="I825" s="24" t="s">
        <v>3052</v>
      </c>
    </row>
    <row r="826" spans="1:9" x14ac:dyDescent="0.2">
      <c r="A826" s="88" t="s">
        <v>3144</v>
      </c>
      <c r="B826" s="56" t="s">
        <v>1697</v>
      </c>
      <c r="C826" s="52"/>
      <c r="D826" s="216">
        <v>41962</v>
      </c>
      <c r="E826" s="215" t="s">
        <v>1697</v>
      </c>
      <c r="F826" s="88" t="s">
        <v>1696</v>
      </c>
      <c r="G826" s="48"/>
      <c r="H826" s="48"/>
      <c r="I826" s="56" t="s">
        <v>3052</v>
      </c>
    </row>
    <row r="827" spans="1:9" x14ac:dyDescent="0.2">
      <c r="A827" s="80" t="s">
        <v>785</v>
      </c>
      <c r="B827" s="24" t="s">
        <v>3145</v>
      </c>
      <c r="C827" s="50"/>
      <c r="D827" s="127">
        <v>41101</v>
      </c>
      <c r="E827" s="112" t="s">
        <v>786</v>
      </c>
      <c r="F827" s="80" t="s">
        <v>785</v>
      </c>
      <c r="G827" s="40"/>
      <c r="H827" s="40"/>
      <c r="I827" s="24" t="s">
        <v>3052</v>
      </c>
    </row>
    <row r="828" spans="1:9" x14ac:dyDescent="0.2">
      <c r="A828" s="112" t="s">
        <v>3146</v>
      </c>
      <c r="B828" s="24" t="s">
        <v>804</v>
      </c>
      <c r="C828" s="50"/>
      <c r="D828" s="127">
        <v>42593</v>
      </c>
      <c r="E828" s="24" t="s">
        <v>804</v>
      </c>
      <c r="F828" s="112" t="s">
        <v>803</v>
      </c>
      <c r="G828" s="40"/>
      <c r="H828" s="40"/>
      <c r="I828" s="24" t="s">
        <v>3052</v>
      </c>
    </row>
    <row r="829" spans="1:9" x14ac:dyDescent="0.2">
      <c r="A829" s="81" t="s">
        <v>3147</v>
      </c>
      <c r="B829" s="24" t="s">
        <v>3148</v>
      </c>
      <c r="C829" s="50"/>
      <c r="D829" s="127">
        <v>42857</v>
      </c>
      <c r="E829" s="112" t="s">
        <v>557</v>
      </c>
      <c r="F829" s="80" t="s">
        <v>556</v>
      </c>
      <c r="G829" s="40"/>
      <c r="H829" s="40"/>
      <c r="I829" s="24" t="s">
        <v>3149</v>
      </c>
    </row>
    <row r="830" spans="1:9" x14ac:dyDescent="0.2">
      <c r="A830" s="80" t="s">
        <v>808</v>
      </c>
      <c r="B830" s="24" t="s">
        <v>3150</v>
      </c>
      <c r="C830" s="50"/>
      <c r="D830" s="127">
        <v>40893</v>
      </c>
      <c r="E830" s="112" t="s">
        <v>809</v>
      </c>
      <c r="F830" s="80" t="s">
        <v>808</v>
      </c>
      <c r="G830" s="40"/>
      <c r="H830" s="40"/>
      <c r="I830" s="24" t="s">
        <v>3052</v>
      </c>
    </row>
    <row r="831" spans="1:9" x14ac:dyDescent="0.2">
      <c r="A831" s="81" t="s">
        <v>3151</v>
      </c>
      <c r="B831" s="24" t="s">
        <v>1983</v>
      </c>
      <c r="C831" s="50" t="s">
        <v>3077</v>
      </c>
      <c r="D831" s="127">
        <v>42306</v>
      </c>
      <c r="E831" s="112" t="s">
        <v>1983</v>
      </c>
      <c r="F831" s="80" t="s">
        <v>1982</v>
      </c>
      <c r="G831" s="40"/>
      <c r="H831" s="40"/>
      <c r="I831" s="24" t="s">
        <v>3052</v>
      </c>
    </row>
    <row r="832" spans="1:9" x14ac:dyDescent="0.2">
      <c r="A832" s="65" t="s">
        <v>3152</v>
      </c>
      <c r="B832" s="35" t="s">
        <v>3153</v>
      </c>
      <c r="C832" s="26"/>
      <c r="D832" s="125">
        <v>42948</v>
      </c>
      <c r="E832" s="95" t="s">
        <v>924</v>
      </c>
      <c r="F832" s="60" t="s">
        <v>923</v>
      </c>
      <c r="G832" s="43"/>
      <c r="H832" s="43"/>
      <c r="I832" s="35" t="s">
        <v>3080</v>
      </c>
    </row>
    <row r="833" spans="1:11" x14ac:dyDescent="0.2">
      <c r="A833" s="81" t="s">
        <v>3154</v>
      </c>
      <c r="B833" s="24" t="s">
        <v>3155</v>
      </c>
      <c r="C833" s="50"/>
      <c r="D833" s="127">
        <v>42961</v>
      </c>
      <c r="E833" s="112" t="s">
        <v>926</v>
      </c>
      <c r="F833" s="80" t="s">
        <v>925</v>
      </c>
      <c r="G833" s="40"/>
      <c r="H833" s="40"/>
      <c r="I833" s="81" t="s">
        <v>3080</v>
      </c>
    </row>
    <row r="834" spans="1:11" x14ac:dyDescent="0.2">
      <c r="A834" s="81" t="s">
        <v>3156</v>
      </c>
      <c r="B834" s="24" t="s">
        <v>2933</v>
      </c>
      <c r="C834" s="50" t="s">
        <v>3077</v>
      </c>
      <c r="D834" s="127">
        <v>41124</v>
      </c>
      <c r="E834" s="112" t="s">
        <v>2933</v>
      </c>
      <c r="F834" s="81" t="s">
        <v>2932</v>
      </c>
      <c r="G834" s="40"/>
      <c r="H834" s="40"/>
      <c r="I834" s="24" t="s">
        <v>3052</v>
      </c>
    </row>
    <row r="835" spans="1:11" x14ac:dyDescent="0.2">
      <c r="A835" s="81" t="s">
        <v>3157</v>
      </c>
      <c r="B835" s="24" t="s">
        <v>849</v>
      </c>
      <c r="C835" s="50"/>
      <c r="D835" s="127">
        <v>41166</v>
      </c>
      <c r="E835" s="112" t="s">
        <v>849</v>
      </c>
      <c r="F835" s="80" t="s">
        <v>848</v>
      </c>
      <c r="G835" s="40"/>
      <c r="H835" s="40"/>
      <c r="I835" s="24" t="s">
        <v>3158</v>
      </c>
      <c r="K835" s="887"/>
    </row>
    <row r="836" spans="1:11" x14ac:dyDescent="0.2">
      <c r="A836" s="102" t="s">
        <v>3159</v>
      </c>
      <c r="B836" s="56" t="s">
        <v>3160</v>
      </c>
      <c r="C836" s="52"/>
      <c r="D836" s="216">
        <v>42005</v>
      </c>
      <c r="E836" s="215" t="s">
        <v>385</v>
      </c>
      <c r="F836" s="102" t="s">
        <v>3161</v>
      </c>
      <c r="G836" s="48"/>
      <c r="H836" s="48"/>
      <c r="I836" s="102" t="s">
        <v>3080</v>
      </c>
    </row>
    <row r="837" spans="1:11" x14ac:dyDescent="0.2">
      <c r="A837" s="24" t="s">
        <v>382</v>
      </c>
      <c r="B837" s="24" t="s">
        <v>383</v>
      </c>
      <c r="C837" s="50"/>
      <c r="D837" s="127">
        <v>43132</v>
      </c>
      <c r="E837" s="112" t="s">
        <v>383</v>
      </c>
      <c r="F837" s="24" t="s">
        <v>4054</v>
      </c>
      <c r="G837" s="40"/>
      <c r="H837" s="40"/>
      <c r="I837" s="24" t="s">
        <v>3052</v>
      </c>
    </row>
    <row r="838" spans="1:11" x14ac:dyDescent="0.2">
      <c r="A838" s="81" t="s">
        <v>855</v>
      </c>
      <c r="B838" s="24" t="s">
        <v>856</v>
      </c>
      <c r="C838" s="50"/>
      <c r="D838" s="127">
        <v>43160</v>
      </c>
      <c r="E838" s="112" t="s">
        <v>4107</v>
      </c>
      <c r="F838" s="81" t="s">
        <v>855</v>
      </c>
      <c r="G838" s="40"/>
      <c r="H838" s="40"/>
      <c r="I838" s="24" t="s">
        <v>3052</v>
      </c>
    </row>
    <row r="839" spans="1:11" s="870" customFormat="1" x14ac:dyDescent="0.2">
      <c r="A839" s="881" t="s">
        <v>4261</v>
      </c>
      <c r="B839" s="871" t="s">
        <v>4262</v>
      </c>
      <c r="C839" s="876"/>
      <c r="D839" s="127">
        <v>43256</v>
      </c>
      <c r="E839" s="112" t="s">
        <v>4278</v>
      </c>
      <c r="F839" s="880" t="s">
        <v>4279</v>
      </c>
      <c r="G839" s="874"/>
      <c r="H839" s="874"/>
      <c r="I839" s="871" t="s">
        <v>3149</v>
      </c>
    </row>
    <row r="840" spans="1:11" x14ac:dyDescent="0.2">
      <c r="A840" s="81" t="s">
        <v>3162</v>
      </c>
      <c r="B840" s="24" t="s">
        <v>854</v>
      </c>
      <c r="C840" s="50"/>
      <c r="D840" s="127">
        <v>42856</v>
      </c>
      <c r="E840" s="24" t="s">
        <v>854</v>
      </c>
      <c r="F840" s="80" t="s">
        <v>853</v>
      </c>
      <c r="G840" s="40"/>
      <c r="H840" s="40"/>
      <c r="I840" s="24" t="s">
        <v>3052</v>
      </c>
    </row>
    <row r="841" spans="1:11" s="870" customFormat="1" x14ac:dyDescent="0.2">
      <c r="A841" s="877" t="s">
        <v>1798</v>
      </c>
      <c r="B841" s="877" t="s">
        <v>1799</v>
      </c>
      <c r="C841" s="876"/>
      <c r="D841" s="127">
        <v>43555</v>
      </c>
      <c r="E841" s="871" t="s">
        <v>858</v>
      </c>
      <c r="F841" s="880" t="s">
        <v>4451</v>
      </c>
      <c r="G841" s="874"/>
      <c r="H841" s="874"/>
      <c r="I841" s="871" t="s">
        <v>3149</v>
      </c>
    </row>
    <row r="842" spans="1:11" x14ac:dyDescent="0.2">
      <c r="A842" s="102" t="s">
        <v>1816</v>
      </c>
      <c r="B842" s="56" t="s">
        <v>1817</v>
      </c>
      <c r="C842" s="52"/>
      <c r="D842" s="216">
        <v>43070</v>
      </c>
      <c r="E842" s="215" t="s">
        <v>3971</v>
      </c>
      <c r="F842" s="88" t="s">
        <v>1816</v>
      </c>
      <c r="G842" s="48"/>
      <c r="H842" s="48"/>
      <c r="I842" s="56" t="s">
        <v>3052</v>
      </c>
    </row>
    <row r="843" spans="1:11" s="870" customFormat="1" x14ac:dyDescent="0.2">
      <c r="A843" s="156" t="s">
        <v>4614</v>
      </c>
      <c r="B843" s="13" t="s">
        <v>132</v>
      </c>
      <c r="C843" s="874"/>
      <c r="D843" s="212">
        <v>43864</v>
      </c>
      <c r="E843" s="208" t="s">
        <v>4612</v>
      </c>
      <c r="F843" s="895" t="s">
        <v>4613</v>
      </c>
      <c r="G843" s="874"/>
      <c r="H843" s="874"/>
      <c r="I843" s="13" t="s">
        <v>4615</v>
      </c>
    </row>
    <row r="844" spans="1:11" s="870" customFormat="1" x14ac:dyDescent="0.2">
      <c r="A844" s="156" t="s">
        <v>4302</v>
      </c>
      <c r="B844" s="13" t="s">
        <v>1818</v>
      </c>
      <c r="C844" s="874"/>
      <c r="D844" s="212">
        <v>43252</v>
      </c>
      <c r="E844" s="208" t="s">
        <v>4270</v>
      </c>
      <c r="F844" s="156" t="s">
        <v>4301</v>
      </c>
      <c r="G844" s="874"/>
      <c r="H844" s="874"/>
      <c r="I844" s="13" t="s">
        <v>3052</v>
      </c>
    </row>
    <row r="845" spans="1:11" x14ac:dyDescent="0.2">
      <c r="A845" s="156" t="s">
        <v>3163</v>
      </c>
      <c r="B845" s="13"/>
      <c r="C845" s="197"/>
      <c r="D845" s="201"/>
      <c r="E845" s="197"/>
      <c r="F845" s="208"/>
      <c r="G845" s="197"/>
      <c r="H845" s="197"/>
      <c r="I845" s="107"/>
    </row>
  </sheetData>
  <sheetProtection selectLockedCells="1" selectUnlockedCells="1"/>
  <conditionalFormatting sqref="A351">
    <cfRule type="cellIs" dxfId="2" priority="1" stopIfTrue="1" operator="lessThan">
      <formula>2</formula>
    </cfRule>
  </conditionalFormatting>
  <pageMargins left="0.74791666666666667" right="0.62986111111111109" top="0.49027777777777776" bottom="0.52013888888888893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85"/>
  <sheetViews>
    <sheetView topLeftCell="S49" workbookViewId="0">
      <selection activeCell="A151" sqref="A151"/>
    </sheetView>
  </sheetViews>
  <sheetFormatPr defaultColWidth="8.85546875" defaultRowHeight="12.75" x14ac:dyDescent="0.2"/>
  <cols>
    <col min="1" max="6" width="6.5703125" customWidth="1"/>
    <col min="7" max="7" width="2.5703125" customWidth="1"/>
    <col min="8" max="12" width="6.5703125" customWidth="1"/>
    <col min="13" max="13" width="2.5703125" customWidth="1"/>
    <col min="14" max="19" width="6.5703125" customWidth="1"/>
    <col min="20" max="20" width="16.5703125" customWidth="1"/>
    <col min="21" max="25" width="8" customWidth="1"/>
    <col min="26" max="26" width="2.5703125" customWidth="1"/>
    <col min="27" max="31" width="8" customWidth="1"/>
    <col min="32" max="32" width="16.5703125" customWidth="1"/>
    <col min="33" max="33" width="10.5703125" customWidth="1"/>
    <col min="34" max="41" width="6.5703125" customWidth="1"/>
    <col min="42" max="50" width="6" customWidth="1"/>
  </cols>
  <sheetData>
    <row r="1" spans="1:45" ht="12" customHeight="1" x14ac:dyDescent="0.2">
      <c r="A1" s="218" t="s">
        <v>3164</v>
      </c>
      <c r="B1" s="106"/>
      <c r="C1" s="13"/>
      <c r="D1" s="121"/>
      <c r="E1" s="121"/>
      <c r="F1" s="121"/>
      <c r="G1" s="121"/>
      <c r="AG1" s="219" t="s">
        <v>3165</v>
      </c>
      <c r="AH1" s="219"/>
      <c r="AI1" s="219"/>
      <c r="AJ1" s="219"/>
      <c r="AK1" s="117"/>
      <c r="AL1" s="117"/>
      <c r="AM1" s="117"/>
      <c r="AN1" s="117"/>
      <c r="AO1" s="117"/>
    </row>
    <row r="2" spans="1:45" ht="12" customHeight="1" x14ac:dyDescent="0.2">
      <c r="A2" s="117"/>
      <c r="B2" s="94" t="s">
        <v>3166</v>
      </c>
      <c r="C2" s="220" t="s">
        <v>3167</v>
      </c>
      <c r="D2" s="74"/>
      <c r="E2" s="74"/>
      <c r="F2" s="74"/>
      <c r="G2" s="74"/>
      <c r="H2" s="94" t="s">
        <v>3166</v>
      </c>
      <c r="I2" s="220" t="s">
        <v>3168</v>
      </c>
      <c r="J2" s="117"/>
      <c r="K2" s="117"/>
      <c r="L2" s="117"/>
      <c r="M2" s="117"/>
      <c r="N2" s="94" t="s">
        <v>3166</v>
      </c>
      <c r="O2" s="220" t="s">
        <v>3169</v>
      </c>
      <c r="P2" s="117"/>
      <c r="Q2" s="117"/>
      <c r="R2" s="117"/>
      <c r="AG2" s="32" t="s">
        <v>3170</v>
      </c>
      <c r="AH2" s="221" t="s">
        <v>3171</v>
      </c>
      <c r="AI2" s="59"/>
      <c r="AJ2" s="59"/>
      <c r="AK2" s="221"/>
      <c r="AL2" s="2"/>
      <c r="AM2" s="2"/>
      <c r="AN2" s="2"/>
      <c r="AO2" s="2"/>
      <c r="AP2" s="4"/>
      <c r="AQ2" s="4"/>
      <c r="AR2" s="4"/>
      <c r="AS2" s="4"/>
    </row>
    <row r="3" spans="1:45" ht="12" customHeight="1" x14ac:dyDescent="0.2">
      <c r="A3" s="222" t="s">
        <v>3172</v>
      </c>
      <c r="B3" s="123" t="s">
        <v>1838</v>
      </c>
      <c r="C3" s="59" t="s">
        <v>58</v>
      </c>
      <c r="D3" s="223" t="s">
        <v>62</v>
      </c>
      <c r="E3" s="223" t="s">
        <v>63</v>
      </c>
      <c r="F3" s="224" t="s">
        <v>3173</v>
      </c>
      <c r="G3" s="225"/>
      <c r="H3" s="123" t="s">
        <v>1838</v>
      </c>
      <c r="I3" s="51" t="s">
        <v>58</v>
      </c>
      <c r="J3" s="223" t="s">
        <v>62</v>
      </c>
      <c r="K3" s="223" t="s">
        <v>63</v>
      </c>
      <c r="L3" s="224" t="s">
        <v>3173</v>
      </c>
      <c r="M3" s="117"/>
      <c r="N3" s="123" t="s">
        <v>1838</v>
      </c>
      <c r="O3" s="51" t="s">
        <v>58</v>
      </c>
      <c r="P3" s="223" t="s">
        <v>62</v>
      </c>
      <c r="Q3" s="223" t="s">
        <v>63</v>
      </c>
      <c r="R3" s="224" t="s">
        <v>3173</v>
      </c>
      <c r="AG3" s="54" t="s">
        <v>3174</v>
      </c>
      <c r="AH3" s="59">
        <v>2007</v>
      </c>
      <c r="AI3" s="222">
        <v>2008</v>
      </c>
      <c r="AJ3" s="222">
        <v>2009</v>
      </c>
      <c r="AK3" s="59" t="s">
        <v>3175</v>
      </c>
      <c r="AL3" s="59" t="s">
        <v>3176</v>
      </c>
      <c r="AM3" s="222" t="s">
        <v>92</v>
      </c>
      <c r="AN3" s="58" t="s">
        <v>17</v>
      </c>
      <c r="AO3" s="58" t="s">
        <v>3177</v>
      </c>
      <c r="AP3" s="58" t="s">
        <v>3178</v>
      </c>
      <c r="AQ3" s="58" t="s">
        <v>3179</v>
      </c>
      <c r="AR3" s="58">
        <v>2017</v>
      </c>
      <c r="AS3" s="58">
        <v>2018</v>
      </c>
    </row>
    <row r="4" spans="1:45" ht="11.25" customHeight="1" x14ac:dyDescent="0.2">
      <c r="A4" s="226" t="s">
        <v>3180</v>
      </c>
      <c r="B4" s="227">
        <v>139</v>
      </c>
      <c r="C4" s="228">
        <v>34.5</v>
      </c>
      <c r="D4" s="229"/>
      <c r="E4" s="229"/>
      <c r="F4" s="230">
        <v>10.23</v>
      </c>
      <c r="G4" s="74"/>
      <c r="H4" s="12"/>
      <c r="I4" s="12"/>
      <c r="J4" s="12"/>
      <c r="K4" s="12"/>
      <c r="L4" s="12"/>
      <c r="M4" s="117"/>
      <c r="N4" s="117"/>
      <c r="O4" s="117"/>
      <c r="P4" s="117"/>
      <c r="Q4" s="117"/>
      <c r="R4" s="117"/>
      <c r="AG4" s="20">
        <v>64</v>
      </c>
      <c r="AH4" s="231">
        <v>0</v>
      </c>
      <c r="AI4" s="232">
        <v>0</v>
      </c>
      <c r="AJ4" s="233">
        <v>0</v>
      </c>
      <c r="AK4" s="231">
        <v>0</v>
      </c>
      <c r="AL4" s="234">
        <v>0</v>
      </c>
      <c r="AM4" s="235">
        <v>0</v>
      </c>
      <c r="AN4" s="236">
        <v>0</v>
      </c>
      <c r="AO4" s="237">
        <v>0</v>
      </c>
      <c r="AP4" s="238">
        <v>0</v>
      </c>
      <c r="AQ4" s="239">
        <v>0</v>
      </c>
      <c r="AR4" s="239">
        <v>0</v>
      </c>
      <c r="AS4" s="253"/>
    </row>
    <row r="5" spans="1:45" ht="11.25" customHeight="1" x14ac:dyDescent="0.2">
      <c r="A5" s="240" t="s">
        <v>3181</v>
      </c>
      <c r="B5" s="241">
        <v>136</v>
      </c>
      <c r="C5" s="109">
        <v>34.9</v>
      </c>
      <c r="D5" s="110">
        <v>44.54</v>
      </c>
      <c r="E5" s="110">
        <v>2.97</v>
      </c>
      <c r="F5" s="110">
        <v>10.210000000000001</v>
      </c>
      <c r="G5" s="74"/>
      <c r="H5" s="12"/>
      <c r="I5" s="12"/>
      <c r="J5" s="12"/>
      <c r="K5" s="12"/>
      <c r="L5" s="12"/>
      <c r="M5" s="117"/>
      <c r="N5" s="117"/>
      <c r="O5" s="117"/>
      <c r="P5" s="117"/>
      <c r="Q5" s="117"/>
      <c r="R5" s="117"/>
      <c r="AG5" s="20">
        <v>63</v>
      </c>
      <c r="AH5" s="234">
        <v>0</v>
      </c>
      <c r="AI5" s="233">
        <v>0</v>
      </c>
      <c r="AJ5" s="233">
        <v>0</v>
      </c>
      <c r="AK5" s="234">
        <v>0</v>
      </c>
      <c r="AL5" s="234">
        <v>0</v>
      </c>
      <c r="AM5" s="236">
        <v>0</v>
      </c>
      <c r="AN5" s="236">
        <v>0</v>
      </c>
      <c r="AO5" s="237">
        <v>0</v>
      </c>
      <c r="AP5" s="235">
        <v>0</v>
      </c>
      <c r="AQ5" s="235">
        <v>0</v>
      </c>
      <c r="AR5" s="242">
        <v>1</v>
      </c>
      <c r="AS5" s="242"/>
    </row>
    <row r="6" spans="1:45" ht="11.25" customHeight="1" x14ac:dyDescent="0.2">
      <c r="A6" s="243" t="s">
        <v>3182</v>
      </c>
      <c r="B6" s="244">
        <v>136</v>
      </c>
      <c r="C6" s="67">
        <v>35.200000000000003</v>
      </c>
      <c r="D6" s="84">
        <v>43.72</v>
      </c>
      <c r="E6" s="84">
        <v>3.13</v>
      </c>
      <c r="F6" s="245">
        <v>10.15</v>
      </c>
      <c r="G6" s="74"/>
      <c r="H6" s="246"/>
      <c r="I6" s="12"/>
      <c r="J6" s="12"/>
      <c r="K6" s="12"/>
      <c r="L6" s="12"/>
      <c r="M6" s="117"/>
      <c r="N6" s="117"/>
      <c r="O6" s="117"/>
      <c r="P6" s="117"/>
      <c r="Q6" s="117"/>
      <c r="R6" s="117"/>
      <c r="AG6" s="20">
        <v>62</v>
      </c>
      <c r="AH6" s="231">
        <v>0</v>
      </c>
      <c r="AI6" s="233">
        <v>0</v>
      </c>
      <c r="AJ6" s="232">
        <v>0</v>
      </c>
      <c r="AK6" s="234">
        <v>0</v>
      </c>
      <c r="AL6" s="231">
        <v>0</v>
      </c>
      <c r="AM6" s="236">
        <v>0</v>
      </c>
      <c r="AN6" s="236">
        <v>0</v>
      </c>
      <c r="AO6" s="247">
        <v>0</v>
      </c>
      <c r="AP6" s="235">
        <v>0</v>
      </c>
      <c r="AQ6" s="242">
        <v>1</v>
      </c>
      <c r="AR6" s="242">
        <v>2</v>
      </c>
      <c r="AS6" s="458"/>
    </row>
    <row r="7" spans="1:45" ht="11.25" customHeight="1" x14ac:dyDescent="0.2">
      <c r="A7" s="240" t="s">
        <v>3183</v>
      </c>
      <c r="B7" s="241">
        <v>135</v>
      </c>
      <c r="C7" s="109">
        <v>35.200000000000003</v>
      </c>
      <c r="D7" s="110">
        <v>44.41</v>
      </c>
      <c r="E7" s="110">
        <v>3.09</v>
      </c>
      <c r="F7" s="110">
        <v>10.06</v>
      </c>
      <c r="G7" s="74"/>
      <c r="H7" s="12"/>
      <c r="I7" s="12"/>
      <c r="J7" s="12"/>
      <c r="K7" s="12"/>
      <c r="L7" s="12"/>
      <c r="M7" s="117"/>
      <c r="N7" s="117"/>
      <c r="O7" s="117"/>
      <c r="P7" s="117"/>
      <c r="Q7" s="117"/>
      <c r="R7" s="117"/>
      <c r="AG7" s="20">
        <v>61</v>
      </c>
      <c r="AH7" s="231">
        <v>0</v>
      </c>
      <c r="AI7" s="232">
        <v>0</v>
      </c>
      <c r="AJ7" s="232">
        <v>0</v>
      </c>
      <c r="AK7" s="231">
        <v>0</v>
      </c>
      <c r="AL7" s="231">
        <v>0</v>
      </c>
      <c r="AM7" s="236">
        <v>0</v>
      </c>
      <c r="AN7" s="235">
        <v>0</v>
      </c>
      <c r="AO7" s="247">
        <v>0</v>
      </c>
      <c r="AP7" s="248">
        <v>1</v>
      </c>
      <c r="AQ7" s="248">
        <v>2</v>
      </c>
      <c r="AR7" s="235">
        <v>4</v>
      </c>
      <c r="AS7" s="456"/>
    </row>
    <row r="8" spans="1:45" ht="11.25" customHeight="1" x14ac:dyDescent="0.2">
      <c r="A8" s="240" t="s">
        <v>3184</v>
      </c>
      <c r="B8" s="241">
        <v>135</v>
      </c>
      <c r="C8" s="109">
        <v>35.299999999999997</v>
      </c>
      <c r="D8" s="110">
        <v>45.89</v>
      </c>
      <c r="E8" s="110">
        <v>3.02</v>
      </c>
      <c r="F8" s="110">
        <v>9.92</v>
      </c>
      <c r="G8" s="74"/>
      <c r="H8" s="12"/>
      <c r="I8" s="12"/>
      <c r="J8" s="12"/>
      <c r="K8" s="12"/>
      <c r="L8" s="12"/>
      <c r="M8" s="117"/>
      <c r="N8" s="117"/>
      <c r="O8" s="117"/>
      <c r="P8" s="117"/>
      <c r="Q8" s="117"/>
      <c r="R8" s="117"/>
      <c r="AG8" s="20">
        <v>60</v>
      </c>
      <c r="AH8" s="234">
        <v>0</v>
      </c>
      <c r="AI8" s="232">
        <v>0</v>
      </c>
      <c r="AJ8" s="233">
        <v>0</v>
      </c>
      <c r="AK8" s="231">
        <v>0</v>
      </c>
      <c r="AL8" s="231">
        <v>0</v>
      </c>
      <c r="AM8" s="235">
        <v>0</v>
      </c>
      <c r="AN8" s="247">
        <v>1</v>
      </c>
      <c r="AO8" s="16">
        <v>1</v>
      </c>
      <c r="AP8" s="248">
        <v>2</v>
      </c>
      <c r="AQ8" s="235">
        <v>4</v>
      </c>
      <c r="AR8" s="235">
        <v>0</v>
      </c>
      <c r="AS8" s="242"/>
    </row>
    <row r="9" spans="1:45" ht="11.25" customHeight="1" x14ac:dyDescent="0.2">
      <c r="A9" s="240" t="s">
        <v>3185</v>
      </c>
      <c r="B9" s="241">
        <v>135</v>
      </c>
      <c r="C9" s="109">
        <v>35.4</v>
      </c>
      <c r="D9" s="110">
        <v>46.49</v>
      </c>
      <c r="E9" s="110">
        <v>3.06</v>
      </c>
      <c r="F9" s="110">
        <v>9.18</v>
      </c>
      <c r="G9" s="74"/>
      <c r="H9" s="12"/>
      <c r="I9" s="12"/>
      <c r="J9" s="12"/>
      <c r="K9" s="12"/>
      <c r="L9" s="12"/>
      <c r="M9" s="117"/>
      <c r="N9" s="117"/>
      <c r="O9" s="117"/>
      <c r="P9" s="117"/>
      <c r="Q9" s="117"/>
      <c r="R9" s="117"/>
      <c r="AG9" s="249">
        <v>59</v>
      </c>
      <c r="AH9" s="250">
        <v>0</v>
      </c>
      <c r="AI9" s="251">
        <v>0</v>
      </c>
      <c r="AJ9" s="251">
        <v>0</v>
      </c>
      <c r="AK9" s="252">
        <v>0</v>
      </c>
      <c r="AL9" s="250">
        <v>0</v>
      </c>
      <c r="AM9" s="239">
        <v>1</v>
      </c>
      <c r="AN9" s="3">
        <v>1</v>
      </c>
      <c r="AO9" s="3">
        <v>2</v>
      </c>
      <c r="AP9" s="239">
        <v>4</v>
      </c>
      <c r="AQ9" s="239">
        <v>0</v>
      </c>
      <c r="AR9" s="253">
        <v>1</v>
      </c>
      <c r="AS9" s="457"/>
    </row>
    <row r="10" spans="1:45" ht="11.25" customHeight="1" x14ac:dyDescent="0.2">
      <c r="A10" s="240" t="s">
        <v>3186</v>
      </c>
      <c r="B10" s="241">
        <v>133</v>
      </c>
      <c r="C10" s="109">
        <v>35.4</v>
      </c>
      <c r="D10" s="110">
        <v>42.8</v>
      </c>
      <c r="E10" s="110">
        <v>3.53</v>
      </c>
      <c r="F10" s="110">
        <v>10.52</v>
      </c>
      <c r="G10" s="74"/>
      <c r="H10" s="12"/>
      <c r="I10" s="12"/>
      <c r="J10" s="12"/>
      <c r="K10" s="12"/>
      <c r="L10" s="12"/>
      <c r="M10" s="117"/>
      <c r="N10" s="117"/>
      <c r="O10" s="117"/>
      <c r="P10" s="117"/>
      <c r="Q10" s="117"/>
      <c r="R10" s="117"/>
      <c r="AG10" s="20">
        <v>58</v>
      </c>
      <c r="AH10" s="231">
        <v>0</v>
      </c>
      <c r="AI10" s="233">
        <v>0</v>
      </c>
      <c r="AJ10" s="233">
        <v>0</v>
      </c>
      <c r="AK10" s="234">
        <v>0</v>
      </c>
      <c r="AL10" s="234">
        <v>1</v>
      </c>
      <c r="AM10" s="248">
        <v>1</v>
      </c>
      <c r="AN10" s="16">
        <v>2</v>
      </c>
      <c r="AO10" s="247">
        <v>4</v>
      </c>
      <c r="AP10" s="235">
        <v>0</v>
      </c>
      <c r="AQ10" s="242">
        <v>1</v>
      </c>
      <c r="AR10" s="235">
        <v>1</v>
      </c>
      <c r="AS10" s="242"/>
    </row>
    <row r="11" spans="1:45" ht="11.25" customHeight="1" x14ac:dyDescent="0.2">
      <c r="A11" s="240" t="s">
        <v>3187</v>
      </c>
      <c r="B11" s="241">
        <v>132</v>
      </c>
      <c r="C11" s="109">
        <v>35.5</v>
      </c>
      <c r="D11" s="110">
        <v>43.96</v>
      </c>
      <c r="E11" s="110">
        <v>3.32</v>
      </c>
      <c r="F11" s="110">
        <v>10.67</v>
      </c>
      <c r="G11" s="74"/>
      <c r="H11" s="12"/>
      <c r="I11" s="12"/>
      <c r="J11" s="12"/>
      <c r="K11" s="12"/>
      <c r="L11" s="12"/>
      <c r="M11" s="117"/>
      <c r="N11" s="117"/>
      <c r="O11" s="117"/>
      <c r="P11" s="117"/>
      <c r="Q11" s="117"/>
      <c r="R11" s="117"/>
      <c r="AG11" s="20">
        <v>57</v>
      </c>
      <c r="AH11" s="231">
        <v>0</v>
      </c>
      <c r="AI11" s="233">
        <v>0</v>
      </c>
      <c r="AJ11" s="232">
        <v>0</v>
      </c>
      <c r="AK11" s="234">
        <v>1</v>
      </c>
      <c r="AL11" s="20">
        <v>1</v>
      </c>
      <c r="AM11" s="248">
        <v>2</v>
      </c>
      <c r="AN11" s="247">
        <v>4</v>
      </c>
      <c r="AO11" s="247">
        <v>1</v>
      </c>
      <c r="AP11" s="248">
        <v>1</v>
      </c>
      <c r="AQ11" s="235">
        <v>1</v>
      </c>
      <c r="AR11" s="242">
        <v>1</v>
      </c>
      <c r="AS11" s="242"/>
    </row>
    <row r="12" spans="1:45" ht="11.25" customHeight="1" x14ac:dyDescent="0.2">
      <c r="A12" s="240" t="s">
        <v>3188</v>
      </c>
      <c r="B12" s="241">
        <v>132</v>
      </c>
      <c r="C12" s="109">
        <v>35.6</v>
      </c>
      <c r="D12" s="110">
        <v>44.88</v>
      </c>
      <c r="E12" s="110">
        <v>3.23</v>
      </c>
      <c r="F12" s="110">
        <v>10.85</v>
      </c>
      <c r="G12" s="74"/>
      <c r="H12" s="12"/>
      <c r="I12" s="12"/>
      <c r="J12" s="12"/>
      <c r="K12" s="12"/>
      <c r="L12" s="12"/>
      <c r="M12" s="117"/>
      <c r="N12" s="117"/>
      <c r="O12" s="117"/>
      <c r="P12" s="117"/>
      <c r="Q12" s="117"/>
      <c r="R12" s="117"/>
      <c r="AG12" s="20">
        <v>56</v>
      </c>
      <c r="AH12" s="231">
        <v>0</v>
      </c>
      <c r="AI12" s="232">
        <v>0</v>
      </c>
      <c r="AJ12" s="232">
        <v>1</v>
      </c>
      <c r="AK12" s="20">
        <v>1</v>
      </c>
      <c r="AL12" s="20">
        <v>2</v>
      </c>
      <c r="AM12" s="235">
        <v>4</v>
      </c>
      <c r="AN12" s="247">
        <v>1</v>
      </c>
      <c r="AO12" s="16">
        <v>0</v>
      </c>
      <c r="AP12" s="235">
        <v>1</v>
      </c>
      <c r="AQ12" s="242">
        <v>1</v>
      </c>
      <c r="AR12" s="242">
        <v>0</v>
      </c>
      <c r="AS12" s="242"/>
    </row>
    <row r="13" spans="1:45" ht="11.25" customHeight="1" x14ac:dyDescent="0.2">
      <c r="A13" s="240" t="s">
        <v>3189</v>
      </c>
      <c r="B13" s="241">
        <v>131</v>
      </c>
      <c r="C13" s="109">
        <v>35.6</v>
      </c>
      <c r="D13" s="110">
        <v>43.72</v>
      </c>
      <c r="E13" s="110">
        <v>3.17</v>
      </c>
      <c r="F13" s="110">
        <v>10.5</v>
      </c>
      <c r="G13" s="74"/>
      <c r="H13" s="254">
        <v>3</v>
      </c>
      <c r="I13" s="12"/>
      <c r="J13" s="12"/>
      <c r="K13" s="12"/>
      <c r="L13" s="12"/>
      <c r="M13" s="117"/>
      <c r="N13" s="117"/>
      <c r="O13" s="117"/>
      <c r="P13" s="117"/>
      <c r="Q13" s="117"/>
      <c r="R13" s="117"/>
      <c r="AG13" s="255">
        <v>55</v>
      </c>
      <c r="AH13" s="256">
        <v>0</v>
      </c>
      <c r="AI13" s="257">
        <v>1</v>
      </c>
      <c r="AJ13" s="258">
        <v>1</v>
      </c>
      <c r="AK13" s="255">
        <v>2</v>
      </c>
      <c r="AL13" s="256">
        <v>3</v>
      </c>
      <c r="AM13" s="259">
        <v>0</v>
      </c>
      <c r="AN13" s="260">
        <v>0</v>
      </c>
      <c r="AO13" s="261">
        <v>1</v>
      </c>
      <c r="AP13" s="262">
        <v>1</v>
      </c>
      <c r="AQ13" s="262">
        <v>0</v>
      </c>
      <c r="AR13" s="262">
        <v>4</v>
      </c>
      <c r="AS13" s="262"/>
    </row>
    <row r="14" spans="1:45" ht="11.25" customHeight="1" x14ac:dyDescent="0.2">
      <c r="A14" s="240" t="s">
        <v>3190</v>
      </c>
      <c r="B14" s="241">
        <v>126</v>
      </c>
      <c r="C14" s="109">
        <v>35.799999999999997</v>
      </c>
      <c r="D14" s="110">
        <v>37.58</v>
      </c>
      <c r="E14" s="110">
        <v>3.68</v>
      </c>
      <c r="F14" s="110">
        <v>10.36</v>
      </c>
      <c r="G14" s="74"/>
      <c r="H14" s="254">
        <v>3</v>
      </c>
      <c r="I14" s="263"/>
      <c r="J14" s="264"/>
      <c r="K14" s="12"/>
      <c r="L14" s="12"/>
      <c r="M14" s="117"/>
      <c r="N14" s="117"/>
      <c r="O14" s="117"/>
      <c r="P14" s="117"/>
      <c r="Q14" s="117"/>
      <c r="R14" s="117"/>
      <c r="AG14" s="249">
        <v>54</v>
      </c>
      <c r="AH14" s="250">
        <v>1</v>
      </c>
      <c r="AI14" s="265">
        <v>1</v>
      </c>
      <c r="AJ14" s="265">
        <v>2</v>
      </c>
      <c r="AK14" s="250">
        <v>4</v>
      </c>
      <c r="AL14" s="250">
        <v>1</v>
      </c>
      <c r="AM14" s="245">
        <v>1</v>
      </c>
      <c r="AN14" s="266">
        <v>1</v>
      </c>
      <c r="AO14" s="3">
        <v>1</v>
      </c>
      <c r="AP14" s="248">
        <v>0</v>
      </c>
      <c r="AQ14" s="248">
        <v>4</v>
      </c>
      <c r="AR14" s="248">
        <v>3</v>
      </c>
      <c r="AS14" s="248"/>
    </row>
    <row r="15" spans="1:45" ht="11.25" customHeight="1" x14ac:dyDescent="0.2">
      <c r="A15" s="240" t="s">
        <v>3191</v>
      </c>
      <c r="B15" s="241">
        <v>128</v>
      </c>
      <c r="C15" s="109">
        <v>35.9</v>
      </c>
      <c r="D15" s="110">
        <v>35.58</v>
      </c>
      <c r="E15" s="110">
        <v>3.94</v>
      </c>
      <c r="F15" s="110">
        <v>9.91</v>
      </c>
      <c r="G15" s="74"/>
      <c r="H15" s="254">
        <v>25</v>
      </c>
      <c r="I15" s="263" t="s">
        <v>3192</v>
      </c>
      <c r="J15" s="12"/>
      <c r="K15" s="12"/>
      <c r="L15" s="12"/>
      <c r="M15" s="117"/>
      <c r="N15" s="117"/>
      <c r="O15" s="117"/>
      <c r="P15" s="117"/>
      <c r="Q15" s="117"/>
      <c r="R15" s="117"/>
      <c r="AG15" s="20">
        <v>53</v>
      </c>
      <c r="AH15" s="20">
        <v>1</v>
      </c>
      <c r="AI15" s="267">
        <v>2</v>
      </c>
      <c r="AJ15" s="232">
        <v>3</v>
      </c>
      <c r="AK15" s="234">
        <v>0</v>
      </c>
      <c r="AL15" s="20">
        <v>1</v>
      </c>
      <c r="AM15" s="235">
        <v>1</v>
      </c>
      <c r="AN15" s="16">
        <v>1</v>
      </c>
      <c r="AO15" s="16">
        <v>0</v>
      </c>
      <c r="AP15" s="248">
        <v>4</v>
      </c>
      <c r="AQ15" s="248">
        <v>2</v>
      </c>
      <c r="AR15" s="248">
        <v>0</v>
      </c>
      <c r="AS15" s="248"/>
    </row>
    <row r="16" spans="1:45" ht="11.25" customHeight="1" x14ac:dyDescent="0.2">
      <c r="A16" s="240" t="s">
        <v>3193</v>
      </c>
      <c r="B16" s="241">
        <v>128</v>
      </c>
      <c r="C16" s="109">
        <v>35.9</v>
      </c>
      <c r="D16" s="110">
        <v>35.71</v>
      </c>
      <c r="E16" s="110">
        <v>3.92</v>
      </c>
      <c r="F16" s="110">
        <v>9.59</v>
      </c>
      <c r="G16" s="74"/>
      <c r="H16" s="268">
        <v>25</v>
      </c>
      <c r="I16" s="12" t="s">
        <v>3194</v>
      </c>
      <c r="J16" s="74"/>
      <c r="K16" s="74"/>
      <c r="L16" s="74"/>
      <c r="M16" s="117"/>
      <c r="N16" s="117"/>
      <c r="O16" s="117"/>
      <c r="P16" s="117"/>
      <c r="Q16" s="117"/>
      <c r="R16" s="117"/>
      <c r="AG16" s="20">
        <v>52</v>
      </c>
      <c r="AH16" s="20">
        <v>2</v>
      </c>
      <c r="AI16" s="232">
        <v>4</v>
      </c>
      <c r="AJ16" s="232">
        <v>1</v>
      </c>
      <c r="AK16" s="20">
        <v>1</v>
      </c>
      <c r="AL16" s="234">
        <v>1</v>
      </c>
      <c r="AM16" s="248">
        <v>1</v>
      </c>
      <c r="AN16" s="16">
        <v>0</v>
      </c>
      <c r="AO16" s="16">
        <v>4</v>
      </c>
      <c r="AP16" s="248">
        <v>2</v>
      </c>
      <c r="AQ16" s="248">
        <v>1</v>
      </c>
      <c r="AR16" s="248">
        <v>1</v>
      </c>
      <c r="AS16" s="248"/>
    </row>
    <row r="17" spans="1:45" ht="11.25" customHeight="1" x14ac:dyDescent="0.2">
      <c r="A17" s="269" t="s">
        <v>3195</v>
      </c>
      <c r="B17" s="270">
        <v>125</v>
      </c>
      <c r="C17" s="271">
        <v>36.1</v>
      </c>
      <c r="D17" s="272">
        <v>32.75</v>
      </c>
      <c r="E17" s="272">
        <v>4.57</v>
      </c>
      <c r="F17" s="272">
        <v>9.3000000000000007</v>
      </c>
      <c r="G17" s="74"/>
      <c r="H17" s="273">
        <v>28</v>
      </c>
      <c r="I17" s="274" t="s">
        <v>3196</v>
      </c>
      <c r="J17" s="74"/>
      <c r="K17" s="74"/>
      <c r="L17" s="74"/>
      <c r="M17" s="117"/>
      <c r="N17" s="117"/>
      <c r="O17" s="117"/>
      <c r="P17" s="117"/>
      <c r="Q17" s="117"/>
      <c r="R17" s="117"/>
      <c r="AG17" s="20">
        <v>51</v>
      </c>
      <c r="AH17" s="234">
        <v>3</v>
      </c>
      <c r="AI17" s="232">
        <v>0</v>
      </c>
      <c r="AJ17" s="267">
        <v>2</v>
      </c>
      <c r="AK17" s="234">
        <v>1</v>
      </c>
      <c r="AL17" s="20">
        <v>1</v>
      </c>
      <c r="AM17" s="248">
        <v>0</v>
      </c>
      <c r="AN17" s="16">
        <v>4</v>
      </c>
      <c r="AO17" s="16">
        <v>2</v>
      </c>
      <c r="AP17" s="248">
        <v>1</v>
      </c>
      <c r="AQ17" s="248">
        <v>1</v>
      </c>
      <c r="AR17" s="248">
        <v>2</v>
      </c>
      <c r="AS17" s="248"/>
    </row>
    <row r="18" spans="1:45" ht="11.25" customHeight="1" x14ac:dyDescent="0.2">
      <c r="A18" s="269" t="s">
        <v>3197</v>
      </c>
      <c r="B18" s="270">
        <v>120</v>
      </c>
      <c r="C18" s="271">
        <v>36.4</v>
      </c>
      <c r="D18" s="272">
        <v>29.8</v>
      </c>
      <c r="E18" s="272">
        <v>4.93</v>
      </c>
      <c r="F18" s="272">
        <v>8.77</v>
      </c>
      <c r="G18" s="74"/>
      <c r="H18" s="275">
        <v>29</v>
      </c>
      <c r="I18" s="17" t="s">
        <v>3198</v>
      </c>
      <c r="J18" s="74"/>
      <c r="K18" s="74"/>
      <c r="L18" s="74"/>
      <c r="M18" s="117"/>
      <c r="N18" s="117"/>
      <c r="O18" s="117"/>
      <c r="P18" s="117"/>
      <c r="Q18" s="117"/>
      <c r="R18" s="117"/>
      <c r="AG18" s="255">
        <v>50</v>
      </c>
      <c r="AH18" s="256">
        <v>1</v>
      </c>
      <c r="AI18" s="258">
        <v>3</v>
      </c>
      <c r="AJ18" s="257">
        <v>1</v>
      </c>
      <c r="AK18" s="255">
        <v>1</v>
      </c>
      <c r="AL18" s="255">
        <v>0</v>
      </c>
      <c r="AM18" s="262">
        <v>4</v>
      </c>
      <c r="AN18" s="260">
        <v>2</v>
      </c>
      <c r="AO18" s="260">
        <v>0</v>
      </c>
      <c r="AP18" s="248">
        <v>1</v>
      </c>
      <c r="AQ18" s="248">
        <v>2</v>
      </c>
      <c r="AR18" s="248">
        <v>6</v>
      </c>
      <c r="AS18" s="248"/>
    </row>
    <row r="19" spans="1:45" ht="11.25" customHeight="1" x14ac:dyDescent="0.2">
      <c r="A19" s="269" t="s">
        <v>3199</v>
      </c>
      <c r="B19" s="270">
        <v>116</v>
      </c>
      <c r="C19" s="271">
        <v>36.4</v>
      </c>
      <c r="D19" s="272">
        <v>32.299999999999997</v>
      </c>
      <c r="E19" s="272">
        <v>4.3600000000000003</v>
      </c>
      <c r="F19" s="272">
        <v>8.74</v>
      </c>
      <c r="G19" s="74"/>
      <c r="H19" s="276">
        <v>27</v>
      </c>
      <c r="I19" s="17" t="s">
        <v>3200</v>
      </c>
      <c r="J19" s="74"/>
      <c r="K19" s="74"/>
      <c r="L19" s="74"/>
      <c r="M19" s="117"/>
      <c r="N19" s="117"/>
      <c r="O19" s="117"/>
      <c r="P19" s="117"/>
      <c r="Q19" s="117"/>
      <c r="R19" s="117"/>
      <c r="AG19" s="249">
        <v>49</v>
      </c>
      <c r="AH19" s="249">
        <v>3</v>
      </c>
      <c r="AI19" s="277">
        <v>1</v>
      </c>
      <c r="AJ19" s="265">
        <v>1</v>
      </c>
      <c r="AK19" s="249">
        <v>0</v>
      </c>
      <c r="AL19" s="249">
        <v>4</v>
      </c>
      <c r="AM19" s="245">
        <v>3</v>
      </c>
      <c r="AN19" s="3">
        <v>0</v>
      </c>
      <c r="AO19" s="3">
        <v>1</v>
      </c>
      <c r="AP19" s="245">
        <v>2</v>
      </c>
      <c r="AQ19" s="245">
        <v>6</v>
      </c>
      <c r="AR19" s="245">
        <v>1</v>
      </c>
      <c r="AS19" s="459"/>
    </row>
    <row r="20" spans="1:45" ht="11.25" customHeight="1" x14ac:dyDescent="0.2">
      <c r="A20" s="269" t="s">
        <v>3201</v>
      </c>
      <c r="B20" s="270">
        <v>112</v>
      </c>
      <c r="C20" s="271">
        <v>36.700000000000003</v>
      </c>
      <c r="D20" s="272">
        <v>35.82</v>
      </c>
      <c r="E20" s="272">
        <v>3.79</v>
      </c>
      <c r="F20" s="272">
        <v>8.6300000000000008</v>
      </c>
      <c r="G20" s="74"/>
      <c r="H20" s="276">
        <v>27</v>
      </c>
      <c r="I20" s="17" t="s">
        <v>3202</v>
      </c>
      <c r="J20" s="74"/>
      <c r="K20" s="74"/>
      <c r="L20" s="74"/>
      <c r="M20" s="117"/>
      <c r="N20" s="117"/>
      <c r="O20" s="117"/>
      <c r="P20" s="117"/>
      <c r="Q20" s="117"/>
      <c r="R20" s="117"/>
      <c r="AG20" s="20">
        <v>48</v>
      </c>
      <c r="AH20" s="234">
        <v>1</v>
      </c>
      <c r="AI20" s="267">
        <v>1</v>
      </c>
      <c r="AJ20" s="267">
        <v>0</v>
      </c>
      <c r="AK20" s="20">
        <v>4</v>
      </c>
      <c r="AL20" s="20">
        <v>3</v>
      </c>
      <c r="AM20" s="248">
        <v>1</v>
      </c>
      <c r="AN20" s="16">
        <v>3</v>
      </c>
      <c r="AO20" s="16">
        <v>2</v>
      </c>
      <c r="AP20" s="248">
        <v>6</v>
      </c>
      <c r="AQ20" s="248">
        <v>1</v>
      </c>
      <c r="AR20" s="235">
        <v>4</v>
      </c>
      <c r="AS20" s="242"/>
    </row>
    <row r="21" spans="1:45" ht="11.25" customHeight="1" x14ac:dyDescent="0.2">
      <c r="A21" s="269" t="s">
        <v>3203</v>
      </c>
      <c r="B21" s="270">
        <v>109</v>
      </c>
      <c r="C21" s="271">
        <v>36.799999999999997</v>
      </c>
      <c r="D21" s="272">
        <v>36.520000000000003</v>
      </c>
      <c r="E21" s="272">
        <v>3.66</v>
      </c>
      <c r="F21" s="272">
        <v>8.68</v>
      </c>
      <c r="G21" s="74"/>
      <c r="H21" s="278">
        <v>70</v>
      </c>
      <c r="I21" s="279">
        <v>17.899999999999999</v>
      </c>
      <c r="J21" s="280"/>
      <c r="K21" s="280"/>
      <c r="L21" s="280"/>
      <c r="M21" s="117"/>
      <c r="N21" s="117"/>
      <c r="O21" s="117"/>
      <c r="P21" s="117"/>
      <c r="Q21" s="117"/>
      <c r="R21" s="117"/>
      <c r="AG21" s="20">
        <v>47</v>
      </c>
      <c r="AH21" s="20">
        <v>1</v>
      </c>
      <c r="AI21" s="267">
        <v>0</v>
      </c>
      <c r="AJ21" s="267">
        <v>4</v>
      </c>
      <c r="AK21" s="20">
        <v>3</v>
      </c>
      <c r="AL21" s="20">
        <v>1</v>
      </c>
      <c r="AM21" s="248">
        <v>3</v>
      </c>
      <c r="AN21" s="16">
        <v>1</v>
      </c>
      <c r="AO21" s="16">
        <v>6</v>
      </c>
      <c r="AP21" s="248">
        <v>1</v>
      </c>
      <c r="AQ21" s="235">
        <v>4</v>
      </c>
      <c r="AR21" s="242">
        <v>3</v>
      </c>
      <c r="AS21" s="242"/>
    </row>
    <row r="22" spans="1:45" ht="11.25" customHeight="1" x14ac:dyDescent="0.2">
      <c r="A22" s="269" t="s">
        <v>3204</v>
      </c>
      <c r="B22" s="270">
        <v>109</v>
      </c>
      <c r="C22" s="271">
        <v>36.9</v>
      </c>
      <c r="D22" s="272">
        <v>36.799999999999997</v>
      </c>
      <c r="E22" s="272">
        <v>3.64</v>
      </c>
      <c r="F22" s="272">
        <v>8.35</v>
      </c>
      <c r="G22" s="74"/>
      <c r="H22" s="278">
        <v>69</v>
      </c>
      <c r="I22" s="279">
        <v>18</v>
      </c>
      <c r="J22" s="281">
        <v>31.68</v>
      </c>
      <c r="K22" s="282">
        <v>3.8</v>
      </c>
      <c r="L22" s="280"/>
      <c r="M22" s="117"/>
      <c r="N22" s="117"/>
      <c r="O22" s="117"/>
      <c r="P22" s="117"/>
      <c r="Q22" s="117"/>
      <c r="R22" s="117"/>
      <c r="AG22" s="20">
        <v>46</v>
      </c>
      <c r="AH22" s="20">
        <v>0</v>
      </c>
      <c r="AI22" s="267">
        <v>4</v>
      </c>
      <c r="AJ22" s="267">
        <v>2</v>
      </c>
      <c r="AK22" s="20">
        <v>1</v>
      </c>
      <c r="AL22" s="20">
        <v>3</v>
      </c>
      <c r="AM22" s="248">
        <v>1</v>
      </c>
      <c r="AN22" s="16">
        <v>6</v>
      </c>
      <c r="AO22" s="16">
        <v>1</v>
      </c>
      <c r="AP22" s="235">
        <v>4</v>
      </c>
      <c r="AQ22" s="242">
        <v>3</v>
      </c>
      <c r="AR22" s="242">
        <v>7</v>
      </c>
      <c r="AS22" s="460"/>
    </row>
    <row r="23" spans="1:45" ht="11.25" customHeight="1" x14ac:dyDescent="0.2">
      <c r="A23" s="269" t="s">
        <v>3205</v>
      </c>
      <c r="B23" s="270">
        <v>109</v>
      </c>
      <c r="C23" s="271">
        <v>36.9</v>
      </c>
      <c r="D23" s="272">
        <v>39.5</v>
      </c>
      <c r="E23" s="272">
        <v>3.39</v>
      </c>
      <c r="F23" s="272">
        <v>8.3699999999999992</v>
      </c>
      <c r="G23" s="74"/>
      <c r="H23" s="283">
        <v>70</v>
      </c>
      <c r="I23" s="271">
        <v>18</v>
      </c>
      <c r="J23" s="284">
        <v>33.76</v>
      </c>
      <c r="K23" s="272">
        <v>3.5</v>
      </c>
      <c r="L23" s="280"/>
      <c r="M23" s="117"/>
      <c r="N23" s="117"/>
      <c r="O23" s="117"/>
      <c r="P23" s="117"/>
      <c r="Q23" s="117"/>
      <c r="R23" s="117"/>
      <c r="AG23" s="255">
        <v>45</v>
      </c>
      <c r="AH23" s="255">
        <v>5</v>
      </c>
      <c r="AI23" s="258">
        <v>3</v>
      </c>
      <c r="AJ23" s="258">
        <v>1</v>
      </c>
      <c r="AK23" s="255">
        <v>3</v>
      </c>
      <c r="AL23" s="255">
        <v>1</v>
      </c>
      <c r="AM23" s="262">
        <v>6</v>
      </c>
      <c r="AN23" s="260">
        <v>2</v>
      </c>
      <c r="AO23" s="261">
        <v>4</v>
      </c>
      <c r="AP23" s="262">
        <v>3</v>
      </c>
      <c r="AQ23" s="262">
        <v>8</v>
      </c>
      <c r="AR23" s="259">
        <v>7</v>
      </c>
      <c r="AS23" s="259"/>
    </row>
    <row r="24" spans="1:45" ht="11.25" customHeight="1" x14ac:dyDescent="0.2">
      <c r="A24" s="269" t="s">
        <v>3206</v>
      </c>
      <c r="B24" s="270">
        <v>107</v>
      </c>
      <c r="C24" s="271">
        <v>37</v>
      </c>
      <c r="D24" s="272">
        <v>40.630000000000003</v>
      </c>
      <c r="E24" s="272">
        <v>3.3</v>
      </c>
      <c r="F24" s="272">
        <v>7.79</v>
      </c>
      <c r="G24" s="74"/>
      <c r="H24" s="285">
        <v>70</v>
      </c>
      <c r="I24" s="228">
        <v>18.100000000000001</v>
      </c>
      <c r="J24" s="286">
        <v>34.49</v>
      </c>
      <c r="K24" s="230">
        <v>3.45</v>
      </c>
      <c r="L24" s="280"/>
      <c r="M24" s="117"/>
      <c r="N24" s="117"/>
      <c r="O24" s="117"/>
      <c r="P24" s="117"/>
      <c r="Q24" s="117"/>
      <c r="R24" s="117"/>
      <c r="AG24" s="249">
        <v>44</v>
      </c>
      <c r="AH24" s="249">
        <v>1</v>
      </c>
      <c r="AI24" s="265">
        <v>1</v>
      </c>
      <c r="AJ24" s="265">
        <v>3</v>
      </c>
      <c r="AK24" s="249">
        <v>1</v>
      </c>
      <c r="AL24" s="249">
        <v>6</v>
      </c>
      <c r="AM24" s="245">
        <v>2</v>
      </c>
      <c r="AN24" s="266">
        <v>3</v>
      </c>
      <c r="AO24" s="3">
        <v>3</v>
      </c>
      <c r="AP24" s="248">
        <v>8</v>
      </c>
      <c r="AQ24" s="235">
        <v>7</v>
      </c>
      <c r="AR24" s="235">
        <v>4</v>
      </c>
      <c r="AS24" s="235"/>
    </row>
    <row r="25" spans="1:45" ht="11.25" customHeight="1" x14ac:dyDescent="0.2">
      <c r="A25" s="269" t="s">
        <v>3207</v>
      </c>
      <c r="B25" s="270">
        <v>104</v>
      </c>
      <c r="C25" s="271">
        <v>37.1</v>
      </c>
      <c r="D25" s="272">
        <v>42.64</v>
      </c>
      <c r="E25" s="272">
        <v>3.22</v>
      </c>
      <c r="F25" s="272">
        <v>7.49</v>
      </c>
      <c r="G25" s="74"/>
      <c r="H25" s="283">
        <v>67</v>
      </c>
      <c r="I25" s="271">
        <v>18.3</v>
      </c>
      <c r="J25" s="284">
        <v>35.51</v>
      </c>
      <c r="K25" s="272">
        <v>3.44</v>
      </c>
      <c r="L25" s="280"/>
      <c r="M25" s="117"/>
      <c r="N25" s="117"/>
      <c r="O25" s="117"/>
      <c r="P25" s="117"/>
      <c r="Q25" s="117"/>
      <c r="R25" s="117"/>
      <c r="Z25" s="406" t="s">
        <v>3356</v>
      </c>
      <c r="AG25" s="20">
        <v>43</v>
      </c>
      <c r="AH25" s="20">
        <v>1</v>
      </c>
      <c r="AI25" s="267">
        <v>3</v>
      </c>
      <c r="AJ25" s="267">
        <v>1</v>
      </c>
      <c r="AK25" s="20">
        <v>6</v>
      </c>
      <c r="AL25" s="20">
        <v>2</v>
      </c>
      <c r="AM25" s="235">
        <v>3</v>
      </c>
      <c r="AN25" s="16">
        <v>3</v>
      </c>
      <c r="AO25" s="16">
        <v>10</v>
      </c>
      <c r="AP25" s="235">
        <v>8</v>
      </c>
      <c r="AQ25" s="235">
        <v>4</v>
      </c>
      <c r="AR25" s="235">
        <v>4</v>
      </c>
      <c r="AS25" s="242"/>
    </row>
    <row r="26" spans="1:45" ht="11.25" customHeight="1" x14ac:dyDescent="0.2">
      <c r="A26" s="269" t="s">
        <v>3208</v>
      </c>
      <c r="B26" s="270">
        <v>98</v>
      </c>
      <c r="C26" s="271">
        <v>37.4</v>
      </c>
      <c r="D26" s="272">
        <v>43.46</v>
      </c>
      <c r="E26" s="272">
        <v>3.21</v>
      </c>
      <c r="F26" s="272">
        <v>7.6</v>
      </c>
      <c r="G26" s="74"/>
      <c r="H26" s="285">
        <v>65</v>
      </c>
      <c r="I26" s="228">
        <v>18.399999999999999</v>
      </c>
      <c r="J26" s="286">
        <v>34.799999999999997</v>
      </c>
      <c r="K26" s="230">
        <v>3.5</v>
      </c>
      <c r="L26" s="280"/>
      <c r="M26" s="117"/>
      <c r="N26" s="117"/>
      <c r="O26" s="117"/>
      <c r="P26" s="117"/>
      <c r="Q26" s="117"/>
      <c r="R26" s="117"/>
      <c r="AG26" s="20">
        <v>42</v>
      </c>
      <c r="AH26" s="20">
        <v>3</v>
      </c>
      <c r="AI26" s="267">
        <v>2</v>
      </c>
      <c r="AJ26" s="267">
        <v>7</v>
      </c>
      <c r="AK26" s="20">
        <v>2</v>
      </c>
      <c r="AL26" s="234">
        <v>3</v>
      </c>
      <c r="AM26" s="248">
        <v>3</v>
      </c>
      <c r="AN26" s="16">
        <v>8</v>
      </c>
      <c r="AO26" s="247">
        <v>6</v>
      </c>
      <c r="AP26" s="235">
        <v>4</v>
      </c>
      <c r="AQ26" s="235">
        <v>4</v>
      </c>
      <c r="AR26" s="242">
        <v>6</v>
      </c>
      <c r="AS26" s="242"/>
    </row>
    <row r="27" spans="1:45" ht="11.25" customHeight="1" x14ac:dyDescent="0.2">
      <c r="A27" s="269" t="s">
        <v>3209</v>
      </c>
      <c r="B27" s="270">
        <v>97</v>
      </c>
      <c r="C27" s="271">
        <v>37.6</v>
      </c>
      <c r="D27" s="272">
        <v>45.14</v>
      </c>
      <c r="E27" s="272">
        <v>3.11</v>
      </c>
      <c r="F27" s="272">
        <v>7.18</v>
      </c>
      <c r="G27" s="74"/>
      <c r="H27" s="283">
        <v>61</v>
      </c>
      <c r="I27" s="271">
        <v>18.399999999999999</v>
      </c>
      <c r="J27" s="284">
        <v>36.44</v>
      </c>
      <c r="K27" s="272">
        <v>3.43</v>
      </c>
      <c r="L27" s="280"/>
      <c r="M27" s="117"/>
      <c r="N27" s="117"/>
      <c r="O27" s="117"/>
      <c r="P27" s="117"/>
      <c r="Q27" s="117"/>
      <c r="R27" s="117"/>
      <c r="AG27" s="20">
        <v>41</v>
      </c>
      <c r="AH27" s="20">
        <v>3</v>
      </c>
      <c r="AI27" s="267">
        <v>7</v>
      </c>
      <c r="AJ27" s="267">
        <v>1</v>
      </c>
      <c r="AK27" s="234">
        <v>3</v>
      </c>
      <c r="AL27" s="20">
        <v>3</v>
      </c>
      <c r="AM27" s="248">
        <v>9</v>
      </c>
      <c r="AN27" s="247">
        <v>7</v>
      </c>
      <c r="AO27" s="247">
        <v>3</v>
      </c>
      <c r="AP27" s="235">
        <v>4</v>
      </c>
      <c r="AQ27" s="242">
        <v>6</v>
      </c>
      <c r="AR27" s="242">
        <v>2</v>
      </c>
      <c r="AS27" s="242"/>
    </row>
    <row r="28" spans="1:45" ht="11.25" customHeight="1" x14ac:dyDescent="0.2">
      <c r="A28" s="269" t="s">
        <v>3210</v>
      </c>
      <c r="B28" s="270">
        <v>98</v>
      </c>
      <c r="C28" s="271">
        <v>37.700000000000003</v>
      </c>
      <c r="D28" s="272">
        <v>45.79</v>
      </c>
      <c r="E28" s="272">
        <v>3.05</v>
      </c>
      <c r="F28" s="272">
        <v>7.05</v>
      </c>
      <c r="G28" s="74"/>
      <c r="H28" s="285">
        <v>62</v>
      </c>
      <c r="I28" s="228">
        <v>18.399999999999999</v>
      </c>
      <c r="J28" s="286">
        <v>37.24</v>
      </c>
      <c r="K28" s="230">
        <v>3.33</v>
      </c>
      <c r="L28" s="280"/>
      <c r="M28" s="117"/>
      <c r="N28" s="117"/>
      <c r="O28" s="117"/>
      <c r="P28" s="117"/>
      <c r="Q28" s="117"/>
      <c r="R28" s="117"/>
      <c r="AG28" s="255">
        <v>40</v>
      </c>
      <c r="AH28" s="255">
        <v>6</v>
      </c>
      <c r="AI28" s="258">
        <v>3</v>
      </c>
      <c r="AJ28" s="257">
        <v>3</v>
      </c>
      <c r="AK28" s="255">
        <v>3</v>
      </c>
      <c r="AL28" s="255">
        <v>6</v>
      </c>
      <c r="AM28" s="259">
        <v>6</v>
      </c>
      <c r="AN28" s="261">
        <v>3</v>
      </c>
      <c r="AO28" s="261">
        <v>5</v>
      </c>
      <c r="AP28" s="248">
        <v>6</v>
      </c>
      <c r="AQ28" s="248">
        <v>2</v>
      </c>
      <c r="AR28" s="248">
        <v>2</v>
      </c>
      <c r="AS28" s="248"/>
    </row>
    <row r="29" spans="1:45" ht="11.25" customHeight="1" x14ac:dyDescent="0.2">
      <c r="A29" s="240" t="s">
        <v>3211</v>
      </c>
      <c r="B29" s="241">
        <v>98</v>
      </c>
      <c r="C29" s="109">
        <v>37.799999999999997</v>
      </c>
      <c r="D29" s="110">
        <v>44.87</v>
      </c>
      <c r="E29" s="110">
        <v>3.14</v>
      </c>
      <c r="F29" s="110">
        <v>7.11</v>
      </c>
      <c r="G29" s="74"/>
      <c r="H29" s="287">
        <v>65</v>
      </c>
      <c r="I29" s="109">
        <v>18.399999999999999</v>
      </c>
      <c r="J29" s="118">
        <v>36.520000000000003</v>
      </c>
      <c r="K29" s="110">
        <v>3.39</v>
      </c>
      <c r="L29" s="288"/>
      <c r="M29" s="117"/>
      <c r="N29" s="117"/>
      <c r="O29" s="117"/>
      <c r="P29" s="117"/>
      <c r="Q29" s="117"/>
      <c r="R29" s="117"/>
      <c r="AG29" s="249">
        <v>39</v>
      </c>
      <c r="AH29" s="249">
        <v>3</v>
      </c>
      <c r="AI29" s="277">
        <v>2</v>
      </c>
      <c r="AJ29" s="265">
        <v>3</v>
      </c>
      <c r="AK29" s="249">
        <v>9</v>
      </c>
      <c r="AL29" s="250">
        <v>11</v>
      </c>
      <c r="AM29" s="239">
        <v>3</v>
      </c>
      <c r="AN29" s="266">
        <v>6</v>
      </c>
      <c r="AO29" s="3">
        <v>6</v>
      </c>
      <c r="AP29" s="245">
        <v>2</v>
      </c>
      <c r="AQ29" s="245">
        <v>3</v>
      </c>
      <c r="AR29" s="245">
        <v>1</v>
      </c>
      <c r="AS29" s="459"/>
    </row>
    <row r="30" spans="1:45" ht="11.25" customHeight="1" x14ac:dyDescent="0.2">
      <c r="A30" s="240" t="s">
        <v>3212</v>
      </c>
      <c r="B30" s="241">
        <v>98</v>
      </c>
      <c r="C30" s="109">
        <v>38</v>
      </c>
      <c r="D30" s="110">
        <v>46.06</v>
      </c>
      <c r="E30" s="110">
        <v>3.1</v>
      </c>
      <c r="F30" s="110">
        <v>5.0999999999999996</v>
      </c>
      <c r="G30" s="74"/>
      <c r="H30" s="289">
        <v>65</v>
      </c>
      <c r="I30" s="72">
        <v>18.600000000000001</v>
      </c>
      <c r="J30" s="74">
        <v>37.24</v>
      </c>
      <c r="K30" s="73">
        <v>3.35</v>
      </c>
      <c r="L30" s="288"/>
      <c r="M30" s="117"/>
      <c r="N30" s="264"/>
      <c r="O30" s="117"/>
      <c r="P30" s="117"/>
      <c r="Q30" s="117"/>
      <c r="R30" s="117"/>
      <c r="AG30" s="20">
        <v>38</v>
      </c>
      <c r="AH30" s="234">
        <v>4</v>
      </c>
      <c r="AI30" s="267">
        <v>5</v>
      </c>
      <c r="AJ30" s="267">
        <v>7</v>
      </c>
      <c r="AK30" s="234">
        <v>9</v>
      </c>
      <c r="AL30" s="234">
        <v>3</v>
      </c>
      <c r="AM30" s="235">
        <v>4</v>
      </c>
      <c r="AN30" s="16">
        <v>4</v>
      </c>
      <c r="AO30" s="16">
        <v>4</v>
      </c>
      <c r="AP30" s="248">
        <v>3</v>
      </c>
      <c r="AQ30" s="248">
        <v>1</v>
      </c>
      <c r="AR30" s="235">
        <v>1</v>
      </c>
      <c r="AS30" s="235"/>
    </row>
    <row r="31" spans="1:45" ht="11.25" customHeight="1" x14ac:dyDescent="0.2">
      <c r="A31" s="240" t="s">
        <v>3213</v>
      </c>
      <c r="B31" s="241">
        <v>99</v>
      </c>
      <c r="C31" s="109">
        <v>38.1</v>
      </c>
      <c r="D31" s="110">
        <v>48.1</v>
      </c>
      <c r="E31" s="110">
        <v>2.98</v>
      </c>
      <c r="F31" s="110">
        <v>5.15</v>
      </c>
      <c r="G31" s="74"/>
      <c r="H31" s="287">
        <v>81</v>
      </c>
      <c r="I31" s="109">
        <v>18.3</v>
      </c>
      <c r="J31" s="118">
        <v>40.340000000000003</v>
      </c>
      <c r="K31" s="110">
        <v>3.06</v>
      </c>
      <c r="L31" s="288"/>
      <c r="M31" s="263" t="s">
        <v>3214</v>
      </c>
      <c r="N31" s="264"/>
      <c r="O31" s="264"/>
      <c r="P31" s="117"/>
      <c r="Q31" s="117"/>
      <c r="R31" s="117"/>
      <c r="AG31" s="20">
        <v>37</v>
      </c>
      <c r="AH31" s="20">
        <v>9</v>
      </c>
      <c r="AI31" s="267">
        <v>10</v>
      </c>
      <c r="AJ31" s="232">
        <v>9</v>
      </c>
      <c r="AK31" s="234">
        <v>5</v>
      </c>
      <c r="AL31" s="234">
        <v>4</v>
      </c>
      <c r="AM31" s="248">
        <v>2</v>
      </c>
      <c r="AN31" s="16">
        <v>5</v>
      </c>
      <c r="AO31" s="16">
        <v>3</v>
      </c>
      <c r="AP31" s="248">
        <v>2</v>
      </c>
      <c r="AQ31" s="235">
        <v>1</v>
      </c>
      <c r="AR31" s="235">
        <v>2</v>
      </c>
      <c r="AS31" s="235"/>
    </row>
    <row r="32" spans="1:45" ht="11.25" customHeight="1" x14ac:dyDescent="0.2">
      <c r="A32" s="240" t="s">
        <v>3215</v>
      </c>
      <c r="B32" s="241">
        <v>99</v>
      </c>
      <c r="C32" s="109">
        <v>38.200000000000003</v>
      </c>
      <c r="D32" s="110">
        <v>49.53</v>
      </c>
      <c r="E32" s="110">
        <v>2.9</v>
      </c>
      <c r="F32" s="110">
        <v>5.19</v>
      </c>
      <c r="G32" s="74"/>
      <c r="H32" s="289">
        <v>82</v>
      </c>
      <c r="I32" s="72">
        <v>18.399999999999999</v>
      </c>
      <c r="J32" s="74">
        <v>43.21</v>
      </c>
      <c r="K32" s="73">
        <v>2.95</v>
      </c>
      <c r="L32" s="288"/>
      <c r="M32" s="17" t="s">
        <v>3216</v>
      </c>
      <c r="N32" s="17"/>
      <c r="O32" s="17"/>
      <c r="P32" s="117"/>
      <c r="Q32" s="117"/>
      <c r="R32" s="117"/>
      <c r="AG32" s="20">
        <v>36</v>
      </c>
      <c r="AH32" s="20">
        <v>4</v>
      </c>
      <c r="AI32" s="232">
        <v>8</v>
      </c>
      <c r="AJ32" s="232">
        <v>3</v>
      </c>
      <c r="AK32" s="234">
        <v>4</v>
      </c>
      <c r="AL32" s="20">
        <v>4</v>
      </c>
      <c r="AM32" s="248">
        <v>8</v>
      </c>
      <c r="AN32" s="16">
        <v>3</v>
      </c>
      <c r="AO32" s="16">
        <v>2</v>
      </c>
      <c r="AP32" s="235">
        <v>2</v>
      </c>
      <c r="AQ32" s="235">
        <v>2</v>
      </c>
      <c r="AR32" s="235">
        <v>2</v>
      </c>
      <c r="AS32" s="242"/>
    </row>
    <row r="33" spans="1:45" ht="11.25" customHeight="1" x14ac:dyDescent="0.2">
      <c r="A33" s="240" t="s">
        <v>3217</v>
      </c>
      <c r="B33" s="241">
        <v>100</v>
      </c>
      <c r="C33" s="109">
        <v>38.299999999999997</v>
      </c>
      <c r="D33" s="110">
        <v>46.36</v>
      </c>
      <c r="E33" s="110">
        <v>3.13</v>
      </c>
      <c r="F33" s="110">
        <v>5.16</v>
      </c>
      <c r="G33" s="74"/>
      <c r="H33" s="287">
        <v>82</v>
      </c>
      <c r="I33" s="109">
        <v>18.399999999999999</v>
      </c>
      <c r="J33" s="118">
        <v>40.28</v>
      </c>
      <c r="K33" s="110">
        <v>3.14</v>
      </c>
      <c r="L33" s="288"/>
      <c r="M33" s="17" t="s">
        <v>3218</v>
      </c>
      <c r="N33" s="17"/>
      <c r="O33" s="17"/>
      <c r="P33" s="117"/>
      <c r="Q33" s="117"/>
      <c r="R33" s="117"/>
      <c r="AG33" s="255">
        <v>35</v>
      </c>
      <c r="AH33" s="256">
        <v>7</v>
      </c>
      <c r="AI33" s="257">
        <v>8</v>
      </c>
      <c r="AJ33" s="257">
        <v>6</v>
      </c>
      <c r="AK33" s="255">
        <v>4</v>
      </c>
      <c r="AL33" s="255">
        <v>6</v>
      </c>
      <c r="AM33" s="262">
        <v>3</v>
      </c>
      <c r="AN33" s="260">
        <v>2</v>
      </c>
      <c r="AO33" s="261">
        <v>2</v>
      </c>
      <c r="AP33" s="259">
        <v>2</v>
      </c>
      <c r="AQ33" s="259">
        <v>2</v>
      </c>
      <c r="AR33" s="290">
        <v>5</v>
      </c>
      <c r="AS33" s="290"/>
    </row>
    <row r="34" spans="1:45" ht="11.25" customHeight="1" x14ac:dyDescent="0.2">
      <c r="A34" s="240" t="s">
        <v>3219</v>
      </c>
      <c r="B34" s="241">
        <v>100</v>
      </c>
      <c r="C34" s="109">
        <v>38.4</v>
      </c>
      <c r="D34" s="110">
        <v>44.27</v>
      </c>
      <c r="E34" s="110">
        <v>3.26</v>
      </c>
      <c r="F34" s="110">
        <v>5.37</v>
      </c>
      <c r="G34" s="74"/>
      <c r="H34" s="289">
        <v>82</v>
      </c>
      <c r="I34" s="72">
        <v>18.399999999999999</v>
      </c>
      <c r="J34" s="74">
        <v>38.619999999999997</v>
      </c>
      <c r="K34" s="73">
        <v>3.28</v>
      </c>
      <c r="L34" s="288"/>
      <c r="M34" s="291" t="s">
        <v>3220</v>
      </c>
      <c r="N34" s="117"/>
      <c r="O34" s="117"/>
      <c r="P34" s="117"/>
      <c r="Q34" s="117"/>
      <c r="R34" s="117"/>
      <c r="AG34" s="249">
        <v>34</v>
      </c>
      <c r="AH34" s="250">
        <v>9</v>
      </c>
      <c r="AI34" s="277">
        <v>6</v>
      </c>
      <c r="AJ34" s="265">
        <v>4</v>
      </c>
      <c r="AK34" s="249">
        <v>6</v>
      </c>
      <c r="AL34" s="249">
        <v>3</v>
      </c>
      <c r="AM34" s="245">
        <v>2</v>
      </c>
      <c r="AN34" s="266">
        <v>2</v>
      </c>
      <c r="AO34" s="266">
        <v>2</v>
      </c>
      <c r="AP34" s="235">
        <v>2</v>
      </c>
      <c r="AQ34" s="242">
        <v>5</v>
      </c>
      <c r="AR34" s="242">
        <v>4</v>
      </c>
      <c r="AS34" s="242"/>
    </row>
    <row r="35" spans="1:45" ht="11.25" customHeight="1" x14ac:dyDescent="0.2">
      <c r="A35" s="240" t="s">
        <v>3221</v>
      </c>
      <c r="B35" s="292">
        <v>100</v>
      </c>
      <c r="C35" s="109">
        <v>38.4</v>
      </c>
      <c r="D35" s="110">
        <v>46.832099999999983</v>
      </c>
      <c r="E35" s="110">
        <v>3.0753178500548648</v>
      </c>
      <c r="F35" s="110">
        <v>5.3890542709912115</v>
      </c>
      <c r="G35" s="74"/>
      <c r="H35" s="249">
        <v>85</v>
      </c>
      <c r="I35" s="67">
        <v>18.3</v>
      </c>
      <c r="J35" s="69">
        <v>41.67</v>
      </c>
      <c r="K35" s="84">
        <v>2.98</v>
      </c>
      <c r="L35" s="68">
        <v>6.71</v>
      </c>
      <c r="M35" s="293" t="s">
        <v>3222</v>
      </c>
      <c r="N35" s="294">
        <v>111</v>
      </c>
      <c r="O35" s="67">
        <v>9.1999999999999993</v>
      </c>
      <c r="P35" s="69">
        <v>38.97</v>
      </c>
      <c r="Q35" s="84">
        <v>3.36</v>
      </c>
      <c r="R35" s="122"/>
      <c r="AG35" s="20">
        <v>33</v>
      </c>
      <c r="AH35" s="234">
        <v>9</v>
      </c>
      <c r="AI35" s="267">
        <v>7</v>
      </c>
      <c r="AJ35" s="267">
        <v>6</v>
      </c>
      <c r="AK35" s="20">
        <v>2</v>
      </c>
      <c r="AL35" s="20">
        <v>2</v>
      </c>
      <c r="AM35" s="235">
        <v>1</v>
      </c>
      <c r="AN35" s="247">
        <v>2</v>
      </c>
      <c r="AO35" s="247">
        <v>2</v>
      </c>
      <c r="AP35" s="248">
        <v>6</v>
      </c>
      <c r="AQ35" s="248">
        <v>5</v>
      </c>
      <c r="AR35" s="248">
        <v>0</v>
      </c>
      <c r="AS35" s="248"/>
    </row>
    <row r="36" spans="1:45" ht="11.25" customHeight="1" x14ac:dyDescent="0.2">
      <c r="A36" s="240" t="s">
        <v>3223</v>
      </c>
      <c r="B36" s="292">
        <v>101</v>
      </c>
      <c r="C36" s="109">
        <v>38.524752475247524</v>
      </c>
      <c r="D36" s="110">
        <v>44.630099009901002</v>
      </c>
      <c r="E36" s="110">
        <v>3.3277287568410165</v>
      </c>
      <c r="F36" s="110">
        <v>5.4194178372080959</v>
      </c>
      <c r="G36" s="74"/>
      <c r="H36" s="221">
        <v>139</v>
      </c>
      <c r="I36" s="109">
        <v>15.8</v>
      </c>
      <c r="J36" s="2">
        <v>38.119999999999997</v>
      </c>
      <c r="K36" s="292">
        <v>3.37</v>
      </c>
      <c r="L36" s="295">
        <v>6.36</v>
      </c>
      <c r="M36" s="293" t="s">
        <v>3224</v>
      </c>
      <c r="N36" s="294">
        <v>203</v>
      </c>
      <c r="O36" s="67">
        <v>6.7</v>
      </c>
      <c r="P36" s="69">
        <v>35.54</v>
      </c>
      <c r="Q36" s="84">
        <v>3.33</v>
      </c>
      <c r="R36" s="122"/>
      <c r="AG36" s="20">
        <v>32</v>
      </c>
      <c r="AH36" s="20">
        <v>10</v>
      </c>
      <c r="AI36" s="267">
        <v>8</v>
      </c>
      <c r="AJ36" s="267">
        <v>2</v>
      </c>
      <c r="AK36" s="20">
        <v>2</v>
      </c>
      <c r="AL36" s="234">
        <v>1</v>
      </c>
      <c r="AM36" s="235">
        <v>3</v>
      </c>
      <c r="AN36" s="247">
        <v>2</v>
      </c>
      <c r="AO36" s="16">
        <v>6</v>
      </c>
      <c r="AP36" s="248">
        <v>5</v>
      </c>
      <c r="AQ36" s="248">
        <v>0</v>
      </c>
      <c r="AR36" s="248">
        <v>4</v>
      </c>
      <c r="AS36" s="248"/>
    </row>
    <row r="37" spans="1:45" ht="11.25" customHeight="1" x14ac:dyDescent="0.2">
      <c r="A37" s="240" t="s">
        <v>3225</v>
      </c>
      <c r="B37" s="292">
        <v>101</v>
      </c>
      <c r="C37" s="109">
        <v>38.544554455445542</v>
      </c>
      <c r="D37" s="110">
        <v>48.067128712871302</v>
      </c>
      <c r="E37" s="110">
        <v>3.055991406802248</v>
      </c>
      <c r="F37" s="110">
        <v>5.4317532322220696</v>
      </c>
      <c r="G37" s="74"/>
      <c r="H37" s="255">
        <v>132</v>
      </c>
      <c r="I37" s="77">
        <v>15.636363636363637</v>
      </c>
      <c r="J37" s="82">
        <v>41.63954545454547</v>
      </c>
      <c r="K37" s="78">
        <v>3.1957909949806549</v>
      </c>
      <c r="L37" s="83">
        <v>6.6552391050457738</v>
      </c>
      <c r="M37" s="117"/>
      <c r="N37" s="287">
        <v>200</v>
      </c>
      <c r="O37" s="109">
        <v>6.7</v>
      </c>
      <c r="P37" s="118">
        <v>40.159999999999997</v>
      </c>
      <c r="Q37" s="110">
        <v>3.11</v>
      </c>
      <c r="R37" s="122"/>
      <c r="AG37" s="20">
        <v>31</v>
      </c>
      <c r="AH37" s="20">
        <v>8</v>
      </c>
      <c r="AI37" s="267">
        <v>7</v>
      </c>
      <c r="AJ37" s="267">
        <v>3</v>
      </c>
      <c r="AK37" s="234">
        <v>1</v>
      </c>
      <c r="AL37" s="234">
        <v>3</v>
      </c>
      <c r="AM37" s="235">
        <v>2</v>
      </c>
      <c r="AN37" s="16">
        <v>6</v>
      </c>
      <c r="AO37" s="16">
        <v>5</v>
      </c>
      <c r="AP37" s="248">
        <v>0</v>
      </c>
      <c r="AQ37" s="248">
        <v>3</v>
      </c>
      <c r="AR37" s="248">
        <v>5</v>
      </c>
      <c r="AS37" s="248"/>
    </row>
    <row r="38" spans="1:45" ht="11.25" customHeight="1" x14ac:dyDescent="0.2">
      <c r="A38" s="240" t="s">
        <v>3226</v>
      </c>
      <c r="B38" s="292">
        <v>97</v>
      </c>
      <c r="C38" s="77">
        <v>38.618556701030926</v>
      </c>
      <c r="D38" s="110">
        <v>49.495773195876282</v>
      </c>
      <c r="E38" s="110">
        <v>2.9443033032508596</v>
      </c>
      <c r="F38" s="110">
        <v>5.7077663615521912</v>
      </c>
      <c r="G38" s="74"/>
      <c r="H38" s="255">
        <v>131</v>
      </c>
      <c r="I38" s="77">
        <v>15.625954198473282</v>
      </c>
      <c r="J38" s="82">
        <v>42.8332824427481</v>
      </c>
      <c r="K38" s="78">
        <v>3.119570253102609</v>
      </c>
      <c r="L38" s="83">
        <v>6.4360639882372617</v>
      </c>
      <c r="M38" s="117"/>
      <c r="N38" s="289">
        <v>189</v>
      </c>
      <c r="O38" s="72">
        <v>6.8</v>
      </c>
      <c r="P38" s="74">
        <v>41.36</v>
      </c>
      <c r="Q38" s="73">
        <v>2.94</v>
      </c>
      <c r="R38" s="122"/>
      <c r="AG38" s="255">
        <v>30</v>
      </c>
      <c r="AH38" s="255">
        <v>7</v>
      </c>
      <c r="AI38" s="258">
        <v>4</v>
      </c>
      <c r="AJ38" s="257">
        <v>2</v>
      </c>
      <c r="AK38" s="256">
        <v>4</v>
      </c>
      <c r="AL38" s="256">
        <v>1</v>
      </c>
      <c r="AM38" s="262">
        <v>7</v>
      </c>
      <c r="AN38" s="260">
        <v>5</v>
      </c>
      <c r="AO38" s="260">
        <v>0</v>
      </c>
      <c r="AP38" s="248">
        <v>4</v>
      </c>
      <c r="AQ38" s="248">
        <v>6</v>
      </c>
      <c r="AR38" s="248">
        <v>4</v>
      </c>
      <c r="AS38" s="248"/>
    </row>
    <row r="39" spans="1:45" ht="11.25" customHeight="1" x14ac:dyDescent="0.2">
      <c r="A39" s="240" t="s">
        <v>3227</v>
      </c>
      <c r="B39" s="292">
        <v>98</v>
      </c>
      <c r="C39" s="77">
        <v>38.602040816326529</v>
      </c>
      <c r="D39" s="110">
        <v>49.527142857142877</v>
      </c>
      <c r="E39" s="110">
        <v>2.972102998888293</v>
      </c>
      <c r="F39" s="110">
        <v>5.9802889820579797</v>
      </c>
      <c r="G39" s="74"/>
      <c r="H39" s="255">
        <v>126</v>
      </c>
      <c r="I39" s="77">
        <v>15.698412698412698</v>
      </c>
      <c r="J39" s="82">
        <v>43.564603174603164</v>
      </c>
      <c r="K39" s="78">
        <v>3.0528073297237297</v>
      </c>
      <c r="L39" s="83">
        <v>6.3944600977292154</v>
      </c>
      <c r="M39" s="117"/>
      <c r="N39" s="294">
        <v>192</v>
      </c>
      <c r="O39" s="67">
        <v>6.8</v>
      </c>
      <c r="P39" s="69">
        <v>41.73</v>
      </c>
      <c r="Q39" s="84">
        <v>3</v>
      </c>
      <c r="R39" s="68">
        <v>10.97</v>
      </c>
      <c r="AG39" s="249">
        <v>29</v>
      </c>
      <c r="AH39" s="249">
        <v>3</v>
      </c>
      <c r="AI39" s="277">
        <v>1</v>
      </c>
      <c r="AJ39" s="277">
        <v>3</v>
      </c>
      <c r="AK39" s="250">
        <v>2</v>
      </c>
      <c r="AL39" s="249">
        <v>7</v>
      </c>
      <c r="AM39" s="245">
        <v>3</v>
      </c>
      <c r="AN39" s="3">
        <v>0</v>
      </c>
      <c r="AO39" s="3">
        <v>4</v>
      </c>
      <c r="AP39" s="245">
        <v>7</v>
      </c>
      <c r="AQ39" s="245">
        <v>3</v>
      </c>
      <c r="AR39" s="245">
        <v>0</v>
      </c>
      <c r="AS39" s="459"/>
    </row>
    <row r="40" spans="1:45" ht="11.25" customHeight="1" x14ac:dyDescent="0.2">
      <c r="A40" s="240" t="s">
        <v>3228</v>
      </c>
      <c r="B40" s="292">
        <v>98</v>
      </c>
      <c r="C40" s="77">
        <v>38.683673469387756</v>
      </c>
      <c r="D40" s="110">
        <v>51.989183673469391</v>
      </c>
      <c r="E40" s="110">
        <v>2.857210045790525</v>
      </c>
      <c r="F40" s="110">
        <v>6.0448479510924136</v>
      </c>
      <c r="G40" s="74"/>
      <c r="H40" s="255">
        <v>129</v>
      </c>
      <c r="I40" s="77">
        <v>15.666666666666666</v>
      </c>
      <c r="J40" s="82">
        <v>45.841162790697652</v>
      </c>
      <c r="K40" s="78">
        <v>2.8956182249185649</v>
      </c>
      <c r="L40" s="83">
        <v>6.6335991288042573</v>
      </c>
      <c r="M40" s="117"/>
      <c r="N40" s="287">
        <v>190</v>
      </c>
      <c r="O40" s="109">
        <v>6.9</v>
      </c>
      <c r="P40" s="118">
        <v>44.65</v>
      </c>
      <c r="Q40" s="110">
        <v>2.9</v>
      </c>
      <c r="R40" s="119">
        <v>10.93</v>
      </c>
      <c r="AG40" s="20">
        <v>28</v>
      </c>
      <c r="AH40" s="234">
        <v>3</v>
      </c>
      <c r="AI40" s="232">
        <v>4</v>
      </c>
      <c r="AJ40" s="232">
        <v>2</v>
      </c>
      <c r="AK40" s="20">
        <v>6</v>
      </c>
      <c r="AL40" s="20">
        <v>4</v>
      </c>
      <c r="AM40" s="248">
        <v>0</v>
      </c>
      <c r="AN40" s="16">
        <v>4</v>
      </c>
      <c r="AO40" s="16">
        <v>6</v>
      </c>
      <c r="AP40" s="248">
        <v>3</v>
      </c>
      <c r="AQ40" s="248">
        <v>1</v>
      </c>
      <c r="AR40" s="235">
        <v>2</v>
      </c>
      <c r="AS40" s="235"/>
    </row>
    <row r="41" spans="1:45" ht="11.25" customHeight="1" x14ac:dyDescent="0.2">
      <c r="A41" s="269" t="s">
        <v>3229</v>
      </c>
      <c r="B41" s="296">
        <v>99</v>
      </c>
      <c r="C41" s="271">
        <v>38.656565656565654</v>
      </c>
      <c r="D41" s="272">
        <v>51.854646464646478</v>
      </c>
      <c r="E41" s="272">
        <v>2.9165600730584966</v>
      </c>
      <c r="F41" s="272">
        <v>5.9544836404310963</v>
      </c>
      <c r="G41" s="74"/>
      <c r="H41" s="297">
        <v>135</v>
      </c>
      <c r="I41" s="271">
        <v>15.496296296296297</v>
      </c>
      <c r="J41" s="284">
        <v>45.969555555555544</v>
      </c>
      <c r="K41" s="272">
        <v>2.930252354073223</v>
      </c>
      <c r="L41" s="298">
        <v>6.8765748197916032</v>
      </c>
      <c r="M41" s="117"/>
      <c r="N41" s="278">
        <v>202</v>
      </c>
      <c r="O41" s="279">
        <v>6.9</v>
      </c>
      <c r="P41" s="281">
        <v>43.55</v>
      </c>
      <c r="Q41" s="282">
        <v>2.95</v>
      </c>
      <c r="R41" s="299">
        <v>10.52</v>
      </c>
      <c r="AG41" s="20">
        <v>27</v>
      </c>
      <c r="AH41" s="234">
        <v>7</v>
      </c>
      <c r="AI41" s="232">
        <v>7</v>
      </c>
      <c r="AJ41" s="267">
        <v>6</v>
      </c>
      <c r="AK41" s="20">
        <v>4</v>
      </c>
      <c r="AL41" s="20">
        <v>0</v>
      </c>
      <c r="AM41" s="248">
        <v>4</v>
      </c>
      <c r="AN41" s="16">
        <v>6</v>
      </c>
      <c r="AO41" s="16">
        <v>4</v>
      </c>
      <c r="AP41" s="248">
        <v>0</v>
      </c>
      <c r="AQ41" s="235">
        <v>2</v>
      </c>
      <c r="AR41" s="235">
        <v>4</v>
      </c>
      <c r="AS41" s="242"/>
    </row>
    <row r="42" spans="1:45" ht="11.25" customHeight="1" x14ac:dyDescent="0.2">
      <c r="A42" s="269" t="s">
        <v>3230</v>
      </c>
      <c r="B42" s="296">
        <v>99</v>
      </c>
      <c r="C42" s="271">
        <v>38.80808080808081</v>
      </c>
      <c r="D42" s="272">
        <v>53.668383838383818</v>
      </c>
      <c r="E42" s="272">
        <v>2.8499761628197873</v>
      </c>
      <c r="F42" s="272">
        <v>6.0865647430160985</v>
      </c>
      <c r="G42" s="74"/>
      <c r="H42" s="297">
        <v>141</v>
      </c>
      <c r="I42" s="271">
        <v>15.475177304964539</v>
      </c>
      <c r="J42" s="284">
        <v>46.964609929078037</v>
      </c>
      <c r="K42" s="272">
        <v>2.9490897918944348</v>
      </c>
      <c r="L42" s="298">
        <v>7.6017910067641248</v>
      </c>
      <c r="M42" s="117"/>
      <c r="N42" s="278">
        <v>207</v>
      </c>
      <c r="O42" s="279">
        <v>6.9</v>
      </c>
      <c r="P42" s="281">
        <v>45.81</v>
      </c>
      <c r="Q42" s="282">
        <v>2.91</v>
      </c>
      <c r="R42" s="299">
        <v>9.52</v>
      </c>
      <c r="AG42" s="20">
        <v>26</v>
      </c>
      <c r="AH42" s="234">
        <v>7</v>
      </c>
      <c r="AI42" s="267">
        <v>7</v>
      </c>
      <c r="AJ42" s="267">
        <v>6</v>
      </c>
      <c r="AK42" s="20">
        <v>0</v>
      </c>
      <c r="AL42" s="20">
        <v>4</v>
      </c>
      <c r="AM42" s="248">
        <v>6</v>
      </c>
      <c r="AN42" s="16">
        <v>4</v>
      </c>
      <c r="AO42" s="16">
        <v>1</v>
      </c>
      <c r="AP42" s="235">
        <v>3</v>
      </c>
      <c r="AQ42" s="235">
        <v>3</v>
      </c>
      <c r="AR42" s="242">
        <v>5</v>
      </c>
      <c r="AS42" s="242"/>
    </row>
    <row r="43" spans="1:45" ht="11.25" customHeight="1" x14ac:dyDescent="0.2">
      <c r="A43" s="269" t="s">
        <v>3231</v>
      </c>
      <c r="B43" s="296">
        <v>100</v>
      </c>
      <c r="C43" s="271">
        <v>38.729999999999997</v>
      </c>
      <c r="D43" s="272">
        <v>54.124499999999991</v>
      </c>
      <c r="E43" s="272">
        <v>2.8238618806997953</v>
      </c>
      <c r="F43" s="272">
        <v>6.3733043927764799</v>
      </c>
      <c r="G43" s="74"/>
      <c r="H43" s="297">
        <v>142</v>
      </c>
      <c r="I43" s="271">
        <v>15.380281690140846</v>
      </c>
      <c r="J43" s="284">
        <v>48.335492957746474</v>
      </c>
      <c r="K43" s="272">
        <v>2.9450917893922788</v>
      </c>
      <c r="L43" s="298">
        <v>8.3292039618436</v>
      </c>
      <c r="M43" s="117"/>
      <c r="N43" s="278">
        <v>205</v>
      </c>
      <c r="O43" s="279">
        <v>6.9</v>
      </c>
      <c r="P43" s="281">
        <v>46.12</v>
      </c>
      <c r="Q43" s="282">
        <v>2.92</v>
      </c>
      <c r="R43" s="299">
        <v>9.5</v>
      </c>
      <c r="AG43" s="255">
        <v>25</v>
      </c>
      <c r="AH43" s="20">
        <v>11</v>
      </c>
      <c r="AI43" s="258">
        <v>8</v>
      </c>
      <c r="AJ43" s="258">
        <v>1</v>
      </c>
      <c r="AK43" s="255">
        <v>3</v>
      </c>
      <c r="AL43" s="255">
        <v>6</v>
      </c>
      <c r="AM43" s="262">
        <v>5</v>
      </c>
      <c r="AN43" s="260">
        <v>1</v>
      </c>
      <c r="AO43" s="261">
        <v>2</v>
      </c>
      <c r="AP43" s="259">
        <v>2</v>
      </c>
      <c r="AQ43" s="290">
        <v>6</v>
      </c>
      <c r="AR43" s="290">
        <v>10</v>
      </c>
      <c r="AS43" s="290"/>
    </row>
    <row r="44" spans="1:45" ht="11.25" customHeight="1" x14ac:dyDescent="0.2">
      <c r="A44" s="269" t="s">
        <v>3232</v>
      </c>
      <c r="B44" s="296">
        <v>100</v>
      </c>
      <c r="C44" s="271">
        <v>38.83</v>
      </c>
      <c r="D44" s="272">
        <v>54.851599999999998</v>
      </c>
      <c r="E44" s="272">
        <v>2.7894920379859536</v>
      </c>
      <c r="F44" s="272">
        <v>6.5584349610236403</v>
      </c>
      <c r="G44" s="74"/>
      <c r="H44" s="297">
        <v>144</v>
      </c>
      <c r="I44" s="271">
        <v>15.381944444444445</v>
      </c>
      <c r="J44" s="284">
        <v>50.311458333333327</v>
      </c>
      <c r="K44" s="272">
        <v>2.8825951210557439</v>
      </c>
      <c r="L44" s="298">
        <v>8.0704774338824947</v>
      </c>
      <c r="M44" s="117"/>
      <c r="N44" s="278">
        <v>204</v>
      </c>
      <c r="O44" s="279">
        <v>7</v>
      </c>
      <c r="P44" s="281">
        <v>47.17</v>
      </c>
      <c r="Q44" s="282">
        <v>2.9</v>
      </c>
      <c r="R44" s="299">
        <v>9.52</v>
      </c>
      <c r="AG44" s="245">
        <v>24</v>
      </c>
      <c r="AH44" s="2">
        <v>6</v>
      </c>
      <c r="AI44" s="300">
        <v>1</v>
      </c>
      <c r="AJ44" s="301">
        <v>3</v>
      </c>
      <c r="AK44" s="245">
        <v>6</v>
      </c>
      <c r="AL44" s="20">
        <v>4</v>
      </c>
      <c r="AM44" s="248">
        <v>2</v>
      </c>
      <c r="AN44" s="247">
        <v>3</v>
      </c>
      <c r="AO44" s="247">
        <v>2</v>
      </c>
      <c r="AP44" s="248">
        <v>5</v>
      </c>
      <c r="AQ44" s="248">
        <v>10</v>
      </c>
      <c r="AR44" s="248">
        <v>16</v>
      </c>
      <c r="AS44" s="248"/>
    </row>
    <row r="45" spans="1:45" ht="11.25" customHeight="1" x14ac:dyDescent="0.2">
      <c r="A45" s="269" t="s">
        <v>3233</v>
      </c>
      <c r="B45" s="296">
        <v>101</v>
      </c>
      <c r="C45" s="271">
        <v>38.75247524752475</v>
      </c>
      <c r="D45" s="272">
        <v>54.385742574257414</v>
      </c>
      <c r="E45" s="272">
        <v>2.8029889688727305</v>
      </c>
      <c r="F45" s="272">
        <v>6.6341226448606294</v>
      </c>
      <c r="G45" s="74"/>
      <c r="H45" s="297">
        <v>147</v>
      </c>
      <c r="I45" s="271">
        <v>15.258503401360544</v>
      </c>
      <c r="J45" s="284">
        <v>49.323469387755132</v>
      </c>
      <c r="K45" s="272">
        <v>2.9253273656954684</v>
      </c>
      <c r="L45" s="298">
        <v>8.1252261643234736</v>
      </c>
      <c r="M45" s="117"/>
      <c r="N45" s="278">
        <v>201</v>
      </c>
      <c r="O45" s="279">
        <v>7</v>
      </c>
      <c r="P45" s="281">
        <v>46.09</v>
      </c>
      <c r="Q45" s="282">
        <v>3</v>
      </c>
      <c r="R45" s="299">
        <v>9.77</v>
      </c>
      <c r="AG45" s="248">
        <v>23</v>
      </c>
      <c r="AH45" s="302"/>
      <c r="AI45" s="303">
        <v>3</v>
      </c>
      <c r="AJ45" s="301">
        <v>4</v>
      </c>
      <c r="AK45" s="248">
        <v>4</v>
      </c>
      <c r="AL45" s="20">
        <v>3</v>
      </c>
      <c r="AM45" s="235">
        <v>1</v>
      </c>
      <c r="AN45" s="247">
        <v>2</v>
      </c>
      <c r="AO45" s="16">
        <v>5</v>
      </c>
      <c r="AP45" s="248">
        <v>13</v>
      </c>
      <c r="AQ45" s="248">
        <v>16</v>
      </c>
      <c r="AR45" s="248">
        <v>10</v>
      </c>
      <c r="AS45" s="248"/>
    </row>
    <row r="46" spans="1:45" ht="11.25" customHeight="1" x14ac:dyDescent="0.2">
      <c r="A46" s="269" t="s">
        <v>3234</v>
      </c>
      <c r="B46" s="296">
        <v>100</v>
      </c>
      <c r="C46" s="271">
        <v>38.799999999999997</v>
      </c>
      <c r="D46" s="272">
        <v>50.423599999999986</v>
      </c>
      <c r="E46" s="272">
        <v>2.8892952650741188</v>
      </c>
      <c r="F46" s="272">
        <v>6.5708844243127507</v>
      </c>
      <c r="G46" s="74"/>
      <c r="H46" s="297">
        <v>148</v>
      </c>
      <c r="I46" s="271">
        <v>15.25</v>
      </c>
      <c r="J46" s="284">
        <v>48.225810810810813</v>
      </c>
      <c r="K46" s="272">
        <v>2.9664610814392947</v>
      </c>
      <c r="L46" s="298">
        <v>7.9772501170852772</v>
      </c>
      <c r="M46" s="117"/>
      <c r="N46" s="283">
        <v>201</v>
      </c>
      <c r="O46" s="271">
        <v>7</v>
      </c>
      <c r="P46" s="284">
        <v>45.51</v>
      </c>
      <c r="Q46" s="272">
        <v>3.04</v>
      </c>
      <c r="R46" s="298">
        <v>9.8000000000000007</v>
      </c>
      <c r="AG46" s="248">
        <v>22</v>
      </c>
      <c r="AH46" s="302"/>
      <c r="AI46" s="303">
        <v>6</v>
      </c>
      <c r="AJ46" s="301">
        <v>8</v>
      </c>
      <c r="AK46" s="248">
        <v>4</v>
      </c>
      <c r="AL46" s="234">
        <v>4</v>
      </c>
      <c r="AM46" s="235">
        <v>2</v>
      </c>
      <c r="AN46" s="16">
        <v>5</v>
      </c>
      <c r="AO46" s="16">
        <v>13</v>
      </c>
      <c r="AP46" s="248">
        <v>16</v>
      </c>
      <c r="AQ46" s="248">
        <v>10</v>
      </c>
      <c r="AR46" s="248">
        <v>7</v>
      </c>
      <c r="AS46" s="248"/>
    </row>
    <row r="47" spans="1:45" ht="11.25" customHeight="1" x14ac:dyDescent="0.2">
      <c r="A47" s="269" t="s">
        <v>3235</v>
      </c>
      <c r="B47" s="296">
        <v>100</v>
      </c>
      <c r="C47" s="271">
        <v>38.68</v>
      </c>
      <c r="D47" s="272">
        <v>49.002299999999998</v>
      </c>
      <c r="E47" s="272">
        <v>2.9632973505669984</v>
      </c>
      <c r="F47" s="272">
        <v>6.6302090773542322</v>
      </c>
      <c r="G47" s="74"/>
      <c r="H47" s="297">
        <v>147</v>
      </c>
      <c r="I47" s="271">
        <v>15.197278911564625</v>
      </c>
      <c r="J47" s="284">
        <v>46.483401360544235</v>
      </c>
      <c r="K47" s="272">
        <v>3.1070016662788218</v>
      </c>
      <c r="L47" s="298">
        <v>8.0226987938091909</v>
      </c>
      <c r="M47" s="117"/>
      <c r="N47" s="278">
        <v>204</v>
      </c>
      <c r="O47" s="279">
        <v>7</v>
      </c>
      <c r="P47" s="281">
        <v>43.95</v>
      </c>
      <c r="Q47" s="282">
        <v>3.15</v>
      </c>
      <c r="R47" s="299">
        <v>9.82</v>
      </c>
      <c r="AG47" s="248">
        <v>21</v>
      </c>
      <c r="AH47" s="302"/>
      <c r="AI47" s="303">
        <v>7</v>
      </c>
      <c r="AJ47" s="301">
        <v>3</v>
      </c>
      <c r="AK47" s="235">
        <v>4</v>
      </c>
      <c r="AL47" s="234">
        <v>5</v>
      </c>
      <c r="AM47" s="248">
        <v>7</v>
      </c>
      <c r="AN47" s="16">
        <v>14</v>
      </c>
      <c r="AO47" s="16">
        <v>17</v>
      </c>
      <c r="AP47" s="248">
        <v>10</v>
      </c>
      <c r="AQ47" s="248">
        <v>7</v>
      </c>
      <c r="AR47" s="248">
        <v>7</v>
      </c>
      <c r="AS47" s="248"/>
    </row>
    <row r="48" spans="1:45" ht="11.25" customHeight="1" x14ac:dyDescent="0.2">
      <c r="A48" s="269" t="s">
        <v>3236</v>
      </c>
      <c r="B48" s="296">
        <v>101</v>
      </c>
      <c r="C48" s="271">
        <v>38.643564356435647</v>
      </c>
      <c r="D48" s="272">
        <v>47.564059405940597</v>
      </c>
      <c r="E48" s="272">
        <v>3.0579525722549681</v>
      </c>
      <c r="F48" s="272">
        <v>6.6969676901980302</v>
      </c>
      <c r="G48" s="74"/>
      <c r="H48" s="297">
        <v>147</v>
      </c>
      <c r="I48" s="271">
        <v>15.149659863945578</v>
      </c>
      <c r="J48" s="284">
        <v>44.554285714285697</v>
      </c>
      <c r="K48" s="272">
        <v>3.2133140447133086</v>
      </c>
      <c r="L48" s="298">
        <v>8.0504013424443919</v>
      </c>
      <c r="M48" s="117"/>
      <c r="N48" s="278">
        <v>204</v>
      </c>
      <c r="O48" s="279">
        <v>7.1</v>
      </c>
      <c r="P48" s="281">
        <v>41.89</v>
      </c>
      <c r="Q48" s="282">
        <v>3.3</v>
      </c>
      <c r="R48" s="299">
        <v>10.47</v>
      </c>
      <c r="AG48" s="262">
        <v>20</v>
      </c>
      <c r="AH48" s="302"/>
      <c r="AI48" s="304">
        <v>5</v>
      </c>
      <c r="AJ48" s="305">
        <v>4</v>
      </c>
      <c r="AK48" s="259">
        <v>4</v>
      </c>
      <c r="AL48" s="255">
        <v>5</v>
      </c>
      <c r="AM48" s="262">
        <v>14</v>
      </c>
      <c r="AN48" s="260">
        <v>17</v>
      </c>
      <c r="AO48" s="260">
        <v>11</v>
      </c>
      <c r="AP48" s="248">
        <v>7</v>
      </c>
      <c r="AQ48" s="248">
        <v>7</v>
      </c>
      <c r="AR48" s="248">
        <v>7</v>
      </c>
      <c r="AS48" s="248"/>
    </row>
    <row r="49" spans="1:45" ht="11.25" customHeight="1" x14ac:dyDescent="0.2">
      <c r="A49" s="269" t="s">
        <v>3237</v>
      </c>
      <c r="B49" s="296">
        <v>101</v>
      </c>
      <c r="C49" s="271">
        <v>38.67326732673267</v>
      </c>
      <c r="D49" s="272">
        <v>44.376633663366334</v>
      </c>
      <c r="E49" s="272">
        <v>3.2618295242128497</v>
      </c>
      <c r="F49" s="272">
        <v>6.8020067441228571</v>
      </c>
      <c r="G49" s="74"/>
      <c r="H49" s="297">
        <v>148</v>
      </c>
      <c r="I49" s="271">
        <v>15.135135135135135</v>
      </c>
      <c r="J49" s="284">
        <v>40.473513513513531</v>
      </c>
      <c r="K49" s="272">
        <v>3.4120814961396579</v>
      </c>
      <c r="L49" s="298">
        <v>7.9494263549631627</v>
      </c>
      <c r="M49" s="117"/>
      <c r="N49" s="278">
        <v>201</v>
      </c>
      <c r="O49" s="279">
        <v>7.1</v>
      </c>
      <c r="P49" s="281">
        <v>38.83</v>
      </c>
      <c r="Q49" s="282">
        <v>3.55</v>
      </c>
      <c r="R49" s="299">
        <v>10.97</v>
      </c>
      <c r="AG49" s="245">
        <v>19</v>
      </c>
      <c r="AH49" s="302"/>
      <c r="AI49" s="302"/>
      <c r="AJ49" s="306">
        <v>3</v>
      </c>
      <c r="AK49" s="245">
        <v>5</v>
      </c>
      <c r="AL49" s="249">
        <v>13</v>
      </c>
      <c r="AM49" s="245">
        <v>14</v>
      </c>
      <c r="AN49" s="3">
        <v>10</v>
      </c>
      <c r="AO49" s="3">
        <v>6</v>
      </c>
      <c r="AP49" s="245">
        <v>8</v>
      </c>
      <c r="AQ49" s="245">
        <v>9</v>
      </c>
      <c r="AR49" s="245">
        <v>9</v>
      </c>
      <c r="AS49" s="245"/>
    </row>
    <row r="50" spans="1:45" ht="11.25" customHeight="1" x14ac:dyDescent="0.2">
      <c r="A50" s="269" t="s">
        <v>3238</v>
      </c>
      <c r="B50" s="296">
        <v>103</v>
      </c>
      <c r="C50" s="271">
        <v>38.485436893203882</v>
      </c>
      <c r="D50" s="272">
        <v>48.802621359223302</v>
      </c>
      <c r="E50" s="272">
        <v>3.0221468002579739</v>
      </c>
      <c r="F50" s="272">
        <v>6.9550959084478947</v>
      </c>
      <c r="G50" s="74"/>
      <c r="H50" s="297">
        <v>144</v>
      </c>
      <c r="I50" s="271">
        <v>15.0625</v>
      </c>
      <c r="J50" s="284">
        <v>45.984652777777761</v>
      </c>
      <c r="K50" s="272">
        <v>3.1611902465599413</v>
      </c>
      <c r="L50" s="298">
        <v>7.9229743635824246</v>
      </c>
      <c r="M50" s="117"/>
      <c r="N50" s="278">
        <v>201</v>
      </c>
      <c r="O50" s="279">
        <v>7.2</v>
      </c>
      <c r="P50" s="281">
        <v>42.63</v>
      </c>
      <c r="Q50" s="282">
        <v>3.27</v>
      </c>
      <c r="R50" s="299">
        <v>11</v>
      </c>
      <c r="T50" s="307" t="s">
        <v>3239</v>
      </c>
      <c r="AG50" s="248">
        <v>18</v>
      </c>
      <c r="AH50" s="302"/>
      <c r="AI50" s="302"/>
      <c r="AJ50" s="303">
        <v>6</v>
      </c>
      <c r="AK50" s="248">
        <v>11</v>
      </c>
      <c r="AL50" s="20">
        <v>16</v>
      </c>
      <c r="AM50" s="248">
        <v>13</v>
      </c>
      <c r="AN50" s="16">
        <v>7</v>
      </c>
      <c r="AO50" s="16">
        <v>9</v>
      </c>
      <c r="AP50" s="248">
        <v>8</v>
      </c>
      <c r="AQ50" s="248">
        <v>9</v>
      </c>
      <c r="AR50" s="248">
        <v>6</v>
      </c>
      <c r="AS50" s="460"/>
    </row>
    <row r="51" spans="1:45" ht="11.25" customHeight="1" x14ac:dyDescent="0.2">
      <c r="A51" s="269" t="s">
        <v>3240</v>
      </c>
      <c r="B51" s="296">
        <v>102</v>
      </c>
      <c r="C51" s="271">
        <v>38.647058823529413</v>
      </c>
      <c r="D51" s="272">
        <v>49.737254901960767</v>
      </c>
      <c r="E51" s="272">
        <v>2.9656380119573282</v>
      </c>
      <c r="F51" s="272">
        <v>7.2436534605491376</v>
      </c>
      <c r="G51" s="74"/>
      <c r="H51" s="297">
        <v>145</v>
      </c>
      <c r="I51" s="271">
        <v>15.096551724137932</v>
      </c>
      <c r="J51" s="284">
        <v>46.813103448275847</v>
      </c>
      <c r="K51" s="272">
        <v>3.1368896808885021</v>
      </c>
      <c r="L51" s="298">
        <v>7.9716151039925576</v>
      </c>
      <c r="M51" s="117"/>
      <c r="N51" s="278">
        <v>202</v>
      </c>
      <c r="O51" s="279">
        <v>7.2</v>
      </c>
      <c r="P51" s="281">
        <v>42.43</v>
      </c>
      <c r="Q51" s="282">
        <v>3.37</v>
      </c>
      <c r="R51" s="299">
        <v>10.98</v>
      </c>
      <c r="T51" s="308">
        <f>'All CCC'!I5</f>
        <v>43889</v>
      </c>
      <c r="U51" s="309" t="s">
        <v>392</v>
      </c>
      <c r="V51" s="309" t="s">
        <v>393</v>
      </c>
      <c r="W51" s="310" t="s">
        <v>871</v>
      </c>
      <c r="X51" s="58" t="s">
        <v>3241</v>
      </c>
      <c r="AG51" s="248">
        <v>17</v>
      </c>
      <c r="AH51" s="302"/>
      <c r="AI51" s="302"/>
      <c r="AJ51" s="303">
        <v>6</v>
      </c>
      <c r="AK51" s="248">
        <v>17</v>
      </c>
      <c r="AL51" s="20">
        <v>12</v>
      </c>
      <c r="AM51" s="248">
        <v>7</v>
      </c>
      <c r="AN51" s="16">
        <v>10</v>
      </c>
      <c r="AO51" s="16">
        <v>9</v>
      </c>
      <c r="AP51" s="248">
        <v>11</v>
      </c>
      <c r="AQ51" s="248">
        <v>6</v>
      </c>
      <c r="AR51" s="235">
        <v>8</v>
      </c>
      <c r="AS51" s="242"/>
    </row>
    <row r="52" spans="1:45" ht="11.25" customHeight="1" x14ac:dyDescent="0.2">
      <c r="A52" s="269" t="s">
        <v>3242</v>
      </c>
      <c r="B52" s="296">
        <v>102</v>
      </c>
      <c r="C52" s="271">
        <v>38.705882352941174</v>
      </c>
      <c r="D52" s="272">
        <v>49.979411764705894</v>
      </c>
      <c r="E52" s="272">
        <v>2.9360786191410759</v>
      </c>
      <c r="F52" s="272">
        <v>7.242047477093938</v>
      </c>
      <c r="G52" s="74"/>
      <c r="H52" s="297">
        <v>146</v>
      </c>
      <c r="I52" s="271">
        <v>15.123287671232877</v>
      </c>
      <c r="J52" s="284">
        <v>46.203698630136984</v>
      </c>
      <c r="K52" s="272">
        <v>3.0950657320091328</v>
      </c>
      <c r="L52" s="298">
        <v>8.4714570593119589</v>
      </c>
      <c r="M52" s="117"/>
      <c r="N52" s="283">
        <v>200</v>
      </c>
      <c r="O52" s="271">
        <v>7.2</v>
      </c>
      <c r="P52" s="284">
        <v>42.62</v>
      </c>
      <c r="Q52" s="272">
        <v>3.36</v>
      </c>
      <c r="R52" s="298">
        <v>10.99</v>
      </c>
      <c r="T52" s="20" t="s">
        <v>3243</v>
      </c>
      <c r="U52" s="311">
        <f>B150</f>
        <v>140</v>
      </c>
      <c r="V52" s="311">
        <f>H150</f>
        <v>294</v>
      </c>
      <c r="W52" s="312">
        <f>N150</f>
        <v>433</v>
      </c>
      <c r="X52" s="313">
        <f>'All CCC'!B875</f>
        <v>867</v>
      </c>
      <c r="AG52" s="248">
        <v>16</v>
      </c>
      <c r="AH52" s="302"/>
      <c r="AI52" s="302"/>
      <c r="AJ52" s="303">
        <v>15</v>
      </c>
      <c r="AK52" s="248">
        <v>13</v>
      </c>
      <c r="AL52" s="20">
        <v>4</v>
      </c>
      <c r="AM52" s="248">
        <v>10</v>
      </c>
      <c r="AN52" s="16">
        <v>10</v>
      </c>
      <c r="AO52" s="16">
        <v>11</v>
      </c>
      <c r="AP52" s="248">
        <v>6</v>
      </c>
      <c r="AQ52" s="235">
        <v>10</v>
      </c>
      <c r="AR52" s="242">
        <v>19</v>
      </c>
      <c r="AS52" s="242"/>
    </row>
    <row r="53" spans="1:45" ht="11.25" customHeight="1" x14ac:dyDescent="0.2">
      <c r="A53" s="314" t="s">
        <v>3244</v>
      </c>
      <c r="B53" s="315">
        <v>102</v>
      </c>
      <c r="C53" s="316">
        <v>38.803921568627452</v>
      </c>
      <c r="D53" s="317">
        <v>51.386274509803918</v>
      </c>
      <c r="E53" s="317">
        <v>2.8866733923182233</v>
      </c>
      <c r="F53" s="317">
        <v>7.0861909785741695</v>
      </c>
      <c r="G53" s="318"/>
      <c r="H53" s="319">
        <v>152</v>
      </c>
      <c r="I53" s="316">
        <v>15</v>
      </c>
      <c r="J53" s="320">
        <v>47.295328947368404</v>
      </c>
      <c r="K53" s="317">
        <v>3.0846084287309465</v>
      </c>
      <c r="L53" s="321">
        <v>8.671472362275745</v>
      </c>
      <c r="M53" s="117"/>
      <c r="N53" s="287">
        <v>197</v>
      </c>
      <c r="O53" s="109">
        <v>7.2</v>
      </c>
      <c r="P53" s="118">
        <v>44.38</v>
      </c>
      <c r="Q53" s="110">
        <v>3.29</v>
      </c>
      <c r="R53" s="119">
        <v>10.89</v>
      </c>
      <c r="T53" s="20" t="s">
        <v>3245</v>
      </c>
      <c r="U53" s="322">
        <f>C150</f>
        <v>39.35</v>
      </c>
      <c r="V53" s="322">
        <f>I150</f>
        <v>14.07482993197279</v>
      </c>
      <c r="W53" s="124">
        <f>O150</f>
        <v>7.3510392609699773</v>
      </c>
      <c r="X53" s="323">
        <f>'All CCC'!E875</f>
        <v>14.798154555940023</v>
      </c>
      <c r="AG53" s="262">
        <v>15</v>
      </c>
      <c r="AH53" s="302"/>
      <c r="AI53" s="302"/>
      <c r="AJ53" s="304">
        <v>10</v>
      </c>
      <c r="AK53" s="262">
        <v>7</v>
      </c>
      <c r="AL53" s="255">
        <v>10</v>
      </c>
      <c r="AM53" s="262">
        <v>9</v>
      </c>
      <c r="AN53" s="260">
        <v>10</v>
      </c>
      <c r="AO53" s="260">
        <v>8</v>
      </c>
      <c r="AP53" s="259">
        <v>12</v>
      </c>
      <c r="AQ53" s="290">
        <v>18</v>
      </c>
      <c r="AR53" s="290">
        <v>32</v>
      </c>
      <c r="AS53" s="290"/>
    </row>
    <row r="54" spans="1:45" ht="11.25" customHeight="1" x14ac:dyDescent="0.2">
      <c r="A54" s="314" t="s">
        <v>3246</v>
      </c>
      <c r="B54" s="315">
        <v>103</v>
      </c>
      <c r="C54" s="316">
        <v>38.815533980582522</v>
      </c>
      <c r="D54" s="317">
        <v>52.578932038834949</v>
      </c>
      <c r="E54" s="317">
        <v>2.8607300227114689</v>
      </c>
      <c r="F54" s="317">
        <v>7.1176326154057445</v>
      </c>
      <c r="G54" s="318"/>
      <c r="H54" s="319">
        <v>161</v>
      </c>
      <c r="I54" s="316">
        <v>14.857142857142858</v>
      </c>
      <c r="J54" s="320">
        <v>47.806211180124222</v>
      </c>
      <c r="K54" s="317">
        <v>3.1179119770031862</v>
      </c>
      <c r="L54" s="321">
        <v>8.5609463685717202</v>
      </c>
      <c r="M54" s="117"/>
      <c r="N54" s="324">
        <v>195</v>
      </c>
      <c r="O54" s="77">
        <v>7.2</v>
      </c>
      <c r="P54" s="82">
        <v>44.79</v>
      </c>
      <c r="Q54" s="78">
        <v>3.24</v>
      </c>
      <c r="R54" s="83">
        <v>11.95</v>
      </c>
      <c r="T54" s="20" t="s">
        <v>3247</v>
      </c>
      <c r="U54" s="86">
        <f>D150</f>
        <v>94.860071428571416</v>
      </c>
      <c r="V54" s="86">
        <f>J150</f>
        <v>88.704421768707505</v>
      </c>
      <c r="W54" s="325">
        <f>P150</f>
        <v>60.209953810623553</v>
      </c>
      <c r="X54" s="326">
        <f>'All CCC'!I875</f>
        <v>75.467612456747403</v>
      </c>
      <c r="AG54" s="245">
        <v>14</v>
      </c>
      <c r="AH54" s="302"/>
      <c r="AI54" s="302"/>
      <c r="AJ54" s="302"/>
      <c r="AK54" s="245">
        <v>10</v>
      </c>
      <c r="AL54" s="249">
        <v>8</v>
      </c>
      <c r="AM54" s="245">
        <v>9</v>
      </c>
      <c r="AN54" s="3">
        <v>9</v>
      </c>
      <c r="AO54" s="266">
        <v>14</v>
      </c>
      <c r="AP54" s="248">
        <v>23</v>
      </c>
      <c r="AQ54" s="248">
        <v>33</v>
      </c>
      <c r="AR54" s="248">
        <v>29</v>
      </c>
      <c r="AS54" s="248"/>
    </row>
    <row r="55" spans="1:45" ht="11.25" customHeight="1" x14ac:dyDescent="0.2">
      <c r="A55" s="314" t="s">
        <v>3248</v>
      </c>
      <c r="B55" s="315">
        <v>103</v>
      </c>
      <c r="C55" s="316">
        <v>38.873786407766993</v>
      </c>
      <c r="D55" s="317">
        <v>53.349611650485429</v>
      </c>
      <c r="E55" s="317">
        <v>2.8265858836552429</v>
      </c>
      <c r="F55" s="317">
        <v>6.8885103829195771</v>
      </c>
      <c r="G55" s="318"/>
      <c r="H55" s="319">
        <v>166</v>
      </c>
      <c r="I55" s="316">
        <v>14.746987951807229</v>
      </c>
      <c r="J55" s="320">
        <v>48.310963855421662</v>
      </c>
      <c r="K55" s="317">
        <v>3.0964217756855379</v>
      </c>
      <c r="L55" s="321">
        <v>8.7965028252211539</v>
      </c>
      <c r="M55" s="117"/>
      <c r="N55" s="324">
        <v>194</v>
      </c>
      <c r="O55" s="77">
        <v>7.1</v>
      </c>
      <c r="P55" s="82">
        <v>44.68</v>
      </c>
      <c r="Q55" s="78">
        <v>3.27</v>
      </c>
      <c r="R55" s="83">
        <v>12.15</v>
      </c>
      <c r="T55" s="14" t="s">
        <v>3249</v>
      </c>
      <c r="U55" s="86">
        <f>E150</f>
        <v>2.789231240904086</v>
      </c>
      <c r="V55" s="86">
        <f>K150</f>
        <v>3.0729751812889994</v>
      </c>
      <c r="W55" s="325">
        <f>Q150</f>
        <v>3.4453109321808704</v>
      </c>
      <c r="X55" s="326">
        <f>'All CCC'!J875</f>
        <v>3.2131103929179456</v>
      </c>
      <c r="AG55" s="248">
        <v>13</v>
      </c>
      <c r="AH55" s="302"/>
      <c r="AI55" s="302"/>
      <c r="AJ55" s="302"/>
      <c r="AK55" s="248">
        <v>11</v>
      </c>
      <c r="AL55" s="20">
        <v>10</v>
      </c>
      <c r="AM55" s="248">
        <v>10</v>
      </c>
      <c r="AN55" s="247">
        <v>15</v>
      </c>
      <c r="AO55" s="16">
        <v>23</v>
      </c>
      <c r="AP55" s="248">
        <v>40</v>
      </c>
      <c r="AQ55" s="248">
        <v>29</v>
      </c>
      <c r="AR55" s="248">
        <v>30</v>
      </c>
      <c r="AS55" s="248"/>
    </row>
    <row r="56" spans="1:45" ht="11.25" customHeight="1" x14ac:dyDescent="0.2">
      <c r="A56" s="314" t="s">
        <v>3250</v>
      </c>
      <c r="B56" s="315">
        <v>105</v>
      </c>
      <c r="C56" s="316">
        <v>38.723809523809521</v>
      </c>
      <c r="D56" s="317">
        <v>53.880190476190471</v>
      </c>
      <c r="E56" s="317">
        <v>2.8628840691649637</v>
      </c>
      <c r="F56" s="317">
        <v>7.2100500970149417</v>
      </c>
      <c r="G56" s="318"/>
      <c r="H56" s="319">
        <v>165</v>
      </c>
      <c r="I56" s="316">
        <v>14.636363636363637</v>
      </c>
      <c r="J56" s="320">
        <v>47.998363636363621</v>
      </c>
      <c r="K56" s="317">
        <v>3.0155249841026874</v>
      </c>
      <c r="L56" s="321">
        <v>9.2460436479485217</v>
      </c>
      <c r="M56" s="117"/>
      <c r="N56" s="324">
        <v>191</v>
      </c>
      <c r="O56" s="77">
        <v>7.2</v>
      </c>
      <c r="P56" s="82">
        <v>45.33</v>
      </c>
      <c r="Q56" s="78">
        <v>3.31</v>
      </c>
      <c r="R56" s="83">
        <v>10.3</v>
      </c>
      <c r="T56" s="327" t="s">
        <v>3251</v>
      </c>
      <c r="U56" s="115">
        <f>F150</f>
        <v>6.7181426760550931</v>
      </c>
      <c r="V56" s="115">
        <f>L150</f>
        <v>9.4669239045302245</v>
      </c>
      <c r="W56" s="328">
        <f>R150</f>
        <v>10.642180427078422</v>
      </c>
      <c r="X56" s="329">
        <f>'All CCC'!R875</f>
        <v>9.61001121972844</v>
      </c>
      <c r="AG56" s="248">
        <v>12</v>
      </c>
      <c r="AH56" s="302"/>
      <c r="AI56" s="302"/>
      <c r="AJ56" s="302"/>
      <c r="AK56" s="248">
        <v>7</v>
      </c>
      <c r="AL56" s="20">
        <v>8</v>
      </c>
      <c r="AM56" s="235">
        <v>13</v>
      </c>
      <c r="AN56" s="16">
        <v>22</v>
      </c>
      <c r="AO56" s="16">
        <v>41</v>
      </c>
      <c r="AP56" s="248">
        <v>31</v>
      </c>
      <c r="AQ56" s="248">
        <v>32</v>
      </c>
      <c r="AR56" s="248">
        <v>13</v>
      </c>
      <c r="AS56" s="248"/>
    </row>
    <row r="57" spans="1:45" ht="11.25" customHeight="1" x14ac:dyDescent="0.2">
      <c r="A57" s="314" t="s">
        <v>3252</v>
      </c>
      <c r="B57" s="315">
        <v>104</v>
      </c>
      <c r="C57" s="316">
        <v>38.894230769230766</v>
      </c>
      <c r="D57" s="317">
        <v>51.784999999999997</v>
      </c>
      <c r="E57" s="317">
        <v>2.9885313224494419</v>
      </c>
      <c r="F57" s="317">
        <v>7.2691126603644296</v>
      </c>
      <c r="G57" s="318"/>
      <c r="H57" s="319">
        <v>166</v>
      </c>
      <c r="I57" s="316">
        <v>14.632530120481928</v>
      </c>
      <c r="J57" s="320">
        <v>45.882349397590367</v>
      </c>
      <c r="K57" s="317">
        <v>3.1906718082788861</v>
      </c>
      <c r="L57" s="321">
        <v>9.1832590551744531</v>
      </c>
      <c r="M57" s="117"/>
      <c r="N57" s="324">
        <v>189</v>
      </c>
      <c r="O57" s="77">
        <v>7.2</v>
      </c>
      <c r="P57" s="82">
        <v>42.06</v>
      </c>
      <c r="Q57" s="78">
        <v>3.54</v>
      </c>
      <c r="R57" s="83">
        <v>10.01</v>
      </c>
      <c r="T57" s="308">
        <v>43188</v>
      </c>
      <c r="U57" s="309" t="s">
        <v>392</v>
      </c>
      <c r="V57" s="309" t="s">
        <v>393</v>
      </c>
      <c r="W57" s="310" t="s">
        <v>871</v>
      </c>
      <c r="X57" s="58" t="s">
        <v>3241</v>
      </c>
      <c r="AG57" s="248">
        <v>11</v>
      </c>
      <c r="AH57" s="302"/>
      <c r="AI57" s="302"/>
      <c r="AJ57" s="302"/>
      <c r="AK57" s="248">
        <v>11</v>
      </c>
      <c r="AL57" s="234">
        <v>19</v>
      </c>
      <c r="AM57" s="248">
        <v>26</v>
      </c>
      <c r="AN57" s="16">
        <v>43</v>
      </c>
      <c r="AO57" s="16">
        <v>32</v>
      </c>
      <c r="AP57" s="248">
        <v>37</v>
      </c>
      <c r="AQ57" s="248">
        <v>17</v>
      </c>
      <c r="AR57" s="248">
        <v>13</v>
      </c>
      <c r="AS57" s="460"/>
    </row>
    <row r="58" spans="1:45" ht="11.25" customHeight="1" x14ac:dyDescent="0.2">
      <c r="A58" s="314" t="s">
        <v>3253</v>
      </c>
      <c r="B58" s="315">
        <v>105</v>
      </c>
      <c r="C58" s="316">
        <v>38.838095238095235</v>
      </c>
      <c r="D58" s="317">
        <v>53.037809523809528</v>
      </c>
      <c r="E58" s="317">
        <v>2.9709172176544589</v>
      </c>
      <c r="F58" s="317">
        <v>7.1191264908199825</v>
      </c>
      <c r="G58" s="318"/>
      <c r="H58" s="319">
        <v>172</v>
      </c>
      <c r="I58" s="316">
        <v>14.581395348837209</v>
      </c>
      <c r="J58" s="320">
        <v>47.891918604651174</v>
      </c>
      <c r="K58" s="317">
        <v>3.1046893434658496</v>
      </c>
      <c r="L58" s="321">
        <v>8.6197076361995695</v>
      </c>
      <c r="M58" s="117"/>
      <c r="N58" s="324">
        <v>196</v>
      </c>
      <c r="O58" s="77">
        <v>7.2</v>
      </c>
      <c r="P58" s="82">
        <v>43.88</v>
      </c>
      <c r="Q58" s="78">
        <v>3.44</v>
      </c>
      <c r="R58" s="83">
        <v>10.27</v>
      </c>
      <c r="T58" s="20" t="s">
        <v>3243</v>
      </c>
      <c r="U58" s="311">
        <v>118</v>
      </c>
      <c r="V58" s="311">
        <v>219</v>
      </c>
      <c r="W58" s="312">
        <v>537</v>
      </c>
      <c r="X58" s="313">
        <v>874</v>
      </c>
      <c r="AG58" s="262">
        <v>10</v>
      </c>
      <c r="AH58" s="302"/>
      <c r="AI58" s="302"/>
      <c r="AJ58" s="302"/>
      <c r="AK58" s="259">
        <v>15</v>
      </c>
      <c r="AL58" s="255">
        <v>25</v>
      </c>
      <c r="AM58" s="262">
        <v>46</v>
      </c>
      <c r="AN58" s="260">
        <v>33</v>
      </c>
      <c r="AO58" s="260">
        <v>45</v>
      </c>
      <c r="AP58" s="248">
        <v>23</v>
      </c>
      <c r="AQ58" s="248">
        <v>14</v>
      </c>
      <c r="AR58" s="235">
        <v>14</v>
      </c>
      <c r="AS58" s="235"/>
    </row>
    <row r="59" spans="1:45" ht="11.25" customHeight="1" x14ac:dyDescent="0.2">
      <c r="A59" s="314" t="s">
        <v>3254</v>
      </c>
      <c r="B59" s="315">
        <v>105</v>
      </c>
      <c r="C59" s="316">
        <v>38.723809523809521</v>
      </c>
      <c r="D59" s="317">
        <v>53.196761904761907</v>
      </c>
      <c r="E59" s="317">
        <v>2.9538614397729215</v>
      </c>
      <c r="F59" s="317">
        <v>7.3312568213796725</v>
      </c>
      <c r="G59" s="318"/>
      <c r="H59" s="319">
        <v>174</v>
      </c>
      <c r="I59" s="316">
        <v>14.436781609195402</v>
      </c>
      <c r="J59" s="320">
        <v>48.025287356321826</v>
      </c>
      <c r="K59" s="317">
        <v>3.0695672651124335</v>
      </c>
      <c r="L59" s="321">
        <v>8.725850821181691</v>
      </c>
      <c r="M59" s="117"/>
      <c r="N59" s="324">
        <v>195</v>
      </c>
      <c r="O59" s="77">
        <v>7.2</v>
      </c>
      <c r="P59" s="82">
        <v>43.92</v>
      </c>
      <c r="Q59" s="78">
        <v>3.49</v>
      </c>
      <c r="R59" s="83">
        <v>10.06</v>
      </c>
      <c r="T59" s="20" t="s">
        <v>3245</v>
      </c>
      <c r="U59" s="322">
        <v>40.779661016949156</v>
      </c>
      <c r="V59" s="322">
        <v>15.97716894977169</v>
      </c>
      <c r="W59" s="124">
        <v>6.7541899441340778</v>
      </c>
      <c r="X59" s="323">
        <v>13.65903890160183</v>
      </c>
      <c r="AG59" s="245">
        <v>9</v>
      </c>
      <c r="AH59" s="302"/>
      <c r="AI59" s="302"/>
      <c r="AJ59" s="302"/>
      <c r="AK59" s="245">
        <v>25</v>
      </c>
      <c r="AL59" s="249">
        <v>47</v>
      </c>
      <c r="AM59" s="245">
        <v>35</v>
      </c>
      <c r="AN59" s="3">
        <v>44</v>
      </c>
      <c r="AO59" s="3">
        <v>22</v>
      </c>
      <c r="AP59" s="245">
        <v>16</v>
      </c>
      <c r="AQ59" s="239">
        <v>15</v>
      </c>
      <c r="AR59" s="239">
        <v>21</v>
      </c>
      <c r="AS59" s="253"/>
    </row>
    <row r="60" spans="1:45" ht="11.25" customHeight="1" x14ac:dyDescent="0.2">
      <c r="A60" s="314" t="s">
        <v>3255</v>
      </c>
      <c r="B60" s="315">
        <v>105</v>
      </c>
      <c r="C60" s="316">
        <v>38.838095238095235</v>
      </c>
      <c r="D60" s="317">
        <v>53.237333333333318</v>
      </c>
      <c r="E60" s="317">
        <v>2.945408753308461</v>
      </c>
      <c r="F60" s="317">
        <v>7.4227730062119246</v>
      </c>
      <c r="G60" s="318"/>
      <c r="H60" s="319">
        <v>176</v>
      </c>
      <c r="I60" s="316">
        <v>14.443181818181818</v>
      </c>
      <c r="J60" s="320">
        <v>49.355568181818199</v>
      </c>
      <c r="K60" s="317">
        <v>3.0606598261493123</v>
      </c>
      <c r="L60" s="321">
        <v>8.5585570179090844</v>
      </c>
      <c r="M60" s="117"/>
      <c r="N60" s="324">
        <v>190</v>
      </c>
      <c r="O60" s="77">
        <v>7.2</v>
      </c>
      <c r="P60" s="82">
        <v>43.15</v>
      </c>
      <c r="Q60" s="78">
        <v>3.45</v>
      </c>
      <c r="R60" s="83">
        <v>10.02</v>
      </c>
      <c r="T60" s="20" t="s">
        <v>3247</v>
      </c>
      <c r="U60" s="86">
        <v>87.412203389830523</v>
      </c>
      <c r="V60" s="86">
        <v>82.6466210045662</v>
      </c>
      <c r="W60" s="325">
        <v>63.048510242085683</v>
      </c>
      <c r="X60" s="326">
        <v>71.24862700228833</v>
      </c>
      <c r="AG60" s="248">
        <v>8</v>
      </c>
      <c r="AH60" s="302"/>
      <c r="AI60" s="302"/>
      <c r="AJ60" s="302"/>
      <c r="AK60" s="248">
        <v>43</v>
      </c>
      <c r="AL60" s="20">
        <v>43</v>
      </c>
      <c r="AM60" s="248">
        <v>48</v>
      </c>
      <c r="AN60" s="16">
        <v>28</v>
      </c>
      <c r="AO60" s="16">
        <v>22</v>
      </c>
      <c r="AP60" s="235">
        <v>21</v>
      </c>
      <c r="AQ60" s="235">
        <v>22</v>
      </c>
      <c r="AR60" s="242">
        <v>98</v>
      </c>
      <c r="AS60" s="242"/>
    </row>
    <row r="61" spans="1:45" ht="11.25" customHeight="1" x14ac:dyDescent="0.2">
      <c r="A61" s="314" t="s">
        <v>3256</v>
      </c>
      <c r="B61" s="315">
        <v>105</v>
      </c>
      <c r="C61" s="316">
        <v>38.876190476190473</v>
      </c>
      <c r="D61" s="317">
        <v>54.732761904761915</v>
      </c>
      <c r="E61" s="317">
        <v>2.8607813842828724</v>
      </c>
      <c r="F61" s="317">
        <v>7.3144659724257766</v>
      </c>
      <c r="G61" s="318"/>
      <c r="H61" s="319">
        <v>178</v>
      </c>
      <c r="I61" s="316">
        <v>14.404494382022472</v>
      </c>
      <c r="J61" s="320">
        <v>50.229719101123592</v>
      </c>
      <c r="K61" s="317">
        <v>3.047047986021679</v>
      </c>
      <c r="L61" s="321">
        <v>8.7287816473957882</v>
      </c>
      <c r="M61" s="117"/>
      <c r="N61" s="324">
        <v>187</v>
      </c>
      <c r="O61" s="77">
        <v>7.2</v>
      </c>
      <c r="P61" s="82">
        <v>44.06</v>
      </c>
      <c r="Q61" s="78">
        <v>3.43</v>
      </c>
      <c r="R61" s="83">
        <v>9.6300000000000008</v>
      </c>
      <c r="T61" s="14" t="s">
        <v>3249</v>
      </c>
      <c r="U61" s="86">
        <v>2.46668565578319</v>
      </c>
      <c r="V61" s="86">
        <v>2.8776803123911225</v>
      </c>
      <c r="W61" s="325">
        <v>2.8004386052119377</v>
      </c>
      <c r="X61" s="326">
        <v>2.7747327537698889</v>
      </c>
      <c r="AG61" s="248">
        <v>7</v>
      </c>
      <c r="AH61" s="302"/>
      <c r="AI61" s="302"/>
      <c r="AJ61" s="302"/>
      <c r="AK61" s="248">
        <v>39</v>
      </c>
      <c r="AL61" s="20">
        <v>43</v>
      </c>
      <c r="AM61" s="248">
        <v>29</v>
      </c>
      <c r="AN61" s="16">
        <v>27</v>
      </c>
      <c r="AO61" s="247">
        <v>23</v>
      </c>
      <c r="AP61" s="235">
        <v>25</v>
      </c>
      <c r="AQ61" s="242">
        <v>110</v>
      </c>
      <c r="AR61" s="242">
        <v>147</v>
      </c>
      <c r="AS61" s="242"/>
    </row>
    <row r="62" spans="1:45" ht="11.25" customHeight="1" x14ac:dyDescent="0.2">
      <c r="A62" s="314" t="s">
        <v>3257</v>
      </c>
      <c r="B62" s="315">
        <v>105</v>
      </c>
      <c r="C62" s="316">
        <v>39</v>
      </c>
      <c r="D62" s="317">
        <v>53.261809523809511</v>
      </c>
      <c r="E62" s="317">
        <v>2.8941494665859269</v>
      </c>
      <c r="F62" s="317">
        <v>7.5877547617204666</v>
      </c>
      <c r="G62" s="318"/>
      <c r="H62" s="319">
        <v>181</v>
      </c>
      <c r="I62" s="316">
        <v>14.397790055248619</v>
      </c>
      <c r="J62" s="320">
        <v>49.882071823204456</v>
      </c>
      <c r="K62" s="317">
        <v>3.0732199988358793</v>
      </c>
      <c r="L62" s="321">
        <v>8.3853861894620962</v>
      </c>
      <c r="M62" s="117"/>
      <c r="N62" s="324">
        <v>189</v>
      </c>
      <c r="O62" s="77">
        <v>7.2</v>
      </c>
      <c r="P62" s="82">
        <v>44.45</v>
      </c>
      <c r="Q62" s="78">
        <v>3.49</v>
      </c>
      <c r="R62" s="83">
        <v>10.36</v>
      </c>
      <c r="T62" s="327" t="s">
        <v>3251</v>
      </c>
      <c r="U62" s="115">
        <v>6.9320589853794301</v>
      </c>
      <c r="V62" s="115">
        <v>7.834941562621256</v>
      </c>
      <c r="W62" s="328">
        <v>11.326965638260123</v>
      </c>
      <c r="X62" s="329">
        <v>9.5057719611737923</v>
      </c>
      <c r="AG62" s="248">
        <v>6</v>
      </c>
      <c r="AH62" s="302"/>
      <c r="AI62" s="302"/>
      <c r="AJ62" s="302"/>
      <c r="AK62" s="248">
        <v>49</v>
      </c>
      <c r="AL62" s="20">
        <v>36</v>
      </c>
      <c r="AM62" s="248">
        <v>30</v>
      </c>
      <c r="AN62" s="247">
        <v>24</v>
      </c>
      <c r="AO62" s="247">
        <v>36</v>
      </c>
      <c r="AP62" s="248">
        <v>128</v>
      </c>
      <c r="AQ62" s="248">
        <v>182</v>
      </c>
      <c r="AR62" s="248">
        <v>104</v>
      </c>
      <c r="AS62" s="248"/>
    </row>
    <row r="63" spans="1:45" ht="11.25" customHeight="1" x14ac:dyDescent="0.2">
      <c r="A63" s="314" t="s">
        <v>3258</v>
      </c>
      <c r="B63" s="315">
        <v>106</v>
      </c>
      <c r="C63" s="316">
        <v>39.018867924528301</v>
      </c>
      <c r="D63" s="317">
        <v>53.89150943396227</v>
      </c>
      <c r="E63" s="317">
        <v>2.9360208613894998</v>
      </c>
      <c r="F63" s="317">
        <v>7.7347614603787473</v>
      </c>
      <c r="G63" s="318"/>
      <c r="H63" s="319">
        <v>180</v>
      </c>
      <c r="I63" s="316">
        <v>14.28888888888889</v>
      </c>
      <c r="J63" s="320">
        <v>50.597722222222245</v>
      </c>
      <c r="K63" s="317">
        <v>3.0113819005787401</v>
      </c>
      <c r="L63" s="321">
        <v>8.5893126267585718</v>
      </c>
      <c r="M63" s="117"/>
      <c r="N63" s="324">
        <v>180</v>
      </c>
      <c r="O63" s="77">
        <v>7.2166666666666668</v>
      </c>
      <c r="P63" s="82">
        <v>44.658222222222214</v>
      </c>
      <c r="Q63" s="78">
        <v>3.5695887194909592</v>
      </c>
      <c r="R63" s="83">
        <v>10.211207480675476</v>
      </c>
      <c r="T63" s="308">
        <v>43098</v>
      </c>
      <c r="U63" s="309" t="s">
        <v>392</v>
      </c>
      <c r="V63" s="309" t="s">
        <v>393</v>
      </c>
      <c r="W63" s="310" t="s">
        <v>871</v>
      </c>
      <c r="X63" s="58" t="s">
        <v>3241</v>
      </c>
      <c r="AG63" s="262">
        <v>5</v>
      </c>
      <c r="AH63" s="302"/>
      <c r="AI63" s="302"/>
      <c r="AJ63" s="302"/>
      <c r="AK63" s="262">
        <v>34</v>
      </c>
      <c r="AL63" s="255">
        <v>31</v>
      </c>
      <c r="AM63" s="259">
        <v>28</v>
      </c>
      <c r="AN63" s="261">
        <v>38</v>
      </c>
      <c r="AO63" s="260">
        <v>156</v>
      </c>
      <c r="AP63" s="262">
        <v>206</v>
      </c>
      <c r="AQ63" s="262">
        <v>105</v>
      </c>
      <c r="AR63" s="262">
        <v>117</v>
      </c>
      <c r="AS63" s="262"/>
    </row>
    <row r="64" spans="1:45" ht="11.25" customHeight="1" x14ac:dyDescent="0.2">
      <c r="A64" s="314" t="s">
        <v>3259</v>
      </c>
      <c r="B64" s="315">
        <v>105</v>
      </c>
      <c r="C64" s="316">
        <v>39.038095238095238</v>
      </c>
      <c r="D64" s="317">
        <v>53.484190476190449</v>
      </c>
      <c r="E64" s="317">
        <v>2.9307077302537237</v>
      </c>
      <c r="F64" s="317">
        <v>7.751604099309084</v>
      </c>
      <c r="G64" s="318"/>
      <c r="H64" s="319">
        <v>183</v>
      </c>
      <c r="I64" s="316">
        <v>14.289617486338798</v>
      </c>
      <c r="J64" s="320">
        <v>50.888196721311473</v>
      </c>
      <c r="K64" s="317">
        <v>3.0162873488379405</v>
      </c>
      <c r="L64" s="321">
        <v>8.5811906820553396</v>
      </c>
      <c r="M64" s="117"/>
      <c r="N64" s="324">
        <v>170</v>
      </c>
      <c r="O64" s="77">
        <v>7.1882352941176473</v>
      </c>
      <c r="P64" s="82">
        <v>45.254941176470588</v>
      </c>
      <c r="Q64" s="78">
        <v>3.6225862398058157</v>
      </c>
      <c r="R64" s="83">
        <v>10.425282867376961</v>
      </c>
      <c r="T64" s="20" t="s">
        <v>3243</v>
      </c>
      <c r="U64" s="330">
        <v>115</v>
      </c>
      <c r="V64" s="330">
        <v>220</v>
      </c>
      <c r="W64" s="331">
        <v>487</v>
      </c>
      <c r="X64" s="332">
        <v>822</v>
      </c>
      <c r="AG64" s="59" t="s">
        <v>3260</v>
      </c>
      <c r="AH64" s="221">
        <f t="shared" ref="AH64:AR64" si="0">SUM(AH4:AH63)</f>
        <v>139</v>
      </c>
      <c r="AI64" s="221">
        <f t="shared" si="0"/>
        <v>150</v>
      </c>
      <c r="AJ64" s="292">
        <f t="shared" si="0"/>
        <v>159</v>
      </c>
      <c r="AK64" s="221">
        <f t="shared" si="0"/>
        <v>417</v>
      </c>
      <c r="AL64" s="221">
        <f t="shared" si="0"/>
        <v>448</v>
      </c>
      <c r="AM64" s="292">
        <f t="shared" si="0"/>
        <v>458</v>
      </c>
      <c r="AN64" s="292">
        <f t="shared" si="0"/>
        <v>476</v>
      </c>
      <c r="AO64" s="292">
        <f t="shared" si="0"/>
        <v>611</v>
      </c>
      <c r="AP64" s="292">
        <f t="shared" si="0"/>
        <v>753</v>
      </c>
      <c r="AQ64" s="292">
        <f t="shared" si="0"/>
        <v>769</v>
      </c>
      <c r="AR64" s="292">
        <f t="shared" si="0"/>
        <v>822</v>
      </c>
      <c r="AS64" s="241">
        <f>X52</f>
        <v>867</v>
      </c>
    </row>
    <row r="65" spans="1:45" ht="11.25" customHeight="1" x14ac:dyDescent="0.2">
      <c r="A65" s="269" t="s">
        <v>3261</v>
      </c>
      <c r="B65" s="296">
        <v>105</v>
      </c>
      <c r="C65" s="271">
        <v>39.1</v>
      </c>
      <c r="D65" s="272">
        <v>56.35</v>
      </c>
      <c r="E65" s="272">
        <v>2.77</v>
      </c>
      <c r="F65" s="272">
        <v>7.82</v>
      </c>
      <c r="G65" s="318"/>
      <c r="H65" s="297">
        <v>189</v>
      </c>
      <c r="I65" s="271">
        <v>14.3</v>
      </c>
      <c r="J65" s="284">
        <v>56.29</v>
      </c>
      <c r="K65" s="272">
        <v>2.89</v>
      </c>
      <c r="L65" s="298">
        <v>8.6199999999999992</v>
      </c>
      <c r="M65" s="333"/>
      <c r="N65" s="334">
        <v>175</v>
      </c>
      <c r="O65" s="335">
        <v>7.1</v>
      </c>
      <c r="P65" s="336">
        <v>47.02</v>
      </c>
      <c r="Q65" s="337">
        <v>3.35</v>
      </c>
      <c r="R65" s="338">
        <v>10.64</v>
      </c>
      <c r="T65" s="20" t="s">
        <v>3245</v>
      </c>
      <c r="U65" s="322">
        <v>40.895652173913042</v>
      </c>
      <c r="V65" s="322">
        <v>15.859090909090909</v>
      </c>
      <c r="W65" s="124">
        <v>6.593429158110883</v>
      </c>
      <c r="X65" s="323">
        <v>13.872262773722628</v>
      </c>
      <c r="AG65" s="117">
        <v>4</v>
      </c>
      <c r="AH65" s="302"/>
      <c r="AI65" s="302"/>
      <c r="AJ65" s="302"/>
      <c r="AK65" s="117">
        <v>26</v>
      </c>
      <c r="AL65" s="339">
        <v>32</v>
      </c>
      <c r="AM65" s="339">
        <v>50</v>
      </c>
      <c r="AN65" s="117">
        <v>179</v>
      </c>
      <c r="AO65" s="117">
        <v>221</v>
      </c>
      <c r="AP65" s="117">
        <v>124</v>
      </c>
      <c r="AQ65" s="117">
        <v>117</v>
      </c>
      <c r="AR65" s="117">
        <v>101</v>
      </c>
      <c r="AS65" s="117" t="e">
        <f>Notes!#REF!</f>
        <v>#REF!</v>
      </c>
    </row>
    <row r="66" spans="1:45" ht="11.25" customHeight="1" x14ac:dyDescent="0.2">
      <c r="A66" s="269" t="s">
        <v>3262</v>
      </c>
      <c r="B66" s="296">
        <v>105</v>
      </c>
      <c r="C66" s="271">
        <v>39.361904761904761</v>
      </c>
      <c r="D66" s="272">
        <v>57.248571428571438</v>
      </c>
      <c r="E66" s="272">
        <v>2.7699593384160988</v>
      </c>
      <c r="F66" s="272">
        <v>8.3075800531567481</v>
      </c>
      <c r="G66" s="318"/>
      <c r="H66" s="297">
        <v>199</v>
      </c>
      <c r="I66" s="271">
        <v>14.201005025125628</v>
      </c>
      <c r="J66" s="284">
        <v>56.91070351758794</v>
      </c>
      <c r="K66" s="272">
        <v>2.9230893023152928</v>
      </c>
      <c r="L66" s="298">
        <v>8.4249070499532905</v>
      </c>
      <c r="M66" s="333"/>
      <c r="N66" s="334">
        <v>167</v>
      </c>
      <c r="O66" s="335">
        <v>7.1377245508982039</v>
      </c>
      <c r="P66" s="336">
        <v>47.294491017964035</v>
      </c>
      <c r="Q66" s="337">
        <v>3.3257199468726544</v>
      </c>
      <c r="R66" s="338">
        <v>10.424227082764403</v>
      </c>
      <c r="T66" s="20" t="s">
        <v>3247</v>
      </c>
      <c r="U66" s="86">
        <v>90.826956521739106</v>
      </c>
      <c r="V66" s="86">
        <v>82.498727272727351</v>
      </c>
      <c r="W66" s="325">
        <v>65.573449691991812</v>
      </c>
      <c r="X66" s="326">
        <v>73.636362530413663</v>
      </c>
      <c r="AG66" s="222" t="s">
        <v>3263</v>
      </c>
      <c r="AH66" s="302"/>
      <c r="AI66" s="302"/>
      <c r="AJ66" s="302"/>
      <c r="AK66" s="292">
        <f t="shared" ref="AK66:AS66" si="1">AK64+AK65</f>
        <v>443</v>
      </c>
      <c r="AL66" s="221">
        <f t="shared" si="1"/>
        <v>480</v>
      </c>
      <c r="AM66" s="292">
        <f t="shared" si="1"/>
        <v>508</v>
      </c>
      <c r="AN66" s="295">
        <f t="shared" si="1"/>
        <v>655</v>
      </c>
      <c r="AO66" s="295">
        <f t="shared" si="1"/>
        <v>832</v>
      </c>
      <c r="AP66" s="295">
        <f t="shared" si="1"/>
        <v>877</v>
      </c>
      <c r="AQ66" s="295">
        <f t="shared" si="1"/>
        <v>886</v>
      </c>
      <c r="AR66" s="295">
        <f t="shared" si="1"/>
        <v>923</v>
      </c>
      <c r="AS66" s="295" t="e">
        <f t="shared" si="1"/>
        <v>#REF!</v>
      </c>
    </row>
    <row r="67" spans="1:45" ht="11.25" customHeight="1" x14ac:dyDescent="0.2">
      <c r="A67" s="269" t="s">
        <v>3264</v>
      </c>
      <c r="B67" s="296">
        <v>105</v>
      </c>
      <c r="C67" s="271">
        <v>39.4</v>
      </c>
      <c r="D67" s="272">
        <v>59.159523809523819</v>
      </c>
      <c r="E67" s="272">
        <v>2.6749219036577752</v>
      </c>
      <c r="F67" s="272">
        <v>8.3642525684448632</v>
      </c>
      <c r="G67" s="318"/>
      <c r="H67" s="297">
        <v>201</v>
      </c>
      <c r="I67" s="271">
        <v>14.17910447761194</v>
      </c>
      <c r="J67" s="284">
        <v>58.424676616915434</v>
      </c>
      <c r="K67" s="272">
        <v>2.8396686901779384</v>
      </c>
      <c r="L67" s="298">
        <v>8.6199430602531102</v>
      </c>
      <c r="M67" s="333"/>
      <c r="N67" s="334">
        <v>164</v>
      </c>
      <c r="O67" s="335">
        <v>7.1463414634146343</v>
      </c>
      <c r="P67" s="336">
        <v>49.490853658536572</v>
      </c>
      <c r="Q67" s="337">
        <v>3.2174412194264299</v>
      </c>
      <c r="R67" s="338">
        <v>10.514087696930474</v>
      </c>
      <c r="T67" s="14" t="s">
        <v>3249</v>
      </c>
      <c r="U67" s="86">
        <v>2.2850362442398189</v>
      </c>
      <c r="V67" s="86">
        <v>2.6777200205559284</v>
      </c>
      <c r="W67" s="325">
        <v>2.5037033145336252</v>
      </c>
      <c r="X67" s="326">
        <v>2.5196850204230645</v>
      </c>
      <c r="AG67" s="291" t="s">
        <v>3265</v>
      </c>
      <c r="AH67" s="291"/>
      <c r="AI67" s="291"/>
      <c r="AJ67" s="291"/>
      <c r="AK67" s="117"/>
      <c r="AL67" s="117"/>
      <c r="AM67" s="117"/>
      <c r="AN67" s="117"/>
      <c r="AO67" s="117"/>
      <c r="AP67" s="293"/>
      <c r="AQ67" s="293"/>
      <c r="AR67" s="293"/>
      <c r="AS67" s="293" t="s">
        <v>3974</v>
      </c>
    </row>
    <row r="68" spans="1:45" ht="11.25" customHeight="1" x14ac:dyDescent="0.2">
      <c r="A68" s="269" t="s">
        <v>3266</v>
      </c>
      <c r="B68" s="296">
        <v>104</v>
      </c>
      <c r="C68" s="271">
        <v>39.471153846153847</v>
      </c>
      <c r="D68" s="272">
        <v>60.574038461538457</v>
      </c>
      <c r="E68" s="272">
        <v>2.5836863680457465</v>
      </c>
      <c r="F68" s="272">
        <v>8.292882437544403</v>
      </c>
      <c r="G68" s="318"/>
      <c r="H68" s="297">
        <v>203</v>
      </c>
      <c r="I68" s="271">
        <v>14.216748768472906</v>
      </c>
      <c r="J68" s="284">
        <v>58.792266009852206</v>
      </c>
      <c r="K68" s="272">
        <v>2.8117213926878968</v>
      </c>
      <c r="L68" s="298">
        <v>8.8575396610943713</v>
      </c>
      <c r="M68" s="333"/>
      <c r="N68" s="334">
        <v>164</v>
      </c>
      <c r="O68" s="335">
        <v>7.1707317073170733</v>
      </c>
      <c r="P68" s="336">
        <v>50.35902439024391</v>
      </c>
      <c r="Q68" s="337">
        <v>3.2350208793003468</v>
      </c>
      <c r="R68" s="338">
        <v>10.268489681650506</v>
      </c>
      <c r="T68" s="327" t="s">
        <v>3251</v>
      </c>
      <c r="U68" s="115">
        <v>5.5552678513788534</v>
      </c>
      <c r="V68" s="115">
        <v>6.7701789953844571</v>
      </c>
      <c r="W68" s="328">
        <v>10.186805595245385</v>
      </c>
      <c r="X68" s="329">
        <v>8.2548463253784945</v>
      </c>
      <c r="AG68" s="117"/>
      <c r="AH68" s="117"/>
      <c r="AI68" s="117"/>
      <c r="AJ68" s="117"/>
      <c r="AK68" s="117"/>
      <c r="AL68" s="117"/>
      <c r="AM68" s="117"/>
      <c r="AN68" s="117"/>
      <c r="AO68" s="117"/>
      <c r="AP68" s="293"/>
      <c r="AQ68" s="30"/>
      <c r="AR68" s="30"/>
      <c r="AS68" s="30" t="s">
        <v>3973</v>
      </c>
    </row>
    <row r="69" spans="1:45" ht="11.25" customHeight="1" x14ac:dyDescent="0.2">
      <c r="A69" s="269" t="s">
        <v>3267</v>
      </c>
      <c r="B69" s="296">
        <v>104</v>
      </c>
      <c r="C69" s="271">
        <v>39.54807692307692</v>
      </c>
      <c r="D69" s="272">
        <v>60.582692307692319</v>
      </c>
      <c r="E69" s="272">
        <v>2.6136963238998376</v>
      </c>
      <c r="F69" s="272">
        <v>8.3066123970142449</v>
      </c>
      <c r="G69" s="318"/>
      <c r="H69" s="297">
        <v>207</v>
      </c>
      <c r="I69" s="271">
        <v>14.212560386473429</v>
      </c>
      <c r="J69" s="284">
        <v>58.61797101449271</v>
      </c>
      <c r="K69" s="272">
        <v>2.8385718808556466</v>
      </c>
      <c r="L69" s="298">
        <v>8.8333712232463455</v>
      </c>
      <c r="M69" s="333"/>
      <c r="N69" s="334">
        <v>160</v>
      </c>
      <c r="O69" s="335">
        <v>7.1124999999999998</v>
      </c>
      <c r="P69" s="336">
        <v>50.618562500000024</v>
      </c>
      <c r="Q69" s="337">
        <v>3.3042096632933871</v>
      </c>
      <c r="R69" s="338">
        <v>10.398908493616554</v>
      </c>
      <c r="T69" s="340" t="s">
        <v>3268</v>
      </c>
      <c r="U69" s="341"/>
      <c r="V69" s="341"/>
      <c r="W69" s="341"/>
      <c r="X69" s="342"/>
      <c r="AG69" s="117"/>
      <c r="AH69" s="117"/>
      <c r="AI69" s="117"/>
      <c r="AJ69" s="117"/>
      <c r="AK69" s="117"/>
      <c r="AL69" s="117"/>
      <c r="AM69" s="117"/>
      <c r="AN69" s="117"/>
      <c r="AO69" s="117"/>
      <c r="AP69" s="293"/>
      <c r="AQ69" s="293"/>
      <c r="AR69" s="293"/>
      <c r="AS69" s="461" t="s">
        <v>3975</v>
      </c>
    </row>
    <row r="70" spans="1:45" ht="11.25" customHeight="1" x14ac:dyDescent="0.2">
      <c r="A70" s="269" t="s">
        <v>3269</v>
      </c>
      <c r="B70" s="296">
        <v>104</v>
      </c>
      <c r="C70" s="271">
        <v>39.596153846153847</v>
      </c>
      <c r="D70" s="272">
        <v>59.724519230769218</v>
      </c>
      <c r="E70" s="272">
        <v>2.6652034129112616</v>
      </c>
      <c r="F70" s="272">
        <v>9.0743012684674227</v>
      </c>
      <c r="G70" s="318"/>
      <c r="H70" s="297">
        <v>209</v>
      </c>
      <c r="I70" s="271">
        <v>14.253588516746412</v>
      </c>
      <c r="J70" s="284">
        <v>57.539665071770294</v>
      </c>
      <c r="K70" s="272">
        <v>2.8530721443428444</v>
      </c>
      <c r="L70" s="298">
        <v>8.7865990321294376</v>
      </c>
      <c r="M70" s="333"/>
      <c r="N70" s="334">
        <v>155</v>
      </c>
      <c r="O70" s="335">
        <v>7.1032258064516132</v>
      </c>
      <c r="P70" s="336">
        <v>50.265096774193552</v>
      </c>
      <c r="Q70" s="337">
        <v>3.3168905464037746</v>
      </c>
      <c r="R70" s="338">
        <v>10.358425818376737</v>
      </c>
      <c r="T70" s="343" t="s">
        <v>3270</v>
      </c>
      <c r="U70" s="288"/>
      <c r="V70" s="288"/>
      <c r="W70" s="288"/>
      <c r="X70" s="288"/>
      <c r="AG70" s="32" t="s">
        <v>392</v>
      </c>
      <c r="AH70" s="245">
        <f t="shared" ref="AH70:AO70" si="2">SUM(AH4:AH43)</f>
        <v>133</v>
      </c>
      <c r="AI70" s="3">
        <f t="shared" si="2"/>
        <v>128</v>
      </c>
      <c r="AJ70" s="3">
        <f t="shared" si="2"/>
        <v>97</v>
      </c>
      <c r="AK70" s="3">
        <f t="shared" si="2"/>
        <v>98</v>
      </c>
      <c r="AL70" s="249">
        <f t="shared" si="2"/>
        <v>102</v>
      </c>
      <c r="AM70" s="249">
        <f t="shared" si="2"/>
        <v>105</v>
      </c>
      <c r="AN70" s="249">
        <f t="shared" si="2"/>
        <v>105</v>
      </c>
      <c r="AO70" s="245">
        <f t="shared" si="2"/>
        <v>106</v>
      </c>
      <c r="AP70" s="244">
        <v>107</v>
      </c>
      <c r="AQ70" s="244">
        <v>108</v>
      </c>
      <c r="AR70" s="244">
        <v>115</v>
      </c>
      <c r="AS70" s="244">
        <f>U52</f>
        <v>140</v>
      </c>
    </row>
    <row r="71" spans="1:45" ht="11.25" customHeight="1" x14ac:dyDescent="0.2">
      <c r="A71" s="269" t="s">
        <v>3271</v>
      </c>
      <c r="B71" s="296">
        <v>105</v>
      </c>
      <c r="C71" s="271">
        <v>39.495238095238093</v>
      </c>
      <c r="D71" s="272">
        <v>61.935904761904752</v>
      </c>
      <c r="E71" s="272">
        <v>2.5239831009868787</v>
      </c>
      <c r="F71" s="272">
        <v>8.84</v>
      </c>
      <c r="G71" s="318"/>
      <c r="H71" s="297">
        <v>208</v>
      </c>
      <c r="I71" s="271">
        <v>14.259615384615385</v>
      </c>
      <c r="J71" s="284">
        <v>59.171634615384626</v>
      </c>
      <c r="K71" s="272">
        <v>2.7767832425829786</v>
      </c>
      <c r="L71" s="298">
        <v>8.663770700008433</v>
      </c>
      <c r="M71" s="333"/>
      <c r="N71" s="334">
        <v>156</v>
      </c>
      <c r="O71" s="335">
        <v>7.0897435897435894</v>
      </c>
      <c r="P71" s="336">
        <v>51.153653846153851</v>
      </c>
      <c r="Q71" s="337">
        <v>3.2707664126954681</v>
      </c>
      <c r="R71" s="338">
        <v>10.407064171414437</v>
      </c>
      <c r="T71" t="s">
        <v>4621</v>
      </c>
      <c r="X71" t="s">
        <v>4616</v>
      </c>
      <c r="AB71" s="904"/>
      <c r="AC71" s="633"/>
      <c r="AG71" s="29" t="s">
        <v>393</v>
      </c>
      <c r="AH71" s="262">
        <f t="shared" ref="AH71:AO71" si="3">SUM(AH44:AH58)</f>
        <v>6</v>
      </c>
      <c r="AI71" s="260">
        <f t="shared" si="3"/>
        <v>22</v>
      </c>
      <c r="AJ71" s="260">
        <f t="shared" si="3"/>
        <v>62</v>
      </c>
      <c r="AK71" s="16">
        <f t="shared" si="3"/>
        <v>129</v>
      </c>
      <c r="AL71" s="20">
        <f t="shared" si="3"/>
        <v>146</v>
      </c>
      <c r="AM71" s="20">
        <f t="shared" si="3"/>
        <v>183</v>
      </c>
      <c r="AN71" s="20">
        <f t="shared" si="3"/>
        <v>210</v>
      </c>
      <c r="AO71" s="248">
        <f t="shared" si="3"/>
        <v>246</v>
      </c>
      <c r="AP71" s="344">
        <v>250</v>
      </c>
      <c r="AQ71" s="344">
        <v>227</v>
      </c>
      <c r="AR71" s="344">
        <v>220</v>
      </c>
      <c r="AS71" s="344">
        <f>V52</f>
        <v>294</v>
      </c>
    </row>
    <row r="72" spans="1:45" ht="11.25" customHeight="1" x14ac:dyDescent="0.2">
      <c r="A72" s="269" t="s">
        <v>3272</v>
      </c>
      <c r="B72" s="296">
        <v>105</v>
      </c>
      <c r="C72" s="271">
        <v>39.580952380952382</v>
      </c>
      <c r="D72" s="272">
        <v>59.01857142857142</v>
      </c>
      <c r="E72" s="272">
        <v>2.6793228819822539</v>
      </c>
      <c r="F72" s="272">
        <v>8.9096463391715055</v>
      </c>
      <c r="G72" s="318"/>
      <c r="H72" s="297">
        <v>209</v>
      </c>
      <c r="I72" s="271">
        <v>14.301435406698564</v>
      </c>
      <c r="J72" s="284">
        <v>57.986363636363649</v>
      </c>
      <c r="K72" s="272">
        <v>2.8348578888855744</v>
      </c>
      <c r="L72" s="298">
        <v>8.5624116367713157</v>
      </c>
      <c r="M72" s="333"/>
      <c r="N72" s="334">
        <v>158</v>
      </c>
      <c r="O72" s="335">
        <v>7.0886075949367084</v>
      </c>
      <c r="P72" s="336">
        <v>49.919873417721512</v>
      </c>
      <c r="Q72" s="337">
        <v>3.4402253557203175</v>
      </c>
      <c r="R72" s="338">
        <v>10.583324628774493</v>
      </c>
      <c r="T72" t="s">
        <v>4622</v>
      </c>
      <c r="X72" t="s">
        <v>4617</v>
      </c>
      <c r="AA72" s="870"/>
      <c r="AB72" s="904"/>
      <c r="AC72" s="633"/>
      <c r="AG72" s="57" t="s">
        <v>871</v>
      </c>
      <c r="AH72" s="345"/>
      <c r="AI72" s="345"/>
      <c r="AJ72" s="345"/>
      <c r="AK72" s="262">
        <f>SUM(AK59:AK63)</f>
        <v>190</v>
      </c>
      <c r="AL72" s="255">
        <f>SUM(AL59:AL63)</f>
        <v>200</v>
      </c>
      <c r="AM72" s="255">
        <f>SUM(AM59:AM63)</f>
        <v>170</v>
      </c>
      <c r="AN72" s="255">
        <f>SUM(AN59:AN63)</f>
        <v>161</v>
      </c>
      <c r="AO72" s="262">
        <f>SUM(AO59:AO63)</f>
        <v>259</v>
      </c>
      <c r="AP72" s="344">
        <v>396</v>
      </c>
      <c r="AQ72" s="344">
        <v>434</v>
      </c>
      <c r="AR72" s="344">
        <v>487</v>
      </c>
      <c r="AS72" s="344">
        <f>W52</f>
        <v>433</v>
      </c>
    </row>
    <row r="73" spans="1:45" ht="11.25" customHeight="1" x14ac:dyDescent="0.2">
      <c r="A73" s="269" t="s">
        <v>3273</v>
      </c>
      <c r="B73" s="296">
        <v>105</v>
      </c>
      <c r="C73" s="271">
        <v>39.44761904761905</v>
      </c>
      <c r="D73" s="272">
        <v>61.410952380952388</v>
      </c>
      <c r="E73" s="272">
        <v>2.5861727924204545</v>
      </c>
      <c r="F73" s="272">
        <v>8.8208029495875131</v>
      </c>
      <c r="G73" s="318"/>
      <c r="H73" s="297">
        <v>210</v>
      </c>
      <c r="I73" s="271">
        <v>14.304761904761905</v>
      </c>
      <c r="J73" s="284">
        <v>59.836952380952418</v>
      </c>
      <c r="K73" s="272">
        <v>2.7848141209094215</v>
      </c>
      <c r="L73" s="298">
        <v>8.5418332956794565</v>
      </c>
      <c r="M73" s="333"/>
      <c r="N73" s="334">
        <v>154</v>
      </c>
      <c r="O73" s="335">
        <v>7.1103896103896105</v>
      </c>
      <c r="P73" s="336">
        <v>53.042207792207783</v>
      </c>
      <c r="Q73" s="337">
        <v>3.2050314025820672</v>
      </c>
      <c r="R73" s="338">
        <v>10.625121784019754</v>
      </c>
      <c r="T73" t="s">
        <v>4623</v>
      </c>
      <c r="X73" t="s">
        <v>4618</v>
      </c>
      <c r="AA73" s="870"/>
      <c r="AB73" s="904"/>
      <c r="AC73" s="633"/>
      <c r="AG73" s="222" t="s">
        <v>3260</v>
      </c>
      <c r="AH73" s="292">
        <f t="shared" ref="AH73:AS73" si="4">SUM(AH70:AH72)</f>
        <v>139</v>
      </c>
      <c r="AI73" s="292">
        <f t="shared" si="4"/>
        <v>150</v>
      </c>
      <c r="AJ73" s="292">
        <f t="shared" si="4"/>
        <v>159</v>
      </c>
      <c r="AK73" s="292">
        <f t="shared" si="4"/>
        <v>417</v>
      </c>
      <c r="AL73" s="221">
        <f t="shared" si="4"/>
        <v>448</v>
      </c>
      <c r="AM73" s="292">
        <f t="shared" si="4"/>
        <v>458</v>
      </c>
      <c r="AN73" s="295">
        <f t="shared" si="4"/>
        <v>476</v>
      </c>
      <c r="AO73" s="295">
        <f t="shared" si="4"/>
        <v>611</v>
      </c>
      <c r="AP73" s="295">
        <f t="shared" si="4"/>
        <v>753</v>
      </c>
      <c r="AQ73" s="295">
        <f t="shared" si="4"/>
        <v>769</v>
      </c>
      <c r="AR73" s="295">
        <f t="shared" si="4"/>
        <v>822</v>
      </c>
      <c r="AS73" s="295">
        <f t="shared" si="4"/>
        <v>867</v>
      </c>
    </row>
    <row r="74" spans="1:45" ht="11.25" customHeight="1" x14ac:dyDescent="0.2">
      <c r="A74" s="269" t="s">
        <v>3274</v>
      </c>
      <c r="B74" s="296">
        <v>105</v>
      </c>
      <c r="C74" s="271">
        <v>39.561904761904763</v>
      </c>
      <c r="D74" s="272">
        <v>64.090571428571423</v>
      </c>
      <c r="E74" s="272">
        <v>2.5044245947688957</v>
      </c>
      <c r="F74" s="272">
        <v>8.9089100533580101</v>
      </c>
      <c r="G74" s="318"/>
      <c r="H74" s="297">
        <v>209</v>
      </c>
      <c r="I74" s="271">
        <v>14.334928229665072</v>
      </c>
      <c r="J74" s="284">
        <v>62.34449760765547</v>
      </c>
      <c r="K74" s="272">
        <v>2.6419824491198516</v>
      </c>
      <c r="L74" s="298">
        <v>8.6146386937879562</v>
      </c>
      <c r="M74" s="333"/>
      <c r="N74" s="334">
        <v>153</v>
      </c>
      <c r="O74" s="335">
        <v>7.117647058823529</v>
      </c>
      <c r="P74" s="336">
        <v>54.96287581699346</v>
      </c>
      <c r="Q74" s="337">
        <v>3.0667751721316683</v>
      </c>
      <c r="R74" s="338">
        <v>10.780946710288752</v>
      </c>
      <c r="T74" t="s">
        <v>4624</v>
      </c>
      <c r="X74" t="s">
        <v>4619</v>
      </c>
      <c r="Y74" s="106"/>
      <c r="AA74" s="870"/>
      <c r="AC74" s="633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</row>
    <row r="75" spans="1:45" ht="11.25" customHeight="1" x14ac:dyDescent="0.2">
      <c r="A75" s="269" t="s">
        <v>3275</v>
      </c>
      <c r="B75" s="296">
        <v>105</v>
      </c>
      <c r="C75" s="271">
        <v>39.704761904761902</v>
      </c>
      <c r="D75" s="272">
        <v>65.144190476190516</v>
      </c>
      <c r="E75" s="272">
        <v>2.4971055056780749</v>
      </c>
      <c r="F75" s="272">
        <v>9.0008166069357678</v>
      </c>
      <c r="G75" s="318"/>
      <c r="H75" s="297">
        <v>211</v>
      </c>
      <c r="I75" s="271">
        <v>14.407582938388625</v>
      </c>
      <c r="J75" s="284">
        <v>63.89450236966821</v>
      </c>
      <c r="K75" s="272">
        <v>2.610560511554481</v>
      </c>
      <c r="L75" s="298">
        <v>8.7419951703857848</v>
      </c>
      <c r="M75" s="333"/>
      <c r="N75" s="334">
        <v>155</v>
      </c>
      <c r="O75" s="335">
        <v>7.1677419354838712</v>
      </c>
      <c r="P75" s="336">
        <v>56.600967741935506</v>
      </c>
      <c r="Q75" s="337">
        <v>3.0692540538199053</v>
      </c>
      <c r="R75" s="338">
        <v>11.110767485824468</v>
      </c>
      <c r="T75" t="s">
        <v>4625</v>
      </c>
      <c r="X75" t="s">
        <v>4620</v>
      </c>
      <c r="AA75" s="870"/>
      <c r="AC75" s="633"/>
      <c r="AG75" s="346" t="s">
        <v>3276</v>
      </c>
      <c r="AH75" s="221" t="s">
        <v>3171</v>
      </c>
      <c r="AI75" s="59"/>
      <c r="AJ75" s="59"/>
      <c r="AK75" s="221"/>
      <c r="AL75" s="2"/>
      <c r="AM75" s="2"/>
      <c r="AN75" s="2"/>
      <c r="AO75" s="2"/>
      <c r="AP75" s="295"/>
      <c r="AQ75" s="295"/>
      <c r="AR75" s="295"/>
      <c r="AS75" s="295"/>
    </row>
    <row r="76" spans="1:45" ht="11.25" customHeight="1" x14ac:dyDescent="0.2">
      <c r="A76" s="269" t="s">
        <v>3277</v>
      </c>
      <c r="B76" s="296">
        <v>105</v>
      </c>
      <c r="C76" s="271">
        <v>39.780952380952378</v>
      </c>
      <c r="D76" s="272">
        <v>64.418000000000035</v>
      </c>
      <c r="E76" s="272">
        <v>2.486117554557163</v>
      </c>
      <c r="F76" s="272">
        <v>8.6807418765520783</v>
      </c>
      <c r="G76" s="318"/>
      <c r="H76" s="297">
        <v>210</v>
      </c>
      <c r="I76" s="271">
        <v>14.514285714285714</v>
      </c>
      <c r="J76" s="284">
        <v>65.135523809523846</v>
      </c>
      <c r="K76" s="272">
        <v>2.592407560154566</v>
      </c>
      <c r="L76" s="298">
        <v>8.8925878506381331</v>
      </c>
      <c r="M76" s="333"/>
      <c r="N76" s="334">
        <v>161</v>
      </c>
      <c r="O76" s="335">
        <v>7.1</v>
      </c>
      <c r="P76" s="336">
        <v>57.74</v>
      </c>
      <c r="Q76" s="337">
        <v>3.06</v>
      </c>
      <c r="R76" s="338">
        <v>11.1</v>
      </c>
      <c r="T76" s="343" t="s">
        <v>4277</v>
      </c>
      <c r="X76" s="887"/>
      <c r="AA76" s="870"/>
      <c r="AG76" s="347" t="s">
        <v>3278</v>
      </c>
      <c r="AH76" s="54">
        <v>2007</v>
      </c>
      <c r="AI76" s="28">
        <v>2008</v>
      </c>
      <c r="AJ76" s="28">
        <v>2009</v>
      </c>
      <c r="AK76" s="29" t="s">
        <v>3175</v>
      </c>
      <c r="AL76" s="29" t="s">
        <v>3176</v>
      </c>
      <c r="AM76" s="28" t="s">
        <v>92</v>
      </c>
      <c r="AN76" s="28" t="s">
        <v>17</v>
      </c>
      <c r="AO76" s="31" t="s">
        <v>3177</v>
      </c>
      <c r="AP76" s="27" t="s">
        <v>3178</v>
      </c>
      <c r="AQ76" s="27">
        <v>2016</v>
      </c>
      <c r="AR76" s="27">
        <v>2017</v>
      </c>
      <c r="AS76" s="27">
        <v>2018</v>
      </c>
    </row>
    <row r="77" spans="1:45" ht="11.25" customHeight="1" x14ac:dyDescent="0.2">
      <c r="A77" s="314" t="s">
        <v>3279</v>
      </c>
      <c r="B77" s="315">
        <v>105</v>
      </c>
      <c r="C77" s="316">
        <v>39.885714285714286</v>
      </c>
      <c r="D77" s="317">
        <v>61.158666666666669</v>
      </c>
      <c r="E77" s="317">
        <v>2.5961587280672771</v>
      </c>
      <c r="F77" s="317">
        <v>8.6993419004530068</v>
      </c>
      <c r="G77" s="318"/>
      <c r="H77" s="319">
        <v>213</v>
      </c>
      <c r="I77" s="316">
        <v>14.572769953051644</v>
      </c>
      <c r="J77" s="320">
        <v>62.381502347417843</v>
      </c>
      <c r="K77" s="317">
        <v>2.7041955597524754</v>
      </c>
      <c r="L77" s="321">
        <v>8.4342540871660034</v>
      </c>
      <c r="M77" s="333"/>
      <c r="N77" s="348">
        <v>170</v>
      </c>
      <c r="O77" s="349">
        <v>7.0117647058823529</v>
      </c>
      <c r="P77" s="350">
        <v>57.773117647058811</v>
      </c>
      <c r="Q77" s="351">
        <v>3.1506388783548411</v>
      </c>
      <c r="R77" s="352">
        <v>11.527549714401575</v>
      </c>
      <c r="T77" s="905" t="s">
        <v>4608</v>
      </c>
      <c r="AA77" s="870"/>
      <c r="AG77" s="27" t="s">
        <v>392</v>
      </c>
      <c r="AH77" s="345"/>
      <c r="AI77" s="245">
        <f t="shared" ref="AI77:AS77" si="5">AI70-AH70</f>
        <v>-5</v>
      </c>
      <c r="AJ77" s="3">
        <f t="shared" si="5"/>
        <v>-31</v>
      </c>
      <c r="AK77" s="3">
        <f t="shared" si="5"/>
        <v>1</v>
      </c>
      <c r="AL77" s="8">
        <f t="shared" si="5"/>
        <v>4</v>
      </c>
      <c r="AM77" s="245">
        <f t="shared" si="5"/>
        <v>3</v>
      </c>
      <c r="AN77" s="245">
        <f t="shared" si="5"/>
        <v>0</v>
      </c>
      <c r="AO77" s="3">
        <f t="shared" si="5"/>
        <v>1</v>
      </c>
      <c r="AP77" s="3">
        <f t="shared" si="5"/>
        <v>1</v>
      </c>
      <c r="AQ77" s="3">
        <f t="shared" si="5"/>
        <v>1</v>
      </c>
      <c r="AR77" s="3">
        <f t="shared" si="5"/>
        <v>7</v>
      </c>
      <c r="AS77" s="3">
        <f t="shared" si="5"/>
        <v>25</v>
      </c>
    </row>
    <row r="78" spans="1:45" ht="11.25" customHeight="1" x14ac:dyDescent="0.2">
      <c r="A78" s="314" t="s">
        <v>3281</v>
      </c>
      <c r="B78" s="315">
        <v>105</v>
      </c>
      <c r="C78" s="316">
        <v>40.019047619047619</v>
      </c>
      <c r="D78" s="317">
        <v>63.604952380952369</v>
      </c>
      <c r="E78" s="317">
        <v>2.5465388171481345</v>
      </c>
      <c r="F78" s="317">
        <v>8.4413501169265928</v>
      </c>
      <c r="G78" s="318"/>
      <c r="H78" s="319">
        <v>220</v>
      </c>
      <c r="I78" s="316">
        <v>14.586363636363636</v>
      </c>
      <c r="J78" s="320">
        <v>64.136681818181799</v>
      </c>
      <c r="K78" s="317">
        <v>2.6863026577608946</v>
      </c>
      <c r="L78" s="321">
        <v>8.2824058559688662</v>
      </c>
      <c r="M78" s="333"/>
      <c r="N78" s="348">
        <v>184</v>
      </c>
      <c r="O78" s="349">
        <v>6.7826086956521738</v>
      </c>
      <c r="P78" s="350">
        <v>59.648641304347848</v>
      </c>
      <c r="Q78" s="351">
        <v>3.1135783713403917</v>
      </c>
      <c r="R78" s="352">
        <v>11.42086925348169</v>
      </c>
      <c r="T78" t="s">
        <v>894</v>
      </c>
      <c r="X78" s="633" t="s">
        <v>895</v>
      </c>
      <c r="AA78" s="870"/>
      <c r="AG78" s="28" t="s">
        <v>393</v>
      </c>
      <c r="AH78" s="345"/>
      <c r="AI78" s="262">
        <f t="shared" ref="AI78:AS78" si="6">AI71-AH71</f>
        <v>16</v>
      </c>
      <c r="AJ78" s="260">
        <f t="shared" si="6"/>
        <v>40</v>
      </c>
      <c r="AK78" s="260">
        <f t="shared" si="6"/>
        <v>67</v>
      </c>
      <c r="AL78" s="12">
        <f t="shared" si="6"/>
        <v>17</v>
      </c>
      <c r="AM78" s="248">
        <f t="shared" si="6"/>
        <v>37</v>
      </c>
      <c r="AN78" s="248">
        <f t="shared" si="6"/>
        <v>27</v>
      </c>
      <c r="AO78" s="16">
        <f t="shared" si="6"/>
        <v>36</v>
      </c>
      <c r="AP78" s="16">
        <f t="shared" si="6"/>
        <v>4</v>
      </c>
      <c r="AQ78" s="16">
        <f t="shared" si="6"/>
        <v>-23</v>
      </c>
      <c r="AR78" s="16">
        <f t="shared" si="6"/>
        <v>-7</v>
      </c>
      <c r="AS78" s="16">
        <f t="shared" si="6"/>
        <v>74</v>
      </c>
    </row>
    <row r="79" spans="1:45" ht="11.25" customHeight="1" x14ac:dyDescent="0.2">
      <c r="A79" s="314" t="s">
        <v>3282</v>
      </c>
      <c r="B79" s="315">
        <v>105</v>
      </c>
      <c r="C79" s="316">
        <v>39.885714285714286</v>
      </c>
      <c r="D79" s="317">
        <v>64.119619047619082</v>
      </c>
      <c r="E79" s="317">
        <v>2.5115031205356479</v>
      </c>
      <c r="F79" s="317">
        <v>8.4708585935910019</v>
      </c>
      <c r="G79" s="318"/>
      <c r="H79" s="319">
        <v>222</v>
      </c>
      <c r="I79" s="316">
        <v>14.581081081081081</v>
      </c>
      <c r="J79" s="320">
        <v>64.423468468468499</v>
      </c>
      <c r="K79" s="317">
        <v>2.6540066333247236</v>
      </c>
      <c r="L79" s="321">
        <v>8.1174965295598653</v>
      </c>
      <c r="M79" s="333"/>
      <c r="N79" s="348">
        <v>192</v>
      </c>
      <c r="O79" s="349">
        <v>6.6875</v>
      </c>
      <c r="P79" s="350">
        <v>58.870052083333341</v>
      </c>
      <c r="Q79" s="351">
        <v>3.0856738130063941</v>
      </c>
      <c r="R79" s="352">
        <v>11.503757323745756</v>
      </c>
      <c r="T79" t="s">
        <v>896</v>
      </c>
      <c r="X79" s="633" t="s">
        <v>897</v>
      </c>
      <c r="Z79" s="651"/>
      <c r="AA79" s="870"/>
      <c r="AG79" s="57" t="s">
        <v>871</v>
      </c>
      <c r="AH79" s="345"/>
      <c r="AI79" s="345"/>
      <c r="AJ79" s="345"/>
      <c r="AK79" s="20">
        <f t="shared" ref="AK79:AS79" si="7">AK72-AJ72</f>
        <v>190</v>
      </c>
      <c r="AL79" s="20">
        <f t="shared" si="7"/>
        <v>10</v>
      </c>
      <c r="AM79" s="248">
        <f t="shared" si="7"/>
        <v>-30</v>
      </c>
      <c r="AN79" s="248">
        <f t="shared" si="7"/>
        <v>-9</v>
      </c>
      <c r="AO79" s="16">
        <f t="shared" si="7"/>
        <v>98</v>
      </c>
      <c r="AP79" s="16">
        <f t="shared" si="7"/>
        <v>137</v>
      </c>
      <c r="AQ79" s="16">
        <f t="shared" si="7"/>
        <v>38</v>
      </c>
      <c r="AR79" s="16">
        <f t="shared" si="7"/>
        <v>53</v>
      </c>
      <c r="AS79" s="16">
        <f t="shared" si="7"/>
        <v>-54</v>
      </c>
    </row>
    <row r="80" spans="1:45" ht="11.25" customHeight="1" x14ac:dyDescent="0.2">
      <c r="A80" s="314" t="s">
        <v>3283</v>
      </c>
      <c r="B80" s="315">
        <v>105</v>
      </c>
      <c r="C80" s="316">
        <v>40.142857142857146</v>
      </c>
      <c r="D80" s="317">
        <v>64.301238095238091</v>
      </c>
      <c r="E80" s="317">
        <v>2.5238260402437893</v>
      </c>
      <c r="F80" s="317">
        <v>8.5740261297054587</v>
      </c>
      <c r="G80" s="318"/>
      <c r="H80" s="319">
        <v>229</v>
      </c>
      <c r="I80" s="316">
        <v>14.497816593886462</v>
      </c>
      <c r="J80" s="320">
        <v>64.061703056768579</v>
      </c>
      <c r="K80" s="317">
        <v>2.6875656890539323</v>
      </c>
      <c r="L80" s="321">
        <v>8.3620300291121108</v>
      </c>
      <c r="M80" s="333"/>
      <c r="N80" s="348">
        <v>192</v>
      </c>
      <c r="O80" s="349">
        <v>6.557291666666667</v>
      </c>
      <c r="P80" s="350">
        <v>58.175208333333302</v>
      </c>
      <c r="Q80" s="351">
        <v>3.0447712648946923</v>
      </c>
      <c r="R80" s="352">
        <v>12.093782405682752</v>
      </c>
      <c r="T80" t="s">
        <v>915</v>
      </c>
      <c r="X80" s="633" t="s">
        <v>916</v>
      </c>
      <c r="Z80" s="651"/>
      <c r="AA80" s="870"/>
      <c r="AG80" s="222" t="s">
        <v>3260</v>
      </c>
      <c r="AH80" s="345"/>
      <c r="AI80" s="221">
        <f t="shared" ref="AI80:AR80" si="8">SUM(AI77:AI79)</f>
        <v>11</v>
      </c>
      <c r="AJ80" s="221">
        <f t="shared" si="8"/>
        <v>9</v>
      </c>
      <c r="AK80" s="221">
        <f t="shared" si="8"/>
        <v>258</v>
      </c>
      <c r="AL80" s="221">
        <f t="shared" si="8"/>
        <v>31</v>
      </c>
      <c r="AM80" s="292">
        <f t="shared" si="8"/>
        <v>10</v>
      </c>
      <c r="AN80" s="292">
        <f t="shared" si="8"/>
        <v>18</v>
      </c>
      <c r="AO80" s="295">
        <f t="shared" si="8"/>
        <v>135</v>
      </c>
      <c r="AP80" s="295">
        <f t="shared" si="8"/>
        <v>142</v>
      </c>
      <c r="AQ80" s="295">
        <f t="shared" si="8"/>
        <v>16</v>
      </c>
      <c r="AR80" s="295">
        <f t="shared" si="8"/>
        <v>53</v>
      </c>
      <c r="AS80" s="295">
        <f>SUM(AS77:AS79)</f>
        <v>45</v>
      </c>
    </row>
    <row r="81" spans="1:45" ht="11.25" customHeight="1" x14ac:dyDescent="0.2">
      <c r="A81" s="314" t="s">
        <v>3284</v>
      </c>
      <c r="B81" s="315">
        <v>106</v>
      </c>
      <c r="C81" s="316">
        <v>40.113207547169814</v>
      </c>
      <c r="D81" s="317">
        <v>64.795849056603785</v>
      </c>
      <c r="E81" s="317">
        <v>2.5317331660121991</v>
      </c>
      <c r="F81" s="317">
        <v>8.1678998168796646</v>
      </c>
      <c r="G81" s="318"/>
      <c r="H81" s="319">
        <v>231</v>
      </c>
      <c r="I81" s="316">
        <v>14.484848484848484</v>
      </c>
      <c r="J81" s="320">
        <v>64.713290043290044</v>
      </c>
      <c r="K81" s="317">
        <v>2.6749067439937124</v>
      </c>
      <c r="L81" s="321">
        <v>8.4304909538956085</v>
      </c>
      <c r="M81" s="333"/>
      <c r="N81" s="348">
        <v>203</v>
      </c>
      <c r="O81" s="349">
        <v>6.4236453201970445</v>
      </c>
      <c r="P81" s="350">
        <v>59.11891625615764</v>
      </c>
      <c r="Q81" s="351">
        <v>3.0270252483911095</v>
      </c>
      <c r="R81" s="352">
        <v>12.376145391650105</v>
      </c>
      <c r="T81" t="s">
        <v>1073</v>
      </c>
      <c r="X81" s="633" t="s">
        <v>1074</v>
      </c>
      <c r="AA81" s="870"/>
      <c r="AG81" s="117"/>
      <c r="AH81" s="117"/>
      <c r="AI81" s="117"/>
      <c r="AJ81" s="117"/>
      <c r="AK81" s="117"/>
      <c r="AL81" s="117"/>
      <c r="AM81" s="117"/>
      <c r="AN81" s="117"/>
      <c r="AO81" s="117"/>
    </row>
    <row r="82" spans="1:45" ht="11.25" customHeight="1" x14ac:dyDescent="0.2">
      <c r="A82" s="314" t="s">
        <v>3285</v>
      </c>
      <c r="B82" s="315">
        <v>106</v>
      </c>
      <c r="C82" s="316">
        <v>40.179245283018865</v>
      </c>
      <c r="D82" s="317">
        <v>66.142358490566011</v>
      </c>
      <c r="E82" s="317">
        <v>2.4843703779840212</v>
      </c>
      <c r="F82" s="317">
        <v>8.0186818429414544</v>
      </c>
      <c r="G82" s="318"/>
      <c r="H82" s="319">
        <v>231</v>
      </c>
      <c r="I82" s="316">
        <v>14.510822510822511</v>
      </c>
      <c r="J82" s="320">
        <v>65.788787878787829</v>
      </c>
      <c r="K82" s="317">
        <v>2.6353627449481323</v>
      </c>
      <c r="L82" s="321">
        <v>8.6386686725300699</v>
      </c>
      <c r="M82" s="333"/>
      <c r="N82" s="348">
        <v>206</v>
      </c>
      <c r="O82" s="349">
        <v>6.3932038834951452</v>
      </c>
      <c r="P82" s="350">
        <v>60.067038834951461</v>
      </c>
      <c r="Q82" s="351">
        <v>2.9221804334667221</v>
      </c>
      <c r="R82" s="352">
        <v>12.42349677404475</v>
      </c>
      <c r="T82" t="s">
        <v>1030</v>
      </c>
      <c r="X82" t="s">
        <v>1031</v>
      </c>
      <c r="AA82" s="870"/>
      <c r="AG82" s="117"/>
      <c r="AH82" s="353"/>
      <c r="AI82" s="291" t="s">
        <v>3286</v>
      </c>
      <c r="AJ82" s="117"/>
      <c r="AK82" s="117"/>
      <c r="AL82" s="117"/>
      <c r="AM82" s="117"/>
      <c r="AN82" s="117"/>
      <c r="AO82" s="117"/>
    </row>
    <row r="83" spans="1:45" ht="11.25" customHeight="1" x14ac:dyDescent="0.2">
      <c r="A83" s="314" t="s">
        <v>3287</v>
      </c>
      <c r="B83" s="315">
        <v>107</v>
      </c>
      <c r="C83" s="316">
        <v>40.065420560747661</v>
      </c>
      <c r="D83" s="317">
        <v>62.953364485981311</v>
      </c>
      <c r="E83" s="317">
        <v>2.6371650567247449</v>
      </c>
      <c r="F83" s="317">
        <v>8.1533121439846923</v>
      </c>
      <c r="G83" s="318"/>
      <c r="H83" s="319">
        <v>236</v>
      </c>
      <c r="I83" s="316">
        <v>14.40677966101695</v>
      </c>
      <c r="J83" s="320">
        <v>63.561101694915223</v>
      </c>
      <c r="K83" s="317">
        <v>2.7552745709655775</v>
      </c>
      <c r="L83" s="321">
        <v>8.2210619108989302</v>
      </c>
      <c r="M83" s="333"/>
      <c r="N83" s="348">
        <v>207</v>
      </c>
      <c r="O83" s="349">
        <v>6.2898550724637685</v>
      </c>
      <c r="P83" s="350">
        <v>58.081449275362303</v>
      </c>
      <c r="Q83" s="351">
        <v>3.0015185627430694</v>
      </c>
      <c r="R83" s="352">
        <v>12.69116532794088</v>
      </c>
      <c r="T83" t="s">
        <v>1065</v>
      </c>
      <c r="X83" t="s">
        <v>1066</v>
      </c>
      <c r="AA83" s="870"/>
      <c r="AG83" s="117"/>
      <c r="AH83" s="339"/>
      <c r="AI83" s="291" t="s">
        <v>3288</v>
      </c>
      <c r="AJ83" s="117"/>
      <c r="AK83" s="117"/>
      <c r="AL83" s="117"/>
      <c r="AM83" s="117"/>
      <c r="AN83" s="117"/>
      <c r="AO83" s="117"/>
    </row>
    <row r="84" spans="1:45" ht="11.25" customHeight="1" x14ac:dyDescent="0.2">
      <c r="A84" s="314" t="s">
        <v>3289</v>
      </c>
      <c r="B84" s="315">
        <v>107</v>
      </c>
      <c r="C84" s="316">
        <v>40.158878504672899</v>
      </c>
      <c r="D84" s="317">
        <v>65.280373831775677</v>
      </c>
      <c r="E84" s="317">
        <v>2.5546275112060877</v>
      </c>
      <c r="F84" s="317">
        <v>8.1718987825606604</v>
      </c>
      <c r="G84" s="318"/>
      <c r="H84" s="319">
        <v>239</v>
      </c>
      <c r="I84" s="316">
        <v>14.372384937238493</v>
      </c>
      <c r="J84" s="320">
        <v>65.233598326359839</v>
      </c>
      <c r="K84" s="317">
        <v>2.6697732207007077</v>
      </c>
      <c r="L84" s="321">
        <v>8.3517277058108519</v>
      </c>
      <c r="M84" s="333"/>
      <c r="N84" s="348">
        <v>207</v>
      </c>
      <c r="O84" s="349">
        <v>6.2318840579710146</v>
      </c>
      <c r="P84" s="350">
        <v>59.009903381642552</v>
      </c>
      <c r="Q84" s="351">
        <v>2.9371415919988646</v>
      </c>
      <c r="R84" s="352">
        <v>11.991692055074999</v>
      </c>
      <c r="T84" t="s">
        <v>1143</v>
      </c>
      <c r="W84" s="651"/>
      <c r="X84" t="s">
        <v>1144</v>
      </c>
      <c r="AA84" s="870"/>
      <c r="AG84" s="117"/>
      <c r="AH84" s="291" t="s">
        <v>3290</v>
      </c>
      <c r="AI84" s="117"/>
      <c r="AJ84" s="354" t="s">
        <v>3291</v>
      </c>
      <c r="AK84" s="117"/>
      <c r="AL84" s="117"/>
      <c r="AM84" s="117"/>
      <c r="AN84" s="117"/>
      <c r="AO84" s="117"/>
    </row>
    <row r="85" spans="1:45" ht="11.25" customHeight="1" x14ac:dyDescent="0.2">
      <c r="A85" s="314" t="s">
        <v>3292</v>
      </c>
      <c r="B85" s="315">
        <v>107</v>
      </c>
      <c r="C85" s="316">
        <v>40.186915887850468</v>
      </c>
      <c r="D85" s="317">
        <v>63.640934579439218</v>
      </c>
      <c r="E85" s="317">
        <v>2.6520637569992176</v>
      </c>
      <c r="F85" s="317">
        <v>8.1363982947464386</v>
      </c>
      <c r="G85" s="318"/>
      <c r="H85" s="319">
        <v>239</v>
      </c>
      <c r="I85" s="316">
        <v>14.418410041841005</v>
      </c>
      <c r="J85" s="320">
        <v>63.646108786610895</v>
      </c>
      <c r="K85" s="317">
        <v>2.7575417982139583</v>
      </c>
      <c r="L85" s="321">
        <v>8.467564407452377</v>
      </c>
      <c r="M85" s="333"/>
      <c r="N85" s="348">
        <v>208</v>
      </c>
      <c r="O85" s="349">
        <v>6.1826923076923075</v>
      </c>
      <c r="P85" s="350">
        <v>55.770576923076938</v>
      </c>
      <c r="Q85" s="351">
        <v>3.1265755307998471</v>
      </c>
      <c r="R85" s="352">
        <v>12.292188838984996</v>
      </c>
      <c r="T85" t="s">
        <v>1147</v>
      </c>
      <c r="X85" t="s">
        <v>1148</v>
      </c>
      <c r="AA85" s="870"/>
      <c r="AG85" s="117"/>
      <c r="AH85" s="355"/>
      <c r="AI85" s="291" t="s">
        <v>3293</v>
      </c>
      <c r="AJ85" s="117"/>
      <c r="AK85" s="117"/>
      <c r="AL85" s="117"/>
      <c r="AM85" s="117"/>
      <c r="AN85" s="117"/>
      <c r="AO85" s="117"/>
    </row>
    <row r="86" spans="1:45" ht="11.25" customHeight="1" x14ac:dyDescent="0.2">
      <c r="A86" s="314" t="s">
        <v>3294</v>
      </c>
      <c r="B86" s="315">
        <v>105</v>
      </c>
      <c r="C86" s="316">
        <v>40.180952380952384</v>
      </c>
      <c r="D86" s="317">
        <v>67.284285714285716</v>
      </c>
      <c r="E86" s="317">
        <v>2.5230512410767219</v>
      </c>
      <c r="F86" s="317">
        <v>8.3912842710296651</v>
      </c>
      <c r="G86" s="318"/>
      <c r="H86" s="319">
        <v>245</v>
      </c>
      <c r="I86" s="316">
        <v>14.371428571428572</v>
      </c>
      <c r="J86" s="320">
        <v>68.06881632653058</v>
      </c>
      <c r="K86" s="317">
        <v>2.6500774337634585</v>
      </c>
      <c r="L86" s="321">
        <v>8.8487876793907461</v>
      </c>
      <c r="M86" s="333"/>
      <c r="N86" s="348">
        <v>218</v>
      </c>
      <c r="O86" s="349">
        <v>6.068807339449541</v>
      </c>
      <c r="P86" s="350">
        <v>55.271146788990798</v>
      </c>
      <c r="Q86" s="351">
        <v>3.0916555141228321</v>
      </c>
      <c r="R86" s="352">
        <v>11.976759627555911</v>
      </c>
      <c r="T86" t="s">
        <v>2263</v>
      </c>
      <c r="X86" t="s">
        <v>2264</v>
      </c>
      <c r="AA86" s="870"/>
      <c r="AG86" s="356" t="s">
        <v>3295</v>
      </c>
      <c r="AH86" s="3"/>
      <c r="AI86" s="357" t="s">
        <v>3296</v>
      </c>
      <c r="AJ86" s="2"/>
      <c r="AK86" s="2"/>
      <c r="AL86" s="2"/>
      <c r="AM86" s="2"/>
      <c r="AN86" s="2"/>
      <c r="AO86" s="2"/>
      <c r="AP86" s="358"/>
      <c r="AQ86" s="4"/>
      <c r="AR86" s="4"/>
      <c r="AS86" s="4"/>
    </row>
    <row r="87" spans="1:45" ht="11.25" customHeight="1" x14ac:dyDescent="0.2">
      <c r="A87" s="314" t="s">
        <v>3297</v>
      </c>
      <c r="B87" s="315">
        <v>105</v>
      </c>
      <c r="C87" s="316">
        <v>40.314285714285717</v>
      </c>
      <c r="D87" s="317">
        <v>68.376380952380956</v>
      </c>
      <c r="E87" s="317">
        <v>2.5279661610848594</v>
      </c>
      <c r="F87" s="317">
        <v>8.518488904225908</v>
      </c>
      <c r="G87" s="318"/>
      <c r="H87" s="319">
        <v>246</v>
      </c>
      <c r="I87" s="316">
        <v>14.349593495934959</v>
      </c>
      <c r="J87" s="320">
        <v>68.204024390243859</v>
      </c>
      <c r="K87" s="317">
        <v>2.6457581096145075</v>
      </c>
      <c r="L87" s="321">
        <v>8.9321094644245314</v>
      </c>
      <c r="M87" s="333"/>
      <c r="N87" s="348">
        <v>238</v>
      </c>
      <c r="O87" s="349">
        <v>5.96218487394958</v>
      </c>
      <c r="P87" s="350">
        <v>56.81394957983192</v>
      </c>
      <c r="Q87" s="351">
        <v>3.0148029219189652</v>
      </c>
      <c r="R87" s="352">
        <v>12.22504100438675</v>
      </c>
      <c r="T87" t="s">
        <v>1218</v>
      </c>
      <c r="X87" t="s">
        <v>1219</v>
      </c>
      <c r="AA87" s="870"/>
      <c r="AG87" s="359" t="s">
        <v>3298</v>
      </c>
      <c r="AH87" s="360"/>
      <c r="AI87" s="222">
        <v>2008</v>
      </c>
      <c r="AJ87" s="51">
        <v>2009</v>
      </c>
      <c r="AK87" s="222" t="s">
        <v>3175</v>
      </c>
      <c r="AL87" s="51" t="s">
        <v>3176</v>
      </c>
      <c r="AM87" s="222" t="s">
        <v>92</v>
      </c>
      <c r="AN87" s="51" t="s">
        <v>17</v>
      </c>
      <c r="AO87" s="222" t="s">
        <v>3177</v>
      </c>
      <c r="AP87" s="51" t="s">
        <v>3178</v>
      </c>
      <c r="AQ87" s="222">
        <v>2016</v>
      </c>
      <c r="AR87" s="222">
        <v>2017</v>
      </c>
      <c r="AS87" s="222">
        <v>2018</v>
      </c>
    </row>
    <row r="88" spans="1:45" ht="11.25" customHeight="1" x14ac:dyDescent="0.2">
      <c r="A88" s="314" t="s">
        <v>3299</v>
      </c>
      <c r="B88" s="315">
        <v>106</v>
      </c>
      <c r="C88" s="316">
        <v>40.226415094339622</v>
      </c>
      <c r="D88" s="317">
        <v>69.582924528301859</v>
      </c>
      <c r="E88" s="317">
        <v>2.4985181950939808</v>
      </c>
      <c r="F88" s="317">
        <v>8.2467161042749879</v>
      </c>
      <c r="G88" s="318"/>
      <c r="H88" s="319">
        <v>246</v>
      </c>
      <c r="I88" s="316">
        <v>14.390243902439025</v>
      </c>
      <c r="J88" s="320">
        <v>68.710447154471538</v>
      </c>
      <c r="K88" s="317">
        <v>2.6426313265707595</v>
      </c>
      <c r="L88" s="321">
        <v>8.6096120307346258</v>
      </c>
      <c r="M88" s="333"/>
      <c r="N88" s="348">
        <v>259</v>
      </c>
      <c r="O88" s="349">
        <v>5.9111969111969112</v>
      </c>
      <c r="P88" s="350">
        <v>56.756718146718157</v>
      </c>
      <c r="Q88" s="351">
        <v>3.1156709291068094</v>
      </c>
      <c r="R88" s="352">
        <v>12.278304141151919</v>
      </c>
      <c r="T88" t="s">
        <v>1232</v>
      </c>
      <c r="X88" t="s">
        <v>1233</v>
      </c>
      <c r="AA88" s="870"/>
      <c r="AG88" s="361" t="s">
        <v>3300</v>
      </c>
      <c r="AH88" s="362"/>
      <c r="AI88" s="363">
        <f t="shared" ref="AI88:AS88" si="9">AH73</f>
        <v>139</v>
      </c>
      <c r="AJ88" s="362">
        <f t="shared" si="9"/>
        <v>150</v>
      </c>
      <c r="AK88" s="363">
        <f t="shared" si="9"/>
        <v>159</v>
      </c>
      <c r="AL88" s="362">
        <f t="shared" si="9"/>
        <v>417</v>
      </c>
      <c r="AM88" s="363">
        <f t="shared" si="9"/>
        <v>448</v>
      </c>
      <c r="AN88" s="362">
        <f t="shared" si="9"/>
        <v>458</v>
      </c>
      <c r="AO88" s="363">
        <f t="shared" si="9"/>
        <v>476</v>
      </c>
      <c r="AP88" s="362">
        <f t="shared" si="9"/>
        <v>611</v>
      </c>
      <c r="AQ88" s="363">
        <f t="shared" si="9"/>
        <v>753</v>
      </c>
      <c r="AR88" s="363">
        <f t="shared" si="9"/>
        <v>769</v>
      </c>
      <c r="AS88" s="363">
        <f t="shared" si="9"/>
        <v>822</v>
      </c>
    </row>
    <row r="89" spans="1:45" ht="11.25" customHeight="1" x14ac:dyDescent="0.2">
      <c r="A89" s="269" t="s">
        <v>3301</v>
      </c>
      <c r="B89" s="296">
        <v>106</v>
      </c>
      <c r="C89" s="271">
        <v>40.29245283018868</v>
      </c>
      <c r="D89" s="272">
        <v>67.493679245283005</v>
      </c>
      <c r="E89" s="272">
        <v>2.5844576979213203</v>
      </c>
      <c r="F89" s="272">
        <v>8.2681088405621495</v>
      </c>
      <c r="G89" s="318"/>
      <c r="H89" s="297">
        <v>250</v>
      </c>
      <c r="I89" s="271">
        <v>14.423999999999999</v>
      </c>
      <c r="J89" s="284">
        <v>67.095879999999994</v>
      </c>
      <c r="K89" s="272">
        <v>2.7455868266746983</v>
      </c>
      <c r="L89" s="298">
        <v>8.4288867515287755</v>
      </c>
      <c r="M89" s="333"/>
      <c r="N89" s="334">
        <v>281</v>
      </c>
      <c r="O89" s="335">
        <v>5.8291814946619214</v>
      </c>
      <c r="P89" s="336">
        <v>54.167010676156544</v>
      </c>
      <c r="Q89" s="337">
        <v>3.145651285338082</v>
      </c>
      <c r="R89" s="338">
        <v>11.853811236729971</v>
      </c>
      <c r="T89" t="s">
        <v>1245</v>
      </c>
      <c r="X89" t="s">
        <v>1246</v>
      </c>
      <c r="Y89" s="870"/>
      <c r="AA89" s="870"/>
      <c r="AG89" s="364" t="s">
        <v>3270</v>
      </c>
      <c r="AH89" s="365"/>
      <c r="AI89" s="92">
        <f t="shared" ref="AI89:AS89" si="10">AI95+AI94</f>
        <v>26</v>
      </c>
      <c r="AJ89" s="365">
        <f t="shared" si="10"/>
        <v>53</v>
      </c>
      <c r="AK89" s="92">
        <f t="shared" si="10"/>
        <v>320</v>
      </c>
      <c r="AL89" s="365">
        <f t="shared" si="10"/>
        <v>59</v>
      </c>
      <c r="AM89" s="92">
        <f t="shared" si="10"/>
        <v>47</v>
      </c>
      <c r="AN89" s="365">
        <f t="shared" si="10"/>
        <v>54</v>
      </c>
      <c r="AO89" s="92">
        <f t="shared" si="10"/>
        <v>165</v>
      </c>
      <c r="AP89" s="365">
        <f t="shared" si="10"/>
        <v>209</v>
      </c>
      <c r="AQ89" s="92">
        <f t="shared" si="10"/>
        <v>121</v>
      </c>
      <c r="AR89" s="92">
        <f t="shared" si="10"/>
        <v>126</v>
      </c>
      <c r="AS89" s="92" t="e">
        <f t="shared" si="10"/>
        <v>#REF!</v>
      </c>
    </row>
    <row r="90" spans="1:45" ht="11.25" customHeight="1" x14ac:dyDescent="0.2">
      <c r="A90" s="269" t="s">
        <v>3302</v>
      </c>
      <c r="B90" s="296">
        <v>105</v>
      </c>
      <c r="C90" s="271">
        <v>40.476190476190474</v>
      </c>
      <c r="D90" s="272">
        <v>69.741142857142847</v>
      </c>
      <c r="E90" s="272">
        <v>2.5536367271743168</v>
      </c>
      <c r="F90" s="272">
        <v>8.2946179955700305</v>
      </c>
      <c r="G90" s="318"/>
      <c r="H90" s="297">
        <v>249</v>
      </c>
      <c r="I90" s="271">
        <v>14.626506024096386</v>
      </c>
      <c r="J90" s="284">
        <v>70.40481927710843</v>
      </c>
      <c r="K90" s="272">
        <v>2.6973954721488651</v>
      </c>
      <c r="L90" s="298">
        <v>8.3763581489520114</v>
      </c>
      <c r="M90" s="333"/>
      <c r="N90" s="334">
        <v>309</v>
      </c>
      <c r="O90" s="335">
        <v>5.8317152103559868</v>
      </c>
      <c r="P90" s="336">
        <v>55.628737864077692</v>
      </c>
      <c r="Q90" s="337">
        <v>2.9151936862692911</v>
      </c>
      <c r="R90" s="338">
        <v>12.160612334501097</v>
      </c>
      <c r="T90" t="s">
        <v>1097</v>
      </c>
      <c r="X90" t="s">
        <v>1098</v>
      </c>
      <c r="Y90" s="870"/>
      <c r="AA90" s="870"/>
      <c r="AG90" s="366" t="s">
        <v>3280</v>
      </c>
      <c r="AH90" s="8" t="s">
        <v>3303</v>
      </c>
      <c r="AI90" s="245">
        <f>Changes!E682</f>
        <v>9</v>
      </c>
      <c r="AJ90" s="8">
        <f>Changes!E683</f>
        <v>28</v>
      </c>
      <c r="AK90" s="245">
        <f>Changes!E684</f>
        <v>1</v>
      </c>
      <c r="AL90" s="8">
        <f>Changes!E685</f>
        <v>8</v>
      </c>
      <c r="AM90" s="245">
        <f>Changes!E686</f>
        <v>14</v>
      </c>
      <c r="AN90" s="8">
        <f>Changes!E687</f>
        <v>6</v>
      </c>
      <c r="AO90" s="245">
        <f>Changes!E688</f>
        <v>7</v>
      </c>
      <c r="AP90" s="8">
        <f>Changes!E689</f>
        <v>18</v>
      </c>
      <c r="AQ90" s="245">
        <f>Changes!E690</f>
        <v>28</v>
      </c>
      <c r="AR90" s="245">
        <f>Changes!E691</f>
        <v>8</v>
      </c>
      <c r="AS90" s="245" t="e">
        <f>Changes!#REF!</f>
        <v>#REF!</v>
      </c>
    </row>
    <row r="91" spans="1:45" ht="11.25" customHeight="1" x14ac:dyDescent="0.2">
      <c r="A91" s="269" t="s">
        <v>3304</v>
      </c>
      <c r="B91" s="296">
        <v>105</v>
      </c>
      <c r="C91" s="271">
        <v>40.504761904761907</v>
      </c>
      <c r="D91" s="272">
        <v>69.208857142857099</v>
      </c>
      <c r="E91" s="272">
        <v>2.5662461294491061</v>
      </c>
      <c r="F91" s="272">
        <v>8.229315833206563</v>
      </c>
      <c r="G91" s="318"/>
      <c r="H91" s="297">
        <v>249</v>
      </c>
      <c r="I91" s="271">
        <v>14.634538152610443</v>
      </c>
      <c r="J91" s="284">
        <v>70.260040160642532</v>
      </c>
      <c r="K91" s="272">
        <v>2.7218282094190505</v>
      </c>
      <c r="L91" s="298">
        <v>8.1666825730796422</v>
      </c>
      <c r="M91" s="333"/>
      <c r="N91" s="334">
        <v>336</v>
      </c>
      <c r="O91" s="335">
        <v>5.7857142857142856</v>
      </c>
      <c r="P91" s="336">
        <v>54.019880952380987</v>
      </c>
      <c r="Q91" s="337">
        <v>2.8917702971863304</v>
      </c>
      <c r="R91" s="338">
        <v>12.102456010846762</v>
      </c>
      <c r="T91" t="s">
        <v>1269</v>
      </c>
      <c r="X91" t="s">
        <v>1270</v>
      </c>
      <c r="Y91" s="870"/>
      <c r="AA91" s="870"/>
      <c r="AG91" s="330" t="s">
        <v>3280</v>
      </c>
      <c r="AH91" s="12" t="s">
        <v>3305</v>
      </c>
      <c r="AI91" s="248">
        <f>Changes!F682</f>
        <v>2</v>
      </c>
      <c r="AJ91" s="12">
        <f>Changes!F683</f>
        <v>13</v>
      </c>
      <c r="AK91" s="248">
        <f>Changes!F684</f>
        <v>57</v>
      </c>
      <c r="AL91" s="12">
        <f>Changes!F685</f>
        <v>13</v>
      </c>
      <c r="AM91" s="248">
        <f>Changes!F686</f>
        <v>13</v>
      </c>
      <c r="AN91" s="12">
        <f>Changes!F687</f>
        <v>13</v>
      </c>
      <c r="AO91" s="248">
        <f>Changes!F688</f>
        <v>12</v>
      </c>
      <c r="AP91" s="12">
        <f>Changes!F689</f>
        <v>12</v>
      </c>
      <c r="AQ91" s="248">
        <f>Changes!F690</f>
        <v>49</v>
      </c>
      <c r="AR91" s="248">
        <f>Changes!F691</f>
        <v>37</v>
      </c>
      <c r="AS91" s="248">
        <f>Changes!F692</f>
        <v>31</v>
      </c>
    </row>
    <row r="92" spans="1:45" ht="11.25" customHeight="1" x14ac:dyDescent="0.2">
      <c r="A92" s="269" t="s">
        <v>3306</v>
      </c>
      <c r="B92" s="296">
        <v>105</v>
      </c>
      <c r="C92" s="271">
        <v>40.590476190476188</v>
      </c>
      <c r="D92" s="272">
        <v>68.276857142857111</v>
      </c>
      <c r="E92" s="272">
        <v>2.6157508638229192</v>
      </c>
      <c r="F92" s="272">
        <v>7.8909997898311657</v>
      </c>
      <c r="G92" s="318"/>
      <c r="H92" s="297">
        <v>249</v>
      </c>
      <c r="I92" s="271">
        <v>14.686746987951807</v>
      </c>
      <c r="J92" s="284">
        <v>69.610522088353392</v>
      </c>
      <c r="K92" s="272">
        <v>2.727842926046208</v>
      </c>
      <c r="L92" s="298">
        <v>7.9620214312743132</v>
      </c>
      <c r="M92" s="333"/>
      <c r="N92" s="334">
        <v>353</v>
      </c>
      <c r="O92" s="335">
        <v>5.7705382436260626</v>
      </c>
      <c r="P92" s="336">
        <v>53.821841359773352</v>
      </c>
      <c r="Q92" s="337">
        <v>2.9300528380188511</v>
      </c>
      <c r="R92" s="338">
        <v>12.42053586248324</v>
      </c>
      <c r="T92" t="s">
        <v>1267</v>
      </c>
      <c r="X92" t="s">
        <v>1268</v>
      </c>
      <c r="Y92" s="870"/>
      <c r="AA92" s="870"/>
      <c r="AG92" s="330" t="s">
        <v>3280</v>
      </c>
      <c r="AH92" s="12" t="s">
        <v>3307</v>
      </c>
      <c r="AI92" s="248">
        <f>Changes!G682</f>
        <v>3</v>
      </c>
      <c r="AJ92" s="12">
        <f>Changes!G683</f>
        <v>3</v>
      </c>
      <c r="AK92" s="248">
        <f>Changes!G684</f>
        <v>4</v>
      </c>
      <c r="AL92" s="12">
        <f>Changes!G685</f>
        <v>6</v>
      </c>
      <c r="AM92" s="248">
        <f>Changes!G686</f>
        <v>5</v>
      </c>
      <c r="AN92" s="12">
        <f>Changes!G687</f>
        <v>12</v>
      </c>
      <c r="AO92" s="248">
        <f>Changes!G688</f>
        <v>8</v>
      </c>
      <c r="AP92" s="12">
        <f>Changes!G689</f>
        <v>18</v>
      </c>
      <c r="AQ92" s="248">
        <f>Changes!G690</f>
        <v>24</v>
      </c>
      <c r="AR92" s="248">
        <f>Changes!G691</f>
        <v>25</v>
      </c>
      <c r="AS92" s="248">
        <f>Changes!G692</f>
        <v>26</v>
      </c>
    </row>
    <row r="93" spans="1:45" ht="11.25" customHeight="1" x14ac:dyDescent="0.2">
      <c r="A93" s="269" t="s">
        <v>3308</v>
      </c>
      <c r="B93" s="296">
        <v>105</v>
      </c>
      <c r="C93" s="271">
        <v>40.657142857142858</v>
      </c>
      <c r="D93" s="272">
        <v>68.729238095238074</v>
      </c>
      <c r="E93" s="272">
        <v>2.6202837900291169</v>
      </c>
      <c r="F93" s="272">
        <v>7.8067703222866047</v>
      </c>
      <c r="G93" s="318"/>
      <c r="H93" s="297">
        <v>251</v>
      </c>
      <c r="I93" s="271">
        <v>14.733067729083665</v>
      </c>
      <c r="J93" s="284">
        <v>69.937848605577628</v>
      </c>
      <c r="K93" s="272">
        <v>2.7625618090078712</v>
      </c>
      <c r="L93" s="298">
        <v>7.9672204406714853</v>
      </c>
      <c r="M93" s="333"/>
      <c r="N93" s="334">
        <v>366</v>
      </c>
      <c r="O93" s="335">
        <v>5.7622950819672134</v>
      </c>
      <c r="P93" s="336">
        <v>54.440355191256856</v>
      </c>
      <c r="Q93" s="337">
        <v>2.9086780915571202</v>
      </c>
      <c r="R93" s="338">
        <v>12.253992389656698</v>
      </c>
      <c r="T93" t="s">
        <v>1287</v>
      </c>
      <c r="X93" t="s">
        <v>1288</v>
      </c>
      <c r="AA93" s="870"/>
      <c r="AG93" s="330" t="s">
        <v>3280</v>
      </c>
      <c r="AH93" s="12" t="s">
        <v>1853</v>
      </c>
      <c r="AI93" s="248">
        <f>Changes!H682</f>
        <v>1</v>
      </c>
      <c r="AJ93" s="12">
        <f>Changes!H683</f>
        <v>0</v>
      </c>
      <c r="AK93" s="248">
        <f>Changes!H684</f>
        <v>0</v>
      </c>
      <c r="AL93" s="12">
        <f>Changes!H685</f>
        <v>1</v>
      </c>
      <c r="AM93" s="248">
        <f>Changes!H686</f>
        <v>5</v>
      </c>
      <c r="AN93" s="12">
        <f>Changes!H687</f>
        <v>5</v>
      </c>
      <c r="AO93" s="248">
        <f>Changes!H688</f>
        <v>3</v>
      </c>
      <c r="AP93" s="12">
        <f>Changes!H689</f>
        <v>19</v>
      </c>
      <c r="AQ93" s="248">
        <f>Changes!H690</f>
        <v>4</v>
      </c>
      <c r="AR93" s="248">
        <f>Changes!H691</f>
        <v>3</v>
      </c>
      <c r="AS93" s="248">
        <f>Changes!H692</f>
        <v>0</v>
      </c>
    </row>
    <row r="94" spans="1:45" ht="11.25" customHeight="1" x14ac:dyDescent="0.2">
      <c r="A94" s="269" t="s">
        <v>3309</v>
      </c>
      <c r="B94" s="296">
        <v>105</v>
      </c>
      <c r="C94" s="271">
        <v>40.704761904761902</v>
      </c>
      <c r="D94" s="272">
        <v>66.595523809523797</v>
      </c>
      <c r="E94" s="272">
        <v>2.6721877749238581</v>
      </c>
      <c r="F94" s="272">
        <v>7.8261113836627816</v>
      </c>
      <c r="G94" s="318"/>
      <c r="H94" s="297">
        <v>252</v>
      </c>
      <c r="I94" s="271">
        <v>14.753968253968255</v>
      </c>
      <c r="J94" s="284">
        <v>68.493412698412698</v>
      </c>
      <c r="K94" s="272">
        <v>2.8367059552911673</v>
      </c>
      <c r="L94" s="298">
        <v>7.759726211288287</v>
      </c>
      <c r="M94" s="333"/>
      <c r="N94" s="334">
        <v>369</v>
      </c>
      <c r="O94" s="335">
        <v>5.7452574525745259</v>
      </c>
      <c r="P94" s="336">
        <v>53.50566395663953</v>
      </c>
      <c r="Q94" s="337">
        <v>2.9872024465894533</v>
      </c>
      <c r="R94" s="338">
        <v>12.099140561901489</v>
      </c>
      <c r="T94" t="s">
        <v>1307</v>
      </c>
      <c r="X94" s="633" t="s">
        <v>1308</v>
      </c>
      <c r="Y94" s="870"/>
      <c r="AA94" s="870"/>
      <c r="AG94" s="367" t="s">
        <v>3280</v>
      </c>
      <c r="AH94" s="368" t="s">
        <v>3241</v>
      </c>
      <c r="AI94" s="369">
        <f t="shared" ref="AI94:AR94" si="11">SUM(AI90:AI93)</f>
        <v>15</v>
      </c>
      <c r="AJ94" s="368">
        <f t="shared" si="11"/>
        <v>44</v>
      </c>
      <c r="AK94" s="369">
        <f t="shared" si="11"/>
        <v>62</v>
      </c>
      <c r="AL94" s="368">
        <f t="shared" si="11"/>
        <v>28</v>
      </c>
      <c r="AM94" s="369">
        <f t="shared" si="11"/>
        <v>37</v>
      </c>
      <c r="AN94" s="368">
        <f t="shared" si="11"/>
        <v>36</v>
      </c>
      <c r="AO94" s="369">
        <f t="shared" si="11"/>
        <v>30</v>
      </c>
      <c r="AP94" s="368">
        <f t="shared" si="11"/>
        <v>67</v>
      </c>
      <c r="AQ94" s="369">
        <f t="shared" si="11"/>
        <v>105</v>
      </c>
      <c r="AR94" s="369">
        <f t="shared" si="11"/>
        <v>73</v>
      </c>
      <c r="AS94" s="369" t="e">
        <f>SUM(AS90:AS93)</f>
        <v>#REF!</v>
      </c>
    </row>
    <row r="95" spans="1:45" ht="11.25" customHeight="1" x14ac:dyDescent="0.2">
      <c r="A95" s="269" t="s">
        <v>3310</v>
      </c>
      <c r="B95" s="296">
        <v>106</v>
      </c>
      <c r="C95" s="271">
        <v>40.849056603773583</v>
      </c>
      <c r="D95" s="272">
        <v>71.843396226415109</v>
      </c>
      <c r="E95" s="272">
        <v>2.6569284096496362</v>
      </c>
      <c r="F95" s="272">
        <v>6.9140205164596402</v>
      </c>
      <c r="G95" s="318"/>
      <c r="H95" s="297">
        <v>253</v>
      </c>
      <c r="I95" s="271">
        <v>14.766798418972332</v>
      </c>
      <c r="J95" s="284">
        <v>67.341067193675926</v>
      </c>
      <c r="K95" s="272">
        <v>2.8551618587207477</v>
      </c>
      <c r="L95" s="298">
        <v>8.2041056631634746</v>
      </c>
      <c r="M95" s="333"/>
      <c r="N95" s="334">
        <v>375</v>
      </c>
      <c r="O95" s="335">
        <v>5.722666666666667</v>
      </c>
      <c r="P95" s="336">
        <v>53.040186666666678</v>
      </c>
      <c r="Q95" s="337">
        <v>3.0345800356653641</v>
      </c>
      <c r="R95" s="338">
        <v>11.652857995672615</v>
      </c>
      <c r="T95" s="887" t="s">
        <v>1398</v>
      </c>
      <c r="X95" s="633" t="s">
        <v>1399</v>
      </c>
      <c r="Y95" s="870"/>
      <c r="AA95" s="870"/>
      <c r="AG95" s="330" t="s">
        <v>3311</v>
      </c>
      <c r="AH95" s="12"/>
      <c r="AI95" s="248">
        <f t="shared" ref="AI95:AR95" si="12">AI80</f>
        <v>11</v>
      </c>
      <c r="AJ95" s="12">
        <f t="shared" si="12"/>
        <v>9</v>
      </c>
      <c r="AK95" s="248">
        <f t="shared" si="12"/>
        <v>258</v>
      </c>
      <c r="AL95" s="12">
        <f t="shared" si="12"/>
        <v>31</v>
      </c>
      <c r="AM95" s="248">
        <f t="shared" si="12"/>
        <v>10</v>
      </c>
      <c r="AN95" s="12">
        <f t="shared" si="12"/>
        <v>18</v>
      </c>
      <c r="AO95" s="248">
        <f t="shared" si="12"/>
        <v>135</v>
      </c>
      <c r="AP95" s="12">
        <f t="shared" si="12"/>
        <v>142</v>
      </c>
      <c r="AQ95" s="248">
        <f t="shared" si="12"/>
        <v>16</v>
      </c>
      <c r="AR95" s="248">
        <f t="shared" si="12"/>
        <v>53</v>
      </c>
      <c r="AS95" s="248">
        <f>AS80</f>
        <v>45</v>
      </c>
    </row>
    <row r="96" spans="1:45" ht="11.25" customHeight="1" x14ac:dyDescent="0.2">
      <c r="A96" s="269" t="s">
        <v>3312</v>
      </c>
      <c r="B96" s="296">
        <v>106</v>
      </c>
      <c r="C96" s="271">
        <v>40.933962264150942</v>
      </c>
      <c r="D96" s="272">
        <v>68.378962264150914</v>
      </c>
      <c r="E96" s="272">
        <v>2.8042465513353609</v>
      </c>
      <c r="F96" s="272">
        <v>6.8272817327910573</v>
      </c>
      <c r="G96" s="318"/>
      <c r="H96" s="297">
        <v>253</v>
      </c>
      <c r="I96" s="271">
        <v>14.786561264822135</v>
      </c>
      <c r="J96" s="284">
        <v>64.103399209486156</v>
      </c>
      <c r="K96" s="272">
        <v>2.9772161316624031</v>
      </c>
      <c r="L96" s="298">
        <v>7.9899800869940529</v>
      </c>
      <c r="M96" s="333"/>
      <c r="N96" s="334">
        <v>376</v>
      </c>
      <c r="O96" s="335">
        <v>5.7127659574468082</v>
      </c>
      <c r="P96" s="336">
        <v>49.76289893617021</v>
      </c>
      <c r="Q96" s="337">
        <v>3.2408352122433257</v>
      </c>
      <c r="R96" s="338">
        <v>11.533776723942712</v>
      </c>
      <c r="T96" s="887" t="s">
        <v>1404</v>
      </c>
      <c r="X96" t="s">
        <v>1405</v>
      </c>
      <c r="Y96" s="870"/>
      <c r="AA96" s="870"/>
      <c r="AG96" s="361" t="s">
        <v>3313</v>
      </c>
      <c r="AH96" s="362"/>
      <c r="AI96" s="363">
        <f t="shared" ref="AI96:AR96" si="13">AI73</f>
        <v>150</v>
      </c>
      <c r="AJ96" s="362">
        <f t="shared" si="13"/>
        <v>159</v>
      </c>
      <c r="AK96" s="363">
        <f t="shared" si="13"/>
        <v>417</v>
      </c>
      <c r="AL96" s="362">
        <f t="shared" si="13"/>
        <v>448</v>
      </c>
      <c r="AM96" s="363">
        <f t="shared" si="13"/>
        <v>458</v>
      </c>
      <c r="AN96" s="362">
        <f t="shared" si="13"/>
        <v>476</v>
      </c>
      <c r="AO96" s="363">
        <f t="shared" si="13"/>
        <v>611</v>
      </c>
      <c r="AP96" s="362">
        <f t="shared" si="13"/>
        <v>753</v>
      </c>
      <c r="AQ96" s="363">
        <f t="shared" si="13"/>
        <v>769</v>
      </c>
      <c r="AR96" s="363">
        <f t="shared" si="13"/>
        <v>822</v>
      </c>
      <c r="AS96" s="363">
        <f>AS73</f>
        <v>867</v>
      </c>
    </row>
    <row r="97" spans="1:45" ht="11.25" customHeight="1" x14ac:dyDescent="0.2">
      <c r="A97" s="269" t="s">
        <v>3314</v>
      </c>
      <c r="B97" s="296">
        <v>106</v>
      </c>
      <c r="C97" s="271">
        <v>40.962264150943398</v>
      </c>
      <c r="D97" s="272">
        <v>66.968773584905634</v>
      </c>
      <c r="E97" s="272">
        <v>2.850226692277718</v>
      </c>
      <c r="F97" s="272">
        <v>6.7953730341393292</v>
      </c>
      <c r="G97" s="318"/>
      <c r="H97" s="297">
        <v>252</v>
      </c>
      <c r="I97" s="271">
        <v>14.837301587301587</v>
      </c>
      <c r="J97" s="284">
        <v>62.143531746031755</v>
      </c>
      <c r="K97" s="272">
        <v>3.0995539000769115</v>
      </c>
      <c r="L97" s="298">
        <v>8.1166211278060452</v>
      </c>
      <c r="M97" s="333"/>
      <c r="N97" s="334">
        <v>384</v>
      </c>
      <c r="O97" s="335">
        <v>5.703125</v>
      </c>
      <c r="P97" s="336">
        <v>48.509973958333291</v>
      </c>
      <c r="Q97" s="337">
        <v>3.4016643905149739</v>
      </c>
      <c r="R97" s="338">
        <v>11.481061950647952</v>
      </c>
      <c r="T97" t="s">
        <v>1493</v>
      </c>
      <c r="X97" t="s">
        <v>1494</v>
      </c>
      <c r="Y97" s="870"/>
      <c r="AA97" s="870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 spans="1:45" ht="11.25" customHeight="1" x14ac:dyDescent="0.2">
      <c r="A98" s="269" t="s">
        <v>3315</v>
      </c>
      <c r="B98" s="296">
        <v>106</v>
      </c>
      <c r="C98" s="271">
        <v>41.094339622641506</v>
      </c>
      <c r="D98" s="272">
        <v>72.157547169811323</v>
      </c>
      <c r="E98" s="272">
        <v>2.6730722202842778</v>
      </c>
      <c r="F98" s="272">
        <v>6.9731375385076122</v>
      </c>
      <c r="G98" s="318"/>
      <c r="H98" s="297">
        <v>251</v>
      </c>
      <c r="I98" s="271">
        <v>14.872509960159363</v>
      </c>
      <c r="J98" s="284">
        <v>65.221633466135472</v>
      </c>
      <c r="K98" s="272">
        <v>3.0172131014647738</v>
      </c>
      <c r="L98" s="298">
        <v>7.6941437046561312</v>
      </c>
      <c r="M98" s="333"/>
      <c r="N98" s="334">
        <v>388</v>
      </c>
      <c r="O98" s="335">
        <v>5.731958762886598</v>
      </c>
      <c r="P98" s="336">
        <v>52.082139175257673</v>
      </c>
      <c r="Q98" s="337">
        <v>3.1875975342539027</v>
      </c>
      <c r="R98" s="338">
        <v>11.418678598968501</v>
      </c>
      <c r="T98" s="887" t="s">
        <v>1327</v>
      </c>
      <c r="X98" t="s">
        <v>1328</v>
      </c>
      <c r="AA98" s="870"/>
      <c r="AG98" s="370" t="s">
        <v>3316</v>
      </c>
      <c r="AH98" s="3"/>
      <c r="AI98" s="357" t="s">
        <v>3296</v>
      </c>
      <c r="AJ98" s="2"/>
      <c r="AK98" s="2"/>
      <c r="AL98" s="2"/>
      <c r="AM98" s="2"/>
      <c r="AN98" s="2"/>
      <c r="AO98" s="2"/>
      <c r="AP98" s="358"/>
      <c r="AQ98" s="4"/>
      <c r="AR98" s="4"/>
      <c r="AS98" s="4"/>
    </row>
    <row r="99" spans="1:45" ht="11.25" customHeight="1" x14ac:dyDescent="0.2">
      <c r="A99" s="269" t="s">
        <v>3317</v>
      </c>
      <c r="B99" s="296">
        <v>106</v>
      </c>
      <c r="C99" s="271">
        <v>41.132075471698116</v>
      </c>
      <c r="D99" s="272">
        <v>71.13009433962263</v>
      </c>
      <c r="E99" s="272">
        <v>2.7180273466765659</v>
      </c>
      <c r="F99" s="272">
        <v>6.774806542452505</v>
      </c>
      <c r="G99" s="318"/>
      <c r="H99" s="297">
        <v>253</v>
      </c>
      <c r="I99" s="271">
        <v>14.857707509881424</v>
      </c>
      <c r="J99" s="284">
        <v>65.086205533596853</v>
      </c>
      <c r="K99" s="272">
        <v>3.121415418257079</v>
      </c>
      <c r="L99" s="298">
        <v>7.7866611146562903</v>
      </c>
      <c r="M99" s="333"/>
      <c r="N99" s="334">
        <v>394</v>
      </c>
      <c r="O99" s="335">
        <v>5.7360406091370555</v>
      </c>
      <c r="P99" s="336">
        <v>52.238908629441582</v>
      </c>
      <c r="Q99" s="337">
        <v>3.2257430113336945</v>
      </c>
      <c r="R99" s="338">
        <v>11.984253399208921</v>
      </c>
      <c r="T99" s="887" t="s">
        <v>1546</v>
      </c>
      <c r="X99" t="s">
        <v>1547</v>
      </c>
      <c r="AA99" s="870"/>
      <c r="AG99" s="359" t="s">
        <v>3298</v>
      </c>
      <c r="AH99" s="360"/>
      <c r="AI99" s="222">
        <v>2008</v>
      </c>
      <c r="AJ99" s="51">
        <v>2009</v>
      </c>
      <c r="AK99" s="222" t="s">
        <v>3175</v>
      </c>
      <c r="AL99" s="51" t="s">
        <v>3176</v>
      </c>
      <c r="AM99" s="222" t="s">
        <v>92</v>
      </c>
      <c r="AN99" s="51" t="s">
        <v>17</v>
      </c>
      <c r="AO99" s="222" t="s">
        <v>3177</v>
      </c>
      <c r="AP99" s="51" t="s">
        <v>3178</v>
      </c>
      <c r="AQ99" s="222">
        <v>2016</v>
      </c>
      <c r="AR99" s="222">
        <v>2017</v>
      </c>
      <c r="AS99" s="222">
        <v>2018</v>
      </c>
    </row>
    <row r="100" spans="1:45" ht="11.25" customHeight="1" x14ac:dyDescent="0.2">
      <c r="A100" s="226" t="s">
        <v>3318</v>
      </c>
      <c r="B100" s="238">
        <v>107</v>
      </c>
      <c r="C100" s="279">
        <v>41.037383177570092</v>
      </c>
      <c r="D100" s="282">
        <v>69.717663551401841</v>
      </c>
      <c r="E100" s="282">
        <v>2.7634427220656144</v>
      </c>
      <c r="F100" s="282">
        <v>6.7567626898137334</v>
      </c>
      <c r="G100" s="318"/>
      <c r="H100" s="252">
        <v>250</v>
      </c>
      <c r="I100" s="279">
        <v>14.923999999999999</v>
      </c>
      <c r="J100" s="281">
        <v>63.227319999999999</v>
      </c>
      <c r="K100" s="282">
        <v>3.2109350538765935</v>
      </c>
      <c r="L100" s="299">
        <v>7.812502499426488</v>
      </c>
      <c r="M100" s="333"/>
      <c r="N100" s="285">
        <v>396</v>
      </c>
      <c r="O100" s="228">
        <v>5.7702020202020199</v>
      </c>
      <c r="P100" s="286">
        <v>50.277020202020225</v>
      </c>
      <c r="Q100" s="230">
        <v>3.3718231866236414</v>
      </c>
      <c r="R100" s="371">
        <v>11.9562137734186</v>
      </c>
      <c r="T100" t="s">
        <v>1821</v>
      </c>
      <c r="X100" t="s">
        <v>1822</v>
      </c>
      <c r="AG100" s="372" t="s">
        <v>3319</v>
      </c>
      <c r="AH100" s="373"/>
      <c r="AI100" s="374">
        <f t="shared" ref="AI100:AR100" si="14">AI96+AI94</f>
        <v>165</v>
      </c>
      <c r="AJ100" s="363">
        <f t="shared" si="14"/>
        <v>203</v>
      </c>
      <c r="AK100" s="363">
        <f t="shared" si="14"/>
        <v>479</v>
      </c>
      <c r="AL100" s="363">
        <f t="shared" si="14"/>
        <v>476</v>
      </c>
      <c r="AM100" s="363">
        <f t="shared" si="14"/>
        <v>495</v>
      </c>
      <c r="AN100" s="363">
        <f t="shared" si="14"/>
        <v>512</v>
      </c>
      <c r="AO100" s="363">
        <f t="shared" si="14"/>
        <v>641</v>
      </c>
      <c r="AP100" s="363">
        <f t="shared" si="14"/>
        <v>820</v>
      </c>
      <c r="AQ100" s="363">
        <f t="shared" si="14"/>
        <v>874</v>
      </c>
      <c r="AR100" s="363">
        <f t="shared" si="14"/>
        <v>895</v>
      </c>
      <c r="AS100" s="363" t="e">
        <f>AS96+AS94</f>
        <v>#REF!</v>
      </c>
    </row>
    <row r="101" spans="1:45" ht="11.25" customHeight="1" x14ac:dyDescent="0.2">
      <c r="A101" s="375" t="s">
        <v>3320</v>
      </c>
      <c r="B101" s="253">
        <v>106</v>
      </c>
      <c r="C101" s="376">
        <v>41.179245283018865</v>
      </c>
      <c r="D101" s="377">
        <v>68.074056603773585</v>
      </c>
      <c r="E101" s="377">
        <v>2.8028112469913982</v>
      </c>
      <c r="F101" s="377">
        <v>6.6424653947341872</v>
      </c>
      <c r="G101" s="318"/>
      <c r="H101" s="378">
        <v>251</v>
      </c>
      <c r="I101" s="376">
        <v>14.996015936254979</v>
      </c>
      <c r="J101" s="379">
        <v>61.33418326693225</v>
      </c>
      <c r="K101" s="377">
        <v>3.3775869459222609</v>
      </c>
      <c r="L101" s="380">
        <v>7.7338377145374171</v>
      </c>
      <c r="M101" s="333"/>
      <c r="N101" s="381">
        <v>404</v>
      </c>
      <c r="O101" s="316">
        <v>5.8069306930693072</v>
      </c>
      <c r="P101" s="320">
        <v>47.355519801980229</v>
      </c>
      <c r="Q101" s="317">
        <v>3.5673319991659076</v>
      </c>
      <c r="R101" s="321">
        <v>11.754136771808433</v>
      </c>
      <c r="T101" s="887" t="s">
        <v>4628</v>
      </c>
      <c r="AG101" s="366" t="s">
        <v>3321</v>
      </c>
      <c r="AH101" s="8" t="s">
        <v>3303</v>
      </c>
      <c r="AI101" s="67">
        <f t="shared" ref="AI101:AR101" si="15">AI90/AI$100*100</f>
        <v>5.4545454545454541</v>
      </c>
      <c r="AJ101" s="66">
        <f t="shared" si="15"/>
        <v>13.793103448275861</v>
      </c>
      <c r="AK101" s="67">
        <f t="shared" si="15"/>
        <v>0.20876826722338201</v>
      </c>
      <c r="AL101" s="66">
        <f t="shared" si="15"/>
        <v>1.680672268907563</v>
      </c>
      <c r="AM101" s="67">
        <f t="shared" si="15"/>
        <v>2.8282828282828283</v>
      </c>
      <c r="AN101" s="66">
        <f t="shared" si="15"/>
        <v>1.171875</v>
      </c>
      <c r="AO101" s="67">
        <f t="shared" si="15"/>
        <v>1.0920436817472698</v>
      </c>
      <c r="AP101" s="66">
        <f t="shared" si="15"/>
        <v>2.1951219512195119</v>
      </c>
      <c r="AQ101" s="67">
        <f t="shared" si="15"/>
        <v>3.2036613272311212</v>
      </c>
      <c r="AR101" s="67">
        <f t="shared" si="15"/>
        <v>0.8938547486033519</v>
      </c>
      <c r="AS101" s="67" t="e">
        <f>AS90/AS$100*100</f>
        <v>#REF!</v>
      </c>
    </row>
    <row r="102" spans="1:45" ht="11.25" customHeight="1" x14ac:dyDescent="0.2">
      <c r="A102" s="375" t="s">
        <v>3322</v>
      </c>
      <c r="B102" s="253">
        <v>107</v>
      </c>
      <c r="C102" s="376">
        <v>41.177570093457945</v>
      </c>
      <c r="D102" s="377">
        <v>69.061962616822427</v>
      </c>
      <c r="E102" s="377">
        <v>2.755310173666857</v>
      </c>
      <c r="F102" s="377">
        <v>6.303711787819033</v>
      </c>
      <c r="G102" s="318"/>
      <c r="H102" s="378">
        <v>250</v>
      </c>
      <c r="I102" s="376">
        <v>15.068</v>
      </c>
      <c r="J102" s="379">
        <v>61.599400000000031</v>
      </c>
      <c r="K102" s="377">
        <v>3.3860025389626709</v>
      </c>
      <c r="L102" s="380">
        <v>7.8918441860310828</v>
      </c>
      <c r="M102" s="333"/>
      <c r="N102" s="382">
        <v>409</v>
      </c>
      <c r="O102" s="383">
        <v>5.8557457212713935</v>
      </c>
      <c r="P102" s="318">
        <v>47.472396088019529</v>
      </c>
      <c r="Q102" s="384">
        <v>3.606059914087814</v>
      </c>
      <c r="R102" s="385">
        <v>11.569672824998234</v>
      </c>
      <c r="T102" t="s">
        <v>734</v>
      </c>
      <c r="X102" t="s">
        <v>735</v>
      </c>
      <c r="AG102" s="330" t="s">
        <v>3321</v>
      </c>
      <c r="AH102" s="12" t="s">
        <v>3305</v>
      </c>
      <c r="AI102" s="72">
        <f t="shared" ref="AI102:AR102" si="16">AI91/AI$100*100</f>
        <v>1.2121212121212122</v>
      </c>
      <c r="AJ102" s="71">
        <f t="shared" si="16"/>
        <v>6.403940886699508</v>
      </c>
      <c r="AK102" s="72">
        <f t="shared" si="16"/>
        <v>11.899791231732777</v>
      </c>
      <c r="AL102" s="71">
        <f t="shared" si="16"/>
        <v>2.73109243697479</v>
      </c>
      <c r="AM102" s="72">
        <f t="shared" si="16"/>
        <v>2.6262626262626263</v>
      </c>
      <c r="AN102" s="71">
        <f t="shared" si="16"/>
        <v>2.5390625</v>
      </c>
      <c r="AO102" s="72">
        <f t="shared" si="16"/>
        <v>1.87207488299532</v>
      </c>
      <c r="AP102" s="71">
        <f t="shared" si="16"/>
        <v>1.4634146341463417</v>
      </c>
      <c r="AQ102" s="72">
        <f t="shared" si="16"/>
        <v>5.6064073226544622</v>
      </c>
      <c r="AR102" s="72">
        <f t="shared" si="16"/>
        <v>4.1340782122905022</v>
      </c>
      <c r="AS102" s="72" t="e">
        <f>AS91/AS$100*100</f>
        <v>#REF!</v>
      </c>
    </row>
    <row r="103" spans="1:45" ht="11.25" customHeight="1" x14ac:dyDescent="0.2">
      <c r="A103" s="375" t="s">
        <v>3323</v>
      </c>
      <c r="B103" s="253">
        <v>108</v>
      </c>
      <c r="C103" s="376">
        <v>41.055555555555557</v>
      </c>
      <c r="D103" s="377">
        <v>74.756481481481472</v>
      </c>
      <c r="E103" s="377">
        <v>2.5789024833370968</v>
      </c>
      <c r="F103" s="377">
        <v>6.3488792435200336</v>
      </c>
      <c r="G103" s="318"/>
      <c r="H103" s="378">
        <v>247</v>
      </c>
      <c r="I103" s="376">
        <v>15.02834008097166</v>
      </c>
      <c r="J103" s="379">
        <v>64.633481781376489</v>
      </c>
      <c r="K103" s="377">
        <v>3.1929894406660293</v>
      </c>
      <c r="L103" s="380">
        <v>7.8417956989004667</v>
      </c>
      <c r="M103" s="333"/>
      <c r="N103" s="386">
        <v>418</v>
      </c>
      <c r="O103" s="376">
        <v>5.8827751196172251</v>
      </c>
      <c r="P103" s="379">
        <v>50.839832535885186</v>
      </c>
      <c r="Q103" s="377">
        <v>3.2991282600233807</v>
      </c>
      <c r="R103" s="380">
        <v>11.514731028664539</v>
      </c>
      <c r="T103" s="307" t="s">
        <v>3280</v>
      </c>
      <c r="AG103" s="330" t="s">
        <v>3321</v>
      </c>
      <c r="AH103" s="12" t="s">
        <v>3307</v>
      </c>
      <c r="AI103" s="72">
        <f t="shared" ref="AI103:AR103" si="17">AI92/AI$100*100</f>
        <v>1.8181818181818181</v>
      </c>
      <c r="AJ103" s="71">
        <f t="shared" si="17"/>
        <v>1.4778325123152709</v>
      </c>
      <c r="AK103" s="72">
        <f t="shared" si="17"/>
        <v>0.83507306889352806</v>
      </c>
      <c r="AL103" s="71">
        <f t="shared" si="17"/>
        <v>1.2605042016806722</v>
      </c>
      <c r="AM103" s="72">
        <f t="shared" si="17"/>
        <v>1.0101010101010102</v>
      </c>
      <c r="AN103" s="71">
        <f t="shared" si="17"/>
        <v>2.34375</v>
      </c>
      <c r="AO103" s="72">
        <f t="shared" si="17"/>
        <v>1.2480499219968799</v>
      </c>
      <c r="AP103" s="71">
        <f t="shared" si="17"/>
        <v>2.1951219512195119</v>
      </c>
      <c r="AQ103" s="72">
        <f t="shared" si="17"/>
        <v>2.7459954233409611</v>
      </c>
      <c r="AR103" s="72">
        <f t="shared" si="17"/>
        <v>2.7932960893854748</v>
      </c>
      <c r="AS103" s="72" t="e">
        <f>AS92/AS$100*100</f>
        <v>#REF!</v>
      </c>
    </row>
    <row r="104" spans="1:45" ht="11.25" customHeight="1" x14ac:dyDescent="0.2">
      <c r="A104" s="375" t="s">
        <v>3324</v>
      </c>
      <c r="B104" s="253">
        <v>108</v>
      </c>
      <c r="C104" s="376">
        <v>41.129629629629626</v>
      </c>
      <c r="D104" s="377">
        <v>75.311759259259262</v>
      </c>
      <c r="E104" s="377">
        <v>2.5586173901776332</v>
      </c>
      <c r="F104" s="377">
        <v>6.1740302408632264</v>
      </c>
      <c r="G104" s="318"/>
      <c r="H104" s="378">
        <v>245</v>
      </c>
      <c r="I104" s="376">
        <v>15.126530612244897</v>
      </c>
      <c r="J104" s="379">
        <v>65.66167346938775</v>
      </c>
      <c r="K104" s="377">
        <v>2.9313142280213822</v>
      </c>
      <c r="L104" s="380">
        <v>7.8195528732054376</v>
      </c>
      <c r="M104" s="333"/>
      <c r="N104" s="381">
        <v>419</v>
      </c>
      <c r="O104" s="316">
        <v>5.9307875894988067</v>
      </c>
      <c r="P104" s="320">
        <v>51.764701670644364</v>
      </c>
      <c r="Q104" s="317">
        <v>3.0933379170537942</v>
      </c>
      <c r="R104" s="321">
        <v>10.935182707337511</v>
      </c>
      <c r="T104" t="s">
        <v>1443</v>
      </c>
      <c r="X104" t="s">
        <v>1444</v>
      </c>
      <c r="AG104" s="387" t="s">
        <v>3321</v>
      </c>
      <c r="AH104" s="360" t="s">
        <v>1853</v>
      </c>
      <c r="AI104" s="72">
        <f t="shared" ref="AI104:AR104" si="18">AI93/AI$100*100</f>
        <v>0.60606060606060608</v>
      </c>
      <c r="AJ104" s="71">
        <f t="shared" si="18"/>
        <v>0</v>
      </c>
      <c r="AK104" s="72">
        <f t="shared" si="18"/>
        <v>0</v>
      </c>
      <c r="AL104" s="71">
        <f t="shared" si="18"/>
        <v>0.21008403361344538</v>
      </c>
      <c r="AM104" s="72">
        <f t="shared" si="18"/>
        <v>1.0101010101010102</v>
      </c>
      <c r="AN104" s="71">
        <f t="shared" si="18"/>
        <v>0.9765625</v>
      </c>
      <c r="AO104" s="72">
        <f t="shared" si="18"/>
        <v>0.46801872074883</v>
      </c>
      <c r="AP104" s="71">
        <f t="shared" si="18"/>
        <v>2.3170731707317072</v>
      </c>
      <c r="AQ104" s="72">
        <f t="shared" si="18"/>
        <v>0.45766590389016021</v>
      </c>
      <c r="AR104" s="72">
        <f t="shared" si="18"/>
        <v>0.33519553072625696</v>
      </c>
      <c r="AS104" s="72" t="e">
        <f>AS93/AS$100*100</f>
        <v>#REF!</v>
      </c>
    </row>
    <row r="105" spans="1:45" ht="11.25" customHeight="1" x14ac:dyDescent="0.2">
      <c r="A105" s="375" t="s">
        <v>3325</v>
      </c>
      <c r="B105" s="253">
        <v>108</v>
      </c>
      <c r="C105" s="376">
        <v>41.24074074074074</v>
      </c>
      <c r="D105" s="377">
        <v>75.936481481481465</v>
      </c>
      <c r="E105" s="377">
        <v>2.5426015687296739</v>
      </c>
      <c r="F105" s="377">
        <v>6.0916302884189033</v>
      </c>
      <c r="G105" s="318"/>
      <c r="H105" s="378">
        <v>244</v>
      </c>
      <c r="I105" s="376">
        <v>15.209016393442623</v>
      </c>
      <c r="J105" s="379">
        <v>66.027008196721312</v>
      </c>
      <c r="K105" s="377">
        <v>2.9410442533333199</v>
      </c>
      <c r="L105" s="380">
        <v>7.8022602922894979</v>
      </c>
      <c r="M105" s="333"/>
      <c r="N105" s="382">
        <v>426</v>
      </c>
      <c r="O105" s="383">
        <v>5.969483568075117</v>
      </c>
      <c r="P105" s="318">
        <v>52.15936619718309</v>
      </c>
      <c r="Q105" s="384">
        <v>3.0234548588051595</v>
      </c>
      <c r="R105" s="385">
        <v>10.750786177914939</v>
      </c>
      <c r="T105" t="s">
        <v>4525</v>
      </c>
      <c r="X105" t="s">
        <v>2295</v>
      </c>
      <c r="AG105" s="388" t="s">
        <v>3321</v>
      </c>
      <c r="AH105" s="389" t="s">
        <v>3241</v>
      </c>
      <c r="AI105" s="390">
        <f t="shared" ref="AI105:AR105" si="19">AI94/AI$100*100</f>
        <v>9.0909090909090917</v>
      </c>
      <c r="AJ105" s="391">
        <f t="shared" si="19"/>
        <v>21.674876847290641</v>
      </c>
      <c r="AK105" s="390">
        <f t="shared" si="19"/>
        <v>12.943632567849686</v>
      </c>
      <c r="AL105" s="391">
        <f t="shared" si="19"/>
        <v>5.8823529411764701</v>
      </c>
      <c r="AM105" s="390">
        <f t="shared" si="19"/>
        <v>7.474747474747474</v>
      </c>
      <c r="AN105" s="391">
        <f t="shared" si="19"/>
        <v>7.03125</v>
      </c>
      <c r="AO105" s="390">
        <f t="shared" si="19"/>
        <v>4.6801872074882995</v>
      </c>
      <c r="AP105" s="391">
        <f t="shared" si="19"/>
        <v>8.1707317073170742</v>
      </c>
      <c r="AQ105" s="390">
        <f t="shared" si="19"/>
        <v>12.013729977116705</v>
      </c>
      <c r="AR105" s="390">
        <f t="shared" si="19"/>
        <v>8.1564245810055862</v>
      </c>
      <c r="AS105" s="390" t="e">
        <f>AS94/AS$100*100</f>
        <v>#REF!</v>
      </c>
    </row>
    <row r="106" spans="1:45" ht="11.25" customHeight="1" x14ac:dyDescent="0.2">
      <c r="A106" s="375" t="s">
        <v>3326</v>
      </c>
      <c r="B106" s="253">
        <v>108</v>
      </c>
      <c r="C106" s="376">
        <v>41.296296296296298</v>
      </c>
      <c r="D106" s="377">
        <v>78.46870370370371</v>
      </c>
      <c r="E106" s="377">
        <v>2.4666485921040873</v>
      </c>
      <c r="F106" s="377">
        <v>5.9145302060758187</v>
      </c>
      <c r="G106" s="379"/>
      <c r="H106" s="378">
        <v>242</v>
      </c>
      <c r="I106" s="376">
        <v>15.268595041322314</v>
      </c>
      <c r="J106" s="379">
        <v>67.986115702479296</v>
      </c>
      <c r="K106" s="377">
        <v>2.8270931729270301</v>
      </c>
      <c r="L106" s="380">
        <v>7.8459479832854617</v>
      </c>
      <c r="M106" s="392"/>
      <c r="N106" s="386">
        <v>428</v>
      </c>
      <c r="O106" s="376">
        <v>5.9766355140186915</v>
      </c>
      <c r="P106" s="379">
        <v>51.825794392523385</v>
      </c>
      <c r="Q106" s="377">
        <v>3.037636806434683</v>
      </c>
      <c r="R106" s="380">
        <v>10.675005081686905</v>
      </c>
      <c r="T106" t="s">
        <v>1655</v>
      </c>
      <c r="X106" t="s">
        <v>1656</v>
      </c>
      <c r="AG106" s="393" t="s">
        <v>3327</v>
      </c>
      <c r="AH106" s="394" t="s">
        <v>3328</v>
      </c>
      <c r="AI106" s="395">
        <f t="shared" ref="AI106:AR106" si="20">AI96/AI100*100</f>
        <v>90.909090909090907</v>
      </c>
      <c r="AJ106" s="395">
        <f t="shared" si="20"/>
        <v>78.325123152709367</v>
      </c>
      <c r="AK106" s="395">
        <f t="shared" si="20"/>
        <v>87.05636743215031</v>
      </c>
      <c r="AL106" s="395">
        <f t="shared" si="20"/>
        <v>94.117647058823522</v>
      </c>
      <c r="AM106" s="395">
        <f t="shared" si="20"/>
        <v>92.525252525252526</v>
      </c>
      <c r="AN106" s="395">
        <f t="shared" si="20"/>
        <v>92.96875</v>
      </c>
      <c r="AO106" s="395">
        <f t="shared" si="20"/>
        <v>95.319812792511698</v>
      </c>
      <c r="AP106" s="395">
        <f t="shared" si="20"/>
        <v>91.829268292682926</v>
      </c>
      <c r="AQ106" s="395">
        <f t="shared" si="20"/>
        <v>87.986270022883289</v>
      </c>
      <c r="AR106" s="395">
        <f t="shared" si="20"/>
        <v>91.843575418994419</v>
      </c>
      <c r="AS106" s="395" t="e">
        <f>AS96/AS100*100</f>
        <v>#REF!</v>
      </c>
    </row>
    <row r="107" spans="1:45" ht="11.25" customHeight="1" x14ac:dyDescent="0.2">
      <c r="A107" s="375" t="s">
        <v>3329</v>
      </c>
      <c r="B107" s="253">
        <v>108</v>
      </c>
      <c r="C107" s="376">
        <v>41.342592592592595</v>
      </c>
      <c r="D107" s="377">
        <v>79.651296296296294</v>
      </c>
      <c r="E107" s="377">
        <v>2.432028089357257</v>
      </c>
      <c r="F107" s="377">
        <v>5.8967305572341422</v>
      </c>
      <c r="G107" s="379"/>
      <c r="H107" s="378">
        <v>242</v>
      </c>
      <c r="I107" s="376">
        <v>15.318181818181818</v>
      </c>
      <c r="J107" s="379">
        <v>69.347024793388485</v>
      </c>
      <c r="K107" s="377">
        <v>2.7840133251018884</v>
      </c>
      <c r="L107" s="380">
        <v>7.6832446314531344</v>
      </c>
      <c r="M107" s="392"/>
      <c r="N107" s="386">
        <v>436</v>
      </c>
      <c r="O107" s="376">
        <v>6.0091743119266052</v>
      </c>
      <c r="P107" s="379">
        <v>53.728577981651384</v>
      </c>
      <c r="Q107" s="377">
        <v>2.8962472222134639</v>
      </c>
      <c r="R107" s="380">
        <v>10.516816726736678</v>
      </c>
      <c r="T107" t="s">
        <v>861</v>
      </c>
      <c r="X107" t="s">
        <v>862</v>
      </c>
      <c r="AG107" s="396"/>
      <c r="AH107" s="365"/>
      <c r="AI107" s="397"/>
      <c r="AJ107" s="397"/>
      <c r="AK107" s="397"/>
      <c r="AL107" s="397"/>
      <c r="AM107" s="397"/>
      <c r="AN107" s="397"/>
      <c r="AO107" s="397"/>
      <c r="AP107" s="397"/>
      <c r="AQ107" s="397"/>
    </row>
    <row r="108" spans="1:45" ht="11.25" customHeight="1" x14ac:dyDescent="0.2">
      <c r="A108" s="375" t="s">
        <v>3330</v>
      </c>
      <c r="B108" s="253">
        <v>110</v>
      </c>
      <c r="C108" s="376">
        <v>41.109090909090909</v>
      </c>
      <c r="D108" s="377">
        <v>78.218090909090904</v>
      </c>
      <c r="E108" s="377">
        <v>2.4597495580380055</v>
      </c>
      <c r="F108" s="377">
        <v>5.8884753719079974</v>
      </c>
      <c r="G108" s="379"/>
      <c r="H108" s="378">
        <v>239</v>
      </c>
      <c r="I108" s="376">
        <v>15.301255230125523</v>
      </c>
      <c r="J108" s="379">
        <v>69.76263598326355</v>
      </c>
      <c r="K108" s="377">
        <v>2.7768626990823551</v>
      </c>
      <c r="L108" s="380">
        <v>7.5974014872528528</v>
      </c>
      <c r="M108" s="392"/>
      <c r="N108" s="386">
        <v>441</v>
      </c>
      <c r="O108" s="376">
        <v>6.0022675736961455</v>
      </c>
      <c r="P108" s="379">
        <v>53.308820861677944</v>
      </c>
      <c r="Q108" s="377">
        <v>2.887310682405289</v>
      </c>
      <c r="R108" s="380">
        <v>10.416573650848537</v>
      </c>
      <c r="T108" t="s">
        <v>4576</v>
      </c>
      <c r="X108" t="s">
        <v>4541</v>
      </c>
      <c r="AG108" s="396"/>
      <c r="AH108" s="365"/>
      <c r="AI108" s="397"/>
      <c r="AJ108" s="397"/>
      <c r="AK108" s="397"/>
      <c r="AL108" s="397"/>
      <c r="AM108" s="397"/>
      <c r="AN108" s="397"/>
      <c r="AO108" s="397"/>
      <c r="AP108" s="397"/>
      <c r="AQ108" s="397"/>
    </row>
    <row r="109" spans="1:45" ht="11.25" customHeight="1" x14ac:dyDescent="0.2">
      <c r="A109" s="375" t="s">
        <v>3331</v>
      </c>
      <c r="B109" s="253">
        <v>107</v>
      </c>
      <c r="C109" s="376">
        <v>41.271028037383175</v>
      </c>
      <c r="D109" s="377">
        <v>79.344859813084142</v>
      </c>
      <c r="E109" s="377">
        <v>2.447368118527518</v>
      </c>
      <c r="F109" s="377">
        <v>5.9296112618832275</v>
      </c>
      <c r="G109" s="379"/>
      <c r="H109" s="378">
        <v>236</v>
      </c>
      <c r="I109" s="376">
        <v>15.35593220338983</v>
      </c>
      <c r="J109" s="379">
        <v>68.989618644067804</v>
      </c>
      <c r="K109" s="377">
        <v>2.776107708957567</v>
      </c>
      <c r="L109" s="380">
        <v>7.4589600145151147</v>
      </c>
      <c r="M109" s="392"/>
      <c r="N109" s="386">
        <v>435</v>
      </c>
      <c r="O109" s="376">
        <v>6.0045977011494251</v>
      </c>
      <c r="P109" s="379">
        <v>53.557172413793126</v>
      </c>
      <c r="Q109" s="377">
        <v>2.907043629888395</v>
      </c>
      <c r="R109" s="380">
        <v>10.328305816949124</v>
      </c>
      <c r="T109" t="s">
        <v>3834</v>
      </c>
      <c r="X109" t="s">
        <v>3835</v>
      </c>
      <c r="AG109" s="396"/>
      <c r="AH109" s="365"/>
      <c r="AI109" s="397"/>
      <c r="AJ109" s="397"/>
      <c r="AK109" s="397"/>
      <c r="AL109" s="397"/>
      <c r="AM109" s="397"/>
      <c r="AN109" s="397"/>
      <c r="AO109" s="397"/>
      <c r="AP109" s="397"/>
      <c r="AQ109" s="397"/>
    </row>
    <row r="110" spans="1:45" ht="11.25" customHeight="1" x14ac:dyDescent="0.2">
      <c r="A110" s="375" t="s">
        <v>3332</v>
      </c>
      <c r="B110" s="253">
        <v>108</v>
      </c>
      <c r="C110" s="376">
        <v>41.148148148148145</v>
      </c>
      <c r="D110" s="377">
        <v>76.769444444444431</v>
      </c>
      <c r="E110" s="377">
        <v>2.5461516548310676</v>
      </c>
      <c r="F110" s="377">
        <v>5.9487172532801891</v>
      </c>
      <c r="G110" s="379"/>
      <c r="H110" s="378">
        <v>228</v>
      </c>
      <c r="I110" s="376">
        <v>15.456140350877194</v>
      </c>
      <c r="J110" s="379">
        <v>67.81078947368421</v>
      </c>
      <c r="K110" s="377">
        <v>2.792656901764905</v>
      </c>
      <c r="L110" s="380">
        <v>7.6567777413615756</v>
      </c>
      <c r="M110" s="392"/>
      <c r="N110" s="386">
        <v>435</v>
      </c>
      <c r="O110" s="376">
        <v>6.0666666666666664</v>
      </c>
      <c r="P110" s="379">
        <v>52.771632183908068</v>
      </c>
      <c r="Q110" s="377">
        <v>2.9450128316911375</v>
      </c>
      <c r="R110" s="380">
        <v>10.226970059351803</v>
      </c>
      <c r="T110" s="870" t="s">
        <v>4012</v>
      </c>
      <c r="X110" t="s">
        <v>4013</v>
      </c>
      <c r="AL110" s="397"/>
      <c r="AM110" s="397"/>
      <c r="AN110" s="397"/>
      <c r="AO110" s="397"/>
      <c r="AP110" s="397"/>
      <c r="AQ110" s="397"/>
    </row>
    <row r="111" spans="1:45" ht="11.25" customHeight="1" x14ac:dyDescent="0.2">
      <c r="A111" s="375" t="s">
        <v>3333</v>
      </c>
      <c r="B111" s="253">
        <v>107</v>
      </c>
      <c r="C111" s="376">
        <v>41.401869158878505</v>
      </c>
      <c r="D111" s="377">
        <v>80.955794392523387</v>
      </c>
      <c r="E111" s="377">
        <v>2.3970911809005062</v>
      </c>
      <c r="F111" s="377">
        <v>6.058157687476684</v>
      </c>
      <c r="G111" s="379"/>
      <c r="H111" s="378">
        <v>226</v>
      </c>
      <c r="I111" s="376">
        <v>15.548672566371682</v>
      </c>
      <c r="J111" s="379">
        <v>71.619070796460178</v>
      </c>
      <c r="K111" s="377">
        <v>2.7064900147607212</v>
      </c>
      <c r="L111" s="380">
        <v>7.4722909319719033</v>
      </c>
      <c r="M111" s="392"/>
      <c r="N111" s="386">
        <v>431</v>
      </c>
      <c r="O111" s="376">
        <v>6.1438515081206493</v>
      </c>
      <c r="P111" s="379">
        <v>57.189373549883996</v>
      </c>
      <c r="Q111" s="377">
        <v>2.7336659710036417</v>
      </c>
      <c r="R111" s="380">
        <v>9.6584547452153391</v>
      </c>
      <c r="T111" s="1077" t="s">
        <v>4476</v>
      </c>
      <c r="AL111" s="397"/>
      <c r="AM111" s="397"/>
      <c r="AN111" s="397"/>
      <c r="AO111" s="397"/>
      <c r="AP111" s="397"/>
      <c r="AQ111" s="397"/>
    </row>
    <row r="112" spans="1:45" ht="11.25" customHeight="1" x14ac:dyDescent="0.2">
      <c r="A112" s="375" t="s">
        <v>3334</v>
      </c>
      <c r="B112" s="253">
        <v>108</v>
      </c>
      <c r="C112" s="376">
        <v>41.305555555555557</v>
      </c>
      <c r="D112" s="377">
        <v>82.835833333333326</v>
      </c>
      <c r="E112" s="377">
        <v>2.3259508884840931</v>
      </c>
      <c r="F112" s="377">
        <v>6.018920684736262</v>
      </c>
      <c r="G112" s="379"/>
      <c r="H112" s="378">
        <v>227</v>
      </c>
      <c r="I112" s="376">
        <v>15.550660792951541</v>
      </c>
      <c r="J112" s="379">
        <v>72.434229074889899</v>
      </c>
      <c r="K112" s="377">
        <v>2.6364958072136577</v>
      </c>
      <c r="L112" s="380">
        <v>7.4724170564443249</v>
      </c>
      <c r="M112" s="392"/>
      <c r="N112" s="386">
        <v>433</v>
      </c>
      <c r="O112" s="376">
        <v>6.2170900692840645</v>
      </c>
      <c r="P112" s="379">
        <v>58.816628175519696</v>
      </c>
      <c r="Q112" s="377">
        <v>2.6716905050905453</v>
      </c>
      <c r="R112" s="380">
        <v>10.024799720456311</v>
      </c>
      <c r="T112" s="870" t="s">
        <v>1079</v>
      </c>
      <c r="X112" t="s">
        <v>1080</v>
      </c>
      <c r="AL112" s="397"/>
      <c r="AM112" s="397"/>
      <c r="AN112" s="397"/>
      <c r="AO112" s="397"/>
      <c r="AP112" s="397"/>
      <c r="AQ112" s="397"/>
    </row>
    <row r="113" spans="1:43" ht="11.25" customHeight="1" x14ac:dyDescent="0.2">
      <c r="A113" s="226" t="s">
        <v>3335</v>
      </c>
      <c r="B113" s="238">
        <v>109</v>
      </c>
      <c r="C113" s="279">
        <v>41.238532110091747</v>
      </c>
      <c r="D113" s="282">
        <v>83.028807339449557</v>
      </c>
      <c r="E113" s="282">
        <v>2.3455074541409862</v>
      </c>
      <c r="F113" s="282">
        <v>5.9030339744067462</v>
      </c>
      <c r="G113" s="379"/>
      <c r="H113" s="252">
        <v>229</v>
      </c>
      <c r="I113" s="279">
        <v>15.537117903930131</v>
      </c>
      <c r="J113" s="281">
        <v>72.768165938864627</v>
      </c>
      <c r="K113" s="282">
        <v>2.659344413639638</v>
      </c>
      <c r="L113" s="299">
        <v>7.3897912043562775</v>
      </c>
      <c r="M113" s="392"/>
      <c r="N113" s="278">
        <v>450</v>
      </c>
      <c r="O113" s="279">
        <v>6.2177777777777781</v>
      </c>
      <c r="P113" s="281">
        <v>58.413777777777831</v>
      </c>
      <c r="Q113" s="282">
        <v>2.7353745069920388</v>
      </c>
      <c r="R113" s="299">
        <v>10.004268464712652</v>
      </c>
      <c r="T113" s="870" t="s">
        <v>1085</v>
      </c>
      <c r="X113" t="s">
        <v>1086</v>
      </c>
      <c r="Y113" s="404"/>
      <c r="Z113" s="404"/>
      <c r="AL113" s="397"/>
      <c r="AM113" s="397"/>
      <c r="AN113" s="397"/>
      <c r="AO113" s="397"/>
      <c r="AP113" s="397"/>
      <c r="AQ113" s="397"/>
    </row>
    <row r="114" spans="1:43" ht="11.25" customHeight="1" x14ac:dyDescent="0.2">
      <c r="A114" s="226" t="s">
        <v>3336</v>
      </c>
      <c r="B114" s="238">
        <v>109</v>
      </c>
      <c r="C114" s="279">
        <v>41.357798165137616</v>
      </c>
      <c r="D114" s="282">
        <v>84.737247706422011</v>
      </c>
      <c r="E114" s="282">
        <v>2.3125526585575997</v>
      </c>
      <c r="F114" s="282">
        <v>5.4718019997809231</v>
      </c>
      <c r="G114" s="379"/>
      <c r="H114" s="252">
        <v>230</v>
      </c>
      <c r="I114" s="279">
        <v>15.678260869565218</v>
      </c>
      <c r="J114" s="281">
        <v>74.378913043478249</v>
      </c>
      <c r="K114" s="282">
        <v>2.6511115130561023</v>
      </c>
      <c r="L114" s="299">
        <v>7.2992620008600184</v>
      </c>
      <c r="M114" s="392"/>
      <c r="N114" s="278">
        <v>474</v>
      </c>
      <c r="O114" s="279">
        <v>6.2679324894514767</v>
      </c>
      <c r="P114" s="281">
        <v>59.714599156118197</v>
      </c>
      <c r="Q114" s="282">
        <v>2.6745247530366871</v>
      </c>
      <c r="R114" s="299">
        <v>10.095625708925414</v>
      </c>
      <c r="T114" t="s">
        <v>4048</v>
      </c>
      <c r="X114" t="s">
        <v>4049</v>
      </c>
      <c r="Y114" s="404"/>
      <c r="Z114" s="404"/>
      <c r="AL114" s="397"/>
      <c r="AM114" s="397"/>
      <c r="AN114" s="397"/>
      <c r="AO114" s="397"/>
      <c r="AP114" s="397"/>
      <c r="AQ114" s="397"/>
    </row>
    <row r="115" spans="1:43" ht="11.25" customHeight="1" x14ac:dyDescent="0.2">
      <c r="A115" s="226" t="s">
        <v>3337</v>
      </c>
      <c r="B115" s="238">
        <v>108</v>
      </c>
      <c r="C115" s="279">
        <v>41.453703703703702</v>
      </c>
      <c r="D115" s="282">
        <v>84.456481481481475</v>
      </c>
      <c r="E115" s="282">
        <v>2.3404953766241436</v>
      </c>
      <c r="F115" s="282">
        <v>5.4451141258493818</v>
      </c>
      <c r="G115" s="379"/>
      <c r="H115" s="252">
        <v>229</v>
      </c>
      <c r="I115" s="279">
        <v>15.676855895196507</v>
      </c>
      <c r="J115" s="281">
        <v>74.044585152838422</v>
      </c>
      <c r="K115" s="282">
        <v>2.6627793288579458</v>
      </c>
      <c r="L115" s="299">
        <v>7.2702684425680175</v>
      </c>
      <c r="M115" s="392"/>
      <c r="N115" s="278">
        <v>479</v>
      </c>
      <c r="O115" s="279">
        <v>6.3131524008350732</v>
      </c>
      <c r="P115" s="281">
        <v>59.28718162839251</v>
      </c>
      <c r="Q115" s="282">
        <v>2.7156745886709368</v>
      </c>
      <c r="R115" s="299">
        <v>10.108296607621647</v>
      </c>
      <c r="T115" s="870" t="s">
        <v>1238</v>
      </c>
      <c r="X115" t="s">
        <v>1239</v>
      </c>
      <c r="Y115" s="404"/>
      <c r="Z115" s="404"/>
      <c r="AA115" s="870"/>
      <c r="AL115" s="397"/>
      <c r="AM115" s="397"/>
      <c r="AN115" s="397"/>
      <c r="AO115" s="397"/>
      <c r="AP115" s="397"/>
      <c r="AQ115" s="397"/>
    </row>
    <row r="116" spans="1:43" ht="11.25" customHeight="1" x14ac:dyDescent="0.2">
      <c r="A116" s="226" t="s">
        <v>3338</v>
      </c>
      <c r="B116" s="238">
        <v>110</v>
      </c>
      <c r="C116" s="279">
        <v>41.236363636363635</v>
      </c>
      <c r="D116" s="282">
        <v>84.775272727272764</v>
      </c>
      <c r="E116" s="282">
        <v>2.3397447816187587</v>
      </c>
      <c r="F116" s="282">
        <v>5.4351642457044047</v>
      </c>
      <c r="G116" s="379"/>
      <c r="H116" s="252">
        <v>227</v>
      </c>
      <c r="I116" s="279">
        <v>15.656387665198238</v>
      </c>
      <c r="J116" s="281">
        <v>75.372114537444901</v>
      </c>
      <c r="K116" s="282">
        <v>2.6310564055149528</v>
      </c>
      <c r="L116" s="299">
        <v>7.1188112920449687</v>
      </c>
      <c r="M116" s="392"/>
      <c r="N116" s="278">
        <v>482</v>
      </c>
      <c r="O116" s="279">
        <v>6.3257261410788379</v>
      </c>
      <c r="P116" s="281">
        <v>59.752033195020744</v>
      </c>
      <c r="Q116" s="282">
        <v>2.6686351092091662</v>
      </c>
      <c r="R116" s="299">
        <v>10.055894609748117</v>
      </c>
      <c r="T116" t="s">
        <v>1586</v>
      </c>
      <c r="X116" t="s">
        <v>1587</v>
      </c>
      <c r="Y116" s="404"/>
      <c r="Z116" s="404"/>
      <c r="AA116" s="870"/>
      <c r="AL116" s="397"/>
      <c r="AM116" s="397"/>
      <c r="AN116" s="397"/>
      <c r="AO116" s="397"/>
      <c r="AP116" s="397"/>
      <c r="AQ116" s="397"/>
    </row>
    <row r="117" spans="1:43" ht="11.25" customHeight="1" x14ac:dyDescent="0.2">
      <c r="A117" s="226" t="s">
        <v>3339</v>
      </c>
      <c r="B117" s="238">
        <v>109</v>
      </c>
      <c r="C117" s="279">
        <v>41.339449541284402</v>
      </c>
      <c r="D117" s="282">
        <v>84.022935779816535</v>
      </c>
      <c r="E117" s="282">
        <v>2.3925958591324354</v>
      </c>
      <c r="F117" s="282">
        <v>5.7040275752122227</v>
      </c>
      <c r="G117" s="379"/>
      <c r="H117" s="252">
        <v>228</v>
      </c>
      <c r="I117" s="279">
        <v>15.714912280701755</v>
      </c>
      <c r="J117" s="281">
        <v>75.863815789473634</v>
      </c>
      <c r="K117" s="282">
        <v>2.6744948075369854</v>
      </c>
      <c r="L117" s="299">
        <v>7.0018072221016414</v>
      </c>
      <c r="M117" s="392"/>
      <c r="N117" s="278">
        <v>489</v>
      </c>
      <c r="O117" s="279">
        <v>6.3660531697341511</v>
      </c>
      <c r="P117" s="281">
        <v>58.815235173824163</v>
      </c>
      <c r="Q117" s="282">
        <v>2.7370696407325688</v>
      </c>
      <c r="R117" s="299">
        <v>9.8798628706524116</v>
      </c>
      <c r="V117" s="404"/>
      <c r="W117" s="404"/>
      <c r="Y117" s="404"/>
      <c r="Z117" s="404"/>
      <c r="AA117" s="870"/>
      <c r="AH117" s="397"/>
      <c r="AI117" s="397"/>
    </row>
    <row r="118" spans="1:43" ht="11.25" customHeight="1" x14ac:dyDescent="0.2">
      <c r="A118" s="226" t="s">
        <v>3340</v>
      </c>
      <c r="B118" s="238">
        <v>109</v>
      </c>
      <c r="C118" s="279">
        <v>41.38532110091743</v>
      </c>
      <c r="D118" s="282">
        <v>85.031559633027555</v>
      </c>
      <c r="E118" s="282">
        <v>2.3761939080175187</v>
      </c>
      <c r="F118" s="282">
        <v>5.5889925332055945</v>
      </c>
      <c r="G118" s="379"/>
      <c r="H118" s="252">
        <v>228</v>
      </c>
      <c r="I118" s="279">
        <v>15.728070175438596</v>
      </c>
      <c r="J118" s="281">
        <v>76.759824561403505</v>
      </c>
      <c r="K118" s="282">
        <v>2.6600024357558167</v>
      </c>
      <c r="L118" s="299">
        <v>6.8793268533031249</v>
      </c>
      <c r="M118" s="392"/>
      <c r="N118" s="278">
        <v>487</v>
      </c>
      <c r="O118" s="279">
        <v>6.3963039014373715</v>
      </c>
      <c r="P118" s="281">
        <v>60.04948665297745</v>
      </c>
      <c r="Q118" s="282">
        <v>2.682102691528566</v>
      </c>
      <c r="R118" s="299">
        <v>10.151985047458933</v>
      </c>
      <c r="V118" s="404"/>
      <c r="W118" s="404"/>
      <c r="Y118" s="404"/>
      <c r="Z118" s="404"/>
      <c r="AA118" s="870"/>
      <c r="AH118" s="397"/>
    </row>
    <row r="119" spans="1:43" ht="11.25" customHeight="1" x14ac:dyDescent="0.2">
      <c r="A119" s="226" t="s">
        <v>3341</v>
      </c>
      <c r="B119" s="238">
        <v>110</v>
      </c>
      <c r="C119" s="279">
        <v>41.290909090909089</v>
      </c>
      <c r="D119" s="282">
        <v>85.693454545454529</v>
      </c>
      <c r="E119" s="282">
        <v>2.3512121245004316</v>
      </c>
      <c r="F119" s="282">
        <v>5.6577572944987553</v>
      </c>
      <c r="G119" s="379"/>
      <c r="H119" s="252">
        <v>228</v>
      </c>
      <c r="I119" s="279">
        <v>15.732456140350877</v>
      </c>
      <c r="J119" s="281">
        <v>77.853640350877185</v>
      </c>
      <c r="K119" s="282">
        <v>2.6630830982869464</v>
      </c>
      <c r="L119" s="299">
        <v>6.9818678834594472</v>
      </c>
      <c r="M119" s="392"/>
      <c r="N119" s="278">
        <v>491</v>
      </c>
      <c r="O119" s="279">
        <v>6.4215885947046845</v>
      </c>
      <c r="P119" s="281">
        <v>60.325173116089552</v>
      </c>
      <c r="Q119" s="282">
        <v>2.6685838621980693</v>
      </c>
      <c r="R119" s="299">
        <v>10.228446602563235</v>
      </c>
      <c r="Y119" s="404"/>
      <c r="Z119" s="404"/>
      <c r="AA119" s="870"/>
      <c r="AH119" s="397"/>
    </row>
    <row r="120" spans="1:43" ht="11.25" customHeight="1" x14ac:dyDescent="0.2">
      <c r="A120" s="226" t="s">
        <v>3342</v>
      </c>
      <c r="B120" s="238">
        <v>112</v>
      </c>
      <c r="C120" s="279">
        <v>41.089285714285715</v>
      </c>
      <c r="D120" s="282">
        <v>83.841250000000002</v>
      </c>
      <c r="E120" s="282">
        <v>2.4040686833965914</v>
      </c>
      <c r="F120" s="282">
        <v>5.6246800927808094</v>
      </c>
      <c r="G120" s="379"/>
      <c r="H120" s="252">
        <v>223</v>
      </c>
      <c r="I120" s="279">
        <v>15.748878923766815</v>
      </c>
      <c r="J120" s="281">
        <v>77.623452914798222</v>
      </c>
      <c r="K120" s="282">
        <v>2.7381983148880811</v>
      </c>
      <c r="L120" s="299">
        <v>6.8823056414870853</v>
      </c>
      <c r="M120" s="392"/>
      <c r="N120" s="278">
        <v>487</v>
      </c>
      <c r="O120" s="279">
        <v>6.4414784394250511</v>
      </c>
      <c r="P120" s="281">
        <v>59.700225872689906</v>
      </c>
      <c r="Q120" s="282">
        <v>2.7703026634756345</v>
      </c>
      <c r="R120" s="299">
        <v>10.092886303955018</v>
      </c>
      <c r="Y120" s="404"/>
      <c r="Z120" s="404"/>
      <c r="AA120" s="870"/>
      <c r="AG120" s="397"/>
      <c r="AH120" s="397"/>
    </row>
    <row r="121" spans="1:43" ht="11.25" customHeight="1" x14ac:dyDescent="0.2">
      <c r="A121" s="226" t="s">
        <v>3343</v>
      </c>
      <c r="B121" s="238">
        <v>112</v>
      </c>
      <c r="C121" s="279">
        <v>41.107142857142854</v>
      </c>
      <c r="D121" s="282">
        <v>86.543125000000003</v>
      </c>
      <c r="E121" s="282">
        <v>2.3239337699384319</v>
      </c>
      <c r="F121" s="282">
        <v>5.6566970982767195</v>
      </c>
      <c r="G121" s="379"/>
      <c r="H121" s="252">
        <v>222</v>
      </c>
      <c r="I121" s="279">
        <v>15.761261261261261</v>
      </c>
      <c r="J121" s="281">
        <v>80.70527027027029</v>
      </c>
      <c r="K121" s="282">
        <v>2.7028059973722032</v>
      </c>
      <c r="L121" s="299">
        <v>6.8336752678678447</v>
      </c>
      <c r="M121" s="392"/>
      <c r="N121" s="278">
        <v>482</v>
      </c>
      <c r="O121" s="279">
        <v>6.4315352697095438</v>
      </c>
      <c r="P121" s="281">
        <v>61.954253112033186</v>
      </c>
      <c r="Q121" s="282">
        <v>2.6377242538075087</v>
      </c>
      <c r="R121" s="299">
        <v>10.338424854267458</v>
      </c>
      <c r="Y121" s="404"/>
      <c r="Z121" s="404"/>
      <c r="AA121" s="870"/>
      <c r="AG121" s="397"/>
      <c r="AH121" s="397"/>
    </row>
    <row r="122" spans="1:43" ht="11.25" customHeight="1" x14ac:dyDescent="0.2">
      <c r="A122" s="226" t="s">
        <v>3344</v>
      </c>
      <c r="B122" s="238">
        <v>113</v>
      </c>
      <c r="C122" s="279">
        <v>41.141592920353979</v>
      </c>
      <c r="D122" s="282">
        <v>87.763451327433671</v>
      </c>
      <c r="E122" s="282">
        <v>2.314351082764659</v>
      </c>
      <c r="F122" s="282">
        <v>5.6022758499636227</v>
      </c>
      <c r="G122" s="379"/>
      <c r="H122" s="252">
        <v>223</v>
      </c>
      <c r="I122" s="279">
        <v>15.802690582959642</v>
      </c>
      <c r="J122" s="281">
        <v>81.938565022421557</v>
      </c>
      <c r="K122" s="282">
        <v>2.6791336866914071</v>
      </c>
      <c r="L122" s="299">
        <v>6.8763449854863934</v>
      </c>
      <c r="M122" s="392"/>
      <c r="N122" s="278">
        <v>478</v>
      </c>
      <c r="O122" s="279">
        <v>6.50836820083682</v>
      </c>
      <c r="P122" s="281">
        <v>63.141255230125452</v>
      </c>
      <c r="Q122" s="282">
        <v>2.5527859575650416</v>
      </c>
      <c r="R122" s="299">
        <v>10.451457860062696</v>
      </c>
      <c r="Y122" s="404"/>
      <c r="Z122" s="404"/>
      <c r="AA122" s="870"/>
      <c r="AG122" s="365"/>
      <c r="AH122" s="397"/>
      <c r="AI122" s="397"/>
      <c r="AJ122" s="397"/>
      <c r="AK122" s="397"/>
      <c r="AL122" s="397"/>
      <c r="AM122" s="397"/>
      <c r="AN122" s="397"/>
      <c r="AO122" s="397"/>
      <c r="AP122" s="397"/>
    </row>
    <row r="123" spans="1:43" ht="11.25" customHeight="1" x14ac:dyDescent="0.2">
      <c r="A123" s="269" t="s">
        <v>3345</v>
      </c>
      <c r="B123" s="270">
        <v>113</v>
      </c>
      <c r="C123" s="271">
        <v>41.283185840707965</v>
      </c>
      <c r="D123" s="272">
        <v>90.968495575221198</v>
      </c>
      <c r="E123" s="272">
        <v>2.2638111688563725</v>
      </c>
      <c r="F123" s="272">
        <v>5.4213076947738692</v>
      </c>
      <c r="G123" s="320"/>
      <c r="H123" s="283">
        <v>222</v>
      </c>
      <c r="I123" s="271">
        <v>15.918918918918919</v>
      </c>
      <c r="J123" s="284">
        <v>84.312027027027042</v>
      </c>
      <c r="K123" s="272">
        <v>2.6732316470678459</v>
      </c>
      <c r="L123" s="298">
        <v>6.8910050377745335</v>
      </c>
      <c r="M123" s="398"/>
      <c r="N123" s="270">
        <v>480</v>
      </c>
      <c r="O123" s="271">
        <v>6.5666666666666664</v>
      </c>
      <c r="P123" s="284">
        <v>65.929312500000009</v>
      </c>
      <c r="Q123" s="272">
        <v>2.4915811125213687</v>
      </c>
      <c r="R123" s="298">
        <v>10.242383646908992</v>
      </c>
      <c r="AA123" s="870"/>
      <c r="AG123" s="396"/>
      <c r="AH123" s="365"/>
      <c r="AI123" s="397"/>
      <c r="AJ123" s="397"/>
      <c r="AL123" s="397"/>
      <c r="AM123" s="397"/>
      <c r="AN123" s="397"/>
      <c r="AO123" s="397"/>
      <c r="AP123" s="397"/>
      <c r="AQ123" s="397"/>
    </row>
    <row r="124" spans="1:43" ht="11.25" customHeight="1" x14ac:dyDescent="0.2">
      <c r="A124" s="269" t="s">
        <v>3346</v>
      </c>
      <c r="B124" s="270">
        <v>115</v>
      </c>
      <c r="C124" s="271">
        <v>40.895652173913042</v>
      </c>
      <c r="D124" s="272">
        <v>90.826956521739106</v>
      </c>
      <c r="E124" s="272">
        <v>2.2850362442398189</v>
      </c>
      <c r="F124" s="272">
        <v>5.5552678513788534</v>
      </c>
      <c r="G124" s="320"/>
      <c r="H124" s="283">
        <v>220</v>
      </c>
      <c r="I124" s="271">
        <v>15.859090909090909</v>
      </c>
      <c r="J124" s="284">
        <v>82.498727272727351</v>
      </c>
      <c r="K124" s="272">
        <v>2.6777200205559284</v>
      </c>
      <c r="L124" s="298">
        <v>6.7701789953844571</v>
      </c>
      <c r="M124" s="398"/>
      <c r="N124" s="270">
        <v>487</v>
      </c>
      <c r="O124" s="271">
        <v>6.593429158110883</v>
      </c>
      <c r="P124" s="284">
        <v>65.573449691991812</v>
      </c>
      <c r="Q124" s="272">
        <v>2.5037033145336252</v>
      </c>
      <c r="R124" s="298">
        <v>10.186805595245385</v>
      </c>
      <c r="V124" s="404"/>
      <c r="W124" s="404"/>
      <c r="X124" s="404"/>
      <c r="AA124" s="870"/>
      <c r="AG124" s="396"/>
      <c r="AH124" s="365"/>
      <c r="AI124" s="397"/>
      <c r="AJ124" s="397"/>
      <c r="AL124" s="397"/>
      <c r="AM124" s="397"/>
      <c r="AN124" s="397"/>
      <c r="AO124" s="397"/>
      <c r="AP124" s="397"/>
      <c r="AQ124" s="397"/>
    </row>
    <row r="125" spans="1:43" ht="11.25" customHeight="1" x14ac:dyDescent="0.2">
      <c r="A125" s="314" t="s">
        <v>3347</v>
      </c>
      <c r="B125" s="462">
        <v>118</v>
      </c>
      <c r="C125" s="316">
        <v>40.610169491525426</v>
      </c>
      <c r="D125" s="317">
        <v>92.545932203389825</v>
      </c>
      <c r="E125" s="317">
        <v>2.3113745868577844</v>
      </c>
      <c r="F125" s="317">
        <v>6.3233977821089304</v>
      </c>
      <c r="G125" s="320"/>
      <c r="H125" s="381">
        <v>218</v>
      </c>
      <c r="I125" s="316">
        <v>15.802752293577981</v>
      </c>
      <c r="J125" s="320">
        <v>84.649449541284341</v>
      </c>
      <c r="K125" s="317">
        <v>2.673829257637804</v>
      </c>
      <c r="L125" s="321">
        <v>6.8490138002390344</v>
      </c>
      <c r="M125" s="398"/>
      <c r="N125" s="462">
        <v>508</v>
      </c>
      <c r="O125" s="316">
        <v>6.6200787401574805</v>
      </c>
      <c r="P125" s="320">
        <v>67.196574803149588</v>
      </c>
      <c r="Q125" s="317">
        <v>2.552354242339367</v>
      </c>
      <c r="R125" s="321">
        <v>10.353808922529794</v>
      </c>
      <c r="U125" s="404"/>
      <c r="V125" s="404"/>
      <c r="W125" s="404"/>
      <c r="X125" s="404"/>
      <c r="AA125" s="870"/>
      <c r="AG125" s="396"/>
      <c r="AH125" s="365"/>
      <c r="AI125" s="397"/>
      <c r="AJ125" s="397"/>
      <c r="AL125" s="397"/>
      <c r="AM125" s="397"/>
      <c r="AN125" s="397"/>
      <c r="AO125" s="397"/>
      <c r="AP125" s="397"/>
      <c r="AQ125" s="397"/>
    </row>
    <row r="126" spans="1:43" ht="11.25" customHeight="1" x14ac:dyDescent="0.2">
      <c r="A126" s="314" t="s">
        <v>3348</v>
      </c>
      <c r="B126" s="462">
        <v>118</v>
      </c>
      <c r="C126" s="316">
        <v>40.728813559322035</v>
      </c>
      <c r="D126" s="317">
        <v>87.811271186440678</v>
      </c>
      <c r="E126" s="317">
        <v>2.471415432106546</v>
      </c>
      <c r="F126" s="317">
        <v>6.8803297739990166</v>
      </c>
      <c r="G126" s="320"/>
      <c r="H126" s="381">
        <v>220</v>
      </c>
      <c r="I126" s="316">
        <v>15.918181818181818</v>
      </c>
      <c r="J126" s="320">
        <v>82.38604545454541</v>
      </c>
      <c r="K126" s="317">
        <v>2.8670794796053367</v>
      </c>
      <c r="L126" s="321">
        <v>7.6691304141080163</v>
      </c>
      <c r="M126" s="398"/>
      <c r="N126" s="462">
        <v>532</v>
      </c>
      <c r="O126" s="316">
        <v>6.708646616541353</v>
      </c>
      <c r="P126" s="320">
        <v>63.243703007518718</v>
      </c>
      <c r="Q126" s="317">
        <v>2.8041576109256936</v>
      </c>
      <c r="R126" s="321">
        <v>10.794699039632437</v>
      </c>
      <c r="T126" s="407"/>
      <c r="X126" s="407"/>
      <c r="Y126" s="13"/>
      <c r="Z126" s="13"/>
      <c r="AA126" s="870"/>
      <c r="AG126" s="396"/>
      <c r="AH126" s="365"/>
      <c r="AI126" s="397"/>
      <c r="AJ126" s="397"/>
      <c r="AL126" s="397"/>
      <c r="AM126" s="397"/>
      <c r="AN126" s="397"/>
      <c r="AO126" s="397"/>
      <c r="AP126" s="397"/>
      <c r="AQ126" s="397"/>
    </row>
    <row r="127" spans="1:43" ht="11.25" customHeight="1" x14ac:dyDescent="0.2">
      <c r="A127" s="314" t="s">
        <v>3349</v>
      </c>
      <c r="B127" s="462">
        <v>118</v>
      </c>
      <c r="C127" s="316">
        <v>40.779661016949156</v>
      </c>
      <c r="D127" s="317">
        <v>87.412203389830523</v>
      </c>
      <c r="E127" s="317">
        <v>2.46668565578319</v>
      </c>
      <c r="F127" s="317">
        <v>6.9320589853794301</v>
      </c>
      <c r="G127" s="320"/>
      <c r="H127" s="381">
        <v>219</v>
      </c>
      <c r="I127" s="316">
        <v>15.97716894977169</v>
      </c>
      <c r="J127" s="320">
        <v>82.6466210045662</v>
      </c>
      <c r="K127" s="317">
        <v>2.8776803123911225</v>
      </c>
      <c r="L127" s="321">
        <v>7.834941562621256</v>
      </c>
      <c r="M127" s="398"/>
      <c r="N127" s="462">
        <v>537</v>
      </c>
      <c r="O127" s="316">
        <v>6.7541899441340778</v>
      </c>
      <c r="P127" s="320">
        <v>63.048510242085683</v>
      </c>
      <c r="Q127" s="317">
        <v>2.8004386052119377</v>
      </c>
      <c r="R127" s="321">
        <v>11.326965638260123</v>
      </c>
      <c r="T127" s="463"/>
      <c r="X127" s="463"/>
      <c r="Y127" s="403"/>
      <c r="Z127" s="404"/>
      <c r="AA127" s="870"/>
      <c r="AG127" s="396"/>
      <c r="AH127" s="365"/>
      <c r="AI127" s="397"/>
      <c r="AJ127" s="397"/>
      <c r="AK127" s="397"/>
      <c r="AL127" s="397"/>
      <c r="AM127" s="397"/>
      <c r="AN127" s="397"/>
      <c r="AO127" s="397"/>
      <c r="AP127" s="397"/>
      <c r="AQ127" s="397"/>
    </row>
    <row r="128" spans="1:43" s="870" customFormat="1" ht="11.25" customHeight="1" x14ac:dyDescent="0.2">
      <c r="A128" s="314" t="s">
        <v>4307</v>
      </c>
      <c r="B128" s="462">
        <v>120</v>
      </c>
      <c r="C128" s="316">
        <v>40.6</v>
      </c>
      <c r="D128" s="317">
        <v>86.705583333333379</v>
      </c>
      <c r="E128" s="317">
        <v>2.5140109186302864</v>
      </c>
      <c r="F128" s="317">
        <v>7.2161680341479295</v>
      </c>
      <c r="G128" s="320"/>
      <c r="H128" s="381">
        <v>217</v>
      </c>
      <c r="I128" s="316">
        <v>15.995391705069125</v>
      </c>
      <c r="J128" s="320">
        <v>82.665852534562234</v>
      </c>
      <c r="K128" s="317">
        <v>2.850807294800088</v>
      </c>
      <c r="L128" s="321">
        <v>7.8919256052856435</v>
      </c>
      <c r="M128" s="398"/>
      <c r="N128" s="462">
        <v>545</v>
      </c>
      <c r="O128" s="316">
        <v>6.7908256880733946</v>
      </c>
      <c r="P128" s="320">
        <v>62.482697247706405</v>
      </c>
      <c r="Q128" s="317">
        <v>2.8088267814519225</v>
      </c>
      <c r="R128" s="321">
        <v>11.446648844210628</v>
      </c>
      <c r="T128" s="463"/>
      <c r="U128"/>
      <c r="V128"/>
      <c r="W128"/>
      <c r="X128" s="463"/>
      <c r="Y128" s="404"/>
      <c r="Z128" s="404"/>
      <c r="AG128" s="396"/>
      <c r="AH128" s="365"/>
      <c r="AI128" s="397"/>
      <c r="AJ128" s="397"/>
      <c r="AK128" s="397"/>
      <c r="AL128" s="397"/>
      <c r="AM128" s="397"/>
      <c r="AN128" s="397"/>
      <c r="AO128" s="397"/>
      <c r="AP128" s="397"/>
      <c r="AQ128" s="397"/>
    </row>
    <row r="129" spans="1:43" s="870" customFormat="1" ht="11.25" customHeight="1" x14ac:dyDescent="0.2">
      <c r="A129" s="314" t="s">
        <v>3350</v>
      </c>
      <c r="B129" s="462">
        <v>120</v>
      </c>
      <c r="C129" s="316">
        <v>40.6</v>
      </c>
      <c r="D129" s="317">
        <v>89.06958333333337</v>
      </c>
      <c r="E129" s="317">
        <v>2.4848204396690545</v>
      </c>
      <c r="F129" s="317">
        <v>7.6322523896544592</v>
      </c>
      <c r="G129" s="320"/>
      <c r="H129" s="381">
        <v>217</v>
      </c>
      <c r="I129" s="316">
        <v>15.995391705069125</v>
      </c>
      <c r="J129" s="320">
        <v>85.131059907834057</v>
      </c>
      <c r="K129" s="317">
        <v>2.8518651465760159</v>
      </c>
      <c r="L129" s="321">
        <v>7.9346167561682668</v>
      </c>
      <c r="M129" s="398"/>
      <c r="N129" s="462">
        <v>545</v>
      </c>
      <c r="O129" s="316">
        <v>6.7908256880733946</v>
      </c>
      <c r="P129" s="320">
        <v>65.256073394495431</v>
      </c>
      <c r="Q129" s="317">
        <v>2.7019474101295908</v>
      </c>
      <c r="R129" s="321">
        <v>11.762865972280334</v>
      </c>
      <c r="T129" s="463"/>
      <c r="U129"/>
      <c r="V129"/>
      <c r="W129"/>
      <c r="X129" s="463"/>
      <c r="Y129" s="404"/>
      <c r="Z129" s="404"/>
      <c r="AG129" s="396"/>
      <c r="AH129" s="365"/>
      <c r="AI129" s="397"/>
      <c r="AJ129" s="397"/>
      <c r="AK129" s="397"/>
      <c r="AL129" s="397"/>
      <c r="AM129" s="397"/>
      <c r="AN129" s="397"/>
      <c r="AO129" s="397"/>
      <c r="AP129" s="397"/>
      <c r="AQ129" s="397"/>
    </row>
    <row r="130" spans="1:43" s="870" customFormat="1" ht="11.25" customHeight="1" x14ac:dyDescent="0.2">
      <c r="A130" s="314" t="s">
        <v>3351</v>
      </c>
      <c r="B130" s="462">
        <v>123</v>
      </c>
      <c r="C130" s="316">
        <v>40.357723577235774</v>
      </c>
      <c r="D130" s="317">
        <v>89.671829268292683</v>
      </c>
      <c r="E130" s="317">
        <v>2.467288446516005</v>
      </c>
      <c r="F130" s="317">
        <v>8.8668703306056482</v>
      </c>
      <c r="G130" s="320"/>
      <c r="H130" s="381">
        <v>211</v>
      </c>
      <c r="I130" s="316">
        <v>16.018957345971565</v>
      </c>
      <c r="J130" s="320">
        <v>84.722417061611409</v>
      </c>
      <c r="K130" s="317">
        <v>2.771651825916277</v>
      </c>
      <c r="L130" s="321">
        <v>9.6599502144285339</v>
      </c>
      <c r="M130" s="398"/>
      <c r="N130" s="462">
        <v>558</v>
      </c>
      <c r="O130" s="316">
        <v>6.8366249725696733</v>
      </c>
      <c r="P130" s="320">
        <v>65.357736917562761</v>
      </c>
      <c r="Q130" s="317">
        <v>2.7050107976515427</v>
      </c>
      <c r="R130" s="321">
        <v>13.587588626048539</v>
      </c>
      <c r="T130" s="407"/>
      <c r="U130"/>
      <c r="V130"/>
      <c r="W130"/>
      <c r="X130" s="407"/>
      <c r="Y130" s="404"/>
      <c r="Z130" s="404"/>
      <c r="AG130" s="396"/>
      <c r="AH130" s="365"/>
      <c r="AI130" s="397"/>
      <c r="AJ130" s="397"/>
      <c r="AK130" s="397"/>
      <c r="AL130" s="397"/>
      <c r="AM130" s="397"/>
      <c r="AN130" s="397"/>
      <c r="AO130" s="397"/>
      <c r="AP130" s="397"/>
      <c r="AQ130" s="397"/>
    </row>
    <row r="131" spans="1:43" s="870" customFormat="1" ht="11.25" customHeight="1" x14ac:dyDescent="0.2">
      <c r="A131" s="314" t="s">
        <v>3352</v>
      </c>
      <c r="B131" s="462">
        <v>126</v>
      </c>
      <c r="C131" s="316">
        <v>39.88095238095238</v>
      </c>
      <c r="D131" s="317">
        <v>92.950476190476181</v>
      </c>
      <c r="E131" s="317">
        <v>2.3644425184643332</v>
      </c>
      <c r="F131" s="317">
        <v>8.453306487642406</v>
      </c>
      <c r="G131" s="320"/>
      <c r="H131" s="381">
        <v>208</v>
      </c>
      <c r="I131" s="316">
        <v>15.865384615384615</v>
      </c>
      <c r="J131" s="320">
        <v>87.882067307692381</v>
      </c>
      <c r="K131" s="317">
        <v>2.7231364717477189</v>
      </c>
      <c r="L131" s="321">
        <v>9.5413945013929062</v>
      </c>
      <c r="M131" s="398"/>
      <c r="N131" s="462">
        <v>560</v>
      </c>
      <c r="O131" s="316">
        <v>6.8517857142857146</v>
      </c>
      <c r="P131" s="320">
        <v>64.590142857142894</v>
      </c>
      <c r="Q131" s="317">
        <v>2.6863142919084901</v>
      </c>
      <c r="R131" s="321">
        <v>13.842530587141644</v>
      </c>
      <c r="T131" s="407"/>
      <c r="W131"/>
      <c r="X131" s="407"/>
      <c r="Y131"/>
      <c r="Z131"/>
      <c r="AG131" s="396"/>
      <c r="AH131" s="365"/>
      <c r="AI131" s="397"/>
      <c r="AJ131" s="397"/>
      <c r="AK131" s="397"/>
      <c r="AL131" s="397"/>
      <c r="AM131" s="397"/>
      <c r="AN131" s="397"/>
      <c r="AO131" s="397"/>
      <c r="AP131" s="397"/>
      <c r="AQ131" s="397"/>
    </row>
    <row r="132" spans="1:43" s="870" customFormat="1" ht="11.25" customHeight="1" x14ac:dyDescent="0.2">
      <c r="A132" s="314" t="s">
        <v>3353</v>
      </c>
      <c r="B132" s="462">
        <v>127</v>
      </c>
      <c r="C132" s="316">
        <v>39.834645669291341</v>
      </c>
      <c r="D132" s="317">
        <v>94.096535433070827</v>
      </c>
      <c r="E132" s="317">
        <v>2.3628573725308852</v>
      </c>
      <c r="F132" s="317">
        <v>8.9584427523954346</v>
      </c>
      <c r="G132" s="320"/>
      <c r="H132" s="381">
        <v>208</v>
      </c>
      <c r="I132" s="316">
        <v>15.841346153846153</v>
      </c>
      <c r="J132" s="320">
        <v>90.373557692307685</v>
      </c>
      <c r="K132" s="317">
        <v>2.7154049623194023</v>
      </c>
      <c r="L132" s="321">
        <v>9.6372237241105498</v>
      </c>
      <c r="M132" s="398"/>
      <c r="N132" s="462">
        <v>561</v>
      </c>
      <c r="O132" s="316">
        <v>6.8627450980392153</v>
      </c>
      <c r="P132" s="320">
        <v>65.180320855614951</v>
      </c>
      <c r="Q132" s="317">
        <v>2.6554292920774532</v>
      </c>
      <c r="R132" s="321">
        <v>13.993249336830338</v>
      </c>
      <c r="T132" s="156"/>
      <c r="W132"/>
      <c r="X132" s="156"/>
      <c r="Y132"/>
      <c r="Z132"/>
      <c r="AG132" s="396"/>
      <c r="AH132" s="365"/>
      <c r="AI132" s="397"/>
      <c r="AJ132" s="397"/>
      <c r="AK132" s="397"/>
      <c r="AL132" s="397"/>
      <c r="AM132" s="397"/>
      <c r="AN132" s="397"/>
      <c r="AO132" s="397"/>
      <c r="AP132" s="397"/>
      <c r="AQ132" s="397"/>
    </row>
    <row r="133" spans="1:43" s="870" customFormat="1" ht="11.25" customHeight="1" x14ac:dyDescent="0.2">
      <c r="A133" s="314" t="s">
        <v>3354</v>
      </c>
      <c r="B133" s="462">
        <v>127</v>
      </c>
      <c r="C133" s="316">
        <v>39.8503937007874</v>
      </c>
      <c r="D133" s="317">
        <v>94.136929133858246</v>
      </c>
      <c r="E133" s="317">
        <v>2.3759410001969838</v>
      </c>
      <c r="F133" s="317">
        <v>9.0245581605288532</v>
      </c>
      <c r="G133" s="320"/>
      <c r="H133" s="381">
        <v>209</v>
      </c>
      <c r="I133" s="316">
        <v>15.866028708133971</v>
      </c>
      <c r="J133" s="320">
        <v>90.680765550239286</v>
      </c>
      <c r="K133" s="317">
        <v>2.7539857831564314</v>
      </c>
      <c r="L133" s="321">
        <v>9.6244533137043966</v>
      </c>
      <c r="M133" s="398"/>
      <c r="N133" s="462">
        <v>560</v>
      </c>
      <c r="O133" s="316">
        <v>6.8732142857142859</v>
      </c>
      <c r="P133" s="320">
        <v>64.305803571428555</v>
      </c>
      <c r="Q133" s="317">
        <v>2.7077635653784071</v>
      </c>
      <c r="R133" s="321">
        <v>14.055047120178177</v>
      </c>
      <c r="T133" s="463"/>
      <c r="W133"/>
      <c r="X133" s="463"/>
      <c r="Y133"/>
      <c r="Z133"/>
      <c r="AG133" s="396"/>
      <c r="AH133" s="365"/>
      <c r="AI133" s="397"/>
      <c r="AJ133" s="397"/>
      <c r="AK133" s="397"/>
      <c r="AL133" s="397"/>
      <c r="AM133" s="397"/>
      <c r="AN133" s="397"/>
      <c r="AO133" s="397"/>
      <c r="AP133" s="397"/>
      <c r="AQ133" s="397"/>
    </row>
    <row r="134" spans="1:43" s="870" customFormat="1" ht="11.25" customHeight="1" x14ac:dyDescent="0.2">
      <c r="A134" s="314" t="s">
        <v>3355</v>
      </c>
      <c r="B134" s="462">
        <v>130</v>
      </c>
      <c r="C134" s="316">
        <v>39.6</v>
      </c>
      <c r="D134" s="317">
        <v>82.69946153846152</v>
      </c>
      <c r="E134" s="317">
        <v>2.8015999487758192</v>
      </c>
      <c r="F134" s="317">
        <v>8.9652631439952764</v>
      </c>
      <c r="G134" s="320"/>
      <c r="H134" s="381">
        <v>202</v>
      </c>
      <c r="I134" s="316">
        <v>15.787128712871286</v>
      </c>
      <c r="J134" s="320">
        <v>86.454306930693093</v>
      </c>
      <c r="K134" s="317">
        <v>2.901797374127197</v>
      </c>
      <c r="L134" s="321">
        <v>9.8013360773469529</v>
      </c>
      <c r="M134" s="398"/>
      <c r="N134" s="462">
        <v>541</v>
      </c>
      <c r="O134" s="316">
        <v>6.933456561922366</v>
      </c>
      <c r="P134" s="320">
        <v>60.293992606284625</v>
      </c>
      <c r="Q134" s="317">
        <v>2.8850799665433113</v>
      </c>
      <c r="R134" s="321">
        <v>13.970251214379099</v>
      </c>
      <c r="T134" s="1154"/>
      <c r="W134"/>
      <c r="X134" s="1154"/>
      <c r="Y134"/>
      <c r="Z134"/>
      <c r="AG134" s="396"/>
      <c r="AH134" s="365"/>
      <c r="AI134" s="397"/>
      <c r="AJ134" s="397"/>
      <c r="AK134" s="397"/>
      <c r="AL134" s="397"/>
      <c r="AM134" s="397"/>
      <c r="AN134" s="397"/>
      <c r="AO134" s="397"/>
      <c r="AP134" s="397"/>
      <c r="AQ134" s="397"/>
    </row>
    <row r="135" spans="1:43" s="870" customFormat="1" ht="11.25" customHeight="1" x14ac:dyDescent="0.2">
      <c r="A135" s="314" t="s">
        <v>3976</v>
      </c>
      <c r="B135" s="462">
        <v>130</v>
      </c>
      <c r="C135" s="316">
        <v>39.715384615384615</v>
      </c>
      <c r="D135" s="317">
        <v>91.594076923076955</v>
      </c>
      <c r="E135" s="317">
        <v>2.4293928742606741</v>
      </c>
      <c r="F135" s="317">
        <v>8.9628285739387064</v>
      </c>
      <c r="G135" s="320"/>
      <c r="H135" s="381">
        <v>200</v>
      </c>
      <c r="I135" s="316">
        <v>15.79</v>
      </c>
      <c r="J135" s="320">
        <v>88.683150000000012</v>
      </c>
      <c r="K135" s="317">
        <v>2.7764630303213851</v>
      </c>
      <c r="L135" s="321">
        <v>9.9114766589155447</v>
      </c>
      <c r="M135" s="398"/>
      <c r="N135" s="462">
        <v>535</v>
      </c>
      <c r="O135" s="316">
        <v>6.9775700934579437</v>
      </c>
      <c r="P135" s="320">
        <v>61.791588785046798</v>
      </c>
      <c r="Q135" s="317">
        <v>2.8813057133100783</v>
      </c>
      <c r="R135" s="321">
        <v>13.749202589579637</v>
      </c>
      <c r="T135" s="106"/>
      <c r="W135"/>
      <c r="X135" s="106"/>
      <c r="Y135"/>
      <c r="Z135"/>
      <c r="AG135" s="396"/>
      <c r="AH135" s="365"/>
      <c r="AI135" s="397"/>
      <c r="AJ135" s="397"/>
      <c r="AK135" s="397"/>
      <c r="AL135" s="397"/>
      <c r="AM135" s="397"/>
      <c r="AN135" s="397"/>
      <c r="AO135" s="397"/>
      <c r="AP135" s="397"/>
      <c r="AQ135" s="397"/>
    </row>
    <row r="136" spans="1:43" s="870" customFormat="1" ht="11.25" customHeight="1" x14ac:dyDescent="0.2">
      <c r="A136" s="314" t="s">
        <v>4050</v>
      </c>
      <c r="B136" s="462">
        <v>131</v>
      </c>
      <c r="C136" s="316">
        <v>39.694656488549619</v>
      </c>
      <c r="D136" s="317">
        <v>83.958091603053433</v>
      </c>
      <c r="E136" s="317">
        <v>2.6682519935937448</v>
      </c>
      <c r="F136" s="317">
        <v>8.8673573108328991</v>
      </c>
      <c r="G136" s="320"/>
      <c r="H136" s="381">
        <v>205</v>
      </c>
      <c r="I136" s="316">
        <v>15.692682926829269</v>
      </c>
      <c r="J136" s="320">
        <v>81.758097560975614</v>
      </c>
      <c r="K136" s="317">
        <v>2.9684851111923996</v>
      </c>
      <c r="L136" s="321">
        <v>10.120065918636493</v>
      </c>
      <c r="M136" s="398"/>
      <c r="N136" s="462">
        <v>528</v>
      </c>
      <c r="O136" s="316">
        <v>7.0568181818181817</v>
      </c>
      <c r="P136" s="320">
        <v>55.511420454545487</v>
      </c>
      <c r="Q136" s="317">
        <v>3.2461538002883312</v>
      </c>
      <c r="R136" s="321">
        <v>13.633243368390236</v>
      </c>
      <c r="T136" s="156"/>
      <c r="W136"/>
      <c r="X136" s="156"/>
      <c r="Y136"/>
      <c r="Z136"/>
      <c r="AB136"/>
      <c r="AC136"/>
      <c r="AD136"/>
      <c r="AE136"/>
      <c r="AF136"/>
      <c r="AG136" s="396"/>
      <c r="AH136" s="365"/>
      <c r="AI136" s="397"/>
      <c r="AJ136" s="397"/>
      <c r="AK136" s="397"/>
      <c r="AL136" s="397"/>
      <c r="AM136" s="397"/>
      <c r="AN136" s="397"/>
      <c r="AO136" s="397"/>
      <c r="AP136" s="397"/>
      <c r="AQ136" s="397"/>
    </row>
    <row r="137" spans="1:43" s="870" customFormat="1" ht="11.25" customHeight="1" x14ac:dyDescent="0.2">
      <c r="A137" s="994" t="s">
        <v>4098</v>
      </c>
      <c r="B137" s="995">
        <v>132</v>
      </c>
      <c r="C137" s="996">
        <v>39.659090909090907</v>
      </c>
      <c r="D137" s="997">
        <v>88.310681818181862</v>
      </c>
      <c r="E137" s="997">
        <v>2.5253817337508218</v>
      </c>
      <c r="F137" s="997">
        <v>8.9572581061962815</v>
      </c>
      <c r="G137" s="998"/>
      <c r="H137" s="999">
        <v>205</v>
      </c>
      <c r="I137" s="996">
        <v>15.692682926829269</v>
      </c>
      <c r="J137" s="998">
        <v>86.400146341463412</v>
      </c>
      <c r="K137" s="997">
        <v>2.8091660880541349</v>
      </c>
      <c r="L137" s="1000">
        <v>10.011339791644174</v>
      </c>
      <c r="M137" s="1001"/>
      <c r="N137" s="995">
        <v>524</v>
      </c>
      <c r="O137" s="996">
        <v>7.143129770992366</v>
      </c>
      <c r="P137" s="998">
        <v>59.944885496183169</v>
      </c>
      <c r="Q137" s="997">
        <v>2.9682436515489132</v>
      </c>
      <c r="R137" s="1000">
        <v>13.187156092838745</v>
      </c>
      <c r="T137" s="463"/>
      <c r="W137"/>
      <c r="X137" s="463"/>
      <c r="AB137"/>
      <c r="AC137"/>
      <c r="AD137"/>
      <c r="AE137"/>
      <c r="AF137"/>
      <c r="AG137" s="396"/>
      <c r="AH137" s="365"/>
      <c r="AI137" s="397"/>
      <c r="AJ137" s="397"/>
      <c r="AK137" s="397"/>
      <c r="AL137" s="397"/>
      <c r="AM137" s="397"/>
      <c r="AN137" s="397"/>
      <c r="AO137" s="397"/>
      <c r="AP137" s="397"/>
      <c r="AQ137" s="397"/>
    </row>
    <row r="138" spans="1:43" s="870" customFormat="1" ht="11.25" customHeight="1" x14ac:dyDescent="0.2">
      <c r="A138" s="994" t="s">
        <v>4127</v>
      </c>
      <c r="B138" s="995">
        <v>133</v>
      </c>
      <c r="C138" s="996">
        <v>39.436090225563909</v>
      </c>
      <c r="D138" s="997">
        <v>94.596240601503766</v>
      </c>
      <c r="E138" s="997">
        <v>2.4477406191398132</v>
      </c>
      <c r="F138" s="997">
        <v>8.6085533432596382</v>
      </c>
      <c r="G138" s="998"/>
      <c r="H138" s="999">
        <v>218</v>
      </c>
      <c r="I138" s="996">
        <v>15.339449541284404</v>
      </c>
      <c r="J138" s="998">
        <v>89.895733944954159</v>
      </c>
      <c r="K138" s="997">
        <v>2.752987960516919</v>
      </c>
      <c r="L138" s="1000">
        <v>9.3533618645788863</v>
      </c>
      <c r="M138" s="1001"/>
      <c r="N138" s="995">
        <v>516</v>
      </c>
      <c r="O138" s="996">
        <v>7.1860465116279073</v>
      </c>
      <c r="P138" s="998">
        <v>61.655852713178319</v>
      </c>
      <c r="Q138" s="997">
        <v>2.9229138095958103</v>
      </c>
      <c r="R138" s="1000">
        <v>12.733085641181557</v>
      </c>
      <c r="T138" s="106"/>
      <c r="X138" s="106"/>
      <c r="AG138" s="396"/>
      <c r="AH138" s="365"/>
      <c r="AI138" s="397"/>
      <c r="AJ138" s="397"/>
      <c r="AK138" s="397"/>
      <c r="AL138" s="397"/>
      <c r="AM138" s="397"/>
      <c r="AN138" s="397"/>
      <c r="AO138" s="397"/>
      <c r="AP138" s="397"/>
      <c r="AQ138" s="397"/>
    </row>
    <row r="139" spans="1:43" s="870" customFormat="1" ht="11.25" customHeight="1" x14ac:dyDescent="0.2">
      <c r="A139" s="994" t="s">
        <v>4454</v>
      </c>
      <c r="B139" s="995">
        <v>135</v>
      </c>
      <c r="C139" s="996">
        <v>39.251851851851853</v>
      </c>
      <c r="D139" s="997">
        <v>95.260148148148133</v>
      </c>
      <c r="E139" s="997">
        <v>2.435599551184199</v>
      </c>
      <c r="F139" s="997">
        <v>8.4593823456692387</v>
      </c>
      <c r="G139" s="998"/>
      <c r="H139" s="999">
        <v>222</v>
      </c>
      <c r="I139" s="996">
        <v>15.135135135135135</v>
      </c>
      <c r="J139" s="998">
        <v>88.788828828828869</v>
      </c>
      <c r="K139" s="997">
        <v>2.8130134266655671</v>
      </c>
      <c r="L139" s="1000">
        <v>9.1198360324158969</v>
      </c>
      <c r="M139" s="1001"/>
      <c r="N139" s="995">
        <v>517</v>
      </c>
      <c r="O139" s="996">
        <v>7.179883945841393</v>
      </c>
      <c r="P139" s="998">
        <v>61.285377176015437</v>
      </c>
      <c r="Q139" s="997">
        <v>2.9768539920977632</v>
      </c>
      <c r="R139" s="1000">
        <v>12.432318941682334</v>
      </c>
      <c r="T139" s="463"/>
      <c r="X139" s="463"/>
      <c r="AG139" s="396"/>
      <c r="AH139" s="365"/>
      <c r="AI139" s="397"/>
      <c r="AJ139" s="397"/>
      <c r="AK139" s="397"/>
      <c r="AL139" s="397"/>
      <c r="AM139" s="397"/>
      <c r="AN139" s="397"/>
      <c r="AO139" s="397"/>
      <c r="AP139" s="397"/>
      <c r="AQ139" s="397"/>
    </row>
    <row r="140" spans="1:43" s="870" customFormat="1" ht="11.25" customHeight="1" x14ac:dyDescent="0.2">
      <c r="A140" s="994" t="s">
        <v>4460</v>
      </c>
      <c r="B140" s="995">
        <v>135</v>
      </c>
      <c r="C140" s="996">
        <v>39.340740740740742</v>
      </c>
      <c r="D140" s="997">
        <v>97.704148148148164</v>
      </c>
      <c r="E140" s="997">
        <v>2.4056731823590853</v>
      </c>
      <c r="F140" s="997">
        <v>8.3547909558740407</v>
      </c>
      <c r="G140" s="998"/>
      <c r="H140" s="999">
        <v>226</v>
      </c>
      <c r="I140" s="996">
        <v>15.110619469026549</v>
      </c>
      <c r="J140" s="998">
        <v>91.989336283185864</v>
      </c>
      <c r="K140" s="997">
        <v>2.7700763467253742</v>
      </c>
      <c r="L140" s="1000">
        <v>9.194020719531343</v>
      </c>
      <c r="M140" s="1001"/>
      <c r="N140" s="995">
        <v>517</v>
      </c>
      <c r="O140" s="996">
        <v>7.20889748549323</v>
      </c>
      <c r="P140" s="998">
        <v>63.278549323017423</v>
      </c>
      <c r="Q140" s="997">
        <v>2.9195576933152707</v>
      </c>
      <c r="R140" s="1000">
        <v>12.14306444174645</v>
      </c>
      <c r="V140"/>
      <c r="W140"/>
      <c r="X140"/>
      <c r="AG140" s="396"/>
      <c r="AH140" s="365"/>
      <c r="AI140" s="397"/>
      <c r="AJ140" s="397"/>
      <c r="AK140" s="397"/>
      <c r="AL140" s="397"/>
      <c r="AM140" s="397"/>
      <c r="AN140" s="397"/>
      <c r="AO140" s="397"/>
      <c r="AP140" s="397"/>
      <c r="AQ140" s="397"/>
    </row>
    <row r="141" spans="1:43" s="870" customFormat="1" ht="11.25" customHeight="1" x14ac:dyDescent="0.2">
      <c r="A141" s="994" t="s">
        <v>4463</v>
      </c>
      <c r="B141" s="995">
        <v>137</v>
      </c>
      <c r="C141" s="996">
        <v>39.23357664233577</v>
      </c>
      <c r="D141" s="997">
        <v>92.861532846715292</v>
      </c>
      <c r="E141" s="997">
        <v>2.5568334642979922</v>
      </c>
      <c r="F141" s="997">
        <v>7.5629102780530877</v>
      </c>
      <c r="G141" s="998"/>
      <c r="H141" s="999">
        <v>232</v>
      </c>
      <c r="I141" s="996">
        <v>14.918103448275861</v>
      </c>
      <c r="J141" s="998">
        <v>88.773103448275862</v>
      </c>
      <c r="K141" s="997">
        <v>2.9477341556614349</v>
      </c>
      <c r="L141" s="1000">
        <v>9.2094569411481437</v>
      </c>
      <c r="M141" s="1001"/>
      <c r="N141" s="995">
        <v>515</v>
      </c>
      <c r="O141" s="996">
        <v>7.2174757281553399</v>
      </c>
      <c r="P141" s="998">
        <v>58.68067961165044</v>
      </c>
      <c r="Q141" s="997">
        <v>3.2151331498225892</v>
      </c>
      <c r="R141" s="1000">
        <v>11.742054456502297</v>
      </c>
      <c r="AG141" s="396"/>
      <c r="AH141" s="365"/>
      <c r="AI141" s="397"/>
      <c r="AJ141" s="397"/>
      <c r="AK141" s="397"/>
      <c r="AL141" s="397"/>
      <c r="AM141" s="397"/>
      <c r="AN141" s="397"/>
      <c r="AO141" s="397"/>
      <c r="AP141" s="397"/>
      <c r="AQ141" s="397"/>
    </row>
    <row r="142" spans="1:43" s="870" customFormat="1" ht="11.25" customHeight="1" x14ac:dyDescent="0.2">
      <c r="A142" s="994" t="s">
        <v>4471</v>
      </c>
      <c r="B142" s="995">
        <v>136</v>
      </c>
      <c r="C142" s="996">
        <v>39.294117647058826</v>
      </c>
      <c r="D142" s="997">
        <v>98.657573529411749</v>
      </c>
      <c r="E142" s="997">
        <v>2.4350489283179626</v>
      </c>
      <c r="F142" s="997">
        <v>7.6250329956203053</v>
      </c>
      <c r="G142" s="998"/>
      <c r="H142" s="999">
        <v>233</v>
      </c>
      <c r="I142" s="996">
        <v>14.918454935622318</v>
      </c>
      <c r="J142" s="998">
        <v>94.708969957081507</v>
      </c>
      <c r="K142" s="997">
        <v>2.7775615451758133</v>
      </c>
      <c r="L142" s="1000">
        <v>9.251409668847888</v>
      </c>
      <c r="M142" s="1001"/>
      <c r="N142" s="995">
        <v>517</v>
      </c>
      <c r="O142" s="996">
        <v>7.2224371373307541</v>
      </c>
      <c r="P142" s="998">
        <v>61.584448742746595</v>
      </c>
      <c r="Q142" s="997">
        <v>3.0617137642807717</v>
      </c>
      <c r="R142" s="1000">
        <v>11.649651221731679</v>
      </c>
      <c r="AG142" s="396"/>
      <c r="AH142" s="365"/>
      <c r="AI142" s="397"/>
      <c r="AJ142" s="397"/>
      <c r="AK142" s="397"/>
      <c r="AL142" s="397"/>
      <c r="AM142" s="397"/>
      <c r="AN142" s="397"/>
      <c r="AO142" s="397"/>
      <c r="AP142" s="397"/>
      <c r="AQ142" s="397"/>
    </row>
    <row r="143" spans="1:43" s="870" customFormat="1" ht="11.25" customHeight="1" x14ac:dyDescent="0.2">
      <c r="A143" s="994" t="s">
        <v>4477</v>
      </c>
      <c r="B143" s="995">
        <v>136</v>
      </c>
      <c r="C143" s="996">
        <v>39.367647058823529</v>
      </c>
      <c r="D143" s="997">
        <v>100.47227941176469</v>
      </c>
      <c r="E143" s="997">
        <v>2.4268946924451487</v>
      </c>
      <c r="F143" s="997">
        <v>7.5252937803871038</v>
      </c>
      <c r="G143" s="998"/>
      <c r="H143" s="999">
        <v>234</v>
      </c>
      <c r="I143" s="996">
        <v>14.94017094017094</v>
      </c>
      <c r="J143" s="998">
        <v>95.227352136752103</v>
      </c>
      <c r="K143" s="997">
        <v>2.7742108385006117</v>
      </c>
      <c r="L143" s="1000">
        <v>9.23972323426697</v>
      </c>
      <c r="M143" s="1001"/>
      <c r="N143" s="995">
        <v>517</v>
      </c>
      <c r="O143" s="996">
        <v>7.2553191489361701</v>
      </c>
      <c r="P143" s="998">
        <v>61.894874274661525</v>
      </c>
      <c r="Q143" s="997">
        <v>3.0798596910470493</v>
      </c>
      <c r="R143" s="1000">
        <v>11.290379176926312</v>
      </c>
      <c r="AG143" s="396"/>
      <c r="AH143" s="365"/>
      <c r="AI143" s="397"/>
      <c r="AJ143" s="397"/>
      <c r="AK143" s="397"/>
      <c r="AL143" s="397"/>
      <c r="AM143" s="397"/>
      <c r="AN143" s="397"/>
      <c r="AO143" s="397"/>
      <c r="AP143" s="397"/>
      <c r="AQ143" s="397"/>
    </row>
    <row r="144" spans="1:43" s="870" customFormat="1" ht="11.25" customHeight="1" x14ac:dyDescent="0.2">
      <c r="A144" s="994" t="s">
        <v>4491</v>
      </c>
      <c r="B144" s="995">
        <v>136</v>
      </c>
      <c r="C144" s="996">
        <v>39.455882352941174</v>
      </c>
      <c r="D144" s="997">
        <v>99.750000000000028</v>
      </c>
      <c r="E144" s="997">
        <v>2.5278668681523984</v>
      </c>
      <c r="F144" s="997">
        <v>7.0824188549525786</v>
      </c>
      <c r="G144" s="998"/>
      <c r="H144" s="999">
        <v>241</v>
      </c>
      <c r="I144" s="996">
        <v>14.850622406639005</v>
      </c>
      <c r="J144" s="998">
        <v>93.365726141078852</v>
      </c>
      <c r="K144" s="997">
        <v>2.8666825709919577</v>
      </c>
      <c r="L144" s="1000">
        <v>9.0142850733942499</v>
      </c>
      <c r="M144" s="1001"/>
      <c r="N144" s="995">
        <v>510</v>
      </c>
      <c r="O144" s="996">
        <v>7.2568627450980392</v>
      </c>
      <c r="P144" s="998">
        <v>60.29762745098045</v>
      </c>
      <c r="Q144" s="997">
        <v>3.2633074028807059</v>
      </c>
      <c r="R144" s="1000">
        <v>10.837537897486309</v>
      </c>
      <c r="T144"/>
      <c r="U144"/>
      <c r="V144"/>
      <c r="W144"/>
      <c r="X144"/>
      <c r="Y144"/>
      <c r="Z144"/>
      <c r="AA144"/>
      <c r="AG144" s="396"/>
      <c r="AH144" s="365"/>
      <c r="AI144" s="397"/>
      <c r="AJ144" s="397"/>
      <c r="AK144" s="397"/>
      <c r="AL144" s="397"/>
      <c r="AM144" s="397"/>
      <c r="AN144" s="397"/>
      <c r="AO144" s="397"/>
      <c r="AP144" s="397"/>
      <c r="AQ144" s="397"/>
    </row>
    <row r="145" spans="1:50" s="870" customFormat="1" ht="11.25" customHeight="1" x14ac:dyDescent="0.2">
      <c r="A145" s="994" t="s">
        <v>4499</v>
      </c>
      <c r="B145" s="995">
        <v>136</v>
      </c>
      <c r="C145" s="996">
        <v>39.463235294117645</v>
      </c>
      <c r="D145" s="997">
        <v>101.43477941176472</v>
      </c>
      <c r="E145" s="997">
        <v>2.4586412728754428</v>
      </c>
      <c r="F145" s="997">
        <v>7.0821410451537075</v>
      </c>
      <c r="G145" s="998"/>
      <c r="H145" s="999">
        <v>239</v>
      </c>
      <c r="I145" s="996">
        <v>14.891213389121338</v>
      </c>
      <c r="J145" s="998">
        <v>94.792468619246904</v>
      </c>
      <c r="K145" s="997">
        <v>2.724812200779299</v>
      </c>
      <c r="L145" s="1000">
        <v>8.9434137610392987</v>
      </c>
      <c r="M145" s="1001"/>
      <c r="N145" s="995">
        <v>504</v>
      </c>
      <c r="O145" s="996">
        <v>7.2797619047619051</v>
      </c>
      <c r="P145" s="998">
        <v>62.288571428571473</v>
      </c>
      <c r="Q145" s="997">
        <v>3.0912379503394662</v>
      </c>
      <c r="R145" s="1000">
        <v>10.742231835780689</v>
      </c>
      <c r="AG145" s="396"/>
      <c r="AH145" s="365"/>
      <c r="AI145" s="397"/>
      <c r="AJ145" s="397"/>
      <c r="AK145" s="397"/>
      <c r="AL145" s="397"/>
      <c r="AM145" s="397"/>
      <c r="AN145" s="397"/>
      <c r="AO145" s="397"/>
      <c r="AP145" s="397"/>
      <c r="AQ145" s="397"/>
    </row>
    <row r="146" spans="1:50" s="870" customFormat="1" ht="11.25" customHeight="1" x14ac:dyDescent="0.2">
      <c r="A146" s="994" t="s">
        <v>4509</v>
      </c>
      <c r="B146" s="995">
        <v>137</v>
      </c>
      <c r="C146" s="996">
        <v>39.284671532846716</v>
      </c>
      <c r="D146" s="997">
        <v>102.1864233576643</v>
      </c>
      <c r="E146" s="997">
        <v>2.4454975351668118</v>
      </c>
      <c r="F146" s="997">
        <v>6.8083303586725137</v>
      </c>
      <c r="G146" s="998"/>
      <c r="H146" s="999">
        <v>245</v>
      </c>
      <c r="I146" s="996">
        <v>14.66530612244898</v>
      </c>
      <c r="J146" s="998">
        <v>95.038693877551069</v>
      </c>
      <c r="K146" s="997">
        <v>2.7533156421487552</v>
      </c>
      <c r="L146" s="1000">
        <v>8.7521212048319477</v>
      </c>
      <c r="M146" s="1001"/>
      <c r="N146" s="995">
        <v>487</v>
      </c>
      <c r="O146" s="996">
        <v>7.2710472279260783</v>
      </c>
      <c r="P146" s="998">
        <v>63.672114989733011</v>
      </c>
      <c r="Q146" s="997">
        <v>3.0930194641189996</v>
      </c>
      <c r="R146" s="1000">
        <v>10.727975550840055</v>
      </c>
      <c r="AG146" s="396"/>
      <c r="AH146" s="365"/>
      <c r="AI146" s="397"/>
      <c r="AJ146" s="397"/>
      <c r="AK146" s="397"/>
      <c r="AL146" s="397"/>
      <c r="AM146" s="397"/>
      <c r="AN146" s="397"/>
      <c r="AO146" s="397"/>
      <c r="AP146" s="397"/>
      <c r="AQ146" s="397"/>
    </row>
    <row r="147" spans="1:50" s="870" customFormat="1" ht="11.25" customHeight="1" x14ac:dyDescent="0.2">
      <c r="A147" s="994" t="s">
        <v>4511</v>
      </c>
      <c r="B147" s="995">
        <v>138</v>
      </c>
      <c r="C147" s="996">
        <v>39.246376811594203</v>
      </c>
      <c r="D147" s="997">
        <v>103.2731884057971</v>
      </c>
      <c r="E147" s="997">
        <v>2.4333219004185129</v>
      </c>
      <c r="F147" s="997">
        <v>6.8405228264359232</v>
      </c>
      <c r="G147" s="998"/>
      <c r="H147" s="999">
        <v>250</v>
      </c>
      <c r="I147" s="996">
        <v>14.552</v>
      </c>
      <c r="J147" s="998">
        <v>97.407000000000025</v>
      </c>
      <c r="K147" s="997">
        <v>2.710612377146894</v>
      </c>
      <c r="L147" s="1000">
        <v>8.5471211825391791</v>
      </c>
      <c r="M147" s="1001"/>
      <c r="N147" s="995">
        <v>462</v>
      </c>
      <c r="O147" s="996">
        <v>7.3203463203463199</v>
      </c>
      <c r="P147" s="998">
        <v>65.538939393939387</v>
      </c>
      <c r="Q147" s="997">
        <v>3.055909678475794</v>
      </c>
      <c r="R147" s="1000">
        <v>10.50286501114582</v>
      </c>
      <c r="AG147" s="396"/>
      <c r="AH147" s="365"/>
      <c r="AI147" s="397"/>
      <c r="AJ147" s="397"/>
      <c r="AK147" s="397"/>
      <c r="AL147" s="397"/>
      <c r="AM147" s="397"/>
      <c r="AN147" s="397"/>
      <c r="AO147" s="397"/>
      <c r="AP147" s="397"/>
      <c r="AQ147" s="397"/>
    </row>
    <row r="148" spans="1:50" s="870" customFormat="1" ht="11.25" customHeight="1" x14ac:dyDescent="0.2">
      <c r="A148" s="994" t="s">
        <v>4610</v>
      </c>
      <c r="B148" s="995">
        <v>138</v>
      </c>
      <c r="C148" s="996">
        <v>39.362318840579711</v>
      </c>
      <c r="D148" s="997">
        <v>104.96485507246378</v>
      </c>
      <c r="E148" s="997">
        <v>2.3971845034389845</v>
      </c>
      <c r="F148" s="997">
        <v>6.8242332116429711</v>
      </c>
      <c r="G148" s="998"/>
      <c r="H148" s="999">
        <v>266</v>
      </c>
      <c r="I148" s="996">
        <v>14.406015037593985</v>
      </c>
      <c r="J148" s="998">
        <v>99.824774436090294</v>
      </c>
      <c r="K148" s="997">
        <v>2.7233786179355217</v>
      </c>
      <c r="L148" s="1000">
        <v>8.3467265530578167</v>
      </c>
      <c r="M148" s="1001"/>
      <c r="N148" s="995">
        <v>462</v>
      </c>
      <c r="O148" s="996">
        <v>7.2575757575757578</v>
      </c>
      <c r="P148" s="998">
        <v>67.366818181818218</v>
      </c>
      <c r="Q148" s="997">
        <v>2.9775341087026845</v>
      </c>
      <c r="R148" s="1000">
        <v>10.402726405267575</v>
      </c>
      <c r="AG148" s="396"/>
      <c r="AH148" s="365"/>
      <c r="AI148" s="397"/>
      <c r="AJ148" s="397"/>
      <c r="AK148" s="397"/>
      <c r="AL148" s="397"/>
      <c r="AM148" s="397"/>
      <c r="AN148" s="397"/>
      <c r="AO148" s="397"/>
      <c r="AP148" s="397"/>
      <c r="AQ148" s="397"/>
    </row>
    <row r="149" spans="1:50" ht="11.25" customHeight="1" x14ac:dyDescent="0.2">
      <c r="A149" s="1198" t="s">
        <v>4609</v>
      </c>
      <c r="B149" s="1199">
        <v>139</v>
      </c>
      <c r="C149" s="1200">
        <v>39.338129496402878</v>
      </c>
      <c r="D149" s="1201">
        <v>103.69237410071945</v>
      </c>
      <c r="E149" s="1201">
        <v>2.4849211903874178</v>
      </c>
      <c r="F149" s="1201">
        <v>6.8502762876619467</v>
      </c>
      <c r="G149" s="1202"/>
      <c r="H149" s="1203">
        <v>274</v>
      </c>
      <c r="I149" s="1200">
        <v>14.31021897810219</v>
      </c>
      <c r="J149" s="1202">
        <v>97.878978467153345</v>
      </c>
      <c r="K149" s="1201">
        <v>2.8280601026703009</v>
      </c>
      <c r="L149" s="1204">
        <v>8.2714536993864218</v>
      </c>
      <c r="M149" s="1205"/>
      <c r="N149" s="1199">
        <v>456</v>
      </c>
      <c r="O149" s="1200">
        <v>7.3048245614035086</v>
      </c>
      <c r="P149" s="1202">
        <v>66.285065789473705</v>
      </c>
      <c r="Q149" s="1201">
        <v>3.1484102721578009</v>
      </c>
      <c r="R149" s="1204">
        <v>10.068983164222981</v>
      </c>
      <c r="AG149" s="117"/>
      <c r="AH149" s="117"/>
      <c r="AI149" s="117"/>
      <c r="AJ149" s="117"/>
      <c r="AK149" s="117"/>
      <c r="AL149" s="117"/>
      <c r="AM149" s="117"/>
      <c r="AN149" s="117"/>
      <c r="AO149" s="117"/>
    </row>
    <row r="150" spans="1:50" ht="11.25" customHeight="1" x14ac:dyDescent="0.2">
      <c r="A150" s="1198" t="s">
        <v>4629</v>
      </c>
      <c r="B150" s="1199">
        <f>'All CCC'!B876</f>
        <v>140</v>
      </c>
      <c r="C150" s="1200">
        <f>'All CCC'!E876</f>
        <v>39.35</v>
      </c>
      <c r="D150" s="1201">
        <f>'All CCC'!I876</f>
        <v>94.860071428571416</v>
      </c>
      <c r="E150" s="1201">
        <f>'All CCC'!J876</f>
        <v>2.789231240904086</v>
      </c>
      <c r="F150" s="1201">
        <f>'All CCC'!R876</f>
        <v>6.7181426760550931</v>
      </c>
      <c r="G150" s="1202"/>
      <c r="H150" s="1203">
        <f>'All CCC'!B877</f>
        <v>294</v>
      </c>
      <c r="I150" s="1200">
        <f>'All CCC'!E877</f>
        <v>14.07482993197279</v>
      </c>
      <c r="J150" s="1202">
        <f>'All CCC'!I877</f>
        <v>88.704421768707505</v>
      </c>
      <c r="K150" s="1201">
        <f>'All CCC'!J877</f>
        <v>3.0729751812889994</v>
      </c>
      <c r="L150" s="1204">
        <f>'All CCC'!R877</f>
        <v>9.4669239045302245</v>
      </c>
      <c r="M150" s="1205"/>
      <c r="N150" s="1199">
        <f>'All CCC'!B878</f>
        <v>433</v>
      </c>
      <c r="O150" s="1200">
        <f>'All CCC'!E878</f>
        <v>7.3510392609699773</v>
      </c>
      <c r="P150" s="1202">
        <f>'All CCC'!I878</f>
        <v>60.209953810623553</v>
      </c>
      <c r="Q150" s="1201">
        <f>'All CCC'!J878</f>
        <v>3.4453109321808704</v>
      </c>
      <c r="R150" s="1204">
        <f>'All CCC'!R878</f>
        <v>10.642180427078422</v>
      </c>
      <c r="AG150" s="117"/>
      <c r="AH150" s="117"/>
      <c r="AI150" s="117"/>
      <c r="AJ150" s="117"/>
      <c r="AK150" s="117"/>
      <c r="AL150" s="117"/>
      <c r="AM150" s="117"/>
      <c r="AN150" s="117"/>
      <c r="AO150" s="117"/>
    </row>
    <row r="151" spans="1:50" ht="11.25" customHeight="1" x14ac:dyDescent="0.2">
      <c r="A151" s="117"/>
      <c r="B151" s="399"/>
      <c r="C151" s="400"/>
      <c r="D151" s="318"/>
      <c r="E151" s="318"/>
      <c r="F151" s="318"/>
      <c r="G151" s="318"/>
      <c r="H151" s="399"/>
      <c r="I151" s="400"/>
      <c r="J151" s="318"/>
      <c r="K151" s="318"/>
      <c r="L151" s="318"/>
      <c r="M151" s="12"/>
      <c r="N151" s="117"/>
      <c r="O151" s="117"/>
      <c r="P151" s="117"/>
      <c r="Q151" s="117"/>
      <c r="R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</row>
    <row r="152" spans="1:50" ht="11.25" customHeight="1" x14ac:dyDescent="0.2">
      <c r="A152" s="117"/>
      <c r="B152" s="12"/>
      <c r="C152" s="288"/>
      <c r="D152" s="288"/>
      <c r="E152" s="288"/>
      <c r="F152" s="288"/>
      <c r="G152" s="12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</row>
    <row r="153" spans="1:50" ht="11.25" customHeight="1" x14ac:dyDescent="0.2">
      <c r="A153" s="117"/>
      <c r="B153" s="12"/>
      <c r="C153" s="288"/>
      <c r="D153" s="288"/>
      <c r="E153" s="288"/>
      <c r="F153" s="288"/>
      <c r="G153" s="12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</row>
    <row r="154" spans="1:50" ht="11.1" customHeight="1" x14ac:dyDescent="0.2">
      <c r="A154" s="117"/>
      <c r="B154" s="12"/>
      <c r="C154" s="288"/>
      <c r="D154" s="288"/>
      <c r="E154" s="288"/>
      <c r="F154" s="288"/>
      <c r="G154" s="12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</row>
    <row r="155" spans="1:50" ht="11.1" customHeight="1" x14ac:dyDescent="0.2">
      <c r="A155" s="117"/>
      <c r="B155" s="402"/>
      <c r="C155" s="993"/>
      <c r="D155" s="993"/>
      <c r="E155" s="30"/>
      <c r="F155" s="30"/>
      <c r="G155" s="12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</row>
    <row r="156" spans="1:50" ht="11.1" customHeight="1" x14ac:dyDescent="0.2">
      <c r="A156" s="117"/>
      <c r="B156" s="12"/>
      <c r="C156" s="246"/>
      <c r="D156" s="246"/>
      <c r="E156" s="246"/>
      <c r="F156" s="288"/>
      <c r="G156" s="12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</row>
    <row r="157" spans="1:50" ht="11.1" customHeight="1" x14ac:dyDescent="0.2">
      <c r="A157" s="117"/>
      <c r="B157" s="12"/>
      <c r="C157" s="246"/>
      <c r="D157" s="246"/>
      <c r="E157" s="246"/>
      <c r="F157" s="246"/>
      <c r="G157" s="12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AG157" s="117"/>
      <c r="AH157" s="12"/>
      <c r="AI157" s="246"/>
      <c r="AJ157" s="246"/>
      <c r="AK157" s="246"/>
      <c r="AL157" s="246"/>
      <c r="AM157" s="12"/>
      <c r="AN157" s="406" t="s">
        <v>3356</v>
      </c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</row>
    <row r="158" spans="1:50" ht="11.25" customHeight="1" x14ac:dyDescent="0.2">
      <c r="A158" s="117"/>
      <c r="B158" s="12"/>
      <c r="C158" s="246"/>
      <c r="D158" s="246"/>
      <c r="E158" s="246"/>
      <c r="F158" s="246"/>
      <c r="G158" s="12"/>
      <c r="H158" s="406" t="s">
        <v>3356</v>
      </c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</row>
    <row r="568" spans="1:3" x14ac:dyDescent="0.2">
      <c r="A568" s="490"/>
      <c r="B568" s="622"/>
      <c r="C568" s="490"/>
    </row>
    <row r="569" spans="1:3" x14ac:dyDescent="0.2">
      <c r="A569" s="555"/>
      <c r="B569" s="622"/>
      <c r="C569" s="490"/>
    </row>
    <row r="570" spans="1:3" x14ac:dyDescent="0.2">
      <c r="A570" s="555"/>
      <c r="B570" s="622"/>
      <c r="C570" s="490"/>
    </row>
    <row r="571" spans="1:3" x14ac:dyDescent="0.2">
      <c r="A571" s="555"/>
      <c r="B571" s="622"/>
      <c r="C571" s="490"/>
    </row>
    <row r="572" spans="1:3" x14ac:dyDescent="0.2">
      <c r="A572" s="555"/>
      <c r="B572" s="622"/>
      <c r="C572" s="490"/>
    </row>
    <row r="573" spans="1:3" x14ac:dyDescent="0.2">
      <c r="A573" s="555"/>
      <c r="B573" s="622"/>
      <c r="C573" s="490"/>
    </row>
    <row r="574" spans="1:3" x14ac:dyDescent="0.2">
      <c r="A574" s="555"/>
      <c r="B574" s="622"/>
      <c r="C574" s="490"/>
    </row>
    <row r="575" spans="1:3" x14ac:dyDescent="0.2">
      <c r="A575" s="555"/>
      <c r="B575" s="622"/>
      <c r="C575" s="490"/>
    </row>
    <row r="576" spans="1:3" x14ac:dyDescent="0.2">
      <c r="A576" s="555"/>
      <c r="B576" s="622"/>
      <c r="C576" s="490"/>
    </row>
    <row r="577" spans="1:3" x14ac:dyDescent="0.2">
      <c r="A577" s="555"/>
      <c r="B577" s="622"/>
      <c r="C577" s="490"/>
    </row>
    <row r="578" spans="1:3" x14ac:dyDescent="0.2">
      <c r="A578" s="555"/>
      <c r="B578" s="622"/>
      <c r="C578" s="490"/>
    </row>
    <row r="579" spans="1:3" x14ac:dyDescent="0.2">
      <c r="A579" s="555"/>
      <c r="B579" s="622"/>
      <c r="C579" s="490"/>
    </row>
    <row r="580" spans="1:3" x14ac:dyDescent="0.2">
      <c r="A580" s="555"/>
      <c r="B580" s="622"/>
      <c r="C580" s="490"/>
    </row>
    <row r="581" spans="1:3" x14ac:dyDescent="0.2">
      <c r="A581" s="555"/>
      <c r="B581" s="622"/>
      <c r="C581" s="490"/>
    </row>
    <row r="582" spans="1:3" x14ac:dyDescent="0.2">
      <c r="A582" s="555"/>
      <c r="B582" s="622"/>
      <c r="C582" s="490"/>
    </row>
    <row r="583" spans="1:3" x14ac:dyDescent="0.2">
      <c r="A583" s="555"/>
      <c r="B583" s="622"/>
      <c r="C583" s="490"/>
    </row>
    <row r="584" spans="1:3" x14ac:dyDescent="0.2">
      <c r="A584" s="490"/>
      <c r="B584" s="622"/>
      <c r="C584" s="490"/>
    </row>
    <row r="585" spans="1:3" x14ac:dyDescent="0.2">
      <c r="B585" s="623"/>
    </row>
  </sheetData>
  <sheetProtection selectLockedCells="1" selectUnlockedCells="1"/>
  <sortState ref="T71:U74">
    <sortCondition ref="T71"/>
  </sortState>
  <conditionalFormatting sqref="W53 W59 W65">
    <cfRule type="cellIs" dxfId="1" priority="2" stopIfTrue="1" operator="lessThan">
      <formula>2</formula>
    </cfRule>
  </conditionalFormatting>
  <hyperlinks>
    <hyperlink ref="AJ84" r:id="rId1"/>
  </hyperlinks>
  <pageMargins left="0.74791666666666667" right="0.74791666666666667" top="0.4597222222222222" bottom="0.4201388888888889" header="0.51180555555555551" footer="0.51180555555555551"/>
  <pageSetup firstPageNumber="0" orientation="landscape" horizontalDpi="300" verticalDpi="300" r:id="rId2"/>
  <headerFooter alignWithMargins="0"/>
  <ignoredErrors>
    <ignoredError sqref="AR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Title</vt:lpstr>
      <vt:lpstr>Champions</vt:lpstr>
      <vt:lpstr>Contenders</vt:lpstr>
      <vt:lpstr>Challengers</vt:lpstr>
      <vt:lpstr>All CCC</vt:lpstr>
      <vt:lpstr>Historical</vt:lpstr>
      <vt:lpstr>WatchList</vt:lpstr>
      <vt:lpstr>Changes</vt:lpstr>
      <vt:lpstr>Summary</vt:lpstr>
      <vt:lpstr>Revisions</vt:lpstr>
      <vt:lpstr>Notes</vt:lpstr>
      <vt:lpstr>WatchList!ChampsData</vt:lpstr>
      <vt:lpstr>Challengers!DataAll</vt:lpstr>
      <vt:lpstr>Champions!DataAll</vt:lpstr>
      <vt:lpstr>Contenders!DataAll</vt:lpstr>
      <vt:lpstr>Historical!DataAll</vt:lpstr>
      <vt:lpstr>DataAll</vt:lpstr>
      <vt:lpstr>Deletions</vt:lpstr>
      <vt:lpstr>FrozenAngels</vt:lpstr>
      <vt:lpstr>NearChallengers</vt:lpstr>
      <vt:lpstr>Changes!Print_Area</vt:lpstr>
      <vt:lpstr>Notes!Print_Area</vt:lpstr>
      <vt:lpstr>Revisions!Print_Area</vt:lpstr>
      <vt:lpstr>Summary!Print_Area</vt:lpstr>
      <vt:lpstr>'All CCC'!Print_Titles</vt:lpstr>
      <vt:lpstr>Challengers!Print_Titles</vt:lpstr>
      <vt:lpstr>Champions!Print_Titles</vt:lpstr>
      <vt:lpstr>Contenders!Print_Titles</vt:lpstr>
      <vt:lpstr>Historical!Print_Titles</vt:lpstr>
      <vt:lpstr>Revisions!Print_Titles</vt:lpstr>
      <vt:lpstr>Summary!Print_Titles</vt:lpstr>
      <vt:lpstr>WatchList!Print_Titles</vt:lpstr>
      <vt:lpstr>WatchList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dfish</dc:creator>
  <cp:lastModifiedBy>Justin</cp:lastModifiedBy>
  <cp:lastPrinted>2019-11-30T01:47:56Z</cp:lastPrinted>
  <dcterms:created xsi:type="dcterms:W3CDTF">2017-12-12T17:34:52Z</dcterms:created>
  <dcterms:modified xsi:type="dcterms:W3CDTF">2020-02-29T01:41:44Z</dcterms:modified>
</cp:coreProperties>
</file>